
<file path=[Content_Types].xml><?xml version="1.0" encoding="utf-8"?>
<Types xmlns="http://schemas.openxmlformats.org/package/2006/content-types">
  <Override PartName="/xl/worksheets/sheet35.xml" ContentType="application/vnd.openxmlformats-officedocument.spreadsheetml.worksheet+xml"/>
  <Override PartName="/xl/activeX/activeX4.bin" ContentType="application/vnd.ms-office.activeX"/>
  <Override PartName="/xl/embeddings/oleObject8.bin" ContentType="application/vnd.openxmlformats-officedocument.oleObject"/>
  <Override PartName="/xl/embeddings/oleObject43.bin" ContentType="application/vnd.openxmlformats-officedocument.oleObject"/>
  <Override PartName="/xl/activeX/activeX54.bin" ContentType="application/vnd.ms-office.activeX"/>
  <Override PartName="/xl/embeddings/oleObject90.bin" ContentType="application/vnd.openxmlformats-officedocument.oleObject"/>
  <Override PartName="/xl/embeddings/oleObject131.bin" ContentType="application/vnd.openxmlformats-officedocument.oleObject"/>
  <Override PartName="/xl/worksheets/sheet13.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embeddings/oleObject21.bin" ContentType="application/vnd.openxmlformats-officedocument.oleObject"/>
  <Override PartName="/xl/activeX/activeX32.bin" ContentType="application/vnd.ms-office.activeX"/>
  <Override PartName="/xl/drawings/drawing39.xml" ContentType="application/vnd.openxmlformats-officedocument.drawing+xml"/>
  <Override PartName="/xl/activeX/activeX5.xml" ContentType="application/vnd.ms-office.activeX+xml"/>
  <Override PartName="/xl/drawings/drawing17.xml" ContentType="application/vnd.openxmlformats-officedocument.drawing+xml"/>
  <Override PartName="/xl/comments29.xml" ContentType="application/vnd.openxmlformats-officedocument.spreadsheetml.comments+xml"/>
  <Override PartName="/xl/activeX/activeX55.xml" ContentType="application/vnd.ms-office.activeX+xml"/>
  <Default Extension="xml" ContentType="application/xml"/>
  <Override PartName="/xl/activeX/activeX10.bin" ContentType="application/vnd.ms-office.activeX"/>
  <Override PartName="/xl/charts/chart38.xml" ContentType="application/vnd.openxmlformats-officedocument.drawingml.chart+xml"/>
  <Override PartName="/xl/activeX/activeX33.xml" ContentType="application/vnd.ms-office.activeX+xml"/>
  <Override PartName="/xl/drawings/drawing42.xml" ContentType="application/vnd.openxmlformats-officedocument.drawing+xml"/>
  <Override PartName="/xl/charts/chart85.xml" ContentType="application/vnd.openxmlformats-officedocument.drawingml.chart+xml"/>
  <Override PartName="/xl/comments54.xml" ContentType="application/vnd.openxmlformats-officedocument.spreadsheetml.comments+xml"/>
  <Override PartName="/xl/charts/chart16.xml" ContentType="application/vnd.openxmlformats-officedocument.drawingml.chart+xml"/>
  <Override PartName="/xl/activeX/activeX11.xml" ContentType="application/vnd.ms-office.activeX+xml"/>
  <Override PartName="/xl/drawings/drawing20.xml" ContentType="application/vnd.openxmlformats-officedocument.drawing+xml"/>
  <Override PartName="/xl/embeddings/oleObject59.bin" ContentType="application/vnd.openxmlformats-officedocument.oleObject"/>
  <Override PartName="/xl/charts/chart63.xml" ContentType="application/vnd.openxmlformats-officedocument.drawingml.chart+xml"/>
  <Override PartName="/xl/embeddings/oleObject147.bin" ContentType="application/vnd.openxmlformats-officedocument.oleObject"/>
  <Override PartName="/xl/worksheets/sheet29.xml" ContentType="application/vnd.openxmlformats-officedocument.spreadsheetml.worksheet+xml"/>
  <Override PartName="/xl/embeddings/oleObject37.bin" ContentType="application/vnd.openxmlformats-officedocument.oleObject"/>
  <Override PartName="/xl/activeX/activeX48.bin" ContentType="application/vnd.ms-office.activeX"/>
  <Override PartName="/xl/comments32.xml" ContentType="application/vnd.openxmlformats-officedocument.spreadsheetml.comments+xml"/>
  <Override PartName="/xl/embeddings/oleObject84.bin" ContentType="application/vnd.openxmlformats-officedocument.oleObject"/>
  <Override PartName="/xl/worksheets/sheet54.xml" ContentType="application/vnd.openxmlformats-officedocument.spreadsheetml.worksheet+xml"/>
  <Override PartName="/xl/comments10.xml" ContentType="application/vnd.openxmlformats-officedocument.spreadsheetml.comments+xml"/>
  <Override PartName="/xl/charts/chart41.xml" ContentType="application/vnd.openxmlformats-officedocument.drawingml.chart+xml"/>
  <Override PartName="/xl/embeddings/oleObject125.bin" ContentType="application/vnd.openxmlformats-officedocument.oleObject"/>
  <Override PartName="/xl/embeddings/oleObject15.bin" ContentType="application/vnd.openxmlformats-officedocument.oleObject"/>
  <Default Extension="png" ContentType="image/png"/>
  <Override PartName="/xl/activeX/activeX26.bin" ContentType="application/vnd.ms-office.activeX"/>
  <Override PartName="/xl/embeddings/oleObject62.bin" ContentType="application/vnd.openxmlformats-officedocument.oleObject"/>
  <Override PartName="/xl/embeddings/oleObject103.bin" ContentType="application/vnd.openxmlformats-officedocument.oleObject"/>
  <Override PartName="/xl/embeddings/oleObject150.bin" ContentType="application/vnd.openxmlformats-officedocument.oleObject"/>
  <Override PartName="/xl/worksheets/sheet32.xml" ContentType="application/vnd.openxmlformats-officedocument.spreadsheetml.worksheet+xml"/>
  <Override PartName="/xl/embeddings/oleObject5.bin" ContentType="application/vnd.openxmlformats-officedocument.oleObject"/>
  <Override PartName="/xl/activeX/activeX1.bin" ContentType="application/vnd.ms-office.activeX"/>
  <Override PartName="/xl/drawings/drawing7.xml" ContentType="application/vnd.openxmlformats-officedocument.drawing+xml"/>
  <Override PartName="/xl/embeddings/oleObject40.bin" ContentType="application/vnd.openxmlformats-officedocument.oleObject"/>
  <Override PartName="/xl/activeX/activeX49.xml" ContentType="application/vnd.ms-office.activeX+xml"/>
  <Override PartName="/xl/activeX/activeX51.bin" ContentType="application/vnd.ms-office.activeX"/>
  <Override PartName="/xl/drawings/drawing58.xml" ContentType="application/vnd.openxmlformats-officedocument.drawing+xml"/>
  <Override PartName="/xl/worksheets/sheet8.xml" ContentType="application/vnd.openxmlformats-officedocument.spreadsheetml.worksheet+xml"/>
  <Default Extension="emf" ContentType="image/x-emf"/>
  <Override PartName="/xl/activeX/activeX27.xml" ContentType="application/vnd.ms-office.activeX+xml"/>
  <Override PartName="/xl/drawings/drawing36.xml" ContentType="application/vnd.openxmlformats-officedocument.drawing+xml"/>
  <Override PartName="/xl/charts/chart79.xml" ContentType="application/vnd.openxmlformats-officedocument.drawingml.chart+xml"/>
  <Override PartName="/xl/comments48.xml" ContentType="application/vnd.openxmlformats-officedocument.spreadsheetml.comments+xml"/>
  <Override PartName="/xl/worksheets/sheet10.xml" ContentType="application/vnd.openxmlformats-officedocument.spreadsheetml.worksheet+xml"/>
  <Override PartName="/xl/activeX/activeX2.xml" ContentType="application/vnd.ms-office.activeX+xml"/>
  <Override PartName="/xl/charts/chart1.xml" ContentType="application/vnd.openxmlformats-officedocument.drawingml.chart+xml"/>
  <Override PartName="/xl/charts/chart57.xml" ContentType="application/vnd.openxmlformats-officedocument.drawingml.chart+xml"/>
  <Override PartName="/xl/drawings/drawing14.xml" ContentType="application/vnd.openxmlformats-officedocument.drawing+xml"/>
  <Override PartName="/xl/comments26.xml" ContentType="application/vnd.openxmlformats-officedocument.spreadsheetml.comments+xml"/>
  <Override PartName="/xl/activeX/activeX52.xml" ContentType="application/vnd.ms-office.activeX+xml"/>
  <Override PartName="/xl/drawings/drawing61.xml" ContentType="application/vnd.openxmlformats-officedocument.drawing+xml"/>
  <Override PartName="/xl/charts/chart35.xml" ContentType="application/vnd.openxmlformats-officedocument.drawingml.chart+xml"/>
  <Override PartName="/xl/activeX/activeX30.xml" ContentType="application/vnd.ms-office.activeX+xml"/>
  <Override PartName="/xl/embeddings/oleObject78.bin" ContentType="application/vnd.openxmlformats-officedocument.oleObject"/>
  <Override PartName="/xl/charts/chart82.xml" ContentType="application/vnd.openxmlformats-officedocument.drawingml.chart+xml"/>
  <Override PartName="/xl/embeddings/oleObject119.bin" ContentType="application/vnd.openxmlformats-officedocument.oleObject"/>
  <Override PartName="/xl/comments51.xml" ContentType="application/vnd.openxmlformats-officedocument.spreadsheetml.comments+xml"/>
  <Override PartName="/xl/calcChain.xml" ContentType="application/vnd.openxmlformats-officedocument.spreadsheetml.calcChain+xml"/>
  <Override PartName="/xl/worksheets/sheet48.xml" ContentType="application/vnd.openxmlformats-officedocument.spreadsheetml.worksheet+xml"/>
  <Override PartName="/xl/charts/chart13.xml" ContentType="application/vnd.openxmlformats-officedocument.drawingml.chart+xml"/>
  <Override PartName="/xl/embeddings/oleObject56.bin" ContentType="application/vnd.openxmlformats-officedocument.oleObject"/>
  <Override PartName="/xl/worksheets/sheet26.xml" ContentType="application/vnd.openxmlformats-officedocument.spreadsheetml.worksheet+xml"/>
  <Override PartName="/xl/activeX/activeX45.bin" ContentType="application/vnd.ms-office.activeX"/>
  <Override PartName="/xl/charts/chart60.xml" ContentType="application/vnd.openxmlformats-officedocument.drawingml.chart+xml"/>
  <Override PartName="/xl/embeddings/oleObject144.bin" ContentType="application/vnd.openxmlformats-officedocument.oleObject"/>
  <Override PartName="/xl/embeddings/oleObject34.bin" ContentType="application/vnd.openxmlformats-officedocument.oleObject"/>
  <Override PartName="/xl/embeddings/oleObject81.bin" ContentType="application/vnd.openxmlformats-officedocument.oleObject"/>
  <Override PartName="/xl/embeddings/oleObject122.bin" ContentType="application/vnd.openxmlformats-officedocument.oleObject"/>
  <Override PartName="/xl/worksheets/sheet51.xml" ContentType="application/vnd.openxmlformats-officedocument.spreadsheetml.worksheet+xml"/>
  <Override PartName="/xl/embeddings/oleObject12.bin" ContentType="application/vnd.openxmlformats-officedocument.oleObject"/>
  <Override PartName="/xl/activeX/activeX23.bin" ContentType="application/vnd.ms-office.activeX"/>
  <Override PartName="/xl/drawings/drawing4.xml" ContentType="application/vnd.openxmlformats-officedocument.drawing+xml"/>
  <Override PartName="/xl/activeX/activeX46.xml" ContentType="application/vnd.ms-office.activeX+xml"/>
  <Override PartName="/xl/embeddings/oleObject100.bin" ContentType="application/vnd.openxmlformats-officedocument.oleObject"/>
  <Override PartName="/xl/drawings/drawing55.xml" ContentType="application/vnd.openxmlformats-officedocument.drawing+xml"/>
  <Override PartName="/xl/charts/chart98.xml" ContentType="application/vnd.openxmlformats-officedocument.drawingml.chart+xml"/>
  <Override PartName="/xl/worksheets/sheet5.xml" ContentType="application/vnd.openxmlformats-officedocument.spreadsheetml.worksheet+xml"/>
  <Override PartName="/xl/embeddings/oleObject2.bin" ContentType="application/vnd.openxmlformats-officedocument.oleObject"/>
  <Override PartName="/xl/charts/chart29.xml" ContentType="application/vnd.openxmlformats-officedocument.drawingml.chart+xml"/>
  <Override PartName="/xl/activeX/activeX24.xml" ContentType="application/vnd.ms-office.activeX+xml"/>
  <Override PartName="/xl/charts/chart76.xml" ContentType="application/vnd.openxmlformats-officedocument.drawingml.chart+xml"/>
  <Override PartName="/xl/drawings/drawing33.xml" ContentType="application/vnd.openxmlformats-officedocument.drawing+xml"/>
  <Override PartName="/xl/comments45.xml" ContentType="application/vnd.openxmlformats-officedocument.spreadsheetml.comments+xml"/>
  <Override PartName="/xl/drawings/drawing11.xml" ContentType="application/vnd.openxmlformats-officedocument.drawing+xml"/>
  <Override PartName="/xl/comments23.xml" ContentType="application/vnd.openxmlformats-officedocument.spreadsheetml.comments+xml"/>
  <Override PartName="/xl/charts/chart54.xml" ContentType="application/vnd.openxmlformats-officedocument.drawingml.chart+xml"/>
  <Override PartName="/xl/embeddings/oleObject97.bin" ContentType="application/vnd.openxmlformats-officedocument.oleObject"/>
  <Override PartName="/xl/embeddings/oleObject138.bin" ContentType="application/vnd.openxmlformats-officedocument.oleObject"/>
  <Override PartName="/xl/worksheets/sheet67.xml" ContentType="application/vnd.openxmlformats-officedocument.spreadsheetml.worksheet+xml"/>
  <Override PartName="/xl/embeddings/oleObject28.bin" ContentType="application/vnd.openxmlformats-officedocument.oleObject"/>
  <Override PartName="/xl/charts/chart32.xml" ContentType="application/vnd.openxmlformats-officedocument.drawingml.chart+xml"/>
  <Override PartName="/xl/activeX/activeX39.bin" ContentType="application/vnd.ms-office.activeX"/>
  <Override PartName="/xl/embeddings/oleObject75.bin" ContentType="application/vnd.openxmlformats-officedocument.oleObject"/>
  <Override PartName="/xl/worksheets/sheet45.xml" ContentType="application/vnd.openxmlformats-officedocument.spreadsheetml.worksheet+xml"/>
  <Override PartName="/xl/activeX/activeX17.bin" ContentType="application/vnd.ms-office.activeX"/>
  <Override PartName="/xl/embeddings/oleObject116.bin" ContentType="application/vnd.openxmlformats-officedocument.oleObject"/>
  <Override PartName="/xl/activeX/activeX64.bin" ContentType="application/vnd.ms-office.activeX"/>
  <Override PartName="/xl/charts/chart10.xml" ContentType="application/vnd.openxmlformats-officedocument.drawingml.chart+xml"/>
  <Override PartName="/xl/embeddings/oleObject53.bin" ContentType="application/vnd.openxmlformats-officedocument.oleObject"/>
  <Override PartName="/xl/embeddings/oleObject141.bin" ContentType="application/vnd.openxmlformats-officedocument.oleObject"/>
  <Override PartName="/xl/worksheets/sheet23.xml" ContentType="application/vnd.openxmlformats-officedocument.spreadsheetml.worksheet+xml"/>
  <Override PartName="/xl/worksheets/sheet70.xml" ContentType="application/vnd.openxmlformats-officedocument.spreadsheetml.worksheet+xml"/>
  <Override PartName="/xl/embeddings/oleObject31.bin" ContentType="application/vnd.openxmlformats-officedocument.oleObject"/>
  <Override PartName="/xl/activeX/activeX42.bin" ContentType="application/vnd.ms-office.activeX"/>
  <Override PartName="/xl/drawings/drawing49.xml" ContentType="application/vnd.openxmlformats-officedocument.drawing+xml"/>
  <Override PartName="/xl/comments7.xml" ContentType="application/vnd.openxmlformats-officedocument.spreadsheetml.comments+xml"/>
  <Override PartName="/xl/activeX/activeX18.xml" ContentType="application/vnd.ms-office.activeX+xml"/>
  <Override PartName="/xl/activeX/activeX20.bin" ContentType="application/vnd.ms-office.activeX"/>
  <Override PartName="/xl/drawings/drawing27.xml" ContentType="application/vnd.openxmlformats-officedocument.drawing+xml"/>
  <Override PartName="/xl/comments39.xml" ContentType="application/vnd.openxmlformats-officedocument.spreadsheetml.comments+xml"/>
  <Override PartName="/xl/activeX/activeX65.xml" ContentType="application/vnd.ms-office.activeX+xml"/>
  <Override PartName="/xl/activeX/activeX43.xml" ContentType="application/vnd.ms-office.activeX+xml"/>
  <Override PartName="/xl/charts/chart48.xml" ContentType="application/vnd.openxmlformats-officedocument.drawingml.chart+xml"/>
  <Override PartName="/xl/charts/chart95.xml" ContentType="application/vnd.openxmlformats-officedocument.drawingml.chart+xml"/>
  <Override PartName="/xl/worksheets/sheet2.xml" ContentType="application/vnd.openxmlformats-officedocument.spreadsheetml.worksheet+xml"/>
  <Override PartName="/xl/drawings/drawing1.xml" ContentType="application/vnd.openxmlformats-officedocument.drawing+xml"/>
  <Override PartName="/xl/comments17.xml" ContentType="application/vnd.openxmlformats-officedocument.spreadsheetml.comments+xml"/>
  <Override PartName="/xl/embeddings/oleObject69.bin" ContentType="application/vnd.openxmlformats-officedocument.oleObject"/>
  <Override PartName="/xl/drawings/drawing52.xml" ContentType="application/vnd.openxmlformats-officedocument.drawing+xml"/>
  <Override PartName="/xl/charts/chart26.xml" ContentType="application/vnd.openxmlformats-officedocument.drawingml.chart+xml"/>
  <Override PartName="/xl/activeX/activeX21.xml" ContentType="application/vnd.ms-office.activeX+xml"/>
  <Override PartName="/xl/drawings/drawing30.xml" ContentType="application/vnd.openxmlformats-officedocument.drawing+xml"/>
  <Override PartName="/xl/charts/chart73.xml" ContentType="application/vnd.openxmlformats-officedocument.drawingml.chart+xml"/>
  <Override PartName="/xl/comments42.xml" ContentType="application/vnd.openxmlformats-officedocument.spreadsheetml.comments+xml"/>
  <Override PartName="/xl/embeddings/oleObject157.bin" ContentType="application/vnd.openxmlformats-officedocument.oleObject"/>
  <Override PartName="/xl/worksheets/sheet39.xml" ContentType="application/vnd.openxmlformats-officedocument.spreadsheetml.worksheet+xml"/>
  <Override PartName="/xl/activeX/activeX8.bin" ContentType="application/vnd.ms-office.activeX"/>
  <Override PartName="/xl/embeddings/oleObject47.bin" ContentType="application/vnd.openxmlformats-officedocument.oleObject"/>
  <Override PartName="/xl/charts/chart51.xml" ContentType="application/vnd.openxmlformats-officedocument.drawingml.chart+xml"/>
  <Override PartName="/xl/embeddings/oleObject94.bin" ContentType="application/vnd.openxmlformats-officedocument.oleObject"/>
  <Override PartName="/xl/activeX/activeX58.bin" ContentType="application/vnd.ms-office.activeX"/>
  <Override PartName="/xl/worksheets/sheet17.xml" ContentType="application/vnd.openxmlformats-officedocument.spreadsheetml.worksheet+xml"/>
  <Override PartName="/xl/worksheets/sheet64.xml" ContentType="application/vnd.openxmlformats-officedocument.spreadsheetml.worksheet+xml"/>
  <Override PartName="/xl/charts/chart8.xml" ContentType="application/vnd.openxmlformats-officedocument.drawingml.chart+xml"/>
  <Override PartName="/xl/embeddings/oleObject25.bin" ContentType="application/vnd.openxmlformats-officedocument.oleObject"/>
  <Override PartName="/xl/comments20.xml" ContentType="application/vnd.openxmlformats-officedocument.spreadsheetml.comments+xml"/>
  <Override PartName="/xl/activeX/activeX36.bin" ContentType="application/vnd.ms-office.activeX"/>
  <Override PartName="/xl/embeddings/oleObject72.bin" ContentType="application/vnd.openxmlformats-officedocument.oleObject"/>
  <Override PartName="/xl/embeddings/oleObject135.bin" ContentType="application/vnd.openxmlformats-officedocument.oleObject"/>
  <Override PartName="/xl/activeX/activeX9.xml" ContentType="application/vnd.ms-office.activeX+xml"/>
  <Override PartName="/xl/activeX/activeX59.xml" ContentType="application/vnd.ms-office.activeX+xml"/>
  <Override PartName="/xl/embeddings/oleObject113.bin" ContentType="application/vnd.openxmlformats-officedocument.oleObject"/>
  <Override PartName="/xl/worksheets/sheet42.xml" ContentType="application/vnd.openxmlformats-officedocument.spreadsheetml.worksheet+xml"/>
  <Override PartName="/xl/activeX/activeX14.bin" ContentType="application/vnd.ms-office.activeX"/>
  <Override PartName="/xl/embeddings/oleObject50.bin" ContentType="application/vnd.openxmlformats-officedocument.oleObject"/>
  <Override PartName="/xl/activeX/activeX61.bin" ContentType="application/vnd.ms-office.activeX"/>
  <Override PartName="/xl/worksheets/sheet20.xml" ContentType="application/vnd.openxmlformats-officedocument.spreadsheetml.worksheet+xml"/>
  <Override PartName="/xl/activeX/activeX37.xml" ContentType="application/vnd.ms-office.activeX+xml"/>
  <Override PartName="/xl/drawings/drawing46.xml" ContentType="application/vnd.openxmlformats-officedocument.drawing+xml"/>
  <Override PartName="/xl/charts/chart89.xml" ContentType="application/vnd.openxmlformats-officedocument.drawingml.chart+xml"/>
  <Override PartName="/xl/comments4.xml" ContentType="application/vnd.openxmlformats-officedocument.spreadsheetml.comments+xml"/>
  <Override PartName="/xl/activeX/activeX15.xml" ContentType="application/vnd.ms-office.activeX+xml"/>
  <Override PartName="/xl/charts/chart67.xml" ContentType="application/vnd.openxmlformats-officedocument.drawingml.chart+xml"/>
  <Override PartName="/xl/activeX/activeX62.xml" ContentType="application/vnd.ms-office.activeX+xml"/>
  <Override PartName="/xl/activeX/activeX1.xml" ContentType="application/vnd.ms-office.activeX+xml"/>
  <Override PartName="/xl/drawings/drawing13.xml" ContentType="application/vnd.openxmlformats-officedocument.drawing+xml"/>
  <Override PartName="/xl/drawings/drawing24.xml" ContentType="application/vnd.openxmlformats-officedocument.drawing+xml"/>
  <Override PartName="/xl/comments25.xml" ContentType="application/vnd.openxmlformats-officedocument.spreadsheetml.comments+xml"/>
  <Override PartName="/xl/charts/chart56.xml" ContentType="application/vnd.openxmlformats-officedocument.drawingml.chart+xml"/>
  <Override PartName="/xl/activeX/activeX51.xml" ContentType="application/vnd.ms-office.activeX+xml"/>
  <Override PartName="/xl/embeddings/oleObject88.bin" ContentType="application/vnd.openxmlformats-officedocument.oleObject"/>
  <Override PartName="/xl/comments36.xml" ContentType="application/vnd.openxmlformats-officedocument.spreadsheetml.comments+xml"/>
  <Override PartName="/xl/embeddings/oleObject99.bin" ContentType="application/vnd.openxmlformats-officedocument.oleObject"/>
  <Override PartName="/xl/drawings/drawing60.xml" ContentType="application/vnd.openxmlformats-officedocument.drawing+xml"/>
  <Override PartName="/xl/worksheets/sheet69.xml" ContentType="application/vnd.openxmlformats-officedocument.spreadsheetml.worksheet+xml"/>
  <Override PartName="/xl/comments14.xml" ContentType="application/vnd.openxmlformats-officedocument.spreadsheetml.comments+xml"/>
  <Override PartName="/xl/charts/chart34.xml" ContentType="application/vnd.openxmlformats-officedocument.drawingml.chart+xml"/>
  <Override PartName="/xl/activeX/activeX40.xml" ContentType="application/vnd.ms-office.activeX+xml"/>
  <Override PartName="/xl/charts/chart45.xml" ContentType="application/vnd.openxmlformats-officedocument.drawingml.chart+xml"/>
  <Override PartName="/xl/embeddings/oleObject77.bin" ContentType="application/vnd.openxmlformats-officedocument.oleObject"/>
  <Override PartName="/xl/charts/chart81.xml" ContentType="application/vnd.openxmlformats-officedocument.drawingml.chart+xml"/>
  <Override PartName="/xl/embeddings/oleObject129.bin" ContentType="application/vnd.openxmlformats-officedocument.oleObject"/>
  <Override PartName="/xl/charts/chart92.xml" ContentType="application/vnd.openxmlformats-officedocument.drawingml.char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embeddings/oleObject19.bin" ContentType="application/vnd.openxmlformats-officedocument.oleObject"/>
  <Override PartName="/xl/charts/chart23.xml" ContentType="application/vnd.openxmlformats-officedocument.drawingml.chart+xml"/>
  <Override PartName="/xl/activeX/activeX19.bin" ContentType="application/vnd.ms-office.activeX"/>
  <Override PartName="/xl/embeddings/oleObject66.bin" ContentType="application/vnd.openxmlformats-officedocument.oleObject"/>
  <Override PartName="/xl/charts/chart70.xml" ContentType="application/vnd.openxmlformats-officedocument.drawingml.chart+xml"/>
  <Override PartName="/xl/embeddings/oleObject107.bin" ContentType="application/vnd.openxmlformats-officedocument.oleObject"/>
  <Override PartName="/xl/embeddings/oleObject118.bin" ContentType="application/vnd.openxmlformats-officedocument.oleObject"/>
  <Override PartName="/xl/comments50.xml" ContentType="application/vnd.openxmlformats-officedocument.spreadsheetml.comments+xml"/>
  <Override PartName="/xl/activeX/activeX66.bin" ContentType="application/vnd.ms-office.activeX"/>
  <Override PartName="/xl/embeddings/oleObject154.bin" ContentType="application/vnd.openxmlformats-officedocument.oleObject"/>
  <Override PartName="/xl/worksheets/sheet36.xml" ContentType="application/vnd.openxmlformats-officedocument.spreadsheetml.worksheet+xml"/>
  <Override PartName="/xl/activeX/activeX5.bin" ContentType="application/vnd.ms-office.activeX"/>
  <Override PartName="/xl/embeddings/oleObject9.bin" ContentType="application/vnd.openxmlformats-officedocument.oleObject"/>
  <Override PartName="/xl/charts/chart12.xml" ContentType="application/vnd.openxmlformats-officedocument.drawingml.chart+xml"/>
  <Override PartName="/xl/embeddings/oleObject44.bin" ContentType="application/vnd.openxmlformats-officedocument.oleObject"/>
  <Override PartName="/xl/embeddings/oleObject55.bin" ContentType="application/vnd.openxmlformats-officedocument.oleObject"/>
  <Override PartName="/xl/activeX/activeX55.bin" ContentType="application/vnd.ms-office.activeX"/>
  <Override PartName="/xl/embeddings/oleObject91.bin" ContentType="application/vnd.openxmlformats-officedocument.oleObject"/>
  <Override PartName="/xl/embeddings/oleObject143.bin" ContentType="application/vnd.openxmlformats-officedocument.oleObject"/>
  <Override PartName="/xl/worksheets/sheet25.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embeddings/oleObject33.bin" ContentType="application/vnd.openxmlformats-officedocument.oleObject"/>
  <Override PartName="/xl/activeX/activeX44.bin" ContentType="application/vnd.ms-office.activeX"/>
  <Override PartName="/xl/embeddings/oleObject80.bin" ContentType="application/vnd.openxmlformats-officedocument.oleObject"/>
  <Override PartName="/xl/embeddings/oleObject132.bin" ContentType="application/vnd.openxmlformats-officedocument.oleObject"/>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embeddings/oleObject22.bin" ContentType="application/vnd.openxmlformats-officedocument.oleObject"/>
  <Override PartName="/xl/comments9.xml" ContentType="application/vnd.openxmlformats-officedocument.spreadsheetml.comments+xml"/>
  <Override PartName="/xl/activeX/activeX22.bin" ContentType="application/vnd.ms-office.activeX"/>
  <Override PartName="/xl/activeX/activeX33.bin" ContentType="application/vnd.ms-office.activeX"/>
  <Override PartName="/xl/drawings/drawing29.xml" ContentType="application/vnd.openxmlformats-officedocument.drawingml.chartshapes+xml"/>
  <Override PartName="/xl/embeddings/oleObject110.bin" ContentType="application/vnd.openxmlformats-officedocument.oleObject"/>
  <Override PartName="/xl/embeddings/oleObject121.bin" ContentType="application/vnd.openxmlformats-officedocument.oleObject"/>
  <Override PartName="/xl/embeddings/oleObject11.bin" ContentType="application/vnd.openxmlformats-officedocument.oleObject"/>
  <Override PartName="/xl/activeX/activeX6.xml" ContentType="application/vnd.ms-office.activeX+xml"/>
  <Override PartName="/xl/activeX/activeX11.bin" ContentType="application/vnd.ms-office.activeX"/>
  <Override PartName="/xl/drawings/drawing18.xml" ContentType="application/vnd.openxmlformats-officedocument.drawing+xml"/>
  <Override PartName="/xl/activeX/activeX45.xml" ContentType="application/vnd.ms-office.activeX+xml"/>
  <Override PartName="/xl/activeX/activeX56.xml" ContentType="application/vnd.ms-office.activeX+xml"/>
  <Override PartName="/xl/charts/chart97.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embeddings/oleObject1.bin" ContentType="application/vnd.openxmlformats-officedocument.oleObject"/>
  <Override PartName="/xl/drawings/drawing3.xml" ContentType="application/vnd.openxmlformats-officedocument.drawing+xml"/>
  <Override PartName="/xl/comments19.xml" ContentType="application/vnd.openxmlformats-officedocument.spreadsheetml.comments+xml"/>
  <Override PartName="/xl/activeX/activeX34.xml" ContentType="application/vnd.ms-office.activeX+xml"/>
  <Override PartName="/xl/charts/chart39.xml" ContentType="application/vnd.openxmlformats-officedocument.drawingml.chart+xml"/>
  <Override PartName="/xl/drawings/drawing43.xml" ContentType="application/vnd.openxmlformats-officedocument.drawing+xml"/>
  <Override PartName="/xl/charts/chart86.xml" ContentType="application/vnd.openxmlformats-officedocument.drawingml.chart+xml"/>
  <Override PartName="/xl/drawings/drawing54.xml" ContentType="application/vnd.openxmlformats-officedocument.drawing+xml"/>
  <Override PartName="/xl/charts/chart28.xml" ContentType="application/vnd.openxmlformats-officedocument.drawingml.chart+xml"/>
  <Override PartName="/xl/activeX/activeX23.xml" ContentType="application/vnd.ms-office.activeX+xml"/>
  <Override PartName="/xl/drawings/drawing32.xml" ContentType="application/vnd.openxmlformats-officedocument.drawing+xml"/>
  <Override PartName="/xl/charts/chart75.xml" ContentType="application/vnd.openxmlformats-officedocument.drawingml.chart+xml"/>
  <Override PartName="/xl/comments44.xml" ContentType="application/vnd.openxmlformats-officedocument.spreadsheetml.comments+xml"/>
  <Override PartName="/xl/comments55.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harts/chart17.xml" ContentType="application/vnd.openxmlformats-officedocument.drawingml.chart+xml"/>
  <Override PartName="/xl/activeX/activeX12.xml" ContentType="application/vnd.ms-office.activeX+xml"/>
  <Override PartName="/xl/embeddings/oleObject49.bin" ContentType="application/vnd.openxmlformats-officedocument.oleObject"/>
  <Override PartName="/xl/drawings/drawing21.xml" ContentType="application/vnd.openxmlformats-officedocument.drawing+xml"/>
  <Override PartName="/xl/charts/chart53.xml" ContentType="application/vnd.openxmlformats-officedocument.drawingml.chart+xml"/>
  <Override PartName="/xl/comments33.xml" ContentType="application/vnd.openxmlformats-officedocument.spreadsheetml.comments+xml"/>
  <Override PartName="/xl/charts/chart64.xml" ContentType="application/vnd.openxmlformats-officedocument.drawingml.chart+xml"/>
  <Override PartName="/xl/embeddings/oleObject96.bin" ContentType="application/vnd.openxmlformats-officedocument.oleObject"/>
  <Override PartName="/xl/embeddings/oleObject148.bin" ContentType="application/vnd.openxmlformats-officedocument.oleObject"/>
  <Override PartName="/xl/worksheets/sheet19.xml" ContentType="application/vnd.openxmlformats-officedocument.spreadsheetml.worksheet+xml"/>
  <Override PartName="/xl/worksheets/sheet66.xml" ContentType="application/vnd.openxmlformats-officedocument.spreadsheetml.worksheet+xml"/>
  <Override PartName="/xl/drawings/drawing10.xml" ContentType="application/vnd.openxmlformats-officedocument.drawing+xml"/>
  <Override PartName="/xl/embeddings/oleObject38.bin" ContentType="application/vnd.openxmlformats-officedocument.oleObject"/>
  <Override PartName="/xl/activeX/activeX38.bin" ContentType="application/vnd.ms-office.activeX"/>
  <Override PartName="/xl/charts/chart42.xml" ContentType="application/vnd.openxmlformats-officedocument.drawingml.chart+xml"/>
  <Override PartName="/xl/comments22.xml" ContentType="application/vnd.openxmlformats-officedocument.spreadsheetml.comments+xml"/>
  <Override PartName="/xl/activeX/activeX49.bin" ContentType="application/vnd.ms-office.activeX"/>
  <Override PartName="/xl/embeddings/oleObject85.bin" ContentType="application/vnd.openxmlformats-officedocument.oleObject"/>
  <Override PartName="/xl/embeddings/oleObject126.bin" ContentType="application/vnd.openxmlformats-officedocument.oleObject"/>
  <Override PartName="/xl/embeddings/oleObject137.bin" ContentType="application/vnd.openxmlformats-officedocument.oleObject"/>
  <Override PartName="/xl/worksheets/sheet55.xml" ContentType="application/vnd.openxmlformats-officedocument.spreadsheetml.worksheet+xml"/>
  <Override PartName="/xl/embeddings/oleObject16.bin" ContentType="application/vnd.openxmlformats-officedocument.oleObject"/>
  <Override PartName="/xl/embeddings/oleObject27.bin" ContentType="application/vnd.openxmlformats-officedocument.oleObject"/>
  <Override PartName="/xl/comments11.xml" ContentType="application/vnd.openxmlformats-officedocument.spreadsheetml.comments+xml"/>
  <Override PartName="/xl/charts/chart31.xml" ContentType="application/vnd.openxmlformats-officedocument.drawingml.chart+xml"/>
  <Override PartName="/xl/activeX/activeX27.bin" ContentType="application/vnd.ms-office.activeX"/>
  <Override PartName="/xl/embeddings/oleObject63.bin" ContentType="application/vnd.openxmlformats-officedocument.oleObject"/>
  <Override PartName="/xl/embeddings/oleObject74.bin" ContentType="application/vnd.openxmlformats-officedocument.oleObject"/>
  <Override PartName="/xl/embeddings/oleObject115.bin" ContentType="application/vnd.openxmlformats-officedocument.oleObject"/>
  <Override PartName="/docProps/core.xml" ContentType="application/vnd.openxmlformats-package.core-properties+xml"/>
  <Override PartName="/xl/worksheets/sheet44.xml" ContentType="application/vnd.openxmlformats-officedocument.spreadsheetml.worksheet+xml"/>
  <Override PartName="/xl/activeX/activeX2.bin" ContentType="application/vnd.ms-office.activeX"/>
  <Override PartName="/xl/charts/chart20.xml" ContentType="application/vnd.openxmlformats-officedocument.drawingml.chart+xml"/>
  <Override PartName="/xl/activeX/activeX16.bin" ContentType="application/vnd.ms-office.activeX"/>
  <Override PartName="/xl/embeddings/oleObject52.bin" ContentType="application/vnd.openxmlformats-officedocument.oleObject"/>
  <Override PartName="/xl/embeddings/oleObject104.bin" ContentType="application/vnd.openxmlformats-officedocument.oleObject"/>
  <Override PartName="/xl/activeX/activeX63.bin" ContentType="application/vnd.ms-office.activeX"/>
  <Override PartName="/xl/embeddings/oleObject151.bin" ContentType="application/vnd.openxmlformats-officedocument.oleObject"/>
  <Override PartName="/xl/drawings/drawing59.xml" ContentType="application/vnd.openxmlformats-officedocument.drawing+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embeddings/oleObject6.bin" ContentType="application/vnd.openxmlformats-officedocument.oleObject"/>
  <Override PartName="/xl/drawings/drawing8.xml" ContentType="application/vnd.openxmlformats-officedocument.drawing+xml"/>
  <Override PartName="/xl/embeddings/oleObject41.bin" ContentType="application/vnd.openxmlformats-officedocument.oleObject"/>
  <Override PartName="/xl/activeX/activeX39.xml" ContentType="application/vnd.ms-office.activeX+xml"/>
  <Override PartName="/xl/activeX/activeX41.bin" ContentType="application/vnd.ms-office.activeX"/>
  <Override PartName="/xl/activeX/activeX52.bin" ContentType="application/vnd.ms-office.activeX"/>
  <Override PartName="/xl/drawings/drawing48.xml" ContentType="application/vnd.openxmlformats-officedocument.drawing+xml"/>
  <Override PartName="/xl/embeddings/oleObject140.bin" ContentType="application/vnd.openxmlformats-officedocument.oleObject"/>
  <Override PartName="/xl/worksheets/sheet11.xml" ContentType="application/vnd.openxmlformats-officedocument.spreadsheetml.worksheet+xml"/>
  <Override PartName="/xl/charts/chart2.xml" ContentType="application/vnd.openxmlformats-officedocument.drawingml.chart+xml"/>
  <Override PartName="/xl/comments6.xml" ContentType="application/vnd.openxmlformats-officedocument.spreadsheetml.comments+xml"/>
  <Override PartName="/xl/embeddings/oleObject30.bin" ContentType="application/vnd.openxmlformats-officedocument.oleObject"/>
  <Default Extension="xls" ContentType="application/vnd.ms-excel"/>
  <Override PartName="/xl/activeX/activeX17.xml" ContentType="application/vnd.ms-office.activeX+xml"/>
  <Override PartName="/xl/activeX/activeX28.xml" ContentType="application/vnd.ms-office.activeX+xml"/>
  <Override PartName="/xl/activeX/activeX30.bin" ContentType="application/vnd.ms-office.activeX"/>
  <Override PartName="/xl/drawings/drawing37.xml" ContentType="application/vnd.openxmlformats-officedocument.drawing+xml"/>
  <Override PartName="/xl/charts/chart69.xml" ContentType="application/vnd.openxmlformats-officedocument.drawingml.chart+xml"/>
  <Override PartName="/xl/activeX/activeX64.xml" ContentType="application/vnd.ms-office.activeX+xml"/>
  <Override PartName="/xl/comments49.xml" ContentType="application/vnd.openxmlformats-officedocument.spreadsheetml.comments+xml"/>
  <Default Extension="rels" ContentType="application/vnd.openxmlformats-package.relationships+xml"/>
  <Override PartName="/xl/activeX/activeX3.xml" ContentType="application/vnd.ms-office.activeX+xml"/>
  <Override PartName="/xl/drawings/drawing15.xml" ContentType="application/vnd.openxmlformats-officedocument.drawing+xml"/>
  <Override PartName="/xl/drawings/drawing26.xml" ContentType="application/vnd.openxmlformats-officedocument.drawing+xml"/>
  <Override PartName="/xl/comments27.xml" ContentType="application/vnd.openxmlformats-officedocument.spreadsheetml.comments+xml"/>
  <Override PartName="/xl/charts/chart58.xml" ContentType="application/vnd.openxmlformats-officedocument.drawingml.chart+xml"/>
  <Override PartName="/xl/activeX/activeX53.xml" ContentType="application/vnd.ms-office.activeX+xml"/>
  <Override PartName="/xl/comments38.xml" ContentType="application/vnd.openxmlformats-officedocument.spreadsheetml.comments+xml"/>
  <Override PartName="/xl/drawings/drawing62.xml" ContentType="application/vnd.openxmlformats-officedocument.drawing+xml"/>
  <Override PartName="/xl/comments16.xml" ContentType="application/vnd.openxmlformats-officedocument.spreadsheetml.comments+xml"/>
  <Override PartName="/xl/charts/chart36.xml" ContentType="application/vnd.openxmlformats-officedocument.drawingml.chart+xml"/>
  <Override PartName="/xl/activeX/activeX42.xml" ContentType="application/vnd.ms-office.activeX+xml"/>
  <Override PartName="/xl/charts/chart47.xml" ContentType="application/vnd.openxmlformats-officedocument.drawingml.chart+xml"/>
  <Override PartName="/xl/embeddings/oleObject79.bin" ContentType="application/vnd.openxmlformats-officedocument.oleObject"/>
  <Override PartName="/xl/charts/chart83.xml" ContentType="application/vnd.openxmlformats-officedocument.drawingml.chart+xml"/>
  <Override PartName="/xl/drawings/drawing51.xml" ContentType="application/vnd.openxmlformats-officedocument.drawing+xml"/>
  <Override PartName="/xl/charts/chart94.xml" ContentType="application/vnd.openxmlformats-officedocument.drawingml.chart+xml"/>
  <Override PartName="/xl/worksheets/sheet1.xml" ContentType="application/vnd.openxmlformats-officedocument.spreadsheetml.worksheet+xml"/>
  <Override PartName="/xl/worksheets/sheet49.xml" ContentType="application/vnd.openxmlformats-officedocument.spreadsheetml.worksheet+xml"/>
  <Override PartName="/xl/charts/chart25.xml" ContentType="application/vnd.openxmlformats-officedocument.drawingml.chart+xml"/>
  <Override PartName="/xl/activeX/activeX20.xml" ContentType="application/vnd.ms-office.activeX+xml"/>
  <Override PartName="/xl/activeX/activeX31.xml" ContentType="application/vnd.ms-office.activeX+xml"/>
  <Override PartName="/xl/embeddings/oleObject68.bin" ContentType="application/vnd.openxmlformats-officedocument.oleObject"/>
  <Override PartName="/xl/drawings/drawing40.xml" ContentType="application/vnd.openxmlformats-officedocument.drawing+xml"/>
  <Override PartName="/xl/charts/chart72.xml" ContentType="application/vnd.openxmlformats-officedocument.drawingml.chart+xml"/>
  <Override PartName="/xl/embeddings/oleObject109.bin" ContentType="application/vnd.openxmlformats-officedocument.oleObject"/>
  <Override PartName="/xl/comments52.xml" ContentType="application/vnd.openxmlformats-officedocument.spreadsheetml.comments+xml"/>
  <Override PartName="/xl/embeddings/oleObject156.bin" ContentType="application/vnd.openxmlformats-officedocument.oleObject"/>
  <Override PartName="/xl/worksheets/sheet38.xml" ContentType="application/vnd.openxmlformats-officedocument.spreadsheetml.worksheet+xml"/>
  <Override PartName="/xl/activeX/activeX7.bin" ContentType="application/vnd.ms-office.activeX"/>
  <Override PartName="/xl/charts/chart14.xml" ContentType="application/vnd.openxmlformats-officedocument.drawingml.chart+xml"/>
  <Override PartName="/xl/embeddings/oleObject46.bin" ContentType="application/vnd.openxmlformats-officedocument.oleObject"/>
  <Override PartName="/xl/embeddings/oleObject57.bin" ContentType="application/vnd.openxmlformats-officedocument.oleObject"/>
  <Override PartName="/xl/charts/chart61.xml" ContentType="application/vnd.openxmlformats-officedocument.drawingml.chart+xml"/>
  <Override PartName="/xl/embeddings/oleObject93.bin" ContentType="application/vnd.openxmlformats-officedocument.oleObject"/>
  <Override PartName="/xl/activeX/activeX57.bin" ContentType="application/vnd.ms-office.activeX"/>
  <Override PartName="/xl/comments41.xml" ContentType="application/vnd.openxmlformats-officedocument.spreadsheetml.comments+xml"/>
  <Override PartName="/xl/embeddings/oleObject145.bin" ContentType="application/vnd.openxmlformats-officedocument.oleObject"/>
  <Override PartName="/xl/worksheets/sheet27.xml" ContentType="application/vnd.openxmlformats-officedocument.spreadsheetml.worksheet+xml"/>
  <Override PartName="/xl/embeddings/oleObject35.bin" ContentType="application/vnd.openxmlformats-officedocument.oleObject"/>
  <Override PartName="/xl/charts/chart50.xml" ContentType="application/vnd.openxmlformats-officedocument.drawingml.chart+xml"/>
  <Override PartName="/xl/activeX/activeX46.bin" ContentType="application/vnd.ms-office.activeX"/>
  <Override PartName="/xl/comments30.xml" ContentType="application/vnd.openxmlformats-officedocument.spreadsheetml.comments+xml"/>
  <Override PartName="/xl/embeddings/oleObject82.bin" ContentType="application/vnd.openxmlformats-officedocument.oleObject"/>
  <Override PartName="/xl/embeddings/oleObject134.bin" ContentType="application/vnd.openxmlformats-officedocument.oleObject"/>
  <Override PartName="/xl/worksheets/sheet16.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embeddings/oleObject24.bin" ContentType="application/vnd.openxmlformats-officedocument.oleObject"/>
  <Override PartName="/xl/activeX/activeX35.bin" ContentType="application/vnd.ms-office.activeX"/>
  <Override PartName="/xl/embeddings/oleObject71.bin" ContentType="application/vnd.openxmlformats-officedocument.oleObject"/>
  <Override PartName="/xl/embeddings/oleObject123.bin" ContentType="application/vnd.openxmlformats-officedocument.oleObject"/>
  <Override PartName="/xl/worksheets/sheet41.xml" ContentType="application/vnd.openxmlformats-officedocument.spreadsheetml.worksheet+xml"/>
  <Override PartName="/xl/embeddings/oleObject13.bin" ContentType="application/vnd.openxmlformats-officedocument.oleObject"/>
  <Override PartName="/xl/activeX/activeX8.xml" ContentType="application/vnd.ms-office.activeX+xml"/>
  <Override PartName="/xl/activeX/activeX13.bin" ContentType="application/vnd.ms-office.activeX"/>
  <Override PartName="/xl/activeX/activeX24.bin" ContentType="application/vnd.ms-office.activeX"/>
  <Override PartName="/xl/embeddings/oleObject60.bin" ContentType="application/vnd.openxmlformats-officedocument.oleObject"/>
  <Override PartName="/xl/activeX/activeX47.xml" ContentType="application/vnd.ms-office.activeX+xml"/>
  <Override PartName="/xl/embeddings/oleObject101.bin" ContentType="application/vnd.openxmlformats-officedocument.oleObject"/>
  <Override PartName="/xl/embeddings/oleObject112.bin" ContentType="application/vnd.openxmlformats-officedocument.oleObject"/>
  <Override PartName="/xl/activeX/activeX58.xml" ContentType="application/vnd.ms-office.activeX+xml"/>
  <Override PartName="/xl/activeX/activeX60.bin" ContentType="application/vnd.ms-office.activeX"/>
  <Override PartName="/xl/worksheets/sheet6.xml" ContentType="application/vnd.openxmlformats-officedocument.spreadsheetml.worksheet+xml"/>
  <Override PartName="/xl/worksheets/sheet30.xml" ContentType="application/vnd.openxmlformats-officedocument.spreadsheetml.worksheet+xml"/>
  <Override PartName="/xl/embeddings/oleObject3.bin" ContentType="application/vnd.openxmlformats-officedocument.oleObject"/>
  <Override PartName="/xl/drawings/drawing5.xml" ContentType="application/vnd.openxmlformats-officedocument.drawing+xml"/>
  <Default Extension="jpeg" ContentType="image/jpeg"/>
  <Override PartName="/xl/activeX/activeX36.xml" ContentType="application/vnd.ms-office.activeX+xml"/>
  <Override PartName="/xl/drawings/drawing45.xml" ContentType="application/vnd.openxmlformats-officedocument.drawing+xml"/>
  <Override PartName="/xl/charts/chart88.xml" ContentType="application/vnd.openxmlformats-officedocument.drawingml.chart+xml"/>
  <Override PartName="/xl/drawings/drawing56.xml" ContentType="application/vnd.openxmlformats-officedocument.drawing+xml"/>
  <Override PartName="/xl/activeX/activeX25.xml" ContentType="application/vnd.ms-office.activeX+xml"/>
  <Override PartName="/xl/drawings/drawing34.xml" ContentType="application/vnd.openxmlformats-officedocument.drawing+xml"/>
  <Override PartName="/xl/charts/chart77.xml" ContentType="application/vnd.openxmlformats-officedocument.drawingml.chart+xml"/>
  <Override PartName="/xl/comments46.xml" ContentType="application/vnd.openxmlformats-officedocument.spreadsheetml.comments+xml"/>
  <Override PartName="/xl/comments57.xml" ContentType="application/vnd.openxmlformats-officedocument.spreadsheetml.comments+xml"/>
  <Override PartName="/xl/comments3.xml" ContentType="application/vnd.openxmlformats-officedocument.spreadsheetml.comments+xml"/>
  <Override PartName="/xl/charts/chart19.xml" ContentType="application/vnd.openxmlformats-officedocument.drawingml.chart+xml"/>
  <Override PartName="/xl/activeX/activeX14.xml" ContentType="application/vnd.ms-office.activeX+xml"/>
  <Override PartName="/xl/drawings/drawing23.xml" ContentType="application/vnd.openxmlformats-officedocument.drawing+xml"/>
  <Override PartName="/xl/charts/chart55.xml" ContentType="application/vnd.openxmlformats-officedocument.drawingml.chart+xml"/>
  <Override PartName="/xl/comments35.xml" ContentType="application/vnd.openxmlformats-officedocument.spreadsheetml.comments+xml"/>
  <Override PartName="/xl/charts/chart66.xml" ContentType="application/vnd.openxmlformats-officedocument.drawingml.chart+xml"/>
  <Override PartName="/xl/embeddings/oleObject98.bin" ContentType="application/vnd.openxmlformats-officedocument.oleObject"/>
  <Override PartName="/xl/activeX/activeX61.xml" ContentType="application/vnd.ms-office.activeX+xml"/>
  <Override PartName="/xl/worksheets/sheet68.xml" ContentType="application/vnd.openxmlformats-officedocument.spreadsheetml.worksheet+xml"/>
  <Override PartName="/xl/drawings/drawing12.xml" ContentType="application/vnd.openxmlformats-officedocument.drawing+xml"/>
  <Override PartName="/xl/charts/chart44.xml" ContentType="application/vnd.openxmlformats-officedocument.drawingml.chart+xml"/>
  <Override PartName="/xl/comments24.xml" ContentType="application/vnd.openxmlformats-officedocument.spreadsheetml.comments+xml"/>
  <Override PartName="/xl/activeX/activeX50.xml" ContentType="application/vnd.ms-office.activeX+xml"/>
  <Override PartName="/xl/embeddings/oleObject87.bin" ContentType="application/vnd.openxmlformats-officedocument.oleObject"/>
  <Override PartName="/xl/embeddings/oleObject128.bin" ContentType="application/vnd.openxmlformats-officedocument.oleObject"/>
  <Override PartName="/xl/embeddings/oleObject139.bin" ContentType="application/vnd.openxmlformats-officedocument.oleObject"/>
  <Override PartName="/xl/charts/chart91.xml" ContentType="application/vnd.openxmlformats-officedocument.drawingml.chart+xml"/>
  <Override PartName="/xl/worksheets/sheet57.xml" ContentType="application/vnd.openxmlformats-officedocument.spreadsheetml.worksheet+xml"/>
  <Override PartName="/xl/embeddings/oleObject18.bin" ContentType="application/vnd.openxmlformats-officedocument.oleObject"/>
  <Override PartName="/xl/embeddings/oleObject29.bin" ContentType="application/vnd.openxmlformats-officedocument.oleObject"/>
  <Override PartName="/xl/comments13.xml" ContentType="application/vnd.openxmlformats-officedocument.spreadsheetml.comments+xml"/>
  <Override PartName="/xl/charts/chart33.xml" ContentType="application/vnd.openxmlformats-officedocument.drawingml.chart+xml"/>
  <Override PartName="/xl/activeX/activeX29.bin" ContentType="application/vnd.ms-office.activeX"/>
  <Override PartName="/xl/embeddings/oleObject65.bin" ContentType="application/vnd.openxmlformats-officedocument.oleObject"/>
  <Override PartName="/xl/embeddings/oleObject76.bin" ContentType="application/vnd.openxmlformats-officedocument.oleObject"/>
  <Override PartName="/xl/charts/chart80.xml" ContentType="application/vnd.openxmlformats-officedocument.drawingml.chart+xml"/>
  <Override PartName="/xl/embeddings/oleObject117.bin" ContentType="application/vnd.openxmlformats-officedocument.oleObject"/>
  <Override PartName="/xl/worksheets/sheet46.xml" ContentType="application/vnd.openxmlformats-officedocument.spreadsheetml.worksheet+xml"/>
  <Override PartName="/xl/charts/chart11.xml" ContentType="application/vnd.openxmlformats-officedocument.drawingml.chart+xml"/>
  <Override PartName="/xl/charts/chart22.xml" ContentType="application/vnd.openxmlformats-officedocument.drawingml.chart+xml"/>
  <Override PartName="/xl/activeX/activeX18.bin" ContentType="application/vnd.ms-office.activeX"/>
  <Override PartName="/xl/embeddings/oleObject54.bin" ContentType="application/vnd.openxmlformats-officedocument.oleObject"/>
  <Override PartName="/xl/embeddings/oleObject106.bin" ContentType="application/vnd.openxmlformats-officedocument.oleObject"/>
  <Override PartName="/xl/activeX/activeX65.bin" ContentType="application/vnd.ms-office.activeX"/>
  <Override PartName="/xl/embeddings/oleObject153.bin" ContentType="application/vnd.openxmlformats-officedocument.oleObject"/>
  <Override PartName="/xl/worksheets/sheet24.xml" ContentType="application/vnd.openxmlformats-officedocument.spreadsheetml.worksheet+xml"/>
  <Override PartName="/xl/worksheets/sheet71.xml" ContentType="application/vnd.openxmlformats-officedocument.spreadsheetml.worksheet+xml"/>
  <Override PartName="/xl/activeX/activeX43.bin" ContentType="application/vnd.ms-office.activeX"/>
  <Override PartName="/xl/embeddings/oleObject142.bin" ContentType="application/vnd.openxmlformats-officedocument.oleObject"/>
  <Override PartName="/xl/comments8.xml" ContentType="application/vnd.openxmlformats-officedocument.spreadsheetml.comments+xml"/>
  <Override PartName="/xl/embeddings/oleObject32.bin" ContentType="application/vnd.openxmlformats-officedocument.oleObject"/>
  <Override PartName="/xl/activeX/activeX19.xml" ContentType="application/vnd.ms-office.activeX+xml"/>
  <Override PartName="/xl/embeddings/oleObject120.bin" ContentType="application/vnd.openxmlformats-officedocument.oleObject"/>
  <Override PartName="/xl/activeX/activeX66.xml" ContentType="application/vnd.ms-office.activeX+xml"/>
  <Override PartName="/xl/embeddings/oleObject10.bin" ContentType="application/vnd.openxmlformats-officedocument.oleObject"/>
  <Override PartName="/xl/activeX/activeX21.bin" ContentType="application/vnd.ms-office.activeX"/>
  <Override PartName="/xl/drawings/drawing28.xml" ContentType="application/vnd.openxmlformats-officedocument.drawing+xml"/>
  <Override PartName="/xl/drawings/drawing2.xml" ContentType="application/vnd.openxmlformats-officedocument.drawing+xml"/>
  <Override PartName="/xl/comments18.xml" ContentType="application/vnd.openxmlformats-officedocument.spreadsheetml.comments+xml"/>
  <Override PartName="/xl/activeX/activeX44.xml" ContentType="application/vnd.ms-office.activeX+xml"/>
  <Override PartName="/xl/charts/chart49.xml" ContentType="application/vnd.openxmlformats-officedocument.drawingml.chart+xml"/>
  <Override PartName="/xl/drawings/drawing53.xml" ContentType="application/vnd.openxmlformats-officedocument.drawing+xml"/>
  <Override PartName="/xl/charts/chart96.xml" ContentType="application/vnd.openxmlformats-officedocument.drawingml.chart+xml"/>
  <Override PartName="/xl/worksheets/sheet3.xml" ContentType="application/vnd.openxmlformats-officedocument.spreadsheetml.worksheet+xml"/>
  <Override PartName="/xl/charts/chart27.xml" ContentType="application/vnd.openxmlformats-officedocument.drawingml.chart+xml"/>
  <Override PartName="/xl/activeX/activeX22.xml" ContentType="application/vnd.ms-office.activeX+xml"/>
  <Override PartName="/xl/charts/chart74.xml" ContentType="application/vnd.openxmlformats-officedocument.drawingml.chart+xml"/>
  <Override PartName="/xl/activeX/activeX9.bin" ContentType="application/vnd.ms-office.activeX"/>
  <Override PartName="/xl/embeddings/oleObject48.bin" ContentType="application/vnd.openxmlformats-officedocument.oleObject"/>
  <Override PartName="/xl/drawings/drawing31.xml" ContentType="application/vnd.openxmlformats-officedocument.drawing+xml"/>
  <Override PartName="/xl/embeddings/oleObject95.bin" ContentType="application/vnd.openxmlformats-officedocument.oleObject"/>
  <Override PartName="/xl/activeX/activeX59.bin" ContentType="application/vnd.ms-office.activeX"/>
  <Override PartName="/xl/comments43.xml" ContentType="application/vnd.openxmlformats-officedocument.spreadsheetml.comments+xml"/>
  <Override PartName="/xl/embeddings/oleObject158.bin" ContentType="application/vnd.openxmlformats-officedocument.oleObject"/>
  <Override PartName="/xl/comments21.xml" ContentType="application/vnd.openxmlformats-officedocument.spreadsheetml.comments+xml"/>
  <Override PartName="/xl/charts/chart52.xml" ContentType="application/vnd.openxmlformats-officedocument.drawingml.chart+xml"/>
  <Override PartName="/xl/embeddings/oleObject136.bin" ContentType="application/vnd.openxmlformats-officedocument.oleObject"/>
  <Override PartName="/xl/worksheets/sheet18.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embeddings/oleObject26.bin" ContentType="application/vnd.openxmlformats-officedocument.oleObject"/>
  <Override PartName="/xl/charts/chart30.xml" ContentType="application/vnd.openxmlformats-officedocument.drawingml.chart+xml"/>
  <Override PartName="/xl/activeX/activeX37.bin" ContentType="application/vnd.ms-office.activeX"/>
  <Override PartName="/xl/embeddings/oleObject73.bin" ContentType="application/vnd.openxmlformats-officedocument.oleObject"/>
  <Override PartName="/xl/worksheets/sheet43.xml" ContentType="application/vnd.openxmlformats-officedocument.spreadsheetml.worksheet+xml"/>
  <Override PartName="/xl/activeX/activeX15.bin" ContentType="application/vnd.ms-office.activeX"/>
  <Override PartName="/xl/embeddings/oleObject114.bin" ContentType="application/vnd.openxmlformats-officedocument.oleObject"/>
  <Override PartName="/xl/activeX/activeX62.bin" ContentType="application/vnd.ms-office.activeX"/>
  <Override PartName="/xl/embeddings/oleObject51.bin" ContentType="application/vnd.openxmlformats-officedocument.oleObject"/>
  <Override PartName="/xl/activeX/activeX38.xml" ContentType="application/vnd.ms-office.activeX+xml"/>
  <Override PartName="/xl/worksheets/sheet21.xml" ContentType="application/vnd.openxmlformats-officedocument.spreadsheetml.worksheet+xml"/>
  <Override PartName="/xl/activeX/activeX40.bin" ContentType="application/vnd.ms-office.activeX"/>
  <Override PartName="/xl/drawings/drawing47.xml" ContentType="application/vnd.openxmlformats-officedocument.drawing+xml"/>
  <Override PartName="/xl/comments5.xml" ContentType="application/vnd.openxmlformats-officedocument.spreadsheetml.comments+xml"/>
  <Override PartName="/xl/activeX/activeX16.xml" ContentType="application/vnd.ms-office.activeX+xml"/>
  <Override PartName="/xl/drawings/drawing25.xml" ContentType="application/vnd.openxmlformats-officedocument.drawing+xml"/>
  <Override PartName="/xl/comments37.xml" ContentType="application/vnd.openxmlformats-officedocument.spreadsheetml.comments+xml"/>
  <Override PartName="/xl/charts/chart68.xml" ContentType="application/vnd.openxmlformats-officedocument.drawingml.chart+xml"/>
  <Override PartName="/xl/activeX/activeX63.xml" ContentType="application/vnd.ms-office.activeX+xml"/>
  <Override PartName="/docProps/app.xml" ContentType="application/vnd.openxmlformats-officedocument.extended-properties+xml"/>
  <Override PartName="/xl/activeX/activeX41.xml" ContentType="application/vnd.ms-office.activeX+xml"/>
  <Override PartName="/xl/charts/chart46.xml" ContentType="application/vnd.openxmlformats-officedocument.drawingml.chart+xml"/>
  <Override PartName="/xl/embeddings/oleObject89.bin" ContentType="application/vnd.openxmlformats-officedocument.oleObject"/>
  <Override PartName="/xl/charts/chart93.xml" ContentType="application/vnd.openxmlformats-officedocument.drawingml.chart+xml"/>
  <Override PartName="/xl/worksheets/sheet59.xml" ContentType="application/vnd.openxmlformats-officedocument.spreadsheetml.worksheet+xml"/>
  <Override PartName="/xl/comments15.xml" ContentType="application/vnd.openxmlformats-officedocument.spreadsheetml.comments+xml"/>
  <Override PartName="/xl/embeddings/oleObject67.bin" ContentType="application/vnd.openxmlformats-officedocument.oleObject"/>
  <Override PartName="/xl/drawings/drawing50.xml" ContentType="application/vnd.openxmlformats-officedocument.drawing+xml"/>
  <Override PartName="/xl/charts/chart24.xml" ContentType="application/vnd.openxmlformats-officedocument.drawingml.chart+xml"/>
  <Override PartName="/xl/charts/chart71.xml" ContentType="application/vnd.openxmlformats-officedocument.drawingml.chart+xml"/>
  <Override PartName="/xl/embeddings/oleObject108.bin" ContentType="application/vnd.openxmlformats-officedocument.oleObject"/>
  <Override PartName="/xl/comments40.xml" ContentType="application/vnd.openxmlformats-officedocument.spreadsheetml.comments+xml"/>
  <Override PartName="/xl/embeddings/oleObject155.bin" ContentType="application/vnd.openxmlformats-officedocument.oleObject"/>
  <Override PartName="/xl/worksheets/sheet37.xml" ContentType="application/vnd.openxmlformats-officedocument.spreadsheetml.worksheet+xml"/>
  <Override PartName="/xl/activeX/activeX6.bin" ContentType="application/vnd.ms-office.activeX"/>
  <Override PartName="/xl/embeddings/oleObject45.bin" ContentType="application/vnd.openxmlformats-officedocument.oleObject"/>
  <Override PartName="/xl/activeX/activeX56.bin" ContentType="application/vnd.ms-office.activeX"/>
  <Override PartName="/xl/embeddings/oleObject92.bin" ContentType="application/vnd.openxmlformats-officedocument.oleObject"/>
  <Override PartName="/xl/embeddings/oleObject133.bin" ContentType="application/vnd.openxmlformats-officedocument.oleObject"/>
  <Override PartName="/xl/worksheets/sheet15.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embeddings/oleObject23.bin" ContentType="application/vnd.openxmlformats-officedocument.oleObject"/>
  <Override PartName="/xl/activeX/activeX34.bin" ContentType="application/vnd.ms-office.activeX"/>
  <Override PartName="/xl/embeddings/oleObject70.bin" ContentType="application/vnd.openxmlformats-officedocument.oleObject"/>
  <Override PartName="/xl/activeX/activeX7.xml" ContentType="application/vnd.ms-office.activeX+xml"/>
  <Override PartName="/xl/drawings/drawing19.xml" ContentType="application/vnd.openxmlformats-officedocument.drawing+xml"/>
  <Override PartName="/xl/embeddings/oleObject111.bin" ContentType="application/vnd.openxmlformats-officedocument.oleObject"/>
  <Override PartName="/xl/activeX/activeX57.xml" ContentType="application/vnd.ms-office.activeX+xml"/>
  <Override PartName="/xl/worksheets/sheet40.xml" ContentType="application/vnd.openxmlformats-officedocument.spreadsheetml.worksheet+xml"/>
  <Default Extension="wmf" ContentType="image/x-wmf"/>
  <Override PartName="/xl/activeX/activeX12.bin" ContentType="application/vnd.ms-office.activeX"/>
  <Override PartName="/xl/activeX/activeX35.xml" ContentType="application/vnd.ms-office.activeX+xml"/>
  <Override PartName="/xl/drawings/drawing44.xml" ContentType="application/vnd.openxmlformats-officedocument.drawing+xml"/>
  <Override PartName="/xl/charts/chart87.xml" ContentType="application/vnd.openxmlformats-officedocument.drawingml.chart+xml"/>
  <Override PartName="/xl/comments56.xml" ContentType="application/vnd.openxmlformats-officedocument.spreadsheetml.comments+xml"/>
  <Override PartName="/xl/comments2.xml" ContentType="application/vnd.openxmlformats-officedocument.spreadsheetml.comments+xml"/>
  <Override PartName="/xl/charts/chart18.xml" ContentType="application/vnd.openxmlformats-officedocument.drawingml.chart+xml"/>
  <Override PartName="/xl/activeX/activeX13.xml" ContentType="application/vnd.ms-office.activeX+xml"/>
  <Override PartName="/xl/drawings/drawing22.xml" ContentType="application/vnd.openxmlformats-officedocument.drawing+xml"/>
  <Override PartName="/xl/charts/chart65.xml" ContentType="application/vnd.openxmlformats-officedocument.drawingml.chart+xml"/>
  <Override PartName="/xl/activeX/activeX60.xml" ContentType="application/vnd.ms-office.activeX+xml"/>
  <Override PartName="/xl/embeddings/oleObject149.bin" ContentType="application/vnd.openxmlformats-officedocument.oleObject"/>
  <Override PartName="/xl/embeddings/oleObject39.bin" ContentType="application/vnd.openxmlformats-officedocument.oleObject"/>
  <Override PartName="/xl/comments34.xml" ContentType="application/vnd.openxmlformats-officedocument.spreadsheetml.comments+xml"/>
  <Override PartName="/xl/embeddings/oleObject86.bin" ContentType="application/vnd.openxmlformats-officedocument.oleObject"/>
  <Override PartName="/xl/comments12.xml" ContentType="application/vnd.openxmlformats-officedocument.spreadsheetml.comments+xml"/>
  <Override PartName="/xl/charts/chart43.xml" ContentType="application/vnd.openxmlformats-officedocument.drawingml.chart+xml"/>
  <Override PartName="/xl/embeddings/oleObject127.bin" ContentType="application/vnd.openxmlformats-officedocument.oleObject"/>
  <Override PartName="/xl/charts/chart90.xml" ContentType="application/vnd.openxmlformats-officedocument.drawingml.chart+xml"/>
  <Override PartName="/xl/worksheets/sheet56.xml" ContentType="application/vnd.openxmlformats-officedocument.spreadsheetml.worksheet+xml"/>
  <Override PartName="/xl/embeddings/oleObject17.bin" ContentType="application/vnd.openxmlformats-officedocument.oleObject"/>
  <Override PartName="/xl/charts/chart21.xml" ContentType="application/vnd.openxmlformats-officedocument.drawingml.chart+xml"/>
  <Override PartName="/xl/activeX/activeX28.bin" ContentType="application/vnd.ms-office.activeX"/>
  <Override PartName="/xl/embeddings/oleObject64.bin" ContentType="application/vnd.openxmlformats-officedocument.oleObject"/>
  <Override PartName="/xl/embeddings/oleObject105.bin" ContentType="application/vnd.openxmlformats-officedocument.oleObject"/>
  <Override PartName="/xl/embeddings/oleObject152.bin" ContentType="application/vnd.openxmlformats-officedocument.oleObject"/>
  <Override PartName="/xl/worksheets/sheet34.xml" ContentType="application/vnd.openxmlformats-officedocument.spreadsheetml.worksheet+xml"/>
  <Override PartName="/xl/activeX/activeX3.bin" ContentType="application/vnd.ms-office.activeX"/>
  <Override PartName="/xl/embeddings/oleObject7.bin" ContentType="application/vnd.openxmlformats-officedocument.oleObject"/>
  <Override PartName="/xl/drawings/drawing9.xml" ContentType="application/vnd.openxmlformats-officedocument.drawing+xml"/>
  <Override PartName="/xl/embeddings/oleObject42.bin" ContentType="application/vnd.openxmlformats-officedocument.oleObject"/>
  <Override PartName="/xl/activeX/activeX53.bin" ContentType="application/vnd.ms-office.activeX"/>
  <Override PartName="/xl/activeX/activeX29.xml" ContentType="application/vnd.ms-office.activeX+xml"/>
  <Override PartName="/xl/drawings/drawing38.xml" ContentType="application/vnd.openxmlformats-officedocument.drawing+xml"/>
  <Override PartName="/xl/embeddings/oleObject130.bin" ContentType="application/vnd.openxmlformats-officedocument.oleObject"/>
  <Override PartName="/xl/worksheets/sheet12.xml" ContentType="application/vnd.openxmlformats-officedocument.spreadsheetml.worksheet+xml"/>
  <Override PartName="/xl/charts/chart3.xml" ContentType="application/vnd.openxmlformats-officedocument.drawingml.chart+xml"/>
  <Override PartName="/xl/embeddings/oleObject20.bin" ContentType="application/vnd.openxmlformats-officedocument.oleObject"/>
  <Override PartName="/xl/activeX/activeX31.bin" ContentType="application/vnd.ms-office.activeX"/>
  <Override PartName="/xl/charts/chart59.xml" ContentType="application/vnd.openxmlformats-officedocument.drawingml.chart+xml"/>
  <Override PartName="/xl/activeX/activeX4.xml" ContentType="application/vnd.ms-office.activeX+xml"/>
  <Override PartName="/xl/drawings/drawing16.xml" ContentType="application/vnd.openxmlformats-officedocument.drawing+xml"/>
  <Override PartName="/xl/comments28.xml" ContentType="application/vnd.openxmlformats-officedocument.spreadsheetml.comments+xml"/>
  <Override PartName="/xl/activeX/activeX54.xml" ContentType="application/vnd.ms-office.activeX+xml"/>
  <Override PartName="/xl/charts/chart37.xml" ContentType="application/vnd.openxmlformats-officedocument.drawingml.chart+xml"/>
  <Override PartName="/xl/activeX/activeX32.xml" ContentType="application/vnd.ms-office.activeX+xml"/>
  <Override PartName="/xl/drawings/drawing41.xml" ContentType="application/vnd.openxmlformats-officedocument.drawing+xml"/>
  <Override PartName="/xl/charts/chart84.xml" ContentType="application/vnd.openxmlformats-officedocument.drawingml.chart+xml"/>
  <Override PartName="/xl/embeddings/oleObject58.bin" ContentType="application/vnd.openxmlformats-officedocument.oleObject"/>
  <Override PartName="/xl/comments53.xml" ContentType="application/vnd.openxmlformats-officedocument.spreadsheetml.comments+xml"/>
  <Override PartName="/xl/worksheets/sheet28.xml" ContentType="application/vnd.openxmlformats-officedocument.spreadsheetml.worksheet+xml"/>
  <Override PartName="/xl/charts/chart15.xml" ContentType="application/vnd.openxmlformats-officedocument.drawingml.chart+xml"/>
  <Override PartName="/xl/activeX/activeX10.xml" ContentType="application/vnd.ms-office.activeX+xml"/>
  <Override PartName="/xl/comments31.xml" ContentType="application/vnd.openxmlformats-officedocument.spreadsheetml.comments+xml"/>
  <Override PartName="/xl/charts/chart62.xml" ContentType="application/vnd.openxmlformats-officedocument.drawingml.chart+xml"/>
  <Override PartName="/xl/embeddings/oleObject146.bin" ContentType="application/vnd.openxmlformats-officedocument.oleObject"/>
  <Override PartName="/xl/embeddings/oleObject36.bin" ContentType="application/vnd.openxmlformats-officedocument.oleObject"/>
  <Override PartName="/xl/charts/chart40.xml" ContentType="application/vnd.openxmlformats-officedocument.drawingml.chart+xml"/>
  <Override PartName="/xl/activeX/activeX47.bin" ContentType="application/vnd.ms-office.activeX"/>
  <Override PartName="/xl/embeddings/oleObject83.bin" ContentType="application/vnd.openxmlformats-officedocument.oleObject"/>
  <Override PartName="/xl/embeddings/oleObject124.bin" ContentType="application/vnd.openxmlformats-officedocument.oleObject"/>
  <Override PartName="/xl/worksheets/sheet53.xml" ContentType="application/vnd.openxmlformats-officedocument.spreadsheetml.worksheet+xml"/>
  <Override PartName="/xl/embeddings/oleObject14.bin" ContentType="application/vnd.openxmlformats-officedocument.oleObject"/>
  <Override PartName="/xl/activeX/activeX25.bin" ContentType="application/vnd.ms-office.activeX"/>
  <Override PartName="/xl/embeddings/oleObject61.bin" ContentType="application/vnd.openxmlformats-officedocument.oleObject"/>
  <Override PartName="/xl/drawings/drawing6.xml" ContentType="application/vnd.openxmlformats-officedocument.drawing+xml"/>
  <Override PartName="/xl/activeX/activeX48.xml" ContentType="application/vnd.ms-office.activeX+xml"/>
  <Override PartName="/xl/embeddings/oleObject102.bin" ContentType="application/vnd.openxmlformats-officedocument.oleObject"/>
  <Override PartName="/xl/drawings/drawing57.xml" ContentType="application/vnd.openxmlformats-officedocument.drawing+xml"/>
  <Override PartName="/xl/worksheets/sheet7.xml" ContentType="application/vnd.openxmlformats-officedocument.spreadsheetml.worksheet+xml"/>
  <Override PartName="/xl/worksheets/sheet31.xml" ContentType="application/vnd.openxmlformats-officedocument.spreadsheetml.worksheet+xml"/>
  <Override PartName="/xl/embeddings/oleObject4.bin" ContentType="application/vnd.openxmlformats-officedocument.oleObject"/>
  <Override PartName="/xl/activeX/activeX50.bin" ContentType="application/vnd.ms-office.activeX"/>
  <Override PartName="/xl/charts/chart78.xml" ContentType="application/vnd.openxmlformats-officedocument.drawingml.chart+xml"/>
  <Override PartName="/xl/activeX/activeX26.xml" ContentType="application/vnd.ms-office.activeX+xml"/>
  <Override PartName="/xl/drawings/drawing35.xml" ContentType="application/vnd.openxmlformats-officedocument.drawing+xml"/>
  <Override PartName="/xl/comments4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bookViews>
    <workbookView xWindow="-15" yWindow="-15" windowWidth="9555" windowHeight="3960" tabRatio="754" firstSheet="33" activeTab="36"/>
  </bookViews>
  <sheets>
    <sheet name="Комбинаторика" sheetId="16" r:id="rId1"/>
    <sheet name="Вероятност за тестови изпит" sheetId="110" r:id="rId2"/>
    <sheet name="Класическа вероятност" sheetId="29" r:id="rId3"/>
    <sheet name="Хистограма Zn'вода" sheetId="123" state="hidden" r:id="rId4"/>
    <sheet name="sample10'from100" sheetId="121" state="hidden" r:id="rId5"/>
    <sheet name="Хистограма'KCM" sheetId="20" r:id="rId6"/>
    <sheet name="Хистограма'Cr" sheetId="58" state="hidden" r:id="rId7"/>
    <sheet name="MatExpec" sheetId="85" r:id="rId8"/>
    <sheet name="Laplas" sheetId="8" r:id="rId9"/>
    <sheet name="Mg-soil" sheetId="117" r:id="rId10"/>
    <sheet name="calculate'distr" sheetId="5" r:id="rId11"/>
    <sheet name="NORM'dISTR" sheetId="11" r:id="rId12"/>
    <sheet name="Упр.Комп.Квал. Zn'вода N=50" sheetId="31" r:id="rId13"/>
    <sheet name="Conf_Iterval" sheetId="80" r:id="rId14"/>
    <sheet name="CHI-dist" sheetId="36" r:id="rId15"/>
    <sheet name="F-distr" sheetId="34" r:id="rId16"/>
    <sheet name="MOSV-SD" sheetId="32" r:id="rId17"/>
    <sheet name="SD_aver" sheetId="12" r:id="rId18"/>
    <sheet name="t-distribution" sheetId="28" r:id="rId19"/>
    <sheet name="Хип. Z M=M0" sheetId="26" r:id="rId20"/>
    <sheet name="Хип. T-test (1)" sheetId="111" r:id="rId21"/>
    <sheet name="Хип. T-test(3)" sheetId="101" state="hidden" r:id="rId22"/>
    <sheet name="Хип. Chi2" sheetId="94" r:id="rId23"/>
    <sheet name="Хип рН = 8,8" sheetId="96" r:id="rId24"/>
    <sheet name="Хип. M1=M0" sheetId="93" r:id="rId25"/>
    <sheet name="Хип As - води ТЕ 43" sheetId="37" r:id="rId26"/>
    <sheet name="Хип ТЕ 44 " sheetId="38" r:id="rId27"/>
    <sheet name="Хип. ANOVA" sheetId="104" r:id="rId28"/>
    <sheet name="DL'2Nor'ST'distr" sheetId="25" r:id="rId29"/>
    <sheet name="Outliers" sheetId="50" r:id="rId30"/>
    <sheet name="Horwitz" sheetId="51" r:id="rId31"/>
    <sheet name="Signal'noise" sheetId="14" r:id="rId32"/>
    <sheet name="U_Kragten" sheetId="127" r:id="rId33"/>
    <sheet name="Smoothing " sheetId="91" r:id="rId34"/>
    <sheet name="test U" sheetId="128" r:id="rId35"/>
    <sheet name="U_NO3" sheetId="42" r:id="rId36"/>
    <sheet name="U (Au)" sheetId="82" r:id="rId37"/>
    <sheet name="u_c(Au)" sheetId="124" r:id="rId38"/>
    <sheet name="U-model'extraction" sheetId="100" r:id="rId39"/>
    <sheet name="Хип. Correl" sheetId="87" r:id="rId40"/>
    <sheet name="U_Titration" sheetId="79" r:id="rId41"/>
    <sheet name="GUM all in 1" sheetId="57" state="hidden" r:id="rId42"/>
    <sheet name="u_простоТП" sheetId="114" r:id="rId43"/>
    <sheet name="u_bracket " sheetId="105" r:id="rId44"/>
    <sheet name="MNM(VK)" sheetId="102" r:id="rId45"/>
    <sheet name="Пречене" sheetId="113" r:id="rId46"/>
    <sheet name="MSTAD" sheetId="48" r:id="rId47"/>
    <sheet name="IS - drift" sheetId="49" r:id="rId48"/>
    <sheet name="X-chart" sheetId="89" state="hidden" r:id="rId49"/>
    <sheet name="Valid_accuracy'Cr" sheetId="64" r:id="rId50"/>
    <sheet name="PT_QuaNAS" sheetId="98" r:id="rId51"/>
    <sheet name="ANOVA (VK) BG" sheetId="27" r:id="rId52"/>
    <sheet name="Resheni Na" sheetId="109" r:id="rId53"/>
    <sheet name="u_T_effect" sheetId="52" r:id="rId54"/>
    <sheet name="u_Standart Cd" sheetId="56" r:id="rId55"/>
    <sheet name="Valid_Calib'Pb" sheetId="59" r:id="rId56"/>
    <sheet name="Valid_LOD Pb" sheetId="78" r:id="rId57"/>
    <sheet name="Valid_linearity Pb" sheetId="43" r:id="rId58"/>
    <sheet name="Val_recovery'Pb" sheetId="62" r:id="rId59"/>
    <sheet name="Valid_repeatability" sheetId="61" r:id="rId60"/>
    <sheet name="Valid_robustness" sheetId="77" r:id="rId61"/>
    <sheet name="Dead'time" sheetId="75" state="hidden" r:id="rId62"/>
    <sheet name="Дончев" sheetId="21" r:id="rId63"/>
    <sheet name="ANOVA'Дончев 116" sheetId="41" r:id="rId64"/>
    <sheet name="u_Standart Au " sheetId="72" r:id="rId65"/>
    <sheet name="ОЗНАЧЕНИЯ" sheetId="30" r:id="rId66"/>
    <sheet name="Черешка Mg soil " sheetId="119" state="hidden" r:id="rId67"/>
    <sheet name="ЗАПОмни" sheetId="40" r:id="rId68"/>
    <sheet name="Fe_vino" sheetId="116" state="hidden" r:id="rId69"/>
    <sheet name="Делфин Mg soil" sheetId="118" state="hidden" r:id="rId70"/>
    <sheet name="Sheet1" sheetId="125" r:id="rId71"/>
    <sheet name="Sheet2" sheetId="126" state="hidden" r:id="rId72"/>
  </sheets>
  <definedNames>
    <definedName name="_xlnm._FilterDatabase" localSheetId="47" hidden="1">'IS - drift'!#REF!</definedName>
    <definedName name="_xlnm._FilterDatabase" localSheetId="2" hidden="1">'Класическа вероятност'!$G$10:$J$24</definedName>
    <definedName name="OLE_LINK2" localSheetId="37">'u_c(Au)'!$E$51</definedName>
    <definedName name="_xlnm.Print_Area" localSheetId="10">'calculate''distr'!$A$2:$N$30</definedName>
    <definedName name="_xlnm.Print_Area" localSheetId="15">'F-distr'!#REF!</definedName>
    <definedName name="_xlnm.Print_Area" localSheetId="17">SD_aver!$A$1:$N$24</definedName>
    <definedName name="_xlnm.Print_Area" localSheetId="18">'t-distribution'!$O$3:$AG$37</definedName>
    <definedName name="_xlnm.Print_Area" localSheetId="60">Valid_robustness!$B$1:$N$61</definedName>
    <definedName name="_xlnm.Print_Area" localSheetId="20">'Хип. T-test (1)'!$A$2:$K$28</definedName>
    <definedName name="_xlnm.Print_Area" localSheetId="21">'Хип. T-test(3)'!$A$2:$K$28</definedName>
    <definedName name="Э681">ОЗНАЧЕНИЯ!$B$35</definedName>
  </definedNames>
  <calcPr calcId="125725"/>
  <fileRecoveryPr autoRecover="0"/>
</workbook>
</file>

<file path=xl/calcChain.xml><?xml version="1.0" encoding="utf-8"?>
<calcChain xmlns="http://schemas.openxmlformats.org/spreadsheetml/2006/main">
  <c r="F58" i="29"/>
  <c r="G58" i="32"/>
  <c r="G57"/>
  <c r="H13"/>
  <c r="I58" i="29"/>
  <c r="R58" s="1"/>
  <c r="R59" s="1"/>
  <c r="H58"/>
  <c r="G58"/>
  <c r="B58"/>
  <c r="C58"/>
  <c r="D58"/>
  <c r="E58"/>
  <c r="I55" i="77"/>
  <c r="G15" i="43"/>
  <c r="J51"/>
  <c r="J50"/>
  <c r="O8"/>
  <c r="B5" i="93"/>
  <c r="F14" i="128"/>
  <c r="D17" i="42"/>
  <c r="H20" i="128"/>
  <c r="I20"/>
  <c r="J20"/>
  <c r="K20"/>
  <c r="G20"/>
  <c r="E16"/>
  <c r="E14"/>
  <c r="L18"/>
  <c r="H18"/>
  <c r="I18"/>
  <c r="J18"/>
  <c r="K18"/>
  <c r="G18"/>
  <c r="H16"/>
  <c r="I16"/>
  <c r="J16"/>
  <c r="K16"/>
  <c r="G16"/>
  <c r="H14"/>
  <c r="I14"/>
  <c r="J14"/>
  <c r="K14"/>
  <c r="G8"/>
  <c r="G14" s="1"/>
  <c r="K12"/>
  <c r="J11"/>
  <c r="I10"/>
  <c r="H9"/>
  <c r="G9"/>
  <c r="I9"/>
  <c r="J9"/>
  <c r="K9"/>
  <c r="G10"/>
  <c r="H10"/>
  <c r="J10"/>
  <c r="K10"/>
  <c r="G11"/>
  <c r="H11"/>
  <c r="I11"/>
  <c r="K11"/>
  <c r="G12"/>
  <c r="H12"/>
  <c r="I12"/>
  <c r="J12"/>
  <c r="H8"/>
  <c r="I8"/>
  <c r="J8"/>
  <c r="K8"/>
  <c r="F9"/>
  <c r="F10"/>
  <c r="F11"/>
  <c r="F12"/>
  <c r="F8"/>
  <c r="D14"/>
  <c r="C17" i="12"/>
  <c r="D17"/>
  <c r="E17"/>
  <c r="F17"/>
  <c r="G17"/>
  <c r="H17"/>
  <c r="I17"/>
  <c r="B17"/>
  <c r="F13" i="82"/>
  <c r="Z17" i="127"/>
  <c r="AA17"/>
  <c r="AB17"/>
  <c r="Y17"/>
  <c r="V16"/>
  <c r="V14"/>
  <c r="AC15"/>
  <c r="Z15"/>
  <c r="AA15"/>
  <c r="AB15"/>
  <c r="Y15"/>
  <c r="Z14"/>
  <c r="AA14"/>
  <c r="AB14"/>
  <c r="Y14"/>
  <c r="Z13"/>
  <c r="AA13"/>
  <c r="AB13"/>
  <c r="Y13"/>
  <c r="V13"/>
  <c r="AB11"/>
  <c r="AA10"/>
  <c r="Z9"/>
  <c r="Y8"/>
  <c r="Z8"/>
  <c r="AA8"/>
  <c r="AB8"/>
  <c r="AA9"/>
  <c r="AB9"/>
  <c r="Z10"/>
  <c r="AB10"/>
  <c r="Z11"/>
  <c r="AA11"/>
  <c r="Y9"/>
  <c r="Y10"/>
  <c r="Y11"/>
  <c r="X9"/>
  <c r="X10"/>
  <c r="X11"/>
  <c r="X8"/>
  <c r="G15"/>
  <c r="H15"/>
  <c r="I15"/>
  <c r="F15"/>
  <c r="C13"/>
  <c r="C12"/>
  <c r="J13"/>
  <c r="G13"/>
  <c r="H13"/>
  <c r="I13"/>
  <c r="F13"/>
  <c r="G12"/>
  <c r="H12"/>
  <c r="I12"/>
  <c r="F12"/>
  <c r="G10"/>
  <c r="H10"/>
  <c r="I10"/>
  <c r="F10"/>
  <c r="I8"/>
  <c r="H7"/>
  <c r="G6"/>
  <c r="F5"/>
  <c r="G5"/>
  <c r="H5"/>
  <c r="I5"/>
  <c r="H6"/>
  <c r="I6"/>
  <c r="G7"/>
  <c r="I7"/>
  <c r="G8"/>
  <c r="H8"/>
  <c r="F6"/>
  <c r="F7"/>
  <c r="F8"/>
  <c r="E6"/>
  <c r="E7"/>
  <c r="E8"/>
  <c r="E5"/>
  <c r="C10"/>
  <c r="F72" i="111"/>
  <c r="J58"/>
  <c r="J39"/>
  <c r="H39"/>
  <c r="F39"/>
  <c r="H36"/>
  <c r="I36" s="1"/>
  <c r="H35"/>
  <c r="I9"/>
  <c r="W5" s="1"/>
  <c r="F38"/>
  <c r="F42" s="1"/>
  <c r="F36"/>
  <c r="F35"/>
  <c r="F41" s="1"/>
  <c r="G41" s="1"/>
  <c r="S48"/>
  <c r="T47"/>
  <c r="E4" i="34"/>
  <c r="Q19" i="26"/>
  <c r="P19"/>
  <c r="D77" i="31"/>
  <c r="D80"/>
  <c r="D79"/>
  <c r="D76"/>
  <c r="D70"/>
  <c r="I25"/>
  <c r="I24"/>
  <c r="I46"/>
  <c r="I48" s="1"/>
  <c r="B72"/>
  <c r="B67"/>
  <c r="C67" s="1"/>
  <c r="B59"/>
  <c r="I23"/>
  <c r="I19"/>
  <c r="I18"/>
  <c r="I40" i="80"/>
  <c r="J65" i="31"/>
  <c r="F22" i="82"/>
  <c r="F21"/>
  <c r="F19"/>
  <c r="F18"/>
  <c r="F17"/>
  <c r="L168" i="124"/>
  <c r="K168"/>
  <c r="O168" s="1"/>
  <c r="I163"/>
  <c r="H163"/>
  <c r="C149"/>
  <c r="C167" s="1"/>
  <c r="K167" s="1"/>
  <c r="P146"/>
  <c r="N146"/>
  <c r="L146"/>
  <c r="K146"/>
  <c r="Q146" s="1"/>
  <c r="E146"/>
  <c r="D146"/>
  <c r="K145"/>
  <c r="Q145" s="1"/>
  <c r="D145"/>
  <c r="L145" s="1"/>
  <c r="K144"/>
  <c r="P144" s="1"/>
  <c r="E144"/>
  <c r="D144"/>
  <c r="L144" s="1"/>
  <c r="K143"/>
  <c r="Q143" s="1"/>
  <c r="N142"/>
  <c r="K142"/>
  <c r="Q142" s="1"/>
  <c r="I139"/>
  <c r="H139"/>
  <c r="C122"/>
  <c r="K119"/>
  <c r="K118"/>
  <c r="N117"/>
  <c r="K117"/>
  <c r="K122" s="1"/>
  <c r="I114"/>
  <c r="H114"/>
  <c r="D118" s="1"/>
  <c r="C107"/>
  <c r="N104"/>
  <c r="K104"/>
  <c r="K103"/>
  <c r="N102"/>
  <c r="K102"/>
  <c r="K107" s="1"/>
  <c r="I99"/>
  <c r="H99"/>
  <c r="D119" s="1"/>
  <c r="C85"/>
  <c r="K82"/>
  <c r="N82" s="1"/>
  <c r="K81"/>
  <c r="O81" s="1"/>
  <c r="K80"/>
  <c r="N80" s="1"/>
  <c r="I77"/>
  <c r="H77"/>
  <c r="D81" s="1"/>
  <c r="C64"/>
  <c r="C166" s="1"/>
  <c r="N62"/>
  <c r="K62"/>
  <c r="O62" s="1"/>
  <c r="K61"/>
  <c r="K60"/>
  <c r="O60" s="1"/>
  <c r="K59"/>
  <c r="O59" s="1"/>
  <c r="I56"/>
  <c r="H56"/>
  <c r="D62" s="1"/>
  <c r="K43" i="11"/>
  <c r="N44" i="31"/>
  <c r="J13" i="123"/>
  <c r="M11"/>
  <c r="M10"/>
  <c r="M9"/>
  <c r="M8"/>
  <c r="M7"/>
  <c r="M6"/>
  <c r="M5"/>
  <c r="H34" i="31"/>
  <c r="I34"/>
  <c r="L35"/>
  <c r="L27"/>
  <c r="K27"/>
  <c r="A59"/>
  <c r="J34"/>
  <c r="K34"/>
  <c r="L34"/>
  <c r="I35"/>
  <c r="J35"/>
  <c r="K35"/>
  <c r="H35"/>
  <c r="O29"/>
  <c r="O36" s="1"/>
  <c r="N29"/>
  <c r="G55" i="20"/>
  <c r="E4" i="121"/>
  <c r="S4"/>
  <c r="D4"/>
  <c r="R4"/>
  <c r="F4" i="105"/>
  <c r="F10" s="1"/>
  <c r="F11" s="1"/>
  <c r="F12" s="1"/>
  <c r="B12" i="102"/>
  <c r="B14" s="1"/>
  <c r="K35" i="78"/>
  <c r="B24" s="1"/>
  <c r="B25" s="1"/>
  <c r="L43" i="102"/>
  <c r="L42"/>
  <c r="L41"/>
  <c r="L36"/>
  <c r="L37"/>
  <c r="L38"/>
  <c r="L39"/>
  <c r="L40"/>
  <c r="L35"/>
  <c r="K36"/>
  <c r="K37"/>
  <c r="K38"/>
  <c r="K39"/>
  <c r="K40"/>
  <c r="K35"/>
  <c r="J36"/>
  <c r="J37"/>
  <c r="J38"/>
  <c r="J39"/>
  <c r="J40"/>
  <c r="J35"/>
  <c r="G36"/>
  <c r="G37"/>
  <c r="G38"/>
  <c r="G39"/>
  <c r="G40"/>
  <c r="C12"/>
  <c r="I14" i="80"/>
  <c r="T15" i="32"/>
  <c r="D25" i="118"/>
  <c r="D25" i="119"/>
  <c r="E22"/>
  <c r="E23"/>
  <c r="E21"/>
  <c r="E20"/>
  <c r="E11"/>
  <c r="E12"/>
  <c r="E10"/>
  <c r="E9"/>
  <c r="E22" i="118"/>
  <c r="E23"/>
  <c r="E21"/>
  <c r="E20"/>
  <c r="E11"/>
  <c r="E12"/>
  <c r="E10"/>
  <c r="E9"/>
  <c r="F21" i="117"/>
  <c r="E21"/>
  <c r="D21"/>
  <c r="F20"/>
  <c r="E20"/>
  <c r="D20"/>
  <c r="F19"/>
  <c r="E19"/>
  <c r="D19"/>
  <c r="E8"/>
  <c r="F8"/>
  <c r="D8"/>
  <c r="E10"/>
  <c r="F10"/>
  <c r="D10"/>
  <c r="E9"/>
  <c r="F9"/>
  <c r="D9"/>
  <c r="E10" i="116"/>
  <c r="F10"/>
  <c r="D14"/>
  <c r="D10"/>
  <c r="D13"/>
  <c r="D12"/>
  <c r="E9"/>
  <c r="E12"/>
  <c r="F9"/>
  <c r="F13"/>
  <c r="D9"/>
  <c r="E8"/>
  <c r="F8"/>
  <c r="D8"/>
  <c r="C58" i="109"/>
  <c r="F3" i="72"/>
  <c r="F4"/>
  <c r="G4"/>
  <c r="G7"/>
  <c r="H7"/>
  <c r="I7"/>
  <c r="J7"/>
  <c r="M7"/>
  <c r="N7"/>
  <c r="O7"/>
  <c r="P7"/>
  <c r="Q7"/>
  <c r="R7"/>
  <c r="F8"/>
  <c r="G8"/>
  <c r="H8"/>
  <c r="I8"/>
  <c r="J8"/>
  <c r="M8"/>
  <c r="N8"/>
  <c r="O8"/>
  <c r="G9"/>
  <c r="H9"/>
  <c r="I9"/>
  <c r="J9"/>
  <c r="M9"/>
  <c r="N9"/>
  <c r="O9"/>
  <c r="E11"/>
  <c r="F11"/>
  <c r="G11"/>
  <c r="H11"/>
  <c r="I11"/>
  <c r="J11"/>
  <c r="H12"/>
  <c r="I12"/>
  <c r="J12"/>
  <c r="H13"/>
  <c r="I13"/>
  <c r="J13"/>
  <c r="K13"/>
  <c r="H16"/>
  <c r="I16"/>
  <c r="J16"/>
  <c r="H8" i="21"/>
  <c r="N15"/>
  <c r="O15"/>
  <c r="P15"/>
  <c r="Q15"/>
  <c r="R15"/>
  <c r="N16"/>
  <c r="O16"/>
  <c r="P16"/>
  <c r="Q16"/>
  <c r="R16"/>
  <c r="N17"/>
  <c r="O17"/>
  <c r="P17"/>
  <c r="Q17"/>
  <c r="R17"/>
  <c r="N18"/>
  <c r="O18"/>
  <c r="P18"/>
  <c r="Q18"/>
  <c r="R18"/>
  <c r="N19"/>
  <c r="O19"/>
  <c r="P19"/>
  <c r="Q19"/>
  <c r="R19"/>
  <c r="N20"/>
  <c r="O20"/>
  <c r="P20"/>
  <c r="Q20"/>
  <c r="R20"/>
  <c r="N21"/>
  <c r="O21"/>
  <c r="P21"/>
  <c r="Q21"/>
  <c r="R21"/>
  <c r="N22"/>
  <c r="O22"/>
  <c r="P22"/>
  <c r="Q22"/>
  <c r="R22"/>
  <c r="N23"/>
  <c r="O23"/>
  <c r="P23"/>
  <c r="Q23"/>
  <c r="R23"/>
  <c r="N24"/>
  <c r="O24"/>
  <c r="P24"/>
  <c r="Q24"/>
  <c r="R24"/>
  <c r="L26"/>
  <c r="M26"/>
  <c r="O26"/>
  <c r="Q26"/>
  <c r="R26"/>
  <c r="M28"/>
  <c r="N28"/>
  <c r="M29"/>
  <c r="N29"/>
  <c r="M30"/>
  <c r="N30"/>
  <c r="S30"/>
  <c r="S30" a="1"/>
  <c r="T30"/>
  <c r="M31"/>
  <c r="S31"/>
  <c r="T31"/>
  <c r="S32"/>
  <c r="T32"/>
  <c r="U32"/>
  <c r="S33"/>
  <c r="T33"/>
  <c r="C5" i="75"/>
  <c r="C6"/>
  <c r="C7"/>
  <c r="C10"/>
  <c r="C33" i="77"/>
  <c r="D33"/>
  <c r="E33"/>
  <c r="F33"/>
  <c r="G33"/>
  <c r="H33"/>
  <c r="I33"/>
  <c r="J33"/>
  <c r="K33"/>
  <c r="C34"/>
  <c r="D34"/>
  <c r="E34"/>
  <c r="F34"/>
  <c r="G34"/>
  <c r="H34"/>
  <c r="I34"/>
  <c r="J34"/>
  <c r="K34"/>
  <c r="C35"/>
  <c r="D35"/>
  <c r="E35"/>
  <c r="F35"/>
  <c r="G35"/>
  <c r="H35"/>
  <c r="I35"/>
  <c r="J35"/>
  <c r="K35"/>
  <c r="C36"/>
  <c r="D36"/>
  <c r="E36"/>
  <c r="F36"/>
  <c r="G36"/>
  <c r="H36"/>
  <c r="I36"/>
  <c r="J36"/>
  <c r="K36"/>
  <c r="C37"/>
  <c r="D37"/>
  <c r="E37"/>
  <c r="F37"/>
  <c r="G37"/>
  <c r="H37"/>
  <c r="I37"/>
  <c r="J37"/>
  <c r="K37"/>
  <c r="C38"/>
  <c r="D38"/>
  <c r="E38"/>
  <c r="F38"/>
  <c r="G38"/>
  <c r="H38"/>
  <c r="I38"/>
  <c r="J38"/>
  <c r="K38"/>
  <c r="C39"/>
  <c r="D39"/>
  <c r="E39"/>
  <c r="F39"/>
  <c r="G39"/>
  <c r="H39"/>
  <c r="I39"/>
  <c r="J39"/>
  <c r="K39"/>
  <c r="I45"/>
  <c r="J45"/>
  <c r="K45"/>
  <c r="I46"/>
  <c r="J46"/>
  <c r="K46"/>
  <c r="I47"/>
  <c r="J47"/>
  <c r="K47"/>
  <c r="I48"/>
  <c r="J48"/>
  <c r="K48"/>
  <c r="I49"/>
  <c r="J49"/>
  <c r="K49"/>
  <c r="I50"/>
  <c r="J50"/>
  <c r="K50"/>
  <c r="I51"/>
  <c r="J51"/>
  <c r="K51"/>
  <c r="C55"/>
  <c r="F55"/>
  <c r="C19" i="61"/>
  <c r="C20"/>
  <c r="C21"/>
  <c r="G4" i="62"/>
  <c r="C8"/>
  <c r="C10"/>
  <c r="C11"/>
  <c r="C12"/>
  <c r="C13"/>
  <c r="C14"/>
  <c r="C15"/>
  <c r="C16"/>
  <c r="B18"/>
  <c r="C18"/>
  <c r="B19"/>
  <c r="C19"/>
  <c r="B20"/>
  <c r="B21"/>
  <c r="E21"/>
  <c r="F21"/>
  <c r="G21"/>
  <c r="M21"/>
  <c r="N21"/>
  <c r="O21"/>
  <c r="R21"/>
  <c r="S21"/>
  <c r="E22"/>
  <c r="F22"/>
  <c r="G22"/>
  <c r="M22"/>
  <c r="N22"/>
  <c r="O22"/>
  <c r="R22"/>
  <c r="S22"/>
  <c r="E23"/>
  <c r="F23"/>
  <c r="G23"/>
  <c r="K23"/>
  <c r="N23"/>
  <c r="O23"/>
  <c r="S23"/>
  <c r="F24"/>
  <c r="G24"/>
  <c r="K24"/>
  <c r="S24"/>
  <c r="F25"/>
  <c r="G25"/>
  <c r="H25"/>
  <c r="N25"/>
  <c r="O25"/>
  <c r="S25"/>
  <c r="B26"/>
  <c r="C26"/>
  <c r="D26"/>
  <c r="F26"/>
  <c r="G26"/>
  <c r="N26"/>
  <c r="O26"/>
  <c r="P26"/>
  <c r="M30"/>
  <c r="N30"/>
  <c r="O30"/>
  <c r="M31"/>
  <c r="N31"/>
  <c r="O31"/>
  <c r="K32"/>
  <c r="N32"/>
  <c r="O32"/>
  <c r="K33"/>
  <c r="N34"/>
  <c r="O34"/>
  <c r="N35"/>
  <c r="O35"/>
  <c r="P35"/>
  <c r="N8" i="43"/>
  <c r="P8"/>
  <c r="R8"/>
  <c r="S8"/>
  <c r="T8"/>
  <c r="U8"/>
  <c r="V8"/>
  <c r="W8"/>
  <c r="X8"/>
  <c r="Y8"/>
  <c r="Z8"/>
  <c r="AA8"/>
  <c r="N9"/>
  <c r="P9"/>
  <c r="R9"/>
  <c r="S9"/>
  <c r="N10"/>
  <c r="P10"/>
  <c r="R10"/>
  <c r="S10"/>
  <c r="T10"/>
  <c r="U10"/>
  <c r="V10"/>
  <c r="W10"/>
  <c r="X10"/>
  <c r="Y10"/>
  <c r="Z10"/>
  <c r="AA10"/>
  <c r="N11"/>
  <c r="N13" s="1"/>
  <c r="R11"/>
  <c r="D15"/>
  <c r="I16" s="1"/>
  <c r="D16"/>
  <c r="G16" s="1"/>
  <c r="G17"/>
  <c r="C23"/>
  <c r="D23"/>
  <c r="M31" s="1"/>
  <c r="C24"/>
  <c r="D24"/>
  <c r="C25"/>
  <c r="D25"/>
  <c r="C26"/>
  <c r="D26"/>
  <c r="C27"/>
  <c r="D27"/>
  <c r="C28"/>
  <c r="D28"/>
  <c r="C29"/>
  <c r="D29"/>
  <c r="C30"/>
  <c r="D30"/>
  <c r="C31"/>
  <c r="D31"/>
  <c r="C32"/>
  <c r="D32"/>
  <c r="C33"/>
  <c r="D33"/>
  <c r="C34"/>
  <c r="D34"/>
  <c r="C35"/>
  <c r="D35"/>
  <c r="C36"/>
  <c r="D36"/>
  <c r="C37"/>
  <c r="D37"/>
  <c r="C38"/>
  <c r="D38"/>
  <c r="C39"/>
  <c r="D39"/>
  <c r="C40"/>
  <c r="D40"/>
  <c r="C41"/>
  <c r="D41"/>
  <c r="C42"/>
  <c r="D42"/>
  <c r="C43"/>
  <c r="D43"/>
  <c r="C44"/>
  <c r="D44"/>
  <c r="D45"/>
  <c r="G6" i="78"/>
  <c r="L11"/>
  <c r="M11"/>
  <c r="O11"/>
  <c r="L12"/>
  <c r="L13"/>
  <c r="B15"/>
  <c r="B18"/>
  <c r="B21" s="1"/>
  <c r="B30"/>
  <c r="C30"/>
  <c r="D30"/>
  <c r="E30"/>
  <c r="G30"/>
  <c r="G30" a="1"/>
  <c r="H30"/>
  <c r="K30"/>
  <c r="B31"/>
  <c r="C31"/>
  <c r="D31"/>
  <c r="E31"/>
  <c r="G31"/>
  <c r="H31"/>
  <c r="K31"/>
  <c r="B32"/>
  <c r="C32"/>
  <c r="D32"/>
  <c r="E32"/>
  <c r="G32"/>
  <c r="H32"/>
  <c r="K32"/>
  <c r="B33"/>
  <c r="C33"/>
  <c r="D33"/>
  <c r="E33"/>
  <c r="K33"/>
  <c r="B34"/>
  <c r="C34"/>
  <c r="D34"/>
  <c r="E34"/>
  <c r="K34"/>
  <c r="B35"/>
  <c r="C35"/>
  <c r="D35"/>
  <c r="E35"/>
  <c r="M35"/>
  <c r="B36"/>
  <c r="C36"/>
  <c r="D36"/>
  <c r="E36"/>
  <c r="B37"/>
  <c r="C37"/>
  <c r="D37"/>
  <c r="E37"/>
  <c r="B38"/>
  <c r="C38"/>
  <c r="D38"/>
  <c r="E38"/>
  <c r="B39"/>
  <c r="C39"/>
  <c r="D39"/>
  <c r="E39"/>
  <c r="B40"/>
  <c r="C40"/>
  <c r="D40"/>
  <c r="E40"/>
  <c r="B41"/>
  <c r="C41"/>
  <c r="D41"/>
  <c r="E41"/>
  <c r="B42"/>
  <c r="C42"/>
  <c r="D42"/>
  <c r="E42"/>
  <c r="B43"/>
  <c r="C43"/>
  <c r="D44"/>
  <c r="E44"/>
  <c r="D45"/>
  <c r="D46"/>
  <c r="D5" i="59"/>
  <c r="D6"/>
  <c r="D7"/>
  <c r="D8"/>
  <c r="D9"/>
  <c r="C13"/>
  <c r="E13"/>
  <c r="C14"/>
  <c r="E14"/>
  <c r="C15"/>
  <c r="E15"/>
  <c r="C16"/>
  <c r="E16"/>
  <c r="C17"/>
  <c r="E17"/>
  <c r="C19"/>
  <c r="C20"/>
  <c r="B23"/>
  <c r="B23" a="1"/>
  <c r="C23"/>
  <c r="B24"/>
  <c r="C24"/>
  <c r="B25"/>
  <c r="C25"/>
  <c r="H27"/>
  <c r="H27" a="1"/>
  <c r="I27"/>
  <c r="F28"/>
  <c r="H28"/>
  <c r="I28"/>
  <c r="H29"/>
  <c r="I29"/>
  <c r="C30"/>
  <c r="F3" i="56"/>
  <c r="F4"/>
  <c r="G4"/>
  <c r="G7"/>
  <c r="H7"/>
  <c r="I7"/>
  <c r="J7"/>
  <c r="M7"/>
  <c r="N7"/>
  <c r="O7"/>
  <c r="P7"/>
  <c r="Q7"/>
  <c r="R7"/>
  <c r="F8"/>
  <c r="G8"/>
  <c r="H8"/>
  <c r="I8"/>
  <c r="J8"/>
  <c r="M8"/>
  <c r="N8"/>
  <c r="O8"/>
  <c r="G9"/>
  <c r="H9"/>
  <c r="I9"/>
  <c r="J9"/>
  <c r="M9"/>
  <c r="N9"/>
  <c r="O9"/>
  <c r="E11"/>
  <c r="F11"/>
  <c r="G11"/>
  <c r="H11"/>
  <c r="I11"/>
  <c r="J11"/>
  <c r="H12"/>
  <c r="I12"/>
  <c r="J12"/>
  <c r="H13"/>
  <c r="I13"/>
  <c r="J13"/>
  <c r="K13"/>
  <c r="H16"/>
  <c r="I16"/>
  <c r="J16"/>
  <c r="D32"/>
  <c r="D33"/>
  <c r="D34"/>
  <c r="D35"/>
  <c r="D36"/>
  <c r="D38"/>
  <c r="D39"/>
  <c r="D43"/>
  <c r="H51"/>
  <c r="C52"/>
  <c r="D52"/>
  <c r="E52"/>
  <c r="F52"/>
  <c r="G52"/>
  <c r="H52"/>
  <c r="I52"/>
  <c r="J52"/>
  <c r="C53"/>
  <c r="D53"/>
  <c r="E53"/>
  <c r="F53"/>
  <c r="G53"/>
  <c r="H53"/>
  <c r="I53"/>
  <c r="J53"/>
  <c r="B54"/>
  <c r="C54"/>
  <c r="D54"/>
  <c r="E54"/>
  <c r="F54"/>
  <c r="G54"/>
  <c r="H54"/>
  <c r="I54"/>
  <c r="J54"/>
  <c r="C55"/>
  <c r="D55"/>
  <c r="E55"/>
  <c r="F55"/>
  <c r="G55"/>
  <c r="H55"/>
  <c r="I55"/>
  <c r="J55"/>
  <c r="C56"/>
  <c r="D56"/>
  <c r="E56"/>
  <c r="F56"/>
  <c r="G56"/>
  <c r="H56"/>
  <c r="I56"/>
  <c r="J56"/>
  <c r="B58"/>
  <c r="C58"/>
  <c r="D58"/>
  <c r="E58"/>
  <c r="F58"/>
  <c r="G58"/>
  <c r="H58"/>
  <c r="I58"/>
  <c r="J58"/>
  <c r="F59"/>
  <c r="G59"/>
  <c r="H59"/>
  <c r="I59"/>
  <c r="J59"/>
  <c r="F60"/>
  <c r="G60"/>
  <c r="H60"/>
  <c r="I60"/>
  <c r="J60"/>
  <c r="J61"/>
  <c r="H62"/>
  <c r="F63"/>
  <c r="G63"/>
  <c r="H63"/>
  <c r="I63"/>
  <c r="J63"/>
  <c r="J64"/>
  <c r="E7" i="52"/>
  <c r="G7"/>
  <c r="H7"/>
  <c r="I7"/>
  <c r="J7"/>
  <c r="L7"/>
  <c r="M7"/>
  <c r="E8"/>
  <c r="G8"/>
  <c r="H8"/>
  <c r="I8"/>
  <c r="J8"/>
  <c r="L8"/>
  <c r="M8"/>
  <c r="E9"/>
  <c r="G9"/>
  <c r="H9"/>
  <c r="I9"/>
  <c r="J9"/>
  <c r="L9"/>
  <c r="M9"/>
  <c r="E10"/>
  <c r="G10"/>
  <c r="H10"/>
  <c r="I10"/>
  <c r="J10"/>
  <c r="L10"/>
  <c r="M10"/>
  <c r="E11"/>
  <c r="G11"/>
  <c r="H11"/>
  <c r="I11"/>
  <c r="J11"/>
  <c r="L11"/>
  <c r="M11"/>
  <c r="E12"/>
  <c r="G12"/>
  <c r="H12"/>
  <c r="I12"/>
  <c r="J12"/>
  <c r="L12"/>
  <c r="M12"/>
  <c r="D16"/>
  <c r="E16"/>
  <c r="F16"/>
  <c r="G16"/>
  <c r="D17"/>
  <c r="E17"/>
  <c r="F17"/>
  <c r="G17"/>
  <c r="D18"/>
  <c r="E18"/>
  <c r="F18"/>
  <c r="G18"/>
  <c r="C19"/>
  <c r="E19"/>
  <c r="F19"/>
  <c r="G19"/>
  <c r="C20"/>
  <c r="E21"/>
  <c r="F21"/>
  <c r="G21"/>
  <c r="E22"/>
  <c r="F22"/>
  <c r="G22"/>
  <c r="H22"/>
  <c r="C23"/>
  <c r="E24"/>
  <c r="F24"/>
  <c r="G24"/>
  <c r="E41"/>
  <c r="G41"/>
  <c r="H41"/>
  <c r="I41"/>
  <c r="E42"/>
  <c r="G42"/>
  <c r="H42"/>
  <c r="I42"/>
  <c r="E43"/>
  <c r="G43"/>
  <c r="H43"/>
  <c r="I43"/>
  <c r="E44"/>
  <c r="G44"/>
  <c r="H44"/>
  <c r="I44"/>
  <c r="E45"/>
  <c r="G45"/>
  <c r="H45"/>
  <c r="I45"/>
  <c r="E46"/>
  <c r="G46"/>
  <c r="H46"/>
  <c r="I46"/>
  <c r="E47"/>
  <c r="G47"/>
  <c r="H47"/>
  <c r="I47"/>
  <c r="E48"/>
  <c r="G48"/>
  <c r="H48"/>
  <c r="I48"/>
  <c r="E49"/>
  <c r="G49"/>
  <c r="H49"/>
  <c r="I49"/>
  <c r="C17" i="109"/>
  <c r="C19"/>
  <c r="C21"/>
  <c r="C23"/>
  <c r="E23"/>
  <c r="C24"/>
  <c r="C29"/>
  <c r="C30"/>
  <c r="C34"/>
  <c r="C35"/>
  <c r="C36"/>
  <c r="C37"/>
  <c r="C44"/>
  <c r="C45"/>
  <c r="C49"/>
  <c r="C50"/>
  <c r="C51"/>
  <c r="B55"/>
  <c r="C59"/>
  <c r="F59"/>
  <c r="U3" i="27"/>
  <c r="V3"/>
  <c r="W3"/>
  <c r="X3"/>
  <c r="U4"/>
  <c r="V4"/>
  <c r="W4"/>
  <c r="X4"/>
  <c r="U5"/>
  <c r="V5"/>
  <c r="W5"/>
  <c r="X5"/>
  <c r="U6"/>
  <c r="V6"/>
  <c r="W6"/>
  <c r="X6"/>
  <c r="U7"/>
  <c r="V7"/>
  <c r="W7"/>
  <c r="X7"/>
  <c r="U8"/>
  <c r="V8"/>
  <c r="W8"/>
  <c r="X8"/>
  <c r="U9"/>
  <c r="V9"/>
  <c r="W9"/>
  <c r="X9"/>
  <c r="U10"/>
  <c r="V10"/>
  <c r="W10"/>
  <c r="X10"/>
  <c r="U11"/>
  <c r="V11"/>
  <c r="W11"/>
  <c r="X11"/>
  <c r="U12"/>
  <c r="V12"/>
  <c r="W12"/>
  <c r="X12"/>
  <c r="U13"/>
  <c r="V13"/>
  <c r="W13"/>
  <c r="X13"/>
  <c r="U14"/>
  <c r="V14"/>
  <c r="W14"/>
  <c r="X14"/>
  <c r="U15"/>
  <c r="V15"/>
  <c r="W15"/>
  <c r="X15"/>
  <c r="U16"/>
  <c r="V16"/>
  <c r="W16"/>
  <c r="X16"/>
  <c r="U17"/>
  <c r="V17"/>
  <c r="W17"/>
  <c r="X17"/>
  <c r="V18"/>
  <c r="T19"/>
  <c r="U19"/>
  <c r="U22"/>
  <c r="U23"/>
  <c r="U25"/>
  <c r="W44"/>
  <c r="W45"/>
  <c r="P48"/>
  <c r="Q48"/>
  <c r="M49"/>
  <c r="M50"/>
  <c r="R52"/>
  <c r="R53"/>
  <c r="P54"/>
  <c r="R55"/>
  <c r="M5" i="98"/>
  <c r="I6"/>
  <c r="J6"/>
  <c r="K6"/>
  <c r="M6"/>
  <c r="I7"/>
  <c r="J7"/>
  <c r="K7"/>
  <c r="S7"/>
  <c r="I8"/>
  <c r="J8"/>
  <c r="K8"/>
  <c r="M8"/>
  <c r="S8"/>
  <c r="I9"/>
  <c r="J9"/>
  <c r="K9"/>
  <c r="M9"/>
  <c r="S9"/>
  <c r="I10"/>
  <c r="J10"/>
  <c r="K10"/>
  <c r="M10"/>
  <c r="S10"/>
  <c r="I11"/>
  <c r="J11"/>
  <c r="K11"/>
  <c r="M11"/>
  <c r="S11"/>
  <c r="I12"/>
  <c r="J12"/>
  <c r="K12"/>
  <c r="S12"/>
  <c r="I13"/>
  <c r="J13"/>
  <c r="K13"/>
  <c r="M13"/>
  <c r="S13"/>
  <c r="I14"/>
  <c r="J14"/>
  <c r="K14"/>
  <c r="S14"/>
  <c r="I15"/>
  <c r="J15"/>
  <c r="K15"/>
  <c r="S15"/>
  <c r="I16"/>
  <c r="J16"/>
  <c r="K16"/>
  <c r="S16"/>
  <c r="I17"/>
  <c r="J17"/>
  <c r="K17"/>
  <c r="S17"/>
  <c r="I18"/>
  <c r="J18"/>
  <c r="K18"/>
  <c r="S18"/>
  <c r="I19"/>
  <c r="J19"/>
  <c r="K19"/>
  <c r="S19"/>
  <c r="I20"/>
  <c r="J20"/>
  <c r="K20"/>
  <c r="I21"/>
  <c r="J21"/>
  <c r="K21"/>
  <c r="I22"/>
  <c r="J22"/>
  <c r="K22"/>
  <c r="I23"/>
  <c r="J23"/>
  <c r="K23"/>
  <c r="I24"/>
  <c r="J24"/>
  <c r="K24"/>
  <c r="I25"/>
  <c r="J25"/>
  <c r="K25"/>
  <c r="I26"/>
  <c r="J26"/>
  <c r="K26"/>
  <c r="I27"/>
  <c r="J27"/>
  <c r="K27"/>
  <c r="I28"/>
  <c r="J28"/>
  <c r="K28"/>
  <c r="I29"/>
  <c r="J29"/>
  <c r="K29"/>
  <c r="I30"/>
  <c r="J30"/>
  <c r="K30"/>
  <c r="I31"/>
  <c r="J31"/>
  <c r="K31"/>
  <c r="I32"/>
  <c r="J32"/>
  <c r="K32"/>
  <c r="I33"/>
  <c r="J33"/>
  <c r="K33"/>
  <c r="I34"/>
  <c r="J34"/>
  <c r="K34"/>
  <c r="I35"/>
  <c r="J35"/>
  <c r="K35"/>
  <c r="I36"/>
  <c r="J36"/>
  <c r="K36"/>
  <c r="I37"/>
  <c r="J37"/>
  <c r="K37"/>
  <c r="I38"/>
  <c r="J38"/>
  <c r="K38"/>
  <c r="I39"/>
  <c r="J39"/>
  <c r="K39"/>
  <c r="I40"/>
  <c r="J40"/>
  <c r="K40"/>
  <c r="I41"/>
  <c r="J41"/>
  <c r="K41"/>
  <c r="I42"/>
  <c r="J42"/>
  <c r="K42"/>
  <c r="I43"/>
  <c r="J43"/>
  <c r="K43"/>
  <c r="I44"/>
  <c r="J44"/>
  <c r="K44"/>
  <c r="I45"/>
  <c r="J45"/>
  <c r="K45"/>
  <c r="I46"/>
  <c r="J46"/>
  <c r="K46"/>
  <c r="I47"/>
  <c r="J47"/>
  <c r="K47"/>
  <c r="I48"/>
  <c r="J48"/>
  <c r="K48"/>
  <c r="I49"/>
  <c r="J49"/>
  <c r="K49"/>
  <c r="I50"/>
  <c r="J50"/>
  <c r="K50"/>
  <c r="I51"/>
  <c r="J51"/>
  <c r="K51"/>
  <c r="I52"/>
  <c r="J52"/>
  <c r="K52"/>
  <c r="I53"/>
  <c r="J53"/>
  <c r="K53"/>
  <c r="I54"/>
  <c r="J54"/>
  <c r="K54"/>
  <c r="I55"/>
  <c r="J55"/>
  <c r="K55"/>
  <c r="I56"/>
  <c r="J56"/>
  <c r="K56"/>
  <c r="G6" i="64"/>
  <c r="D12"/>
  <c r="B16"/>
  <c r="B18"/>
  <c r="C18"/>
  <c r="D18"/>
  <c r="B23"/>
  <c r="C26"/>
  <c r="D3" i="89"/>
  <c r="E3"/>
  <c r="F3"/>
  <c r="G3"/>
  <c r="H3"/>
  <c r="D4"/>
  <c r="E4"/>
  <c r="F4"/>
  <c r="G4"/>
  <c r="H4"/>
  <c r="D5"/>
  <c r="E5"/>
  <c r="F5"/>
  <c r="G5"/>
  <c r="H5"/>
  <c r="D6"/>
  <c r="E6"/>
  <c r="F6"/>
  <c r="G6"/>
  <c r="H6"/>
  <c r="D7"/>
  <c r="E7"/>
  <c r="F7"/>
  <c r="G7"/>
  <c r="H7"/>
  <c r="D8"/>
  <c r="E8"/>
  <c r="F8"/>
  <c r="G8"/>
  <c r="H8"/>
  <c r="D9"/>
  <c r="E9"/>
  <c r="F9"/>
  <c r="G9"/>
  <c r="H9"/>
  <c r="D10"/>
  <c r="E10"/>
  <c r="F10"/>
  <c r="G10"/>
  <c r="H10"/>
  <c r="D11"/>
  <c r="E11"/>
  <c r="F11"/>
  <c r="G11"/>
  <c r="H11"/>
  <c r="D12"/>
  <c r="E12"/>
  <c r="F12"/>
  <c r="G12"/>
  <c r="H12"/>
  <c r="D13"/>
  <c r="E13"/>
  <c r="F13"/>
  <c r="G13"/>
  <c r="H13"/>
  <c r="D14"/>
  <c r="E14"/>
  <c r="F14"/>
  <c r="G14"/>
  <c r="H14"/>
  <c r="D15"/>
  <c r="E15"/>
  <c r="F15"/>
  <c r="G15"/>
  <c r="H15"/>
  <c r="D16"/>
  <c r="E16"/>
  <c r="F16"/>
  <c r="G16"/>
  <c r="H16"/>
  <c r="D17"/>
  <c r="E17"/>
  <c r="F17"/>
  <c r="G17"/>
  <c r="H17"/>
  <c r="D18"/>
  <c r="E18"/>
  <c r="F18"/>
  <c r="G18"/>
  <c r="H18"/>
  <c r="D19"/>
  <c r="E19"/>
  <c r="F19"/>
  <c r="G19"/>
  <c r="H19"/>
  <c r="D20"/>
  <c r="E20"/>
  <c r="F20"/>
  <c r="G20"/>
  <c r="H20"/>
  <c r="D21"/>
  <c r="E21"/>
  <c r="F21"/>
  <c r="G21"/>
  <c r="H21"/>
  <c r="D22"/>
  <c r="E22"/>
  <c r="F22"/>
  <c r="G22"/>
  <c r="H22"/>
  <c r="C24"/>
  <c r="C25"/>
  <c r="F9" i="100"/>
  <c r="G9"/>
  <c r="H9"/>
  <c r="I9"/>
  <c r="J9"/>
  <c r="K9"/>
  <c r="L9"/>
  <c r="F10"/>
  <c r="G10"/>
  <c r="H10"/>
  <c r="I10"/>
  <c r="J10"/>
  <c r="K10"/>
  <c r="L10"/>
  <c r="E11"/>
  <c r="F11" s="1"/>
  <c r="G11"/>
  <c r="H11"/>
  <c r="J11"/>
  <c r="K11"/>
  <c r="L11"/>
  <c r="E12"/>
  <c r="F12" s="1"/>
  <c r="G12"/>
  <c r="H12"/>
  <c r="I12"/>
  <c r="J12"/>
  <c r="K12"/>
  <c r="L12"/>
  <c r="E13"/>
  <c r="F13"/>
  <c r="G13"/>
  <c r="H13"/>
  <c r="I13"/>
  <c r="J13"/>
  <c r="K13"/>
  <c r="L13"/>
  <c r="E14"/>
  <c r="F14" s="1"/>
  <c r="G14"/>
  <c r="G16" s="1"/>
  <c r="G17" s="1"/>
  <c r="G18" s="1"/>
  <c r="H14"/>
  <c r="I14"/>
  <c r="J14"/>
  <c r="K14"/>
  <c r="K16" s="1"/>
  <c r="K17" s="1"/>
  <c r="K18" s="1"/>
  <c r="L14"/>
  <c r="D16"/>
  <c r="H17" s="1"/>
  <c r="H18" s="1"/>
  <c r="H16"/>
  <c r="AJ3" i="49"/>
  <c r="AK3"/>
  <c r="AL3"/>
  <c r="AM3"/>
  <c r="AJ4"/>
  <c r="AK4"/>
  <c r="AL4"/>
  <c r="AM4"/>
  <c r="AJ5"/>
  <c r="AK5"/>
  <c r="AL5"/>
  <c r="AM5"/>
  <c r="AJ6"/>
  <c r="AK6"/>
  <c r="AL6"/>
  <c r="AM6"/>
  <c r="AJ7"/>
  <c r="AK7"/>
  <c r="AL7"/>
  <c r="AM7"/>
  <c r="AJ8"/>
  <c r="AK8"/>
  <c r="AL8"/>
  <c r="AM8"/>
  <c r="AJ9"/>
  <c r="AK9"/>
  <c r="AL9"/>
  <c r="AM9"/>
  <c r="AJ10"/>
  <c r="AK10"/>
  <c r="AL10"/>
  <c r="AM10"/>
  <c r="AJ11"/>
  <c r="AK11"/>
  <c r="AL11"/>
  <c r="AM11"/>
  <c r="AJ12"/>
  <c r="AK12"/>
  <c r="AL12"/>
  <c r="AM12"/>
  <c r="AJ13"/>
  <c r="AK13"/>
  <c r="AL13"/>
  <c r="AM13"/>
  <c r="AJ14"/>
  <c r="AK14"/>
  <c r="AL14"/>
  <c r="AM14"/>
  <c r="AJ15"/>
  <c r="AK15"/>
  <c r="AL15"/>
  <c r="AM15"/>
  <c r="AJ16"/>
  <c r="AK16"/>
  <c r="AL16"/>
  <c r="AM16"/>
  <c r="AJ17"/>
  <c r="AK17"/>
  <c r="AL17"/>
  <c r="AM17"/>
  <c r="AJ18"/>
  <c r="AK18"/>
  <c r="AL18"/>
  <c r="AM18"/>
  <c r="AJ19"/>
  <c r="AK19"/>
  <c r="AL19"/>
  <c r="AM19"/>
  <c r="AJ20"/>
  <c r="AK20"/>
  <c r="AL20"/>
  <c r="AM20"/>
  <c r="AJ21"/>
  <c r="AK21"/>
  <c r="AL21"/>
  <c r="AM21"/>
  <c r="AJ22"/>
  <c r="AK22"/>
  <c r="AL22"/>
  <c r="AM22"/>
  <c r="AJ23"/>
  <c r="AK23"/>
  <c r="AL23"/>
  <c r="AM23"/>
  <c r="AJ24"/>
  <c r="AK24"/>
  <c r="AL24"/>
  <c r="AM24"/>
  <c r="AJ25"/>
  <c r="AK25"/>
  <c r="AL25"/>
  <c r="AM25"/>
  <c r="AJ26"/>
  <c r="AK26"/>
  <c r="AL26"/>
  <c r="AM26"/>
  <c r="AJ27"/>
  <c r="AK27"/>
  <c r="AL27"/>
  <c r="AM27"/>
  <c r="AJ28"/>
  <c r="AK28"/>
  <c r="AL28"/>
  <c r="AM28"/>
  <c r="E5" i="48"/>
  <c r="E6"/>
  <c r="E7"/>
  <c r="E8"/>
  <c r="E9"/>
  <c r="E10"/>
  <c r="M10"/>
  <c r="N10"/>
  <c r="M4" s="1"/>
  <c r="P10"/>
  <c r="M11"/>
  <c r="O11" s="1"/>
  <c r="P11"/>
  <c r="A12"/>
  <c r="B12"/>
  <c r="C12"/>
  <c r="D12"/>
  <c r="E12"/>
  <c r="A14"/>
  <c r="D14"/>
  <c r="E14"/>
  <c r="C17"/>
  <c r="C18"/>
  <c r="C19"/>
  <c r="C20"/>
  <c r="G3" i="113"/>
  <c r="G4"/>
  <c r="G5"/>
  <c r="I5"/>
  <c r="K5" s="1"/>
  <c r="G6"/>
  <c r="M6"/>
  <c r="G7"/>
  <c r="G8"/>
  <c r="E9"/>
  <c r="P9"/>
  <c r="E10"/>
  <c r="P10"/>
  <c r="K9" i="102"/>
  <c r="D12"/>
  <c r="D18" s="1"/>
  <c r="D17"/>
  <c r="D19"/>
  <c r="F22" a="1"/>
  <c r="F22" s="1"/>
  <c r="D26"/>
  <c r="C35"/>
  <c r="D35"/>
  <c r="H45" s="1"/>
  <c r="C36"/>
  <c r="E36" s="1"/>
  <c r="D36"/>
  <c r="C37"/>
  <c r="D37"/>
  <c r="C38"/>
  <c r="D38"/>
  <c r="C39"/>
  <c r="E39" s="1"/>
  <c r="D39"/>
  <c r="C40"/>
  <c r="E40" s="1"/>
  <c r="D40"/>
  <c r="C42"/>
  <c r="E35" s="1"/>
  <c r="H44"/>
  <c r="I44" s="1"/>
  <c r="H46"/>
  <c r="E4" i="105"/>
  <c r="G4"/>
  <c r="H4"/>
  <c r="I4"/>
  <c r="J4"/>
  <c r="E5"/>
  <c r="F5"/>
  <c r="G5"/>
  <c r="H5"/>
  <c r="I5"/>
  <c r="J5"/>
  <c r="D6"/>
  <c r="E6"/>
  <c r="F6"/>
  <c r="G6"/>
  <c r="H6"/>
  <c r="I6"/>
  <c r="J6"/>
  <c r="E7"/>
  <c r="F7"/>
  <c r="G7"/>
  <c r="H7"/>
  <c r="I7"/>
  <c r="I10" s="1"/>
  <c r="I11" s="1"/>
  <c r="I12" s="1"/>
  <c r="J7"/>
  <c r="E8"/>
  <c r="F8"/>
  <c r="G8"/>
  <c r="H8"/>
  <c r="I8"/>
  <c r="J8"/>
  <c r="C10"/>
  <c r="G10"/>
  <c r="H10"/>
  <c r="J10"/>
  <c r="G11"/>
  <c r="H11"/>
  <c r="J11"/>
  <c r="G12"/>
  <c r="H12"/>
  <c r="J12"/>
  <c r="S46"/>
  <c r="T46"/>
  <c r="U46"/>
  <c r="S47"/>
  <c r="T47"/>
  <c r="U47"/>
  <c r="S48"/>
  <c r="T48"/>
  <c r="U48"/>
  <c r="F6" i="114"/>
  <c r="G6"/>
  <c r="H6"/>
  <c r="I6"/>
  <c r="F7"/>
  <c r="G7"/>
  <c r="H7"/>
  <c r="I7"/>
  <c r="F8"/>
  <c r="G8"/>
  <c r="H8"/>
  <c r="I8"/>
  <c r="D10"/>
  <c r="E10"/>
  <c r="F10"/>
  <c r="G10"/>
  <c r="H10"/>
  <c r="I10"/>
  <c r="G11"/>
  <c r="H11"/>
  <c r="I11"/>
  <c r="G12"/>
  <c r="H12"/>
  <c r="I12"/>
  <c r="J12"/>
  <c r="N14"/>
  <c r="P14"/>
  <c r="R14"/>
  <c r="T14"/>
  <c r="G15"/>
  <c r="H15"/>
  <c r="I15"/>
  <c r="T16"/>
  <c r="T18"/>
  <c r="U18"/>
  <c r="F2" i="57"/>
  <c r="G2"/>
  <c r="H2"/>
  <c r="I2"/>
  <c r="J2"/>
  <c r="K2"/>
  <c r="L2"/>
  <c r="M2"/>
  <c r="N2"/>
  <c r="O2"/>
  <c r="P2"/>
  <c r="Q2"/>
  <c r="R2"/>
  <c r="S2"/>
  <c r="T2"/>
  <c r="U2"/>
  <c r="V2"/>
  <c r="F3"/>
  <c r="G3"/>
  <c r="H3"/>
  <c r="I3"/>
  <c r="J3"/>
  <c r="K3"/>
  <c r="L3"/>
  <c r="M3"/>
  <c r="N3"/>
  <c r="O3"/>
  <c r="P3"/>
  <c r="Q3"/>
  <c r="R3"/>
  <c r="S3"/>
  <c r="T3"/>
  <c r="U3"/>
  <c r="V3"/>
  <c r="F4"/>
  <c r="G4"/>
  <c r="H4"/>
  <c r="I4"/>
  <c r="J4"/>
  <c r="K4"/>
  <c r="L4"/>
  <c r="M4"/>
  <c r="N4"/>
  <c r="O4"/>
  <c r="P4"/>
  <c r="Q4"/>
  <c r="R4"/>
  <c r="S4"/>
  <c r="T4"/>
  <c r="U4"/>
  <c r="V4"/>
  <c r="F5"/>
  <c r="G5"/>
  <c r="H5"/>
  <c r="I5"/>
  <c r="J5"/>
  <c r="K5"/>
  <c r="L5"/>
  <c r="M5"/>
  <c r="N5"/>
  <c r="O5"/>
  <c r="P5"/>
  <c r="Q5"/>
  <c r="R5"/>
  <c r="S5"/>
  <c r="T5"/>
  <c r="U5"/>
  <c r="V5"/>
  <c r="F6"/>
  <c r="G6"/>
  <c r="H6"/>
  <c r="I6"/>
  <c r="J6"/>
  <c r="K6"/>
  <c r="L6"/>
  <c r="M6"/>
  <c r="N6"/>
  <c r="O6"/>
  <c r="P6"/>
  <c r="Q6"/>
  <c r="R6"/>
  <c r="S6"/>
  <c r="T6"/>
  <c r="U6"/>
  <c r="V6"/>
  <c r="F7"/>
  <c r="G7"/>
  <c r="H7"/>
  <c r="I7"/>
  <c r="J7"/>
  <c r="K7"/>
  <c r="L7"/>
  <c r="M7"/>
  <c r="N7"/>
  <c r="O7"/>
  <c r="P7"/>
  <c r="Q7"/>
  <c r="R7"/>
  <c r="S7"/>
  <c r="T7"/>
  <c r="U7"/>
  <c r="V7"/>
  <c r="F8"/>
  <c r="G8"/>
  <c r="H8"/>
  <c r="I8"/>
  <c r="J8"/>
  <c r="K8"/>
  <c r="L8"/>
  <c r="M8"/>
  <c r="N8"/>
  <c r="O8"/>
  <c r="P8"/>
  <c r="Q8"/>
  <c r="R8"/>
  <c r="S8"/>
  <c r="T8"/>
  <c r="U8"/>
  <c r="V8"/>
  <c r="F9"/>
  <c r="G9"/>
  <c r="H9"/>
  <c r="I9"/>
  <c r="J9"/>
  <c r="K9"/>
  <c r="L9"/>
  <c r="M9"/>
  <c r="N9"/>
  <c r="O9"/>
  <c r="P9"/>
  <c r="Q9"/>
  <c r="R9"/>
  <c r="S9"/>
  <c r="T9"/>
  <c r="U9"/>
  <c r="V9"/>
  <c r="F10"/>
  <c r="G10"/>
  <c r="H10"/>
  <c r="I10"/>
  <c r="J10"/>
  <c r="K10"/>
  <c r="L10"/>
  <c r="M10"/>
  <c r="N10"/>
  <c r="O10"/>
  <c r="P10"/>
  <c r="Q10"/>
  <c r="R10"/>
  <c r="S10"/>
  <c r="T10"/>
  <c r="U10"/>
  <c r="V10"/>
  <c r="G11"/>
  <c r="H11"/>
  <c r="I11"/>
  <c r="J11"/>
  <c r="K11"/>
  <c r="L11"/>
  <c r="M11"/>
  <c r="N11"/>
  <c r="O11"/>
  <c r="P11"/>
  <c r="Q11"/>
  <c r="R11"/>
  <c r="S11"/>
  <c r="T11"/>
  <c r="U11"/>
  <c r="V11"/>
  <c r="F12"/>
  <c r="G12"/>
  <c r="H12"/>
  <c r="I12"/>
  <c r="J12"/>
  <c r="K12"/>
  <c r="L12"/>
  <c r="M12"/>
  <c r="N12"/>
  <c r="O12"/>
  <c r="P12"/>
  <c r="Q12"/>
  <c r="R12"/>
  <c r="S12"/>
  <c r="T12"/>
  <c r="U12"/>
  <c r="V12"/>
  <c r="F13"/>
  <c r="G13"/>
  <c r="H13"/>
  <c r="I13"/>
  <c r="J13"/>
  <c r="K13"/>
  <c r="L13"/>
  <c r="M13"/>
  <c r="N13"/>
  <c r="O13"/>
  <c r="P13"/>
  <c r="Q13"/>
  <c r="R13"/>
  <c r="S13"/>
  <c r="T13"/>
  <c r="U13"/>
  <c r="V13"/>
  <c r="F14"/>
  <c r="G14"/>
  <c r="H14"/>
  <c r="I14"/>
  <c r="J14"/>
  <c r="K14"/>
  <c r="L14"/>
  <c r="M14"/>
  <c r="N14"/>
  <c r="O14"/>
  <c r="P14"/>
  <c r="Q14"/>
  <c r="R14"/>
  <c r="S14"/>
  <c r="T14"/>
  <c r="U14"/>
  <c r="V14"/>
  <c r="B15"/>
  <c r="F15"/>
  <c r="G15"/>
  <c r="H15"/>
  <c r="I15"/>
  <c r="J15"/>
  <c r="K15"/>
  <c r="L15"/>
  <c r="M15"/>
  <c r="N15"/>
  <c r="O15"/>
  <c r="P15"/>
  <c r="Q15"/>
  <c r="R15"/>
  <c r="S15"/>
  <c r="T15"/>
  <c r="U15"/>
  <c r="V15"/>
  <c r="F16"/>
  <c r="G16"/>
  <c r="H16"/>
  <c r="I16"/>
  <c r="J16"/>
  <c r="K16"/>
  <c r="L16"/>
  <c r="M16"/>
  <c r="N16"/>
  <c r="O16"/>
  <c r="P16"/>
  <c r="Q16"/>
  <c r="R16"/>
  <c r="S16"/>
  <c r="T16"/>
  <c r="U16"/>
  <c r="V16"/>
  <c r="E19"/>
  <c r="F19"/>
  <c r="G19"/>
  <c r="H19"/>
  <c r="I19"/>
  <c r="J19"/>
  <c r="K19"/>
  <c r="L19"/>
  <c r="M19"/>
  <c r="N19"/>
  <c r="O19"/>
  <c r="P19"/>
  <c r="Q19"/>
  <c r="R19"/>
  <c r="S19"/>
  <c r="T19"/>
  <c r="U19"/>
  <c r="V19"/>
  <c r="H20"/>
  <c r="I20"/>
  <c r="J20"/>
  <c r="K20"/>
  <c r="L20"/>
  <c r="M20"/>
  <c r="N20"/>
  <c r="O20"/>
  <c r="P20"/>
  <c r="Q20"/>
  <c r="R20"/>
  <c r="S20"/>
  <c r="T20"/>
  <c r="U20"/>
  <c r="V20"/>
  <c r="E21"/>
  <c r="F21"/>
  <c r="G21"/>
  <c r="H21"/>
  <c r="I21"/>
  <c r="J21"/>
  <c r="K21"/>
  <c r="L21"/>
  <c r="M21"/>
  <c r="N21"/>
  <c r="O21"/>
  <c r="P21"/>
  <c r="Q21"/>
  <c r="R21"/>
  <c r="S21"/>
  <c r="T21"/>
  <c r="U21"/>
  <c r="V21"/>
  <c r="H22"/>
  <c r="I22"/>
  <c r="J22"/>
  <c r="K22"/>
  <c r="L22"/>
  <c r="M22"/>
  <c r="N22"/>
  <c r="O22"/>
  <c r="P22"/>
  <c r="Q22"/>
  <c r="R22"/>
  <c r="S22"/>
  <c r="T22"/>
  <c r="U22"/>
  <c r="V22"/>
  <c r="E23"/>
  <c r="F23"/>
  <c r="G23"/>
  <c r="H23"/>
  <c r="I23"/>
  <c r="J23"/>
  <c r="K23"/>
  <c r="L23"/>
  <c r="M23"/>
  <c r="N23"/>
  <c r="O23"/>
  <c r="P23"/>
  <c r="Q23"/>
  <c r="R23"/>
  <c r="S23"/>
  <c r="T23"/>
  <c r="U23"/>
  <c r="V23"/>
  <c r="H24"/>
  <c r="I24"/>
  <c r="J24"/>
  <c r="K24"/>
  <c r="L24"/>
  <c r="M24"/>
  <c r="N24"/>
  <c r="O24"/>
  <c r="P24"/>
  <c r="Q24"/>
  <c r="R24"/>
  <c r="S24"/>
  <c r="T24"/>
  <c r="U24"/>
  <c r="V24"/>
  <c r="E26"/>
  <c r="F26"/>
  <c r="G26"/>
  <c r="H26"/>
  <c r="I26"/>
  <c r="J26"/>
  <c r="K26"/>
  <c r="L26"/>
  <c r="M26"/>
  <c r="N26"/>
  <c r="O26"/>
  <c r="P26"/>
  <c r="Q26"/>
  <c r="R26"/>
  <c r="S26"/>
  <c r="T26"/>
  <c r="U26"/>
  <c r="V26"/>
  <c r="H27"/>
  <c r="I27"/>
  <c r="J27"/>
  <c r="K27"/>
  <c r="L27"/>
  <c r="M27"/>
  <c r="N27"/>
  <c r="O27"/>
  <c r="P27"/>
  <c r="Q27"/>
  <c r="R27"/>
  <c r="S27"/>
  <c r="T27"/>
  <c r="U27"/>
  <c r="V27"/>
  <c r="H29"/>
  <c r="I29"/>
  <c r="J29"/>
  <c r="K29"/>
  <c r="L29"/>
  <c r="M29"/>
  <c r="N29"/>
  <c r="O29"/>
  <c r="P29"/>
  <c r="Q29"/>
  <c r="R29"/>
  <c r="S29"/>
  <c r="T29"/>
  <c r="U29"/>
  <c r="V29"/>
  <c r="E9" i="79"/>
  <c r="F9"/>
  <c r="G9"/>
  <c r="H9"/>
  <c r="I9"/>
  <c r="J9"/>
  <c r="N9"/>
  <c r="O9"/>
  <c r="P9"/>
  <c r="Q9"/>
  <c r="R9"/>
  <c r="S9"/>
  <c r="E10"/>
  <c r="F10"/>
  <c r="G10"/>
  <c r="H10"/>
  <c r="I10"/>
  <c r="J10"/>
  <c r="N10"/>
  <c r="O10"/>
  <c r="P10"/>
  <c r="E11"/>
  <c r="F11"/>
  <c r="G11"/>
  <c r="H11"/>
  <c r="I11"/>
  <c r="J11"/>
  <c r="N11"/>
  <c r="O11"/>
  <c r="P11"/>
  <c r="E12"/>
  <c r="F12"/>
  <c r="G12"/>
  <c r="H12"/>
  <c r="I12"/>
  <c r="J12"/>
  <c r="N12"/>
  <c r="O12"/>
  <c r="P12"/>
  <c r="E13"/>
  <c r="F13"/>
  <c r="G13"/>
  <c r="H13"/>
  <c r="I13"/>
  <c r="J13"/>
  <c r="N13"/>
  <c r="O13"/>
  <c r="P13"/>
  <c r="C15"/>
  <c r="D15"/>
  <c r="F15"/>
  <c r="G15"/>
  <c r="H15"/>
  <c r="I15"/>
  <c r="J15"/>
  <c r="D16"/>
  <c r="F16"/>
  <c r="G16"/>
  <c r="H16"/>
  <c r="I16"/>
  <c r="J16"/>
  <c r="F17"/>
  <c r="G17"/>
  <c r="H17"/>
  <c r="I17"/>
  <c r="J17"/>
  <c r="K17"/>
  <c r="F18"/>
  <c r="G18"/>
  <c r="H18"/>
  <c r="I18"/>
  <c r="J18"/>
  <c r="K18"/>
  <c r="E20"/>
  <c r="F20"/>
  <c r="G20"/>
  <c r="H20"/>
  <c r="I20"/>
  <c r="J20"/>
  <c r="Q6" i="87"/>
  <c r="C17"/>
  <c r="D17"/>
  <c r="C18"/>
  <c r="C19"/>
  <c r="D19"/>
  <c r="R19"/>
  <c r="C20"/>
  <c r="C21"/>
  <c r="L4" i="82"/>
  <c r="Q4"/>
  <c r="Q5"/>
  <c r="Q6"/>
  <c r="G9"/>
  <c r="H9"/>
  <c r="I9"/>
  <c r="J9"/>
  <c r="K9"/>
  <c r="L9"/>
  <c r="M9"/>
  <c r="N9"/>
  <c r="O9"/>
  <c r="P9"/>
  <c r="Q9"/>
  <c r="R9"/>
  <c r="S9"/>
  <c r="G10"/>
  <c r="H10"/>
  <c r="J10"/>
  <c r="K10"/>
  <c r="L10"/>
  <c r="M10"/>
  <c r="N10"/>
  <c r="O10"/>
  <c r="P10"/>
  <c r="Q10"/>
  <c r="R10"/>
  <c r="S10"/>
  <c r="G11"/>
  <c r="H11"/>
  <c r="I11"/>
  <c r="K11"/>
  <c r="L11"/>
  <c r="M11"/>
  <c r="N11"/>
  <c r="O11"/>
  <c r="P11"/>
  <c r="Q11"/>
  <c r="R11"/>
  <c r="S11"/>
  <c r="F12"/>
  <c r="G12" s="1"/>
  <c r="H12"/>
  <c r="I12"/>
  <c r="J12"/>
  <c r="L12"/>
  <c r="M12"/>
  <c r="N12"/>
  <c r="O12"/>
  <c r="P12"/>
  <c r="Q12"/>
  <c r="R12"/>
  <c r="S12"/>
  <c r="E13"/>
  <c r="G13"/>
  <c r="H13"/>
  <c r="I13"/>
  <c r="J13"/>
  <c r="K13"/>
  <c r="M13"/>
  <c r="N13"/>
  <c r="O13"/>
  <c r="P13"/>
  <c r="Q13"/>
  <c r="R13"/>
  <c r="S13"/>
  <c r="G14"/>
  <c r="H14"/>
  <c r="I14"/>
  <c r="J14"/>
  <c r="K14"/>
  <c r="L14"/>
  <c r="N14"/>
  <c r="O14"/>
  <c r="P14"/>
  <c r="Q14"/>
  <c r="R14"/>
  <c r="S14"/>
  <c r="F15"/>
  <c r="G15" s="1"/>
  <c r="H15"/>
  <c r="I15"/>
  <c r="J15"/>
  <c r="K15"/>
  <c r="L15"/>
  <c r="M15"/>
  <c r="O15"/>
  <c r="P15"/>
  <c r="Q15"/>
  <c r="R15"/>
  <c r="S15"/>
  <c r="F16"/>
  <c r="G16" s="1"/>
  <c r="H16"/>
  <c r="I16"/>
  <c r="J16"/>
  <c r="K16"/>
  <c r="L16"/>
  <c r="M16"/>
  <c r="N16"/>
  <c r="P16"/>
  <c r="Q16"/>
  <c r="R16"/>
  <c r="S16"/>
  <c r="H17"/>
  <c r="I17"/>
  <c r="Q17"/>
  <c r="H18"/>
  <c r="G18"/>
  <c r="I18"/>
  <c r="W18"/>
  <c r="I19"/>
  <c r="J19"/>
  <c r="W19"/>
  <c r="G20"/>
  <c r="H20"/>
  <c r="I20"/>
  <c r="J20"/>
  <c r="K20"/>
  <c r="L20"/>
  <c r="M20"/>
  <c r="N20"/>
  <c r="O20"/>
  <c r="P20"/>
  <c r="Q20"/>
  <c r="R20"/>
  <c r="S20"/>
  <c r="X20"/>
  <c r="A30"/>
  <c r="E11" i="42"/>
  <c r="F11"/>
  <c r="G11"/>
  <c r="H11"/>
  <c r="I11"/>
  <c r="J11"/>
  <c r="K11"/>
  <c r="L11"/>
  <c r="P11"/>
  <c r="Q11"/>
  <c r="R11"/>
  <c r="S11" s="1"/>
  <c r="E12"/>
  <c r="F12"/>
  <c r="G12"/>
  <c r="H12"/>
  <c r="I12"/>
  <c r="J12"/>
  <c r="K12"/>
  <c r="L12"/>
  <c r="P12"/>
  <c r="Q12"/>
  <c r="R12"/>
  <c r="S12"/>
  <c r="T12"/>
  <c r="E13"/>
  <c r="F13"/>
  <c r="G13"/>
  <c r="H13"/>
  <c r="I13"/>
  <c r="J13"/>
  <c r="K13"/>
  <c r="L13"/>
  <c r="P13"/>
  <c r="Q13"/>
  <c r="R13"/>
  <c r="S13"/>
  <c r="T13"/>
  <c r="E14"/>
  <c r="F14"/>
  <c r="G14"/>
  <c r="H14"/>
  <c r="I14"/>
  <c r="J14"/>
  <c r="K14"/>
  <c r="L14"/>
  <c r="P14"/>
  <c r="Q14"/>
  <c r="R14"/>
  <c r="S14"/>
  <c r="T14"/>
  <c r="E15"/>
  <c r="F15"/>
  <c r="G15"/>
  <c r="H15"/>
  <c r="I15"/>
  <c r="J15"/>
  <c r="K15"/>
  <c r="L15"/>
  <c r="P15"/>
  <c r="Q15"/>
  <c r="R15"/>
  <c r="S15"/>
  <c r="T15"/>
  <c r="E16"/>
  <c r="F16"/>
  <c r="G16"/>
  <c r="H16"/>
  <c r="I16"/>
  <c r="J16"/>
  <c r="K16"/>
  <c r="L16"/>
  <c r="P16"/>
  <c r="Q16"/>
  <c r="R16"/>
  <c r="S16"/>
  <c r="T16"/>
  <c r="E17"/>
  <c r="F17"/>
  <c r="G17"/>
  <c r="H17"/>
  <c r="I17"/>
  <c r="J17"/>
  <c r="K17"/>
  <c r="L17"/>
  <c r="P17"/>
  <c r="Q17"/>
  <c r="R17"/>
  <c r="S17" s="1"/>
  <c r="T17"/>
  <c r="E18"/>
  <c r="F18"/>
  <c r="G18"/>
  <c r="H18"/>
  <c r="I18"/>
  <c r="J18"/>
  <c r="K18"/>
  <c r="L18"/>
  <c r="P18"/>
  <c r="Q18"/>
  <c r="R18"/>
  <c r="S18"/>
  <c r="T18"/>
  <c r="C19"/>
  <c r="E19"/>
  <c r="F19"/>
  <c r="G19"/>
  <c r="H19"/>
  <c r="I19"/>
  <c r="J19"/>
  <c r="K19"/>
  <c r="L19"/>
  <c r="E21"/>
  <c r="F21"/>
  <c r="G21"/>
  <c r="H21"/>
  <c r="I21"/>
  <c r="J21"/>
  <c r="K21"/>
  <c r="K22" s="1"/>
  <c r="L21"/>
  <c r="E22"/>
  <c r="F22"/>
  <c r="G22"/>
  <c r="H22"/>
  <c r="I22"/>
  <c r="J22"/>
  <c r="L22"/>
  <c r="G26"/>
  <c r="C5" i="91"/>
  <c r="K5"/>
  <c r="M5"/>
  <c r="C6"/>
  <c r="K6"/>
  <c r="M6"/>
  <c r="C7"/>
  <c r="K7"/>
  <c r="M7"/>
  <c r="C8"/>
  <c r="F8"/>
  <c r="G8"/>
  <c r="C9"/>
  <c r="F9"/>
  <c r="G9"/>
  <c r="K9"/>
  <c r="C10"/>
  <c r="F10"/>
  <c r="G10"/>
  <c r="K10"/>
  <c r="C11"/>
  <c r="F11"/>
  <c r="G11"/>
  <c r="K11"/>
  <c r="C12"/>
  <c r="F12"/>
  <c r="G12"/>
  <c r="C13"/>
  <c r="F13"/>
  <c r="G13"/>
  <c r="C14"/>
  <c r="F14"/>
  <c r="G14"/>
  <c r="C15"/>
  <c r="F15"/>
  <c r="G15"/>
  <c r="C16"/>
  <c r="F16"/>
  <c r="G16"/>
  <c r="C17"/>
  <c r="F17"/>
  <c r="G17"/>
  <c r="C18"/>
  <c r="F18"/>
  <c r="G18"/>
  <c r="C19"/>
  <c r="F19"/>
  <c r="G19"/>
  <c r="C20"/>
  <c r="F20"/>
  <c r="G20"/>
  <c r="C21"/>
  <c r="F21"/>
  <c r="G21"/>
  <c r="C22"/>
  <c r="F22"/>
  <c r="G22"/>
  <c r="C23"/>
  <c r="F23"/>
  <c r="G23"/>
  <c r="H23"/>
  <c r="C24"/>
  <c r="F24"/>
  <c r="G24"/>
  <c r="H24"/>
  <c r="C25"/>
  <c r="F25"/>
  <c r="G25"/>
  <c r="H25"/>
  <c r="C26"/>
  <c r="F26"/>
  <c r="G26"/>
  <c r="H26"/>
  <c r="C27"/>
  <c r="F27"/>
  <c r="G27"/>
  <c r="H27"/>
  <c r="C28"/>
  <c r="F28"/>
  <c r="G28"/>
  <c r="H28"/>
  <c r="C29"/>
  <c r="F29"/>
  <c r="G29"/>
  <c r="H29"/>
  <c r="C30"/>
  <c r="F30"/>
  <c r="G30"/>
  <c r="H30"/>
  <c r="C31"/>
  <c r="F31"/>
  <c r="G31"/>
  <c r="H31"/>
  <c r="C32"/>
  <c r="F32"/>
  <c r="G32"/>
  <c r="H32"/>
  <c r="C33"/>
  <c r="F33"/>
  <c r="G33"/>
  <c r="H33"/>
  <c r="C34"/>
  <c r="F34"/>
  <c r="G34"/>
  <c r="H34"/>
  <c r="C35"/>
  <c r="F35"/>
  <c r="G35"/>
  <c r="H35"/>
  <c r="C36"/>
  <c r="F36"/>
  <c r="G36"/>
  <c r="H36"/>
  <c r="C37"/>
  <c r="F37"/>
  <c r="G37"/>
  <c r="H37"/>
  <c r="C38"/>
  <c r="F38"/>
  <c r="G38"/>
  <c r="H38"/>
  <c r="C39"/>
  <c r="F39"/>
  <c r="G39"/>
  <c r="H39"/>
  <c r="C40"/>
  <c r="F40"/>
  <c r="G40"/>
  <c r="H40"/>
  <c r="C41"/>
  <c r="F41"/>
  <c r="G41"/>
  <c r="H41"/>
  <c r="C42"/>
  <c r="F42"/>
  <c r="G42"/>
  <c r="H42"/>
  <c r="C43"/>
  <c r="F43"/>
  <c r="G43"/>
  <c r="H43"/>
  <c r="C44"/>
  <c r="F44"/>
  <c r="G44"/>
  <c r="H44"/>
  <c r="C45"/>
  <c r="F45"/>
  <c r="G45"/>
  <c r="H45"/>
  <c r="C46"/>
  <c r="F46"/>
  <c r="G46"/>
  <c r="H46"/>
  <c r="C47"/>
  <c r="F47"/>
  <c r="G47"/>
  <c r="H47"/>
  <c r="C48"/>
  <c r="F48"/>
  <c r="G48"/>
  <c r="H48"/>
  <c r="C49"/>
  <c r="F49"/>
  <c r="G49"/>
  <c r="H49"/>
  <c r="C50"/>
  <c r="F50"/>
  <c r="G50"/>
  <c r="H50"/>
  <c r="C51"/>
  <c r="F51"/>
  <c r="G51"/>
  <c r="H51"/>
  <c r="C52"/>
  <c r="F52"/>
  <c r="G52"/>
  <c r="H52"/>
  <c r="C53"/>
  <c r="F53"/>
  <c r="G53"/>
  <c r="H53"/>
  <c r="B54"/>
  <c r="B55"/>
  <c r="M12" i="14"/>
  <c r="M13"/>
  <c r="M14"/>
  <c r="T15"/>
  <c r="M16"/>
  <c r="Q16"/>
  <c r="T16"/>
  <c r="M17"/>
  <c r="Q17"/>
  <c r="T17"/>
  <c r="M18"/>
  <c r="Q18"/>
  <c r="T18"/>
  <c r="M19"/>
  <c r="P19"/>
  <c r="Q19"/>
  <c r="T19"/>
  <c r="M20"/>
  <c r="P20"/>
  <c r="Q20"/>
  <c r="T20"/>
  <c r="M21"/>
  <c r="P21"/>
  <c r="Q21"/>
  <c r="S21"/>
  <c r="T21"/>
  <c r="M22"/>
  <c r="P22"/>
  <c r="Q22"/>
  <c r="S22"/>
  <c r="T22"/>
  <c r="M23"/>
  <c r="P23"/>
  <c r="Q23"/>
  <c r="S23"/>
  <c r="T23"/>
  <c r="M24"/>
  <c r="P24"/>
  <c r="Q24"/>
  <c r="S24"/>
  <c r="T24"/>
  <c r="M25"/>
  <c r="P25"/>
  <c r="Q25"/>
  <c r="S25"/>
  <c r="T25"/>
  <c r="M26"/>
  <c r="P26"/>
  <c r="Q26"/>
  <c r="S26"/>
  <c r="T26"/>
  <c r="M27"/>
  <c r="P27"/>
  <c r="Q27"/>
  <c r="S27"/>
  <c r="T27"/>
  <c r="M28"/>
  <c r="P28"/>
  <c r="Q28"/>
  <c r="S28"/>
  <c r="T28"/>
  <c r="M29"/>
  <c r="P29"/>
  <c r="Q29"/>
  <c r="S29"/>
  <c r="T29"/>
  <c r="M30"/>
  <c r="P30"/>
  <c r="Q30"/>
  <c r="S30"/>
  <c r="T30"/>
  <c r="M31"/>
  <c r="P31"/>
  <c r="Q31"/>
  <c r="S31"/>
  <c r="T31"/>
  <c r="M32"/>
  <c r="P32"/>
  <c r="Q32"/>
  <c r="S32"/>
  <c r="T32"/>
  <c r="M33"/>
  <c r="P33"/>
  <c r="Q33"/>
  <c r="S33"/>
  <c r="T33"/>
  <c r="M34"/>
  <c r="P34"/>
  <c r="Q34"/>
  <c r="S34"/>
  <c r="T34"/>
  <c r="M35"/>
  <c r="P35"/>
  <c r="Q35"/>
  <c r="S35"/>
  <c r="T35"/>
  <c r="M36"/>
  <c r="P36"/>
  <c r="Q36"/>
  <c r="S36"/>
  <c r="T36"/>
  <c r="M37"/>
  <c r="P37"/>
  <c r="Q37"/>
  <c r="S37"/>
  <c r="T37"/>
  <c r="M38"/>
  <c r="P38"/>
  <c r="Q38"/>
  <c r="T38"/>
  <c r="M39"/>
  <c r="P39"/>
  <c r="Q39"/>
  <c r="T39"/>
  <c r="M40"/>
  <c r="P40"/>
  <c r="Q40"/>
  <c r="T40"/>
  <c r="M41"/>
  <c r="P41"/>
  <c r="Q41"/>
  <c r="T41"/>
  <c r="M42"/>
  <c r="P42"/>
  <c r="Q42"/>
  <c r="T42"/>
  <c r="M43"/>
  <c r="P43"/>
  <c r="Q43"/>
  <c r="T43"/>
  <c r="M44"/>
  <c r="P44"/>
  <c r="Q44"/>
  <c r="T44"/>
  <c r="M45"/>
  <c r="P45"/>
  <c r="Q45"/>
  <c r="T45"/>
  <c r="M46"/>
  <c r="P46"/>
  <c r="Q46"/>
  <c r="T46"/>
  <c r="M47"/>
  <c r="P47"/>
  <c r="Q47"/>
  <c r="T47"/>
  <c r="M48"/>
  <c r="P48"/>
  <c r="Q48"/>
  <c r="T48"/>
  <c r="M49"/>
  <c r="P49"/>
  <c r="Q49"/>
  <c r="T49"/>
  <c r="M50"/>
  <c r="P50"/>
  <c r="Q50"/>
  <c r="T50"/>
  <c r="M51"/>
  <c r="P51"/>
  <c r="Q51"/>
  <c r="T51"/>
  <c r="M52"/>
  <c r="O52"/>
  <c r="P52" s="1"/>
  <c r="Q52"/>
  <c r="M53"/>
  <c r="O53"/>
  <c r="M54"/>
  <c r="O54"/>
  <c r="Q54" s="1"/>
  <c r="M55"/>
  <c r="O55"/>
  <c r="M56"/>
  <c r="O56"/>
  <c r="Q56" s="1"/>
  <c r="M57"/>
  <c r="O57"/>
  <c r="M58"/>
  <c r="O58"/>
  <c r="Q58" s="1"/>
  <c r="M59"/>
  <c r="O59"/>
  <c r="M60"/>
  <c r="O60"/>
  <c r="Q60" s="1"/>
  <c r="M61"/>
  <c r="O61"/>
  <c r="M62"/>
  <c r="O62"/>
  <c r="Q62" s="1"/>
  <c r="M63"/>
  <c r="O63"/>
  <c r="M64"/>
  <c r="O64"/>
  <c r="Q64" s="1"/>
  <c r="M65"/>
  <c r="O65"/>
  <c r="M66"/>
  <c r="O66"/>
  <c r="Q66" s="1"/>
  <c r="M67"/>
  <c r="O67"/>
  <c r="M68"/>
  <c r="O68"/>
  <c r="Q68" s="1"/>
  <c r="M69"/>
  <c r="O69"/>
  <c r="M70"/>
  <c r="O70"/>
  <c r="Q70" s="1"/>
  <c r="M71"/>
  <c r="O71"/>
  <c r="M72"/>
  <c r="O72"/>
  <c r="Q72" s="1"/>
  <c r="M73"/>
  <c r="O73"/>
  <c r="M74"/>
  <c r="O74"/>
  <c r="Q74" s="1"/>
  <c r="M75"/>
  <c r="O75"/>
  <c r="M76"/>
  <c r="O76"/>
  <c r="Q76" s="1"/>
  <c r="M77"/>
  <c r="O77"/>
  <c r="M78"/>
  <c r="O78"/>
  <c r="Q78" s="1"/>
  <c r="M79"/>
  <c r="O79"/>
  <c r="M80"/>
  <c r="O80"/>
  <c r="Q80" s="1"/>
  <c r="M81"/>
  <c r="O81"/>
  <c r="M82"/>
  <c r="O82"/>
  <c r="Q82" s="1"/>
  <c r="M83"/>
  <c r="O83"/>
  <c r="M84"/>
  <c r="O84"/>
  <c r="Q84" s="1"/>
  <c r="M85"/>
  <c r="O85"/>
  <c r="M86"/>
  <c r="O86"/>
  <c r="Q86" s="1"/>
  <c r="M87"/>
  <c r="O87"/>
  <c r="M88"/>
  <c r="O88"/>
  <c r="Q88" s="1"/>
  <c r="M89"/>
  <c r="O89"/>
  <c r="M90"/>
  <c r="O90"/>
  <c r="Q90" s="1"/>
  <c r="M91"/>
  <c r="O91"/>
  <c r="M92"/>
  <c r="O92"/>
  <c r="Q92" s="1"/>
  <c r="M93"/>
  <c r="O93"/>
  <c r="M94"/>
  <c r="O94"/>
  <c r="Q94" s="1"/>
  <c r="M95"/>
  <c r="O95"/>
  <c r="M96"/>
  <c r="O96"/>
  <c r="Q96" s="1"/>
  <c r="M97"/>
  <c r="O97"/>
  <c r="M98"/>
  <c r="O98"/>
  <c r="Q98" s="1"/>
  <c r="M99"/>
  <c r="O99"/>
  <c r="M100"/>
  <c r="O100"/>
  <c r="Q100" s="1"/>
  <c r="M101"/>
  <c r="O101"/>
  <c r="M102"/>
  <c r="O102"/>
  <c r="Q102" s="1"/>
  <c r="M103"/>
  <c r="O103"/>
  <c r="M104"/>
  <c r="O104"/>
  <c r="Q104" s="1"/>
  <c r="M105"/>
  <c r="O105"/>
  <c r="M106"/>
  <c r="O106"/>
  <c r="Q106" s="1"/>
  <c r="M107"/>
  <c r="O107"/>
  <c r="M108"/>
  <c r="O108"/>
  <c r="Q108" s="1"/>
  <c r="M109"/>
  <c r="O109"/>
  <c r="M110"/>
  <c r="O110"/>
  <c r="Q110" s="1"/>
  <c r="M111"/>
  <c r="O111"/>
  <c r="M112"/>
  <c r="O112"/>
  <c r="Q112" s="1"/>
  <c r="M113"/>
  <c r="O113"/>
  <c r="M114"/>
  <c r="O114"/>
  <c r="Q114" s="1"/>
  <c r="M115"/>
  <c r="O115"/>
  <c r="M116"/>
  <c r="O116"/>
  <c r="Q116" s="1"/>
  <c r="M117"/>
  <c r="O117"/>
  <c r="M118"/>
  <c r="O118"/>
  <c r="Q118" s="1"/>
  <c r="M119"/>
  <c r="O119"/>
  <c r="P119" s="1"/>
  <c r="M120"/>
  <c r="O120"/>
  <c r="Q120" s="1"/>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M528"/>
  <c r="M529"/>
  <c r="M530"/>
  <c r="M531"/>
  <c r="M532"/>
  <c r="M533"/>
  <c r="M534"/>
  <c r="M535"/>
  <c r="M536"/>
  <c r="M537"/>
  <c r="M538"/>
  <c r="M539"/>
  <c r="M540"/>
  <c r="M541"/>
  <c r="M542"/>
  <c r="M543"/>
  <c r="M544"/>
  <c r="M545"/>
  <c r="M546"/>
  <c r="M547"/>
  <c r="M548"/>
  <c r="M549"/>
  <c r="M550"/>
  <c r="M551"/>
  <c r="M552"/>
  <c r="M553"/>
  <c r="M554"/>
  <c r="M555"/>
  <c r="M556"/>
  <c r="M557"/>
  <c r="M558"/>
  <c r="M559"/>
  <c r="M560"/>
  <c r="M561"/>
  <c r="M562"/>
  <c r="M563"/>
  <c r="M564"/>
  <c r="M565"/>
  <c r="M566"/>
  <c r="M567"/>
  <c r="M568"/>
  <c r="M569"/>
  <c r="M570"/>
  <c r="M571"/>
  <c r="M572"/>
  <c r="M573"/>
  <c r="M574"/>
  <c r="M575"/>
  <c r="M576"/>
  <c r="M577"/>
  <c r="M578"/>
  <c r="M579"/>
  <c r="M580"/>
  <c r="M581"/>
  <c r="M582"/>
  <c r="M583"/>
  <c r="M584"/>
  <c r="M585"/>
  <c r="M586"/>
  <c r="M587"/>
  <c r="M588"/>
  <c r="M589"/>
  <c r="M590"/>
  <c r="M591"/>
  <c r="M592"/>
  <c r="M593"/>
  <c r="M594"/>
  <c r="M595"/>
  <c r="M596"/>
  <c r="M597"/>
  <c r="M598"/>
  <c r="M599"/>
  <c r="M600"/>
  <c r="M601"/>
  <c r="M602"/>
  <c r="M603"/>
  <c r="M604"/>
  <c r="M605"/>
  <c r="M606"/>
  <c r="M607"/>
  <c r="M608"/>
  <c r="M609"/>
  <c r="M610"/>
  <c r="M611"/>
  <c r="M612"/>
  <c r="M613"/>
  <c r="M614"/>
  <c r="M615"/>
  <c r="M616"/>
  <c r="M617"/>
  <c r="M618"/>
  <c r="M619"/>
  <c r="M620"/>
  <c r="M621"/>
  <c r="M622"/>
  <c r="M623"/>
  <c r="M624"/>
  <c r="M625"/>
  <c r="M626"/>
  <c r="M627"/>
  <c r="M628"/>
  <c r="M629"/>
  <c r="M630"/>
  <c r="M631"/>
  <c r="M632"/>
  <c r="M633"/>
  <c r="M634"/>
  <c r="M635"/>
  <c r="M636"/>
  <c r="M637"/>
  <c r="M638"/>
  <c r="M639"/>
  <c r="M640"/>
  <c r="M641"/>
  <c r="M642"/>
  <c r="M643"/>
  <c r="M644"/>
  <c r="M645"/>
  <c r="M646"/>
  <c r="M647"/>
  <c r="M648"/>
  <c r="M649"/>
  <c r="M650"/>
  <c r="M651"/>
  <c r="M652"/>
  <c r="M653"/>
  <c r="M654"/>
  <c r="M655"/>
  <c r="M656"/>
  <c r="M657"/>
  <c r="M658"/>
  <c r="M659"/>
  <c r="M660"/>
  <c r="M661"/>
  <c r="M662"/>
  <c r="M663"/>
  <c r="M664"/>
  <c r="M665"/>
  <c r="M666"/>
  <c r="M667"/>
  <c r="M668"/>
  <c r="M669"/>
  <c r="M670"/>
  <c r="M671"/>
  <c r="M672"/>
  <c r="M673"/>
  <c r="M674"/>
  <c r="M675"/>
  <c r="M676"/>
  <c r="M677"/>
  <c r="M678"/>
  <c r="M679"/>
  <c r="M680"/>
  <c r="M681"/>
  <c r="M682"/>
  <c r="M683"/>
  <c r="M684"/>
  <c r="M685"/>
  <c r="M686"/>
  <c r="M687"/>
  <c r="M688"/>
  <c r="M689"/>
  <c r="M690"/>
  <c r="M691"/>
  <c r="M692"/>
  <c r="M693"/>
  <c r="M694"/>
  <c r="M695"/>
  <c r="M696"/>
  <c r="M697"/>
  <c r="M698"/>
  <c r="M699"/>
  <c r="M700"/>
  <c r="M701"/>
  <c r="M702"/>
  <c r="M703"/>
  <c r="M704"/>
  <c r="M705"/>
  <c r="M706"/>
  <c r="M707"/>
  <c r="M708"/>
  <c r="M709"/>
  <c r="M710"/>
  <c r="M711"/>
  <c r="M712"/>
  <c r="M713"/>
  <c r="M714"/>
  <c r="M715"/>
  <c r="M716"/>
  <c r="M717"/>
  <c r="M718"/>
  <c r="M719"/>
  <c r="M720"/>
  <c r="M721"/>
  <c r="M722"/>
  <c r="M723"/>
  <c r="M724"/>
  <c r="M725"/>
  <c r="M726"/>
  <c r="M727"/>
  <c r="M728"/>
  <c r="M729"/>
  <c r="M730"/>
  <c r="M731"/>
  <c r="M732"/>
  <c r="M733"/>
  <c r="M734"/>
  <c r="M735"/>
  <c r="M736"/>
  <c r="M737"/>
  <c r="M738"/>
  <c r="M739"/>
  <c r="M740"/>
  <c r="M741"/>
  <c r="M742"/>
  <c r="M743"/>
  <c r="M744"/>
  <c r="M745"/>
  <c r="M746"/>
  <c r="M747"/>
  <c r="M748"/>
  <c r="M749"/>
  <c r="M750"/>
  <c r="M751"/>
  <c r="M752"/>
  <c r="M753"/>
  <c r="M754"/>
  <c r="M755"/>
  <c r="M756"/>
  <c r="M757"/>
  <c r="M758"/>
  <c r="M759"/>
  <c r="M760"/>
  <c r="M761"/>
  <c r="M762"/>
  <c r="M763"/>
  <c r="M764"/>
  <c r="M765"/>
  <c r="M766"/>
  <c r="M767"/>
  <c r="M768"/>
  <c r="M769"/>
  <c r="M770"/>
  <c r="M771"/>
  <c r="M772"/>
  <c r="M773"/>
  <c r="M774"/>
  <c r="M775"/>
  <c r="M776"/>
  <c r="M777"/>
  <c r="M778"/>
  <c r="M779"/>
  <c r="M780"/>
  <c r="M781"/>
  <c r="M782"/>
  <c r="M783"/>
  <c r="M784"/>
  <c r="M785"/>
  <c r="M786"/>
  <c r="M787"/>
  <c r="M788"/>
  <c r="M789"/>
  <c r="M790"/>
  <c r="M791"/>
  <c r="M792"/>
  <c r="M793"/>
  <c r="M794"/>
  <c r="M795"/>
  <c r="M796"/>
  <c r="M797"/>
  <c r="M798"/>
  <c r="M799"/>
  <c r="M800"/>
  <c r="M801"/>
  <c r="M802"/>
  <c r="M803"/>
  <c r="M804"/>
  <c r="M805"/>
  <c r="M806"/>
  <c r="M807"/>
  <c r="M808"/>
  <c r="M809"/>
  <c r="M810"/>
  <c r="M811"/>
  <c r="M812"/>
  <c r="M813"/>
  <c r="M814"/>
  <c r="M815"/>
  <c r="M816"/>
  <c r="M817"/>
  <c r="M818"/>
  <c r="M819"/>
  <c r="M820"/>
  <c r="M821"/>
  <c r="M822"/>
  <c r="M823"/>
  <c r="M824"/>
  <c r="M825"/>
  <c r="M826"/>
  <c r="M827"/>
  <c r="M828"/>
  <c r="M829"/>
  <c r="M830"/>
  <c r="M831"/>
  <c r="M832"/>
  <c r="M833"/>
  <c r="M834"/>
  <c r="M835"/>
  <c r="M836"/>
  <c r="M837"/>
  <c r="M838"/>
  <c r="M839"/>
  <c r="M840"/>
  <c r="M841"/>
  <c r="M842"/>
  <c r="M843"/>
  <c r="M844"/>
  <c r="M845"/>
  <c r="M846"/>
  <c r="M847"/>
  <c r="M848"/>
  <c r="M849"/>
  <c r="M850"/>
  <c r="M851"/>
  <c r="M852"/>
  <c r="M853"/>
  <c r="M854"/>
  <c r="M855"/>
  <c r="M856"/>
  <c r="M857"/>
  <c r="M858"/>
  <c r="M859"/>
  <c r="M860"/>
  <c r="M861"/>
  <c r="M862"/>
  <c r="M863"/>
  <c r="M864"/>
  <c r="M865"/>
  <c r="M866"/>
  <c r="M867"/>
  <c r="M868"/>
  <c r="M869"/>
  <c r="M870"/>
  <c r="M871"/>
  <c r="M872"/>
  <c r="M873"/>
  <c r="M874"/>
  <c r="M875"/>
  <c r="M876"/>
  <c r="M877"/>
  <c r="M878"/>
  <c r="M879"/>
  <c r="M880"/>
  <c r="M881"/>
  <c r="M882"/>
  <c r="M883"/>
  <c r="M884"/>
  <c r="M885"/>
  <c r="M886"/>
  <c r="M887"/>
  <c r="M888"/>
  <c r="M889"/>
  <c r="M890"/>
  <c r="M891"/>
  <c r="M892"/>
  <c r="M893"/>
  <c r="M894"/>
  <c r="M895"/>
  <c r="M896"/>
  <c r="M897"/>
  <c r="M898"/>
  <c r="M899"/>
  <c r="M900"/>
  <c r="M901"/>
  <c r="M902"/>
  <c r="M903"/>
  <c r="M904"/>
  <c r="M905"/>
  <c r="M906"/>
  <c r="M907"/>
  <c r="M908"/>
  <c r="M909"/>
  <c r="M910"/>
  <c r="M911"/>
  <c r="M912"/>
  <c r="M913"/>
  <c r="M914"/>
  <c r="M915"/>
  <c r="M916"/>
  <c r="M917"/>
  <c r="M918"/>
  <c r="M919"/>
  <c r="M920"/>
  <c r="M921"/>
  <c r="M922"/>
  <c r="M923"/>
  <c r="M924"/>
  <c r="M925"/>
  <c r="M926"/>
  <c r="M927"/>
  <c r="M928"/>
  <c r="M929"/>
  <c r="M930"/>
  <c r="M931"/>
  <c r="M932"/>
  <c r="M933"/>
  <c r="M934"/>
  <c r="M935"/>
  <c r="M936"/>
  <c r="M937"/>
  <c r="M938"/>
  <c r="M939"/>
  <c r="M940"/>
  <c r="M941"/>
  <c r="M942"/>
  <c r="M943"/>
  <c r="M944"/>
  <c r="M945"/>
  <c r="M946"/>
  <c r="M947"/>
  <c r="M948"/>
  <c r="M949"/>
  <c r="M950"/>
  <c r="M951"/>
  <c r="M952"/>
  <c r="M953"/>
  <c r="M954"/>
  <c r="M955"/>
  <c r="M956"/>
  <c r="M957"/>
  <c r="M958"/>
  <c r="M959"/>
  <c r="M960"/>
  <c r="M961"/>
  <c r="M962"/>
  <c r="M963"/>
  <c r="M964"/>
  <c r="M965"/>
  <c r="M966"/>
  <c r="M967"/>
  <c r="M968"/>
  <c r="M969"/>
  <c r="M970"/>
  <c r="M971"/>
  <c r="M972"/>
  <c r="M973"/>
  <c r="M974"/>
  <c r="M975"/>
  <c r="M976"/>
  <c r="M977"/>
  <c r="M978"/>
  <c r="M979"/>
  <c r="M980"/>
  <c r="M981"/>
  <c r="M982"/>
  <c r="M983"/>
  <c r="M984"/>
  <c r="M985"/>
  <c r="M986"/>
  <c r="M987"/>
  <c r="M988"/>
  <c r="M989"/>
  <c r="M990"/>
  <c r="M991"/>
  <c r="M992"/>
  <c r="M993"/>
  <c r="M994"/>
  <c r="M995"/>
  <c r="M996"/>
  <c r="M997"/>
  <c r="M998"/>
  <c r="M999"/>
  <c r="M1000"/>
  <c r="M1001"/>
  <c r="M1002"/>
  <c r="M1003"/>
  <c r="M1004"/>
  <c r="M1005"/>
  <c r="M1006"/>
  <c r="M1007"/>
  <c r="M1008"/>
  <c r="M1009"/>
  <c r="M1010"/>
  <c r="M1011"/>
  <c r="M1012"/>
  <c r="M1013"/>
  <c r="M1014"/>
  <c r="M1015"/>
  <c r="M1016"/>
  <c r="M1017"/>
  <c r="M1018"/>
  <c r="M1019"/>
  <c r="M1020"/>
  <c r="M1021"/>
  <c r="M1022"/>
  <c r="M1023"/>
  <c r="M1024"/>
  <c r="M1025"/>
  <c r="M1026"/>
  <c r="M1027"/>
  <c r="M1028"/>
  <c r="M1029"/>
  <c r="M1030"/>
  <c r="M1031"/>
  <c r="M1032"/>
  <c r="M1033"/>
  <c r="M1034"/>
  <c r="M1035"/>
  <c r="M1036"/>
  <c r="M1037"/>
  <c r="M1038"/>
  <c r="M1039"/>
  <c r="M1040"/>
  <c r="M1041"/>
  <c r="M1042"/>
  <c r="M1043"/>
  <c r="M1044"/>
  <c r="M1045"/>
  <c r="M1046"/>
  <c r="M1047"/>
  <c r="M1048"/>
  <c r="M1049"/>
  <c r="M1050"/>
  <c r="M1051"/>
  <c r="M1052"/>
  <c r="M1053"/>
  <c r="M1054"/>
  <c r="M1055"/>
  <c r="M1056"/>
  <c r="M1057"/>
  <c r="M1058"/>
  <c r="M1059"/>
  <c r="M1060"/>
  <c r="M1061"/>
  <c r="M1062"/>
  <c r="M1063"/>
  <c r="M1064"/>
  <c r="M1065"/>
  <c r="M1066"/>
  <c r="M1067"/>
  <c r="M1068"/>
  <c r="M1069"/>
  <c r="M1070"/>
  <c r="M1071"/>
  <c r="M1072"/>
  <c r="M1073"/>
  <c r="M1074"/>
  <c r="M1075"/>
  <c r="M1076"/>
  <c r="M1077"/>
  <c r="M1078"/>
  <c r="M1079"/>
  <c r="M1080"/>
  <c r="M1081"/>
  <c r="M1082"/>
  <c r="M1083"/>
  <c r="M1084"/>
  <c r="M1085"/>
  <c r="M1086"/>
  <c r="M1087"/>
  <c r="M1088"/>
  <c r="M1089"/>
  <c r="M1090"/>
  <c r="M1091"/>
  <c r="M1092"/>
  <c r="M1093"/>
  <c r="M1094"/>
  <c r="M1095"/>
  <c r="M1096"/>
  <c r="M1097"/>
  <c r="M1098"/>
  <c r="M1099"/>
  <c r="M1100"/>
  <c r="M1101"/>
  <c r="M1102"/>
  <c r="M1103"/>
  <c r="M1104"/>
  <c r="M1105"/>
  <c r="M1106"/>
  <c r="M1107"/>
  <c r="M1108"/>
  <c r="M1109"/>
  <c r="M1110"/>
  <c r="M1111"/>
  <c r="M1112"/>
  <c r="M1113"/>
  <c r="M1114"/>
  <c r="M1115"/>
  <c r="M1116"/>
  <c r="M1117"/>
  <c r="M1118"/>
  <c r="M1119"/>
  <c r="M1120"/>
  <c r="M1121"/>
  <c r="M1122"/>
  <c r="M1123"/>
  <c r="M1124"/>
  <c r="M1125"/>
  <c r="M1126"/>
  <c r="M1127"/>
  <c r="M1128"/>
  <c r="M1129"/>
  <c r="M1130"/>
  <c r="M1131"/>
  <c r="M1132"/>
  <c r="M1133"/>
  <c r="M1134"/>
  <c r="M1135"/>
  <c r="M1136"/>
  <c r="M1137"/>
  <c r="M1138"/>
  <c r="M1139"/>
  <c r="M1140"/>
  <c r="M1141"/>
  <c r="M1142"/>
  <c r="M1143"/>
  <c r="M1144"/>
  <c r="M1145"/>
  <c r="M1146"/>
  <c r="M1147"/>
  <c r="M1148"/>
  <c r="M1149"/>
  <c r="M1150"/>
  <c r="M1151"/>
  <c r="M1152"/>
  <c r="M1153"/>
  <c r="M1154"/>
  <c r="M1155"/>
  <c r="M1156"/>
  <c r="M1157"/>
  <c r="M1158"/>
  <c r="M1159"/>
  <c r="M1160"/>
  <c r="M1161"/>
  <c r="M1162"/>
  <c r="M1163"/>
  <c r="M1164"/>
  <c r="M1165"/>
  <c r="M1166"/>
  <c r="M1167"/>
  <c r="M1168"/>
  <c r="M1169"/>
  <c r="M1170"/>
  <c r="M1171"/>
  <c r="M1172"/>
  <c r="M1173"/>
  <c r="M1174"/>
  <c r="M1175"/>
  <c r="M1176"/>
  <c r="M1177"/>
  <c r="M1178"/>
  <c r="M1179"/>
  <c r="M1180"/>
  <c r="M1181"/>
  <c r="M1182"/>
  <c r="M1183"/>
  <c r="M1184"/>
  <c r="M1185"/>
  <c r="M1186"/>
  <c r="M1187"/>
  <c r="M1188"/>
  <c r="M1189"/>
  <c r="M1190"/>
  <c r="M1191"/>
  <c r="M1192"/>
  <c r="M1193"/>
  <c r="M1194"/>
  <c r="M1195"/>
  <c r="M1196"/>
  <c r="M1197"/>
  <c r="M1198"/>
  <c r="M1199"/>
  <c r="M1200"/>
  <c r="M1201"/>
  <c r="M1202"/>
  <c r="M1203"/>
  <c r="M1204"/>
  <c r="M1205"/>
  <c r="M1206"/>
  <c r="M1207"/>
  <c r="M1208"/>
  <c r="M1209"/>
  <c r="M1210"/>
  <c r="M1211"/>
  <c r="M1212"/>
  <c r="M1213"/>
  <c r="M1214"/>
  <c r="M1215"/>
  <c r="M1216"/>
  <c r="M1217"/>
  <c r="M1218"/>
  <c r="M1219"/>
  <c r="M1220"/>
  <c r="M1221"/>
  <c r="M1222"/>
  <c r="M1223"/>
  <c r="M1224"/>
  <c r="M1225"/>
  <c r="M1226"/>
  <c r="M1227"/>
  <c r="M1228"/>
  <c r="M1229"/>
  <c r="M1230"/>
  <c r="M1231"/>
  <c r="M1232"/>
  <c r="M1233"/>
  <c r="M1234"/>
  <c r="M1235"/>
  <c r="M1236"/>
  <c r="M1237"/>
  <c r="M1238"/>
  <c r="M1239"/>
  <c r="M1240"/>
  <c r="M1241"/>
  <c r="M1242"/>
  <c r="M1243"/>
  <c r="M1244"/>
  <c r="M1245"/>
  <c r="M1246"/>
  <c r="M1247"/>
  <c r="M1248"/>
  <c r="M1249"/>
  <c r="M1250"/>
  <c r="M1251"/>
  <c r="M1252"/>
  <c r="M1253"/>
  <c r="M1254"/>
  <c r="M1255"/>
  <c r="M1256"/>
  <c r="M1257"/>
  <c r="M1258"/>
  <c r="M1259"/>
  <c r="M1260"/>
  <c r="M1261"/>
  <c r="M1262"/>
  <c r="M1263"/>
  <c r="M1264"/>
  <c r="M1265"/>
  <c r="M1266"/>
  <c r="M1267"/>
  <c r="M1268"/>
  <c r="M1269"/>
  <c r="M1270"/>
  <c r="M1271"/>
  <c r="M1272"/>
  <c r="M1273"/>
  <c r="M1274"/>
  <c r="M1275"/>
  <c r="M1276"/>
  <c r="M1277"/>
  <c r="M1278"/>
  <c r="M1279"/>
  <c r="M1280"/>
  <c r="M1281"/>
  <c r="M1282"/>
  <c r="M1283"/>
  <c r="M1284"/>
  <c r="M1285"/>
  <c r="M1286"/>
  <c r="M1287"/>
  <c r="M1288"/>
  <c r="M1289"/>
  <c r="M1290"/>
  <c r="M1291"/>
  <c r="M1292"/>
  <c r="M1293"/>
  <c r="M1294"/>
  <c r="M1295"/>
  <c r="M1296"/>
  <c r="M1297"/>
  <c r="M1298"/>
  <c r="M1299"/>
  <c r="M1300"/>
  <c r="M1301"/>
  <c r="M1302"/>
  <c r="M1303"/>
  <c r="M1304"/>
  <c r="M1305"/>
  <c r="M1306"/>
  <c r="M1307"/>
  <c r="M1308"/>
  <c r="M1309"/>
  <c r="M1310"/>
  <c r="M1311"/>
  <c r="M1312"/>
  <c r="M1313"/>
  <c r="M1314"/>
  <c r="M1315"/>
  <c r="M1316"/>
  <c r="M1317"/>
  <c r="M1318"/>
  <c r="M1319"/>
  <c r="M1320"/>
  <c r="M1321"/>
  <c r="M1322"/>
  <c r="M1323"/>
  <c r="M1324"/>
  <c r="M1325"/>
  <c r="M1326"/>
  <c r="M1327"/>
  <c r="M1328"/>
  <c r="M1329"/>
  <c r="M1330"/>
  <c r="M1331"/>
  <c r="M1332"/>
  <c r="M1333"/>
  <c r="M1334"/>
  <c r="M1335"/>
  <c r="M1336"/>
  <c r="M1337"/>
  <c r="M1338"/>
  <c r="M1339"/>
  <c r="M1340"/>
  <c r="M1341"/>
  <c r="M1342"/>
  <c r="M1343"/>
  <c r="M1344"/>
  <c r="M1345"/>
  <c r="M1346"/>
  <c r="M1347"/>
  <c r="M1348"/>
  <c r="M1349"/>
  <c r="M1350"/>
  <c r="M1351"/>
  <c r="M1352"/>
  <c r="M1353"/>
  <c r="M1354"/>
  <c r="M1355"/>
  <c r="M1356"/>
  <c r="M1357"/>
  <c r="M1358"/>
  <c r="M1359"/>
  <c r="M1360"/>
  <c r="M1361"/>
  <c r="M1362"/>
  <c r="M1363"/>
  <c r="M1364"/>
  <c r="M1365"/>
  <c r="M1366"/>
  <c r="M1367"/>
  <c r="M1368"/>
  <c r="M1369"/>
  <c r="M1370"/>
  <c r="M1371"/>
  <c r="M1372"/>
  <c r="M1373"/>
  <c r="M1374"/>
  <c r="M1375"/>
  <c r="M1376"/>
  <c r="M1377"/>
  <c r="M1378"/>
  <c r="M1379"/>
  <c r="M1380"/>
  <c r="M1381"/>
  <c r="M1382"/>
  <c r="M1383"/>
  <c r="M1384"/>
  <c r="M1385"/>
  <c r="M1386"/>
  <c r="M1387"/>
  <c r="M1388"/>
  <c r="M1389"/>
  <c r="M1390"/>
  <c r="M1391"/>
  <c r="M1392"/>
  <c r="M1393"/>
  <c r="M1394"/>
  <c r="M1395"/>
  <c r="M1396"/>
  <c r="M1397"/>
  <c r="M1398"/>
  <c r="M1399"/>
  <c r="M1400"/>
  <c r="M1401"/>
  <c r="M1402"/>
  <c r="M1403"/>
  <c r="M1404"/>
  <c r="M1405"/>
  <c r="M1406"/>
  <c r="M1407"/>
  <c r="M1408"/>
  <c r="M1409"/>
  <c r="M1410"/>
  <c r="M1411"/>
  <c r="M1412"/>
  <c r="M1413"/>
  <c r="M1414"/>
  <c r="M1415"/>
  <c r="M1416"/>
  <c r="M1417"/>
  <c r="M1418"/>
  <c r="M1419"/>
  <c r="M1420"/>
  <c r="M1421"/>
  <c r="M1422"/>
  <c r="M1423"/>
  <c r="M1424"/>
  <c r="M1425"/>
  <c r="M1426"/>
  <c r="M1427"/>
  <c r="M1428"/>
  <c r="M1429"/>
  <c r="M1430"/>
  <c r="M1431"/>
  <c r="M1432"/>
  <c r="M1433"/>
  <c r="M1434"/>
  <c r="M1435"/>
  <c r="M1436"/>
  <c r="M1437"/>
  <c r="M1438"/>
  <c r="M1439"/>
  <c r="M1440"/>
  <c r="M1441"/>
  <c r="M1442"/>
  <c r="M1443"/>
  <c r="M1444"/>
  <c r="M1445"/>
  <c r="M1446"/>
  <c r="M1447"/>
  <c r="M1448"/>
  <c r="M1449"/>
  <c r="M1450"/>
  <c r="M1451"/>
  <c r="M1452"/>
  <c r="M1453"/>
  <c r="M1454"/>
  <c r="M1455"/>
  <c r="M1456"/>
  <c r="M1457"/>
  <c r="M1458"/>
  <c r="M1459"/>
  <c r="M1460"/>
  <c r="M1461"/>
  <c r="M1462"/>
  <c r="M1463"/>
  <c r="M1464"/>
  <c r="M1465"/>
  <c r="M1466"/>
  <c r="M1467"/>
  <c r="M1468"/>
  <c r="M1469"/>
  <c r="M1470"/>
  <c r="M1471"/>
  <c r="M1472"/>
  <c r="M1473"/>
  <c r="M1474"/>
  <c r="M1475"/>
  <c r="M1476"/>
  <c r="M1477"/>
  <c r="M1478"/>
  <c r="M1479"/>
  <c r="M1480"/>
  <c r="M1481"/>
  <c r="M1482"/>
  <c r="M1483"/>
  <c r="M1484"/>
  <c r="M1485"/>
  <c r="M1486"/>
  <c r="M1487"/>
  <c r="M1488"/>
  <c r="M1489"/>
  <c r="M1490"/>
  <c r="M1491"/>
  <c r="M1492"/>
  <c r="M1493"/>
  <c r="M1494"/>
  <c r="M1495"/>
  <c r="M1496"/>
  <c r="M1497"/>
  <c r="M1498"/>
  <c r="M1499"/>
  <c r="M1500"/>
  <c r="M1501"/>
  <c r="M1502"/>
  <c r="M1503"/>
  <c r="M1504"/>
  <c r="M1505"/>
  <c r="M1506"/>
  <c r="M1507"/>
  <c r="M1508"/>
  <c r="M1509"/>
  <c r="M1510"/>
  <c r="M1511"/>
  <c r="M1512"/>
  <c r="M1513"/>
  <c r="M1514"/>
  <c r="M1515"/>
  <c r="M1516"/>
  <c r="M1517"/>
  <c r="M1518"/>
  <c r="M1519"/>
  <c r="M1520"/>
  <c r="M1521"/>
  <c r="M1522"/>
  <c r="M1523"/>
  <c r="M1524"/>
  <c r="M1525"/>
  <c r="M1526"/>
  <c r="M1527"/>
  <c r="M1528"/>
  <c r="M1529"/>
  <c r="M1530"/>
  <c r="M1531"/>
  <c r="M1532"/>
  <c r="M1533"/>
  <c r="M1534"/>
  <c r="M1535"/>
  <c r="M1536"/>
  <c r="M1537"/>
  <c r="M1538"/>
  <c r="M1539"/>
  <c r="M1540"/>
  <c r="M1541"/>
  <c r="M1542"/>
  <c r="M1543"/>
  <c r="M1544"/>
  <c r="M1545"/>
  <c r="M1546"/>
  <c r="M1547"/>
  <c r="M1548"/>
  <c r="M1549"/>
  <c r="M1550"/>
  <c r="M1551"/>
  <c r="M1552"/>
  <c r="M1553"/>
  <c r="M1554"/>
  <c r="M1555"/>
  <c r="M1556"/>
  <c r="M1557"/>
  <c r="M1558"/>
  <c r="M1559"/>
  <c r="M1560"/>
  <c r="M1561"/>
  <c r="M1562"/>
  <c r="M1563"/>
  <c r="M1564"/>
  <c r="M1565"/>
  <c r="M1566"/>
  <c r="M1567"/>
  <c r="M1568"/>
  <c r="M1569"/>
  <c r="M1570"/>
  <c r="M1571"/>
  <c r="M1572"/>
  <c r="M1573"/>
  <c r="M1574"/>
  <c r="M1575"/>
  <c r="M1576"/>
  <c r="M1577"/>
  <c r="M1578"/>
  <c r="M1579"/>
  <c r="M1580"/>
  <c r="M1581"/>
  <c r="M1582"/>
  <c r="M1583"/>
  <c r="M1584"/>
  <c r="M1585"/>
  <c r="M1586"/>
  <c r="M1587"/>
  <c r="M1588"/>
  <c r="M1589"/>
  <c r="M1590"/>
  <c r="M1591"/>
  <c r="M1592"/>
  <c r="M1593"/>
  <c r="M1594"/>
  <c r="M1595"/>
  <c r="M1596"/>
  <c r="M1597"/>
  <c r="M1598"/>
  <c r="M1599"/>
  <c r="M1600"/>
  <c r="M1601"/>
  <c r="M1602"/>
  <c r="M1603"/>
  <c r="M1604"/>
  <c r="M1605"/>
  <c r="M1606"/>
  <c r="M1607"/>
  <c r="M1608"/>
  <c r="M1609"/>
  <c r="M1610"/>
  <c r="M1611"/>
  <c r="M1612"/>
  <c r="M1613"/>
  <c r="M1614"/>
  <c r="M1615"/>
  <c r="M1616"/>
  <c r="M1617"/>
  <c r="M1618"/>
  <c r="M1619"/>
  <c r="M1620"/>
  <c r="M1621"/>
  <c r="M1622"/>
  <c r="M1623"/>
  <c r="M1624"/>
  <c r="M1625"/>
  <c r="M1626"/>
  <c r="M1627"/>
  <c r="M1628"/>
  <c r="M1629"/>
  <c r="M1630"/>
  <c r="M1631"/>
  <c r="M1632"/>
  <c r="M1633"/>
  <c r="M1634"/>
  <c r="M1635"/>
  <c r="M1636"/>
  <c r="M1637"/>
  <c r="M1638"/>
  <c r="M1639"/>
  <c r="M1640"/>
  <c r="M1641"/>
  <c r="M1642"/>
  <c r="M1643"/>
  <c r="M1644"/>
  <c r="M1645"/>
  <c r="M1646"/>
  <c r="M1647"/>
  <c r="M1648"/>
  <c r="M1649"/>
  <c r="M1650"/>
  <c r="M1651"/>
  <c r="M1652"/>
  <c r="M1653"/>
  <c r="M1654"/>
  <c r="M1655"/>
  <c r="M1656"/>
  <c r="M1657"/>
  <c r="M1658"/>
  <c r="M1659"/>
  <c r="M1660"/>
  <c r="M1661"/>
  <c r="M1662"/>
  <c r="M1663"/>
  <c r="M1664"/>
  <c r="M1665"/>
  <c r="M1666"/>
  <c r="M1667"/>
  <c r="M1668"/>
  <c r="M1669"/>
  <c r="M1670"/>
  <c r="M1671"/>
  <c r="M1672"/>
  <c r="M1673"/>
  <c r="M1674"/>
  <c r="M1675"/>
  <c r="M1676"/>
  <c r="M1677"/>
  <c r="M1678"/>
  <c r="M1679"/>
  <c r="M1680"/>
  <c r="M1681"/>
  <c r="M1682"/>
  <c r="M1683"/>
  <c r="M1684"/>
  <c r="M1685"/>
  <c r="M1686"/>
  <c r="M1687"/>
  <c r="M1688"/>
  <c r="M1689"/>
  <c r="M1690"/>
  <c r="M1691"/>
  <c r="M1692"/>
  <c r="M1693"/>
  <c r="M1694"/>
  <c r="M1695"/>
  <c r="M1696"/>
  <c r="M1697"/>
  <c r="M1698"/>
  <c r="M1699"/>
  <c r="M1700"/>
  <c r="M1701"/>
  <c r="M1702"/>
  <c r="M1703"/>
  <c r="M1704"/>
  <c r="M1705"/>
  <c r="M1706"/>
  <c r="M1707"/>
  <c r="M1708"/>
  <c r="M1709"/>
  <c r="M1710"/>
  <c r="M1711"/>
  <c r="M1712"/>
  <c r="M1713"/>
  <c r="M1714"/>
  <c r="M1715"/>
  <c r="M1716"/>
  <c r="M1717"/>
  <c r="M1718"/>
  <c r="M1719"/>
  <c r="M1720"/>
  <c r="M1721"/>
  <c r="M1722"/>
  <c r="M1723"/>
  <c r="M1724"/>
  <c r="M1725"/>
  <c r="M1726"/>
  <c r="M1727"/>
  <c r="M1728"/>
  <c r="M1729"/>
  <c r="M1730"/>
  <c r="M1731"/>
  <c r="M1732"/>
  <c r="M1733"/>
  <c r="M1734"/>
  <c r="M1735"/>
  <c r="M1736"/>
  <c r="M1737"/>
  <c r="M1738"/>
  <c r="M1739"/>
  <c r="M1740"/>
  <c r="M1741"/>
  <c r="M1742"/>
  <c r="M1743"/>
  <c r="M1744"/>
  <c r="M1745"/>
  <c r="M1746"/>
  <c r="M1747"/>
  <c r="M1748"/>
  <c r="M1749"/>
  <c r="M1750"/>
  <c r="M1751"/>
  <c r="M1752"/>
  <c r="M1753"/>
  <c r="M1754"/>
  <c r="M1755"/>
  <c r="M1756"/>
  <c r="M1757"/>
  <c r="M1758"/>
  <c r="M1759"/>
  <c r="M1760"/>
  <c r="M1761"/>
  <c r="M1762"/>
  <c r="M1763"/>
  <c r="M1764"/>
  <c r="M1765"/>
  <c r="M1766"/>
  <c r="M1767"/>
  <c r="M1768"/>
  <c r="M1769"/>
  <c r="M1770"/>
  <c r="M1771"/>
  <c r="M1772"/>
  <c r="M1773"/>
  <c r="M1774"/>
  <c r="M1775"/>
  <c r="M1776"/>
  <c r="M1777"/>
  <c r="M1778"/>
  <c r="M1779"/>
  <c r="M1780"/>
  <c r="M1781"/>
  <c r="M1782"/>
  <c r="M1783"/>
  <c r="M1784"/>
  <c r="M1785"/>
  <c r="M1786"/>
  <c r="M1787"/>
  <c r="M1788"/>
  <c r="M1789"/>
  <c r="M1790"/>
  <c r="M1791"/>
  <c r="M1792"/>
  <c r="M1793"/>
  <c r="M1794"/>
  <c r="M1795"/>
  <c r="M1796"/>
  <c r="M1797"/>
  <c r="M1798"/>
  <c r="M1799"/>
  <c r="M1800"/>
  <c r="M1801"/>
  <c r="M1802"/>
  <c r="M1803"/>
  <c r="M1804"/>
  <c r="M1805"/>
  <c r="M1806"/>
  <c r="M1807"/>
  <c r="M1808"/>
  <c r="M1809"/>
  <c r="M1810"/>
  <c r="M1811"/>
  <c r="M1812"/>
  <c r="M1813"/>
  <c r="M1814"/>
  <c r="M1815"/>
  <c r="M1816"/>
  <c r="M1817"/>
  <c r="M1818"/>
  <c r="M1819"/>
  <c r="M1820"/>
  <c r="M1821"/>
  <c r="M1822"/>
  <c r="M1823"/>
  <c r="M1824"/>
  <c r="M1825"/>
  <c r="M1826"/>
  <c r="M1827"/>
  <c r="M1828"/>
  <c r="M1829"/>
  <c r="M1830"/>
  <c r="M1831"/>
  <c r="M1832"/>
  <c r="M1833"/>
  <c r="M1834"/>
  <c r="M1835"/>
  <c r="M1836"/>
  <c r="M1837"/>
  <c r="M1838"/>
  <c r="M1839"/>
  <c r="M1840"/>
  <c r="M1841"/>
  <c r="M1842"/>
  <c r="M1843"/>
  <c r="M1844"/>
  <c r="M1845"/>
  <c r="M1846"/>
  <c r="M1847"/>
  <c r="M1848"/>
  <c r="M1849"/>
  <c r="M1850"/>
  <c r="M1851"/>
  <c r="M1852"/>
  <c r="M1853"/>
  <c r="M1854"/>
  <c r="M1855"/>
  <c r="M1856"/>
  <c r="M1857"/>
  <c r="M1858"/>
  <c r="M1859"/>
  <c r="M1860"/>
  <c r="M1861"/>
  <c r="M1862"/>
  <c r="M1863"/>
  <c r="M1864"/>
  <c r="M1865"/>
  <c r="M1866"/>
  <c r="M1867"/>
  <c r="M1868"/>
  <c r="M1869"/>
  <c r="M1870"/>
  <c r="M1871"/>
  <c r="M1872"/>
  <c r="M1873"/>
  <c r="M1874"/>
  <c r="M1875"/>
  <c r="M1876"/>
  <c r="M1877"/>
  <c r="M1878"/>
  <c r="M1879"/>
  <c r="M1880"/>
  <c r="M1881"/>
  <c r="M1882"/>
  <c r="M1883"/>
  <c r="M1884"/>
  <c r="M1885"/>
  <c r="M1886"/>
  <c r="M1887"/>
  <c r="M1888"/>
  <c r="M1889"/>
  <c r="M1890"/>
  <c r="M1891"/>
  <c r="M1892"/>
  <c r="M1893"/>
  <c r="M1894"/>
  <c r="M1895"/>
  <c r="M1896"/>
  <c r="M1897"/>
  <c r="M1898"/>
  <c r="M1899"/>
  <c r="M1900"/>
  <c r="M1901"/>
  <c r="M1902"/>
  <c r="M1903"/>
  <c r="M1904"/>
  <c r="M1905"/>
  <c r="M1906"/>
  <c r="M1907"/>
  <c r="M1908"/>
  <c r="M1909"/>
  <c r="M1910"/>
  <c r="M1911"/>
  <c r="M1912"/>
  <c r="M1913"/>
  <c r="M1914"/>
  <c r="M1915"/>
  <c r="M1916"/>
  <c r="M1917"/>
  <c r="M1918"/>
  <c r="M1919"/>
  <c r="M1920"/>
  <c r="M1921"/>
  <c r="M1922"/>
  <c r="M1923"/>
  <c r="M1924"/>
  <c r="M1925"/>
  <c r="M1926"/>
  <c r="M1927"/>
  <c r="M1928"/>
  <c r="M1929"/>
  <c r="M1930"/>
  <c r="M1931"/>
  <c r="M1932"/>
  <c r="M1933"/>
  <c r="M1934"/>
  <c r="M1935"/>
  <c r="M1936"/>
  <c r="M1937"/>
  <c r="M1938"/>
  <c r="M1939"/>
  <c r="M1940"/>
  <c r="M1941"/>
  <c r="M1942"/>
  <c r="M1943"/>
  <c r="M1944"/>
  <c r="M1945"/>
  <c r="M1946"/>
  <c r="M1947"/>
  <c r="M1948"/>
  <c r="M1949"/>
  <c r="M1950"/>
  <c r="M1951"/>
  <c r="M1952"/>
  <c r="M1953"/>
  <c r="M1954"/>
  <c r="M1955"/>
  <c r="M1956"/>
  <c r="M1957"/>
  <c r="M1958"/>
  <c r="M1959"/>
  <c r="M1960"/>
  <c r="M1961"/>
  <c r="M1962"/>
  <c r="M1963"/>
  <c r="M1964"/>
  <c r="M1965"/>
  <c r="M1966"/>
  <c r="M1967"/>
  <c r="M1968"/>
  <c r="M1969"/>
  <c r="M1970"/>
  <c r="M1971"/>
  <c r="M1972"/>
  <c r="M1973"/>
  <c r="M1974"/>
  <c r="M1975"/>
  <c r="M1976"/>
  <c r="M1977"/>
  <c r="M1978"/>
  <c r="M1979"/>
  <c r="M1980"/>
  <c r="M1981"/>
  <c r="M1982"/>
  <c r="M1983"/>
  <c r="M1984"/>
  <c r="M1985"/>
  <c r="M1986"/>
  <c r="M1987"/>
  <c r="M1988"/>
  <c r="M1989"/>
  <c r="M1990"/>
  <c r="M1991"/>
  <c r="M1992"/>
  <c r="M1993"/>
  <c r="M1994"/>
  <c r="M1995"/>
  <c r="M1996"/>
  <c r="M1997"/>
  <c r="M1998"/>
  <c r="M1999"/>
  <c r="M2000"/>
  <c r="M2001"/>
  <c r="M2002"/>
  <c r="M2003"/>
  <c r="M2004"/>
  <c r="M2005"/>
  <c r="M2006"/>
  <c r="M2007"/>
  <c r="M2008"/>
  <c r="M2009"/>
  <c r="M2010"/>
  <c r="M2011"/>
  <c r="M2012"/>
  <c r="M2013"/>
  <c r="M2014"/>
  <c r="M2015"/>
  <c r="M2016"/>
  <c r="M2017"/>
  <c r="M2018"/>
  <c r="M2019"/>
  <c r="M2020"/>
  <c r="M2021"/>
  <c r="M2022"/>
  <c r="M2023"/>
  <c r="M2024"/>
  <c r="M2025"/>
  <c r="M2026"/>
  <c r="M2027"/>
  <c r="M2028"/>
  <c r="M2029"/>
  <c r="M2030"/>
  <c r="M2031"/>
  <c r="M2032"/>
  <c r="M2033"/>
  <c r="M2034"/>
  <c r="M2035"/>
  <c r="M2036"/>
  <c r="M2037"/>
  <c r="M2038"/>
  <c r="M2039"/>
  <c r="M2040"/>
  <c r="M2041"/>
  <c r="M2042"/>
  <c r="M2043"/>
  <c r="M2044"/>
  <c r="M2045"/>
  <c r="M2046"/>
  <c r="M2047"/>
  <c r="M2048"/>
  <c r="M2049"/>
  <c r="M2050"/>
  <c r="M2051"/>
  <c r="M2052"/>
  <c r="M2053"/>
  <c r="M2054"/>
  <c r="M2055"/>
  <c r="M2056"/>
  <c r="M2057"/>
  <c r="M2058"/>
  <c r="M2059"/>
  <c r="M2060"/>
  <c r="M2061"/>
  <c r="M2062"/>
  <c r="M2063"/>
  <c r="M2064"/>
  <c r="M2065"/>
  <c r="M2066"/>
  <c r="M2067"/>
  <c r="M2068"/>
  <c r="M2069"/>
  <c r="M2070"/>
  <c r="M2071"/>
  <c r="M2072"/>
  <c r="M2073"/>
  <c r="M2074"/>
  <c r="M2075"/>
  <c r="M2076"/>
  <c r="M2077"/>
  <c r="M2078"/>
  <c r="M2079"/>
  <c r="M2080"/>
  <c r="M2081"/>
  <c r="M2082"/>
  <c r="M2083"/>
  <c r="M2084"/>
  <c r="M2085"/>
  <c r="M2086"/>
  <c r="M2087"/>
  <c r="M2088"/>
  <c r="M2089"/>
  <c r="M2090"/>
  <c r="M2091"/>
  <c r="M2092"/>
  <c r="M2093"/>
  <c r="M2094"/>
  <c r="M2095"/>
  <c r="M2096"/>
  <c r="M2097"/>
  <c r="M2098"/>
  <c r="M2099"/>
  <c r="M2100"/>
  <c r="M2101"/>
  <c r="M2102"/>
  <c r="M2103"/>
  <c r="M2104"/>
  <c r="M2105"/>
  <c r="M2106"/>
  <c r="M2107"/>
  <c r="M2108"/>
  <c r="M2109"/>
  <c r="M2110"/>
  <c r="M2111"/>
  <c r="M2112"/>
  <c r="M2113"/>
  <c r="M2114"/>
  <c r="M2115"/>
  <c r="M2116"/>
  <c r="M2117"/>
  <c r="M2118"/>
  <c r="M2119"/>
  <c r="M2120"/>
  <c r="M2121"/>
  <c r="M2122"/>
  <c r="M2123"/>
  <c r="M2124"/>
  <c r="M2125"/>
  <c r="M2126"/>
  <c r="M2127"/>
  <c r="M2128"/>
  <c r="M2129"/>
  <c r="M2130"/>
  <c r="M2131"/>
  <c r="M2132"/>
  <c r="M2133"/>
  <c r="M2134"/>
  <c r="M2135"/>
  <c r="M2136"/>
  <c r="M2137"/>
  <c r="M2138"/>
  <c r="M2139"/>
  <c r="M2140"/>
  <c r="M2141"/>
  <c r="M2142"/>
  <c r="M2143"/>
  <c r="M2144"/>
  <c r="M2145"/>
  <c r="M2146"/>
  <c r="M2147"/>
  <c r="M2148"/>
  <c r="M2149"/>
  <c r="M2150"/>
  <c r="M2151"/>
  <c r="M2152"/>
  <c r="M2153"/>
  <c r="M2154"/>
  <c r="M2155"/>
  <c r="M2156"/>
  <c r="M2157"/>
  <c r="M2158"/>
  <c r="M2159"/>
  <c r="M2160"/>
  <c r="M2161"/>
  <c r="M2162"/>
  <c r="M2163"/>
  <c r="M2164"/>
  <c r="M2165"/>
  <c r="M2166"/>
  <c r="M2167"/>
  <c r="M2168"/>
  <c r="M2169"/>
  <c r="M2170"/>
  <c r="M2171"/>
  <c r="M2172"/>
  <c r="M2173"/>
  <c r="M2174"/>
  <c r="M2175"/>
  <c r="M2176"/>
  <c r="M2177"/>
  <c r="M2178"/>
  <c r="M2179"/>
  <c r="M2180"/>
  <c r="M2181"/>
  <c r="M2182"/>
  <c r="M2183"/>
  <c r="M2184"/>
  <c r="M2185"/>
  <c r="M2186"/>
  <c r="M2187"/>
  <c r="M2188"/>
  <c r="M2189"/>
  <c r="M2190"/>
  <c r="M2191"/>
  <c r="M2192"/>
  <c r="M2193"/>
  <c r="M2194"/>
  <c r="M2195"/>
  <c r="M2196"/>
  <c r="M2197"/>
  <c r="M2198"/>
  <c r="M2199"/>
  <c r="M2200"/>
  <c r="M2201"/>
  <c r="M2202"/>
  <c r="M2203"/>
  <c r="M2204"/>
  <c r="M2205"/>
  <c r="M2206"/>
  <c r="M2207"/>
  <c r="M2208"/>
  <c r="M2209"/>
  <c r="M2210"/>
  <c r="M2211"/>
  <c r="M2212"/>
  <c r="M2213"/>
  <c r="M2214"/>
  <c r="M2215"/>
  <c r="M2216"/>
  <c r="M2217"/>
  <c r="M2218"/>
  <c r="M2219"/>
  <c r="M2220"/>
  <c r="M2221"/>
  <c r="M2222"/>
  <c r="M2223"/>
  <c r="M2224"/>
  <c r="M2225"/>
  <c r="M2226"/>
  <c r="M2227"/>
  <c r="M2228"/>
  <c r="M2229"/>
  <c r="M2230"/>
  <c r="M2231"/>
  <c r="M2232"/>
  <c r="M2233"/>
  <c r="M2234"/>
  <c r="M2235"/>
  <c r="M2236"/>
  <c r="M2237"/>
  <c r="M2238"/>
  <c r="M2239"/>
  <c r="M2240"/>
  <c r="M2241"/>
  <c r="M2242"/>
  <c r="M2243"/>
  <c r="M2244"/>
  <c r="M2245"/>
  <c r="M2246"/>
  <c r="M2247"/>
  <c r="M2248"/>
  <c r="M2249"/>
  <c r="M2250"/>
  <c r="M2251"/>
  <c r="M2252"/>
  <c r="M2253"/>
  <c r="M2254"/>
  <c r="M2255"/>
  <c r="M2256"/>
  <c r="M2257"/>
  <c r="M2258"/>
  <c r="M2259"/>
  <c r="M2260"/>
  <c r="M2261"/>
  <c r="M2262"/>
  <c r="M2263"/>
  <c r="M2264"/>
  <c r="M2265"/>
  <c r="M2266"/>
  <c r="M2267"/>
  <c r="M2268"/>
  <c r="M2269"/>
  <c r="M2270"/>
  <c r="M2271"/>
  <c r="M2272"/>
  <c r="M2273"/>
  <c r="M2274"/>
  <c r="M2275"/>
  <c r="M2276"/>
  <c r="M2277"/>
  <c r="M2278"/>
  <c r="M2279"/>
  <c r="M2280"/>
  <c r="M2281"/>
  <c r="M2282"/>
  <c r="M2283"/>
  <c r="M2284"/>
  <c r="M2285"/>
  <c r="M2286"/>
  <c r="M2287"/>
  <c r="M2288"/>
  <c r="M2289"/>
  <c r="M2290"/>
  <c r="M2291"/>
  <c r="M2292"/>
  <c r="M2293"/>
  <c r="M2294"/>
  <c r="M2295"/>
  <c r="M2296"/>
  <c r="M2297"/>
  <c r="M2298"/>
  <c r="M2299"/>
  <c r="M2300"/>
  <c r="M2301"/>
  <c r="M2302"/>
  <c r="M2303"/>
  <c r="M2304"/>
  <c r="M2305"/>
  <c r="M2306"/>
  <c r="M2307"/>
  <c r="M2308"/>
  <c r="M2309"/>
  <c r="M2310"/>
  <c r="M2311"/>
  <c r="M2312"/>
  <c r="M2313"/>
  <c r="M2314"/>
  <c r="M2315"/>
  <c r="M2316"/>
  <c r="M2317"/>
  <c r="M2318"/>
  <c r="M2319"/>
  <c r="M2320"/>
  <c r="M2321"/>
  <c r="M2322"/>
  <c r="M2323"/>
  <c r="M2324"/>
  <c r="M2325"/>
  <c r="M2326"/>
  <c r="M2327"/>
  <c r="M2328"/>
  <c r="M2329"/>
  <c r="M2330"/>
  <c r="M2331"/>
  <c r="M2332"/>
  <c r="M2333"/>
  <c r="M2334"/>
  <c r="M2335"/>
  <c r="M2336"/>
  <c r="M2337"/>
  <c r="M2338"/>
  <c r="M2339"/>
  <c r="M2340"/>
  <c r="M2341"/>
  <c r="M2342"/>
  <c r="M2343"/>
  <c r="M2344"/>
  <c r="M2345"/>
  <c r="M2346"/>
  <c r="M2347"/>
  <c r="M2348"/>
  <c r="M2349"/>
  <c r="M2350"/>
  <c r="M2351"/>
  <c r="M2352"/>
  <c r="M2353"/>
  <c r="M2354"/>
  <c r="M2355"/>
  <c r="M2356"/>
  <c r="M2357"/>
  <c r="M2358"/>
  <c r="M2359"/>
  <c r="M2360"/>
  <c r="M2361"/>
  <c r="M2362"/>
  <c r="M2363"/>
  <c r="M2364"/>
  <c r="M2365"/>
  <c r="M2366"/>
  <c r="M2367"/>
  <c r="M2368"/>
  <c r="M2369"/>
  <c r="M2370"/>
  <c r="M2371"/>
  <c r="M2372"/>
  <c r="M2373"/>
  <c r="M2374"/>
  <c r="M2375"/>
  <c r="M2376"/>
  <c r="M2377"/>
  <c r="M2378"/>
  <c r="M2379"/>
  <c r="M2380"/>
  <c r="M2381"/>
  <c r="M2382"/>
  <c r="M2383"/>
  <c r="M2384"/>
  <c r="M2385"/>
  <c r="M2386"/>
  <c r="M2387"/>
  <c r="M2388"/>
  <c r="M2389"/>
  <c r="M2390"/>
  <c r="M2391"/>
  <c r="M2392"/>
  <c r="M2393"/>
  <c r="M2394"/>
  <c r="M2395"/>
  <c r="M2396"/>
  <c r="M2397"/>
  <c r="M2398"/>
  <c r="M2399"/>
  <c r="M2400"/>
  <c r="M2401"/>
  <c r="M2402"/>
  <c r="M2403"/>
  <c r="M2404"/>
  <c r="M2405"/>
  <c r="M2406"/>
  <c r="M2407"/>
  <c r="M2408"/>
  <c r="M2409"/>
  <c r="M2410"/>
  <c r="M2411"/>
  <c r="M2412"/>
  <c r="M2413"/>
  <c r="M2414"/>
  <c r="M2415"/>
  <c r="M2416"/>
  <c r="M2417"/>
  <c r="M2418"/>
  <c r="M2419"/>
  <c r="M2420"/>
  <c r="M2421"/>
  <c r="M2422"/>
  <c r="M2423"/>
  <c r="M2424"/>
  <c r="M2425"/>
  <c r="M2426"/>
  <c r="M2427"/>
  <c r="M2428"/>
  <c r="M2429"/>
  <c r="M2430"/>
  <c r="M2431"/>
  <c r="M2432"/>
  <c r="M2433"/>
  <c r="M2434"/>
  <c r="M2435"/>
  <c r="M2436"/>
  <c r="M2437"/>
  <c r="M2438"/>
  <c r="M2439"/>
  <c r="M2440"/>
  <c r="M2441"/>
  <c r="M2442"/>
  <c r="M2443"/>
  <c r="M2444"/>
  <c r="M2445"/>
  <c r="M2446"/>
  <c r="M2447"/>
  <c r="M2448"/>
  <c r="M2449"/>
  <c r="M2450"/>
  <c r="M2451"/>
  <c r="M2452"/>
  <c r="M2453"/>
  <c r="M2454"/>
  <c r="M2455"/>
  <c r="M2456"/>
  <c r="M2457"/>
  <c r="M2458"/>
  <c r="M2459"/>
  <c r="M2460"/>
  <c r="M2461"/>
  <c r="M2462"/>
  <c r="M2463"/>
  <c r="M2464"/>
  <c r="M2465"/>
  <c r="M2466"/>
  <c r="M2467"/>
  <c r="M2468"/>
  <c r="M2469"/>
  <c r="M2470"/>
  <c r="M2471"/>
  <c r="M2472"/>
  <c r="M2473"/>
  <c r="M2474"/>
  <c r="M2475"/>
  <c r="M2476"/>
  <c r="M2477"/>
  <c r="M2478"/>
  <c r="M2479"/>
  <c r="M2480"/>
  <c r="M2481"/>
  <c r="M2482"/>
  <c r="M2483"/>
  <c r="M2484"/>
  <c r="M2485"/>
  <c r="M2486"/>
  <c r="M2487"/>
  <c r="M2488"/>
  <c r="M2489"/>
  <c r="M2490"/>
  <c r="M2491"/>
  <c r="M2492"/>
  <c r="M2493"/>
  <c r="M2494"/>
  <c r="M2495"/>
  <c r="M2496"/>
  <c r="M2497"/>
  <c r="M2498"/>
  <c r="M2499"/>
  <c r="M2500"/>
  <c r="M2501"/>
  <c r="M2502"/>
  <c r="M2503"/>
  <c r="M2504"/>
  <c r="M2505"/>
  <c r="M2506"/>
  <c r="M2507"/>
  <c r="M2508"/>
  <c r="M2509"/>
  <c r="M2510"/>
  <c r="M2511"/>
  <c r="M2512"/>
  <c r="M2513"/>
  <c r="M2514"/>
  <c r="M2515"/>
  <c r="M2516"/>
  <c r="M2517"/>
  <c r="M2518"/>
  <c r="M2519"/>
  <c r="M2520"/>
  <c r="M2521"/>
  <c r="M2522"/>
  <c r="M2523"/>
  <c r="M2524"/>
  <c r="M2525"/>
  <c r="M2526"/>
  <c r="M2527"/>
  <c r="M2528"/>
  <c r="M2529"/>
  <c r="M2530"/>
  <c r="M2531"/>
  <c r="M2532"/>
  <c r="M2533"/>
  <c r="M2534"/>
  <c r="M2535"/>
  <c r="M2536"/>
  <c r="M2537"/>
  <c r="M2538"/>
  <c r="M2539"/>
  <c r="M2540"/>
  <c r="M2541"/>
  <c r="M2542"/>
  <c r="M2543"/>
  <c r="M2544"/>
  <c r="M2545"/>
  <c r="M2546"/>
  <c r="M2547"/>
  <c r="M2548"/>
  <c r="M2549"/>
  <c r="M2550"/>
  <c r="M2551"/>
  <c r="M2552"/>
  <c r="M2553"/>
  <c r="M2554"/>
  <c r="M2555"/>
  <c r="M2556"/>
  <c r="M2557"/>
  <c r="M2558"/>
  <c r="M2559"/>
  <c r="M2560"/>
  <c r="M2561"/>
  <c r="M2562"/>
  <c r="M2563"/>
  <c r="M2564"/>
  <c r="M2565"/>
  <c r="M2566"/>
  <c r="M2567"/>
  <c r="M2568"/>
  <c r="M2569"/>
  <c r="M2570"/>
  <c r="M2571"/>
  <c r="M2572"/>
  <c r="M2573"/>
  <c r="M2574"/>
  <c r="M2575"/>
  <c r="M2576"/>
  <c r="M2577"/>
  <c r="M2578"/>
  <c r="M2579"/>
  <c r="M2580"/>
  <c r="M2581"/>
  <c r="M2582"/>
  <c r="M2583"/>
  <c r="M2584"/>
  <c r="M2585"/>
  <c r="M2586"/>
  <c r="M2587"/>
  <c r="M2588"/>
  <c r="M2589"/>
  <c r="M2590"/>
  <c r="M2591"/>
  <c r="M2592"/>
  <c r="M2593"/>
  <c r="M2594"/>
  <c r="M2595"/>
  <c r="M2596"/>
  <c r="M2597"/>
  <c r="M2598"/>
  <c r="M2599"/>
  <c r="M2600"/>
  <c r="M2601"/>
  <c r="M2602"/>
  <c r="M2603"/>
  <c r="M2604"/>
  <c r="M2605"/>
  <c r="M2606"/>
  <c r="M2607"/>
  <c r="M2608"/>
  <c r="M2609"/>
  <c r="M2610"/>
  <c r="M2611"/>
  <c r="M2612"/>
  <c r="M2613"/>
  <c r="M2614"/>
  <c r="M2615"/>
  <c r="M2616"/>
  <c r="M2617"/>
  <c r="M2618"/>
  <c r="M2619"/>
  <c r="M2620"/>
  <c r="M2621"/>
  <c r="M2622"/>
  <c r="M2623"/>
  <c r="M2624"/>
  <c r="M2625"/>
  <c r="M2626"/>
  <c r="M2627"/>
  <c r="M2628"/>
  <c r="M2629"/>
  <c r="M2630"/>
  <c r="M2631"/>
  <c r="M2632"/>
  <c r="M2633"/>
  <c r="M2634"/>
  <c r="M2635"/>
  <c r="M2636"/>
  <c r="M2637"/>
  <c r="M2638"/>
  <c r="M2639"/>
  <c r="M2640"/>
  <c r="M2641"/>
  <c r="M2642"/>
  <c r="M2643"/>
  <c r="M2644"/>
  <c r="M2645"/>
  <c r="M2646"/>
  <c r="M2647"/>
  <c r="M2648"/>
  <c r="M2649"/>
  <c r="M2650"/>
  <c r="M2651"/>
  <c r="M2652"/>
  <c r="M2653"/>
  <c r="M2654"/>
  <c r="M2655"/>
  <c r="M2656"/>
  <c r="M2657"/>
  <c r="M2658"/>
  <c r="M2659"/>
  <c r="M2660"/>
  <c r="M2661"/>
  <c r="M2662"/>
  <c r="M2663"/>
  <c r="M2664"/>
  <c r="M2665"/>
  <c r="M2666"/>
  <c r="M2667"/>
  <c r="M2668"/>
  <c r="M2669"/>
  <c r="M2670"/>
  <c r="M2671"/>
  <c r="M2672"/>
  <c r="M2673"/>
  <c r="M2674"/>
  <c r="M2675"/>
  <c r="M2676"/>
  <c r="M2677"/>
  <c r="M2678"/>
  <c r="M2679"/>
  <c r="M2680"/>
  <c r="M2681"/>
  <c r="M2682"/>
  <c r="M2683"/>
  <c r="M2684"/>
  <c r="M2685"/>
  <c r="M2686"/>
  <c r="M2687"/>
  <c r="M2688"/>
  <c r="M2689"/>
  <c r="M2690"/>
  <c r="M2691"/>
  <c r="M2692"/>
  <c r="M2693"/>
  <c r="M2694"/>
  <c r="M2695"/>
  <c r="M2696"/>
  <c r="M2697"/>
  <c r="M2698"/>
  <c r="M2699"/>
  <c r="M2700"/>
  <c r="M2701"/>
  <c r="M2702"/>
  <c r="M2703"/>
  <c r="M2704"/>
  <c r="M2705"/>
  <c r="M2706"/>
  <c r="M2707"/>
  <c r="M2708"/>
  <c r="M2709"/>
  <c r="M2710"/>
  <c r="M2711"/>
  <c r="M2712"/>
  <c r="M2713"/>
  <c r="M2714"/>
  <c r="M2715"/>
  <c r="M2716"/>
  <c r="M2717"/>
  <c r="M2718"/>
  <c r="M2719"/>
  <c r="M2720"/>
  <c r="M2721"/>
  <c r="M2722"/>
  <c r="M2723"/>
  <c r="M2724"/>
  <c r="M2725"/>
  <c r="M2726"/>
  <c r="M2727"/>
  <c r="M2728"/>
  <c r="M2729"/>
  <c r="M2730"/>
  <c r="M2731"/>
  <c r="M2732"/>
  <c r="M2733"/>
  <c r="M2734"/>
  <c r="M2735"/>
  <c r="M2736"/>
  <c r="M2737"/>
  <c r="M2738"/>
  <c r="M2739"/>
  <c r="M2740"/>
  <c r="M2741"/>
  <c r="M2742"/>
  <c r="M2743"/>
  <c r="M2744"/>
  <c r="M2745"/>
  <c r="M2746"/>
  <c r="M2747"/>
  <c r="M2748"/>
  <c r="M2749"/>
  <c r="M2750"/>
  <c r="M2751"/>
  <c r="M2752"/>
  <c r="M2753"/>
  <c r="M2754"/>
  <c r="M2755"/>
  <c r="M2756"/>
  <c r="M2757"/>
  <c r="M2758"/>
  <c r="M2759"/>
  <c r="M2760"/>
  <c r="M2761"/>
  <c r="M2762"/>
  <c r="M2763"/>
  <c r="M2764"/>
  <c r="M2765"/>
  <c r="M2766"/>
  <c r="M2767"/>
  <c r="M2768"/>
  <c r="M2769"/>
  <c r="M2770"/>
  <c r="M2771"/>
  <c r="M2772"/>
  <c r="M2773"/>
  <c r="M2774"/>
  <c r="M2775"/>
  <c r="M2776"/>
  <c r="M2777"/>
  <c r="M2778"/>
  <c r="M2779"/>
  <c r="M2780"/>
  <c r="M2781"/>
  <c r="M2782"/>
  <c r="M2783"/>
  <c r="M2784"/>
  <c r="M2785"/>
  <c r="M2786"/>
  <c r="M2787"/>
  <c r="M2788"/>
  <c r="M2789"/>
  <c r="M2790"/>
  <c r="M2791"/>
  <c r="M2792"/>
  <c r="M2793"/>
  <c r="M2794"/>
  <c r="M2795"/>
  <c r="M2796"/>
  <c r="M2797"/>
  <c r="M2798"/>
  <c r="M2799"/>
  <c r="M2800"/>
  <c r="M2801"/>
  <c r="M2802"/>
  <c r="M2803"/>
  <c r="M2804"/>
  <c r="M2805"/>
  <c r="M2806"/>
  <c r="M2807"/>
  <c r="M2808"/>
  <c r="M2809"/>
  <c r="M2810"/>
  <c r="M2811"/>
  <c r="M2812"/>
  <c r="M2813"/>
  <c r="M2814"/>
  <c r="M2815"/>
  <c r="M2816"/>
  <c r="M2817"/>
  <c r="M2818"/>
  <c r="M2819"/>
  <c r="M2820"/>
  <c r="M2821"/>
  <c r="M2822"/>
  <c r="M2823"/>
  <c r="M2824"/>
  <c r="M2825"/>
  <c r="M2826"/>
  <c r="M2827"/>
  <c r="M2828"/>
  <c r="M2829"/>
  <c r="M2830"/>
  <c r="M2831"/>
  <c r="M2832"/>
  <c r="M2833"/>
  <c r="M2834"/>
  <c r="M2835"/>
  <c r="M2836"/>
  <c r="M2837"/>
  <c r="M2838"/>
  <c r="M2839"/>
  <c r="M2840"/>
  <c r="M2841"/>
  <c r="M2842"/>
  <c r="M2843"/>
  <c r="M2844"/>
  <c r="M2845"/>
  <c r="M2846"/>
  <c r="M2847"/>
  <c r="M2848"/>
  <c r="M2849"/>
  <c r="M2850"/>
  <c r="M2851"/>
  <c r="M2852"/>
  <c r="M2853"/>
  <c r="M2854"/>
  <c r="M2855"/>
  <c r="M2856"/>
  <c r="M2857"/>
  <c r="M2858"/>
  <c r="M2859"/>
  <c r="M2860"/>
  <c r="M2861"/>
  <c r="M2862"/>
  <c r="M2863"/>
  <c r="M2864"/>
  <c r="M2865"/>
  <c r="M2866"/>
  <c r="M2867"/>
  <c r="M2868"/>
  <c r="M2869"/>
  <c r="M2870"/>
  <c r="M2871"/>
  <c r="M2872"/>
  <c r="M2873"/>
  <c r="M2874"/>
  <c r="M2875"/>
  <c r="M2876"/>
  <c r="M2877"/>
  <c r="M2878"/>
  <c r="M2879"/>
  <c r="M2880"/>
  <c r="M2881"/>
  <c r="M2882"/>
  <c r="M2883"/>
  <c r="M2884"/>
  <c r="M2885"/>
  <c r="M2886"/>
  <c r="M2887"/>
  <c r="M2888"/>
  <c r="M2889"/>
  <c r="M2890"/>
  <c r="M2891"/>
  <c r="M2892"/>
  <c r="M2893"/>
  <c r="M2894"/>
  <c r="M2895"/>
  <c r="M2896"/>
  <c r="M2897"/>
  <c r="M2898"/>
  <c r="M2899"/>
  <c r="M2900"/>
  <c r="M2901"/>
  <c r="M2902"/>
  <c r="M2903"/>
  <c r="M2904"/>
  <c r="M2905"/>
  <c r="M2906"/>
  <c r="M2907"/>
  <c r="M2908"/>
  <c r="M2909"/>
  <c r="M2910"/>
  <c r="M2911"/>
  <c r="M2912"/>
  <c r="M2913"/>
  <c r="M2914"/>
  <c r="M2915"/>
  <c r="M2916"/>
  <c r="M2917"/>
  <c r="M2918"/>
  <c r="M2919"/>
  <c r="M2920"/>
  <c r="M2921"/>
  <c r="M2922"/>
  <c r="M2923"/>
  <c r="M2924"/>
  <c r="M2925"/>
  <c r="M2926"/>
  <c r="M2927"/>
  <c r="M2928"/>
  <c r="M2929"/>
  <c r="M2930"/>
  <c r="M2931"/>
  <c r="M2932"/>
  <c r="M2933"/>
  <c r="M2934"/>
  <c r="M2935"/>
  <c r="M2936"/>
  <c r="M2937"/>
  <c r="M2938"/>
  <c r="M2939"/>
  <c r="M2940"/>
  <c r="M2941"/>
  <c r="M2942"/>
  <c r="M2943"/>
  <c r="M2944"/>
  <c r="M2945"/>
  <c r="M2946"/>
  <c r="M2947"/>
  <c r="M2948"/>
  <c r="M2949"/>
  <c r="M2950"/>
  <c r="M2951"/>
  <c r="M2952"/>
  <c r="M2953"/>
  <c r="M2954"/>
  <c r="M2955"/>
  <c r="M2956"/>
  <c r="M2957"/>
  <c r="M2958"/>
  <c r="M2959"/>
  <c r="M2960"/>
  <c r="M2961"/>
  <c r="M2962"/>
  <c r="M2963"/>
  <c r="M2964"/>
  <c r="M2965"/>
  <c r="M2966"/>
  <c r="M2967"/>
  <c r="M2968"/>
  <c r="M2969"/>
  <c r="M2970"/>
  <c r="M2971"/>
  <c r="M2972"/>
  <c r="M2973"/>
  <c r="M2974"/>
  <c r="M2975"/>
  <c r="M2976"/>
  <c r="M2977"/>
  <c r="M2978"/>
  <c r="M2979"/>
  <c r="M2980"/>
  <c r="M2981"/>
  <c r="M2982"/>
  <c r="M2983"/>
  <c r="M2984"/>
  <c r="M2985"/>
  <c r="M2986"/>
  <c r="M2987"/>
  <c r="M2988"/>
  <c r="M2989"/>
  <c r="M2990"/>
  <c r="M2991"/>
  <c r="M2992"/>
  <c r="M2993"/>
  <c r="M2994"/>
  <c r="M2995"/>
  <c r="M2996"/>
  <c r="M2997"/>
  <c r="M2998"/>
  <c r="M2999"/>
  <c r="M3000"/>
  <c r="M3001"/>
  <c r="M3002"/>
  <c r="M3003"/>
  <c r="M3004"/>
  <c r="M3005"/>
  <c r="M3006"/>
  <c r="M3007"/>
  <c r="M3008"/>
  <c r="M3009"/>
  <c r="M3010"/>
  <c r="M3011"/>
  <c r="M3012"/>
  <c r="M3013"/>
  <c r="M3014"/>
  <c r="M3015"/>
  <c r="M3016"/>
  <c r="M3017"/>
  <c r="M3018"/>
  <c r="M3019"/>
  <c r="M3020"/>
  <c r="M3021"/>
  <c r="M3022"/>
  <c r="M3023"/>
  <c r="M3024"/>
  <c r="M3025"/>
  <c r="M3026"/>
  <c r="M3027"/>
  <c r="M3028"/>
  <c r="M3029"/>
  <c r="M3030"/>
  <c r="M3031"/>
  <c r="M3032"/>
  <c r="M3033"/>
  <c r="M3034"/>
  <c r="M3035"/>
  <c r="M3036"/>
  <c r="M3037"/>
  <c r="M3038"/>
  <c r="M3039"/>
  <c r="M3040"/>
  <c r="M3041"/>
  <c r="M3042"/>
  <c r="M3043"/>
  <c r="M3044"/>
  <c r="M3045"/>
  <c r="M3046"/>
  <c r="M3047"/>
  <c r="M3048"/>
  <c r="M3049"/>
  <c r="M3050"/>
  <c r="M3051"/>
  <c r="M3052"/>
  <c r="M3053"/>
  <c r="M3054"/>
  <c r="M3055"/>
  <c r="M3056"/>
  <c r="M3057"/>
  <c r="M3058"/>
  <c r="M3059"/>
  <c r="M3060"/>
  <c r="M3061"/>
  <c r="M3062"/>
  <c r="M3063"/>
  <c r="M3064"/>
  <c r="M3065"/>
  <c r="M3066"/>
  <c r="M3067"/>
  <c r="M3068"/>
  <c r="M3069"/>
  <c r="M3070"/>
  <c r="M3071"/>
  <c r="M3072"/>
  <c r="M3073"/>
  <c r="M3074"/>
  <c r="M3075"/>
  <c r="M3076"/>
  <c r="M3077"/>
  <c r="M3078"/>
  <c r="M3079"/>
  <c r="M3080"/>
  <c r="M3081"/>
  <c r="M3082"/>
  <c r="M3083"/>
  <c r="M3084"/>
  <c r="M3085"/>
  <c r="M3086"/>
  <c r="M3087"/>
  <c r="M3088"/>
  <c r="M3089"/>
  <c r="M3090"/>
  <c r="M3091"/>
  <c r="M3092"/>
  <c r="M3093"/>
  <c r="M3094"/>
  <c r="M3095"/>
  <c r="M3096"/>
  <c r="M3097"/>
  <c r="M3098"/>
  <c r="M3099"/>
  <c r="M3100"/>
  <c r="M3101"/>
  <c r="M3102"/>
  <c r="M3103"/>
  <c r="M3104"/>
  <c r="M3105"/>
  <c r="M3106"/>
  <c r="M3107"/>
  <c r="M3108"/>
  <c r="M3109"/>
  <c r="M3110"/>
  <c r="M3111"/>
  <c r="M3112"/>
  <c r="M3113"/>
  <c r="M3114"/>
  <c r="M3115"/>
  <c r="M3116"/>
  <c r="M3117"/>
  <c r="M3118"/>
  <c r="M3119"/>
  <c r="M3120"/>
  <c r="M3121"/>
  <c r="M3122"/>
  <c r="M3123"/>
  <c r="M3124"/>
  <c r="M3125"/>
  <c r="M3126"/>
  <c r="M3127"/>
  <c r="M3128"/>
  <c r="M3129"/>
  <c r="M3130"/>
  <c r="M3131"/>
  <c r="M3132"/>
  <c r="M3133"/>
  <c r="M3134"/>
  <c r="M3135"/>
  <c r="M3136"/>
  <c r="M3137"/>
  <c r="M3138"/>
  <c r="M3139"/>
  <c r="M3140"/>
  <c r="M3141"/>
  <c r="M3142"/>
  <c r="M3143"/>
  <c r="M3144"/>
  <c r="M3145"/>
  <c r="M3146"/>
  <c r="M3147"/>
  <c r="M3148"/>
  <c r="M3149"/>
  <c r="M3150"/>
  <c r="M3151"/>
  <c r="M3152"/>
  <c r="M3153"/>
  <c r="M3154"/>
  <c r="M3155"/>
  <c r="M3156"/>
  <c r="M3157"/>
  <c r="M3158"/>
  <c r="M3159"/>
  <c r="M3160"/>
  <c r="M3161"/>
  <c r="M3162"/>
  <c r="M3163"/>
  <c r="M3164"/>
  <c r="M3165"/>
  <c r="M3166"/>
  <c r="M3167"/>
  <c r="M3168"/>
  <c r="M3169"/>
  <c r="M3170"/>
  <c r="M3171"/>
  <c r="M3172"/>
  <c r="M3173"/>
  <c r="M3174"/>
  <c r="M3175"/>
  <c r="M3176"/>
  <c r="M3177"/>
  <c r="M3178"/>
  <c r="M3179"/>
  <c r="M3180"/>
  <c r="M3181"/>
  <c r="M3182"/>
  <c r="M3183"/>
  <c r="M3184"/>
  <c r="M3185"/>
  <c r="M3186"/>
  <c r="M3187"/>
  <c r="M3188"/>
  <c r="M3189"/>
  <c r="M3190"/>
  <c r="M3191"/>
  <c r="M3192"/>
  <c r="M3193"/>
  <c r="M3194"/>
  <c r="M3195"/>
  <c r="M3196"/>
  <c r="M3197"/>
  <c r="M3198"/>
  <c r="M3199"/>
  <c r="M3200"/>
  <c r="M3201"/>
  <c r="M3202"/>
  <c r="M3203"/>
  <c r="M3204"/>
  <c r="M3205"/>
  <c r="M3206"/>
  <c r="M3207"/>
  <c r="M3208"/>
  <c r="M3209"/>
  <c r="M3210"/>
  <c r="M3211"/>
  <c r="M3212"/>
  <c r="M3213"/>
  <c r="M3214"/>
  <c r="M3215"/>
  <c r="M3216"/>
  <c r="M3217"/>
  <c r="M3218"/>
  <c r="M3219"/>
  <c r="M3220"/>
  <c r="M3221"/>
  <c r="M3222"/>
  <c r="M3223"/>
  <c r="M3224"/>
  <c r="M3225"/>
  <c r="M3226"/>
  <c r="M3227"/>
  <c r="M3228"/>
  <c r="M3229"/>
  <c r="M3230"/>
  <c r="M3231"/>
  <c r="M3232"/>
  <c r="M3233"/>
  <c r="M3234"/>
  <c r="M3235"/>
  <c r="M3236"/>
  <c r="M3237"/>
  <c r="M3238"/>
  <c r="M3239"/>
  <c r="M3240"/>
  <c r="M3241"/>
  <c r="M3242"/>
  <c r="M3243"/>
  <c r="M3244"/>
  <c r="M3245"/>
  <c r="M3246"/>
  <c r="M3247"/>
  <c r="M3248"/>
  <c r="M3249"/>
  <c r="M3250"/>
  <c r="M3251"/>
  <c r="M3252"/>
  <c r="M3253"/>
  <c r="M3254"/>
  <c r="M3255"/>
  <c r="M3256"/>
  <c r="M3257"/>
  <c r="M3258"/>
  <c r="M3259"/>
  <c r="M3260"/>
  <c r="M3261"/>
  <c r="M3262"/>
  <c r="M3263"/>
  <c r="M3264"/>
  <c r="M3265"/>
  <c r="M3266"/>
  <c r="M3267"/>
  <c r="M3268"/>
  <c r="M3269"/>
  <c r="M3270"/>
  <c r="M3271"/>
  <c r="M3272"/>
  <c r="M3273"/>
  <c r="M3274"/>
  <c r="M3275"/>
  <c r="M3276"/>
  <c r="M3277"/>
  <c r="M3278"/>
  <c r="M3279"/>
  <c r="M3280"/>
  <c r="M3281"/>
  <c r="M3282"/>
  <c r="M3283"/>
  <c r="M3284"/>
  <c r="M3285"/>
  <c r="M3286"/>
  <c r="M3287"/>
  <c r="M3288"/>
  <c r="M3289"/>
  <c r="M3290"/>
  <c r="M3291"/>
  <c r="M3292"/>
  <c r="M3293"/>
  <c r="M3294"/>
  <c r="M3295"/>
  <c r="M3296"/>
  <c r="M3297"/>
  <c r="M3298"/>
  <c r="M3299"/>
  <c r="M3300"/>
  <c r="M3301"/>
  <c r="M3302"/>
  <c r="M3303"/>
  <c r="M3304"/>
  <c r="M3305"/>
  <c r="M3306"/>
  <c r="M3307"/>
  <c r="M3308"/>
  <c r="M3309"/>
  <c r="M3310"/>
  <c r="M3311"/>
  <c r="M3312"/>
  <c r="M3313"/>
  <c r="M3314"/>
  <c r="M3315"/>
  <c r="M3316"/>
  <c r="M3317"/>
  <c r="M3318"/>
  <c r="M3319"/>
  <c r="M3320"/>
  <c r="M3321"/>
  <c r="M3322"/>
  <c r="M3323"/>
  <c r="M3324"/>
  <c r="M3325"/>
  <c r="M3326"/>
  <c r="M3327"/>
  <c r="M3328"/>
  <c r="M3329"/>
  <c r="M3330"/>
  <c r="M3331"/>
  <c r="M3332"/>
  <c r="M3333"/>
  <c r="M3334"/>
  <c r="M3335"/>
  <c r="M3336"/>
  <c r="M3337"/>
  <c r="M3338"/>
  <c r="M3339"/>
  <c r="M3340"/>
  <c r="M3341"/>
  <c r="M3342"/>
  <c r="M3343"/>
  <c r="M3344"/>
  <c r="M3345"/>
  <c r="M3346"/>
  <c r="M3347"/>
  <c r="M3348"/>
  <c r="M3349"/>
  <c r="M3350"/>
  <c r="M3351"/>
  <c r="M3352"/>
  <c r="M3353"/>
  <c r="M3354"/>
  <c r="M3355"/>
  <c r="M3356"/>
  <c r="M3357"/>
  <c r="M3358"/>
  <c r="M3359"/>
  <c r="M3360"/>
  <c r="M3361"/>
  <c r="M3362"/>
  <c r="M3363"/>
  <c r="M3364"/>
  <c r="M3365"/>
  <c r="M3366"/>
  <c r="M3367"/>
  <c r="M3368"/>
  <c r="M3369"/>
  <c r="M3370"/>
  <c r="M3371"/>
  <c r="M3372"/>
  <c r="M3373"/>
  <c r="M3374"/>
  <c r="M3375"/>
  <c r="M3376"/>
  <c r="M3377"/>
  <c r="M3378"/>
  <c r="M3379"/>
  <c r="M3380"/>
  <c r="M3381"/>
  <c r="M3382"/>
  <c r="M3383"/>
  <c r="M3384"/>
  <c r="M3385"/>
  <c r="M3386"/>
  <c r="M3387"/>
  <c r="M3388"/>
  <c r="M3389"/>
  <c r="M3390"/>
  <c r="M3391"/>
  <c r="M3392"/>
  <c r="M3393"/>
  <c r="M3394"/>
  <c r="M3395"/>
  <c r="M3396"/>
  <c r="M3397"/>
  <c r="M3398"/>
  <c r="M3399"/>
  <c r="M3400"/>
  <c r="M3401"/>
  <c r="M3402"/>
  <c r="M3403"/>
  <c r="M3404"/>
  <c r="M3405"/>
  <c r="M3406"/>
  <c r="M3407"/>
  <c r="M3408"/>
  <c r="M3409"/>
  <c r="M3410"/>
  <c r="M3411"/>
  <c r="M3412"/>
  <c r="M3413"/>
  <c r="M3414"/>
  <c r="M3415"/>
  <c r="M3416"/>
  <c r="M3417"/>
  <c r="M3418"/>
  <c r="M3419"/>
  <c r="M3420"/>
  <c r="M3421"/>
  <c r="M3422"/>
  <c r="M3423"/>
  <c r="M3424"/>
  <c r="M3425"/>
  <c r="M3426"/>
  <c r="M3427"/>
  <c r="M3428"/>
  <c r="M3429"/>
  <c r="M3430"/>
  <c r="M3431"/>
  <c r="M3432"/>
  <c r="M3433"/>
  <c r="M3434"/>
  <c r="M3435"/>
  <c r="M3436"/>
  <c r="M3437"/>
  <c r="M3438"/>
  <c r="M3439"/>
  <c r="M3440"/>
  <c r="M3441"/>
  <c r="M3442"/>
  <c r="M3443"/>
  <c r="M3444"/>
  <c r="M3445"/>
  <c r="M3446"/>
  <c r="M3447"/>
  <c r="M3448"/>
  <c r="M3449"/>
  <c r="M3450"/>
  <c r="M3451"/>
  <c r="M3452"/>
  <c r="M3453"/>
  <c r="M3454"/>
  <c r="M3455"/>
  <c r="M3456"/>
  <c r="M3457"/>
  <c r="M3458"/>
  <c r="M3459"/>
  <c r="M3460"/>
  <c r="M3461"/>
  <c r="M3462"/>
  <c r="M3463"/>
  <c r="M3464"/>
  <c r="M3465"/>
  <c r="M3466"/>
  <c r="M3467"/>
  <c r="M3468"/>
  <c r="M3469"/>
  <c r="M3470"/>
  <c r="M3471"/>
  <c r="M3472"/>
  <c r="M3473"/>
  <c r="M3474"/>
  <c r="M3475"/>
  <c r="M3476"/>
  <c r="M3477"/>
  <c r="M3478"/>
  <c r="M3479"/>
  <c r="M3480"/>
  <c r="M3481"/>
  <c r="M3482"/>
  <c r="M3483"/>
  <c r="M3484"/>
  <c r="M3485"/>
  <c r="M3486"/>
  <c r="M3487"/>
  <c r="M3488"/>
  <c r="M3489"/>
  <c r="M3490"/>
  <c r="M3491"/>
  <c r="M3492"/>
  <c r="M3493"/>
  <c r="M3494"/>
  <c r="M3495"/>
  <c r="M3496"/>
  <c r="M3497"/>
  <c r="M3498"/>
  <c r="M3499"/>
  <c r="M3500"/>
  <c r="M3501"/>
  <c r="M3502"/>
  <c r="M3503"/>
  <c r="M3504"/>
  <c r="M3505"/>
  <c r="M3506"/>
  <c r="M3507"/>
  <c r="M3508"/>
  <c r="M3509"/>
  <c r="M3510"/>
  <c r="M3511"/>
  <c r="M3512"/>
  <c r="M3513"/>
  <c r="M3514"/>
  <c r="M3515"/>
  <c r="M3516"/>
  <c r="M3517"/>
  <c r="M3518"/>
  <c r="M3519"/>
  <c r="M3520"/>
  <c r="M3521"/>
  <c r="M3522"/>
  <c r="M3523"/>
  <c r="M3524"/>
  <c r="M3525"/>
  <c r="M3526"/>
  <c r="M3527"/>
  <c r="M3528"/>
  <c r="M3529"/>
  <c r="M3530"/>
  <c r="M3531"/>
  <c r="M3532"/>
  <c r="M3533"/>
  <c r="M3534"/>
  <c r="M3535"/>
  <c r="M3536"/>
  <c r="M3537"/>
  <c r="M3538"/>
  <c r="M3539"/>
  <c r="M3540"/>
  <c r="M3541"/>
  <c r="M3542"/>
  <c r="M3543"/>
  <c r="M3544"/>
  <c r="M3545"/>
  <c r="M3546"/>
  <c r="M3547"/>
  <c r="M3548"/>
  <c r="M3549"/>
  <c r="M3550"/>
  <c r="M3551"/>
  <c r="M3552"/>
  <c r="M3553"/>
  <c r="M3554"/>
  <c r="M3555"/>
  <c r="M3556"/>
  <c r="M3557"/>
  <c r="M3558"/>
  <c r="M3559"/>
  <c r="M3560"/>
  <c r="M3561"/>
  <c r="M3562"/>
  <c r="M3563"/>
  <c r="M3564"/>
  <c r="M3565"/>
  <c r="M3566"/>
  <c r="M3567"/>
  <c r="M3568"/>
  <c r="M3569"/>
  <c r="M3570"/>
  <c r="M3571"/>
  <c r="M3572"/>
  <c r="M3573"/>
  <c r="M3574"/>
  <c r="M3575"/>
  <c r="M3576"/>
  <c r="M3577"/>
  <c r="M3578"/>
  <c r="M3579"/>
  <c r="M3580"/>
  <c r="M3581"/>
  <c r="M3582"/>
  <c r="M3583"/>
  <c r="M3584"/>
  <c r="M3585"/>
  <c r="M3586"/>
  <c r="M3587"/>
  <c r="M3588"/>
  <c r="M3589"/>
  <c r="M3590"/>
  <c r="M3591"/>
  <c r="M3592"/>
  <c r="M3593"/>
  <c r="M3594"/>
  <c r="M3595"/>
  <c r="M3596"/>
  <c r="M3597"/>
  <c r="M3598"/>
  <c r="M3599"/>
  <c r="M3600"/>
  <c r="M3601"/>
  <c r="M3602"/>
  <c r="M3603"/>
  <c r="M3604"/>
  <c r="M3605"/>
  <c r="M3606"/>
  <c r="M3607"/>
  <c r="M3608"/>
  <c r="M3609"/>
  <c r="M3610"/>
  <c r="M3611"/>
  <c r="M3612"/>
  <c r="M3613"/>
  <c r="M3614"/>
  <c r="M3615"/>
  <c r="M3616"/>
  <c r="M3617"/>
  <c r="M3618"/>
  <c r="M3619"/>
  <c r="M3620"/>
  <c r="M3621"/>
  <c r="M3622"/>
  <c r="M3623"/>
  <c r="M3624"/>
  <c r="M3625"/>
  <c r="M3626"/>
  <c r="M3627"/>
  <c r="M3628"/>
  <c r="M3629"/>
  <c r="M3630"/>
  <c r="M3631"/>
  <c r="M3632"/>
  <c r="M3633"/>
  <c r="M3634"/>
  <c r="M3635"/>
  <c r="M3636"/>
  <c r="M3637"/>
  <c r="M3638"/>
  <c r="M3639"/>
  <c r="M3640"/>
  <c r="M3641"/>
  <c r="M3642"/>
  <c r="M3643"/>
  <c r="M3644"/>
  <c r="M3645"/>
  <c r="M3646"/>
  <c r="M3647"/>
  <c r="M3648"/>
  <c r="M3649"/>
  <c r="M3650"/>
  <c r="M3651"/>
  <c r="M3652"/>
  <c r="M3653"/>
  <c r="M3654"/>
  <c r="M3655"/>
  <c r="M3656"/>
  <c r="M3657"/>
  <c r="M3658"/>
  <c r="M3659"/>
  <c r="M3660"/>
  <c r="M3661"/>
  <c r="M3662"/>
  <c r="M3663"/>
  <c r="M3664"/>
  <c r="M3665"/>
  <c r="M3666"/>
  <c r="M3667"/>
  <c r="M3668"/>
  <c r="M3669"/>
  <c r="M3670"/>
  <c r="M3671"/>
  <c r="M3672"/>
  <c r="M3673"/>
  <c r="M3674"/>
  <c r="M3675"/>
  <c r="M3676"/>
  <c r="M3677"/>
  <c r="M3678"/>
  <c r="M3679"/>
  <c r="M3680"/>
  <c r="M3681"/>
  <c r="M3682"/>
  <c r="M3683"/>
  <c r="M3684"/>
  <c r="M3685"/>
  <c r="M3686"/>
  <c r="M3687"/>
  <c r="M3688"/>
  <c r="M3689"/>
  <c r="M3690"/>
  <c r="M3691"/>
  <c r="M3692"/>
  <c r="M3693"/>
  <c r="M3694"/>
  <c r="M3695"/>
  <c r="M3696"/>
  <c r="M3697"/>
  <c r="M3698"/>
  <c r="M3699"/>
  <c r="M3700"/>
  <c r="M3701"/>
  <c r="M3702"/>
  <c r="M3703"/>
  <c r="M3704"/>
  <c r="M3705"/>
  <c r="M3706"/>
  <c r="M3707"/>
  <c r="M3708"/>
  <c r="M3709"/>
  <c r="M3710"/>
  <c r="M3711"/>
  <c r="M3712"/>
  <c r="M3713"/>
  <c r="M3714"/>
  <c r="M3715"/>
  <c r="M3716"/>
  <c r="M3717"/>
  <c r="M3718"/>
  <c r="M3719"/>
  <c r="M3720"/>
  <c r="M3721"/>
  <c r="M3722"/>
  <c r="M3723"/>
  <c r="M3724"/>
  <c r="M3725"/>
  <c r="M3726"/>
  <c r="M3727"/>
  <c r="M3728"/>
  <c r="M3729"/>
  <c r="M3730"/>
  <c r="M3731"/>
  <c r="M3732"/>
  <c r="M3733"/>
  <c r="M3734"/>
  <c r="M3735"/>
  <c r="M3736"/>
  <c r="M3737"/>
  <c r="M3738"/>
  <c r="M3739"/>
  <c r="M3740"/>
  <c r="M3741"/>
  <c r="M3742"/>
  <c r="M3743"/>
  <c r="M3744"/>
  <c r="M3745"/>
  <c r="M3746"/>
  <c r="M3747"/>
  <c r="M3748"/>
  <c r="M3749"/>
  <c r="M3750"/>
  <c r="M3751"/>
  <c r="M3752"/>
  <c r="M3753"/>
  <c r="M3754"/>
  <c r="M3755"/>
  <c r="M3756"/>
  <c r="M3757"/>
  <c r="M3758"/>
  <c r="M3759"/>
  <c r="M3760"/>
  <c r="M3761"/>
  <c r="M3762"/>
  <c r="M3763"/>
  <c r="M3764"/>
  <c r="M3765"/>
  <c r="M3766"/>
  <c r="M3767"/>
  <c r="M3768"/>
  <c r="M3769"/>
  <c r="M3770"/>
  <c r="M3771"/>
  <c r="M3772"/>
  <c r="M3773"/>
  <c r="M3774"/>
  <c r="M3775"/>
  <c r="M3776"/>
  <c r="M3777"/>
  <c r="M3778"/>
  <c r="M3779"/>
  <c r="M3780"/>
  <c r="M3781"/>
  <c r="M3782"/>
  <c r="M3783"/>
  <c r="M3784"/>
  <c r="M3785"/>
  <c r="M3786"/>
  <c r="M3787"/>
  <c r="M3788"/>
  <c r="M3789"/>
  <c r="M3790"/>
  <c r="M3791"/>
  <c r="M3792"/>
  <c r="M3793"/>
  <c r="M3794"/>
  <c r="M3795"/>
  <c r="M3796"/>
  <c r="M3797"/>
  <c r="M3798"/>
  <c r="M3799"/>
  <c r="M3800"/>
  <c r="M3801"/>
  <c r="M3802"/>
  <c r="M3803"/>
  <c r="M3804"/>
  <c r="M3805"/>
  <c r="M3806"/>
  <c r="M3807"/>
  <c r="M3808"/>
  <c r="M3809"/>
  <c r="M3810"/>
  <c r="M3811"/>
  <c r="M3812"/>
  <c r="M3813"/>
  <c r="M3814"/>
  <c r="M3815"/>
  <c r="M3816"/>
  <c r="M3817"/>
  <c r="M3818"/>
  <c r="M3819"/>
  <c r="M3820"/>
  <c r="M3821"/>
  <c r="M3822"/>
  <c r="M3823"/>
  <c r="M3824"/>
  <c r="M3825"/>
  <c r="M3826"/>
  <c r="M3827"/>
  <c r="M3828"/>
  <c r="M3829"/>
  <c r="M3830"/>
  <c r="M3831"/>
  <c r="M3832"/>
  <c r="M3833"/>
  <c r="M3834"/>
  <c r="M3835"/>
  <c r="M3836"/>
  <c r="M3837"/>
  <c r="M3838"/>
  <c r="M3839"/>
  <c r="M3840"/>
  <c r="M3841"/>
  <c r="M3842"/>
  <c r="M3843"/>
  <c r="M3844"/>
  <c r="M3845"/>
  <c r="M3846"/>
  <c r="M3847"/>
  <c r="M3848"/>
  <c r="M3849"/>
  <c r="M3850"/>
  <c r="M3851"/>
  <c r="M3852"/>
  <c r="M3853"/>
  <c r="M3854"/>
  <c r="M3855"/>
  <c r="M3856"/>
  <c r="M3857"/>
  <c r="M3858"/>
  <c r="M3859"/>
  <c r="M3860"/>
  <c r="M3861"/>
  <c r="M3862"/>
  <c r="M3863"/>
  <c r="M3864"/>
  <c r="M3865"/>
  <c r="M3866"/>
  <c r="M3867"/>
  <c r="M3868"/>
  <c r="M3869"/>
  <c r="M3870"/>
  <c r="M3871"/>
  <c r="M3872"/>
  <c r="M3873"/>
  <c r="M3874"/>
  <c r="M3875"/>
  <c r="M3876"/>
  <c r="M3877"/>
  <c r="M3878"/>
  <c r="M3879"/>
  <c r="M3880"/>
  <c r="M3881"/>
  <c r="M3882"/>
  <c r="M3883"/>
  <c r="M3884"/>
  <c r="M3885"/>
  <c r="M3886"/>
  <c r="M3887"/>
  <c r="M3888"/>
  <c r="M3889"/>
  <c r="M3890"/>
  <c r="M3891"/>
  <c r="M3892"/>
  <c r="M3893"/>
  <c r="M3894"/>
  <c r="M3895"/>
  <c r="M3896"/>
  <c r="M3897"/>
  <c r="M3898"/>
  <c r="M3899"/>
  <c r="M3900"/>
  <c r="M3901"/>
  <c r="M3902"/>
  <c r="M3903"/>
  <c r="M3904"/>
  <c r="M3905"/>
  <c r="M3906"/>
  <c r="M3907"/>
  <c r="M3908"/>
  <c r="M3909"/>
  <c r="M3910"/>
  <c r="M3911"/>
  <c r="M3912"/>
  <c r="M3913"/>
  <c r="M3914"/>
  <c r="M3915"/>
  <c r="M3916"/>
  <c r="M3917"/>
  <c r="M3918"/>
  <c r="M3919"/>
  <c r="M3920"/>
  <c r="M3921"/>
  <c r="M3922"/>
  <c r="M3923"/>
  <c r="M3924"/>
  <c r="M3925"/>
  <c r="M3926"/>
  <c r="M3927"/>
  <c r="M3928"/>
  <c r="M3929"/>
  <c r="M3930"/>
  <c r="M3931"/>
  <c r="M3932"/>
  <c r="M3933"/>
  <c r="M3934"/>
  <c r="M3935"/>
  <c r="M3936"/>
  <c r="M3937"/>
  <c r="M3938"/>
  <c r="M3939"/>
  <c r="M3940"/>
  <c r="M3941"/>
  <c r="M3942"/>
  <c r="M3943"/>
  <c r="M3944"/>
  <c r="M3945"/>
  <c r="M3946"/>
  <c r="M3947"/>
  <c r="M3948"/>
  <c r="M3949"/>
  <c r="M3950"/>
  <c r="M3951"/>
  <c r="M3952"/>
  <c r="M3953"/>
  <c r="M3954"/>
  <c r="M3955"/>
  <c r="M3956"/>
  <c r="M3957"/>
  <c r="M3958"/>
  <c r="M3959"/>
  <c r="M3960"/>
  <c r="M3961"/>
  <c r="M3962"/>
  <c r="M3963"/>
  <c r="M3964"/>
  <c r="M3965"/>
  <c r="M3966"/>
  <c r="M3967"/>
  <c r="M3968"/>
  <c r="M3969"/>
  <c r="M3970"/>
  <c r="M3971"/>
  <c r="M3972"/>
  <c r="M3973"/>
  <c r="M3974"/>
  <c r="M3975"/>
  <c r="M3976"/>
  <c r="M3977"/>
  <c r="M3978"/>
  <c r="M3979"/>
  <c r="M3980"/>
  <c r="M3981"/>
  <c r="M3982"/>
  <c r="M3983"/>
  <c r="M3984"/>
  <c r="M3985"/>
  <c r="M3986"/>
  <c r="M3987"/>
  <c r="M3988"/>
  <c r="M3989"/>
  <c r="M3990"/>
  <c r="M3991"/>
  <c r="M3992"/>
  <c r="M3993"/>
  <c r="M3994"/>
  <c r="M3995"/>
  <c r="M3996"/>
  <c r="M3997"/>
  <c r="M3998"/>
  <c r="M3999"/>
  <c r="M4000"/>
  <c r="M4001"/>
  <c r="M4002"/>
  <c r="M4003"/>
  <c r="M4004"/>
  <c r="M4005"/>
  <c r="M4006"/>
  <c r="M4007"/>
  <c r="M4008"/>
  <c r="M4009"/>
  <c r="M4010"/>
  <c r="M4011"/>
  <c r="M4012"/>
  <c r="M4013"/>
  <c r="M4014"/>
  <c r="M4015"/>
  <c r="M4016"/>
  <c r="M4017"/>
  <c r="M4018"/>
  <c r="M4019"/>
  <c r="M4020"/>
  <c r="M4021"/>
  <c r="M4022"/>
  <c r="M4023"/>
  <c r="M4024"/>
  <c r="M4025"/>
  <c r="M4026"/>
  <c r="M4027"/>
  <c r="M4028"/>
  <c r="M4029"/>
  <c r="M4030"/>
  <c r="M4031"/>
  <c r="M4032"/>
  <c r="M4033"/>
  <c r="M4034"/>
  <c r="M4035"/>
  <c r="M4036"/>
  <c r="M4037"/>
  <c r="M4038"/>
  <c r="M4039"/>
  <c r="M4040"/>
  <c r="M4041"/>
  <c r="M4042"/>
  <c r="M4043"/>
  <c r="M4044"/>
  <c r="M4045"/>
  <c r="M4046"/>
  <c r="M4047"/>
  <c r="M4048"/>
  <c r="M4049"/>
  <c r="M4050"/>
  <c r="M4051"/>
  <c r="M4052"/>
  <c r="M4053"/>
  <c r="M4054"/>
  <c r="M4055"/>
  <c r="M4056"/>
  <c r="M4057"/>
  <c r="M4058"/>
  <c r="M4059"/>
  <c r="M4060"/>
  <c r="M4061"/>
  <c r="M4062"/>
  <c r="M4063"/>
  <c r="M4064"/>
  <c r="M4065"/>
  <c r="M4066"/>
  <c r="M4067"/>
  <c r="M4068"/>
  <c r="M4069"/>
  <c r="M4070"/>
  <c r="M4071"/>
  <c r="M4072"/>
  <c r="M4073"/>
  <c r="M4074"/>
  <c r="M4075"/>
  <c r="M4076"/>
  <c r="M4077"/>
  <c r="M4078"/>
  <c r="M4079"/>
  <c r="M4080"/>
  <c r="M4081"/>
  <c r="M4082"/>
  <c r="M4083"/>
  <c r="M4084"/>
  <c r="M4085"/>
  <c r="M4086"/>
  <c r="M4087"/>
  <c r="M4088"/>
  <c r="M4089"/>
  <c r="M4090"/>
  <c r="M4091"/>
  <c r="M4092"/>
  <c r="M4093"/>
  <c r="M4094"/>
  <c r="M4095"/>
  <c r="M4096"/>
  <c r="M4097"/>
  <c r="M4098"/>
  <c r="M4099"/>
  <c r="M4100"/>
  <c r="M4101"/>
  <c r="M4102"/>
  <c r="M4103"/>
  <c r="M4104"/>
  <c r="M4105"/>
  <c r="M4106"/>
  <c r="M4107"/>
  <c r="M4108"/>
  <c r="M4109"/>
  <c r="M4110"/>
  <c r="M4111"/>
  <c r="M4112"/>
  <c r="M4113"/>
  <c r="M4114"/>
  <c r="M4115"/>
  <c r="M4116"/>
  <c r="M4117"/>
  <c r="M4118"/>
  <c r="M4119"/>
  <c r="M4120"/>
  <c r="M4121"/>
  <c r="M4122"/>
  <c r="M4123"/>
  <c r="M4124"/>
  <c r="M4125"/>
  <c r="M4126"/>
  <c r="M4127"/>
  <c r="M4128"/>
  <c r="M4129"/>
  <c r="M4130"/>
  <c r="M4131"/>
  <c r="M4132"/>
  <c r="M4133"/>
  <c r="M4134"/>
  <c r="M4135"/>
  <c r="M4136"/>
  <c r="M4137"/>
  <c r="M4138"/>
  <c r="M4139"/>
  <c r="M4140"/>
  <c r="M4141"/>
  <c r="M4142"/>
  <c r="M4143"/>
  <c r="M4144"/>
  <c r="M4145"/>
  <c r="M4146"/>
  <c r="M4147"/>
  <c r="M4148"/>
  <c r="M4149"/>
  <c r="M4150"/>
  <c r="M4151"/>
  <c r="M4152"/>
  <c r="M4153"/>
  <c r="M4154"/>
  <c r="M4155"/>
  <c r="M4156"/>
  <c r="M4157"/>
  <c r="M4158"/>
  <c r="M4159"/>
  <c r="M4160"/>
  <c r="M4161"/>
  <c r="M4162"/>
  <c r="M4163"/>
  <c r="M4164"/>
  <c r="M4165"/>
  <c r="M4166"/>
  <c r="M4167"/>
  <c r="M4168"/>
  <c r="M4169"/>
  <c r="M4170"/>
  <c r="M4171"/>
  <c r="M4172"/>
  <c r="M4173"/>
  <c r="M4174"/>
  <c r="M4175"/>
  <c r="M4176"/>
  <c r="M4177"/>
  <c r="M4178"/>
  <c r="M4179"/>
  <c r="M4180"/>
  <c r="M4181"/>
  <c r="M4182"/>
  <c r="M4183"/>
  <c r="M4184"/>
  <c r="M4185"/>
  <c r="M4186"/>
  <c r="M4187"/>
  <c r="M4188"/>
  <c r="M4189"/>
  <c r="M4190"/>
  <c r="M4191"/>
  <c r="M4192"/>
  <c r="M4193"/>
  <c r="M4194"/>
  <c r="M4195"/>
  <c r="M4196"/>
  <c r="M4197"/>
  <c r="M4198"/>
  <c r="M4199"/>
  <c r="M4200"/>
  <c r="M4201"/>
  <c r="M4202"/>
  <c r="M4203"/>
  <c r="M4204"/>
  <c r="M4205"/>
  <c r="M4206"/>
  <c r="M4207"/>
  <c r="M4208"/>
  <c r="M4209"/>
  <c r="M4210"/>
  <c r="M4211"/>
  <c r="M4212"/>
  <c r="M4213"/>
  <c r="M4214"/>
  <c r="M4215"/>
  <c r="M4216"/>
  <c r="M4217"/>
  <c r="M4218"/>
  <c r="M4219"/>
  <c r="M4220"/>
  <c r="M4221"/>
  <c r="M4222"/>
  <c r="M4223"/>
  <c r="M4224"/>
  <c r="M4225"/>
  <c r="M4226"/>
  <c r="M4227"/>
  <c r="M4228"/>
  <c r="M4229"/>
  <c r="M4230"/>
  <c r="M4231"/>
  <c r="M4232"/>
  <c r="M4233"/>
  <c r="M4234"/>
  <c r="M4235"/>
  <c r="M4236"/>
  <c r="M4237"/>
  <c r="M4238"/>
  <c r="M4239"/>
  <c r="M4240"/>
  <c r="M4241"/>
  <c r="M4242"/>
  <c r="M4243"/>
  <c r="M4244"/>
  <c r="M4245"/>
  <c r="M4246"/>
  <c r="M4247"/>
  <c r="M4248"/>
  <c r="M4249"/>
  <c r="M4250"/>
  <c r="M4251"/>
  <c r="M4252"/>
  <c r="M4253"/>
  <c r="M4254"/>
  <c r="M4255"/>
  <c r="M4256"/>
  <c r="M4257"/>
  <c r="M4258"/>
  <c r="M4259"/>
  <c r="M4260"/>
  <c r="M4261"/>
  <c r="M4262"/>
  <c r="M4263"/>
  <c r="M4264"/>
  <c r="M4265"/>
  <c r="M4266"/>
  <c r="M4267"/>
  <c r="M4268"/>
  <c r="M4269"/>
  <c r="M4270"/>
  <c r="M4271"/>
  <c r="M4272"/>
  <c r="M4273"/>
  <c r="M4274"/>
  <c r="M4275"/>
  <c r="M4276"/>
  <c r="M4277"/>
  <c r="M4278"/>
  <c r="M4279"/>
  <c r="M4280"/>
  <c r="M4281"/>
  <c r="M4282"/>
  <c r="M4283"/>
  <c r="M4284"/>
  <c r="M4285"/>
  <c r="M4286"/>
  <c r="M4287"/>
  <c r="M4288"/>
  <c r="M4289"/>
  <c r="M4290"/>
  <c r="M4291"/>
  <c r="M4292"/>
  <c r="M4293"/>
  <c r="M4294"/>
  <c r="M4295"/>
  <c r="M4296"/>
  <c r="M4297"/>
  <c r="M4298"/>
  <c r="M4299"/>
  <c r="M4300"/>
  <c r="M4301"/>
  <c r="M4302"/>
  <c r="M4303"/>
  <c r="M4304"/>
  <c r="M4305"/>
  <c r="M4306"/>
  <c r="M4307"/>
  <c r="M4308"/>
  <c r="M4309"/>
  <c r="M4310"/>
  <c r="M4311"/>
  <c r="M4312"/>
  <c r="M4313"/>
  <c r="M4314"/>
  <c r="M4315"/>
  <c r="M4316"/>
  <c r="M4317"/>
  <c r="M4318"/>
  <c r="M4319"/>
  <c r="M4320"/>
  <c r="M4321"/>
  <c r="M4322"/>
  <c r="M4323"/>
  <c r="M4324"/>
  <c r="M4325"/>
  <c r="M4326"/>
  <c r="M4327"/>
  <c r="M4328"/>
  <c r="M4329"/>
  <c r="M4330"/>
  <c r="M4331"/>
  <c r="M4332"/>
  <c r="M4333"/>
  <c r="M4334"/>
  <c r="M4335"/>
  <c r="M4336"/>
  <c r="M4337"/>
  <c r="M4338"/>
  <c r="M4339"/>
  <c r="M4340"/>
  <c r="M4341"/>
  <c r="M4342"/>
  <c r="M4343"/>
  <c r="M4344"/>
  <c r="M4345"/>
  <c r="M4346"/>
  <c r="M4347"/>
  <c r="M4348"/>
  <c r="M4349"/>
  <c r="M4350"/>
  <c r="M4351"/>
  <c r="M4352"/>
  <c r="M4353"/>
  <c r="M4354"/>
  <c r="M4355"/>
  <c r="M4356"/>
  <c r="M4357"/>
  <c r="M4358"/>
  <c r="M4359"/>
  <c r="M4360"/>
  <c r="M4361"/>
  <c r="M4362"/>
  <c r="M4363"/>
  <c r="M4364"/>
  <c r="M4365"/>
  <c r="M4366"/>
  <c r="M4367"/>
  <c r="M4368"/>
  <c r="M4369"/>
  <c r="M4370"/>
  <c r="M4371"/>
  <c r="M4372"/>
  <c r="M4373"/>
  <c r="M4374"/>
  <c r="M4375"/>
  <c r="M4376"/>
  <c r="M4377"/>
  <c r="M4378"/>
  <c r="M4379"/>
  <c r="M4380"/>
  <c r="M4381"/>
  <c r="M4382"/>
  <c r="M4383"/>
  <c r="M4384"/>
  <c r="M4385"/>
  <c r="M4386"/>
  <c r="M4387"/>
  <c r="M4388"/>
  <c r="M4389"/>
  <c r="M4390"/>
  <c r="M4391"/>
  <c r="M4392"/>
  <c r="M4393"/>
  <c r="M4394"/>
  <c r="M4395"/>
  <c r="M4396"/>
  <c r="M4397"/>
  <c r="M4398"/>
  <c r="M4399"/>
  <c r="M4400"/>
  <c r="M4401"/>
  <c r="M4402"/>
  <c r="M4403"/>
  <c r="M4404"/>
  <c r="M4405"/>
  <c r="M4406"/>
  <c r="M4407"/>
  <c r="M4408"/>
  <c r="M4409"/>
  <c r="M4410"/>
  <c r="M4411"/>
  <c r="M4412"/>
  <c r="M4413"/>
  <c r="M4414"/>
  <c r="M4415"/>
  <c r="M4416"/>
  <c r="M4417"/>
  <c r="M4418"/>
  <c r="M4419"/>
  <c r="M4420"/>
  <c r="M4421"/>
  <c r="M4422"/>
  <c r="M4423"/>
  <c r="M4424"/>
  <c r="M4425"/>
  <c r="M4426"/>
  <c r="M4427"/>
  <c r="M4428"/>
  <c r="M4429"/>
  <c r="M4430"/>
  <c r="M4431"/>
  <c r="M4432"/>
  <c r="M4433"/>
  <c r="M4434"/>
  <c r="M4435"/>
  <c r="M4436"/>
  <c r="M4437"/>
  <c r="M4438"/>
  <c r="M4439"/>
  <c r="M4440"/>
  <c r="M4441"/>
  <c r="M4442"/>
  <c r="M4443"/>
  <c r="M4444"/>
  <c r="M4445"/>
  <c r="M4446"/>
  <c r="M4447"/>
  <c r="M4448"/>
  <c r="M4449"/>
  <c r="M4450"/>
  <c r="M4451"/>
  <c r="M4452"/>
  <c r="M4453"/>
  <c r="M4454"/>
  <c r="M4455"/>
  <c r="M4456"/>
  <c r="M4457"/>
  <c r="M4458"/>
  <c r="M4459"/>
  <c r="M4460"/>
  <c r="M4461"/>
  <c r="M4462"/>
  <c r="M4463"/>
  <c r="M4464"/>
  <c r="M4465"/>
  <c r="M4466"/>
  <c r="M4467"/>
  <c r="M4468"/>
  <c r="M4469"/>
  <c r="M4470"/>
  <c r="M4471"/>
  <c r="M4472"/>
  <c r="M4473"/>
  <c r="M4474"/>
  <c r="M4475"/>
  <c r="M4476"/>
  <c r="M4477"/>
  <c r="M4478"/>
  <c r="M4479"/>
  <c r="M4480"/>
  <c r="M4481"/>
  <c r="M4482"/>
  <c r="M4483"/>
  <c r="M4484"/>
  <c r="M4485"/>
  <c r="M4486"/>
  <c r="M4487"/>
  <c r="M4488"/>
  <c r="M4489"/>
  <c r="M4490"/>
  <c r="M4491"/>
  <c r="M4492"/>
  <c r="M4493"/>
  <c r="M4494"/>
  <c r="M4495"/>
  <c r="M4496"/>
  <c r="M4497"/>
  <c r="M4498"/>
  <c r="M4499"/>
  <c r="M4500"/>
  <c r="M4501"/>
  <c r="M4502"/>
  <c r="M4503"/>
  <c r="M4504"/>
  <c r="M4505"/>
  <c r="M4506"/>
  <c r="M4507"/>
  <c r="M4508"/>
  <c r="M4509"/>
  <c r="M4510"/>
  <c r="M4511"/>
  <c r="M4512"/>
  <c r="M4513"/>
  <c r="M4514"/>
  <c r="M4515"/>
  <c r="M4516"/>
  <c r="M4517"/>
  <c r="M4518"/>
  <c r="M4519"/>
  <c r="M4520"/>
  <c r="M4521"/>
  <c r="M4522"/>
  <c r="M4523"/>
  <c r="M4524"/>
  <c r="M4525"/>
  <c r="M4526"/>
  <c r="M4527"/>
  <c r="M4528"/>
  <c r="M4529"/>
  <c r="M4530"/>
  <c r="M4531"/>
  <c r="M4532"/>
  <c r="M4533"/>
  <c r="M4534"/>
  <c r="M4535"/>
  <c r="M4536"/>
  <c r="M4537"/>
  <c r="M4538"/>
  <c r="M4539"/>
  <c r="M4540"/>
  <c r="M4541"/>
  <c r="M4542"/>
  <c r="M4543"/>
  <c r="M4544"/>
  <c r="M4545"/>
  <c r="M4546"/>
  <c r="M4547"/>
  <c r="M4548"/>
  <c r="M4549"/>
  <c r="M4550"/>
  <c r="M4551"/>
  <c r="M4552"/>
  <c r="M4553"/>
  <c r="M4554"/>
  <c r="M4555"/>
  <c r="M4556"/>
  <c r="M4557"/>
  <c r="M4558"/>
  <c r="M4559"/>
  <c r="M4560"/>
  <c r="M4561"/>
  <c r="M4562"/>
  <c r="M4563"/>
  <c r="M4564"/>
  <c r="M4565"/>
  <c r="M4566"/>
  <c r="M4567"/>
  <c r="M4568"/>
  <c r="M4569"/>
  <c r="M4570"/>
  <c r="M4571"/>
  <c r="M4572"/>
  <c r="M4573"/>
  <c r="M4574"/>
  <c r="M4575"/>
  <c r="M4576"/>
  <c r="M4577"/>
  <c r="M4578"/>
  <c r="M4579"/>
  <c r="M4580"/>
  <c r="M4581"/>
  <c r="M4582"/>
  <c r="M4583"/>
  <c r="M4584"/>
  <c r="M4585"/>
  <c r="M4586"/>
  <c r="M4587"/>
  <c r="M4588"/>
  <c r="M4589"/>
  <c r="M4590"/>
  <c r="M4591"/>
  <c r="M4592"/>
  <c r="M4593"/>
  <c r="M4594"/>
  <c r="M4595"/>
  <c r="M4596"/>
  <c r="M4597"/>
  <c r="M4598"/>
  <c r="M4599"/>
  <c r="M4600"/>
  <c r="M4601"/>
  <c r="M4602"/>
  <c r="M4603"/>
  <c r="M4604"/>
  <c r="M4605"/>
  <c r="M4606"/>
  <c r="M4607"/>
  <c r="M4608"/>
  <c r="M4609"/>
  <c r="M4610"/>
  <c r="M4611"/>
  <c r="M4612"/>
  <c r="M4613"/>
  <c r="M4614"/>
  <c r="M4615"/>
  <c r="M4616"/>
  <c r="M4617"/>
  <c r="M4618"/>
  <c r="M4619"/>
  <c r="M4620"/>
  <c r="M4621"/>
  <c r="M4622"/>
  <c r="M4623"/>
  <c r="M4624"/>
  <c r="M4625"/>
  <c r="M4626"/>
  <c r="M4627"/>
  <c r="M4628"/>
  <c r="M4629"/>
  <c r="M4630"/>
  <c r="M4631"/>
  <c r="M4632"/>
  <c r="M4633"/>
  <c r="M4634"/>
  <c r="M4635"/>
  <c r="M4636"/>
  <c r="M4637"/>
  <c r="M4638"/>
  <c r="M4639"/>
  <c r="M4640"/>
  <c r="M4641"/>
  <c r="M4642"/>
  <c r="M4643"/>
  <c r="M4644"/>
  <c r="M4645"/>
  <c r="M4646"/>
  <c r="M4647"/>
  <c r="M4648"/>
  <c r="M4649"/>
  <c r="M4650"/>
  <c r="M4651"/>
  <c r="M4652"/>
  <c r="M4653"/>
  <c r="M4654"/>
  <c r="M4655"/>
  <c r="M4656"/>
  <c r="M4657"/>
  <c r="M4658"/>
  <c r="M4659"/>
  <c r="M4660"/>
  <c r="M4661"/>
  <c r="M4662"/>
  <c r="M4663"/>
  <c r="M4664"/>
  <c r="M4665"/>
  <c r="M4666"/>
  <c r="M4667"/>
  <c r="M4668"/>
  <c r="M4669"/>
  <c r="M4670"/>
  <c r="M4671"/>
  <c r="M4672"/>
  <c r="M4673"/>
  <c r="M4674"/>
  <c r="M4675"/>
  <c r="M4676"/>
  <c r="M4677"/>
  <c r="M4678"/>
  <c r="M4679"/>
  <c r="M4680"/>
  <c r="M4681"/>
  <c r="M4682"/>
  <c r="M4683"/>
  <c r="M4684"/>
  <c r="M4685"/>
  <c r="M4686"/>
  <c r="M4687"/>
  <c r="M4688"/>
  <c r="M4689"/>
  <c r="M4690"/>
  <c r="M4691"/>
  <c r="M4692"/>
  <c r="M4693"/>
  <c r="M4694"/>
  <c r="M4695"/>
  <c r="M4696"/>
  <c r="M4697"/>
  <c r="M4698"/>
  <c r="M4699"/>
  <c r="M4700"/>
  <c r="M4701"/>
  <c r="M4702"/>
  <c r="M4703"/>
  <c r="M4704"/>
  <c r="M4705"/>
  <c r="M4706"/>
  <c r="M4707"/>
  <c r="M4708"/>
  <c r="M4709"/>
  <c r="M4710"/>
  <c r="M4711"/>
  <c r="M4712"/>
  <c r="M4713"/>
  <c r="M4714"/>
  <c r="M4715"/>
  <c r="M4716"/>
  <c r="M4717"/>
  <c r="M4718"/>
  <c r="M4719"/>
  <c r="M4720"/>
  <c r="M4721"/>
  <c r="M4722"/>
  <c r="M4723"/>
  <c r="M4724"/>
  <c r="M4725"/>
  <c r="M4726"/>
  <c r="M4727"/>
  <c r="M4728"/>
  <c r="M4729"/>
  <c r="M4730"/>
  <c r="M4731"/>
  <c r="M4732"/>
  <c r="M4733"/>
  <c r="M4734"/>
  <c r="M4735"/>
  <c r="M4736"/>
  <c r="M4737"/>
  <c r="M4738"/>
  <c r="M4739"/>
  <c r="M4740"/>
  <c r="M4741"/>
  <c r="M4742"/>
  <c r="M4743"/>
  <c r="M4744"/>
  <c r="M4745"/>
  <c r="M4746"/>
  <c r="M4747"/>
  <c r="M4748"/>
  <c r="M4749"/>
  <c r="M4750"/>
  <c r="M4751"/>
  <c r="M4752"/>
  <c r="M4753"/>
  <c r="M4754"/>
  <c r="M4755"/>
  <c r="M4756"/>
  <c r="M4757"/>
  <c r="M4758"/>
  <c r="M4759"/>
  <c r="M4760"/>
  <c r="M4761"/>
  <c r="M4762"/>
  <c r="M4763"/>
  <c r="M4764"/>
  <c r="M4765"/>
  <c r="M4766"/>
  <c r="M4767"/>
  <c r="M4768"/>
  <c r="M4769"/>
  <c r="M4770"/>
  <c r="M4771"/>
  <c r="M4772"/>
  <c r="M4773"/>
  <c r="M4774"/>
  <c r="M4775"/>
  <c r="M4776"/>
  <c r="M4777"/>
  <c r="M4778"/>
  <c r="M4779"/>
  <c r="M4780"/>
  <c r="M4781"/>
  <c r="M4782"/>
  <c r="M4783"/>
  <c r="M4784"/>
  <c r="M4785"/>
  <c r="M4786"/>
  <c r="M4787"/>
  <c r="M4788"/>
  <c r="M4789"/>
  <c r="M4790"/>
  <c r="M4791"/>
  <c r="M4792"/>
  <c r="M4793"/>
  <c r="M4794"/>
  <c r="M4795"/>
  <c r="M4796"/>
  <c r="M4797"/>
  <c r="M4798"/>
  <c r="M4799"/>
  <c r="M4800"/>
  <c r="M4801"/>
  <c r="M4802"/>
  <c r="M4803"/>
  <c r="M4804"/>
  <c r="M4805"/>
  <c r="M4806"/>
  <c r="M4807"/>
  <c r="M4808"/>
  <c r="M4809"/>
  <c r="M4810"/>
  <c r="M4811"/>
  <c r="M4812"/>
  <c r="M4813"/>
  <c r="M4814"/>
  <c r="M4815"/>
  <c r="M4816"/>
  <c r="M4817"/>
  <c r="M4818"/>
  <c r="M4819"/>
  <c r="M4820"/>
  <c r="M4821"/>
  <c r="M4822"/>
  <c r="M4823"/>
  <c r="M4824"/>
  <c r="M4825"/>
  <c r="M4826"/>
  <c r="M4827"/>
  <c r="M4828"/>
  <c r="M4829"/>
  <c r="M4830"/>
  <c r="M4831"/>
  <c r="M4832"/>
  <c r="M4833"/>
  <c r="M4834"/>
  <c r="M4835"/>
  <c r="M4836"/>
  <c r="M4837"/>
  <c r="M4838"/>
  <c r="M4839"/>
  <c r="M4840"/>
  <c r="M4841"/>
  <c r="M4842"/>
  <c r="M4843"/>
  <c r="M4844"/>
  <c r="M4845"/>
  <c r="M4846"/>
  <c r="M4847"/>
  <c r="M4848"/>
  <c r="M4849"/>
  <c r="M4850"/>
  <c r="M4851"/>
  <c r="M4852"/>
  <c r="M4853"/>
  <c r="M4854"/>
  <c r="M4855"/>
  <c r="M4856"/>
  <c r="M4857"/>
  <c r="M4858"/>
  <c r="M4859"/>
  <c r="M4860"/>
  <c r="M4861"/>
  <c r="M4862"/>
  <c r="M4863"/>
  <c r="M4864"/>
  <c r="M4865"/>
  <c r="M4866"/>
  <c r="M4867"/>
  <c r="M4868"/>
  <c r="M4869"/>
  <c r="M4870"/>
  <c r="M4871"/>
  <c r="M4872"/>
  <c r="M4873"/>
  <c r="M4874"/>
  <c r="M4875"/>
  <c r="M4876"/>
  <c r="M4877"/>
  <c r="M4878"/>
  <c r="M4879"/>
  <c r="M4880"/>
  <c r="M4881"/>
  <c r="M4882"/>
  <c r="M4883"/>
  <c r="M4884"/>
  <c r="M4885"/>
  <c r="M4886"/>
  <c r="M4887"/>
  <c r="M4888"/>
  <c r="M4889"/>
  <c r="M4890"/>
  <c r="M4891"/>
  <c r="M4892"/>
  <c r="M4893"/>
  <c r="M4894"/>
  <c r="M4895"/>
  <c r="M4896"/>
  <c r="M4897"/>
  <c r="M4898"/>
  <c r="M4899"/>
  <c r="M4900"/>
  <c r="M4901"/>
  <c r="M4902"/>
  <c r="M4903"/>
  <c r="M4904"/>
  <c r="M4905"/>
  <c r="M4906"/>
  <c r="M4907"/>
  <c r="M4908"/>
  <c r="M4909"/>
  <c r="M4910"/>
  <c r="M4911"/>
  <c r="M4912"/>
  <c r="M4913"/>
  <c r="M4914"/>
  <c r="M4915"/>
  <c r="M4916"/>
  <c r="M4917"/>
  <c r="M4918"/>
  <c r="M4919"/>
  <c r="M4920"/>
  <c r="M4921"/>
  <c r="M4922"/>
  <c r="M4923"/>
  <c r="M4924"/>
  <c r="M4925"/>
  <c r="M4926"/>
  <c r="M4927"/>
  <c r="M4928"/>
  <c r="M4929"/>
  <c r="M4930"/>
  <c r="M4931"/>
  <c r="M4932"/>
  <c r="M4933"/>
  <c r="M4934"/>
  <c r="M4935"/>
  <c r="M4936"/>
  <c r="M4937"/>
  <c r="M4938"/>
  <c r="M4939"/>
  <c r="M4940"/>
  <c r="M4941"/>
  <c r="M4942"/>
  <c r="M4943"/>
  <c r="M4944"/>
  <c r="M4945"/>
  <c r="M4946"/>
  <c r="M4947"/>
  <c r="M4948"/>
  <c r="M4949"/>
  <c r="M4950"/>
  <c r="M4951"/>
  <c r="M4952"/>
  <c r="M4953"/>
  <c r="M4954"/>
  <c r="M4955"/>
  <c r="M4956"/>
  <c r="M4957"/>
  <c r="M4958"/>
  <c r="M4959"/>
  <c r="M4960"/>
  <c r="M4961"/>
  <c r="M4962"/>
  <c r="M4963"/>
  <c r="M4964"/>
  <c r="M4965"/>
  <c r="M4966"/>
  <c r="M4967"/>
  <c r="M4968"/>
  <c r="M4969"/>
  <c r="M4970"/>
  <c r="M4971"/>
  <c r="M4972"/>
  <c r="M4973"/>
  <c r="M4974"/>
  <c r="M4975"/>
  <c r="M4976"/>
  <c r="M4977"/>
  <c r="M4978"/>
  <c r="M4979"/>
  <c r="M4980"/>
  <c r="M4981"/>
  <c r="M4982"/>
  <c r="M4983"/>
  <c r="M4984"/>
  <c r="M4985"/>
  <c r="M4986"/>
  <c r="M4987"/>
  <c r="M4988"/>
  <c r="M4989"/>
  <c r="M4990"/>
  <c r="M4991"/>
  <c r="M4992"/>
  <c r="M4993"/>
  <c r="M4994"/>
  <c r="M4995"/>
  <c r="M4996"/>
  <c r="M4997"/>
  <c r="M4998"/>
  <c r="M4999"/>
  <c r="M5000"/>
  <c r="M5001"/>
  <c r="M5002"/>
  <c r="M5003"/>
  <c r="M5004"/>
  <c r="M5005"/>
  <c r="M5006"/>
  <c r="M5007"/>
  <c r="M5008"/>
  <c r="M5009"/>
  <c r="M5010"/>
  <c r="M5011"/>
  <c r="M5012"/>
  <c r="M5013"/>
  <c r="M5014"/>
  <c r="M5015"/>
  <c r="M5016"/>
  <c r="M5017"/>
  <c r="M5018"/>
  <c r="M5019"/>
  <c r="M5020"/>
  <c r="M5021"/>
  <c r="M5022"/>
  <c r="M5023"/>
  <c r="M5024"/>
  <c r="M5025"/>
  <c r="M5026"/>
  <c r="M5027"/>
  <c r="M5028"/>
  <c r="M5029"/>
  <c r="M5030"/>
  <c r="M5031"/>
  <c r="M5032"/>
  <c r="M5033"/>
  <c r="M5034"/>
  <c r="M5035"/>
  <c r="M5036"/>
  <c r="M5037"/>
  <c r="M5038"/>
  <c r="M5039"/>
  <c r="M5040"/>
  <c r="M5041"/>
  <c r="M5042"/>
  <c r="M5043"/>
  <c r="M5044"/>
  <c r="M5045"/>
  <c r="M5046"/>
  <c r="M5047"/>
  <c r="M5048"/>
  <c r="M5049"/>
  <c r="M5050"/>
  <c r="M5051"/>
  <c r="M5052"/>
  <c r="M5053"/>
  <c r="M5054"/>
  <c r="M5055"/>
  <c r="M5056"/>
  <c r="M5057"/>
  <c r="M5058"/>
  <c r="M5059"/>
  <c r="M5060"/>
  <c r="M5061"/>
  <c r="M5062"/>
  <c r="M5063"/>
  <c r="M5064"/>
  <c r="M5065"/>
  <c r="M5066"/>
  <c r="M5067"/>
  <c r="M5068"/>
  <c r="M5069"/>
  <c r="M5070"/>
  <c r="M5071"/>
  <c r="M5072"/>
  <c r="M5073"/>
  <c r="M5074"/>
  <c r="M5075"/>
  <c r="M5076"/>
  <c r="M5077"/>
  <c r="M5078"/>
  <c r="M5079"/>
  <c r="M5080"/>
  <c r="M5081"/>
  <c r="M5082"/>
  <c r="M5083"/>
  <c r="M5084"/>
  <c r="M5085"/>
  <c r="M5086"/>
  <c r="M5087"/>
  <c r="M5088"/>
  <c r="M5089"/>
  <c r="M5090"/>
  <c r="M5091"/>
  <c r="M5092"/>
  <c r="M5093"/>
  <c r="M5094"/>
  <c r="M5095"/>
  <c r="M5096"/>
  <c r="M5097"/>
  <c r="M5098"/>
  <c r="M5099"/>
  <c r="M5100"/>
  <c r="M5101"/>
  <c r="M5102"/>
  <c r="M5103"/>
  <c r="M5104"/>
  <c r="M5105"/>
  <c r="M5106"/>
  <c r="M5107"/>
  <c r="M5108"/>
  <c r="M5109"/>
  <c r="M5110"/>
  <c r="M5111"/>
  <c r="M5112"/>
  <c r="M5113"/>
  <c r="M5114"/>
  <c r="M5115"/>
  <c r="M5116"/>
  <c r="M5117"/>
  <c r="M5118"/>
  <c r="M5119"/>
  <c r="M5120"/>
  <c r="M5121"/>
  <c r="M5122"/>
  <c r="M5123"/>
  <c r="M5124"/>
  <c r="M5125"/>
  <c r="M5126"/>
  <c r="M5127"/>
  <c r="M5128"/>
  <c r="M5129"/>
  <c r="M5130"/>
  <c r="M5131"/>
  <c r="M5132"/>
  <c r="M5133"/>
  <c r="M5134"/>
  <c r="M5135"/>
  <c r="M5136"/>
  <c r="M5137"/>
  <c r="M5138"/>
  <c r="M5139"/>
  <c r="M5140"/>
  <c r="M5141"/>
  <c r="M5142"/>
  <c r="M5143"/>
  <c r="M5144"/>
  <c r="M5145"/>
  <c r="M5146"/>
  <c r="M5147"/>
  <c r="M5148"/>
  <c r="M5149"/>
  <c r="M5150"/>
  <c r="M5151"/>
  <c r="M5152"/>
  <c r="M5153"/>
  <c r="M5154"/>
  <c r="M5155"/>
  <c r="M5156"/>
  <c r="M5157"/>
  <c r="M5158"/>
  <c r="M5159"/>
  <c r="M5160"/>
  <c r="M5161"/>
  <c r="M5162"/>
  <c r="M5163"/>
  <c r="M5164"/>
  <c r="M5165"/>
  <c r="M5166"/>
  <c r="M5167"/>
  <c r="M5168"/>
  <c r="M5169"/>
  <c r="M5170"/>
  <c r="M5171"/>
  <c r="M5172"/>
  <c r="M5173"/>
  <c r="M5174"/>
  <c r="M5175"/>
  <c r="M5176"/>
  <c r="M5177"/>
  <c r="M5178"/>
  <c r="M5179"/>
  <c r="M5180"/>
  <c r="M5181"/>
  <c r="M5182"/>
  <c r="M5183"/>
  <c r="M5184"/>
  <c r="M5185"/>
  <c r="M5186"/>
  <c r="M5187"/>
  <c r="M5188"/>
  <c r="M5189"/>
  <c r="M5190"/>
  <c r="M5191"/>
  <c r="M5192"/>
  <c r="M5193"/>
  <c r="M5194"/>
  <c r="M5195"/>
  <c r="M5196"/>
  <c r="M5197"/>
  <c r="M5198"/>
  <c r="M5199"/>
  <c r="M5200"/>
  <c r="M5201"/>
  <c r="M5202"/>
  <c r="M5203"/>
  <c r="M5204"/>
  <c r="M5205"/>
  <c r="M5206"/>
  <c r="M5207"/>
  <c r="M5208"/>
  <c r="M5209"/>
  <c r="M5210"/>
  <c r="M5211"/>
  <c r="M5212"/>
  <c r="M5213"/>
  <c r="M5214"/>
  <c r="M5215"/>
  <c r="M5216"/>
  <c r="M5217"/>
  <c r="M5218"/>
  <c r="M5219"/>
  <c r="M5220"/>
  <c r="M5221"/>
  <c r="M5222"/>
  <c r="M5223"/>
  <c r="M5224"/>
  <c r="M5225"/>
  <c r="M5226"/>
  <c r="M5227"/>
  <c r="M5228"/>
  <c r="M5229"/>
  <c r="M5230"/>
  <c r="M5231"/>
  <c r="M5232"/>
  <c r="M5233"/>
  <c r="M5234"/>
  <c r="M5235"/>
  <c r="M5236"/>
  <c r="M5237"/>
  <c r="M5238"/>
  <c r="M5239"/>
  <c r="M5240"/>
  <c r="M5241"/>
  <c r="M5242"/>
  <c r="M5243"/>
  <c r="M5244"/>
  <c r="M5245"/>
  <c r="M5246"/>
  <c r="M5247"/>
  <c r="M5248"/>
  <c r="M5249"/>
  <c r="M5250"/>
  <c r="M5251"/>
  <c r="M5252"/>
  <c r="M5253"/>
  <c r="M5254"/>
  <c r="M5255"/>
  <c r="M5256"/>
  <c r="M5257"/>
  <c r="M5258"/>
  <c r="M5259"/>
  <c r="M5260"/>
  <c r="M5261"/>
  <c r="M5262"/>
  <c r="M5263"/>
  <c r="M5264"/>
  <c r="M5265"/>
  <c r="M5266"/>
  <c r="M5267"/>
  <c r="M5268"/>
  <c r="M5269"/>
  <c r="M5270"/>
  <c r="M5271"/>
  <c r="M5272"/>
  <c r="M5273"/>
  <c r="M5274"/>
  <c r="M5275"/>
  <c r="M5276"/>
  <c r="M5277"/>
  <c r="M5278"/>
  <c r="M5279"/>
  <c r="M5280"/>
  <c r="M5281"/>
  <c r="M5282"/>
  <c r="M5283"/>
  <c r="M5284"/>
  <c r="M5285"/>
  <c r="M5286"/>
  <c r="M5287"/>
  <c r="M5288"/>
  <c r="M5289"/>
  <c r="M5290"/>
  <c r="M5291"/>
  <c r="M5292"/>
  <c r="M5293"/>
  <c r="M5294"/>
  <c r="M5295"/>
  <c r="M5296"/>
  <c r="M5297"/>
  <c r="M5298"/>
  <c r="M5299"/>
  <c r="M5300"/>
  <c r="M5301"/>
  <c r="M5302"/>
  <c r="M5303"/>
  <c r="M5304"/>
  <c r="M5305"/>
  <c r="M5306"/>
  <c r="M5307"/>
  <c r="M5308"/>
  <c r="M5309"/>
  <c r="M5310"/>
  <c r="M5311"/>
  <c r="M5312"/>
  <c r="M5313"/>
  <c r="M5314"/>
  <c r="M5315"/>
  <c r="M5316"/>
  <c r="M5317"/>
  <c r="M5318"/>
  <c r="M5319"/>
  <c r="M5320"/>
  <c r="M5321"/>
  <c r="M5322"/>
  <c r="M5323"/>
  <c r="M5324"/>
  <c r="M5325"/>
  <c r="M5326"/>
  <c r="M5327"/>
  <c r="M5328"/>
  <c r="M5329"/>
  <c r="M5330"/>
  <c r="M5331"/>
  <c r="M5332"/>
  <c r="M5333"/>
  <c r="M5334"/>
  <c r="M5335"/>
  <c r="M5336"/>
  <c r="M5337"/>
  <c r="M5338"/>
  <c r="M5339"/>
  <c r="M5340"/>
  <c r="M5341"/>
  <c r="M5342"/>
  <c r="M5343"/>
  <c r="M5344"/>
  <c r="M5345"/>
  <c r="M5346"/>
  <c r="M5347"/>
  <c r="M5348"/>
  <c r="M5349"/>
  <c r="M5350"/>
  <c r="M5351"/>
  <c r="M5352"/>
  <c r="M5353"/>
  <c r="M5354"/>
  <c r="M5355"/>
  <c r="M5356"/>
  <c r="M5357"/>
  <c r="M5358"/>
  <c r="M5359"/>
  <c r="M5360"/>
  <c r="M5361"/>
  <c r="M5362"/>
  <c r="M5363"/>
  <c r="M5364"/>
  <c r="M5365"/>
  <c r="M5366"/>
  <c r="M5367"/>
  <c r="M5368"/>
  <c r="M5369"/>
  <c r="M5370"/>
  <c r="M5371"/>
  <c r="M5372"/>
  <c r="M5373"/>
  <c r="M5374"/>
  <c r="M5375"/>
  <c r="M5376"/>
  <c r="M5377"/>
  <c r="M5378"/>
  <c r="M5379"/>
  <c r="M5380"/>
  <c r="M5381"/>
  <c r="M5382"/>
  <c r="M5383"/>
  <c r="M5384"/>
  <c r="M5385"/>
  <c r="M5386"/>
  <c r="M5387"/>
  <c r="M5388"/>
  <c r="M5389"/>
  <c r="M5390"/>
  <c r="M5391"/>
  <c r="M5392"/>
  <c r="M5393"/>
  <c r="M5394"/>
  <c r="M5395"/>
  <c r="M5396"/>
  <c r="M5397"/>
  <c r="M5398"/>
  <c r="M5399"/>
  <c r="M5400"/>
  <c r="M5401"/>
  <c r="M5402"/>
  <c r="M5403"/>
  <c r="M5404"/>
  <c r="M5405"/>
  <c r="M5406"/>
  <c r="M5407"/>
  <c r="M5408"/>
  <c r="M5409"/>
  <c r="M5410"/>
  <c r="M5411"/>
  <c r="M5412"/>
  <c r="M5413"/>
  <c r="M5414"/>
  <c r="M5415"/>
  <c r="M5416"/>
  <c r="M5417"/>
  <c r="M5418"/>
  <c r="M5419"/>
  <c r="M5420"/>
  <c r="M5421"/>
  <c r="M5422"/>
  <c r="M5423"/>
  <c r="M5424"/>
  <c r="M5425"/>
  <c r="M5426"/>
  <c r="M5427"/>
  <c r="M5428"/>
  <c r="M5429"/>
  <c r="M5430"/>
  <c r="M5431"/>
  <c r="M5432"/>
  <c r="M5433"/>
  <c r="M5434"/>
  <c r="M5435"/>
  <c r="M5436"/>
  <c r="M5437"/>
  <c r="M5438"/>
  <c r="M5439"/>
  <c r="M5440"/>
  <c r="M5441"/>
  <c r="M5442"/>
  <c r="M5443"/>
  <c r="M5444"/>
  <c r="M5445"/>
  <c r="M5446"/>
  <c r="M5447"/>
  <c r="M5448"/>
  <c r="M5449"/>
  <c r="M5450"/>
  <c r="M5451"/>
  <c r="M5452"/>
  <c r="M5453"/>
  <c r="M5454"/>
  <c r="M5455"/>
  <c r="M5456"/>
  <c r="M5457"/>
  <c r="M5458"/>
  <c r="M5459"/>
  <c r="M5460"/>
  <c r="M5461"/>
  <c r="M5462"/>
  <c r="M5463"/>
  <c r="M5464"/>
  <c r="M5465"/>
  <c r="M5466"/>
  <c r="M5467"/>
  <c r="M5468"/>
  <c r="M5469"/>
  <c r="M5470"/>
  <c r="M5471"/>
  <c r="M5472"/>
  <c r="M5473"/>
  <c r="M5474"/>
  <c r="M5475"/>
  <c r="M5476"/>
  <c r="M5477"/>
  <c r="M5478"/>
  <c r="M5479"/>
  <c r="M5480"/>
  <c r="M5481"/>
  <c r="M5482"/>
  <c r="M5483"/>
  <c r="M5484"/>
  <c r="M5485"/>
  <c r="M5486"/>
  <c r="M5487"/>
  <c r="M5488"/>
  <c r="M5489"/>
  <c r="M5490"/>
  <c r="M5491"/>
  <c r="M5492"/>
  <c r="M5493"/>
  <c r="M5494"/>
  <c r="M5495"/>
  <c r="M5496"/>
  <c r="M5497"/>
  <c r="M5498"/>
  <c r="M5499"/>
  <c r="M5500"/>
  <c r="M5501"/>
  <c r="M5502"/>
  <c r="M5503"/>
  <c r="M5504"/>
  <c r="M5505"/>
  <c r="M5506"/>
  <c r="M5507"/>
  <c r="M5508"/>
  <c r="M5509"/>
  <c r="M5510"/>
  <c r="M5511"/>
  <c r="M5512"/>
  <c r="M5513"/>
  <c r="M5514"/>
  <c r="M5515"/>
  <c r="M5516"/>
  <c r="M5517"/>
  <c r="M5518"/>
  <c r="M5519"/>
  <c r="M5520"/>
  <c r="M5521"/>
  <c r="M5522"/>
  <c r="M5523"/>
  <c r="M5524"/>
  <c r="M5525"/>
  <c r="M5526"/>
  <c r="M5527"/>
  <c r="M5528"/>
  <c r="M5529"/>
  <c r="M5530"/>
  <c r="M5531"/>
  <c r="M5532"/>
  <c r="M5533"/>
  <c r="M5534"/>
  <c r="M5535"/>
  <c r="M5536"/>
  <c r="M5537"/>
  <c r="M5538"/>
  <c r="M5539"/>
  <c r="M5540"/>
  <c r="M5541"/>
  <c r="M5542"/>
  <c r="M5543"/>
  <c r="M5544"/>
  <c r="M5545"/>
  <c r="M5546"/>
  <c r="M5547"/>
  <c r="M5548"/>
  <c r="M5549"/>
  <c r="M5550"/>
  <c r="M5551"/>
  <c r="M5552"/>
  <c r="M5553"/>
  <c r="M5554"/>
  <c r="M5555"/>
  <c r="M5556"/>
  <c r="M5557"/>
  <c r="M5558"/>
  <c r="M5559"/>
  <c r="M5560"/>
  <c r="M5561"/>
  <c r="M5562"/>
  <c r="M5563"/>
  <c r="M5564"/>
  <c r="M5565"/>
  <c r="M5566"/>
  <c r="M5567"/>
  <c r="M5568"/>
  <c r="M5569"/>
  <c r="M5570"/>
  <c r="M5571"/>
  <c r="M5572"/>
  <c r="M5573"/>
  <c r="M5574"/>
  <c r="M5575"/>
  <c r="M5576"/>
  <c r="M5577"/>
  <c r="M5578"/>
  <c r="M5579"/>
  <c r="M5580"/>
  <c r="M5581"/>
  <c r="M5582"/>
  <c r="M5583"/>
  <c r="M5584"/>
  <c r="M5585"/>
  <c r="M5586"/>
  <c r="M5587"/>
  <c r="M5588"/>
  <c r="M5589"/>
  <c r="M5590"/>
  <c r="M5591"/>
  <c r="M5592"/>
  <c r="M5593"/>
  <c r="M5594"/>
  <c r="M5595"/>
  <c r="M5596"/>
  <c r="M5597"/>
  <c r="M5598"/>
  <c r="M5599"/>
  <c r="M5600"/>
  <c r="M5601"/>
  <c r="M5602"/>
  <c r="M5603"/>
  <c r="M5604"/>
  <c r="M5605"/>
  <c r="M5606"/>
  <c r="M5607"/>
  <c r="M5608"/>
  <c r="M5609"/>
  <c r="M5610"/>
  <c r="M5611"/>
  <c r="M5612"/>
  <c r="M5613"/>
  <c r="M5614"/>
  <c r="M5615"/>
  <c r="M5616"/>
  <c r="M5617"/>
  <c r="M5618"/>
  <c r="M5619"/>
  <c r="M5620"/>
  <c r="M5621"/>
  <c r="M5622"/>
  <c r="M5623"/>
  <c r="M5624"/>
  <c r="M5625"/>
  <c r="M5626"/>
  <c r="M5627"/>
  <c r="M5628"/>
  <c r="M5629"/>
  <c r="M5630"/>
  <c r="M5631"/>
  <c r="M5632"/>
  <c r="M5633"/>
  <c r="M5634"/>
  <c r="M5635"/>
  <c r="M5636"/>
  <c r="M5637"/>
  <c r="M5638"/>
  <c r="M5639"/>
  <c r="M5640"/>
  <c r="M5641"/>
  <c r="M5642"/>
  <c r="M5643"/>
  <c r="M5644"/>
  <c r="M5645"/>
  <c r="M5646"/>
  <c r="M5647"/>
  <c r="M5648"/>
  <c r="M5649"/>
  <c r="M5650"/>
  <c r="M5651"/>
  <c r="M5652"/>
  <c r="M5653"/>
  <c r="M5654"/>
  <c r="M5655"/>
  <c r="M5656"/>
  <c r="M5657"/>
  <c r="M5658"/>
  <c r="M5659"/>
  <c r="M5660"/>
  <c r="M5661"/>
  <c r="M5662"/>
  <c r="M5663"/>
  <c r="M5664"/>
  <c r="M5665"/>
  <c r="M5666"/>
  <c r="M5667"/>
  <c r="M5668"/>
  <c r="M5669"/>
  <c r="M5670"/>
  <c r="M5671"/>
  <c r="M5672"/>
  <c r="M5673"/>
  <c r="M5674"/>
  <c r="M5675"/>
  <c r="M5676"/>
  <c r="M5677"/>
  <c r="M5678"/>
  <c r="M5679"/>
  <c r="M5680"/>
  <c r="M5681"/>
  <c r="M5682"/>
  <c r="M5683"/>
  <c r="M5684"/>
  <c r="M5685"/>
  <c r="M5686"/>
  <c r="M5687"/>
  <c r="M5688"/>
  <c r="M5689"/>
  <c r="M5690"/>
  <c r="M5691"/>
  <c r="M5692"/>
  <c r="M5693"/>
  <c r="M5694"/>
  <c r="M5695"/>
  <c r="M5696"/>
  <c r="M5697"/>
  <c r="M5698"/>
  <c r="M5699"/>
  <c r="M5700"/>
  <c r="M5701"/>
  <c r="M5702"/>
  <c r="M5703"/>
  <c r="M5704"/>
  <c r="M5705"/>
  <c r="M5706"/>
  <c r="M5707"/>
  <c r="M5708"/>
  <c r="M5709"/>
  <c r="M5710"/>
  <c r="M5711"/>
  <c r="M5712"/>
  <c r="M5713"/>
  <c r="M5714"/>
  <c r="M5715"/>
  <c r="M5716"/>
  <c r="M5717"/>
  <c r="M5718"/>
  <c r="M5719"/>
  <c r="M5720"/>
  <c r="M5721"/>
  <c r="M5722"/>
  <c r="M5723"/>
  <c r="M5724"/>
  <c r="M5725"/>
  <c r="M5726"/>
  <c r="M5727"/>
  <c r="M5728"/>
  <c r="M5729"/>
  <c r="M5730"/>
  <c r="M5731"/>
  <c r="M5732"/>
  <c r="M5733"/>
  <c r="M5734"/>
  <c r="M5735"/>
  <c r="M5736"/>
  <c r="M5737"/>
  <c r="M5738"/>
  <c r="M5739"/>
  <c r="M5740"/>
  <c r="M5741"/>
  <c r="M5742"/>
  <c r="M5743"/>
  <c r="M5744"/>
  <c r="M5745"/>
  <c r="M5746"/>
  <c r="M5747"/>
  <c r="M5748"/>
  <c r="M5749"/>
  <c r="M5750"/>
  <c r="M5751"/>
  <c r="M5752"/>
  <c r="M5753"/>
  <c r="M5754"/>
  <c r="M5755"/>
  <c r="M5756"/>
  <c r="M5757"/>
  <c r="M5758"/>
  <c r="M5759"/>
  <c r="M5760"/>
  <c r="M5761"/>
  <c r="M5762"/>
  <c r="M5763"/>
  <c r="M5764"/>
  <c r="M5765"/>
  <c r="M5766"/>
  <c r="M5767"/>
  <c r="M5768"/>
  <c r="M5769"/>
  <c r="M5770"/>
  <c r="M5771"/>
  <c r="M5772"/>
  <c r="M5773"/>
  <c r="M5774"/>
  <c r="M5775"/>
  <c r="M5776"/>
  <c r="M5777"/>
  <c r="M5778"/>
  <c r="M5779"/>
  <c r="M5780"/>
  <c r="M5781"/>
  <c r="M5782"/>
  <c r="M5783"/>
  <c r="M5784"/>
  <c r="M5785"/>
  <c r="M5786"/>
  <c r="M5787"/>
  <c r="M5788"/>
  <c r="M5789"/>
  <c r="M5790"/>
  <c r="M5791"/>
  <c r="M5792"/>
  <c r="M5793"/>
  <c r="M5794"/>
  <c r="M5795"/>
  <c r="M5796"/>
  <c r="M5797"/>
  <c r="M5798"/>
  <c r="M5799"/>
  <c r="M5800"/>
  <c r="M5801"/>
  <c r="M5802"/>
  <c r="M5803"/>
  <c r="M5804"/>
  <c r="M5805"/>
  <c r="M5806"/>
  <c r="M5807"/>
  <c r="M5808"/>
  <c r="M5809"/>
  <c r="M5810"/>
  <c r="M5811"/>
  <c r="M5812"/>
  <c r="M5813"/>
  <c r="M5814"/>
  <c r="M5815"/>
  <c r="M5816"/>
  <c r="M5817"/>
  <c r="M5818"/>
  <c r="M5819"/>
  <c r="M5820"/>
  <c r="M5821"/>
  <c r="M5822"/>
  <c r="M5823"/>
  <c r="M5824"/>
  <c r="M5825"/>
  <c r="M5826"/>
  <c r="M5827"/>
  <c r="M5828"/>
  <c r="M5829"/>
  <c r="M5830"/>
  <c r="M5831"/>
  <c r="M5832"/>
  <c r="M5833"/>
  <c r="M5834"/>
  <c r="M5835"/>
  <c r="M5836"/>
  <c r="M5837"/>
  <c r="M5838"/>
  <c r="M5839"/>
  <c r="M5840"/>
  <c r="M5841"/>
  <c r="M5842"/>
  <c r="M5843"/>
  <c r="M5844"/>
  <c r="M5845"/>
  <c r="M5846"/>
  <c r="M5847"/>
  <c r="M5848"/>
  <c r="M5849"/>
  <c r="M5850"/>
  <c r="M5851"/>
  <c r="M5852"/>
  <c r="M5853"/>
  <c r="M5854"/>
  <c r="M5855"/>
  <c r="M5856"/>
  <c r="M5857"/>
  <c r="M5858"/>
  <c r="M5859"/>
  <c r="M5860"/>
  <c r="M5861"/>
  <c r="M5862"/>
  <c r="M5863"/>
  <c r="M5864"/>
  <c r="M5865"/>
  <c r="M5866"/>
  <c r="M5867"/>
  <c r="M5868"/>
  <c r="M5869"/>
  <c r="M5870"/>
  <c r="M5871"/>
  <c r="M5872"/>
  <c r="M5873"/>
  <c r="M5874"/>
  <c r="M5875"/>
  <c r="M5876"/>
  <c r="M5877"/>
  <c r="M5878"/>
  <c r="M5879"/>
  <c r="M5880"/>
  <c r="M5881"/>
  <c r="M5882"/>
  <c r="M5883"/>
  <c r="M5884"/>
  <c r="M5885"/>
  <c r="M5886"/>
  <c r="M5887"/>
  <c r="M5888"/>
  <c r="M5889"/>
  <c r="M5890"/>
  <c r="M5891"/>
  <c r="M5892"/>
  <c r="M5893"/>
  <c r="M5894"/>
  <c r="M5895"/>
  <c r="M5896"/>
  <c r="M5897"/>
  <c r="M5898"/>
  <c r="M5899"/>
  <c r="M5900"/>
  <c r="M5901"/>
  <c r="M5902"/>
  <c r="M5903"/>
  <c r="M5904"/>
  <c r="M5905"/>
  <c r="M5906"/>
  <c r="M5907"/>
  <c r="M5908"/>
  <c r="M5909"/>
  <c r="M5910"/>
  <c r="M5911"/>
  <c r="M5912"/>
  <c r="M5913"/>
  <c r="M5914"/>
  <c r="M5915"/>
  <c r="M5916"/>
  <c r="M5917"/>
  <c r="M5918"/>
  <c r="M5919"/>
  <c r="M5920"/>
  <c r="M5921"/>
  <c r="M5922"/>
  <c r="M5923"/>
  <c r="M5924"/>
  <c r="M5925"/>
  <c r="M5926"/>
  <c r="M5927"/>
  <c r="M5928"/>
  <c r="M5929"/>
  <c r="M5930"/>
  <c r="M5931"/>
  <c r="M5932"/>
  <c r="M5933"/>
  <c r="M5934"/>
  <c r="M5935"/>
  <c r="M5936"/>
  <c r="M5937"/>
  <c r="M5938"/>
  <c r="M5939"/>
  <c r="M5940"/>
  <c r="M5941"/>
  <c r="M5942"/>
  <c r="M5943"/>
  <c r="M5944"/>
  <c r="M5945"/>
  <c r="M5946"/>
  <c r="M5947"/>
  <c r="M5948"/>
  <c r="M5949"/>
  <c r="M5950"/>
  <c r="M5951"/>
  <c r="M5952"/>
  <c r="M5953"/>
  <c r="M5954"/>
  <c r="M5955"/>
  <c r="M5956"/>
  <c r="M5957"/>
  <c r="M5958"/>
  <c r="M5959"/>
  <c r="M5960"/>
  <c r="M5961"/>
  <c r="M5962"/>
  <c r="M5963"/>
  <c r="M5964"/>
  <c r="M5965"/>
  <c r="M5966"/>
  <c r="M5967"/>
  <c r="M5968"/>
  <c r="M5969"/>
  <c r="M5970"/>
  <c r="M5971"/>
  <c r="M5972"/>
  <c r="M5973"/>
  <c r="M5974"/>
  <c r="M5975"/>
  <c r="M5976"/>
  <c r="M5977"/>
  <c r="M5978"/>
  <c r="M5979"/>
  <c r="M5980"/>
  <c r="M5981"/>
  <c r="M5982"/>
  <c r="M5983"/>
  <c r="M5984"/>
  <c r="M5985"/>
  <c r="M5986"/>
  <c r="M5987"/>
  <c r="M5988"/>
  <c r="M5989"/>
  <c r="M5990"/>
  <c r="M5991"/>
  <c r="M5992"/>
  <c r="M5993"/>
  <c r="M5994"/>
  <c r="M5995"/>
  <c r="M5996"/>
  <c r="M5997"/>
  <c r="M5998"/>
  <c r="M5999"/>
  <c r="M6000"/>
  <c r="M6001"/>
  <c r="M6002"/>
  <c r="M6003"/>
  <c r="M6004"/>
  <c r="M6005"/>
  <c r="M6006"/>
  <c r="M6007"/>
  <c r="M6008"/>
  <c r="M6009"/>
  <c r="M6010"/>
  <c r="M6011"/>
  <c r="M6012"/>
  <c r="M6013"/>
  <c r="M6014"/>
  <c r="M6015"/>
  <c r="M6016"/>
  <c r="M6017"/>
  <c r="M6018"/>
  <c r="M6019"/>
  <c r="M6020"/>
  <c r="M6021"/>
  <c r="M6022"/>
  <c r="M6023"/>
  <c r="M6024"/>
  <c r="M6025"/>
  <c r="M6026"/>
  <c r="M6027"/>
  <c r="M6028"/>
  <c r="M6029"/>
  <c r="M6030"/>
  <c r="M6031"/>
  <c r="M6032"/>
  <c r="M6033"/>
  <c r="M6034"/>
  <c r="M6035"/>
  <c r="M6036"/>
  <c r="M6037"/>
  <c r="M6038"/>
  <c r="M6039"/>
  <c r="M6040"/>
  <c r="M6041"/>
  <c r="M6042"/>
  <c r="M6043"/>
  <c r="M6044"/>
  <c r="M6045"/>
  <c r="M6046"/>
  <c r="M6047"/>
  <c r="M6048"/>
  <c r="M6049"/>
  <c r="M6050"/>
  <c r="M6051"/>
  <c r="M6052"/>
  <c r="M6053"/>
  <c r="M6054"/>
  <c r="M6055"/>
  <c r="M6056"/>
  <c r="M6057"/>
  <c r="M6058"/>
  <c r="M6059"/>
  <c r="M6060"/>
  <c r="M6061"/>
  <c r="M6062"/>
  <c r="M6063"/>
  <c r="M6064"/>
  <c r="M6065"/>
  <c r="M6066"/>
  <c r="M6067"/>
  <c r="M6068"/>
  <c r="M6069"/>
  <c r="M6070"/>
  <c r="M6071"/>
  <c r="M6072"/>
  <c r="M6073"/>
  <c r="M6074"/>
  <c r="M6075"/>
  <c r="M6076"/>
  <c r="M6077"/>
  <c r="M6078"/>
  <c r="M6079"/>
  <c r="M6080"/>
  <c r="M6081"/>
  <c r="M6082"/>
  <c r="M6083"/>
  <c r="M6084"/>
  <c r="M6085"/>
  <c r="M6086"/>
  <c r="M6087"/>
  <c r="M6088"/>
  <c r="M6089"/>
  <c r="M6090"/>
  <c r="M6091"/>
  <c r="M6092"/>
  <c r="M6093"/>
  <c r="M6094"/>
  <c r="M6095"/>
  <c r="M6096"/>
  <c r="M6097"/>
  <c r="M6098"/>
  <c r="M6099"/>
  <c r="M6100"/>
  <c r="M6101"/>
  <c r="M6102"/>
  <c r="M6103"/>
  <c r="M6104"/>
  <c r="M6105"/>
  <c r="M6106"/>
  <c r="M6107"/>
  <c r="M6108"/>
  <c r="M6109"/>
  <c r="M6110"/>
  <c r="M6111"/>
  <c r="M6112"/>
  <c r="M6113"/>
  <c r="M6114"/>
  <c r="M6115"/>
  <c r="M6116"/>
  <c r="M6117"/>
  <c r="M6118"/>
  <c r="M6119"/>
  <c r="M6120"/>
  <c r="M6121"/>
  <c r="M6122"/>
  <c r="M6123"/>
  <c r="M6124"/>
  <c r="M6125"/>
  <c r="M6126"/>
  <c r="M6127"/>
  <c r="M6128"/>
  <c r="M6129"/>
  <c r="M6130"/>
  <c r="M6131"/>
  <c r="M6132"/>
  <c r="M6133"/>
  <c r="M6134"/>
  <c r="M6135"/>
  <c r="M6136"/>
  <c r="M6137"/>
  <c r="M6138"/>
  <c r="M6139"/>
  <c r="M6140"/>
  <c r="M6141"/>
  <c r="M6142"/>
  <c r="M6143"/>
  <c r="M6144"/>
  <c r="M6145"/>
  <c r="M6146"/>
  <c r="M6147"/>
  <c r="M6148"/>
  <c r="M6149"/>
  <c r="M6150"/>
  <c r="M6151"/>
  <c r="M6152"/>
  <c r="M6153"/>
  <c r="M6154"/>
  <c r="M6155"/>
  <c r="M6156"/>
  <c r="M6157"/>
  <c r="M6158"/>
  <c r="M6159"/>
  <c r="M6160"/>
  <c r="M6161"/>
  <c r="M6162"/>
  <c r="M6163"/>
  <c r="M6164"/>
  <c r="M6165"/>
  <c r="M6166"/>
  <c r="M6167"/>
  <c r="M6168"/>
  <c r="M6169"/>
  <c r="M6170"/>
  <c r="M6171"/>
  <c r="M6172"/>
  <c r="M6173"/>
  <c r="M6174"/>
  <c r="M6175"/>
  <c r="M6176"/>
  <c r="M6177"/>
  <c r="M6178"/>
  <c r="M6179"/>
  <c r="M6180"/>
  <c r="M6181"/>
  <c r="M6182"/>
  <c r="M6183"/>
  <c r="M6184"/>
  <c r="M6185"/>
  <c r="M6186"/>
  <c r="M6187"/>
  <c r="M6188"/>
  <c r="M6189"/>
  <c r="M6190"/>
  <c r="M6191"/>
  <c r="M6192"/>
  <c r="M6193"/>
  <c r="M6194"/>
  <c r="M6195"/>
  <c r="M6196"/>
  <c r="M6197"/>
  <c r="M6198"/>
  <c r="M6199"/>
  <c r="M6200"/>
  <c r="M6201"/>
  <c r="M6202"/>
  <c r="M6203"/>
  <c r="M6204"/>
  <c r="M6205"/>
  <c r="M6206"/>
  <c r="M6207"/>
  <c r="M6208"/>
  <c r="M6209"/>
  <c r="M6210"/>
  <c r="M6211"/>
  <c r="M6212"/>
  <c r="M6213"/>
  <c r="M6214"/>
  <c r="M6215"/>
  <c r="M6216"/>
  <c r="M6217"/>
  <c r="M6218"/>
  <c r="M6219"/>
  <c r="M6220"/>
  <c r="M6221"/>
  <c r="M6222"/>
  <c r="M6223"/>
  <c r="M6224"/>
  <c r="M6225"/>
  <c r="M6226"/>
  <c r="M6227"/>
  <c r="M6228"/>
  <c r="M6229"/>
  <c r="M6230"/>
  <c r="M6231"/>
  <c r="M6232"/>
  <c r="M6233"/>
  <c r="M6234"/>
  <c r="M6235"/>
  <c r="M6236"/>
  <c r="M6237"/>
  <c r="M6238"/>
  <c r="M6239"/>
  <c r="M6240"/>
  <c r="M6241"/>
  <c r="M6242"/>
  <c r="M6243"/>
  <c r="M6244"/>
  <c r="M6245"/>
  <c r="M6246"/>
  <c r="M6247"/>
  <c r="M6248"/>
  <c r="M6249"/>
  <c r="M6250"/>
  <c r="M6251"/>
  <c r="M6252"/>
  <c r="M6253"/>
  <c r="M6254"/>
  <c r="M6255"/>
  <c r="M6256"/>
  <c r="M6257"/>
  <c r="M6258"/>
  <c r="M6259"/>
  <c r="M6260"/>
  <c r="M6261"/>
  <c r="M6262"/>
  <c r="M6263"/>
  <c r="M6264"/>
  <c r="M6265"/>
  <c r="M6266"/>
  <c r="M6267"/>
  <c r="M6268"/>
  <c r="M6269"/>
  <c r="M6270"/>
  <c r="M6271"/>
  <c r="M6272"/>
  <c r="M6273"/>
  <c r="M6274"/>
  <c r="M6275"/>
  <c r="M6276"/>
  <c r="M6277"/>
  <c r="M6278"/>
  <c r="M6279"/>
  <c r="M6280"/>
  <c r="M6281"/>
  <c r="M6282"/>
  <c r="M6283"/>
  <c r="M6284"/>
  <c r="M6285"/>
  <c r="M6286"/>
  <c r="M6287"/>
  <c r="M6288"/>
  <c r="M6289"/>
  <c r="M6290"/>
  <c r="M6291"/>
  <c r="M6292"/>
  <c r="M6293"/>
  <c r="M6294"/>
  <c r="M6295"/>
  <c r="M6296"/>
  <c r="M6297"/>
  <c r="M6298"/>
  <c r="M6299"/>
  <c r="M6300"/>
  <c r="M6301"/>
  <c r="M6302"/>
  <c r="M6303"/>
  <c r="M6304"/>
  <c r="M6305"/>
  <c r="M6306"/>
  <c r="M6307"/>
  <c r="M6308"/>
  <c r="M6309"/>
  <c r="M6310"/>
  <c r="M6311"/>
  <c r="M6312"/>
  <c r="M6313"/>
  <c r="M6314"/>
  <c r="M6315"/>
  <c r="M6316"/>
  <c r="M6317"/>
  <c r="M6318"/>
  <c r="M6319"/>
  <c r="M6320"/>
  <c r="M6321"/>
  <c r="M6322"/>
  <c r="M6323"/>
  <c r="M6324"/>
  <c r="M6325"/>
  <c r="M6326"/>
  <c r="M6327"/>
  <c r="M6328"/>
  <c r="M6329"/>
  <c r="M6330"/>
  <c r="M6331"/>
  <c r="M6332"/>
  <c r="M6333"/>
  <c r="M6334"/>
  <c r="M6335"/>
  <c r="M6336"/>
  <c r="M6337"/>
  <c r="M6338"/>
  <c r="M6339"/>
  <c r="M6340"/>
  <c r="M6341"/>
  <c r="M6342"/>
  <c r="M6343"/>
  <c r="M6344"/>
  <c r="M6345"/>
  <c r="M6346"/>
  <c r="M6347"/>
  <c r="M6348"/>
  <c r="M6349"/>
  <c r="M6350"/>
  <c r="M6351"/>
  <c r="M6352"/>
  <c r="M6353"/>
  <c r="M6354"/>
  <c r="M6355"/>
  <c r="M6356"/>
  <c r="M6357"/>
  <c r="M6358"/>
  <c r="M6359"/>
  <c r="M6360"/>
  <c r="M6361"/>
  <c r="M6362"/>
  <c r="M6363"/>
  <c r="M6364"/>
  <c r="M6365"/>
  <c r="M6366"/>
  <c r="M6367"/>
  <c r="M6368"/>
  <c r="M6369"/>
  <c r="M6370"/>
  <c r="M6371"/>
  <c r="M6372"/>
  <c r="M6373"/>
  <c r="M6374"/>
  <c r="M6375"/>
  <c r="M6376"/>
  <c r="M6377"/>
  <c r="M6378"/>
  <c r="M6379"/>
  <c r="M6380"/>
  <c r="M6381"/>
  <c r="M6382"/>
  <c r="M6383"/>
  <c r="M6384"/>
  <c r="M6385"/>
  <c r="M6386"/>
  <c r="M6387"/>
  <c r="M6388"/>
  <c r="M6389"/>
  <c r="M6390"/>
  <c r="M6391"/>
  <c r="M6392"/>
  <c r="M6393"/>
  <c r="M6394"/>
  <c r="M6395"/>
  <c r="M6396"/>
  <c r="M6397"/>
  <c r="M6398"/>
  <c r="M6399"/>
  <c r="M6400"/>
  <c r="M6401"/>
  <c r="M6402"/>
  <c r="M6403"/>
  <c r="M6404"/>
  <c r="M6405"/>
  <c r="M6406"/>
  <c r="M6407"/>
  <c r="M6408"/>
  <c r="M6409"/>
  <c r="M6410"/>
  <c r="M6411"/>
  <c r="M6412"/>
  <c r="M6413"/>
  <c r="M6414"/>
  <c r="M6415"/>
  <c r="M6416"/>
  <c r="M6417"/>
  <c r="M6418"/>
  <c r="M6419"/>
  <c r="M6420"/>
  <c r="M6421"/>
  <c r="M6422"/>
  <c r="M6423"/>
  <c r="M6424"/>
  <c r="M6425"/>
  <c r="M6426"/>
  <c r="M6427"/>
  <c r="M6428"/>
  <c r="M6429"/>
  <c r="M6430"/>
  <c r="M6431"/>
  <c r="M6432"/>
  <c r="M6433"/>
  <c r="M6434"/>
  <c r="M6435"/>
  <c r="M6436"/>
  <c r="M6437"/>
  <c r="M6438"/>
  <c r="M6439"/>
  <c r="M6440"/>
  <c r="M6441"/>
  <c r="M6442"/>
  <c r="M6443"/>
  <c r="M6444"/>
  <c r="M6445"/>
  <c r="M6446"/>
  <c r="M6447"/>
  <c r="M6448"/>
  <c r="M6449"/>
  <c r="M6450"/>
  <c r="M6451"/>
  <c r="M6452"/>
  <c r="M6453"/>
  <c r="M6454"/>
  <c r="M6455"/>
  <c r="M6456"/>
  <c r="M6457"/>
  <c r="M6458"/>
  <c r="M6459"/>
  <c r="M6460"/>
  <c r="M6461"/>
  <c r="M6462"/>
  <c r="M6463"/>
  <c r="M6464"/>
  <c r="M6465"/>
  <c r="M6466"/>
  <c r="M6467"/>
  <c r="M6468"/>
  <c r="M6469"/>
  <c r="M6470"/>
  <c r="M6471"/>
  <c r="M6472"/>
  <c r="M6473"/>
  <c r="M6474"/>
  <c r="M6475"/>
  <c r="M6476"/>
  <c r="M6477"/>
  <c r="M6478"/>
  <c r="M6479"/>
  <c r="M6480"/>
  <c r="M6481"/>
  <c r="M6482"/>
  <c r="M6483"/>
  <c r="M6484"/>
  <c r="M6485"/>
  <c r="M6486"/>
  <c r="M6487"/>
  <c r="M6488"/>
  <c r="M6489"/>
  <c r="M6490"/>
  <c r="M6491"/>
  <c r="M6492"/>
  <c r="M6493"/>
  <c r="M6494"/>
  <c r="M6495"/>
  <c r="M6496"/>
  <c r="M6497"/>
  <c r="M6498"/>
  <c r="M6499"/>
  <c r="M6500"/>
  <c r="M6501"/>
  <c r="M6502"/>
  <c r="M6503"/>
  <c r="M6504"/>
  <c r="M6505"/>
  <c r="M6506"/>
  <c r="M6507"/>
  <c r="M6508"/>
  <c r="M6509"/>
  <c r="M6510"/>
  <c r="M6511"/>
  <c r="M6512"/>
  <c r="M6513"/>
  <c r="M6514"/>
  <c r="M6515"/>
  <c r="M6516"/>
  <c r="M6517"/>
  <c r="M6518"/>
  <c r="M6519"/>
  <c r="M6520"/>
  <c r="M6521"/>
  <c r="M6522"/>
  <c r="M6523"/>
  <c r="M6524"/>
  <c r="M6525"/>
  <c r="M6526"/>
  <c r="M6527"/>
  <c r="M6528"/>
  <c r="M6529"/>
  <c r="M6530"/>
  <c r="M6531"/>
  <c r="M6532"/>
  <c r="M6533"/>
  <c r="M6534"/>
  <c r="M6535"/>
  <c r="M6536"/>
  <c r="M6537"/>
  <c r="M6538"/>
  <c r="M6539"/>
  <c r="M6540"/>
  <c r="M6541"/>
  <c r="M6542"/>
  <c r="M6543"/>
  <c r="M6544"/>
  <c r="M6545"/>
  <c r="M6546"/>
  <c r="M6547"/>
  <c r="M6548"/>
  <c r="M6549"/>
  <c r="M6550"/>
  <c r="M6551"/>
  <c r="M6552"/>
  <c r="M6553"/>
  <c r="M6554"/>
  <c r="M6555"/>
  <c r="M6556"/>
  <c r="M6557"/>
  <c r="M6558"/>
  <c r="M6559"/>
  <c r="M6560"/>
  <c r="M6561"/>
  <c r="M6562"/>
  <c r="M6563"/>
  <c r="M6564"/>
  <c r="M6565"/>
  <c r="M6566"/>
  <c r="M6567"/>
  <c r="M6568"/>
  <c r="M6569"/>
  <c r="M6570"/>
  <c r="M6571"/>
  <c r="M6572"/>
  <c r="M6573"/>
  <c r="M6574"/>
  <c r="M6575"/>
  <c r="M6576"/>
  <c r="M6577"/>
  <c r="M6578"/>
  <c r="M6579"/>
  <c r="M6580"/>
  <c r="M6581"/>
  <c r="M6582"/>
  <c r="M6583"/>
  <c r="M6584"/>
  <c r="M6585"/>
  <c r="M6586"/>
  <c r="M6587"/>
  <c r="M6588"/>
  <c r="M6589"/>
  <c r="M6590"/>
  <c r="M6591"/>
  <c r="M6592"/>
  <c r="M6593"/>
  <c r="M6594"/>
  <c r="M6595"/>
  <c r="M6596"/>
  <c r="M6597"/>
  <c r="M6598"/>
  <c r="M6599"/>
  <c r="M6600"/>
  <c r="M6601"/>
  <c r="M6602"/>
  <c r="M6603"/>
  <c r="M6604"/>
  <c r="M6605"/>
  <c r="M6606"/>
  <c r="M6607"/>
  <c r="M6608"/>
  <c r="M6609"/>
  <c r="M6610"/>
  <c r="M6611"/>
  <c r="M6612"/>
  <c r="M6613"/>
  <c r="M6614"/>
  <c r="M6615"/>
  <c r="M6616"/>
  <c r="M6617"/>
  <c r="M6618"/>
  <c r="M6619"/>
  <c r="M6620"/>
  <c r="M6621"/>
  <c r="M6622"/>
  <c r="M6623"/>
  <c r="M6624"/>
  <c r="M6625"/>
  <c r="M6626"/>
  <c r="M6627"/>
  <c r="M6628"/>
  <c r="M6629"/>
  <c r="M6630"/>
  <c r="M6631"/>
  <c r="M6632"/>
  <c r="M6633"/>
  <c r="M6634"/>
  <c r="M6635"/>
  <c r="M6636"/>
  <c r="M6637"/>
  <c r="M6638"/>
  <c r="M6639"/>
  <c r="M6640"/>
  <c r="M6641"/>
  <c r="M6642"/>
  <c r="M6643"/>
  <c r="M6644"/>
  <c r="M6645"/>
  <c r="M6646"/>
  <c r="M6647"/>
  <c r="M6648"/>
  <c r="M6649"/>
  <c r="M6650"/>
  <c r="M6651"/>
  <c r="M6652"/>
  <c r="M6653"/>
  <c r="M6654"/>
  <c r="M6655"/>
  <c r="M6656"/>
  <c r="M6657"/>
  <c r="M6658"/>
  <c r="M6659"/>
  <c r="M6660"/>
  <c r="M6661"/>
  <c r="M6662"/>
  <c r="M6663"/>
  <c r="M6664"/>
  <c r="M6665"/>
  <c r="M6666"/>
  <c r="M6667"/>
  <c r="M6668"/>
  <c r="M6669"/>
  <c r="M6670"/>
  <c r="M6671"/>
  <c r="M6672"/>
  <c r="M6673"/>
  <c r="M6674"/>
  <c r="M6675"/>
  <c r="M6676"/>
  <c r="M6677"/>
  <c r="M6678"/>
  <c r="M6679"/>
  <c r="M6680"/>
  <c r="M6681"/>
  <c r="M6682"/>
  <c r="M6683"/>
  <c r="M6684"/>
  <c r="M6685"/>
  <c r="M6686"/>
  <c r="M6687"/>
  <c r="M6688"/>
  <c r="M6689"/>
  <c r="M6690"/>
  <c r="M6691"/>
  <c r="M6692"/>
  <c r="M6693"/>
  <c r="M6694"/>
  <c r="M6695"/>
  <c r="M6696"/>
  <c r="M6697"/>
  <c r="M6698"/>
  <c r="M6699"/>
  <c r="M6700"/>
  <c r="M6701"/>
  <c r="M6702"/>
  <c r="M6703"/>
  <c r="M6704"/>
  <c r="M6705"/>
  <c r="M6706"/>
  <c r="M6707"/>
  <c r="M6708"/>
  <c r="M6709"/>
  <c r="M6710"/>
  <c r="M6711"/>
  <c r="M6712"/>
  <c r="M6713"/>
  <c r="M6714"/>
  <c r="M6715"/>
  <c r="M6716"/>
  <c r="M6717"/>
  <c r="M6718"/>
  <c r="M6719"/>
  <c r="M6720"/>
  <c r="M6721"/>
  <c r="M6722"/>
  <c r="M6723"/>
  <c r="M6724"/>
  <c r="M6725"/>
  <c r="M6726"/>
  <c r="M6727"/>
  <c r="M6728"/>
  <c r="M6729"/>
  <c r="M6730"/>
  <c r="M6731"/>
  <c r="M6732"/>
  <c r="M6733"/>
  <c r="M6734"/>
  <c r="M6735"/>
  <c r="M6736"/>
  <c r="M6737"/>
  <c r="M6738"/>
  <c r="M6739"/>
  <c r="M6740"/>
  <c r="M6741"/>
  <c r="M6742"/>
  <c r="M6743"/>
  <c r="M6744"/>
  <c r="M6745"/>
  <c r="M6746"/>
  <c r="M6747"/>
  <c r="M6748"/>
  <c r="M6749"/>
  <c r="M6750"/>
  <c r="M6751"/>
  <c r="M6752"/>
  <c r="M6753"/>
  <c r="M6754"/>
  <c r="M6755"/>
  <c r="M6756"/>
  <c r="M6757"/>
  <c r="M6758"/>
  <c r="M6759"/>
  <c r="M6760"/>
  <c r="M6761"/>
  <c r="M6762"/>
  <c r="M6763"/>
  <c r="M6764"/>
  <c r="M6765"/>
  <c r="M6766"/>
  <c r="M6767"/>
  <c r="M6768"/>
  <c r="M6769"/>
  <c r="M6770"/>
  <c r="M6771"/>
  <c r="M6772"/>
  <c r="M6773"/>
  <c r="M6774"/>
  <c r="M6775"/>
  <c r="M6776"/>
  <c r="M6777"/>
  <c r="M6778"/>
  <c r="M6779"/>
  <c r="M6780"/>
  <c r="M6781"/>
  <c r="M6782"/>
  <c r="M6783"/>
  <c r="M6784"/>
  <c r="M6785"/>
  <c r="M6786"/>
  <c r="M6787"/>
  <c r="M6788"/>
  <c r="M6789"/>
  <c r="M6790"/>
  <c r="M6791"/>
  <c r="M6792"/>
  <c r="M6793"/>
  <c r="M6794"/>
  <c r="M6795"/>
  <c r="M6796"/>
  <c r="M6797"/>
  <c r="M6798"/>
  <c r="M6799"/>
  <c r="M6800"/>
  <c r="M6801"/>
  <c r="M6802"/>
  <c r="M6803"/>
  <c r="M6804"/>
  <c r="M6805"/>
  <c r="M6806"/>
  <c r="M6807"/>
  <c r="M6808"/>
  <c r="M6809"/>
  <c r="M6810"/>
  <c r="M6811"/>
  <c r="M6812"/>
  <c r="M6813"/>
  <c r="M6814"/>
  <c r="M6815"/>
  <c r="M6816"/>
  <c r="M6817"/>
  <c r="M6818"/>
  <c r="M6819"/>
  <c r="M6820"/>
  <c r="M6821"/>
  <c r="M6822"/>
  <c r="M6823"/>
  <c r="M6824"/>
  <c r="M6825"/>
  <c r="M6826"/>
  <c r="M6827"/>
  <c r="M6828"/>
  <c r="M6829"/>
  <c r="M6830"/>
  <c r="M6831"/>
  <c r="M6832"/>
  <c r="M6833"/>
  <c r="M6834"/>
  <c r="M6835"/>
  <c r="M6836"/>
  <c r="M6837"/>
  <c r="M6838"/>
  <c r="M6839"/>
  <c r="M6840"/>
  <c r="M6841"/>
  <c r="M6842"/>
  <c r="M6843"/>
  <c r="M6844"/>
  <c r="M6845"/>
  <c r="M6846"/>
  <c r="M6847"/>
  <c r="M6848"/>
  <c r="M6849"/>
  <c r="M6850"/>
  <c r="M6851"/>
  <c r="M6852"/>
  <c r="M6853"/>
  <c r="M6854"/>
  <c r="M6855"/>
  <c r="M6856"/>
  <c r="M6857"/>
  <c r="M6858"/>
  <c r="M6859"/>
  <c r="M6860"/>
  <c r="M6861"/>
  <c r="M6862"/>
  <c r="M6863"/>
  <c r="M6864"/>
  <c r="M6865"/>
  <c r="M6866"/>
  <c r="M6867"/>
  <c r="M6868"/>
  <c r="M6869"/>
  <c r="M6870"/>
  <c r="M6871"/>
  <c r="M6872"/>
  <c r="M6873"/>
  <c r="M6874"/>
  <c r="M6875"/>
  <c r="M6876"/>
  <c r="M6877"/>
  <c r="M6878"/>
  <c r="M6879"/>
  <c r="M6880"/>
  <c r="M6881"/>
  <c r="M6882"/>
  <c r="M6883"/>
  <c r="M6884"/>
  <c r="M6885"/>
  <c r="M6886"/>
  <c r="M6887"/>
  <c r="M6888"/>
  <c r="M6889"/>
  <c r="M6890"/>
  <c r="M6891"/>
  <c r="M6892"/>
  <c r="M6893"/>
  <c r="M6894"/>
  <c r="M6895"/>
  <c r="M6896"/>
  <c r="M6897"/>
  <c r="M6898"/>
  <c r="M6899"/>
  <c r="M6900"/>
  <c r="M6901"/>
  <c r="M6902"/>
  <c r="M6903"/>
  <c r="M6904"/>
  <c r="M6905"/>
  <c r="M6906"/>
  <c r="M6907"/>
  <c r="M6908"/>
  <c r="M6909"/>
  <c r="M6910"/>
  <c r="M6911"/>
  <c r="M6912"/>
  <c r="M6913"/>
  <c r="M6914"/>
  <c r="M6915"/>
  <c r="M6916"/>
  <c r="M6917"/>
  <c r="M6918"/>
  <c r="M6919"/>
  <c r="M6920"/>
  <c r="M6921"/>
  <c r="M6922"/>
  <c r="M6923"/>
  <c r="M6924"/>
  <c r="M6925"/>
  <c r="M6926"/>
  <c r="M6927"/>
  <c r="M6928"/>
  <c r="M6929"/>
  <c r="M6930"/>
  <c r="M6931"/>
  <c r="M6932"/>
  <c r="M6933"/>
  <c r="M6934"/>
  <c r="M6935"/>
  <c r="M6936"/>
  <c r="M6937"/>
  <c r="M6938"/>
  <c r="M6939"/>
  <c r="M6940"/>
  <c r="M6941"/>
  <c r="M6942"/>
  <c r="M6943"/>
  <c r="M6944"/>
  <c r="M6945"/>
  <c r="M6946"/>
  <c r="M6947"/>
  <c r="M6948"/>
  <c r="M6949"/>
  <c r="M6950"/>
  <c r="M6951"/>
  <c r="M6952"/>
  <c r="M6953"/>
  <c r="M6954"/>
  <c r="M6955"/>
  <c r="M6956"/>
  <c r="M6957"/>
  <c r="M6958"/>
  <c r="M6959"/>
  <c r="M6960"/>
  <c r="M6961"/>
  <c r="M6962"/>
  <c r="M6963"/>
  <c r="M6964"/>
  <c r="M6965"/>
  <c r="M6966"/>
  <c r="M6967"/>
  <c r="M6968"/>
  <c r="M6969"/>
  <c r="M6970"/>
  <c r="M6971"/>
  <c r="M6972"/>
  <c r="M6973"/>
  <c r="M6974"/>
  <c r="M6975"/>
  <c r="M6976"/>
  <c r="M6977"/>
  <c r="M6978"/>
  <c r="M6979"/>
  <c r="M6980"/>
  <c r="M6981"/>
  <c r="M6982"/>
  <c r="M6983"/>
  <c r="M6984"/>
  <c r="M6985"/>
  <c r="M6986"/>
  <c r="M6987"/>
  <c r="M6988"/>
  <c r="M6989"/>
  <c r="M6990"/>
  <c r="M6991"/>
  <c r="M6992"/>
  <c r="M6993"/>
  <c r="M6994"/>
  <c r="M6995"/>
  <c r="M6996"/>
  <c r="M6997"/>
  <c r="M6998"/>
  <c r="M6999"/>
  <c r="M7000"/>
  <c r="M7001"/>
  <c r="M7002"/>
  <c r="M7003"/>
  <c r="M7004"/>
  <c r="M7005"/>
  <c r="M7006"/>
  <c r="M7007"/>
  <c r="M7008"/>
  <c r="M7009"/>
  <c r="M7010"/>
  <c r="M7011"/>
  <c r="M7012"/>
  <c r="M7013"/>
  <c r="M7014"/>
  <c r="M7015"/>
  <c r="M7016"/>
  <c r="M7017"/>
  <c r="M7018"/>
  <c r="M7019"/>
  <c r="M7020"/>
  <c r="M7021"/>
  <c r="M7022"/>
  <c r="M7023"/>
  <c r="M7024"/>
  <c r="M7025"/>
  <c r="M7026"/>
  <c r="M7027"/>
  <c r="M7028"/>
  <c r="M7029"/>
  <c r="M7030"/>
  <c r="M7031"/>
  <c r="M7032"/>
  <c r="M7033"/>
  <c r="M7034"/>
  <c r="M7035"/>
  <c r="M7036"/>
  <c r="M7037"/>
  <c r="M7038"/>
  <c r="M7039"/>
  <c r="M7040"/>
  <c r="M7041"/>
  <c r="M7042"/>
  <c r="M7043"/>
  <c r="M7044"/>
  <c r="M7045"/>
  <c r="M7046"/>
  <c r="M7047"/>
  <c r="M7048"/>
  <c r="M7049"/>
  <c r="M7050"/>
  <c r="M7051"/>
  <c r="M7052"/>
  <c r="M7053"/>
  <c r="M7054"/>
  <c r="M7055"/>
  <c r="M7056"/>
  <c r="M7057"/>
  <c r="M7058"/>
  <c r="M7059"/>
  <c r="M7060"/>
  <c r="M7061"/>
  <c r="M7062"/>
  <c r="M7063"/>
  <c r="M7064"/>
  <c r="M7065"/>
  <c r="M7066"/>
  <c r="M7067"/>
  <c r="M7068"/>
  <c r="M7069"/>
  <c r="M7070"/>
  <c r="M7071"/>
  <c r="M7072"/>
  <c r="M7073"/>
  <c r="M7074"/>
  <c r="M7075"/>
  <c r="M7076"/>
  <c r="M7077"/>
  <c r="M7078"/>
  <c r="M7079"/>
  <c r="M7080"/>
  <c r="M7081"/>
  <c r="M7082"/>
  <c r="M7083"/>
  <c r="M7084"/>
  <c r="M7085"/>
  <c r="M7086"/>
  <c r="M7087"/>
  <c r="M7088"/>
  <c r="M7089"/>
  <c r="M7090"/>
  <c r="M7091"/>
  <c r="M7092"/>
  <c r="M7093"/>
  <c r="M7094"/>
  <c r="M7095"/>
  <c r="M7096"/>
  <c r="M7097"/>
  <c r="M7098"/>
  <c r="M7099"/>
  <c r="M7100"/>
  <c r="M7101"/>
  <c r="M7102"/>
  <c r="M7103"/>
  <c r="M7104"/>
  <c r="M7105"/>
  <c r="M7106"/>
  <c r="M7107"/>
  <c r="M7108"/>
  <c r="M7109"/>
  <c r="M7110"/>
  <c r="M7111"/>
  <c r="M7112"/>
  <c r="M7113"/>
  <c r="M7114"/>
  <c r="M7115"/>
  <c r="M7116"/>
  <c r="M7117"/>
  <c r="M7118"/>
  <c r="M7119"/>
  <c r="M7120"/>
  <c r="M7121"/>
  <c r="M7122"/>
  <c r="M7123"/>
  <c r="M7124"/>
  <c r="M7125"/>
  <c r="M7126"/>
  <c r="M7127"/>
  <c r="M7128"/>
  <c r="M7129"/>
  <c r="M7130"/>
  <c r="M7131"/>
  <c r="M7132"/>
  <c r="M7133"/>
  <c r="M7134"/>
  <c r="M7135"/>
  <c r="M7136"/>
  <c r="M7137"/>
  <c r="M7138"/>
  <c r="M7139"/>
  <c r="M7140"/>
  <c r="M7141"/>
  <c r="M7142"/>
  <c r="M7143"/>
  <c r="M7144"/>
  <c r="M7145"/>
  <c r="M7146"/>
  <c r="M7147"/>
  <c r="M7148"/>
  <c r="M7149"/>
  <c r="M7150"/>
  <c r="M7151"/>
  <c r="M7152"/>
  <c r="M7153"/>
  <c r="M7154"/>
  <c r="M7155"/>
  <c r="M7156"/>
  <c r="M7157"/>
  <c r="M7158"/>
  <c r="M7159"/>
  <c r="M7160"/>
  <c r="M7161"/>
  <c r="M7162"/>
  <c r="M7163"/>
  <c r="M7164"/>
  <c r="M7165"/>
  <c r="M7166"/>
  <c r="M7167"/>
  <c r="M7168"/>
  <c r="M7169"/>
  <c r="M7170"/>
  <c r="M7171"/>
  <c r="M7172"/>
  <c r="M7173"/>
  <c r="M7174"/>
  <c r="M7175"/>
  <c r="M7176"/>
  <c r="M7177"/>
  <c r="M7178"/>
  <c r="M7179"/>
  <c r="M7180"/>
  <c r="M7181"/>
  <c r="M7182"/>
  <c r="M7183"/>
  <c r="M7184"/>
  <c r="M7185"/>
  <c r="M7186"/>
  <c r="M7187"/>
  <c r="M7188"/>
  <c r="M7189"/>
  <c r="M7190"/>
  <c r="M7191"/>
  <c r="M7192"/>
  <c r="M7193"/>
  <c r="M7194"/>
  <c r="M7195"/>
  <c r="M7196"/>
  <c r="M7197"/>
  <c r="M7198"/>
  <c r="M7199"/>
  <c r="M7200"/>
  <c r="M7201"/>
  <c r="M7202"/>
  <c r="M7203"/>
  <c r="M7204"/>
  <c r="M7205"/>
  <c r="M7206"/>
  <c r="M7207"/>
  <c r="M7208"/>
  <c r="M7209"/>
  <c r="M7210"/>
  <c r="M7211"/>
  <c r="M7212"/>
  <c r="M7213"/>
  <c r="M7214"/>
  <c r="M7215"/>
  <c r="M7216"/>
  <c r="M7217"/>
  <c r="M7218"/>
  <c r="M7219"/>
  <c r="M7220"/>
  <c r="M7221"/>
  <c r="M7222"/>
  <c r="M7223"/>
  <c r="M7224"/>
  <c r="M7225"/>
  <c r="M7226"/>
  <c r="M7227"/>
  <c r="M7228"/>
  <c r="M7229"/>
  <c r="M7230"/>
  <c r="M7231"/>
  <c r="M7232"/>
  <c r="M7233"/>
  <c r="M7234"/>
  <c r="M7235"/>
  <c r="M7236"/>
  <c r="M7237"/>
  <c r="M7238"/>
  <c r="M7239"/>
  <c r="M7240"/>
  <c r="M7241"/>
  <c r="M7242"/>
  <c r="M7243"/>
  <c r="M7244"/>
  <c r="M7245"/>
  <c r="M7246"/>
  <c r="M7247"/>
  <c r="M7248"/>
  <c r="M7249"/>
  <c r="M7250"/>
  <c r="M7251"/>
  <c r="M7252"/>
  <c r="M7253"/>
  <c r="M7254"/>
  <c r="M7255"/>
  <c r="M7256"/>
  <c r="M7257"/>
  <c r="M7258"/>
  <c r="M7259"/>
  <c r="M7260"/>
  <c r="M7261"/>
  <c r="M7262"/>
  <c r="M7263"/>
  <c r="M7264"/>
  <c r="M7265"/>
  <c r="M7266"/>
  <c r="M7267"/>
  <c r="M7268"/>
  <c r="M7269"/>
  <c r="M7270"/>
  <c r="M7271"/>
  <c r="M7272"/>
  <c r="M7273"/>
  <c r="M7274"/>
  <c r="M7275"/>
  <c r="M7276"/>
  <c r="M7277"/>
  <c r="M7278"/>
  <c r="M7279"/>
  <c r="M7280"/>
  <c r="M7281"/>
  <c r="M7282"/>
  <c r="M7283"/>
  <c r="M7284"/>
  <c r="M7285"/>
  <c r="M7286"/>
  <c r="M7287"/>
  <c r="M7288"/>
  <c r="M7289"/>
  <c r="M7290"/>
  <c r="M7291"/>
  <c r="M7292"/>
  <c r="M7293"/>
  <c r="M7294"/>
  <c r="M7295"/>
  <c r="M7296"/>
  <c r="M7297"/>
  <c r="M7298"/>
  <c r="M7299"/>
  <c r="M7300"/>
  <c r="M7301"/>
  <c r="M7302"/>
  <c r="M7303"/>
  <c r="M7304"/>
  <c r="M7305"/>
  <c r="M7306"/>
  <c r="M7307"/>
  <c r="M7308"/>
  <c r="M7309"/>
  <c r="M7310"/>
  <c r="M7311"/>
  <c r="M7312"/>
  <c r="M7313"/>
  <c r="M7314"/>
  <c r="M7315"/>
  <c r="M7316"/>
  <c r="M7317"/>
  <c r="M7318"/>
  <c r="M7319"/>
  <c r="M7320"/>
  <c r="M7321"/>
  <c r="M7322"/>
  <c r="M7323"/>
  <c r="M7324"/>
  <c r="M7325"/>
  <c r="M7326"/>
  <c r="M7327"/>
  <c r="M7328"/>
  <c r="M7329"/>
  <c r="M7330"/>
  <c r="M7331"/>
  <c r="M7332"/>
  <c r="M7333"/>
  <c r="M7334"/>
  <c r="M7335"/>
  <c r="M7336"/>
  <c r="M7337"/>
  <c r="M7338"/>
  <c r="M7339"/>
  <c r="M7340"/>
  <c r="M7341"/>
  <c r="M7342"/>
  <c r="M7343"/>
  <c r="M7344"/>
  <c r="M7345"/>
  <c r="M7346"/>
  <c r="M7347"/>
  <c r="M7348"/>
  <c r="M7349"/>
  <c r="M7350"/>
  <c r="M7351"/>
  <c r="M7352"/>
  <c r="M7353"/>
  <c r="M7354"/>
  <c r="M7355"/>
  <c r="M7356"/>
  <c r="M7357"/>
  <c r="M7358"/>
  <c r="M7359"/>
  <c r="M7360"/>
  <c r="M7361"/>
  <c r="M7362"/>
  <c r="M7363"/>
  <c r="M7364"/>
  <c r="M7365"/>
  <c r="M7366"/>
  <c r="M7367"/>
  <c r="M7368"/>
  <c r="M7369"/>
  <c r="M7370"/>
  <c r="M7371"/>
  <c r="M7372"/>
  <c r="M7373"/>
  <c r="M7374"/>
  <c r="M7375"/>
  <c r="M7376"/>
  <c r="M7377"/>
  <c r="M7378"/>
  <c r="M7379"/>
  <c r="M7380"/>
  <c r="M7381"/>
  <c r="M7382"/>
  <c r="M7383"/>
  <c r="M7384"/>
  <c r="M7385"/>
  <c r="M7386"/>
  <c r="M7387"/>
  <c r="M7388"/>
  <c r="M7389"/>
  <c r="M7390"/>
  <c r="M7391"/>
  <c r="M7392"/>
  <c r="M7393"/>
  <c r="M7394"/>
  <c r="M7395"/>
  <c r="M7396"/>
  <c r="M7397"/>
  <c r="M7398"/>
  <c r="M7399"/>
  <c r="M7400"/>
  <c r="M7401"/>
  <c r="M7402"/>
  <c r="M7403"/>
  <c r="M7404"/>
  <c r="M7405"/>
  <c r="M7406"/>
  <c r="M7407"/>
  <c r="M7408"/>
  <c r="M7409"/>
  <c r="M7410"/>
  <c r="M7411"/>
  <c r="M7412"/>
  <c r="M7413"/>
  <c r="M7414"/>
  <c r="M7415"/>
  <c r="M7416"/>
  <c r="M7417"/>
  <c r="M7418"/>
  <c r="M7419"/>
  <c r="M7420"/>
  <c r="M7421"/>
  <c r="M7422"/>
  <c r="M7423"/>
  <c r="M7424"/>
  <c r="M7425"/>
  <c r="M7426"/>
  <c r="M7427"/>
  <c r="M7428"/>
  <c r="M7429"/>
  <c r="M7430"/>
  <c r="M7431"/>
  <c r="M7432"/>
  <c r="M7433"/>
  <c r="M7434"/>
  <c r="M7435"/>
  <c r="M7436"/>
  <c r="M7437"/>
  <c r="M7438"/>
  <c r="M7439"/>
  <c r="M7440"/>
  <c r="M7441"/>
  <c r="M7442"/>
  <c r="M7443"/>
  <c r="M7444"/>
  <c r="M7445"/>
  <c r="M7446"/>
  <c r="M7447"/>
  <c r="M7448"/>
  <c r="M7449"/>
  <c r="M7450"/>
  <c r="M7451"/>
  <c r="M7452"/>
  <c r="M7453"/>
  <c r="M7454"/>
  <c r="M7455"/>
  <c r="M7456"/>
  <c r="M7457"/>
  <c r="M7458"/>
  <c r="M7459"/>
  <c r="M7460"/>
  <c r="M7461"/>
  <c r="M7462"/>
  <c r="M7463"/>
  <c r="M7464"/>
  <c r="M7465"/>
  <c r="M7466"/>
  <c r="M7467"/>
  <c r="M7468"/>
  <c r="M7469"/>
  <c r="M7470"/>
  <c r="M7471"/>
  <c r="M7472"/>
  <c r="M7473"/>
  <c r="M7474"/>
  <c r="M7475"/>
  <c r="M7476"/>
  <c r="M7477"/>
  <c r="M7478"/>
  <c r="M7479"/>
  <c r="M7480"/>
  <c r="M7481"/>
  <c r="M7482"/>
  <c r="M7483"/>
  <c r="M7484"/>
  <c r="M7485"/>
  <c r="M7486"/>
  <c r="M7487"/>
  <c r="M7488"/>
  <c r="M7489"/>
  <c r="M7490"/>
  <c r="M7491"/>
  <c r="M7492"/>
  <c r="M7493"/>
  <c r="M7494"/>
  <c r="M7495"/>
  <c r="M7496"/>
  <c r="M7497"/>
  <c r="M7498"/>
  <c r="M7499"/>
  <c r="M7500"/>
  <c r="M7501"/>
  <c r="M7502"/>
  <c r="M7503"/>
  <c r="M7504"/>
  <c r="M7505"/>
  <c r="M7506"/>
  <c r="M7507"/>
  <c r="M7508"/>
  <c r="M7509"/>
  <c r="M7510"/>
  <c r="M7511"/>
  <c r="M7512"/>
  <c r="M7513"/>
  <c r="M7514"/>
  <c r="M7515"/>
  <c r="M7516"/>
  <c r="M7517"/>
  <c r="M7518"/>
  <c r="M7519"/>
  <c r="M7520"/>
  <c r="M7521"/>
  <c r="M7522"/>
  <c r="M7523"/>
  <c r="M7524"/>
  <c r="M7525"/>
  <c r="M7526"/>
  <c r="M7527"/>
  <c r="M7528"/>
  <c r="M7529"/>
  <c r="M7530"/>
  <c r="M7531"/>
  <c r="M7532"/>
  <c r="M7533"/>
  <c r="M7534"/>
  <c r="M7535"/>
  <c r="M7536"/>
  <c r="M7537"/>
  <c r="M7538"/>
  <c r="M7539"/>
  <c r="M7540"/>
  <c r="M7541"/>
  <c r="M7542"/>
  <c r="M7543"/>
  <c r="M7544"/>
  <c r="M7545"/>
  <c r="M7546"/>
  <c r="M7547"/>
  <c r="M7548"/>
  <c r="M7549"/>
  <c r="M7550"/>
  <c r="M7551"/>
  <c r="M7552"/>
  <c r="M7553"/>
  <c r="M7554"/>
  <c r="M7555"/>
  <c r="M7556"/>
  <c r="M7557"/>
  <c r="M7558"/>
  <c r="M7559"/>
  <c r="M7560"/>
  <c r="M7561"/>
  <c r="M7562"/>
  <c r="M7563"/>
  <c r="M7564"/>
  <c r="M7565"/>
  <c r="M7566"/>
  <c r="M7567"/>
  <c r="M7568"/>
  <c r="M7569"/>
  <c r="M7570"/>
  <c r="M7571"/>
  <c r="M7572"/>
  <c r="M7573"/>
  <c r="M7574"/>
  <c r="M7575"/>
  <c r="M7576"/>
  <c r="M7577"/>
  <c r="M7578"/>
  <c r="M7579"/>
  <c r="M7580"/>
  <c r="M7581"/>
  <c r="M7582"/>
  <c r="M7583"/>
  <c r="M7584"/>
  <c r="M7585"/>
  <c r="M7586"/>
  <c r="M7587"/>
  <c r="M7588"/>
  <c r="M7589"/>
  <c r="M7590"/>
  <c r="M7591"/>
  <c r="M7592"/>
  <c r="M7593"/>
  <c r="M7594"/>
  <c r="M7595"/>
  <c r="M7596"/>
  <c r="M7597"/>
  <c r="M7598"/>
  <c r="M7599"/>
  <c r="M7600"/>
  <c r="M7601"/>
  <c r="M7602"/>
  <c r="M7603"/>
  <c r="M7604"/>
  <c r="M7605"/>
  <c r="M7606"/>
  <c r="M7607"/>
  <c r="M7608"/>
  <c r="M7609"/>
  <c r="M7610"/>
  <c r="M7611"/>
  <c r="M7612"/>
  <c r="M7613"/>
  <c r="M7614"/>
  <c r="M7615"/>
  <c r="M7616"/>
  <c r="M7617"/>
  <c r="M7618"/>
  <c r="M7619"/>
  <c r="M7620"/>
  <c r="M7621"/>
  <c r="M7622"/>
  <c r="M7623"/>
  <c r="M7624"/>
  <c r="M7625"/>
  <c r="M7626"/>
  <c r="M7627"/>
  <c r="M7628"/>
  <c r="M7629"/>
  <c r="M7630"/>
  <c r="M7631"/>
  <c r="M7632"/>
  <c r="M7633"/>
  <c r="M7634"/>
  <c r="M7635"/>
  <c r="M7636"/>
  <c r="M7637"/>
  <c r="M7638"/>
  <c r="M7639"/>
  <c r="M7640"/>
  <c r="M7641"/>
  <c r="M7642"/>
  <c r="M7643"/>
  <c r="M7644"/>
  <c r="M7645"/>
  <c r="M7646"/>
  <c r="M7647"/>
  <c r="M7648"/>
  <c r="M7649"/>
  <c r="M7650"/>
  <c r="M7651"/>
  <c r="M7652"/>
  <c r="M7653"/>
  <c r="M7654"/>
  <c r="M7655"/>
  <c r="M7656"/>
  <c r="M7657"/>
  <c r="M7658"/>
  <c r="M7659"/>
  <c r="M7660"/>
  <c r="M7661"/>
  <c r="M7662"/>
  <c r="M7663"/>
  <c r="M7664"/>
  <c r="M7665"/>
  <c r="M7666"/>
  <c r="M7667"/>
  <c r="M7668"/>
  <c r="M7669"/>
  <c r="M7670"/>
  <c r="M7671"/>
  <c r="M7672"/>
  <c r="M7673"/>
  <c r="M7674"/>
  <c r="M7675"/>
  <c r="M7676"/>
  <c r="M7677"/>
  <c r="M7678"/>
  <c r="M7679"/>
  <c r="M7680"/>
  <c r="M7681"/>
  <c r="M7682"/>
  <c r="M7683"/>
  <c r="M7684"/>
  <c r="M7685"/>
  <c r="M7686"/>
  <c r="M7687"/>
  <c r="M7688"/>
  <c r="M7689"/>
  <c r="M7690"/>
  <c r="M7691"/>
  <c r="M7692"/>
  <c r="M7693"/>
  <c r="M7694"/>
  <c r="M7695"/>
  <c r="M7696"/>
  <c r="M7697"/>
  <c r="M7698"/>
  <c r="M7699"/>
  <c r="M7700"/>
  <c r="M7701"/>
  <c r="M7702"/>
  <c r="M7703"/>
  <c r="M7704"/>
  <c r="M7705"/>
  <c r="M7706"/>
  <c r="M7707"/>
  <c r="M7708"/>
  <c r="M7709"/>
  <c r="M7710"/>
  <c r="M7711"/>
  <c r="M7712"/>
  <c r="M7713"/>
  <c r="M7714"/>
  <c r="M7715"/>
  <c r="M7716"/>
  <c r="M7717"/>
  <c r="M7718"/>
  <c r="M7719"/>
  <c r="M7720"/>
  <c r="M7721"/>
  <c r="M7722"/>
  <c r="M7723"/>
  <c r="M7724"/>
  <c r="M7725"/>
  <c r="M7726"/>
  <c r="M7727"/>
  <c r="M7728"/>
  <c r="M7729"/>
  <c r="M7730"/>
  <c r="M7731"/>
  <c r="M7732"/>
  <c r="M7733"/>
  <c r="M7734"/>
  <c r="M7735"/>
  <c r="M7736"/>
  <c r="M7737"/>
  <c r="M7738"/>
  <c r="M7739"/>
  <c r="M7740"/>
  <c r="M7741"/>
  <c r="M7742"/>
  <c r="M7743"/>
  <c r="M7744"/>
  <c r="M7745"/>
  <c r="M7746"/>
  <c r="M7747"/>
  <c r="M7748"/>
  <c r="M7749"/>
  <c r="M7750"/>
  <c r="M7751"/>
  <c r="M7752"/>
  <c r="M7753"/>
  <c r="M7754"/>
  <c r="M7755"/>
  <c r="M7756"/>
  <c r="M7757"/>
  <c r="M7758"/>
  <c r="M7759"/>
  <c r="M7760"/>
  <c r="M7761"/>
  <c r="M7762"/>
  <c r="M7763"/>
  <c r="M7764"/>
  <c r="M7765"/>
  <c r="M7766"/>
  <c r="M7767"/>
  <c r="M7768"/>
  <c r="M7769"/>
  <c r="M7770"/>
  <c r="M7771"/>
  <c r="M7772"/>
  <c r="M7773"/>
  <c r="M7774"/>
  <c r="M7775"/>
  <c r="M7776"/>
  <c r="M7777"/>
  <c r="M7778"/>
  <c r="M7779"/>
  <c r="M7780"/>
  <c r="M7781"/>
  <c r="M7782"/>
  <c r="M7783"/>
  <c r="M7784"/>
  <c r="M7785"/>
  <c r="M7786"/>
  <c r="M7787"/>
  <c r="M7788"/>
  <c r="M7789"/>
  <c r="M7790"/>
  <c r="M7791"/>
  <c r="M7792"/>
  <c r="M7793"/>
  <c r="M7794"/>
  <c r="M7795"/>
  <c r="M7796"/>
  <c r="M7797"/>
  <c r="M7798"/>
  <c r="M7799"/>
  <c r="M7800"/>
  <c r="M7801"/>
  <c r="M7802"/>
  <c r="M7803"/>
  <c r="M7804"/>
  <c r="M7805"/>
  <c r="M7806"/>
  <c r="M7807"/>
  <c r="M7808"/>
  <c r="M7809"/>
  <c r="M7810"/>
  <c r="M7811"/>
  <c r="M7812"/>
  <c r="M7813"/>
  <c r="M7814"/>
  <c r="M7815"/>
  <c r="M7816"/>
  <c r="M7817"/>
  <c r="M7818"/>
  <c r="M7819"/>
  <c r="M7820"/>
  <c r="M7821"/>
  <c r="M7822"/>
  <c r="M7823"/>
  <c r="M7824"/>
  <c r="M7825"/>
  <c r="M7826"/>
  <c r="M7827"/>
  <c r="M7828"/>
  <c r="M7829"/>
  <c r="M7830"/>
  <c r="M7831"/>
  <c r="M7832"/>
  <c r="M7833"/>
  <c r="M7834"/>
  <c r="M7835"/>
  <c r="M7836"/>
  <c r="M7837"/>
  <c r="M7838"/>
  <c r="M7839"/>
  <c r="M7840"/>
  <c r="M7841"/>
  <c r="M7842"/>
  <c r="M7843"/>
  <c r="M7844"/>
  <c r="M7845"/>
  <c r="M7846"/>
  <c r="M7847"/>
  <c r="M7848"/>
  <c r="M7849"/>
  <c r="M7850"/>
  <c r="M7851"/>
  <c r="M7852"/>
  <c r="M7853"/>
  <c r="M7854"/>
  <c r="M7855"/>
  <c r="M7856"/>
  <c r="M7857"/>
  <c r="M7858"/>
  <c r="M7859"/>
  <c r="M7860"/>
  <c r="M7861"/>
  <c r="M7862"/>
  <c r="M7863"/>
  <c r="M7864"/>
  <c r="M7865"/>
  <c r="M7866"/>
  <c r="M7867"/>
  <c r="M7868"/>
  <c r="M7869"/>
  <c r="M7870"/>
  <c r="M7871"/>
  <c r="M7872"/>
  <c r="M7873"/>
  <c r="M7874"/>
  <c r="M7875"/>
  <c r="M7876"/>
  <c r="M7877"/>
  <c r="M7878"/>
  <c r="M7879"/>
  <c r="M7880"/>
  <c r="M7881"/>
  <c r="M7882"/>
  <c r="M7883"/>
  <c r="M7884"/>
  <c r="M7885"/>
  <c r="M7886"/>
  <c r="M7887"/>
  <c r="M7888"/>
  <c r="M7889"/>
  <c r="M7890"/>
  <c r="M7891"/>
  <c r="M7892"/>
  <c r="M7893"/>
  <c r="M7894"/>
  <c r="M7895"/>
  <c r="M7896"/>
  <c r="M7897"/>
  <c r="M7898"/>
  <c r="M7899"/>
  <c r="M7900"/>
  <c r="M7901"/>
  <c r="M7902"/>
  <c r="M7903"/>
  <c r="M7904"/>
  <c r="M7905"/>
  <c r="M7906"/>
  <c r="M7907"/>
  <c r="M7908"/>
  <c r="M7909"/>
  <c r="M7910"/>
  <c r="M7911"/>
  <c r="M7912"/>
  <c r="M7913"/>
  <c r="M7914"/>
  <c r="M7915"/>
  <c r="M7916"/>
  <c r="M7917"/>
  <c r="M7918"/>
  <c r="M7919"/>
  <c r="M7920"/>
  <c r="M7921"/>
  <c r="M7922"/>
  <c r="M7923"/>
  <c r="M7924"/>
  <c r="M7925"/>
  <c r="M7926"/>
  <c r="M7927"/>
  <c r="M7928"/>
  <c r="M7929"/>
  <c r="M7930"/>
  <c r="M7931"/>
  <c r="M7932"/>
  <c r="M7933"/>
  <c r="M7934"/>
  <c r="M7935"/>
  <c r="M7936"/>
  <c r="M7937"/>
  <c r="M7938"/>
  <c r="M7939"/>
  <c r="M7940"/>
  <c r="M7941"/>
  <c r="M7942"/>
  <c r="M7943"/>
  <c r="M7944"/>
  <c r="M7945"/>
  <c r="M7946"/>
  <c r="M7947"/>
  <c r="M7948"/>
  <c r="M7949"/>
  <c r="M7950"/>
  <c r="M7951"/>
  <c r="M7952"/>
  <c r="M7953"/>
  <c r="M7954"/>
  <c r="M7955"/>
  <c r="M7956"/>
  <c r="M7957"/>
  <c r="M7958"/>
  <c r="M7959"/>
  <c r="M7960"/>
  <c r="M7961"/>
  <c r="M7962"/>
  <c r="M7963"/>
  <c r="M7964"/>
  <c r="M7965"/>
  <c r="M7966"/>
  <c r="M7967"/>
  <c r="M7968"/>
  <c r="M7969"/>
  <c r="M7970"/>
  <c r="M7971"/>
  <c r="M7972"/>
  <c r="M7973"/>
  <c r="M7974"/>
  <c r="M7975"/>
  <c r="M7976"/>
  <c r="M7977"/>
  <c r="M7978"/>
  <c r="M7979"/>
  <c r="M7980"/>
  <c r="M7981"/>
  <c r="M7982"/>
  <c r="M7983"/>
  <c r="M7984"/>
  <c r="M7985"/>
  <c r="M7986"/>
  <c r="M7987"/>
  <c r="M7988"/>
  <c r="M7989"/>
  <c r="M7990"/>
  <c r="M7991"/>
  <c r="M7992"/>
  <c r="M7993"/>
  <c r="M7994"/>
  <c r="M7995"/>
  <c r="M7996"/>
  <c r="M7997"/>
  <c r="M7998"/>
  <c r="M7999"/>
  <c r="M8000"/>
  <c r="M8001"/>
  <c r="M8002"/>
  <c r="M8003"/>
  <c r="M8004"/>
  <c r="M8005"/>
  <c r="M8006"/>
  <c r="M8007"/>
  <c r="M8008"/>
  <c r="M8009"/>
  <c r="M8010"/>
  <c r="M8011"/>
  <c r="M8012"/>
  <c r="M8013"/>
  <c r="M8014"/>
  <c r="M8015"/>
  <c r="M8016"/>
  <c r="M8017"/>
  <c r="M8018"/>
  <c r="M8019"/>
  <c r="M8020"/>
  <c r="M8021"/>
  <c r="M8022"/>
  <c r="M8023"/>
  <c r="M8024"/>
  <c r="M8025"/>
  <c r="M8026"/>
  <c r="M8027"/>
  <c r="M8028"/>
  <c r="M8029"/>
  <c r="M8030"/>
  <c r="M8031"/>
  <c r="M8032"/>
  <c r="M8033"/>
  <c r="M8034"/>
  <c r="M8035"/>
  <c r="M8036"/>
  <c r="M8037"/>
  <c r="M8038"/>
  <c r="M8039"/>
  <c r="M8040"/>
  <c r="M8041"/>
  <c r="M8042"/>
  <c r="M8043"/>
  <c r="M8044"/>
  <c r="M8045"/>
  <c r="M8046"/>
  <c r="M8047"/>
  <c r="M8048"/>
  <c r="M8049"/>
  <c r="M8050"/>
  <c r="M8051"/>
  <c r="M8052"/>
  <c r="M8053"/>
  <c r="M8054"/>
  <c r="M8055"/>
  <c r="M8056"/>
  <c r="M8057"/>
  <c r="M8058"/>
  <c r="M8059"/>
  <c r="M8060"/>
  <c r="M8061"/>
  <c r="M8062"/>
  <c r="M8063"/>
  <c r="M8064"/>
  <c r="M8065"/>
  <c r="M8066"/>
  <c r="M8067"/>
  <c r="M8068"/>
  <c r="M8069"/>
  <c r="M8070"/>
  <c r="M8071"/>
  <c r="M8072"/>
  <c r="M8073"/>
  <c r="M8074"/>
  <c r="M8075"/>
  <c r="M8076"/>
  <c r="M8077"/>
  <c r="M8078"/>
  <c r="M8079"/>
  <c r="M8080"/>
  <c r="M8081"/>
  <c r="M8082"/>
  <c r="M8083"/>
  <c r="M8084"/>
  <c r="M8085"/>
  <c r="M8086"/>
  <c r="M8087"/>
  <c r="M8088"/>
  <c r="M8089"/>
  <c r="M8090"/>
  <c r="M8091"/>
  <c r="M8092"/>
  <c r="M8093"/>
  <c r="M8094"/>
  <c r="M8095"/>
  <c r="M8096"/>
  <c r="M8097"/>
  <c r="M8098"/>
  <c r="M8099"/>
  <c r="M8100"/>
  <c r="M8101"/>
  <c r="M8102"/>
  <c r="M8103"/>
  <c r="M8104"/>
  <c r="M8105"/>
  <c r="M8106"/>
  <c r="M8107"/>
  <c r="M8108"/>
  <c r="M8109"/>
  <c r="M8110"/>
  <c r="M8111"/>
  <c r="M8112"/>
  <c r="M8113"/>
  <c r="M8114"/>
  <c r="M8115"/>
  <c r="M8116"/>
  <c r="M8117"/>
  <c r="M8118"/>
  <c r="M8119"/>
  <c r="M8120"/>
  <c r="M8121"/>
  <c r="M8122"/>
  <c r="M8123"/>
  <c r="M8124"/>
  <c r="M8125"/>
  <c r="M8126"/>
  <c r="M8127"/>
  <c r="M8128"/>
  <c r="M8129"/>
  <c r="M8130"/>
  <c r="M8131"/>
  <c r="M8132"/>
  <c r="M8133"/>
  <c r="M8134"/>
  <c r="M8135"/>
  <c r="M8136"/>
  <c r="M8137"/>
  <c r="M8138"/>
  <c r="M8139"/>
  <c r="M8140"/>
  <c r="M8141"/>
  <c r="M8142"/>
  <c r="M8143"/>
  <c r="M8144"/>
  <c r="M8145"/>
  <c r="M8146"/>
  <c r="M8147"/>
  <c r="M8148"/>
  <c r="M8149"/>
  <c r="M8150"/>
  <c r="M8151"/>
  <c r="M8152"/>
  <c r="M8153"/>
  <c r="M8154"/>
  <c r="M8155"/>
  <c r="M8156"/>
  <c r="M8157"/>
  <c r="M8158"/>
  <c r="M8159"/>
  <c r="M8160"/>
  <c r="M8161"/>
  <c r="M8162"/>
  <c r="M8163"/>
  <c r="M8164"/>
  <c r="M8165"/>
  <c r="M8166"/>
  <c r="M8167"/>
  <c r="M8168"/>
  <c r="M8169"/>
  <c r="M8170"/>
  <c r="M8171"/>
  <c r="M8172"/>
  <c r="M8173"/>
  <c r="M8174"/>
  <c r="M8175"/>
  <c r="M8176"/>
  <c r="M8177"/>
  <c r="M8178"/>
  <c r="M8179"/>
  <c r="M8180"/>
  <c r="M8181"/>
  <c r="M8182"/>
  <c r="M8183"/>
  <c r="M8184"/>
  <c r="M8185"/>
  <c r="M8186"/>
  <c r="M8187"/>
  <c r="M8188"/>
  <c r="M8189"/>
  <c r="M8190"/>
  <c r="M8191"/>
  <c r="M8192"/>
  <c r="M8193"/>
  <c r="M8194"/>
  <c r="M8195"/>
  <c r="M8196"/>
  <c r="M8197"/>
  <c r="M8198"/>
  <c r="M8199"/>
  <c r="M8200"/>
  <c r="M8201"/>
  <c r="M8202"/>
  <c r="M8203"/>
  <c r="M8204"/>
  <c r="M8205"/>
  <c r="M8206"/>
  <c r="M8207"/>
  <c r="M8208"/>
  <c r="M8209"/>
  <c r="M8210"/>
  <c r="M8211"/>
  <c r="M8212"/>
  <c r="M8213"/>
  <c r="M8214"/>
  <c r="M8215"/>
  <c r="M8216"/>
  <c r="M8217"/>
  <c r="M8218"/>
  <c r="M8219"/>
  <c r="M8220"/>
  <c r="M8221"/>
  <c r="M8222"/>
  <c r="M8223"/>
  <c r="M8224"/>
  <c r="M8225"/>
  <c r="M8226"/>
  <c r="M8227"/>
  <c r="M8228"/>
  <c r="M8229"/>
  <c r="M8230"/>
  <c r="M8231"/>
  <c r="M8232"/>
  <c r="M8233"/>
  <c r="M8234"/>
  <c r="M8235"/>
  <c r="M8236"/>
  <c r="M8237"/>
  <c r="M8238"/>
  <c r="M8239"/>
  <c r="M8240"/>
  <c r="M8241"/>
  <c r="M8242"/>
  <c r="M8243"/>
  <c r="M8244"/>
  <c r="M8245"/>
  <c r="M8246"/>
  <c r="M8247"/>
  <c r="M8248"/>
  <c r="M8249"/>
  <c r="M8250"/>
  <c r="M8251"/>
  <c r="M8252"/>
  <c r="M8253"/>
  <c r="M8254"/>
  <c r="M8255"/>
  <c r="M8256"/>
  <c r="M8257"/>
  <c r="M8258"/>
  <c r="M8259"/>
  <c r="M8260"/>
  <c r="M8261"/>
  <c r="M8262"/>
  <c r="M8263"/>
  <c r="M8264"/>
  <c r="M8265"/>
  <c r="M8266"/>
  <c r="M8267"/>
  <c r="M8268"/>
  <c r="M8269"/>
  <c r="M8270"/>
  <c r="M8271"/>
  <c r="M8272"/>
  <c r="M8273"/>
  <c r="M8274"/>
  <c r="M8275"/>
  <c r="M8276"/>
  <c r="M8277"/>
  <c r="M8278"/>
  <c r="M8279"/>
  <c r="M8280"/>
  <c r="M8281"/>
  <c r="M8282"/>
  <c r="M8283"/>
  <c r="M8284"/>
  <c r="M8285"/>
  <c r="M8286"/>
  <c r="M8287"/>
  <c r="M8288"/>
  <c r="M8289"/>
  <c r="M8290"/>
  <c r="M8291"/>
  <c r="M8292"/>
  <c r="M8293"/>
  <c r="M8294"/>
  <c r="M8295"/>
  <c r="M8296"/>
  <c r="M8297"/>
  <c r="M8298"/>
  <c r="M8299"/>
  <c r="M8300"/>
  <c r="M8301"/>
  <c r="M8302"/>
  <c r="M8303"/>
  <c r="M8304"/>
  <c r="M8305"/>
  <c r="M8306"/>
  <c r="M8307"/>
  <c r="M8308"/>
  <c r="M8309"/>
  <c r="M8310"/>
  <c r="M8311"/>
  <c r="M8312"/>
  <c r="M8313"/>
  <c r="M8314"/>
  <c r="M8315"/>
  <c r="M8316"/>
  <c r="M8317"/>
  <c r="M8318"/>
  <c r="M8319"/>
  <c r="M8320"/>
  <c r="M8321"/>
  <c r="M8322"/>
  <c r="M8323"/>
  <c r="M8324"/>
  <c r="M8325"/>
  <c r="M8326"/>
  <c r="M8327"/>
  <c r="M8328"/>
  <c r="M8329"/>
  <c r="M8330"/>
  <c r="M8331"/>
  <c r="M8332"/>
  <c r="M8333"/>
  <c r="M8334"/>
  <c r="M8335"/>
  <c r="M8336"/>
  <c r="M8337"/>
  <c r="M8338"/>
  <c r="M8339"/>
  <c r="M8340"/>
  <c r="M8341"/>
  <c r="M8342"/>
  <c r="M8343"/>
  <c r="M8344"/>
  <c r="M8345"/>
  <c r="M8346"/>
  <c r="M8347"/>
  <c r="M8348"/>
  <c r="M8349"/>
  <c r="M8350"/>
  <c r="M8351"/>
  <c r="M8352"/>
  <c r="M8353"/>
  <c r="M8354"/>
  <c r="M8355"/>
  <c r="M8356"/>
  <c r="M8357"/>
  <c r="M8358"/>
  <c r="M8359"/>
  <c r="M8360"/>
  <c r="M8361"/>
  <c r="M8362"/>
  <c r="M8363"/>
  <c r="M8364"/>
  <c r="M8365"/>
  <c r="M8366"/>
  <c r="M8367"/>
  <c r="M8368"/>
  <c r="M8369"/>
  <c r="M8370"/>
  <c r="M8371"/>
  <c r="M8372"/>
  <c r="M8373"/>
  <c r="M8374"/>
  <c r="M8375"/>
  <c r="M8376"/>
  <c r="M8377"/>
  <c r="M8378"/>
  <c r="M8379"/>
  <c r="M8380"/>
  <c r="M8381"/>
  <c r="M8382"/>
  <c r="M8383"/>
  <c r="M8384"/>
  <c r="M8385"/>
  <c r="M8386"/>
  <c r="M8387"/>
  <c r="M8388"/>
  <c r="M8389"/>
  <c r="M8390"/>
  <c r="M8391"/>
  <c r="M8392"/>
  <c r="M8393"/>
  <c r="M8394"/>
  <c r="M8395"/>
  <c r="M8396"/>
  <c r="M8397"/>
  <c r="M8398"/>
  <c r="M8399"/>
  <c r="M8400"/>
  <c r="M8401"/>
  <c r="M8402"/>
  <c r="M8403"/>
  <c r="M8404"/>
  <c r="M8405"/>
  <c r="M8406"/>
  <c r="M8407"/>
  <c r="M8408"/>
  <c r="M8409"/>
  <c r="M8410"/>
  <c r="M8411"/>
  <c r="M8412"/>
  <c r="M8413"/>
  <c r="M8414"/>
  <c r="M8415"/>
  <c r="M8416"/>
  <c r="M8417"/>
  <c r="M8418"/>
  <c r="M8419"/>
  <c r="M8420"/>
  <c r="M8421"/>
  <c r="M8422"/>
  <c r="M8423"/>
  <c r="M8424"/>
  <c r="M8425"/>
  <c r="M8426"/>
  <c r="M8427"/>
  <c r="M8428"/>
  <c r="M8429"/>
  <c r="M8430"/>
  <c r="M8431"/>
  <c r="M8432"/>
  <c r="M8433"/>
  <c r="M8434"/>
  <c r="M8435"/>
  <c r="M8436"/>
  <c r="M8437"/>
  <c r="M8438"/>
  <c r="M8439"/>
  <c r="M8440"/>
  <c r="M8441"/>
  <c r="M8442"/>
  <c r="M8443"/>
  <c r="M8444"/>
  <c r="M8445"/>
  <c r="M8446"/>
  <c r="M8447"/>
  <c r="M8448"/>
  <c r="M8449"/>
  <c r="M8450"/>
  <c r="M8451"/>
  <c r="M8452"/>
  <c r="M8453"/>
  <c r="M8454"/>
  <c r="M8455"/>
  <c r="M8456"/>
  <c r="M8457"/>
  <c r="M8458"/>
  <c r="M8459"/>
  <c r="M8460"/>
  <c r="M8461"/>
  <c r="M8462"/>
  <c r="M8463"/>
  <c r="M8464"/>
  <c r="M8465"/>
  <c r="M8466"/>
  <c r="M8467"/>
  <c r="M8468"/>
  <c r="M8469"/>
  <c r="M8470"/>
  <c r="M8471"/>
  <c r="M8472"/>
  <c r="M8473"/>
  <c r="M8474"/>
  <c r="M8475"/>
  <c r="M8476"/>
  <c r="M8477"/>
  <c r="M8478"/>
  <c r="M8479"/>
  <c r="M8480"/>
  <c r="M8481"/>
  <c r="M8482"/>
  <c r="M8483"/>
  <c r="M8484"/>
  <c r="M8485"/>
  <c r="M8486"/>
  <c r="M8487"/>
  <c r="M8488"/>
  <c r="M8489"/>
  <c r="M8490"/>
  <c r="M8491"/>
  <c r="M8492"/>
  <c r="M8493"/>
  <c r="M8494"/>
  <c r="M8495"/>
  <c r="M8496"/>
  <c r="M8497"/>
  <c r="M8498"/>
  <c r="M8499"/>
  <c r="M8500"/>
  <c r="M8501"/>
  <c r="M8502"/>
  <c r="M8503"/>
  <c r="M8504"/>
  <c r="M8505"/>
  <c r="M8506"/>
  <c r="M8507"/>
  <c r="M8508"/>
  <c r="M8509"/>
  <c r="M8510"/>
  <c r="M8511"/>
  <c r="M8512"/>
  <c r="M8513"/>
  <c r="M8514"/>
  <c r="M8515"/>
  <c r="M8516"/>
  <c r="M8517"/>
  <c r="M8518"/>
  <c r="M8519"/>
  <c r="M8520"/>
  <c r="M8521"/>
  <c r="M8522"/>
  <c r="M8523"/>
  <c r="M8524"/>
  <c r="M8525"/>
  <c r="M8526"/>
  <c r="M8527"/>
  <c r="M8528"/>
  <c r="M8529"/>
  <c r="M8530"/>
  <c r="M8531"/>
  <c r="M8532"/>
  <c r="M8533"/>
  <c r="M8534"/>
  <c r="M8535"/>
  <c r="M8536"/>
  <c r="M8537"/>
  <c r="M8538"/>
  <c r="M8539"/>
  <c r="M8540"/>
  <c r="M8541"/>
  <c r="M8542"/>
  <c r="M8543"/>
  <c r="M8544"/>
  <c r="M8545"/>
  <c r="M8546"/>
  <c r="M8547"/>
  <c r="M8548"/>
  <c r="M8549"/>
  <c r="M8550"/>
  <c r="M8551"/>
  <c r="M8552"/>
  <c r="M8553"/>
  <c r="M8554"/>
  <c r="M8555"/>
  <c r="M8556"/>
  <c r="M8557"/>
  <c r="M8558"/>
  <c r="M8559"/>
  <c r="M8560"/>
  <c r="M8561"/>
  <c r="M8562"/>
  <c r="M8563"/>
  <c r="M8564"/>
  <c r="M8565"/>
  <c r="M8566"/>
  <c r="M8567"/>
  <c r="M8568"/>
  <c r="M8569"/>
  <c r="M8570"/>
  <c r="M8571"/>
  <c r="M8572"/>
  <c r="M8573"/>
  <c r="M8574"/>
  <c r="M8575"/>
  <c r="M8576"/>
  <c r="M8577"/>
  <c r="M8578"/>
  <c r="M8579"/>
  <c r="M8580"/>
  <c r="M8581"/>
  <c r="M8582"/>
  <c r="M8583"/>
  <c r="M8584"/>
  <c r="M8585"/>
  <c r="M8586"/>
  <c r="M8587"/>
  <c r="M8588"/>
  <c r="M8589"/>
  <c r="M8590"/>
  <c r="M8591"/>
  <c r="M8592"/>
  <c r="M8593"/>
  <c r="M8594"/>
  <c r="M8595"/>
  <c r="M8596"/>
  <c r="M8597"/>
  <c r="M8598"/>
  <c r="M8599"/>
  <c r="M8600"/>
  <c r="M8601"/>
  <c r="M8602"/>
  <c r="M8603"/>
  <c r="M8604"/>
  <c r="M8605"/>
  <c r="M8606"/>
  <c r="M8607"/>
  <c r="M8608"/>
  <c r="M8609"/>
  <c r="M8610"/>
  <c r="M8611"/>
  <c r="M8612"/>
  <c r="M8613"/>
  <c r="M8614"/>
  <c r="M8615"/>
  <c r="M8616"/>
  <c r="M8617"/>
  <c r="M8618"/>
  <c r="M8619"/>
  <c r="M8620"/>
  <c r="M8621"/>
  <c r="M8622"/>
  <c r="M8623"/>
  <c r="M8624"/>
  <c r="M8625"/>
  <c r="M8626"/>
  <c r="M8627"/>
  <c r="M8628"/>
  <c r="M8629"/>
  <c r="M8630"/>
  <c r="M8631"/>
  <c r="M8632"/>
  <c r="M8633"/>
  <c r="M8634"/>
  <c r="M8635"/>
  <c r="M8636"/>
  <c r="M8637"/>
  <c r="M8638"/>
  <c r="M8639"/>
  <c r="M8640"/>
  <c r="M8641"/>
  <c r="M8642"/>
  <c r="M8643"/>
  <c r="M8644"/>
  <c r="M8645"/>
  <c r="M8646"/>
  <c r="M8647"/>
  <c r="M8648"/>
  <c r="M8649"/>
  <c r="M8650"/>
  <c r="M8651"/>
  <c r="M8652"/>
  <c r="M8653"/>
  <c r="M8654"/>
  <c r="M8655"/>
  <c r="M8656"/>
  <c r="M8657"/>
  <c r="M8658"/>
  <c r="M8659"/>
  <c r="M8660"/>
  <c r="M8661"/>
  <c r="M8662"/>
  <c r="M8663"/>
  <c r="M8664"/>
  <c r="M8665"/>
  <c r="M8666"/>
  <c r="M8667"/>
  <c r="M8668"/>
  <c r="M8669"/>
  <c r="M8670"/>
  <c r="M8671"/>
  <c r="M8672"/>
  <c r="M8673"/>
  <c r="M8674"/>
  <c r="M8675"/>
  <c r="M8676"/>
  <c r="M8677"/>
  <c r="M8678"/>
  <c r="M8679"/>
  <c r="M8680"/>
  <c r="M8681"/>
  <c r="M8682"/>
  <c r="M8683"/>
  <c r="M8684"/>
  <c r="M8685"/>
  <c r="M8686"/>
  <c r="M8687"/>
  <c r="M8688"/>
  <c r="M8689"/>
  <c r="M8690"/>
  <c r="M8691"/>
  <c r="M8692"/>
  <c r="M8693"/>
  <c r="M8694"/>
  <c r="M8695"/>
  <c r="M8696"/>
  <c r="M8697"/>
  <c r="M8698"/>
  <c r="M8699"/>
  <c r="M8700"/>
  <c r="M8701"/>
  <c r="M8702"/>
  <c r="M8703"/>
  <c r="M8704"/>
  <c r="M8705"/>
  <c r="M8706"/>
  <c r="M8707"/>
  <c r="M8708"/>
  <c r="M8709"/>
  <c r="M8710"/>
  <c r="M8711"/>
  <c r="M8712"/>
  <c r="M8713"/>
  <c r="M8714"/>
  <c r="M8715"/>
  <c r="M8716"/>
  <c r="M8717"/>
  <c r="M8718"/>
  <c r="M8719"/>
  <c r="M8720"/>
  <c r="M8721"/>
  <c r="M8722"/>
  <c r="M8723"/>
  <c r="M8724"/>
  <c r="M8725"/>
  <c r="M8726"/>
  <c r="M8727"/>
  <c r="M8728"/>
  <c r="M8729"/>
  <c r="M8730"/>
  <c r="M8731"/>
  <c r="M8732"/>
  <c r="M8733"/>
  <c r="M8734"/>
  <c r="M8735"/>
  <c r="M8736"/>
  <c r="M8737"/>
  <c r="M8738"/>
  <c r="M8739"/>
  <c r="M8740"/>
  <c r="M8741"/>
  <c r="M8742"/>
  <c r="M8743"/>
  <c r="M8744"/>
  <c r="M8745"/>
  <c r="M8746"/>
  <c r="M8747"/>
  <c r="M8748"/>
  <c r="M8749"/>
  <c r="M8750"/>
  <c r="M8751"/>
  <c r="M8752"/>
  <c r="M8753"/>
  <c r="M8754"/>
  <c r="M8755"/>
  <c r="M8756"/>
  <c r="M8757"/>
  <c r="M8758"/>
  <c r="M8759"/>
  <c r="M8760"/>
  <c r="M8761"/>
  <c r="M8762"/>
  <c r="M8763"/>
  <c r="M8764"/>
  <c r="M8765"/>
  <c r="M8766"/>
  <c r="M8767"/>
  <c r="M8768"/>
  <c r="M8769"/>
  <c r="M8770"/>
  <c r="M8771"/>
  <c r="M8772"/>
  <c r="M8773"/>
  <c r="M8774"/>
  <c r="M8775"/>
  <c r="M8776"/>
  <c r="M8777"/>
  <c r="M8778"/>
  <c r="M8779"/>
  <c r="M8780"/>
  <c r="M8781"/>
  <c r="M8782"/>
  <c r="M8783"/>
  <c r="M8784"/>
  <c r="M8785"/>
  <c r="M8786"/>
  <c r="M8787"/>
  <c r="M8788"/>
  <c r="M8789"/>
  <c r="M8790"/>
  <c r="M8791"/>
  <c r="M8792"/>
  <c r="M8793"/>
  <c r="M8794"/>
  <c r="M8795"/>
  <c r="M8796"/>
  <c r="M8797"/>
  <c r="M8798"/>
  <c r="M8799"/>
  <c r="M8800"/>
  <c r="M8801"/>
  <c r="M8802"/>
  <c r="M8803"/>
  <c r="M8804"/>
  <c r="M8805"/>
  <c r="M8806"/>
  <c r="M8807"/>
  <c r="M8808"/>
  <c r="M8809"/>
  <c r="M8810"/>
  <c r="M8811"/>
  <c r="M8812"/>
  <c r="M8813"/>
  <c r="M8814"/>
  <c r="M8815"/>
  <c r="M8816"/>
  <c r="M8817"/>
  <c r="M8818"/>
  <c r="M8819"/>
  <c r="M8820"/>
  <c r="M8821"/>
  <c r="M8822"/>
  <c r="M8823"/>
  <c r="M8824"/>
  <c r="M8825"/>
  <c r="M8826"/>
  <c r="M8827"/>
  <c r="M8828"/>
  <c r="M8829"/>
  <c r="M8830"/>
  <c r="M8831"/>
  <c r="M8832"/>
  <c r="M8833"/>
  <c r="M8834"/>
  <c r="M8835"/>
  <c r="M8836"/>
  <c r="M8837"/>
  <c r="M8838"/>
  <c r="M8839"/>
  <c r="M8840"/>
  <c r="M8841"/>
  <c r="M8842"/>
  <c r="M8843"/>
  <c r="M8844"/>
  <c r="M8845"/>
  <c r="M8846"/>
  <c r="M8847"/>
  <c r="M8848"/>
  <c r="M8849"/>
  <c r="M8850"/>
  <c r="M8851"/>
  <c r="M8852"/>
  <c r="M8853"/>
  <c r="M8854"/>
  <c r="M8855"/>
  <c r="M8856"/>
  <c r="M8857"/>
  <c r="M8858"/>
  <c r="M8859"/>
  <c r="M8860"/>
  <c r="M8861"/>
  <c r="M8862"/>
  <c r="M8863"/>
  <c r="M8864"/>
  <c r="M8865"/>
  <c r="M8866"/>
  <c r="M8867"/>
  <c r="M8868"/>
  <c r="M8869"/>
  <c r="M8870"/>
  <c r="M8871"/>
  <c r="M8872"/>
  <c r="M8873"/>
  <c r="M8874"/>
  <c r="M8875"/>
  <c r="M8876"/>
  <c r="M8877"/>
  <c r="M8878"/>
  <c r="M8879"/>
  <c r="M8880"/>
  <c r="M8881"/>
  <c r="M8882"/>
  <c r="M8883"/>
  <c r="M8884"/>
  <c r="M8885"/>
  <c r="M8886"/>
  <c r="M8887"/>
  <c r="M8888"/>
  <c r="M8889"/>
  <c r="M8890"/>
  <c r="M8891"/>
  <c r="M8892"/>
  <c r="M8893"/>
  <c r="M8894"/>
  <c r="M8895"/>
  <c r="M8896"/>
  <c r="M8897"/>
  <c r="M8898"/>
  <c r="M8899"/>
  <c r="M8900"/>
  <c r="M8901"/>
  <c r="M8902"/>
  <c r="M8903"/>
  <c r="M8904"/>
  <c r="M8905"/>
  <c r="M8906"/>
  <c r="M8907"/>
  <c r="M8908"/>
  <c r="M8909"/>
  <c r="M8910"/>
  <c r="M8911"/>
  <c r="M8912"/>
  <c r="M8913"/>
  <c r="M8914"/>
  <c r="M8915"/>
  <c r="M8916"/>
  <c r="M8917"/>
  <c r="M8918"/>
  <c r="M8919"/>
  <c r="M8920"/>
  <c r="M8921"/>
  <c r="M8922"/>
  <c r="M8923"/>
  <c r="M8924"/>
  <c r="M8925"/>
  <c r="M8926"/>
  <c r="M8927"/>
  <c r="M8928"/>
  <c r="M8929"/>
  <c r="M8930"/>
  <c r="M8931"/>
  <c r="M8932"/>
  <c r="M8933"/>
  <c r="M8934"/>
  <c r="M8935"/>
  <c r="M8936"/>
  <c r="M8937"/>
  <c r="M8938"/>
  <c r="M8939"/>
  <c r="M8940"/>
  <c r="M8941"/>
  <c r="M8942"/>
  <c r="M8943"/>
  <c r="M8944"/>
  <c r="M8945"/>
  <c r="M8946"/>
  <c r="M8947"/>
  <c r="M8948"/>
  <c r="M8949"/>
  <c r="M8950"/>
  <c r="M8951"/>
  <c r="M8952"/>
  <c r="M8953"/>
  <c r="M8954"/>
  <c r="M8955"/>
  <c r="M8956"/>
  <c r="M8957"/>
  <c r="M8958"/>
  <c r="M8959"/>
  <c r="M8960"/>
  <c r="M8961"/>
  <c r="M8962"/>
  <c r="M8963"/>
  <c r="M8964"/>
  <c r="M8965"/>
  <c r="M8966"/>
  <c r="M8967"/>
  <c r="M8968"/>
  <c r="M8969"/>
  <c r="M8970"/>
  <c r="M8971"/>
  <c r="M8972"/>
  <c r="M8973"/>
  <c r="M8974"/>
  <c r="M8975"/>
  <c r="M8976"/>
  <c r="M8977"/>
  <c r="M8978"/>
  <c r="M8979"/>
  <c r="M8980"/>
  <c r="M8981"/>
  <c r="M8982"/>
  <c r="M8983"/>
  <c r="M8984"/>
  <c r="M8985"/>
  <c r="M8986"/>
  <c r="M8987"/>
  <c r="M8988"/>
  <c r="M8989"/>
  <c r="M8990"/>
  <c r="M8991"/>
  <c r="M8992"/>
  <c r="M8993"/>
  <c r="M8994"/>
  <c r="M8995"/>
  <c r="M8996"/>
  <c r="M8997"/>
  <c r="M8998"/>
  <c r="M8999"/>
  <c r="M9000"/>
  <c r="M9001"/>
  <c r="M9002"/>
  <c r="M9003"/>
  <c r="M9004"/>
  <c r="M9005"/>
  <c r="M9006"/>
  <c r="M9007"/>
  <c r="M9008"/>
  <c r="M9009"/>
  <c r="M9010"/>
  <c r="M9011"/>
  <c r="M9012"/>
  <c r="M9013"/>
  <c r="M9014"/>
  <c r="M9015"/>
  <c r="M9016"/>
  <c r="M9017"/>
  <c r="M9018"/>
  <c r="M9019"/>
  <c r="M9020"/>
  <c r="M9021"/>
  <c r="M9022"/>
  <c r="M9023"/>
  <c r="M9024"/>
  <c r="M9025"/>
  <c r="M9026"/>
  <c r="M9027"/>
  <c r="M9028"/>
  <c r="M9029"/>
  <c r="M9030"/>
  <c r="M9031"/>
  <c r="M9032"/>
  <c r="M9033"/>
  <c r="M9034"/>
  <c r="M9035"/>
  <c r="M9036"/>
  <c r="M9037"/>
  <c r="M9038"/>
  <c r="M9039"/>
  <c r="M9040"/>
  <c r="M9041"/>
  <c r="M9042"/>
  <c r="M9043"/>
  <c r="M9044"/>
  <c r="M9045"/>
  <c r="M9046"/>
  <c r="M9047"/>
  <c r="M9048"/>
  <c r="M9049"/>
  <c r="M9050"/>
  <c r="M9051"/>
  <c r="M9052"/>
  <c r="M9053"/>
  <c r="M9054"/>
  <c r="M9055"/>
  <c r="M9056"/>
  <c r="M9057"/>
  <c r="M9058"/>
  <c r="M9059"/>
  <c r="M9060"/>
  <c r="M9061"/>
  <c r="M9062"/>
  <c r="M9063"/>
  <c r="M9064"/>
  <c r="M9065"/>
  <c r="M9066"/>
  <c r="M9067"/>
  <c r="M9068"/>
  <c r="M9069"/>
  <c r="M9070"/>
  <c r="M9071"/>
  <c r="M9072"/>
  <c r="M9073"/>
  <c r="M9074"/>
  <c r="M9075"/>
  <c r="M9076"/>
  <c r="M9077"/>
  <c r="M9078"/>
  <c r="M9079"/>
  <c r="M9080"/>
  <c r="M9081"/>
  <c r="M9082"/>
  <c r="M9083"/>
  <c r="M9084"/>
  <c r="M9085"/>
  <c r="M9086"/>
  <c r="M9087"/>
  <c r="M9088"/>
  <c r="M9089"/>
  <c r="M9090"/>
  <c r="M9091"/>
  <c r="M9092"/>
  <c r="M9093"/>
  <c r="M9094"/>
  <c r="M9095"/>
  <c r="M9096"/>
  <c r="M9097"/>
  <c r="M9098"/>
  <c r="M9099"/>
  <c r="M9100"/>
  <c r="M9101"/>
  <c r="M9102"/>
  <c r="M9103"/>
  <c r="M9104"/>
  <c r="M9105"/>
  <c r="M9106"/>
  <c r="M9107"/>
  <c r="M9108"/>
  <c r="M9109"/>
  <c r="M9110"/>
  <c r="M9111"/>
  <c r="M9112"/>
  <c r="M9113"/>
  <c r="M9114"/>
  <c r="M9115"/>
  <c r="M9116"/>
  <c r="M9117"/>
  <c r="M9118"/>
  <c r="M9119"/>
  <c r="M9120"/>
  <c r="M9121"/>
  <c r="M9122"/>
  <c r="M9123"/>
  <c r="M9124"/>
  <c r="M9125"/>
  <c r="M9126"/>
  <c r="M9127"/>
  <c r="M9128"/>
  <c r="M9129"/>
  <c r="M9130"/>
  <c r="M9131"/>
  <c r="M9132"/>
  <c r="M9133"/>
  <c r="M9134"/>
  <c r="M9135"/>
  <c r="M9136"/>
  <c r="M9137"/>
  <c r="M9138"/>
  <c r="M9139"/>
  <c r="M9140"/>
  <c r="M9141"/>
  <c r="M9142"/>
  <c r="M9143"/>
  <c r="M9144"/>
  <c r="M9145"/>
  <c r="M9146"/>
  <c r="M9147"/>
  <c r="M9148"/>
  <c r="M9149"/>
  <c r="M9150"/>
  <c r="M9151"/>
  <c r="M9152"/>
  <c r="M9153"/>
  <c r="M9154"/>
  <c r="M9155"/>
  <c r="M9156"/>
  <c r="M9157"/>
  <c r="M9158"/>
  <c r="M9159"/>
  <c r="M9160"/>
  <c r="M9161"/>
  <c r="M9162"/>
  <c r="M9163"/>
  <c r="M9164"/>
  <c r="M9165"/>
  <c r="M9166"/>
  <c r="M9167"/>
  <c r="M9168"/>
  <c r="M9169"/>
  <c r="M9170"/>
  <c r="M9171"/>
  <c r="M9172"/>
  <c r="M9173"/>
  <c r="M9174"/>
  <c r="M9175"/>
  <c r="M9176"/>
  <c r="M9177"/>
  <c r="M9178"/>
  <c r="M9179"/>
  <c r="M9180"/>
  <c r="M9181"/>
  <c r="M9182"/>
  <c r="M9183"/>
  <c r="M9184"/>
  <c r="M9185"/>
  <c r="M9186"/>
  <c r="M9187"/>
  <c r="M9188"/>
  <c r="M9189"/>
  <c r="M9190"/>
  <c r="M9191"/>
  <c r="M9192"/>
  <c r="M9193"/>
  <c r="M9194"/>
  <c r="M9195"/>
  <c r="M9196"/>
  <c r="M9197"/>
  <c r="M9198"/>
  <c r="M9199"/>
  <c r="M9200"/>
  <c r="M9201"/>
  <c r="M9202"/>
  <c r="M9203"/>
  <c r="M9204"/>
  <c r="M9205"/>
  <c r="M9206"/>
  <c r="M9207"/>
  <c r="M9208"/>
  <c r="M9209"/>
  <c r="M9210"/>
  <c r="M9211"/>
  <c r="M9212"/>
  <c r="M9213"/>
  <c r="M9214"/>
  <c r="M9215"/>
  <c r="M9216"/>
  <c r="M9217"/>
  <c r="M9218"/>
  <c r="M9219"/>
  <c r="M9220"/>
  <c r="M9221"/>
  <c r="M9222"/>
  <c r="M9223"/>
  <c r="M9224"/>
  <c r="M9225"/>
  <c r="M9226"/>
  <c r="M9227"/>
  <c r="M9228"/>
  <c r="M9229"/>
  <c r="M9230"/>
  <c r="M9231"/>
  <c r="M9232"/>
  <c r="M9233"/>
  <c r="M9234"/>
  <c r="M9235"/>
  <c r="M9236"/>
  <c r="M9237"/>
  <c r="M9238"/>
  <c r="M9239"/>
  <c r="M9240"/>
  <c r="M9241"/>
  <c r="M9242"/>
  <c r="M9243"/>
  <c r="M9244"/>
  <c r="M9245"/>
  <c r="M9246"/>
  <c r="M9247"/>
  <c r="M9248"/>
  <c r="M9249"/>
  <c r="M9250"/>
  <c r="M9251"/>
  <c r="M9252"/>
  <c r="M9253"/>
  <c r="M9254"/>
  <c r="M9255"/>
  <c r="M9256"/>
  <c r="M9257"/>
  <c r="M9258"/>
  <c r="M9259"/>
  <c r="M9260"/>
  <c r="M9261"/>
  <c r="M9262"/>
  <c r="M9263"/>
  <c r="M9264"/>
  <c r="M9265"/>
  <c r="M9266"/>
  <c r="M9267"/>
  <c r="M9268"/>
  <c r="M9269"/>
  <c r="M9270"/>
  <c r="M9271"/>
  <c r="M9272"/>
  <c r="M9273"/>
  <c r="M9274"/>
  <c r="M9275"/>
  <c r="M9276"/>
  <c r="M9277"/>
  <c r="M9278"/>
  <c r="M9279"/>
  <c r="M9280"/>
  <c r="M9281"/>
  <c r="M9282"/>
  <c r="M9283"/>
  <c r="M9284"/>
  <c r="M9285"/>
  <c r="M9286"/>
  <c r="M9287"/>
  <c r="M9288"/>
  <c r="M9289"/>
  <c r="M9290"/>
  <c r="M9291"/>
  <c r="M9292"/>
  <c r="M9293"/>
  <c r="M9294"/>
  <c r="M9295"/>
  <c r="M9296"/>
  <c r="M9297"/>
  <c r="M9298"/>
  <c r="M9299"/>
  <c r="M9300"/>
  <c r="M9301"/>
  <c r="M9302"/>
  <c r="M9303"/>
  <c r="M9304"/>
  <c r="M9305"/>
  <c r="M9306"/>
  <c r="M9307"/>
  <c r="M9308"/>
  <c r="M9309"/>
  <c r="M9310"/>
  <c r="M9311"/>
  <c r="M9312"/>
  <c r="M9313"/>
  <c r="M9314"/>
  <c r="M9315"/>
  <c r="M9316"/>
  <c r="M9317"/>
  <c r="M9318"/>
  <c r="M9319"/>
  <c r="M9320"/>
  <c r="M9321"/>
  <c r="M9322"/>
  <c r="M9323"/>
  <c r="M9324"/>
  <c r="M9325"/>
  <c r="M9326"/>
  <c r="M9327"/>
  <c r="M9328"/>
  <c r="M9329"/>
  <c r="M9330"/>
  <c r="M9331"/>
  <c r="M9332"/>
  <c r="M9333"/>
  <c r="M9334"/>
  <c r="M9335"/>
  <c r="M9336"/>
  <c r="M9337"/>
  <c r="M9338"/>
  <c r="M9339"/>
  <c r="M9340"/>
  <c r="M9341"/>
  <c r="M9342"/>
  <c r="M9343"/>
  <c r="M9344"/>
  <c r="M9345"/>
  <c r="M9346"/>
  <c r="M9347"/>
  <c r="M9348"/>
  <c r="M9349"/>
  <c r="M9350"/>
  <c r="M9351"/>
  <c r="M9352"/>
  <c r="M9353"/>
  <c r="M9354"/>
  <c r="M9355"/>
  <c r="M9356"/>
  <c r="M9357"/>
  <c r="M9358"/>
  <c r="M9359"/>
  <c r="M9360"/>
  <c r="M9361"/>
  <c r="M9362"/>
  <c r="M9363"/>
  <c r="M9364"/>
  <c r="M9365"/>
  <c r="M9366"/>
  <c r="M9367"/>
  <c r="M9368"/>
  <c r="M9369"/>
  <c r="M9370"/>
  <c r="M9371"/>
  <c r="M9372"/>
  <c r="M9373"/>
  <c r="M9374"/>
  <c r="M9375"/>
  <c r="M9376"/>
  <c r="M9377"/>
  <c r="M9378"/>
  <c r="M9379"/>
  <c r="M9380"/>
  <c r="M9381"/>
  <c r="M9382"/>
  <c r="M9383"/>
  <c r="M9384"/>
  <c r="M9385"/>
  <c r="M9386"/>
  <c r="M9387"/>
  <c r="M9388"/>
  <c r="M9389"/>
  <c r="M9390"/>
  <c r="M9391"/>
  <c r="M9392"/>
  <c r="M9393"/>
  <c r="M9394"/>
  <c r="M9395"/>
  <c r="M9396"/>
  <c r="M9397"/>
  <c r="M9398"/>
  <c r="M9399"/>
  <c r="M9400"/>
  <c r="M9401"/>
  <c r="M9402"/>
  <c r="M9403"/>
  <c r="M9404"/>
  <c r="M9405"/>
  <c r="M9406"/>
  <c r="M9407"/>
  <c r="M9408"/>
  <c r="M9409"/>
  <c r="M9410"/>
  <c r="M9411"/>
  <c r="M9412"/>
  <c r="M9413"/>
  <c r="M9414"/>
  <c r="M9415"/>
  <c r="M9416"/>
  <c r="M9417"/>
  <c r="M9418"/>
  <c r="M9419"/>
  <c r="M9420"/>
  <c r="M9421"/>
  <c r="M9422"/>
  <c r="M9423"/>
  <c r="M9424"/>
  <c r="M9425"/>
  <c r="M9426"/>
  <c r="M9427"/>
  <c r="M9428"/>
  <c r="M9429"/>
  <c r="M9430"/>
  <c r="M9431"/>
  <c r="M9432"/>
  <c r="M9433"/>
  <c r="M9434"/>
  <c r="M9435"/>
  <c r="M9436"/>
  <c r="M9437"/>
  <c r="M9438"/>
  <c r="M9439"/>
  <c r="M9440"/>
  <c r="M9441"/>
  <c r="M9442"/>
  <c r="M9443"/>
  <c r="M9444"/>
  <c r="M9445"/>
  <c r="M9446"/>
  <c r="M9447"/>
  <c r="M9448"/>
  <c r="M9449"/>
  <c r="M9450"/>
  <c r="M9451"/>
  <c r="M9452"/>
  <c r="M9453"/>
  <c r="M9454"/>
  <c r="M9455"/>
  <c r="M9456"/>
  <c r="M9457"/>
  <c r="M9458"/>
  <c r="M9459"/>
  <c r="M9460"/>
  <c r="M9461"/>
  <c r="M9462"/>
  <c r="M9463"/>
  <c r="M9464"/>
  <c r="M9465"/>
  <c r="M9466"/>
  <c r="M9467"/>
  <c r="M9468"/>
  <c r="M9469"/>
  <c r="M9470"/>
  <c r="M9471"/>
  <c r="M9472"/>
  <c r="M9473"/>
  <c r="M9474"/>
  <c r="M9475"/>
  <c r="M9476"/>
  <c r="M9477"/>
  <c r="M9478"/>
  <c r="M9479"/>
  <c r="M9480"/>
  <c r="M9481"/>
  <c r="M9482"/>
  <c r="M9483"/>
  <c r="M9484"/>
  <c r="M9485"/>
  <c r="M9486"/>
  <c r="M9487"/>
  <c r="M9488"/>
  <c r="M9489"/>
  <c r="M9490"/>
  <c r="M9491"/>
  <c r="M9492"/>
  <c r="M9493"/>
  <c r="M9494"/>
  <c r="M9495"/>
  <c r="M9496"/>
  <c r="M9497"/>
  <c r="M9498"/>
  <c r="M9499"/>
  <c r="M9500"/>
  <c r="M9501"/>
  <c r="M9502"/>
  <c r="M9503"/>
  <c r="M9504"/>
  <c r="M9505"/>
  <c r="M9506"/>
  <c r="M9507"/>
  <c r="M9508"/>
  <c r="M9509"/>
  <c r="M9510"/>
  <c r="M9511"/>
  <c r="M9512"/>
  <c r="M9513"/>
  <c r="M9514"/>
  <c r="M9515"/>
  <c r="M9516"/>
  <c r="M9517"/>
  <c r="M9518"/>
  <c r="M9519"/>
  <c r="M9520"/>
  <c r="M9521"/>
  <c r="M9522"/>
  <c r="M9523"/>
  <c r="M9524"/>
  <c r="M9525"/>
  <c r="M9526"/>
  <c r="M9527"/>
  <c r="M9528"/>
  <c r="M9529"/>
  <c r="M9530"/>
  <c r="M9531"/>
  <c r="M9532"/>
  <c r="M9533"/>
  <c r="M9534"/>
  <c r="M9535"/>
  <c r="M9536"/>
  <c r="M9537"/>
  <c r="M9538"/>
  <c r="M9539"/>
  <c r="M9540"/>
  <c r="M9541"/>
  <c r="M9542"/>
  <c r="M9543"/>
  <c r="M9544"/>
  <c r="M9545"/>
  <c r="M9546"/>
  <c r="M9547"/>
  <c r="M9548"/>
  <c r="M9549"/>
  <c r="M9550"/>
  <c r="M9551"/>
  <c r="M9552"/>
  <c r="M9553"/>
  <c r="M9554"/>
  <c r="M9555"/>
  <c r="M9556"/>
  <c r="M9557"/>
  <c r="M9558"/>
  <c r="M9559"/>
  <c r="M9560"/>
  <c r="M9561"/>
  <c r="M9562"/>
  <c r="M9563"/>
  <c r="M9564"/>
  <c r="M9565"/>
  <c r="M9566"/>
  <c r="M9567"/>
  <c r="M9568"/>
  <c r="M9569"/>
  <c r="M9570"/>
  <c r="M9571"/>
  <c r="M9572"/>
  <c r="M9573"/>
  <c r="M9574"/>
  <c r="M9575"/>
  <c r="M9576"/>
  <c r="M9577"/>
  <c r="M9578"/>
  <c r="M9579"/>
  <c r="M9580"/>
  <c r="M9581"/>
  <c r="M9582"/>
  <c r="M9583"/>
  <c r="M9584"/>
  <c r="M9585"/>
  <c r="M9586"/>
  <c r="M9587"/>
  <c r="M9588"/>
  <c r="M9589"/>
  <c r="M9590"/>
  <c r="M9591"/>
  <c r="M9592"/>
  <c r="M9593"/>
  <c r="M9594"/>
  <c r="M9595"/>
  <c r="M9596"/>
  <c r="M9597"/>
  <c r="M9598"/>
  <c r="M9599"/>
  <c r="M9600"/>
  <c r="M9601"/>
  <c r="M9602"/>
  <c r="M9603"/>
  <c r="M9604"/>
  <c r="M9605"/>
  <c r="M9606"/>
  <c r="M9607"/>
  <c r="M9608"/>
  <c r="M9609"/>
  <c r="M9610"/>
  <c r="M9611"/>
  <c r="M9612"/>
  <c r="M9613"/>
  <c r="M9614"/>
  <c r="M9615"/>
  <c r="M9616"/>
  <c r="M9617"/>
  <c r="M9618"/>
  <c r="M9619"/>
  <c r="M9620"/>
  <c r="M9621"/>
  <c r="M9622"/>
  <c r="M9623"/>
  <c r="M9624"/>
  <c r="M9625"/>
  <c r="M9626"/>
  <c r="M9627"/>
  <c r="M9628"/>
  <c r="M9629"/>
  <c r="M9630"/>
  <c r="M9631"/>
  <c r="M9632"/>
  <c r="M9633"/>
  <c r="M9634"/>
  <c r="M9635"/>
  <c r="M9636"/>
  <c r="M9637"/>
  <c r="M9638"/>
  <c r="M9639"/>
  <c r="M9640"/>
  <c r="M9641"/>
  <c r="M9642"/>
  <c r="M9643"/>
  <c r="M9644"/>
  <c r="M9645"/>
  <c r="M9646"/>
  <c r="M9647"/>
  <c r="M9648"/>
  <c r="M9649"/>
  <c r="M9650"/>
  <c r="M9651"/>
  <c r="M9652"/>
  <c r="M9653"/>
  <c r="M9654"/>
  <c r="M9655"/>
  <c r="M9656"/>
  <c r="M9657"/>
  <c r="M9658"/>
  <c r="M9659"/>
  <c r="M9660"/>
  <c r="M9661"/>
  <c r="M9662"/>
  <c r="M9663"/>
  <c r="M9664"/>
  <c r="M9665"/>
  <c r="M9666"/>
  <c r="M9667"/>
  <c r="M9668"/>
  <c r="M9669"/>
  <c r="M9670"/>
  <c r="M9671"/>
  <c r="M9672"/>
  <c r="M9673"/>
  <c r="M9674"/>
  <c r="M9675"/>
  <c r="M9676"/>
  <c r="M9677"/>
  <c r="M9678"/>
  <c r="M9679"/>
  <c r="M9680"/>
  <c r="M9681"/>
  <c r="M9682"/>
  <c r="M9683"/>
  <c r="M9684"/>
  <c r="M9685"/>
  <c r="M9686"/>
  <c r="M9687"/>
  <c r="M9688"/>
  <c r="M9689"/>
  <c r="M9690"/>
  <c r="M9691"/>
  <c r="M9692"/>
  <c r="M9693"/>
  <c r="M9694"/>
  <c r="M9695"/>
  <c r="M9696"/>
  <c r="M9697"/>
  <c r="M9698"/>
  <c r="M9699"/>
  <c r="M9700"/>
  <c r="M9701"/>
  <c r="M9702"/>
  <c r="M9703"/>
  <c r="M9704"/>
  <c r="M9705"/>
  <c r="M9706"/>
  <c r="M9707"/>
  <c r="M9708"/>
  <c r="M9709"/>
  <c r="M9710"/>
  <c r="M9711"/>
  <c r="M9712"/>
  <c r="M9713"/>
  <c r="M9714"/>
  <c r="M9715"/>
  <c r="M9716"/>
  <c r="M9717"/>
  <c r="M9718"/>
  <c r="M9719"/>
  <c r="M9720"/>
  <c r="M9721"/>
  <c r="M9722"/>
  <c r="M9723"/>
  <c r="M9724"/>
  <c r="M9725"/>
  <c r="M9726"/>
  <c r="M9727"/>
  <c r="M9728"/>
  <c r="M9729"/>
  <c r="M9730"/>
  <c r="M9731"/>
  <c r="M9732"/>
  <c r="M9733"/>
  <c r="M9734"/>
  <c r="M9735"/>
  <c r="M9736"/>
  <c r="M9737"/>
  <c r="M9738"/>
  <c r="M9739"/>
  <c r="M9740"/>
  <c r="M9741"/>
  <c r="M9742"/>
  <c r="M9743"/>
  <c r="M9744"/>
  <c r="M9745"/>
  <c r="M9746"/>
  <c r="M9747"/>
  <c r="M9748"/>
  <c r="M9749"/>
  <c r="M9750"/>
  <c r="M9751"/>
  <c r="M9752"/>
  <c r="M9753"/>
  <c r="M9754"/>
  <c r="M9755"/>
  <c r="M9756"/>
  <c r="M9757"/>
  <c r="M9758"/>
  <c r="M9759"/>
  <c r="M9760"/>
  <c r="M9761"/>
  <c r="M9762"/>
  <c r="M9763"/>
  <c r="M9764"/>
  <c r="M9765"/>
  <c r="M9766"/>
  <c r="M9767"/>
  <c r="M9768"/>
  <c r="M9769"/>
  <c r="M9770"/>
  <c r="M9771"/>
  <c r="M9772"/>
  <c r="M9773"/>
  <c r="M9774"/>
  <c r="M9775"/>
  <c r="M9776"/>
  <c r="M9777"/>
  <c r="M9778"/>
  <c r="M9779"/>
  <c r="M9780"/>
  <c r="M9781"/>
  <c r="M9782"/>
  <c r="M9783"/>
  <c r="M9784"/>
  <c r="M9785"/>
  <c r="M9786"/>
  <c r="M9787"/>
  <c r="M9788"/>
  <c r="M9789"/>
  <c r="M9790"/>
  <c r="M9791"/>
  <c r="M9792"/>
  <c r="M9793"/>
  <c r="M9794"/>
  <c r="M9795"/>
  <c r="M9796"/>
  <c r="M9797"/>
  <c r="M9798"/>
  <c r="M9799"/>
  <c r="M9800"/>
  <c r="M9801"/>
  <c r="M9802"/>
  <c r="M9803"/>
  <c r="M9804"/>
  <c r="M9805"/>
  <c r="M9806"/>
  <c r="M9807"/>
  <c r="M9808"/>
  <c r="M9809"/>
  <c r="M9810"/>
  <c r="M9811"/>
  <c r="M9812"/>
  <c r="M9813"/>
  <c r="M9814"/>
  <c r="M9815"/>
  <c r="M9816"/>
  <c r="M9817"/>
  <c r="M9818"/>
  <c r="M9819"/>
  <c r="M9820"/>
  <c r="M9821"/>
  <c r="M9822"/>
  <c r="M9823"/>
  <c r="M9824"/>
  <c r="M9825"/>
  <c r="M9826"/>
  <c r="M9827"/>
  <c r="M9828"/>
  <c r="M9829"/>
  <c r="M9830"/>
  <c r="M9831"/>
  <c r="M9832"/>
  <c r="M9833"/>
  <c r="M9834"/>
  <c r="M9835"/>
  <c r="M9836"/>
  <c r="M9837"/>
  <c r="M9838"/>
  <c r="M9839"/>
  <c r="M9840"/>
  <c r="M9841"/>
  <c r="M9842"/>
  <c r="M9843"/>
  <c r="M9844"/>
  <c r="M9845"/>
  <c r="M9846"/>
  <c r="M9847"/>
  <c r="M9848"/>
  <c r="M9849"/>
  <c r="M9850"/>
  <c r="M9851"/>
  <c r="M9852"/>
  <c r="M9853"/>
  <c r="M9854"/>
  <c r="M9855"/>
  <c r="M9856"/>
  <c r="M9857"/>
  <c r="M9858"/>
  <c r="M9859"/>
  <c r="M9860"/>
  <c r="M9861"/>
  <c r="M9862"/>
  <c r="M9863"/>
  <c r="M9864"/>
  <c r="M9865"/>
  <c r="M9866"/>
  <c r="M9867"/>
  <c r="M9868"/>
  <c r="M9869"/>
  <c r="M9870"/>
  <c r="M9871"/>
  <c r="M9872"/>
  <c r="M9873"/>
  <c r="M9874"/>
  <c r="M9875"/>
  <c r="M9876"/>
  <c r="M9877"/>
  <c r="M9878"/>
  <c r="M9879"/>
  <c r="M9880"/>
  <c r="M9881"/>
  <c r="M9882"/>
  <c r="M9883"/>
  <c r="M9884"/>
  <c r="M9885"/>
  <c r="M9886"/>
  <c r="M9887"/>
  <c r="M9888"/>
  <c r="M9889"/>
  <c r="M9890"/>
  <c r="M9891"/>
  <c r="M9892"/>
  <c r="M9893"/>
  <c r="M9894"/>
  <c r="M9895"/>
  <c r="M9896"/>
  <c r="M9897"/>
  <c r="M9898"/>
  <c r="M9899"/>
  <c r="M9900"/>
  <c r="M9901"/>
  <c r="M9902"/>
  <c r="M9903"/>
  <c r="M9904"/>
  <c r="M9905"/>
  <c r="M9906"/>
  <c r="M9907"/>
  <c r="M9908"/>
  <c r="M9909"/>
  <c r="M9910"/>
  <c r="M9911"/>
  <c r="M9912"/>
  <c r="M9913"/>
  <c r="M9914"/>
  <c r="M9915"/>
  <c r="M9916"/>
  <c r="M9917"/>
  <c r="M9918"/>
  <c r="M9919"/>
  <c r="M9920"/>
  <c r="M9921"/>
  <c r="M9922"/>
  <c r="M9923"/>
  <c r="M9924"/>
  <c r="M9925"/>
  <c r="M9926"/>
  <c r="M9927"/>
  <c r="M9928"/>
  <c r="M9929"/>
  <c r="M9930"/>
  <c r="M9931"/>
  <c r="M9932"/>
  <c r="M9933"/>
  <c r="M9934"/>
  <c r="M9935"/>
  <c r="M9936"/>
  <c r="M9937"/>
  <c r="M9938"/>
  <c r="M9939"/>
  <c r="M9940"/>
  <c r="M9941"/>
  <c r="M9942"/>
  <c r="M9943"/>
  <c r="M9944"/>
  <c r="M9945"/>
  <c r="M9946"/>
  <c r="M9947"/>
  <c r="M9948"/>
  <c r="M9949"/>
  <c r="M9950"/>
  <c r="M9951"/>
  <c r="M9952"/>
  <c r="M9953"/>
  <c r="M9954"/>
  <c r="M9955"/>
  <c r="M9956"/>
  <c r="M9957"/>
  <c r="M9958"/>
  <c r="M9959"/>
  <c r="M9960"/>
  <c r="M9961"/>
  <c r="M9962"/>
  <c r="M9963"/>
  <c r="M9964"/>
  <c r="M9965"/>
  <c r="M9966"/>
  <c r="M9967"/>
  <c r="M9968"/>
  <c r="M9969"/>
  <c r="M9970"/>
  <c r="M9971"/>
  <c r="M9972"/>
  <c r="M9973"/>
  <c r="M9974"/>
  <c r="M9975"/>
  <c r="M9976"/>
  <c r="M9977"/>
  <c r="M9978"/>
  <c r="M9979"/>
  <c r="M9980"/>
  <c r="M9981"/>
  <c r="M9982"/>
  <c r="M9983"/>
  <c r="M9984"/>
  <c r="M9985"/>
  <c r="M9986"/>
  <c r="M9987"/>
  <c r="M9988"/>
  <c r="M9989"/>
  <c r="M9990"/>
  <c r="M9991"/>
  <c r="M9992"/>
  <c r="M9993"/>
  <c r="M9994"/>
  <c r="M9995"/>
  <c r="M9996"/>
  <c r="M9997"/>
  <c r="M9998"/>
  <c r="M9999"/>
  <c r="M10000"/>
  <c r="M10001"/>
  <c r="M10002"/>
  <c r="M10003"/>
  <c r="M10004"/>
  <c r="M10005"/>
  <c r="M10006"/>
  <c r="M10007"/>
  <c r="M10008"/>
  <c r="M10009"/>
  <c r="M10010"/>
  <c r="M10011"/>
  <c r="M10012"/>
  <c r="M10013"/>
  <c r="M10014"/>
  <c r="M10015"/>
  <c r="M10016"/>
  <c r="M10017"/>
  <c r="M10018"/>
  <c r="M10019"/>
  <c r="M10020"/>
  <c r="M10021"/>
  <c r="M10022"/>
  <c r="M10023"/>
  <c r="M10024"/>
  <c r="M10025"/>
  <c r="M10026"/>
  <c r="M10027"/>
  <c r="M10028"/>
  <c r="M10029"/>
  <c r="M10030"/>
  <c r="M10031"/>
  <c r="M10032"/>
  <c r="M10033"/>
  <c r="M10034"/>
  <c r="M10035"/>
  <c r="M10036"/>
  <c r="M10037"/>
  <c r="M10038"/>
  <c r="M10039"/>
  <c r="M10040"/>
  <c r="M10041"/>
  <c r="M10042"/>
  <c r="M10043"/>
  <c r="M10044"/>
  <c r="M10045"/>
  <c r="M10046"/>
  <c r="M10047"/>
  <c r="M10048"/>
  <c r="M10049"/>
  <c r="M10050"/>
  <c r="M10051"/>
  <c r="M10052"/>
  <c r="M10053"/>
  <c r="M10054"/>
  <c r="M10055"/>
  <c r="M10056"/>
  <c r="M10057"/>
  <c r="M10058"/>
  <c r="M10059"/>
  <c r="M10060"/>
  <c r="M10061"/>
  <c r="M10062"/>
  <c r="M10063"/>
  <c r="M10064"/>
  <c r="M10065"/>
  <c r="M10066"/>
  <c r="M10067"/>
  <c r="M10068"/>
  <c r="M10069"/>
  <c r="M10070"/>
  <c r="M10071"/>
  <c r="M10072"/>
  <c r="M10073"/>
  <c r="M10074"/>
  <c r="M10075"/>
  <c r="M10076"/>
  <c r="M10077"/>
  <c r="M10078"/>
  <c r="M10079"/>
  <c r="M10080"/>
  <c r="M10081"/>
  <c r="M10082"/>
  <c r="M10083"/>
  <c r="M10084"/>
  <c r="M10085"/>
  <c r="M10086"/>
  <c r="M10087"/>
  <c r="M10088"/>
  <c r="M10089"/>
  <c r="M10090"/>
  <c r="M10091"/>
  <c r="M10092"/>
  <c r="M10093"/>
  <c r="M10094"/>
  <c r="M10095"/>
  <c r="M10096"/>
  <c r="M10097"/>
  <c r="M10098"/>
  <c r="M10099"/>
  <c r="M10100"/>
  <c r="M10101"/>
  <c r="M10102"/>
  <c r="M10103"/>
  <c r="M10104"/>
  <c r="M10105"/>
  <c r="M10106"/>
  <c r="M10107"/>
  <c r="M10108"/>
  <c r="M10109"/>
  <c r="M10110"/>
  <c r="M10111"/>
  <c r="M10112"/>
  <c r="M10113"/>
  <c r="M10114"/>
  <c r="M10115"/>
  <c r="M10116"/>
  <c r="M10117"/>
  <c r="M10118"/>
  <c r="M10119"/>
  <c r="M10120"/>
  <c r="M10121"/>
  <c r="M10122"/>
  <c r="M10123"/>
  <c r="M10124"/>
  <c r="M10125"/>
  <c r="M10126"/>
  <c r="M10127"/>
  <c r="M10128"/>
  <c r="M10129"/>
  <c r="M10130"/>
  <c r="M10131"/>
  <c r="M10132"/>
  <c r="M10133"/>
  <c r="M10134"/>
  <c r="M10135"/>
  <c r="M10136"/>
  <c r="M10137"/>
  <c r="M10138"/>
  <c r="M10139"/>
  <c r="M10140"/>
  <c r="M10141"/>
  <c r="M10142"/>
  <c r="M10143"/>
  <c r="M10144"/>
  <c r="M10145"/>
  <c r="M10146"/>
  <c r="M10147"/>
  <c r="M10148"/>
  <c r="M10149"/>
  <c r="M10150"/>
  <c r="M10151"/>
  <c r="M10152"/>
  <c r="M10153"/>
  <c r="M10154"/>
  <c r="M10155"/>
  <c r="M10156"/>
  <c r="M10157"/>
  <c r="M10158"/>
  <c r="M10159"/>
  <c r="M10160"/>
  <c r="M10161"/>
  <c r="M10162"/>
  <c r="M10163"/>
  <c r="M10164"/>
  <c r="M10165"/>
  <c r="M10166"/>
  <c r="M10167"/>
  <c r="M10168"/>
  <c r="M10169"/>
  <c r="M10170"/>
  <c r="M10171"/>
  <c r="M10172"/>
  <c r="M10173"/>
  <c r="M10174"/>
  <c r="M10175"/>
  <c r="M10176"/>
  <c r="M10177"/>
  <c r="M10178"/>
  <c r="M10179"/>
  <c r="M10180"/>
  <c r="M10181"/>
  <c r="M10182"/>
  <c r="M10183"/>
  <c r="M10184"/>
  <c r="M10185"/>
  <c r="M10186"/>
  <c r="M10187"/>
  <c r="M10188"/>
  <c r="M10189"/>
  <c r="M10190"/>
  <c r="M10191"/>
  <c r="M10192"/>
  <c r="M10193"/>
  <c r="M10194"/>
  <c r="M10195"/>
  <c r="M10196"/>
  <c r="M10197"/>
  <c r="M10198"/>
  <c r="M10199"/>
  <c r="M10200"/>
  <c r="M10201"/>
  <c r="M10202"/>
  <c r="M10203"/>
  <c r="M10204"/>
  <c r="M10205"/>
  <c r="M10206"/>
  <c r="M10207"/>
  <c r="M10208"/>
  <c r="M10209"/>
  <c r="M10210"/>
  <c r="M10211"/>
  <c r="M10212"/>
  <c r="M10213"/>
  <c r="M10214"/>
  <c r="M10215"/>
  <c r="M10216"/>
  <c r="M10217"/>
  <c r="M10218"/>
  <c r="M10219"/>
  <c r="M10220"/>
  <c r="M10221"/>
  <c r="M10222"/>
  <c r="M10223"/>
  <c r="M10224"/>
  <c r="M10225"/>
  <c r="M10226"/>
  <c r="M10227"/>
  <c r="M10228"/>
  <c r="M10229"/>
  <c r="M10230"/>
  <c r="M10231"/>
  <c r="M10232"/>
  <c r="M10233"/>
  <c r="M10234"/>
  <c r="M10235"/>
  <c r="M10236"/>
  <c r="M10237"/>
  <c r="M10238"/>
  <c r="M10239"/>
  <c r="M10240"/>
  <c r="M10241"/>
  <c r="M10242"/>
  <c r="M10243"/>
  <c r="M10244"/>
  <c r="M10245"/>
  <c r="M10246"/>
  <c r="M10247"/>
  <c r="M10248"/>
  <c r="M10249"/>
  <c r="M10250"/>
  <c r="M10251"/>
  <c r="M10252"/>
  <c r="M10253"/>
  <c r="M10254"/>
  <c r="M10255"/>
  <c r="M10256"/>
  <c r="M10257"/>
  <c r="M10258"/>
  <c r="M10259"/>
  <c r="M10260"/>
  <c r="M10261"/>
  <c r="M10262"/>
  <c r="M10263"/>
  <c r="M10264"/>
  <c r="M10265"/>
  <c r="M10266"/>
  <c r="M10267"/>
  <c r="M10268"/>
  <c r="M10269"/>
  <c r="M10270"/>
  <c r="M10271"/>
  <c r="M10272"/>
  <c r="M10273"/>
  <c r="M10274"/>
  <c r="M10275"/>
  <c r="M10276"/>
  <c r="M10277"/>
  <c r="M10278"/>
  <c r="M10279"/>
  <c r="M10280"/>
  <c r="M10281"/>
  <c r="M10282"/>
  <c r="M10283"/>
  <c r="M10284"/>
  <c r="M10285"/>
  <c r="M10286"/>
  <c r="M10287"/>
  <c r="M10288"/>
  <c r="M10289"/>
  <c r="M10290"/>
  <c r="M10291"/>
  <c r="M10292"/>
  <c r="M10293"/>
  <c r="M10294"/>
  <c r="M10295"/>
  <c r="M10296"/>
  <c r="M10297"/>
  <c r="M10298"/>
  <c r="M10299"/>
  <c r="M10300"/>
  <c r="M10301"/>
  <c r="M10302"/>
  <c r="M10303"/>
  <c r="M10304"/>
  <c r="M10305"/>
  <c r="M10306"/>
  <c r="M10307"/>
  <c r="M10308"/>
  <c r="M10309"/>
  <c r="M10310"/>
  <c r="M10311"/>
  <c r="M10312"/>
  <c r="M10313"/>
  <c r="M10314"/>
  <c r="M10315"/>
  <c r="M10316"/>
  <c r="M10317"/>
  <c r="M10318"/>
  <c r="M10319"/>
  <c r="M10320"/>
  <c r="M10321"/>
  <c r="M10322"/>
  <c r="M10323"/>
  <c r="M10324"/>
  <c r="M10325"/>
  <c r="M10326"/>
  <c r="M10327"/>
  <c r="M10328"/>
  <c r="M10329"/>
  <c r="M10330"/>
  <c r="M10331"/>
  <c r="M10332"/>
  <c r="M10333"/>
  <c r="M10334"/>
  <c r="M10335"/>
  <c r="M10336"/>
  <c r="M10337"/>
  <c r="M10338"/>
  <c r="M10339"/>
  <c r="M10340"/>
  <c r="M10341"/>
  <c r="M10342"/>
  <c r="M10343"/>
  <c r="M10344"/>
  <c r="M10345"/>
  <c r="M10346"/>
  <c r="M10347"/>
  <c r="M10348"/>
  <c r="M10349"/>
  <c r="M10350"/>
  <c r="M10351"/>
  <c r="M10352"/>
  <c r="M10353"/>
  <c r="M10354"/>
  <c r="M10355"/>
  <c r="M10356"/>
  <c r="M10357"/>
  <c r="M10358"/>
  <c r="M10359"/>
  <c r="M10360"/>
  <c r="M10361"/>
  <c r="M10362"/>
  <c r="M10363"/>
  <c r="M10364"/>
  <c r="M10365"/>
  <c r="M10366"/>
  <c r="M10367"/>
  <c r="M10368"/>
  <c r="M10369"/>
  <c r="M10370"/>
  <c r="M10371"/>
  <c r="M10372"/>
  <c r="M10373"/>
  <c r="M10374"/>
  <c r="M10375"/>
  <c r="M10376"/>
  <c r="M10377"/>
  <c r="M10378"/>
  <c r="M10379"/>
  <c r="M10380"/>
  <c r="M10381"/>
  <c r="M10382"/>
  <c r="M10383"/>
  <c r="M10384"/>
  <c r="M10385"/>
  <c r="M10386"/>
  <c r="M10387"/>
  <c r="M10388"/>
  <c r="M10389"/>
  <c r="M10390"/>
  <c r="M10391"/>
  <c r="M10392"/>
  <c r="M10393"/>
  <c r="M10394"/>
  <c r="M10395"/>
  <c r="M10396"/>
  <c r="M10397"/>
  <c r="M10398"/>
  <c r="M10399"/>
  <c r="M10400"/>
  <c r="M10401"/>
  <c r="M10402"/>
  <c r="M10403"/>
  <c r="M10404"/>
  <c r="M10405"/>
  <c r="M10406"/>
  <c r="M10407"/>
  <c r="M10408"/>
  <c r="M10409"/>
  <c r="M10410"/>
  <c r="M10411"/>
  <c r="M10412"/>
  <c r="M10413"/>
  <c r="M10414"/>
  <c r="M10415"/>
  <c r="M10416"/>
  <c r="M10417"/>
  <c r="M10418"/>
  <c r="M10419"/>
  <c r="M10420"/>
  <c r="M10421"/>
  <c r="M10422"/>
  <c r="M10423"/>
  <c r="M10424"/>
  <c r="M10425"/>
  <c r="M10426"/>
  <c r="M10427"/>
  <c r="M10428"/>
  <c r="M10429"/>
  <c r="M10430"/>
  <c r="M10431"/>
  <c r="M10432"/>
  <c r="M10433"/>
  <c r="M10434"/>
  <c r="M10435"/>
  <c r="M10436"/>
  <c r="M10437"/>
  <c r="M10438"/>
  <c r="M10439"/>
  <c r="M10440"/>
  <c r="M10441"/>
  <c r="M10442"/>
  <c r="M10443"/>
  <c r="M10444"/>
  <c r="M10445"/>
  <c r="M10446"/>
  <c r="M10447"/>
  <c r="M10448"/>
  <c r="M10449"/>
  <c r="M10450"/>
  <c r="M10451"/>
  <c r="M10452"/>
  <c r="M10453"/>
  <c r="M10454"/>
  <c r="M10455"/>
  <c r="M10456"/>
  <c r="M10457"/>
  <c r="M10458"/>
  <c r="M10459"/>
  <c r="M10460"/>
  <c r="M10461"/>
  <c r="M10462"/>
  <c r="M10463"/>
  <c r="M10464"/>
  <c r="M10465"/>
  <c r="M10466"/>
  <c r="M10467"/>
  <c r="M10468"/>
  <c r="M10469"/>
  <c r="M10470"/>
  <c r="M10471"/>
  <c r="M10472"/>
  <c r="M10473"/>
  <c r="M10474"/>
  <c r="M10475"/>
  <c r="M10476"/>
  <c r="M10477"/>
  <c r="M10478"/>
  <c r="M10479"/>
  <c r="M10480"/>
  <c r="M10481"/>
  <c r="M10482"/>
  <c r="M10483"/>
  <c r="M10484"/>
  <c r="M10485"/>
  <c r="M10486"/>
  <c r="M10487"/>
  <c r="M10488"/>
  <c r="M10489"/>
  <c r="M10490"/>
  <c r="M10491"/>
  <c r="M10492"/>
  <c r="M10493"/>
  <c r="M10494"/>
  <c r="M10495"/>
  <c r="M10496"/>
  <c r="M10497"/>
  <c r="M10498"/>
  <c r="M10499"/>
  <c r="M10500"/>
  <c r="M10501"/>
  <c r="M10502"/>
  <c r="M10503"/>
  <c r="M10504"/>
  <c r="M10505"/>
  <c r="M10506"/>
  <c r="M10507"/>
  <c r="M10508"/>
  <c r="M10509"/>
  <c r="M10510"/>
  <c r="M10511"/>
  <c r="M10512"/>
  <c r="M10513"/>
  <c r="M10514"/>
  <c r="M10515"/>
  <c r="M10516"/>
  <c r="M10517"/>
  <c r="M10518"/>
  <c r="M10519"/>
  <c r="M10520"/>
  <c r="M10521"/>
  <c r="M10522"/>
  <c r="M10523"/>
  <c r="M10524"/>
  <c r="M10525"/>
  <c r="M10526"/>
  <c r="M10527"/>
  <c r="M10528"/>
  <c r="M10529"/>
  <c r="M10530"/>
  <c r="M10531"/>
  <c r="M10532"/>
  <c r="M10533"/>
  <c r="M10534"/>
  <c r="M10535"/>
  <c r="M10536"/>
  <c r="M10537"/>
  <c r="M10538"/>
  <c r="M10539"/>
  <c r="M10540"/>
  <c r="M10541"/>
  <c r="M10542"/>
  <c r="M10543"/>
  <c r="M10544"/>
  <c r="M10545"/>
  <c r="M10546"/>
  <c r="M10547"/>
  <c r="M10548"/>
  <c r="M10549"/>
  <c r="M10550"/>
  <c r="M10551"/>
  <c r="M10552"/>
  <c r="M10553"/>
  <c r="M10554"/>
  <c r="M10555"/>
  <c r="M10556"/>
  <c r="M10557"/>
  <c r="M10558"/>
  <c r="M10559"/>
  <c r="M10560"/>
  <c r="M10561"/>
  <c r="M10562"/>
  <c r="M10563"/>
  <c r="M10564"/>
  <c r="M10565"/>
  <c r="M10566"/>
  <c r="M10567"/>
  <c r="M10568"/>
  <c r="M10569"/>
  <c r="M10570"/>
  <c r="M10571"/>
  <c r="M10572"/>
  <c r="M10573"/>
  <c r="M10574"/>
  <c r="M10575"/>
  <c r="M10576"/>
  <c r="M10577"/>
  <c r="M10578"/>
  <c r="M10579"/>
  <c r="M10580"/>
  <c r="M10581"/>
  <c r="M10582"/>
  <c r="M10583"/>
  <c r="M10584"/>
  <c r="M10585"/>
  <c r="M10586"/>
  <c r="M10587"/>
  <c r="M10588"/>
  <c r="M10589"/>
  <c r="M10590"/>
  <c r="M10591"/>
  <c r="M10592"/>
  <c r="M10593"/>
  <c r="M10594"/>
  <c r="M10595"/>
  <c r="M10596"/>
  <c r="M10597"/>
  <c r="M10598"/>
  <c r="M10599"/>
  <c r="M10600"/>
  <c r="M10601"/>
  <c r="M10602"/>
  <c r="M10603"/>
  <c r="M10604"/>
  <c r="M10605"/>
  <c r="M10606"/>
  <c r="M10607"/>
  <c r="M10608"/>
  <c r="M10609"/>
  <c r="M10610"/>
  <c r="M10611"/>
  <c r="M10612"/>
  <c r="M10613"/>
  <c r="M10614"/>
  <c r="M10615"/>
  <c r="M10616"/>
  <c r="M10617"/>
  <c r="M10618"/>
  <c r="M10619"/>
  <c r="M10620"/>
  <c r="M10621"/>
  <c r="M10622"/>
  <c r="M10623"/>
  <c r="M10624"/>
  <c r="M10625"/>
  <c r="M10626"/>
  <c r="M10627"/>
  <c r="M10628"/>
  <c r="M10629"/>
  <c r="M10630"/>
  <c r="M10631"/>
  <c r="M10632"/>
  <c r="M10633"/>
  <c r="M10634"/>
  <c r="M10635"/>
  <c r="M10636"/>
  <c r="M10637"/>
  <c r="M10638"/>
  <c r="M10639"/>
  <c r="M10640"/>
  <c r="M10641"/>
  <c r="M10642"/>
  <c r="M10643"/>
  <c r="M10644"/>
  <c r="M10645"/>
  <c r="M10646"/>
  <c r="M10647"/>
  <c r="M10648"/>
  <c r="M10649"/>
  <c r="M10650"/>
  <c r="M10651"/>
  <c r="M10652"/>
  <c r="M10653"/>
  <c r="M10654"/>
  <c r="M10655"/>
  <c r="M10656"/>
  <c r="M10657"/>
  <c r="M10658"/>
  <c r="M10659"/>
  <c r="M10660"/>
  <c r="M10661"/>
  <c r="M10662"/>
  <c r="M10663"/>
  <c r="M10664"/>
  <c r="M10665"/>
  <c r="M10666"/>
  <c r="M10667"/>
  <c r="M10668"/>
  <c r="M10669"/>
  <c r="M10670"/>
  <c r="M10671"/>
  <c r="M10672"/>
  <c r="M10673"/>
  <c r="M10674"/>
  <c r="M10675"/>
  <c r="M10676"/>
  <c r="M10677"/>
  <c r="M10678"/>
  <c r="M10679"/>
  <c r="M10680"/>
  <c r="M10681"/>
  <c r="M10682"/>
  <c r="M10683"/>
  <c r="M10684"/>
  <c r="M10685"/>
  <c r="M10686"/>
  <c r="M10687"/>
  <c r="M10688"/>
  <c r="M10689"/>
  <c r="M10690"/>
  <c r="M10691"/>
  <c r="M10692"/>
  <c r="M10693"/>
  <c r="M10694"/>
  <c r="M10695"/>
  <c r="M10696"/>
  <c r="M10697"/>
  <c r="M10698"/>
  <c r="M10699"/>
  <c r="M10700"/>
  <c r="M10701"/>
  <c r="M10702"/>
  <c r="M10703"/>
  <c r="M10704"/>
  <c r="M10705"/>
  <c r="M10706"/>
  <c r="M10707"/>
  <c r="M10708"/>
  <c r="M10709"/>
  <c r="M10710"/>
  <c r="M10711"/>
  <c r="M10712"/>
  <c r="M10713"/>
  <c r="M10714"/>
  <c r="M10715"/>
  <c r="M10716"/>
  <c r="M10717"/>
  <c r="M10718"/>
  <c r="M10719"/>
  <c r="M10720"/>
  <c r="M10721"/>
  <c r="M10722"/>
  <c r="M10723"/>
  <c r="M10724"/>
  <c r="M10725"/>
  <c r="M10726"/>
  <c r="M10727"/>
  <c r="M10728"/>
  <c r="M10729"/>
  <c r="M10730"/>
  <c r="M10731"/>
  <c r="M10732"/>
  <c r="M10733"/>
  <c r="M10734"/>
  <c r="M10735"/>
  <c r="M10736"/>
  <c r="M10737"/>
  <c r="M10738"/>
  <c r="M10739"/>
  <c r="M10740"/>
  <c r="M10741"/>
  <c r="M10742"/>
  <c r="M10743"/>
  <c r="M10744"/>
  <c r="M10745"/>
  <c r="M10746"/>
  <c r="M10747"/>
  <c r="M10748"/>
  <c r="M10749"/>
  <c r="M10750"/>
  <c r="M10751"/>
  <c r="M10752"/>
  <c r="M10753"/>
  <c r="M10754"/>
  <c r="M10755"/>
  <c r="M10756"/>
  <c r="M10757"/>
  <c r="M10758"/>
  <c r="M10759"/>
  <c r="M10760"/>
  <c r="M10761"/>
  <c r="M10762"/>
  <c r="M10763"/>
  <c r="M10764"/>
  <c r="M10765"/>
  <c r="M10766"/>
  <c r="M10767"/>
  <c r="M10768"/>
  <c r="M10769"/>
  <c r="M10770"/>
  <c r="M10771"/>
  <c r="M10772"/>
  <c r="M10773"/>
  <c r="M10774"/>
  <c r="M10775"/>
  <c r="M10776"/>
  <c r="M10777"/>
  <c r="M10778"/>
  <c r="M10779"/>
  <c r="M10780"/>
  <c r="M10781"/>
  <c r="M10782"/>
  <c r="M10783"/>
  <c r="M10784"/>
  <c r="M10785"/>
  <c r="M10786"/>
  <c r="M10787"/>
  <c r="M10788"/>
  <c r="M10789"/>
  <c r="M10790"/>
  <c r="M10791"/>
  <c r="M10792"/>
  <c r="M10793"/>
  <c r="M10794"/>
  <c r="M10795"/>
  <c r="M10796"/>
  <c r="M10797"/>
  <c r="M10798"/>
  <c r="M10799"/>
  <c r="M10800"/>
  <c r="M10801"/>
  <c r="M10802"/>
  <c r="M10803"/>
  <c r="M10804"/>
  <c r="M10805"/>
  <c r="M10806"/>
  <c r="M10807"/>
  <c r="M10808"/>
  <c r="M10809"/>
  <c r="M10810"/>
  <c r="M10811"/>
  <c r="M10812"/>
  <c r="M10813"/>
  <c r="M10814"/>
  <c r="M10815"/>
  <c r="M10816"/>
  <c r="M10817"/>
  <c r="M10818"/>
  <c r="M10819"/>
  <c r="M10820"/>
  <c r="M10821"/>
  <c r="M10822"/>
  <c r="M10823"/>
  <c r="M10824"/>
  <c r="M10825"/>
  <c r="M10826"/>
  <c r="M10827"/>
  <c r="M10828"/>
  <c r="M10829"/>
  <c r="M10830"/>
  <c r="M10831"/>
  <c r="M10832"/>
  <c r="M10833"/>
  <c r="M10834"/>
  <c r="M10835"/>
  <c r="M10836"/>
  <c r="M10837"/>
  <c r="M10838"/>
  <c r="M10839"/>
  <c r="M10840"/>
  <c r="M10841"/>
  <c r="M10842"/>
  <c r="M10843"/>
  <c r="M10844"/>
  <c r="M10845"/>
  <c r="M10846"/>
  <c r="M10847"/>
  <c r="M10848"/>
  <c r="M10849"/>
  <c r="M10850"/>
  <c r="M10851"/>
  <c r="M10852"/>
  <c r="M10853"/>
  <c r="M10854"/>
  <c r="M10855"/>
  <c r="M10856"/>
  <c r="M10857"/>
  <c r="M10858"/>
  <c r="M10859"/>
  <c r="M10860"/>
  <c r="M10861"/>
  <c r="M10862"/>
  <c r="M10863"/>
  <c r="M10864"/>
  <c r="M10865"/>
  <c r="M10866"/>
  <c r="M10867"/>
  <c r="M10868"/>
  <c r="M10869"/>
  <c r="M10870"/>
  <c r="M10871"/>
  <c r="M10872"/>
  <c r="M10873"/>
  <c r="M10874"/>
  <c r="M10875"/>
  <c r="M10876"/>
  <c r="M10877"/>
  <c r="M10878"/>
  <c r="M10879"/>
  <c r="M10880"/>
  <c r="M10881"/>
  <c r="M10882"/>
  <c r="M10883"/>
  <c r="M10884"/>
  <c r="M10885"/>
  <c r="M10886"/>
  <c r="M10887"/>
  <c r="M10888"/>
  <c r="M10889"/>
  <c r="M10890"/>
  <c r="M10891"/>
  <c r="M10892"/>
  <c r="M10893"/>
  <c r="M10894"/>
  <c r="M10895"/>
  <c r="M10896"/>
  <c r="M10897"/>
  <c r="M10898"/>
  <c r="M10899"/>
  <c r="M10900"/>
  <c r="M10901"/>
  <c r="M10902"/>
  <c r="M10903"/>
  <c r="M10904"/>
  <c r="M10905"/>
  <c r="M10906"/>
  <c r="M10907"/>
  <c r="M10908"/>
  <c r="M10909"/>
  <c r="M10910"/>
  <c r="M10911"/>
  <c r="M10912"/>
  <c r="M10913"/>
  <c r="M10914"/>
  <c r="M10915"/>
  <c r="M10916"/>
  <c r="M10917"/>
  <c r="M10918"/>
  <c r="M10919"/>
  <c r="M10920"/>
  <c r="M10921"/>
  <c r="M10922"/>
  <c r="M10923"/>
  <c r="M10924"/>
  <c r="M10925"/>
  <c r="M10926"/>
  <c r="M10927"/>
  <c r="M10928"/>
  <c r="M10929"/>
  <c r="M10930"/>
  <c r="M10931"/>
  <c r="M10932"/>
  <c r="M10933"/>
  <c r="M10934"/>
  <c r="M10935"/>
  <c r="M10936"/>
  <c r="M10937"/>
  <c r="M10938"/>
  <c r="M10939"/>
  <c r="M10940"/>
  <c r="M10941"/>
  <c r="M10942"/>
  <c r="M10943"/>
  <c r="M10944"/>
  <c r="M10945"/>
  <c r="M10946"/>
  <c r="M10947"/>
  <c r="M10948"/>
  <c r="M10949"/>
  <c r="M10950"/>
  <c r="M10951"/>
  <c r="M10952"/>
  <c r="M10953"/>
  <c r="M10954"/>
  <c r="M10955"/>
  <c r="M10956"/>
  <c r="M10957"/>
  <c r="M10958"/>
  <c r="M10959"/>
  <c r="M10960"/>
  <c r="M10961"/>
  <c r="M10962"/>
  <c r="M10963"/>
  <c r="M10964"/>
  <c r="M10965"/>
  <c r="M10966"/>
  <c r="M10967"/>
  <c r="M10968"/>
  <c r="M10969"/>
  <c r="M10970"/>
  <c r="M10971"/>
  <c r="M10972"/>
  <c r="M10973"/>
  <c r="M10974"/>
  <c r="M10975"/>
  <c r="M10976"/>
  <c r="M10977"/>
  <c r="M10978"/>
  <c r="M10979"/>
  <c r="M10980"/>
  <c r="M10981"/>
  <c r="M10982"/>
  <c r="M10983"/>
  <c r="M10984"/>
  <c r="M10985"/>
  <c r="M10986"/>
  <c r="M10987"/>
  <c r="M10988"/>
  <c r="M10989"/>
  <c r="M10990"/>
  <c r="M10991"/>
  <c r="M10992"/>
  <c r="M10993"/>
  <c r="M10994"/>
  <c r="M10995"/>
  <c r="M10996"/>
  <c r="M10997"/>
  <c r="M10998"/>
  <c r="M10999"/>
  <c r="M11000"/>
  <c r="M11001"/>
  <c r="M11002"/>
  <c r="M11003"/>
  <c r="M11004"/>
  <c r="M11005"/>
  <c r="M11006"/>
  <c r="M11007"/>
  <c r="M11008"/>
  <c r="M11009"/>
  <c r="M11010"/>
  <c r="M11011"/>
  <c r="M11012"/>
  <c r="M11013"/>
  <c r="M11014"/>
  <c r="M11015"/>
  <c r="M11016"/>
  <c r="M11017"/>
  <c r="M11018"/>
  <c r="M11019"/>
  <c r="M11020"/>
  <c r="M11021"/>
  <c r="M11022"/>
  <c r="M11023"/>
  <c r="M11024"/>
  <c r="M11025"/>
  <c r="M11026"/>
  <c r="M11027"/>
  <c r="M11028"/>
  <c r="M11029"/>
  <c r="M11030"/>
  <c r="M11031"/>
  <c r="M11032"/>
  <c r="M11033"/>
  <c r="M11034"/>
  <c r="M11035"/>
  <c r="M11036"/>
  <c r="M11037"/>
  <c r="M11038"/>
  <c r="M11039"/>
  <c r="M11040"/>
  <c r="M11041"/>
  <c r="M11042"/>
  <c r="M11043"/>
  <c r="M11044"/>
  <c r="M11045"/>
  <c r="M11046"/>
  <c r="M11047"/>
  <c r="M11048"/>
  <c r="M11049"/>
  <c r="M11050"/>
  <c r="M11051"/>
  <c r="M11052"/>
  <c r="M11053"/>
  <c r="M11054"/>
  <c r="M11055"/>
  <c r="M11056"/>
  <c r="M11057"/>
  <c r="M11058"/>
  <c r="M11059"/>
  <c r="M11060"/>
  <c r="M11061"/>
  <c r="M11062"/>
  <c r="M11063"/>
  <c r="M11064"/>
  <c r="M11065"/>
  <c r="M11066"/>
  <c r="M11067"/>
  <c r="M11068"/>
  <c r="M11069"/>
  <c r="M11070"/>
  <c r="M11071"/>
  <c r="M11072"/>
  <c r="M11073"/>
  <c r="M11074"/>
  <c r="M11075"/>
  <c r="M11076"/>
  <c r="M11077"/>
  <c r="M11078"/>
  <c r="M11079"/>
  <c r="M11080"/>
  <c r="M11081"/>
  <c r="M11082"/>
  <c r="M11083"/>
  <c r="M11084"/>
  <c r="M11085"/>
  <c r="M11086"/>
  <c r="M11087"/>
  <c r="M11088"/>
  <c r="M11089"/>
  <c r="M11090"/>
  <c r="M11091"/>
  <c r="M11092"/>
  <c r="M11093"/>
  <c r="M11094"/>
  <c r="M11095"/>
  <c r="M11096"/>
  <c r="M11097"/>
  <c r="M11098"/>
  <c r="M11099"/>
  <c r="M11100"/>
  <c r="M11101"/>
  <c r="M11102"/>
  <c r="M11103"/>
  <c r="M11104"/>
  <c r="M11105"/>
  <c r="M11106"/>
  <c r="M11107"/>
  <c r="M11108"/>
  <c r="M11109"/>
  <c r="M11110"/>
  <c r="M11111"/>
  <c r="M11112"/>
  <c r="M11113"/>
  <c r="M11114"/>
  <c r="M11115"/>
  <c r="M11116"/>
  <c r="M11117"/>
  <c r="M11118"/>
  <c r="M11119"/>
  <c r="M11120"/>
  <c r="M11121"/>
  <c r="M11122"/>
  <c r="M11123"/>
  <c r="M11124"/>
  <c r="M11125"/>
  <c r="M11126"/>
  <c r="M11127"/>
  <c r="M11128"/>
  <c r="M11129"/>
  <c r="M11130"/>
  <c r="M11131"/>
  <c r="M11132"/>
  <c r="M11133"/>
  <c r="M11134"/>
  <c r="M11135"/>
  <c r="M11136"/>
  <c r="M11137"/>
  <c r="M11138"/>
  <c r="M11139"/>
  <c r="M11140"/>
  <c r="M11141"/>
  <c r="M11142"/>
  <c r="M11143"/>
  <c r="M11144"/>
  <c r="M11145"/>
  <c r="M11146"/>
  <c r="M11147"/>
  <c r="M11148"/>
  <c r="M11149"/>
  <c r="M11150"/>
  <c r="M11151"/>
  <c r="M11152"/>
  <c r="M11153"/>
  <c r="M11154"/>
  <c r="M11155"/>
  <c r="M11156"/>
  <c r="M11157"/>
  <c r="M11158"/>
  <c r="M11159"/>
  <c r="M11160"/>
  <c r="M11161"/>
  <c r="M11162"/>
  <c r="M11163"/>
  <c r="M11164"/>
  <c r="M11165"/>
  <c r="M11166"/>
  <c r="M11167"/>
  <c r="M11168"/>
  <c r="M11169"/>
  <c r="M11170"/>
  <c r="M11171"/>
  <c r="M11172"/>
  <c r="M11173"/>
  <c r="M11174"/>
  <c r="M11175"/>
  <c r="M11176"/>
  <c r="M11177"/>
  <c r="M11178"/>
  <c r="M11179"/>
  <c r="M11180"/>
  <c r="M11181"/>
  <c r="M11182"/>
  <c r="M11183"/>
  <c r="M11184"/>
  <c r="M11185"/>
  <c r="M11186"/>
  <c r="M11187"/>
  <c r="M11188"/>
  <c r="M11189"/>
  <c r="M11190"/>
  <c r="M11191"/>
  <c r="M11192"/>
  <c r="M11193"/>
  <c r="M11194"/>
  <c r="M11195"/>
  <c r="M11196"/>
  <c r="M11197"/>
  <c r="M11198"/>
  <c r="M11199"/>
  <c r="M11200"/>
  <c r="M11201"/>
  <c r="M11202"/>
  <c r="M11203"/>
  <c r="M11204"/>
  <c r="M11205"/>
  <c r="M11206"/>
  <c r="M11207"/>
  <c r="M11208"/>
  <c r="M11209"/>
  <c r="M11210"/>
  <c r="M11211"/>
  <c r="M11212"/>
  <c r="M11213"/>
  <c r="M11214"/>
  <c r="M11215"/>
  <c r="M11216"/>
  <c r="M11217"/>
  <c r="M11218"/>
  <c r="M11219"/>
  <c r="M11220"/>
  <c r="M11221"/>
  <c r="M11222"/>
  <c r="M11223"/>
  <c r="M11224"/>
  <c r="M11225"/>
  <c r="M11226"/>
  <c r="M11227"/>
  <c r="M11228"/>
  <c r="M11229"/>
  <c r="M11230"/>
  <c r="M11231"/>
  <c r="M11232"/>
  <c r="M11233"/>
  <c r="M11234"/>
  <c r="M11235"/>
  <c r="M11236"/>
  <c r="M11237"/>
  <c r="M11238"/>
  <c r="M11239"/>
  <c r="M11240"/>
  <c r="M11241"/>
  <c r="M11242"/>
  <c r="M11243"/>
  <c r="M11244"/>
  <c r="M11245"/>
  <c r="M11246"/>
  <c r="M11247"/>
  <c r="M11248"/>
  <c r="M11249"/>
  <c r="M11250"/>
  <c r="M11251"/>
  <c r="M11252"/>
  <c r="M11253"/>
  <c r="M11254"/>
  <c r="M11255"/>
  <c r="M11256"/>
  <c r="M11257"/>
  <c r="M11258"/>
  <c r="M11259"/>
  <c r="M11260"/>
  <c r="M11261"/>
  <c r="M11262"/>
  <c r="M11263"/>
  <c r="M11264"/>
  <c r="M11265"/>
  <c r="M11266"/>
  <c r="M11267"/>
  <c r="M11268"/>
  <c r="M11269"/>
  <c r="M11270"/>
  <c r="M11271"/>
  <c r="M11272"/>
  <c r="M11273"/>
  <c r="M11274"/>
  <c r="M11275"/>
  <c r="M11276"/>
  <c r="M11277"/>
  <c r="M11278"/>
  <c r="M11279"/>
  <c r="M11280"/>
  <c r="M11281"/>
  <c r="M11282"/>
  <c r="M11283"/>
  <c r="M11284"/>
  <c r="M11285"/>
  <c r="M11286"/>
  <c r="M11287"/>
  <c r="M11288"/>
  <c r="M11289"/>
  <c r="M11290"/>
  <c r="M11291"/>
  <c r="M11292"/>
  <c r="M11293"/>
  <c r="M11294"/>
  <c r="M11295"/>
  <c r="M11296"/>
  <c r="M11297"/>
  <c r="M11298"/>
  <c r="M11299"/>
  <c r="M11300"/>
  <c r="M11301"/>
  <c r="M11302"/>
  <c r="M11303"/>
  <c r="M11304"/>
  <c r="M11305"/>
  <c r="M11306"/>
  <c r="M11307"/>
  <c r="M11308"/>
  <c r="M11309"/>
  <c r="M11310"/>
  <c r="M11311"/>
  <c r="M11312"/>
  <c r="M11313"/>
  <c r="M11314"/>
  <c r="M11315"/>
  <c r="M11316"/>
  <c r="M11317"/>
  <c r="M11318"/>
  <c r="M11319"/>
  <c r="M11320"/>
  <c r="M11321"/>
  <c r="M11322"/>
  <c r="M11323"/>
  <c r="M11324"/>
  <c r="M11325"/>
  <c r="M11326"/>
  <c r="M11327"/>
  <c r="M11328"/>
  <c r="M11329"/>
  <c r="M11330"/>
  <c r="M11331"/>
  <c r="M11332"/>
  <c r="M11333"/>
  <c r="M11334"/>
  <c r="M11335"/>
  <c r="M11336"/>
  <c r="M11337"/>
  <c r="M11338"/>
  <c r="M11339"/>
  <c r="M11340"/>
  <c r="M11341"/>
  <c r="M11342"/>
  <c r="M11343"/>
  <c r="M11344"/>
  <c r="M11345"/>
  <c r="M11346"/>
  <c r="M11347"/>
  <c r="M11348"/>
  <c r="M11349"/>
  <c r="M11350"/>
  <c r="M11351"/>
  <c r="M11352"/>
  <c r="M11353"/>
  <c r="M11354"/>
  <c r="M11355"/>
  <c r="M11356"/>
  <c r="M11357"/>
  <c r="M11358"/>
  <c r="M11359"/>
  <c r="M11360"/>
  <c r="M11361"/>
  <c r="M11362"/>
  <c r="M11363"/>
  <c r="M11364"/>
  <c r="M11365"/>
  <c r="M11366"/>
  <c r="M11367"/>
  <c r="M11368"/>
  <c r="M11369"/>
  <c r="M11370"/>
  <c r="M11371"/>
  <c r="M11372"/>
  <c r="M11373"/>
  <c r="M11374"/>
  <c r="M11375"/>
  <c r="M11376"/>
  <c r="M11377"/>
  <c r="M11378"/>
  <c r="M11379"/>
  <c r="M11380"/>
  <c r="M11381"/>
  <c r="M11382"/>
  <c r="M11383"/>
  <c r="M11384"/>
  <c r="M11385"/>
  <c r="M11386"/>
  <c r="M11387"/>
  <c r="M11388"/>
  <c r="M11389"/>
  <c r="M11390"/>
  <c r="M11391"/>
  <c r="M11392"/>
  <c r="M11393"/>
  <c r="M11394"/>
  <c r="M11395"/>
  <c r="M11396"/>
  <c r="M11397"/>
  <c r="M11398"/>
  <c r="M11399"/>
  <c r="M11400"/>
  <c r="M11401"/>
  <c r="M11402"/>
  <c r="M11403"/>
  <c r="M11404"/>
  <c r="M11405"/>
  <c r="M11406"/>
  <c r="M11407"/>
  <c r="M11408"/>
  <c r="M11409"/>
  <c r="M11410"/>
  <c r="M11411"/>
  <c r="M11412"/>
  <c r="M11413"/>
  <c r="M11414"/>
  <c r="M11415"/>
  <c r="M11416"/>
  <c r="M11417"/>
  <c r="M11418"/>
  <c r="M11419"/>
  <c r="M11420"/>
  <c r="M11421"/>
  <c r="M11422"/>
  <c r="M11423"/>
  <c r="M11424"/>
  <c r="M11425"/>
  <c r="M11426"/>
  <c r="M11427"/>
  <c r="M11428"/>
  <c r="M11429"/>
  <c r="M11430"/>
  <c r="M11431"/>
  <c r="M11432"/>
  <c r="M11433"/>
  <c r="M11434"/>
  <c r="M11435"/>
  <c r="M11436"/>
  <c r="M11437"/>
  <c r="M11438"/>
  <c r="M11439"/>
  <c r="M11440"/>
  <c r="M11441"/>
  <c r="M11442"/>
  <c r="M11443"/>
  <c r="M11444"/>
  <c r="M11445"/>
  <c r="M11446"/>
  <c r="M11447"/>
  <c r="M11448"/>
  <c r="M11449"/>
  <c r="M11450"/>
  <c r="M11451"/>
  <c r="M11452"/>
  <c r="M11453"/>
  <c r="M11454"/>
  <c r="M11455"/>
  <c r="M11456"/>
  <c r="M11457"/>
  <c r="M11458"/>
  <c r="M11459"/>
  <c r="M11460"/>
  <c r="M11461"/>
  <c r="M11462"/>
  <c r="M11463"/>
  <c r="M11464"/>
  <c r="M11465"/>
  <c r="M11466"/>
  <c r="M11467"/>
  <c r="M11468"/>
  <c r="M11469"/>
  <c r="M11470"/>
  <c r="M11471"/>
  <c r="M11472"/>
  <c r="M11473"/>
  <c r="M11474"/>
  <c r="M11475"/>
  <c r="M11476"/>
  <c r="M11477"/>
  <c r="M11478"/>
  <c r="M11479"/>
  <c r="M11480"/>
  <c r="M11481"/>
  <c r="M11482"/>
  <c r="M11483"/>
  <c r="M11484"/>
  <c r="M11485"/>
  <c r="M11486"/>
  <c r="M11487"/>
  <c r="M11488"/>
  <c r="M11489"/>
  <c r="M11490"/>
  <c r="M11491"/>
  <c r="M11492"/>
  <c r="M11493"/>
  <c r="M11494"/>
  <c r="M11495"/>
  <c r="M11496"/>
  <c r="M11497"/>
  <c r="M11498"/>
  <c r="M11499"/>
  <c r="M11500"/>
  <c r="M11501"/>
  <c r="M11502"/>
  <c r="M11503"/>
  <c r="M11504"/>
  <c r="M11505"/>
  <c r="M11506"/>
  <c r="M11507"/>
  <c r="M11508"/>
  <c r="M11509"/>
  <c r="M11510"/>
  <c r="M11511"/>
  <c r="M11512"/>
  <c r="M11513"/>
  <c r="M11514"/>
  <c r="M11515"/>
  <c r="M11516"/>
  <c r="M11517"/>
  <c r="M11518"/>
  <c r="M11519"/>
  <c r="M11520"/>
  <c r="M11521"/>
  <c r="M11522"/>
  <c r="M11523"/>
  <c r="M11524"/>
  <c r="M11525"/>
  <c r="M11526"/>
  <c r="M11527"/>
  <c r="M11528"/>
  <c r="M11529"/>
  <c r="M11530"/>
  <c r="M11531"/>
  <c r="M11532"/>
  <c r="M11533"/>
  <c r="M11534"/>
  <c r="M11535"/>
  <c r="M11536"/>
  <c r="M11537"/>
  <c r="M11538"/>
  <c r="M11539"/>
  <c r="M11540"/>
  <c r="M11541"/>
  <c r="M11542"/>
  <c r="M11543"/>
  <c r="M11544"/>
  <c r="M11545"/>
  <c r="M11546"/>
  <c r="M11547"/>
  <c r="M11548"/>
  <c r="M11549"/>
  <c r="M11550"/>
  <c r="M11551"/>
  <c r="M11552"/>
  <c r="M11553"/>
  <c r="M11554"/>
  <c r="M11555"/>
  <c r="M11556"/>
  <c r="M11557"/>
  <c r="M11558"/>
  <c r="M11559"/>
  <c r="M11560"/>
  <c r="M11561"/>
  <c r="M11562"/>
  <c r="M11563"/>
  <c r="M11564"/>
  <c r="M11565"/>
  <c r="M11566"/>
  <c r="M11567"/>
  <c r="M11568"/>
  <c r="M11569"/>
  <c r="M11570"/>
  <c r="M11571"/>
  <c r="M11572"/>
  <c r="M11573"/>
  <c r="M11574"/>
  <c r="M11575"/>
  <c r="M11576"/>
  <c r="M11577"/>
  <c r="M11578"/>
  <c r="M11579"/>
  <c r="M11580"/>
  <c r="M11581"/>
  <c r="M11582"/>
  <c r="M11583"/>
  <c r="M11584"/>
  <c r="M11585"/>
  <c r="M11586"/>
  <c r="M11587"/>
  <c r="M11588"/>
  <c r="M11589"/>
  <c r="M11590"/>
  <c r="M11591"/>
  <c r="M11592"/>
  <c r="M11593"/>
  <c r="M11594"/>
  <c r="M11595"/>
  <c r="M11596"/>
  <c r="M11597"/>
  <c r="M11598"/>
  <c r="M11599"/>
  <c r="M11600"/>
  <c r="M11601"/>
  <c r="M11602"/>
  <c r="M11603"/>
  <c r="M11604"/>
  <c r="M11605"/>
  <c r="M11606"/>
  <c r="M11607"/>
  <c r="M11608"/>
  <c r="M11609"/>
  <c r="M11610"/>
  <c r="M11611"/>
  <c r="M11612"/>
  <c r="M11613"/>
  <c r="M11614"/>
  <c r="M11615"/>
  <c r="M11616"/>
  <c r="M11617"/>
  <c r="M11618"/>
  <c r="M11619"/>
  <c r="M11620"/>
  <c r="M11621"/>
  <c r="M11622"/>
  <c r="M11623"/>
  <c r="M11624"/>
  <c r="M11625"/>
  <c r="M11626"/>
  <c r="M11627"/>
  <c r="M11628"/>
  <c r="M11629"/>
  <c r="M11630"/>
  <c r="M11631"/>
  <c r="M11632"/>
  <c r="M11633"/>
  <c r="M11634"/>
  <c r="M11635"/>
  <c r="M11636"/>
  <c r="M11637"/>
  <c r="M11638"/>
  <c r="M11639"/>
  <c r="M11640"/>
  <c r="M11641"/>
  <c r="M11642"/>
  <c r="M11643"/>
  <c r="M11644"/>
  <c r="M11645"/>
  <c r="M11646"/>
  <c r="M11647"/>
  <c r="M11648"/>
  <c r="M11649"/>
  <c r="M11650"/>
  <c r="M11651"/>
  <c r="M11652"/>
  <c r="M11653"/>
  <c r="M11654"/>
  <c r="M11655"/>
  <c r="M11656"/>
  <c r="M11657"/>
  <c r="M11658"/>
  <c r="M11659"/>
  <c r="M11660"/>
  <c r="M11661"/>
  <c r="M11662"/>
  <c r="M11663"/>
  <c r="M11664"/>
  <c r="M11665"/>
  <c r="M11666"/>
  <c r="M11667"/>
  <c r="M11668"/>
  <c r="M11669"/>
  <c r="M11670"/>
  <c r="M11671"/>
  <c r="M11672"/>
  <c r="M11673"/>
  <c r="M11674"/>
  <c r="M11675"/>
  <c r="M11676"/>
  <c r="M11677"/>
  <c r="M11678"/>
  <c r="M11679"/>
  <c r="M11680"/>
  <c r="M11681"/>
  <c r="M11682"/>
  <c r="M11683"/>
  <c r="M11684"/>
  <c r="M11685"/>
  <c r="M11686"/>
  <c r="M11687"/>
  <c r="M11688"/>
  <c r="M11689"/>
  <c r="M11690"/>
  <c r="M11691"/>
  <c r="M11692"/>
  <c r="M11693"/>
  <c r="M11694"/>
  <c r="M11695"/>
  <c r="M11696"/>
  <c r="M11697"/>
  <c r="M11698"/>
  <c r="M11699"/>
  <c r="M11700"/>
  <c r="M11701"/>
  <c r="M11702"/>
  <c r="M11703"/>
  <c r="M11704"/>
  <c r="M11705"/>
  <c r="M11706"/>
  <c r="M11707"/>
  <c r="M11708"/>
  <c r="M11709"/>
  <c r="M11710"/>
  <c r="M11711"/>
  <c r="M11712"/>
  <c r="M11713"/>
  <c r="M11714"/>
  <c r="M11715"/>
  <c r="M11716"/>
  <c r="M11717"/>
  <c r="M11718"/>
  <c r="M11719"/>
  <c r="M11720"/>
  <c r="M11721"/>
  <c r="M11722"/>
  <c r="M11723"/>
  <c r="M11724"/>
  <c r="M11725"/>
  <c r="M11726"/>
  <c r="M11727"/>
  <c r="M11728"/>
  <c r="M11729"/>
  <c r="M11730"/>
  <c r="M11731"/>
  <c r="M11732"/>
  <c r="M11733"/>
  <c r="M11734"/>
  <c r="M11735"/>
  <c r="M11736"/>
  <c r="M11737"/>
  <c r="M11738"/>
  <c r="M11739"/>
  <c r="M11740"/>
  <c r="M11741"/>
  <c r="M11742"/>
  <c r="M11743"/>
  <c r="M11744"/>
  <c r="M11745"/>
  <c r="M11746"/>
  <c r="M11747"/>
  <c r="M11748"/>
  <c r="M11749"/>
  <c r="M11750"/>
  <c r="M11751"/>
  <c r="M11752"/>
  <c r="M11753"/>
  <c r="M11754"/>
  <c r="M11755"/>
  <c r="M11756"/>
  <c r="M11757"/>
  <c r="M11758"/>
  <c r="M11759"/>
  <c r="M11760"/>
  <c r="M11761"/>
  <c r="M11762"/>
  <c r="M11763"/>
  <c r="M11764"/>
  <c r="M11765"/>
  <c r="M11766"/>
  <c r="M11767"/>
  <c r="M11768"/>
  <c r="M11769"/>
  <c r="M11770"/>
  <c r="M11771"/>
  <c r="M11772"/>
  <c r="M11773"/>
  <c r="M11774"/>
  <c r="M11775"/>
  <c r="M11776"/>
  <c r="M11777"/>
  <c r="M11778"/>
  <c r="M11779"/>
  <c r="M11780"/>
  <c r="M11781"/>
  <c r="M11782"/>
  <c r="M11783"/>
  <c r="M11784"/>
  <c r="M11785"/>
  <c r="M11786"/>
  <c r="M11787"/>
  <c r="M11788"/>
  <c r="M11789"/>
  <c r="M11790"/>
  <c r="M11791"/>
  <c r="M11792"/>
  <c r="M11793"/>
  <c r="M11794"/>
  <c r="M11795"/>
  <c r="M11796"/>
  <c r="M11797"/>
  <c r="M11798"/>
  <c r="M11799"/>
  <c r="M11800"/>
  <c r="M11801"/>
  <c r="M11802"/>
  <c r="M11803"/>
  <c r="M11804"/>
  <c r="M11805"/>
  <c r="M11806"/>
  <c r="M11807"/>
  <c r="M11808"/>
  <c r="M11809"/>
  <c r="M11810"/>
  <c r="M11811"/>
  <c r="M11812"/>
  <c r="M11813"/>
  <c r="M11814"/>
  <c r="M11815"/>
  <c r="M11816"/>
  <c r="M11817"/>
  <c r="M11818"/>
  <c r="M11819"/>
  <c r="M11820"/>
  <c r="M11821"/>
  <c r="M11822"/>
  <c r="M11823"/>
  <c r="M11824"/>
  <c r="M11825"/>
  <c r="M11826"/>
  <c r="M11827"/>
  <c r="M11828"/>
  <c r="M11829"/>
  <c r="M11830"/>
  <c r="M11831"/>
  <c r="M11832"/>
  <c r="M11833"/>
  <c r="M11834"/>
  <c r="M11835"/>
  <c r="M11836"/>
  <c r="M11837"/>
  <c r="M11838"/>
  <c r="M11839"/>
  <c r="M11840"/>
  <c r="M11841"/>
  <c r="M11842"/>
  <c r="M11843"/>
  <c r="M11844"/>
  <c r="M11845"/>
  <c r="M11846"/>
  <c r="M11847"/>
  <c r="M11848"/>
  <c r="M11849"/>
  <c r="M11850"/>
  <c r="M11851"/>
  <c r="M11852"/>
  <c r="M11853"/>
  <c r="M11854"/>
  <c r="M11855"/>
  <c r="M11856"/>
  <c r="M11857"/>
  <c r="M11858"/>
  <c r="M11859"/>
  <c r="M11860"/>
  <c r="M11861"/>
  <c r="M11862"/>
  <c r="M11863"/>
  <c r="M11864"/>
  <c r="M11865"/>
  <c r="M11866"/>
  <c r="M11867"/>
  <c r="M11868"/>
  <c r="M11869"/>
  <c r="M11870"/>
  <c r="M11871"/>
  <c r="M11872"/>
  <c r="M11873"/>
  <c r="M11874"/>
  <c r="M11875"/>
  <c r="M11876"/>
  <c r="M11877"/>
  <c r="M11878"/>
  <c r="M11879"/>
  <c r="M11880"/>
  <c r="M11881"/>
  <c r="M11882"/>
  <c r="M11883"/>
  <c r="M11884"/>
  <c r="M11885"/>
  <c r="M11886"/>
  <c r="M11887"/>
  <c r="M11888"/>
  <c r="M11889"/>
  <c r="M11890"/>
  <c r="M11891"/>
  <c r="M11892"/>
  <c r="M11893"/>
  <c r="M11894"/>
  <c r="M11895"/>
  <c r="M11896"/>
  <c r="M11897"/>
  <c r="M11898"/>
  <c r="M11899"/>
  <c r="M11900"/>
  <c r="M11901"/>
  <c r="M11902"/>
  <c r="M11903"/>
  <c r="M11904"/>
  <c r="M11905"/>
  <c r="M11906"/>
  <c r="M11907"/>
  <c r="M11908"/>
  <c r="M11909"/>
  <c r="M11910"/>
  <c r="M11911"/>
  <c r="M11912"/>
  <c r="M11913"/>
  <c r="M11914"/>
  <c r="M11915"/>
  <c r="M11916"/>
  <c r="M11917"/>
  <c r="M11918"/>
  <c r="M11919"/>
  <c r="M11920"/>
  <c r="M11921"/>
  <c r="M11922"/>
  <c r="M11923"/>
  <c r="M11924"/>
  <c r="M11925"/>
  <c r="M11926"/>
  <c r="M11927"/>
  <c r="M11928"/>
  <c r="M11929"/>
  <c r="M11930"/>
  <c r="M11931"/>
  <c r="M11932"/>
  <c r="M11933"/>
  <c r="M11934"/>
  <c r="M11935"/>
  <c r="M11936"/>
  <c r="M11937"/>
  <c r="M11938"/>
  <c r="M11939"/>
  <c r="M11940"/>
  <c r="M11941"/>
  <c r="M11942"/>
  <c r="M11943"/>
  <c r="M11944"/>
  <c r="M11945"/>
  <c r="M11946"/>
  <c r="M11947"/>
  <c r="M11948"/>
  <c r="M11949"/>
  <c r="M11950"/>
  <c r="M11951"/>
  <c r="M11952"/>
  <c r="M11953"/>
  <c r="M11954"/>
  <c r="M11955"/>
  <c r="M11956"/>
  <c r="M11957"/>
  <c r="M11958"/>
  <c r="M11959"/>
  <c r="M11960"/>
  <c r="M11961"/>
  <c r="M11962"/>
  <c r="M11963"/>
  <c r="M11964"/>
  <c r="M11965"/>
  <c r="M11966"/>
  <c r="M11967"/>
  <c r="M11968"/>
  <c r="M11969"/>
  <c r="M11970"/>
  <c r="M11971"/>
  <c r="M11972"/>
  <c r="M11973"/>
  <c r="M11974"/>
  <c r="M11975"/>
  <c r="M11976"/>
  <c r="M11977"/>
  <c r="M11978"/>
  <c r="M11979"/>
  <c r="M11980"/>
  <c r="M11981"/>
  <c r="M11982"/>
  <c r="M11983"/>
  <c r="M11984"/>
  <c r="M11985"/>
  <c r="M11986"/>
  <c r="M11987"/>
  <c r="M11988"/>
  <c r="M11989"/>
  <c r="M11990"/>
  <c r="M11991"/>
  <c r="M11992"/>
  <c r="M11993"/>
  <c r="M11994"/>
  <c r="M11995"/>
  <c r="M11996"/>
  <c r="M11997"/>
  <c r="M11998"/>
  <c r="M11999"/>
  <c r="M12000"/>
  <c r="M12001"/>
  <c r="M12002"/>
  <c r="M12003"/>
  <c r="M12004"/>
  <c r="M12005"/>
  <c r="M12006"/>
  <c r="M12007"/>
  <c r="M12008"/>
  <c r="M12009"/>
  <c r="M12010"/>
  <c r="M12011"/>
  <c r="M12012"/>
  <c r="M12013"/>
  <c r="M12014"/>
  <c r="M12015"/>
  <c r="M12016"/>
  <c r="M12017"/>
  <c r="M12018"/>
  <c r="M12019"/>
  <c r="M12020"/>
  <c r="M12021"/>
  <c r="M12022"/>
  <c r="M12023"/>
  <c r="M12024"/>
  <c r="M12025"/>
  <c r="M12026"/>
  <c r="M12027"/>
  <c r="M12028"/>
  <c r="M12029"/>
  <c r="M12030"/>
  <c r="M12031"/>
  <c r="M12032"/>
  <c r="M12033"/>
  <c r="M12034"/>
  <c r="M12035"/>
  <c r="M12036"/>
  <c r="M12037"/>
  <c r="M12038"/>
  <c r="M12039"/>
  <c r="M12040"/>
  <c r="M12041"/>
  <c r="M12042"/>
  <c r="M12043"/>
  <c r="M12044"/>
  <c r="M12045"/>
  <c r="M12046"/>
  <c r="M12047"/>
  <c r="M12048"/>
  <c r="M12049"/>
  <c r="M12050"/>
  <c r="M12051"/>
  <c r="M12052"/>
  <c r="M12053"/>
  <c r="M12054"/>
  <c r="M12055"/>
  <c r="M12056"/>
  <c r="M12057"/>
  <c r="M12058"/>
  <c r="M12059"/>
  <c r="M12060"/>
  <c r="M12061"/>
  <c r="M12062"/>
  <c r="M12063"/>
  <c r="M12064"/>
  <c r="M12065"/>
  <c r="M12066"/>
  <c r="M12067"/>
  <c r="M12068"/>
  <c r="M12069"/>
  <c r="M12070"/>
  <c r="M12071"/>
  <c r="M12072"/>
  <c r="M12073"/>
  <c r="M12074"/>
  <c r="M12075"/>
  <c r="M12076"/>
  <c r="M12077"/>
  <c r="M12078"/>
  <c r="M12079"/>
  <c r="M12080"/>
  <c r="M12081"/>
  <c r="M12082"/>
  <c r="M12083"/>
  <c r="M12084"/>
  <c r="M12085"/>
  <c r="M12086"/>
  <c r="M12087"/>
  <c r="M12088"/>
  <c r="M12089"/>
  <c r="M12090"/>
  <c r="M12091"/>
  <c r="M12092"/>
  <c r="M12093"/>
  <c r="M12094"/>
  <c r="M12095"/>
  <c r="M12096"/>
  <c r="M12097"/>
  <c r="M12098"/>
  <c r="M12099"/>
  <c r="M12100"/>
  <c r="M12101"/>
  <c r="M12102"/>
  <c r="M12103"/>
  <c r="M12104"/>
  <c r="M12105"/>
  <c r="M12106"/>
  <c r="M12107"/>
  <c r="M12108"/>
  <c r="M12109"/>
  <c r="M12110"/>
  <c r="M12111"/>
  <c r="M12112"/>
  <c r="M12113"/>
  <c r="M12114"/>
  <c r="M12115"/>
  <c r="M12116"/>
  <c r="M12117"/>
  <c r="M12118"/>
  <c r="M12119"/>
  <c r="M12120"/>
  <c r="M12121"/>
  <c r="M12122"/>
  <c r="M12123"/>
  <c r="M12124"/>
  <c r="M12125"/>
  <c r="M12126"/>
  <c r="M12127"/>
  <c r="M12128"/>
  <c r="M12129"/>
  <c r="M12130"/>
  <c r="M12131"/>
  <c r="M12132"/>
  <c r="M12133"/>
  <c r="M12134"/>
  <c r="M12135"/>
  <c r="M12136"/>
  <c r="M12137"/>
  <c r="M12138"/>
  <c r="M12139"/>
  <c r="M12140"/>
  <c r="M12141"/>
  <c r="M12142"/>
  <c r="M12143"/>
  <c r="M12144"/>
  <c r="M12145"/>
  <c r="M12146"/>
  <c r="M12147"/>
  <c r="M12148"/>
  <c r="M12149"/>
  <c r="M12150"/>
  <c r="M12151"/>
  <c r="M12152"/>
  <c r="M12153"/>
  <c r="M12154"/>
  <c r="M12155"/>
  <c r="M12156"/>
  <c r="M12157"/>
  <c r="M12158"/>
  <c r="M12159"/>
  <c r="M12160"/>
  <c r="M12161"/>
  <c r="M12162"/>
  <c r="M12163"/>
  <c r="M12164"/>
  <c r="M12165"/>
  <c r="M12166"/>
  <c r="M12167"/>
  <c r="M12168"/>
  <c r="M12169"/>
  <c r="M12170"/>
  <c r="M12171"/>
  <c r="M12172"/>
  <c r="M12173"/>
  <c r="M12174"/>
  <c r="M12175"/>
  <c r="M12176"/>
  <c r="M12177"/>
  <c r="M12178"/>
  <c r="M12179"/>
  <c r="M12180"/>
  <c r="M12181"/>
  <c r="M12182"/>
  <c r="M12183"/>
  <c r="M12184"/>
  <c r="M12185"/>
  <c r="M12186"/>
  <c r="M12187"/>
  <c r="M12188"/>
  <c r="M12189"/>
  <c r="M12190"/>
  <c r="M12191"/>
  <c r="M12192"/>
  <c r="M12193"/>
  <c r="M12194"/>
  <c r="M12195"/>
  <c r="M12196"/>
  <c r="M12197"/>
  <c r="M12198"/>
  <c r="M12199"/>
  <c r="M12200"/>
  <c r="M12201"/>
  <c r="M12202"/>
  <c r="M12203"/>
  <c r="M12204"/>
  <c r="M12205"/>
  <c r="M12206"/>
  <c r="M12207"/>
  <c r="M12208"/>
  <c r="M12209"/>
  <c r="M12210"/>
  <c r="M12211"/>
  <c r="M12212"/>
  <c r="M12213"/>
  <c r="M12214"/>
  <c r="M12215"/>
  <c r="M12216"/>
  <c r="M12217"/>
  <c r="M12218"/>
  <c r="M12219"/>
  <c r="M12220"/>
  <c r="M12221"/>
  <c r="M12222"/>
  <c r="M12223"/>
  <c r="M12224"/>
  <c r="M12225"/>
  <c r="M12226"/>
  <c r="M12227"/>
  <c r="M12228"/>
  <c r="M12229"/>
  <c r="M12230"/>
  <c r="M12231"/>
  <c r="M12232"/>
  <c r="M12233"/>
  <c r="M12234"/>
  <c r="M12235"/>
  <c r="M12236"/>
  <c r="M12237"/>
  <c r="M12238"/>
  <c r="M12239"/>
  <c r="M12240"/>
  <c r="M12241"/>
  <c r="M12242"/>
  <c r="M12243"/>
  <c r="M12244"/>
  <c r="M12245"/>
  <c r="M12246"/>
  <c r="M12247"/>
  <c r="M12248"/>
  <c r="M12249"/>
  <c r="M12250"/>
  <c r="M12251"/>
  <c r="M12252"/>
  <c r="M12253"/>
  <c r="M12254"/>
  <c r="M12255"/>
  <c r="M12256"/>
  <c r="M12257"/>
  <c r="M12258"/>
  <c r="M12259"/>
  <c r="M12260"/>
  <c r="M12261"/>
  <c r="M12262"/>
  <c r="M12263"/>
  <c r="M12264"/>
  <c r="M12265"/>
  <c r="M12266"/>
  <c r="M12267"/>
  <c r="M12268"/>
  <c r="M12269"/>
  <c r="M12270"/>
  <c r="M12271"/>
  <c r="M12272"/>
  <c r="M12273"/>
  <c r="M12274"/>
  <c r="M12275"/>
  <c r="M12276"/>
  <c r="M12277"/>
  <c r="M12278"/>
  <c r="M12279"/>
  <c r="M12280"/>
  <c r="M12281"/>
  <c r="M12282"/>
  <c r="M12283"/>
  <c r="M12284"/>
  <c r="M12285"/>
  <c r="M12286"/>
  <c r="M12287"/>
  <c r="M12288"/>
  <c r="M12289"/>
  <c r="M12290"/>
  <c r="M12291"/>
  <c r="M12292"/>
  <c r="M12293"/>
  <c r="M12294"/>
  <c r="M12295"/>
  <c r="M12296"/>
  <c r="M12297"/>
  <c r="M12298"/>
  <c r="M12299"/>
  <c r="M12300"/>
  <c r="M12301"/>
  <c r="M12302"/>
  <c r="M12303"/>
  <c r="M12304"/>
  <c r="M12305"/>
  <c r="M12306"/>
  <c r="M12307"/>
  <c r="M12308"/>
  <c r="M12309"/>
  <c r="M12310"/>
  <c r="M12311"/>
  <c r="M12312"/>
  <c r="M12313"/>
  <c r="M12314"/>
  <c r="M12315"/>
  <c r="M12316"/>
  <c r="M12317"/>
  <c r="M12318"/>
  <c r="M12319"/>
  <c r="M12320"/>
  <c r="M12321"/>
  <c r="M12322"/>
  <c r="M12323"/>
  <c r="M12324"/>
  <c r="M12325"/>
  <c r="M12326"/>
  <c r="M12327"/>
  <c r="M12328"/>
  <c r="M12329"/>
  <c r="M12330"/>
  <c r="M12331"/>
  <c r="M12332"/>
  <c r="M12333"/>
  <c r="M12334"/>
  <c r="M12335"/>
  <c r="M12336"/>
  <c r="M12337"/>
  <c r="M12338"/>
  <c r="M12339"/>
  <c r="M12340"/>
  <c r="M12341"/>
  <c r="M12342"/>
  <c r="M12343"/>
  <c r="M12344"/>
  <c r="M12345"/>
  <c r="M12346"/>
  <c r="M12347"/>
  <c r="M12348"/>
  <c r="M12349"/>
  <c r="M12350"/>
  <c r="M12351"/>
  <c r="M12352"/>
  <c r="M12353"/>
  <c r="M12354"/>
  <c r="M12355"/>
  <c r="M12356"/>
  <c r="M12357"/>
  <c r="M12358"/>
  <c r="M12359"/>
  <c r="M12360"/>
  <c r="M12361"/>
  <c r="M12362"/>
  <c r="M12363"/>
  <c r="M12364"/>
  <c r="M12365"/>
  <c r="M12366"/>
  <c r="M12367"/>
  <c r="M12368"/>
  <c r="M12369"/>
  <c r="M12370"/>
  <c r="M12371"/>
  <c r="M12372"/>
  <c r="M12373"/>
  <c r="M12374"/>
  <c r="M12375"/>
  <c r="M12376"/>
  <c r="M12377"/>
  <c r="M12378"/>
  <c r="M12379"/>
  <c r="M12380"/>
  <c r="M12381"/>
  <c r="M12382"/>
  <c r="M12383"/>
  <c r="M12384"/>
  <c r="M12385"/>
  <c r="M12386"/>
  <c r="M12387"/>
  <c r="M12388"/>
  <c r="M12389"/>
  <c r="M12390"/>
  <c r="M12391"/>
  <c r="M12392"/>
  <c r="M12393"/>
  <c r="M12394"/>
  <c r="M12395"/>
  <c r="M12396"/>
  <c r="M12397"/>
  <c r="M12398"/>
  <c r="M12399"/>
  <c r="M12400"/>
  <c r="M12401"/>
  <c r="M12402"/>
  <c r="M12403"/>
  <c r="M12404"/>
  <c r="M12405"/>
  <c r="M12406"/>
  <c r="M12407"/>
  <c r="M12408"/>
  <c r="M12409"/>
  <c r="M12410"/>
  <c r="M12411"/>
  <c r="M12412"/>
  <c r="M12413"/>
  <c r="M12414"/>
  <c r="M12415"/>
  <c r="M12416"/>
  <c r="M12417"/>
  <c r="M12418"/>
  <c r="M12419"/>
  <c r="M12420"/>
  <c r="M12421"/>
  <c r="M12422"/>
  <c r="M12423"/>
  <c r="M12424"/>
  <c r="M12425"/>
  <c r="M12426"/>
  <c r="M12427"/>
  <c r="M12428"/>
  <c r="M12429"/>
  <c r="M12430"/>
  <c r="M12431"/>
  <c r="M12432"/>
  <c r="M12433"/>
  <c r="M12434"/>
  <c r="M12435"/>
  <c r="M12436"/>
  <c r="M12437"/>
  <c r="M12438"/>
  <c r="M12439"/>
  <c r="M12440"/>
  <c r="M12441"/>
  <c r="M12442"/>
  <c r="M12443"/>
  <c r="M12444"/>
  <c r="M12445"/>
  <c r="M12446"/>
  <c r="M12447"/>
  <c r="M12448"/>
  <c r="M12449"/>
  <c r="M12450"/>
  <c r="M12451"/>
  <c r="M12452"/>
  <c r="M12453"/>
  <c r="M12454"/>
  <c r="M12455"/>
  <c r="M12456"/>
  <c r="M12457"/>
  <c r="M12458"/>
  <c r="M12459"/>
  <c r="M12460"/>
  <c r="M12461"/>
  <c r="M12462"/>
  <c r="M12463"/>
  <c r="M12464"/>
  <c r="M12465"/>
  <c r="M12466"/>
  <c r="M12467"/>
  <c r="M12468"/>
  <c r="M12469"/>
  <c r="M12470"/>
  <c r="M12471"/>
  <c r="M12472"/>
  <c r="M12473"/>
  <c r="M12474"/>
  <c r="M12475"/>
  <c r="M12476"/>
  <c r="M12477"/>
  <c r="M12478"/>
  <c r="M12479"/>
  <c r="M12480"/>
  <c r="M12481"/>
  <c r="M12482"/>
  <c r="M12483"/>
  <c r="M12484"/>
  <c r="M12485"/>
  <c r="M12486"/>
  <c r="M12487"/>
  <c r="M12488"/>
  <c r="M12489"/>
  <c r="M12490"/>
  <c r="M12491"/>
  <c r="M12492"/>
  <c r="M12493"/>
  <c r="M12494"/>
  <c r="M12495"/>
  <c r="M12496"/>
  <c r="M12497"/>
  <c r="M12498"/>
  <c r="M12499"/>
  <c r="M12500"/>
  <c r="M12501"/>
  <c r="M12502"/>
  <c r="M12503"/>
  <c r="M12504"/>
  <c r="M12505"/>
  <c r="M12506"/>
  <c r="M12507"/>
  <c r="M12508"/>
  <c r="M12509"/>
  <c r="M12510"/>
  <c r="M12511"/>
  <c r="M12512"/>
  <c r="M12513"/>
  <c r="M12514"/>
  <c r="M12515"/>
  <c r="M12516"/>
  <c r="M12517"/>
  <c r="M12518"/>
  <c r="M12519"/>
  <c r="M12520"/>
  <c r="M12521"/>
  <c r="M12522"/>
  <c r="M12523"/>
  <c r="M12524"/>
  <c r="M12525"/>
  <c r="M12526"/>
  <c r="M12527"/>
  <c r="M12528"/>
  <c r="M12529"/>
  <c r="M12530"/>
  <c r="M12531"/>
  <c r="M12532"/>
  <c r="M12533"/>
  <c r="M12534"/>
  <c r="M12535"/>
  <c r="M12536"/>
  <c r="M12537"/>
  <c r="M12538"/>
  <c r="M12539"/>
  <c r="M12540"/>
  <c r="M12541"/>
  <c r="M12542"/>
  <c r="M12543"/>
  <c r="M12544"/>
  <c r="M12545"/>
  <c r="M12546"/>
  <c r="M12547"/>
  <c r="M12548"/>
  <c r="M12549"/>
  <c r="M12550"/>
  <c r="M12551"/>
  <c r="M12552"/>
  <c r="M12553"/>
  <c r="M12554"/>
  <c r="M12555"/>
  <c r="M12556"/>
  <c r="M12557"/>
  <c r="M12558"/>
  <c r="M12559"/>
  <c r="M12560"/>
  <c r="M12561"/>
  <c r="M12562"/>
  <c r="M12563"/>
  <c r="M12564"/>
  <c r="M12565"/>
  <c r="M12566"/>
  <c r="M12567"/>
  <c r="M12568"/>
  <c r="M12569"/>
  <c r="M12570"/>
  <c r="M12571"/>
  <c r="M12572"/>
  <c r="M12573"/>
  <c r="M12574"/>
  <c r="M12575"/>
  <c r="M12576"/>
  <c r="M12577"/>
  <c r="M12578"/>
  <c r="M12579"/>
  <c r="M12580"/>
  <c r="M12581"/>
  <c r="M12582"/>
  <c r="M12583"/>
  <c r="M12584"/>
  <c r="M12585"/>
  <c r="M12586"/>
  <c r="M12587"/>
  <c r="M12588"/>
  <c r="M12589"/>
  <c r="M12590"/>
  <c r="M12591"/>
  <c r="M12592"/>
  <c r="M12593"/>
  <c r="M12594"/>
  <c r="M12595"/>
  <c r="M12596"/>
  <c r="M12597"/>
  <c r="M12598"/>
  <c r="M12599"/>
  <c r="M12600"/>
  <c r="M12601"/>
  <c r="M12602"/>
  <c r="M12603"/>
  <c r="M12604"/>
  <c r="M12605"/>
  <c r="M12606"/>
  <c r="M12607"/>
  <c r="M12608"/>
  <c r="M12609"/>
  <c r="M12610"/>
  <c r="M12611"/>
  <c r="M12612"/>
  <c r="M12613"/>
  <c r="M12614"/>
  <c r="M12615"/>
  <c r="M12616"/>
  <c r="M12617"/>
  <c r="M12618"/>
  <c r="M12619"/>
  <c r="M12620"/>
  <c r="M12621"/>
  <c r="M12622"/>
  <c r="M12623"/>
  <c r="M12624"/>
  <c r="M12625"/>
  <c r="M12626"/>
  <c r="M12627"/>
  <c r="M12628"/>
  <c r="M12629"/>
  <c r="M12630"/>
  <c r="M12631"/>
  <c r="M12632"/>
  <c r="M12633"/>
  <c r="M12634"/>
  <c r="M12635"/>
  <c r="M12636"/>
  <c r="M12637"/>
  <c r="M12638"/>
  <c r="M12639"/>
  <c r="M12640"/>
  <c r="M12641"/>
  <c r="M12642"/>
  <c r="M12643"/>
  <c r="M12644"/>
  <c r="M12645"/>
  <c r="M12646"/>
  <c r="M12647"/>
  <c r="M12648"/>
  <c r="M12649"/>
  <c r="M12650"/>
  <c r="M12651"/>
  <c r="M12652"/>
  <c r="M12653"/>
  <c r="M12654"/>
  <c r="M12655"/>
  <c r="M12656"/>
  <c r="M12657"/>
  <c r="M12658"/>
  <c r="M12659"/>
  <c r="M12660"/>
  <c r="M12661"/>
  <c r="M12662"/>
  <c r="M12663"/>
  <c r="M12664"/>
  <c r="M12665"/>
  <c r="M12666"/>
  <c r="M12667"/>
  <c r="M12668"/>
  <c r="M12669"/>
  <c r="M12670"/>
  <c r="M12671"/>
  <c r="M12672"/>
  <c r="M12673"/>
  <c r="M12674"/>
  <c r="M12675"/>
  <c r="M12676"/>
  <c r="M12677"/>
  <c r="M12678"/>
  <c r="M12679"/>
  <c r="M12680"/>
  <c r="M12681"/>
  <c r="M12682"/>
  <c r="M12683"/>
  <c r="M12684"/>
  <c r="M12685"/>
  <c r="M12686"/>
  <c r="M12687"/>
  <c r="M12688"/>
  <c r="M12689"/>
  <c r="M12690"/>
  <c r="M12691"/>
  <c r="M12692"/>
  <c r="M12693"/>
  <c r="M12694"/>
  <c r="M12695"/>
  <c r="M12696"/>
  <c r="M12697"/>
  <c r="M12698"/>
  <c r="M12699"/>
  <c r="M12700"/>
  <c r="M12701"/>
  <c r="M12702"/>
  <c r="M12703"/>
  <c r="M12704"/>
  <c r="M12705"/>
  <c r="M12706"/>
  <c r="M12707"/>
  <c r="M12708"/>
  <c r="M12709"/>
  <c r="M12710"/>
  <c r="M12711"/>
  <c r="M12712"/>
  <c r="M12713"/>
  <c r="M12714"/>
  <c r="M12715"/>
  <c r="M12716"/>
  <c r="M12717"/>
  <c r="M12718"/>
  <c r="M12719"/>
  <c r="M12720"/>
  <c r="M12721"/>
  <c r="M12722"/>
  <c r="M12723"/>
  <c r="M12724"/>
  <c r="M12725"/>
  <c r="M12726"/>
  <c r="M12727"/>
  <c r="M12728"/>
  <c r="M12729"/>
  <c r="M12730"/>
  <c r="M12731"/>
  <c r="M12732"/>
  <c r="M12733"/>
  <c r="M12734"/>
  <c r="M12735"/>
  <c r="M12736"/>
  <c r="M12737"/>
  <c r="M12738"/>
  <c r="M12739"/>
  <c r="M12740"/>
  <c r="M12741"/>
  <c r="M12742"/>
  <c r="M12743"/>
  <c r="M12744"/>
  <c r="M12745"/>
  <c r="M12746"/>
  <c r="M12747"/>
  <c r="M12748"/>
  <c r="M12749"/>
  <c r="M12750"/>
  <c r="M12751"/>
  <c r="M12752"/>
  <c r="M12753"/>
  <c r="M12754"/>
  <c r="M12755"/>
  <c r="M12756"/>
  <c r="M12757"/>
  <c r="M12758"/>
  <c r="M12759"/>
  <c r="M12760"/>
  <c r="M12761"/>
  <c r="M12762"/>
  <c r="M12763"/>
  <c r="M12764"/>
  <c r="M12765"/>
  <c r="M12766"/>
  <c r="M12767"/>
  <c r="M12768"/>
  <c r="M12769"/>
  <c r="M12770"/>
  <c r="M12771"/>
  <c r="M12772"/>
  <c r="M12773"/>
  <c r="M12774"/>
  <c r="M12775"/>
  <c r="M12776"/>
  <c r="M12777"/>
  <c r="M12778"/>
  <c r="M12779"/>
  <c r="M12780"/>
  <c r="M12781"/>
  <c r="M12782"/>
  <c r="M12783"/>
  <c r="M12784"/>
  <c r="M12785"/>
  <c r="M12786"/>
  <c r="M12787"/>
  <c r="M12788"/>
  <c r="M12789"/>
  <c r="M12790"/>
  <c r="M12791"/>
  <c r="M12792"/>
  <c r="M12793"/>
  <c r="M12794"/>
  <c r="M12795"/>
  <c r="M12796"/>
  <c r="M12797"/>
  <c r="M12798"/>
  <c r="M12799"/>
  <c r="M12800"/>
  <c r="M12801"/>
  <c r="M12802"/>
  <c r="M12803"/>
  <c r="M12804"/>
  <c r="M12805"/>
  <c r="M12806"/>
  <c r="M12807"/>
  <c r="M12808"/>
  <c r="M12809"/>
  <c r="M12810"/>
  <c r="M12811"/>
  <c r="M12812"/>
  <c r="M12813"/>
  <c r="M12814"/>
  <c r="M12815"/>
  <c r="M12816"/>
  <c r="M12817"/>
  <c r="M12818"/>
  <c r="M12819"/>
  <c r="M12820"/>
  <c r="M12821"/>
  <c r="M12822"/>
  <c r="M12823"/>
  <c r="M12824"/>
  <c r="M12825"/>
  <c r="M12826"/>
  <c r="M12827"/>
  <c r="M12828"/>
  <c r="M12829"/>
  <c r="M12830"/>
  <c r="M12831"/>
  <c r="M12832"/>
  <c r="M12833"/>
  <c r="M12834"/>
  <c r="M12835"/>
  <c r="M12836"/>
  <c r="M12837"/>
  <c r="M12838"/>
  <c r="M12839"/>
  <c r="M12840"/>
  <c r="M12841"/>
  <c r="M12842"/>
  <c r="M12843"/>
  <c r="M12844"/>
  <c r="M12845"/>
  <c r="M12846"/>
  <c r="M12847"/>
  <c r="M12848"/>
  <c r="M12849"/>
  <c r="M12850"/>
  <c r="M12851"/>
  <c r="M12852"/>
  <c r="M12853"/>
  <c r="M12854"/>
  <c r="M12855"/>
  <c r="M12856"/>
  <c r="M12857"/>
  <c r="M12858"/>
  <c r="M12859"/>
  <c r="M12860"/>
  <c r="M12861"/>
  <c r="M12862"/>
  <c r="M12863"/>
  <c r="M12864"/>
  <c r="M12865"/>
  <c r="M12866"/>
  <c r="M12867"/>
  <c r="M12868"/>
  <c r="M12869"/>
  <c r="M12870"/>
  <c r="M12871"/>
  <c r="M12872"/>
  <c r="M12873"/>
  <c r="M12874"/>
  <c r="M12875"/>
  <c r="M12876"/>
  <c r="M12877"/>
  <c r="M12878"/>
  <c r="M12879"/>
  <c r="M12880"/>
  <c r="M12881"/>
  <c r="M12882"/>
  <c r="M12883"/>
  <c r="M12884"/>
  <c r="M12885"/>
  <c r="M12886"/>
  <c r="M12887"/>
  <c r="M12888"/>
  <c r="M12889"/>
  <c r="M12890"/>
  <c r="M12891"/>
  <c r="M12892"/>
  <c r="M12893"/>
  <c r="M12894"/>
  <c r="M12895"/>
  <c r="M12896"/>
  <c r="M12897"/>
  <c r="M12898"/>
  <c r="M12899"/>
  <c r="M12900"/>
  <c r="M12901"/>
  <c r="M12902"/>
  <c r="M12903"/>
  <c r="M12904"/>
  <c r="M12905"/>
  <c r="M12906"/>
  <c r="M12907"/>
  <c r="M12908"/>
  <c r="M12909"/>
  <c r="M12910"/>
  <c r="M12911"/>
  <c r="M12912"/>
  <c r="M12913"/>
  <c r="M12914"/>
  <c r="M12915"/>
  <c r="M12916"/>
  <c r="M12917"/>
  <c r="M12918"/>
  <c r="M12919"/>
  <c r="M12920"/>
  <c r="M12921"/>
  <c r="M12922"/>
  <c r="M12923"/>
  <c r="M12924"/>
  <c r="M12925"/>
  <c r="M12926"/>
  <c r="M12927"/>
  <c r="M12928"/>
  <c r="M12929"/>
  <c r="M12930"/>
  <c r="M12931"/>
  <c r="M12932"/>
  <c r="M12933"/>
  <c r="M12934"/>
  <c r="M12935"/>
  <c r="M12936"/>
  <c r="M12937"/>
  <c r="M12938"/>
  <c r="M12939"/>
  <c r="M12940"/>
  <c r="M12941"/>
  <c r="M12942"/>
  <c r="M12943"/>
  <c r="M12944"/>
  <c r="M12945"/>
  <c r="M12946"/>
  <c r="M12947"/>
  <c r="M12948"/>
  <c r="M12949"/>
  <c r="M12950"/>
  <c r="M12951"/>
  <c r="M12952"/>
  <c r="M12953"/>
  <c r="M12954"/>
  <c r="M12955"/>
  <c r="M12956"/>
  <c r="M12957"/>
  <c r="M12958"/>
  <c r="M12959"/>
  <c r="M12960"/>
  <c r="M12961"/>
  <c r="M12962"/>
  <c r="M12963"/>
  <c r="M12964"/>
  <c r="M12965"/>
  <c r="M12966"/>
  <c r="M12967"/>
  <c r="M12968"/>
  <c r="M12969"/>
  <c r="M12970"/>
  <c r="M12971"/>
  <c r="M12972"/>
  <c r="M12973"/>
  <c r="M12974"/>
  <c r="M12975"/>
  <c r="M12976"/>
  <c r="M12977"/>
  <c r="M12978"/>
  <c r="M12979"/>
  <c r="M12980"/>
  <c r="M12981"/>
  <c r="M12982"/>
  <c r="M12983"/>
  <c r="M12984"/>
  <c r="M12985"/>
  <c r="M12986"/>
  <c r="M12987"/>
  <c r="M12988"/>
  <c r="M12989"/>
  <c r="M12990"/>
  <c r="M12991"/>
  <c r="M12992"/>
  <c r="M12993"/>
  <c r="M12994"/>
  <c r="M12995"/>
  <c r="M12996"/>
  <c r="M12997"/>
  <c r="M12998"/>
  <c r="M12999"/>
  <c r="M13000"/>
  <c r="M13001"/>
  <c r="M13002"/>
  <c r="M13003"/>
  <c r="M13004"/>
  <c r="M13005"/>
  <c r="M13006"/>
  <c r="M13007"/>
  <c r="M13008"/>
  <c r="M13009"/>
  <c r="M13010"/>
  <c r="M13011"/>
  <c r="M13012"/>
  <c r="M13013"/>
  <c r="M13014"/>
  <c r="M13015"/>
  <c r="M13016"/>
  <c r="M13017"/>
  <c r="M13018"/>
  <c r="M13019"/>
  <c r="M13020"/>
  <c r="M13021"/>
  <c r="M13022"/>
  <c r="M13023"/>
  <c r="M13024"/>
  <c r="M13025"/>
  <c r="M13026"/>
  <c r="M13027"/>
  <c r="M13028"/>
  <c r="M13029"/>
  <c r="M13030"/>
  <c r="M13031"/>
  <c r="M13032"/>
  <c r="M13033"/>
  <c r="M13034"/>
  <c r="M13035"/>
  <c r="M13036"/>
  <c r="M13037"/>
  <c r="M13038"/>
  <c r="M13039"/>
  <c r="M13040"/>
  <c r="M13041"/>
  <c r="M13042"/>
  <c r="M13043"/>
  <c r="M13044"/>
  <c r="M13045"/>
  <c r="M13046"/>
  <c r="M13047"/>
  <c r="M13048"/>
  <c r="M13049"/>
  <c r="M13050"/>
  <c r="M13051"/>
  <c r="M13052"/>
  <c r="M13053"/>
  <c r="M13054"/>
  <c r="M13055"/>
  <c r="M13056"/>
  <c r="M13057"/>
  <c r="M13058"/>
  <c r="M13059"/>
  <c r="M13060"/>
  <c r="M13061"/>
  <c r="M13062"/>
  <c r="M13063"/>
  <c r="M13064"/>
  <c r="M13065"/>
  <c r="M13066"/>
  <c r="M13067"/>
  <c r="M13068"/>
  <c r="M13069"/>
  <c r="M13070"/>
  <c r="M13071"/>
  <c r="M13072"/>
  <c r="M13073"/>
  <c r="M13074"/>
  <c r="M13075"/>
  <c r="M13076"/>
  <c r="M13077"/>
  <c r="M13078"/>
  <c r="M13079"/>
  <c r="M13080"/>
  <c r="M13081"/>
  <c r="M13082"/>
  <c r="M13083"/>
  <c r="M13084"/>
  <c r="M13085"/>
  <c r="M13086"/>
  <c r="M13087"/>
  <c r="M13088"/>
  <c r="M13089"/>
  <c r="M13090"/>
  <c r="M13091"/>
  <c r="M13092"/>
  <c r="M13093"/>
  <c r="M13094"/>
  <c r="M13095"/>
  <c r="M13096"/>
  <c r="M13097"/>
  <c r="M13098"/>
  <c r="M13099"/>
  <c r="M13100"/>
  <c r="M13101"/>
  <c r="M13102"/>
  <c r="M13103"/>
  <c r="M13104"/>
  <c r="M13105"/>
  <c r="M13106"/>
  <c r="M13107"/>
  <c r="M13108"/>
  <c r="M13109"/>
  <c r="M13110"/>
  <c r="M13111"/>
  <c r="M13112"/>
  <c r="M13113"/>
  <c r="M13114"/>
  <c r="M13115"/>
  <c r="M13116"/>
  <c r="M13117"/>
  <c r="M13118"/>
  <c r="M13119"/>
  <c r="M13120"/>
  <c r="M13121"/>
  <c r="M13122"/>
  <c r="M13123"/>
  <c r="M13124"/>
  <c r="M13125"/>
  <c r="M13126"/>
  <c r="M13127"/>
  <c r="M13128"/>
  <c r="M13129"/>
  <c r="M13130"/>
  <c r="M13131"/>
  <c r="M13132"/>
  <c r="M13133"/>
  <c r="M13134"/>
  <c r="M13135"/>
  <c r="M13136"/>
  <c r="M13137"/>
  <c r="M13138"/>
  <c r="M13139"/>
  <c r="M13140"/>
  <c r="M13141"/>
  <c r="M13142"/>
  <c r="M13143"/>
  <c r="M13144"/>
  <c r="M13145"/>
  <c r="M13146"/>
  <c r="M13147"/>
  <c r="M13148"/>
  <c r="M13149"/>
  <c r="M13150"/>
  <c r="M13151"/>
  <c r="M13152"/>
  <c r="M13153"/>
  <c r="M13154"/>
  <c r="M13155"/>
  <c r="M13156"/>
  <c r="M13157"/>
  <c r="M13158"/>
  <c r="M13159"/>
  <c r="M13160"/>
  <c r="M13161"/>
  <c r="M13162"/>
  <c r="M13163"/>
  <c r="M13164"/>
  <c r="M13165"/>
  <c r="M13166"/>
  <c r="M13167"/>
  <c r="M13168"/>
  <c r="M13169"/>
  <c r="M13170"/>
  <c r="M13171"/>
  <c r="M13172"/>
  <c r="M13173"/>
  <c r="M13174"/>
  <c r="M13175"/>
  <c r="M13176"/>
  <c r="M13177"/>
  <c r="M13178"/>
  <c r="M13179"/>
  <c r="M13180"/>
  <c r="M13181"/>
  <c r="M13182"/>
  <c r="M13183"/>
  <c r="M13184"/>
  <c r="M13185"/>
  <c r="M13186"/>
  <c r="M13187"/>
  <c r="M13188"/>
  <c r="M13189"/>
  <c r="M13190"/>
  <c r="M13191"/>
  <c r="M13192"/>
  <c r="M13193"/>
  <c r="M13194"/>
  <c r="M13195"/>
  <c r="M13196"/>
  <c r="M13197"/>
  <c r="M13198"/>
  <c r="M13199"/>
  <c r="M13200"/>
  <c r="M13201"/>
  <c r="M13202"/>
  <c r="M13203"/>
  <c r="M13204"/>
  <c r="M13205"/>
  <c r="M13206"/>
  <c r="M13207"/>
  <c r="M13208"/>
  <c r="M13209"/>
  <c r="M13210"/>
  <c r="M13211"/>
  <c r="M13212"/>
  <c r="M13213"/>
  <c r="M13214"/>
  <c r="M13215"/>
  <c r="M13216"/>
  <c r="M13217"/>
  <c r="M13218"/>
  <c r="M13219"/>
  <c r="M13220"/>
  <c r="M13221"/>
  <c r="M13222"/>
  <c r="M13223"/>
  <c r="M13224"/>
  <c r="M13225"/>
  <c r="M13226"/>
  <c r="M13227"/>
  <c r="M13228"/>
  <c r="M13229"/>
  <c r="M13230"/>
  <c r="M13231"/>
  <c r="M13232"/>
  <c r="M13233"/>
  <c r="M13234"/>
  <c r="M13235"/>
  <c r="M13236"/>
  <c r="M13237"/>
  <c r="M13238"/>
  <c r="M13239"/>
  <c r="M13240"/>
  <c r="M13241"/>
  <c r="M13242"/>
  <c r="M13243"/>
  <c r="M13244"/>
  <c r="M13245"/>
  <c r="M13246"/>
  <c r="M13247"/>
  <c r="M13248"/>
  <c r="M13249"/>
  <c r="M13250"/>
  <c r="M13251"/>
  <c r="M13252"/>
  <c r="M13253"/>
  <c r="M13254"/>
  <c r="M13255"/>
  <c r="M13256"/>
  <c r="M13257"/>
  <c r="M13258"/>
  <c r="M13259"/>
  <c r="M13260"/>
  <c r="M13261"/>
  <c r="M13262"/>
  <c r="M13263"/>
  <c r="M13264"/>
  <c r="M13265"/>
  <c r="M13266"/>
  <c r="M13267"/>
  <c r="M13268"/>
  <c r="M13269"/>
  <c r="M13270"/>
  <c r="M13271"/>
  <c r="M13272"/>
  <c r="M13273"/>
  <c r="M13274"/>
  <c r="M13275"/>
  <c r="M13276"/>
  <c r="M13277"/>
  <c r="M13278"/>
  <c r="M13279"/>
  <c r="M13280"/>
  <c r="M13281"/>
  <c r="M13282"/>
  <c r="M13283"/>
  <c r="M13284"/>
  <c r="M13285"/>
  <c r="M13286"/>
  <c r="M13287"/>
  <c r="M13288"/>
  <c r="M13289"/>
  <c r="M13290"/>
  <c r="M13291"/>
  <c r="M13292"/>
  <c r="M13293"/>
  <c r="M13294"/>
  <c r="M13295"/>
  <c r="M13296"/>
  <c r="M13297"/>
  <c r="M13298"/>
  <c r="M13299"/>
  <c r="M13300"/>
  <c r="M13301"/>
  <c r="M13302"/>
  <c r="M13303"/>
  <c r="M13304"/>
  <c r="M13305"/>
  <c r="M13306"/>
  <c r="M13307"/>
  <c r="M13308"/>
  <c r="M13309"/>
  <c r="M13310"/>
  <c r="M13311"/>
  <c r="M13312"/>
  <c r="M13313"/>
  <c r="M13314"/>
  <c r="M13315"/>
  <c r="M13316"/>
  <c r="M13317"/>
  <c r="M13318"/>
  <c r="M13319"/>
  <c r="M13320"/>
  <c r="M13321"/>
  <c r="M13322"/>
  <c r="M13323"/>
  <c r="M13324"/>
  <c r="M13325"/>
  <c r="M13326"/>
  <c r="M13327"/>
  <c r="M13328"/>
  <c r="M13329"/>
  <c r="M13330"/>
  <c r="M13331"/>
  <c r="M13332"/>
  <c r="M13333"/>
  <c r="M13334"/>
  <c r="M13335"/>
  <c r="M13336"/>
  <c r="M13337"/>
  <c r="M13338"/>
  <c r="M13339"/>
  <c r="M13340"/>
  <c r="M13341"/>
  <c r="M13342"/>
  <c r="M13343"/>
  <c r="M13344"/>
  <c r="M13345"/>
  <c r="M13346"/>
  <c r="M13347"/>
  <c r="M13348"/>
  <c r="M13349"/>
  <c r="M13350"/>
  <c r="M13351"/>
  <c r="M13352"/>
  <c r="M13353"/>
  <c r="M13354"/>
  <c r="M13355"/>
  <c r="M13356"/>
  <c r="M13357"/>
  <c r="M13358"/>
  <c r="M13359"/>
  <c r="M13360"/>
  <c r="M13361"/>
  <c r="M13362"/>
  <c r="M13363"/>
  <c r="M13364"/>
  <c r="M13365"/>
  <c r="M13366"/>
  <c r="M13367"/>
  <c r="M13368"/>
  <c r="M13369"/>
  <c r="M13370"/>
  <c r="M13371"/>
  <c r="M13372"/>
  <c r="M13373"/>
  <c r="M13374"/>
  <c r="M13375"/>
  <c r="M13376"/>
  <c r="M13377"/>
  <c r="M13378"/>
  <c r="M13379"/>
  <c r="M13380"/>
  <c r="M13381"/>
  <c r="M13382"/>
  <c r="M13383"/>
  <c r="M13384"/>
  <c r="M13385"/>
  <c r="M13386"/>
  <c r="M13387"/>
  <c r="M13388"/>
  <c r="M13389"/>
  <c r="M13390"/>
  <c r="M13391"/>
  <c r="M13392"/>
  <c r="M13393"/>
  <c r="M13394"/>
  <c r="M13395"/>
  <c r="M13396"/>
  <c r="M13397"/>
  <c r="M13398"/>
  <c r="M13399"/>
  <c r="M13400"/>
  <c r="M13401"/>
  <c r="M13402"/>
  <c r="M13403"/>
  <c r="M13404"/>
  <c r="M13405"/>
  <c r="M13406"/>
  <c r="M13407"/>
  <c r="M13408"/>
  <c r="M13409"/>
  <c r="M13410"/>
  <c r="M13411"/>
  <c r="M13412"/>
  <c r="M13413"/>
  <c r="M13414"/>
  <c r="M13415"/>
  <c r="M13416"/>
  <c r="M13417"/>
  <c r="M13418"/>
  <c r="M13419"/>
  <c r="M13420"/>
  <c r="M13421"/>
  <c r="M13422"/>
  <c r="M13423"/>
  <c r="M13424"/>
  <c r="M13425"/>
  <c r="M13426"/>
  <c r="M13427"/>
  <c r="M13428"/>
  <c r="M13429"/>
  <c r="M13430"/>
  <c r="M13431"/>
  <c r="M13432"/>
  <c r="M13433"/>
  <c r="M13434"/>
  <c r="M13435"/>
  <c r="M13436"/>
  <c r="M13437"/>
  <c r="M13438"/>
  <c r="M13439"/>
  <c r="M13440"/>
  <c r="M13441"/>
  <c r="M13442"/>
  <c r="M13443"/>
  <c r="M13444"/>
  <c r="M13445"/>
  <c r="M13446"/>
  <c r="M13447"/>
  <c r="M13448"/>
  <c r="M13449"/>
  <c r="M13450"/>
  <c r="M13451"/>
  <c r="M13452"/>
  <c r="M13453"/>
  <c r="M13454"/>
  <c r="M13455"/>
  <c r="M13456"/>
  <c r="M13457"/>
  <c r="M13458"/>
  <c r="M13459"/>
  <c r="M13460"/>
  <c r="M13461"/>
  <c r="M13462"/>
  <c r="M13463"/>
  <c r="M13464"/>
  <c r="M13465"/>
  <c r="M13466"/>
  <c r="M13467"/>
  <c r="M13468"/>
  <c r="M13469"/>
  <c r="M13470"/>
  <c r="M13471"/>
  <c r="M13472"/>
  <c r="M13473"/>
  <c r="M13474"/>
  <c r="M13475"/>
  <c r="M13476"/>
  <c r="M13477"/>
  <c r="M13478"/>
  <c r="M13479"/>
  <c r="M13480"/>
  <c r="M13481"/>
  <c r="M13482"/>
  <c r="M13483"/>
  <c r="M13484"/>
  <c r="M13485"/>
  <c r="M13486"/>
  <c r="M13487"/>
  <c r="M13488"/>
  <c r="M13489"/>
  <c r="M13490"/>
  <c r="M13491"/>
  <c r="M13492"/>
  <c r="M13493"/>
  <c r="M13494"/>
  <c r="M13495"/>
  <c r="M13496"/>
  <c r="M13497"/>
  <c r="M13498"/>
  <c r="M13499"/>
  <c r="M13500"/>
  <c r="M13501"/>
  <c r="M13502"/>
  <c r="M13503"/>
  <c r="M13504"/>
  <c r="M13505"/>
  <c r="M13506"/>
  <c r="M13507"/>
  <c r="M13508"/>
  <c r="M13509"/>
  <c r="M13510"/>
  <c r="M13511"/>
  <c r="M13512"/>
  <c r="M13513"/>
  <c r="M13514"/>
  <c r="M13515"/>
  <c r="M13516"/>
  <c r="M13517"/>
  <c r="M13518"/>
  <c r="M13519"/>
  <c r="M13520"/>
  <c r="M13521"/>
  <c r="M13522"/>
  <c r="M13523"/>
  <c r="M13524"/>
  <c r="M13525"/>
  <c r="M13526"/>
  <c r="M13527"/>
  <c r="M13528"/>
  <c r="M13529"/>
  <c r="M13530"/>
  <c r="M13531"/>
  <c r="M13532"/>
  <c r="M13533"/>
  <c r="M13534"/>
  <c r="M13535"/>
  <c r="M13536"/>
  <c r="M13537"/>
  <c r="M13538"/>
  <c r="M13539"/>
  <c r="M13540"/>
  <c r="M13541"/>
  <c r="M13542"/>
  <c r="M13543"/>
  <c r="M13544"/>
  <c r="M13545"/>
  <c r="M13546"/>
  <c r="M13547"/>
  <c r="M13548"/>
  <c r="M13549"/>
  <c r="M13550"/>
  <c r="M13551"/>
  <c r="M13552"/>
  <c r="M13553"/>
  <c r="M13554"/>
  <c r="M13555"/>
  <c r="M13556"/>
  <c r="M13557"/>
  <c r="M13558"/>
  <c r="M13559"/>
  <c r="M13560"/>
  <c r="M13561"/>
  <c r="M13562"/>
  <c r="M13563"/>
  <c r="M13564"/>
  <c r="M13565"/>
  <c r="M13566"/>
  <c r="M13567"/>
  <c r="M13568"/>
  <c r="M13569"/>
  <c r="M13570"/>
  <c r="M13571"/>
  <c r="M13572"/>
  <c r="M13573"/>
  <c r="M13574"/>
  <c r="M13575"/>
  <c r="M13576"/>
  <c r="M13577"/>
  <c r="M13578"/>
  <c r="M13579"/>
  <c r="M13580"/>
  <c r="M13581"/>
  <c r="M13582"/>
  <c r="M13583"/>
  <c r="M13584"/>
  <c r="M13585"/>
  <c r="M13586"/>
  <c r="M13587"/>
  <c r="M13588"/>
  <c r="M13589"/>
  <c r="M13590"/>
  <c r="M13591"/>
  <c r="M13592"/>
  <c r="M13593"/>
  <c r="M13594"/>
  <c r="M13595"/>
  <c r="M13596"/>
  <c r="M13597"/>
  <c r="M13598"/>
  <c r="M13599"/>
  <c r="M13600"/>
  <c r="M13601"/>
  <c r="M13602"/>
  <c r="M13603"/>
  <c r="M13604"/>
  <c r="M13605"/>
  <c r="M13606"/>
  <c r="M13607"/>
  <c r="M13608"/>
  <c r="M13609"/>
  <c r="M13610"/>
  <c r="M13611"/>
  <c r="M13612"/>
  <c r="M13613"/>
  <c r="M13614"/>
  <c r="M13615"/>
  <c r="M13616"/>
  <c r="M13617"/>
  <c r="M13618"/>
  <c r="M13619"/>
  <c r="M13620"/>
  <c r="M13621"/>
  <c r="M13622"/>
  <c r="M13623"/>
  <c r="M13624"/>
  <c r="M13625"/>
  <c r="M13626"/>
  <c r="M13627"/>
  <c r="M13628"/>
  <c r="M13629"/>
  <c r="M13630"/>
  <c r="M13631"/>
  <c r="M13632"/>
  <c r="M13633"/>
  <c r="M13634"/>
  <c r="M13635"/>
  <c r="M13636"/>
  <c r="M13637"/>
  <c r="M13638"/>
  <c r="M13639"/>
  <c r="M13640"/>
  <c r="M13641"/>
  <c r="M13642"/>
  <c r="M13643"/>
  <c r="M13644"/>
  <c r="M13645"/>
  <c r="M13646"/>
  <c r="M13647"/>
  <c r="M13648"/>
  <c r="M13649"/>
  <c r="M13650"/>
  <c r="M13651"/>
  <c r="M13652"/>
  <c r="M13653"/>
  <c r="M13654"/>
  <c r="M13655"/>
  <c r="M13656"/>
  <c r="M13657"/>
  <c r="M13658"/>
  <c r="M13659"/>
  <c r="M13660"/>
  <c r="M13661"/>
  <c r="M13662"/>
  <c r="M13663"/>
  <c r="M13664"/>
  <c r="M13665"/>
  <c r="M13666"/>
  <c r="M13667"/>
  <c r="M13668"/>
  <c r="M13669"/>
  <c r="M13670"/>
  <c r="M13671"/>
  <c r="M13672"/>
  <c r="M13673"/>
  <c r="M13674"/>
  <c r="M13675"/>
  <c r="M13676"/>
  <c r="M13677"/>
  <c r="M13678"/>
  <c r="M13679"/>
  <c r="M13680"/>
  <c r="M13681"/>
  <c r="M13682"/>
  <c r="M13683"/>
  <c r="M13684"/>
  <c r="M13685"/>
  <c r="M13686"/>
  <c r="M13687"/>
  <c r="M13688"/>
  <c r="M13689"/>
  <c r="M13690"/>
  <c r="M13691"/>
  <c r="M13692"/>
  <c r="M13693"/>
  <c r="M13694"/>
  <c r="M13695"/>
  <c r="M13696"/>
  <c r="M13697"/>
  <c r="M13698"/>
  <c r="M13699"/>
  <c r="M13700"/>
  <c r="M13701"/>
  <c r="M13702"/>
  <c r="M13703"/>
  <c r="M13704"/>
  <c r="M13705"/>
  <c r="M13706"/>
  <c r="M13707"/>
  <c r="M13708"/>
  <c r="M13709"/>
  <c r="M13710"/>
  <c r="M13711"/>
  <c r="M13712"/>
  <c r="M13713"/>
  <c r="M13714"/>
  <c r="M13715"/>
  <c r="M13716"/>
  <c r="M13717"/>
  <c r="M13718"/>
  <c r="M13719"/>
  <c r="M13720"/>
  <c r="M13721"/>
  <c r="M13722"/>
  <c r="M13723"/>
  <c r="M13724"/>
  <c r="M13725"/>
  <c r="M13726"/>
  <c r="M13727"/>
  <c r="M13728"/>
  <c r="M13729"/>
  <c r="M13730"/>
  <c r="M13731"/>
  <c r="M13732"/>
  <c r="M13733"/>
  <c r="M13734"/>
  <c r="M13735"/>
  <c r="M13736"/>
  <c r="M13737"/>
  <c r="M13738"/>
  <c r="M13739"/>
  <c r="M13740"/>
  <c r="M13741"/>
  <c r="M13742"/>
  <c r="M13743"/>
  <c r="M13744"/>
  <c r="M13745"/>
  <c r="M13746"/>
  <c r="M13747"/>
  <c r="M13748"/>
  <c r="M13749"/>
  <c r="M13750"/>
  <c r="M13751"/>
  <c r="M13752"/>
  <c r="M13753"/>
  <c r="M13754"/>
  <c r="M13755"/>
  <c r="M13756"/>
  <c r="M13757"/>
  <c r="M13758"/>
  <c r="M13759"/>
  <c r="M13760"/>
  <c r="M13761"/>
  <c r="M13762"/>
  <c r="M13763"/>
  <c r="M13764"/>
  <c r="M13765"/>
  <c r="M13766"/>
  <c r="M13767"/>
  <c r="M13768"/>
  <c r="M13769"/>
  <c r="M13770"/>
  <c r="M13771"/>
  <c r="M13772"/>
  <c r="M13773"/>
  <c r="M13774"/>
  <c r="M13775"/>
  <c r="M13776"/>
  <c r="M13777"/>
  <c r="M13778"/>
  <c r="M13779"/>
  <c r="M13780"/>
  <c r="M13781"/>
  <c r="M13782"/>
  <c r="M13783"/>
  <c r="M13784"/>
  <c r="M13785"/>
  <c r="M13786"/>
  <c r="M13787"/>
  <c r="M13788"/>
  <c r="M13789"/>
  <c r="M13790"/>
  <c r="M13791"/>
  <c r="M13792"/>
  <c r="M13793"/>
  <c r="M13794"/>
  <c r="M13795"/>
  <c r="M13796"/>
  <c r="M13797"/>
  <c r="M13798"/>
  <c r="M13799"/>
  <c r="M13800"/>
  <c r="M13801"/>
  <c r="M13802"/>
  <c r="M13803"/>
  <c r="M13804"/>
  <c r="M13805"/>
  <c r="M13806"/>
  <c r="M13807"/>
  <c r="M13808"/>
  <c r="M13809"/>
  <c r="M13810"/>
  <c r="M13811"/>
  <c r="M13812"/>
  <c r="M13813"/>
  <c r="M13814"/>
  <c r="M13815"/>
  <c r="M13816"/>
  <c r="M13817"/>
  <c r="M13818"/>
  <c r="M13819"/>
  <c r="M13820"/>
  <c r="M13821"/>
  <c r="M13822"/>
  <c r="M13823"/>
  <c r="M13824"/>
  <c r="M13825"/>
  <c r="M13826"/>
  <c r="M13827"/>
  <c r="M13828"/>
  <c r="M13829"/>
  <c r="M13830"/>
  <c r="M13831"/>
  <c r="M13832"/>
  <c r="M13833"/>
  <c r="M13834"/>
  <c r="M13835"/>
  <c r="M13836"/>
  <c r="M13837"/>
  <c r="M13838"/>
  <c r="M13839"/>
  <c r="M13840"/>
  <c r="M13841"/>
  <c r="M13842"/>
  <c r="M13843"/>
  <c r="M13844"/>
  <c r="M13845"/>
  <c r="M13846"/>
  <c r="M13847"/>
  <c r="M13848"/>
  <c r="M13849"/>
  <c r="M13850"/>
  <c r="M13851"/>
  <c r="M13852"/>
  <c r="M13853"/>
  <c r="M13854"/>
  <c r="M13855"/>
  <c r="M13856"/>
  <c r="M13857"/>
  <c r="M13858"/>
  <c r="M13859"/>
  <c r="M13860"/>
  <c r="M13861"/>
  <c r="M13862"/>
  <c r="M13863"/>
  <c r="M13864"/>
  <c r="M13865"/>
  <c r="M13866"/>
  <c r="M13867"/>
  <c r="M13868"/>
  <c r="M13869"/>
  <c r="M13870"/>
  <c r="M13871"/>
  <c r="M13872"/>
  <c r="M13873"/>
  <c r="M13874"/>
  <c r="M13875"/>
  <c r="M13876"/>
  <c r="M13877"/>
  <c r="M13878"/>
  <c r="M13879"/>
  <c r="M13880"/>
  <c r="M13881"/>
  <c r="M13882"/>
  <c r="M13883"/>
  <c r="M13884"/>
  <c r="M13885"/>
  <c r="M13886"/>
  <c r="M13887"/>
  <c r="M13888"/>
  <c r="M13889"/>
  <c r="M13890"/>
  <c r="M13891"/>
  <c r="M13892"/>
  <c r="M13893"/>
  <c r="M13894"/>
  <c r="M13895"/>
  <c r="M13896"/>
  <c r="M13897"/>
  <c r="M13898"/>
  <c r="M13899"/>
  <c r="M13900"/>
  <c r="M13901"/>
  <c r="M13902"/>
  <c r="M13903"/>
  <c r="M13904"/>
  <c r="M13905"/>
  <c r="M13906"/>
  <c r="M13907"/>
  <c r="M13908"/>
  <c r="M13909"/>
  <c r="M13910"/>
  <c r="M13911"/>
  <c r="M13912"/>
  <c r="M13913"/>
  <c r="M13914"/>
  <c r="M13915"/>
  <c r="M13916"/>
  <c r="M13917"/>
  <c r="M13918"/>
  <c r="M13919"/>
  <c r="M13920"/>
  <c r="M13921"/>
  <c r="M13922"/>
  <c r="M13923"/>
  <c r="M13924"/>
  <c r="M13925"/>
  <c r="M13926"/>
  <c r="M13927"/>
  <c r="M13928"/>
  <c r="M13929"/>
  <c r="M13930"/>
  <c r="M13931"/>
  <c r="M13932"/>
  <c r="M13933"/>
  <c r="M13934"/>
  <c r="M13935"/>
  <c r="M13936"/>
  <c r="M13937"/>
  <c r="M13938"/>
  <c r="M13939"/>
  <c r="M13940"/>
  <c r="M13941"/>
  <c r="M13942"/>
  <c r="M13943"/>
  <c r="M13944"/>
  <c r="M13945"/>
  <c r="M13946"/>
  <c r="M13947"/>
  <c r="M13948"/>
  <c r="M13949"/>
  <c r="M13950"/>
  <c r="M13951"/>
  <c r="M13952"/>
  <c r="M13953"/>
  <c r="M13954"/>
  <c r="M13955"/>
  <c r="M13956"/>
  <c r="M13957"/>
  <c r="M13958"/>
  <c r="M13959"/>
  <c r="M13960"/>
  <c r="M13961"/>
  <c r="M13962"/>
  <c r="M13963"/>
  <c r="M13964"/>
  <c r="M13965"/>
  <c r="M13966"/>
  <c r="M13967"/>
  <c r="M13968"/>
  <c r="M13969"/>
  <c r="M13970"/>
  <c r="M13971"/>
  <c r="M13972"/>
  <c r="M13973"/>
  <c r="M13974"/>
  <c r="M13975"/>
  <c r="M13976"/>
  <c r="M13977"/>
  <c r="M13978"/>
  <c r="M13979"/>
  <c r="M13980"/>
  <c r="M13981"/>
  <c r="M13982"/>
  <c r="M13983"/>
  <c r="M13984"/>
  <c r="M13985"/>
  <c r="M13986"/>
  <c r="M13987"/>
  <c r="M13988"/>
  <c r="M13989"/>
  <c r="M13990"/>
  <c r="M13991"/>
  <c r="M13992"/>
  <c r="M13993"/>
  <c r="M13994"/>
  <c r="M13995"/>
  <c r="M13996"/>
  <c r="M13997"/>
  <c r="M13998"/>
  <c r="M13999"/>
  <c r="M14000"/>
  <c r="M14001"/>
  <c r="M14002"/>
  <c r="M14003"/>
  <c r="M14004"/>
  <c r="M14005"/>
  <c r="M14006"/>
  <c r="M14007"/>
  <c r="M14008"/>
  <c r="M14009"/>
  <c r="M14010"/>
  <c r="M14011"/>
  <c r="M14012"/>
  <c r="M14013"/>
  <c r="M14014"/>
  <c r="M14015"/>
  <c r="M14016"/>
  <c r="M14017"/>
  <c r="M14018"/>
  <c r="M14019"/>
  <c r="M14020"/>
  <c r="M14021"/>
  <c r="M14022"/>
  <c r="M14023"/>
  <c r="M14024"/>
  <c r="M14025"/>
  <c r="M14026"/>
  <c r="M14027"/>
  <c r="M14028"/>
  <c r="M14029"/>
  <c r="M14030"/>
  <c r="M14031"/>
  <c r="M14032"/>
  <c r="M14033"/>
  <c r="M14034"/>
  <c r="M14035"/>
  <c r="M14036"/>
  <c r="M14037"/>
  <c r="M14038"/>
  <c r="M14039"/>
  <c r="M14040"/>
  <c r="M14041"/>
  <c r="M14042"/>
  <c r="M14043"/>
  <c r="M14044"/>
  <c r="M14045"/>
  <c r="M14046"/>
  <c r="M14047"/>
  <c r="M14048"/>
  <c r="M14049"/>
  <c r="M14050"/>
  <c r="M14051"/>
  <c r="M14052"/>
  <c r="M14053"/>
  <c r="M14054"/>
  <c r="M14055"/>
  <c r="M14056"/>
  <c r="M14057"/>
  <c r="M14058"/>
  <c r="M14059"/>
  <c r="M14060"/>
  <c r="M14061"/>
  <c r="M14062"/>
  <c r="M14063"/>
  <c r="M14064"/>
  <c r="M14065"/>
  <c r="M14066"/>
  <c r="M14067"/>
  <c r="M14068"/>
  <c r="M14069"/>
  <c r="M14070"/>
  <c r="M14071"/>
  <c r="M14072"/>
  <c r="M14073"/>
  <c r="M14074"/>
  <c r="M14075"/>
  <c r="M14076"/>
  <c r="M14077"/>
  <c r="M14078"/>
  <c r="M14079"/>
  <c r="M14080"/>
  <c r="M14081"/>
  <c r="M14082"/>
  <c r="M14083"/>
  <c r="M14084"/>
  <c r="M14085"/>
  <c r="M14086"/>
  <c r="M14087"/>
  <c r="M14088"/>
  <c r="M14089"/>
  <c r="M14090"/>
  <c r="M14091"/>
  <c r="M14092"/>
  <c r="M14093"/>
  <c r="M14094"/>
  <c r="M14095"/>
  <c r="M14096"/>
  <c r="M14097"/>
  <c r="M14098"/>
  <c r="M14099"/>
  <c r="M14100"/>
  <c r="M14101"/>
  <c r="M14102"/>
  <c r="M14103"/>
  <c r="M14104"/>
  <c r="M14105"/>
  <c r="M14106"/>
  <c r="M14107"/>
  <c r="M14108"/>
  <c r="M14109"/>
  <c r="M14110"/>
  <c r="M14111"/>
  <c r="M14112"/>
  <c r="M14113"/>
  <c r="M14114"/>
  <c r="M14115"/>
  <c r="M14116"/>
  <c r="M14117"/>
  <c r="M14118"/>
  <c r="M14119"/>
  <c r="M14120"/>
  <c r="M14121"/>
  <c r="M14122"/>
  <c r="M14123"/>
  <c r="M14124"/>
  <c r="M14125"/>
  <c r="M14126"/>
  <c r="M14127"/>
  <c r="M14128"/>
  <c r="M14129"/>
  <c r="M14130"/>
  <c r="M14131"/>
  <c r="M14132"/>
  <c r="M14133"/>
  <c r="M14134"/>
  <c r="M14135"/>
  <c r="M14136"/>
  <c r="M14137"/>
  <c r="M14138"/>
  <c r="M14139"/>
  <c r="M14140"/>
  <c r="M14141"/>
  <c r="M14142"/>
  <c r="M14143"/>
  <c r="M14144"/>
  <c r="M14145"/>
  <c r="M14146"/>
  <c r="M14147"/>
  <c r="M14148"/>
  <c r="M14149"/>
  <c r="M14150"/>
  <c r="M14151"/>
  <c r="M14152"/>
  <c r="M14153"/>
  <c r="M14154"/>
  <c r="M14155"/>
  <c r="M14156"/>
  <c r="M14157"/>
  <c r="M14158"/>
  <c r="M14159"/>
  <c r="M14160"/>
  <c r="M14161"/>
  <c r="M14162"/>
  <c r="M14163"/>
  <c r="M14164"/>
  <c r="M14165"/>
  <c r="M14166"/>
  <c r="M14167"/>
  <c r="M14168"/>
  <c r="M14169"/>
  <c r="M14170"/>
  <c r="M14171"/>
  <c r="M14172"/>
  <c r="M14173"/>
  <c r="M14174"/>
  <c r="M14175"/>
  <c r="M14176"/>
  <c r="M14177"/>
  <c r="M14178"/>
  <c r="M14179"/>
  <c r="M14180"/>
  <c r="M14181"/>
  <c r="M14182"/>
  <c r="M14183"/>
  <c r="M14184"/>
  <c r="M14185"/>
  <c r="M14186"/>
  <c r="M14187"/>
  <c r="M14188"/>
  <c r="M14189"/>
  <c r="M14190"/>
  <c r="M14191"/>
  <c r="M14192"/>
  <c r="M14193"/>
  <c r="M14194"/>
  <c r="M14195"/>
  <c r="M14196"/>
  <c r="M14197"/>
  <c r="M14198"/>
  <c r="M14199"/>
  <c r="M14200"/>
  <c r="M14201"/>
  <c r="M14202"/>
  <c r="M14203"/>
  <c r="M14204"/>
  <c r="M14205"/>
  <c r="M14206"/>
  <c r="M14207"/>
  <c r="M14208"/>
  <c r="M14209"/>
  <c r="M14210"/>
  <c r="M14211"/>
  <c r="M14212"/>
  <c r="M14213"/>
  <c r="M14214"/>
  <c r="M14215"/>
  <c r="M14216"/>
  <c r="M14217"/>
  <c r="M14218"/>
  <c r="M14219"/>
  <c r="M14220"/>
  <c r="M14221"/>
  <c r="M14222"/>
  <c r="M14223"/>
  <c r="M14224"/>
  <c r="M14225"/>
  <c r="M14226"/>
  <c r="M14227"/>
  <c r="M14228"/>
  <c r="M14229"/>
  <c r="M14230"/>
  <c r="M14231"/>
  <c r="M14232"/>
  <c r="M14233"/>
  <c r="M14234"/>
  <c r="M14235"/>
  <c r="M14236"/>
  <c r="M14237"/>
  <c r="M14238"/>
  <c r="M14239"/>
  <c r="M14240"/>
  <c r="M14241"/>
  <c r="M14242"/>
  <c r="M14243"/>
  <c r="M14244"/>
  <c r="M14245"/>
  <c r="M14246"/>
  <c r="M14247"/>
  <c r="M14248"/>
  <c r="M14249"/>
  <c r="M14250"/>
  <c r="M14251"/>
  <c r="M14252"/>
  <c r="M14253"/>
  <c r="M14254"/>
  <c r="M14255"/>
  <c r="M14256"/>
  <c r="M14257"/>
  <c r="M14258"/>
  <c r="M14259"/>
  <c r="M14260"/>
  <c r="M14261"/>
  <c r="M14262"/>
  <c r="M14263"/>
  <c r="M14264"/>
  <c r="M14265"/>
  <c r="M14266"/>
  <c r="M14267"/>
  <c r="M14268"/>
  <c r="M14269"/>
  <c r="M14270"/>
  <c r="M14271"/>
  <c r="M14272"/>
  <c r="M14273"/>
  <c r="M14274"/>
  <c r="M14275"/>
  <c r="M14276"/>
  <c r="M14277"/>
  <c r="M14278"/>
  <c r="M14279"/>
  <c r="M14280"/>
  <c r="M14281"/>
  <c r="M14282"/>
  <c r="M14283"/>
  <c r="M14284"/>
  <c r="M14285"/>
  <c r="M14286"/>
  <c r="M14287"/>
  <c r="M14288"/>
  <c r="M14289"/>
  <c r="M14290"/>
  <c r="M14291"/>
  <c r="M14292"/>
  <c r="M14293"/>
  <c r="M14294"/>
  <c r="M14295"/>
  <c r="M14296"/>
  <c r="M14297"/>
  <c r="M14298"/>
  <c r="M14299"/>
  <c r="M14300"/>
  <c r="M14301"/>
  <c r="M14302"/>
  <c r="M14303"/>
  <c r="M14304"/>
  <c r="M14305"/>
  <c r="M14306"/>
  <c r="M14307"/>
  <c r="M14308"/>
  <c r="M14309"/>
  <c r="M14310"/>
  <c r="M14311"/>
  <c r="M14312"/>
  <c r="M14313"/>
  <c r="M14314"/>
  <c r="M14315"/>
  <c r="M14316"/>
  <c r="M14317"/>
  <c r="M14318"/>
  <c r="M14319"/>
  <c r="M14320"/>
  <c r="M14321"/>
  <c r="M14322"/>
  <c r="M14323"/>
  <c r="M14324"/>
  <c r="M14325"/>
  <c r="M14326"/>
  <c r="M14327"/>
  <c r="M14328"/>
  <c r="M14329"/>
  <c r="M14330"/>
  <c r="M14331"/>
  <c r="M14332"/>
  <c r="M14333"/>
  <c r="M14334"/>
  <c r="M14335"/>
  <c r="M14336"/>
  <c r="M14337"/>
  <c r="M14338"/>
  <c r="M14339"/>
  <c r="M14340"/>
  <c r="M14341"/>
  <c r="M14342"/>
  <c r="M14343"/>
  <c r="M14344"/>
  <c r="M14345"/>
  <c r="M14346"/>
  <c r="M14347"/>
  <c r="M14348"/>
  <c r="M14349"/>
  <c r="M14350"/>
  <c r="M14351"/>
  <c r="M14352"/>
  <c r="M14353"/>
  <c r="M14354"/>
  <c r="M14355"/>
  <c r="M14356"/>
  <c r="M14357"/>
  <c r="M14358"/>
  <c r="M14359"/>
  <c r="M14360"/>
  <c r="M14361"/>
  <c r="M14362"/>
  <c r="M14363"/>
  <c r="M14364"/>
  <c r="M14365"/>
  <c r="M14366"/>
  <c r="M14367"/>
  <c r="M14368"/>
  <c r="M14369"/>
  <c r="M14370"/>
  <c r="M14371"/>
  <c r="M14372"/>
  <c r="M14373"/>
  <c r="M14374"/>
  <c r="M14375"/>
  <c r="M14376"/>
  <c r="M14377"/>
  <c r="M14378"/>
  <c r="M14379"/>
  <c r="M14380"/>
  <c r="M14381"/>
  <c r="M14382"/>
  <c r="M14383"/>
  <c r="M14384"/>
  <c r="M14385"/>
  <c r="M14386"/>
  <c r="M14387"/>
  <c r="M14388"/>
  <c r="M14389"/>
  <c r="M14390"/>
  <c r="M14391"/>
  <c r="M14392"/>
  <c r="M14393"/>
  <c r="M14394"/>
  <c r="M14395"/>
  <c r="M14396"/>
  <c r="M14397"/>
  <c r="M14398"/>
  <c r="M14399"/>
  <c r="M14400"/>
  <c r="M14401"/>
  <c r="M14402"/>
  <c r="M14403"/>
  <c r="M14404"/>
  <c r="M14405"/>
  <c r="M14406"/>
  <c r="M14407"/>
  <c r="M14408"/>
  <c r="M14409"/>
  <c r="M14410"/>
  <c r="M14411"/>
  <c r="M14412"/>
  <c r="M14413"/>
  <c r="M14414"/>
  <c r="M14415"/>
  <c r="M14416"/>
  <c r="M14417"/>
  <c r="M14418"/>
  <c r="M14419"/>
  <c r="M14420"/>
  <c r="M14421"/>
  <c r="M14422"/>
  <c r="M14423"/>
  <c r="M14424"/>
  <c r="M14425"/>
  <c r="M14426"/>
  <c r="M14427"/>
  <c r="M14428"/>
  <c r="M14429"/>
  <c r="M14430"/>
  <c r="M14431"/>
  <c r="M14432"/>
  <c r="M14433"/>
  <c r="M14434"/>
  <c r="M14435"/>
  <c r="M14436"/>
  <c r="M14437"/>
  <c r="M14438"/>
  <c r="M14439"/>
  <c r="M14440"/>
  <c r="M14441"/>
  <c r="M14442"/>
  <c r="M14443"/>
  <c r="M14444"/>
  <c r="M14445"/>
  <c r="M14446"/>
  <c r="M14447"/>
  <c r="M14448"/>
  <c r="M14449"/>
  <c r="M14450"/>
  <c r="M14451"/>
  <c r="M14452"/>
  <c r="M14453"/>
  <c r="M14454"/>
  <c r="M14455"/>
  <c r="M14456"/>
  <c r="M14457"/>
  <c r="M14458"/>
  <c r="M14459"/>
  <c r="M14460"/>
  <c r="M14461"/>
  <c r="M14462"/>
  <c r="M14463"/>
  <c r="M14464"/>
  <c r="M14465"/>
  <c r="M14466"/>
  <c r="M14467"/>
  <c r="M14468"/>
  <c r="M14469"/>
  <c r="M14470"/>
  <c r="M14471"/>
  <c r="M14472"/>
  <c r="M14473"/>
  <c r="M14474"/>
  <c r="M14475"/>
  <c r="M14476"/>
  <c r="M14477"/>
  <c r="M14478"/>
  <c r="M14479"/>
  <c r="M14480"/>
  <c r="M14481"/>
  <c r="M14482"/>
  <c r="M14483"/>
  <c r="M14484"/>
  <c r="M14485"/>
  <c r="M14486"/>
  <c r="M14487"/>
  <c r="M14488"/>
  <c r="M14489"/>
  <c r="M14490"/>
  <c r="M14491"/>
  <c r="M14492"/>
  <c r="M14493"/>
  <c r="M14494"/>
  <c r="M14495"/>
  <c r="M14496"/>
  <c r="M14497"/>
  <c r="M14498"/>
  <c r="M14499"/>
  <c r="M14500"/>
  <c r="M14501"/>
  <c r="M14502"/>
  <c r="M14503"/>
  <c r="M14504"/>
  <c r="M14505"/>
  <c r="M14506"/>
  <c r="M14507"/>
  <c r="M14508"/>
  <c r="M14509"/>
  <c r="M14510"/>
  <c r="M14511"/>
  <c r="M14512"/>
  <c r="M14513"/>
  <c r="M14514"/>
  <c r="M14515"/>
  <c r="M14516"/>
  <c r="M14517"/>
  <c r="M14518"/>
  <c r="M14519"/>
  <c r="M14520"/>
  <c r="M14521"/>
  <c r="M14522"/>
  <c r="M14523"/>
  <c r="M14524"/>
  <c r="M14525"/>
  <c r="M14526"/>
  <c r="M14527"/>
  <c r="M14528"/>
  <c r="M14529"/>
  <c r="M14530"/>
  <c r="M14531"/>
  <c r="M14532"/>
  <c r="M14533"/>
  <c r="M14534"/>
  <c r="M14535"/>
  <c r="M14536"/>
  <c r="M14537"/>
  <c r="M14538"/>
  <c r="M14539"/>
  <c r="M14540"/>
  <c r="M14541"/>
  <c r="M14542"/>
  <c r="M14543"/>
  <c r="M14544"/>
  <c r="M14545"/>
  <c r="M14546"/>
  <c r="M14547"/>
  <c r="M14548"/>
  <c r="M14549"/>
  <c r="M14550"/>
  <c r="M14551"/>
  <c r="M14552"/>
  <c r="M14553"/>
  <c r="M14554"/>
  <c r="M14555"/>
  <c r="M14556"/>
  <c r="M14557"/>
  <c r="M14558"/>
  <c r="M14559"/>
  <c r="M14560"/>
  <c r="M14561"/>
  <c r="M14562"/>
  <c r="M14563"/>
  <c r="M14564"/>
  <c r="M14565"/>
  <c r="M14566"/>
  <c r="M14567"/>
  <c r="M14568"/>
  <c r="M14569"/>
  <c r="M14570"/>
  <c r="M14571"/>
  <c r="M14572"/>
  <c r="M14573"/>
  <c r="M14574"/>
  <c r="M14575"/>
  <c r="M14576"/>
  <c r="M14577"/>
  <c r="M14578"/>
  <c r="M14579"/>
  <c r="M14580"/>
  <c r="M14581"/>
  <c r="M14582"/>
  <c r="M14583"/>
  <c r="M14584"/>
  <c r="M14585"/>
  <c r="M14586"/>
  <c r="M14587"/>
  <c r="M14588"/>
  <c r="M14589"/>
  <c r="M14590"/>
  <c r="M14591"/>
  <c r="M14592"/>
  <c r="M14593"/>
  <c r="M14594"/>
  <c r="M14595"/>
  <c r="M14596"/>
  <c r="M14597"/>
  <c r="M14598"/>
  <c r="M14599"/>
  <c r="M14600"/>
  <c r="M14601"/>
  <c r="M14602"/>
  <c r="M14603"/>
  <c r="M14604"/>
  <c r="M14605"/>
  <c r="M14606"/>
  <c r="M14607"/>
  <c r="M14608"/>
  <c r="M14609"/>
  <c r="M14610"/>
  <c r="M14611"/>
  <c r="M14612"/>
  <c r="M14613"/>
  <c r="M14614"/>
  <c r="M14615"/>
  <c r="M14616"/>
  <c r="M14617"/>
  <c r="M14618"/>
  <c r="M14619"/>
  <c r="M14620"/>
  <c r="M14621"/>
  <c r="M14622"/>
  <c r="M14623"/>
  <c r="M14624"/>
  <c r="M14625"/>
  <c r="M14626"/>
  <c r="M14627"/>
  <c r="M14628"/>
  <c r="M14629"/>
  <c r="M14630"/>
  <c r="M14631"/>
  <c r="M14632"/>
  <c r="M14633"/>
  <c r="M14634"/>
  <c r="M14635"/>
  <c r="M14636"/>
  <c r="M14637"/>
  <c r="M14638"/>
  <c r="M14639"/>
  <c r="M14640"/>
  <c r="M14641"/>
  <c r="M14642"/>
  <c r="M14643"/>
  <c r="M14644"/>
  <c r="M14645"/>
  <c r="M14646"/>
  <c r="M14647"/>
  <c r="M14648"/>
  <c r="M14649"/>
  <c r="M14650"/>
  <c r="M14651"/>
  <c r="M14652"/>
  <c r="M14653"/>
  <c r="M14654"/>
  <c r="M14655"/>
  <c r="M14656"/>
  <c r="M14657"/>
  <c r="M14658"/>
  <c r="M14659"/>
  <c r="M14660"/>
  <c r="M14661"/>
  <c r="M14662"/>
  <c r="M14663"/>
  <c r="M14664"/>
  <c r="M14665"/>
  <c r="M14666"/>
  <c r="M14667"/>
  <c r="M14668"/>
  <c r="M14669"/>
  <c r="M14670"/>
  <c r="M14671"/>
  <c r="M14672"/>
  <c r="M14673"/>
  <c r="M14674"/>
  <c r="M14675"/>
  <c r="M14676"/>
  <c r="M14677"/>
  <c r="M14678"/>
  <c r="M14679"/>
  <c r="M14680"/>
  <c r="M14681"/>
  <c r="M14682"/>
  <c r="M14683"/>
  <c r="M14684"/>
  <c r="M14685"/>
  <c r="M14686"/>
  <c r="M14687"/>
  <c r="M14688"/>
  <c r="M14689"/>
  <c r="M14690"/>
  <c r="M14691"/>
  <c r="M14692"/>
  <c r="M14693"/>
  <c r="M14694"/>
  <c r="M14695"/>
  <c r="M14696"/>
  <c r="M14697"/>
  <c r="M14698"/>
  <c r="M14699"/>
  <c r="M14700"/>
  <c r="M14701"/>
  <c r="M14702"/>
  <c r="M14703"/>
  <c r="M14704"/>
  <c r="M14705"/>
  <c r="M14706"/>
  <c r="M14707"/>
  <c r="M14708"/>
  <c r="M14709"/>
  <c r="M14710"/>
  <c r="M14711"/>
  <c r="M14712"/>
  <c r="M14713"/>
  <c r="M14714"/>
  <c r="M14715"/>
  <c r="M14716"/>
  <c r="M14717"/>
  <c r="M14718"/>
  <c r="M14719"/>
  <c r="M14720"/>
  <c r="M14721"/>
  <c r="M14722"/>
  <c r="M14723"/>
  <c r="M14724"/>
  <c r="M14725"/>
  <c r="M14726"/>
  <c r="M14727"/>
  <c r="M14728"/>
  <c r="M14729"/>
  <c r="M14730"/>
  <c r="M14731"/>
  <c r="M14732"/>
  <c r="M14733"/>
  <c r="M14734"/>
  <c r="M14735"/>
  <c r="M14736"/>
  <c r="M14737"/>
  <c r="M14738"/>
  <c r="M14739"/>
  <c r="M14740"/>
  <c r="M14741"/>
  <c r="M14742"/>
  <c r="M14743"/>
  <c r="M14744"/>
  <c r="M14745"/>
  <c r="M14746"/>
  <c r="M14747"/>
  <c r="M14748"/>
  <c r="M14749"/>
  <c r="M14750"/>
  <c r="M14751"/>
  <c r="M14752"/>
  <c r="M14753"/>
  <c r="M14754"/>
  <c r="M14755"/>
  <c r="M14756"/>
  <c r="M14757"/>
  <c r="M14758"/>
  <c r="M14759"/>
  <c r="M14760"/>
  <c r="M14761"/>
  <c r="M14762"/>
  <c r="M14763"/>
  <c r="M14764"/>
  <c r="M14765"/>
  <c r="M14766"/>
  <c r="M14767"/>
  <c r="M14768"/>
  <c r="M14769"/>
  <c r="M14770"/>
  <c r="M14771"/>
  <c r="M14772"/>
  <c r="M14773"/>
  <c r="M14774"/>
  <c r="M14775"/>
  <c r="M14776"/>
  <c r="M14777"/>
  <c r="M14778"/>
  <c r="M14779"/>
  <c r="M14780"/>
  <c r="M14781"/>
  <c r="M14782"/>
  <c r="M14783"/>
  <c r="M14784"/>
  <c r="M14785"/>
  <c r="M14786"/>
  <c r="M14787"/>
  <c r="M14788"/>
  <c r="M14789"/>
  <c r="M14790"/>
  <c r="M14791"/>
  <c r="M14792"/>
  <c r="M14793"/>
  <c r="M14794"/>
  <c r="M14795"/>
  <c r="M14796"/>
  <c r="M14797"/>
  <c r="M14798"/>
  <c r="M14799"/>
  <c r="M14800"/>
  <c r="M14801"/>
  <c r="M14802"/>
  <c r="M14803"/>
  <c r="M14804"/>
  <c r="M14805"/>
  <c r="M14806"/>
  <c r="M14807"/>
  <c r="M14808"/>
  <c r="M14809"/>
  <c r="M14810"/>
  <c r="M14811"/>
  <c r="M14812"/>
  <c r="M14813"/>
  <c r="M14814"/>
  <c r="M14815"/>
  <c r="M14816"/>
  <c r="M14817"/>
  <c r="M14818"/>
  <c r="M14819"/>
  <c r="M14820"/>
  <c r="M14821"/>
  <c r="M14822"/>
  <c r="M14823"/>
  <c r="M14824"/>
  <c r="M14825"/>
  <c r="M14826"/>
  <c r="M14827"/>
  <c r="M14828"/>
  <c r="M14829"/>
  <c r="M14830"/>
  <c r="M14831"/>
  <c r="M14832"/>
  <c r="M14833"/>
  <c r="M14834"/>
  <c r="M14835"/>
  <c r="M14836"/>
  <c r="M14837"/>
  <c r="M14838"/>
  <c r="M14839"/>
  <c r="M14840"/>
  <c r="M14841"/>
  <c r="M14842"/>
  <c r="M14843"/>
  <c r="M14844"/>
  <c r="M14845"/>
  <c r="M14846"/>
  <c r="M14847"/>
  <c r="M14848"/>
  <c r="M14849"/>
  <c r="M14850"/>
  <c r="M14851"/>
  <c r="M14852"/>
  <c r="M14853"/>
  <c r="M14854"/>
  <c r="M14855"/>
  <c r="M14856"/>
  <c r="M14857"/>
  <c r="M14858"/>
  <c r="M14859"/>
  <c r="M14860"/>
  <c r="M14861"/>
  <c r="M14862"/>
  <c r="M14863"/>
  <c r="M14864"/>
  <c r="M14865"/>
  <c r="M14866"/>
  <c r="M14867"/>
  <c r="M14868"/>
  <c r="M14869"/>
  <c r="M14870"/>
  <c r="M14871"/>
  <c r="M14872"/>
  <c r="M14873"/>
  <c r="M14874"/>
  <c r="M14875"/>
  <c r="M14876"/>
  <c r="M14877"/>
  <c r="M14878"/>
  <c r="M14879"/>
  <c r="M14880"/>
  <c r="M14881"/>
  <c r="M14882"/>
  <c r="M14883"/>
  <c r="M14884"/>
  <c r="M14885"/>
  <c r="M14886"/>
  <c r="M14887"/>
  <c r="M14888"/>
  <c r="M14889"/>
  <c r="M14890"/>
  <c r="M14891"/>
  <c r="M14892"/>
  <c r="M14893"/>
  <c r="M14894"/>
  <c r="M14895"/>
  <c r="M14896"/>
  <c r="M14897"/>
  <c r="M14898"/>
  <c r="M14899"/>
  <c r="M14900"/>
  <c r="M14901"/>
  <c r="M14902"/>
  <c r="M14903"/>
  <c r="M14904"/>
  <c r="M14905"/>
  <c r="M14906"/>
  <c r="M14907"/>
  <c r="M14908"/>
  <c r="M14909"/>
  <c r="M14910"/>
  <c r="M14911"/>
  <c r="M14912"/>
  <c r="M14913"/>
  <c r="M14914"/>
  <c r="M14915"/>
  <c r="M14916"/>
  <c r="M14917"/>
  <c r="M14918"/>
  <c r="M14919"/>
  <c r="M14920"/>
  <c r="M14921"/>
  <c r="M14922"/>
  <c r="M14923"/>
  <c r="M14924"/>
  <c r="M14925"/>
  <c r="M14926"/>
  <c r="M14927"/>
  <c r="M14928"/>
  <c r="M14929"/>
  <c r="M14930"/>
  <c r="M14931"/>
  <c r="M14932"/>
  <c r="M14933"/>
  <c r="M14934"/>
  <c r="M14935"/>
  <c r="M14936"/>
  <c r="M14937"/>
  <c r="M14938"/>
  <c r="M14939"/>
  <c r="M14940"/>
  <c r="M14941"/>
  <c r="M14942"/>
  <c r="M14943"/>
  <c r="M14944"/>
  <c r="M14945"/>
  <c r="M14946"/>
  <c r="M14947"/>
  <c r="M14948"/>
  <c r="M14949"/>
  <c r="M14950"/>
  <c r="M14951"/>
  <c r="M14952"/>
  <c r="M14953"/>
  <c r="M14954"/>
  <c r="M14955"/>
  <c r="M14956"/>
  <c r="M14957"/>
  <c r="M14958"/>
  <c r="M14959"/>
  <c r="M14960"/>
  <c r="M14961"/>
  <c r="M14962"/>
  <c r="M14963"/>
  <c r="M14964"/>
  <c r="M14965"/>
  <c r="M14966"/>
  <c r="M14967"/>
  <c r="M14968"/>
  <c r="M14969"/>
  <c r="M14970"/>
  <c r="M14971"/>
  <c r="M14972"/>
  <c r="M14973"/>
  <c r="M14974"/>
  <c r="M14975"/>
  <c r="M14976"/>
  <c r="M14977"/>
  <c r="M14978"/>
  <c r="M14979"/>
  <c r="M14980"/>
  <c r="M14981"/>
  <c r="M14982"/>
  <c r="M14983"/>
  <c r="M14984"/>
  <c r="M14985"/>
  <c r="M14986"/>
  <c r="M14987"/>
  <c r="M14988"/>
  <c r="M14989"/>
  <c r="M14990"/>
  <c r="M14991"/>
  <c r="M14992"/>
  <c r="M14993"/>
  <c r="M14994"/>
  <c r="M14995"/>
  <c r="M14996"/>
  <c r="M14997"/>
  <c r="M14998"/>
  <c r="M14999"/>
  <c r="M15000"/>
  <c r="M15001"/>
  <c r="M15002"/>
  <c r="M15003"/>
  <c r="M15004"/>
  <c r="M15005"/>
  <c r="M15006"/>
  <c r="M15007"/>
  <c r="M15008"/>
  <c r="M15009"/>
  <c r="M15010"/>
  <c r="M15011"/>
  <c r="M15012"/>
  <c r="M15013"/>
  <c r="M15014"/>
  <c r="M15015"/>
  <c r="M15016"/>
  <c r="M15017"/>
  <c r="M15018"/>
  <c r="M15019"/>
  <c r="M15020"/>
  <c r="M15021"/>
  <c r="M15022"/>
  <c r="M15023"/>
  <c r="M15024"/>
  <c r="M15025"/>
  <c r="M15026"/>
  <c r="M15027"/>
  <c r="M15028"/>
  <c r="M15029"/>
  <c r="M15030"/>
  <c r="M15031"/>
  <c r="M15032"/>
  <c r="M15033"/>
  <c r="M15034"/>
  <c r="M15035"/>
  <c r="M15036"/>
  <c r="M15037"/>
  <c r="M15038"/>
  <c r="M15039"/>
  <c r="M15040"/>
  <c r="M15041"/>
  <c r="M15042"/>
  <c r="M15043"/>
  <c r="M15044"/>
  <c r="M15045"/>
  <c r="M15046"/>
  <c r="M15047"/>
  <c r="M15048"/>
  <c r="M15049"/>
  <c r="M15050"/>
  <c r="M15051"/>
  <c r="M15052"/>
  <c r="M15053"/>
  <c r="M15054"/>
  <c r="M15055"/>
  <c r="M15056"/>
  <c r="M15057"/>
  <c r="M15058"/>
  <c r="M15059"/>
  <c r="M15060"/>
  <c r="M15061"/>
  <c r="M15062"/>
  <c r="M15063"/>
  <c r="M15064"/>
  <c r="M15065"/>
  <c r="M15066"/>
  <c r="M15067"/>
  <c r="M15068"/>
  <c r="M15069"/>
  <c r="M15070"/>
  <c r="M15071"/>
  <c r="M15072"/>
  <c r="M15073"/>
  <c r="M15074"/>
  <c r="M15075"/>
  <c r="M15076"/>
  <c r="M15077"/>
  <c r="M15078"/>
  <c r="M15079"/>
  <c r="M15080"/>
  <c r="M15081"/>
  <c r="M15082"/>
  <c r="M15083"/>
  <c r="M15084"/>
  <c r="M15085"/>
  <c r="M15086"/>
  <c r="M15087"/>
  <c r="M15088"/>
  <c r="M15089"/>
  <c r="M15090"/>
  <c r="M15091"/>
  <c r="M15092"/>
  <c r="M15093"/>
  <c r="M15094"/>
  <c r="M15095"/>
  <c r="M15096"/>
  <c r="M15097"/>
  <c r="M15098"/>
  <c r="M15099"/>
  <c r="M15100"/>
  <c r="M15101"/>
  <c r="M15102"/>
  <c r="M15103"/>
  <c r="M15104"/>
  <c r="M15105"/>
  <c r="M15106"/>
  <c r="M15107"/>
  <c r="M15108"/>
  <c r="M15109"/>
  <c r="M15110"/>
  <c r="M15111"/>
  <c r="M15112"/>
  <c r="M15113"/>
  <c r="M15114"/>
  <c r="M15115"/>
  <c r="M15116"/>
  <c r="M15117"/>
  <c r="M15118"/>
  <c r="M15119"/>
  <c r="M15120"/>
  <c r="M15121"/>
  <c r="M15122"/>
  <c r="M15123"/>
  <c r="M15124"/>
  <c r="M15125"/>
  <c r="M15126"/>
  <c r="M15127"/>
  <c r="M15128"/>
  <c r="M15129"/>
  <c r="M15130"/>
  <c r="M15131"/>
  <c r="M15132"/>
  <c r="M15133"/>
  <c r="M15134"/>
  <c r="M15135"/>
  <c r="M15136"/>
  <c r="M15137"/>
  <c r="M15138"/>
  <c r="M15139"/>
  <c r="M15140"/>
  <c r="M15141"/>
  <c r="M15142"/>
  <c r="M15143"/>
  <c r="M15144"/>
  <c r="M15145"/>
  <c r="M15146"/>
  <c r="M15147"/>
  <c r="M15148"/>
  <c r="M15149"/>
  <c r="M15150"/>
  <c r="M15151"/>
  <c r="M15152"/>
  <c r="M15153"/>
  <c r="M15154"/>
  <c r="M15155"/>
  <c r="M15156"/>
  <c r="M15157"/>
  <c r="M15158"/>
  <c r="M15159"/>
  <c r="M15160"/>
  <c r="M15161"/>
  <c r="M15162"/>
  <c r="M15163"/>
  <c r="M15164"/>
  <c r="M15165"/>
  <c r="M15166"/>
  <c r="M15167"/>
  <c r="M15168"/>
  <c r="M15169"/>
  <c r="M15170"/>
  <c r="M15171"/>
  <c r="M15172"/>
  <c r="M15173"/>
  <c r="M15174"/>
  <c r="M15175"/>
  <c r="M15176"/>
  <c r="M15177"/>
  <c r="M15178"/>
  <c r="M15179"/>
  <c r="M15180"/>
  <c r="M15181"/>
  <c r="M15182"/>
  <c r="M15183"/>
  <c r="M15184"/>
  <c r="M15185"/>
  <c r="M15186"/>
  <c r="M15187"/>
  <c r="M15188"/>
  <c r="M15189"/>
  <c r="M15190"/>
  <c r="M15191"/>
  <c r="M15192"/>
  <c r="M15193"/>
  <c r="M15194"/>
  <c r="M15195"/>
  <c r="M15196"/>
  <c r="M15197"/>
  <c r="M15198"/>
  <c r="M15199"/>
  <c r="M15200"/>
  <c r="M15201"/>
  <c r="M15202"/>
  <c r="M15203"/>
  <c r="M15204"/>
  <c r="M15205"/>
  <c r="M15206"/>
  <c r="M15207"/>
  <c r="M15208"/>
  <c r="M15209"/>
  <c r="M15210"/>
  <c r="M15211"/>
  <c r="M15212"/>
  <c r="M15213"/>
  <c r="M15214"/>
  <c r="M15215"/>
  <c r="M15216"/>
  <c r="M15217"/>
  <c r="M15218"/>
  <c r="M15219"/>
  <c r="M15220"/>
  <c r="M15221"/>
  <c r="M15222"/>
  <c r="M15223"/>
  <c r="M15224"/>
  <c r="M15225"/>
  <c r="M15226"/>
  <c r="M15227"/>
  <c r="M15228"/>
  <c r="M15229"/>
  <c r="M15230"/>
  <c r="M15231"/>
  <c r="M15232"/>
  <c r="M15233"/>
  <c r="M15234"/>
  <c r="M15235"/>
  <c r="M15236"/>
  <c r="M15237"/>
  <c r="M15238"/>
  <c r="M15239"/>
  <c r="M15240"/>
  <c r="M15241"/>
  <c r="M15242"/>
  <c r="M15243"/>
  <c r="M15244"/>
  <c r="M15245"/>
  <c r="M15246"/>
  <c r="M15247"/>
  <c r="M15248"/>
  <c r="M15249"/>
  <c r="M15250"/>
  <c r="M15251"/>
  <c r="M15252"/>
  <c r="M15253"/>
  <c r="M15254"/>
  <c r="M15255"/>
  <c r="M15256"/>
  <c r="M15257"/>
  <c r="M15258"/>
  <c r="M15259"/>
  <c r="M15260"/>
  <c r="M15261"/>
  <c r="M15262"/>
  <c r="M15263"/>
  <c r="M15264"/>
  <c r="M15265"/>
  <c r="M15266"/>
  <c r="M15267"/>
  <c r="M15268"/>
  <c r="M15269"/>
  <c r="M15270"/>
  <c r="M15271"/>
  <c r="M15272"/>
  <c r="M15273"/>
  <c r="M15274"/>
  <c r="M15275"/>
  <c r="M15276"/>
  <c r="M15277"/>
  <c r="M15278"/>
  <c r="M15279"/>
  <c r="M15280"/>
  <c r="M15281"/>
  <c r="M15282"/>
  <c r="M15283"/>
  <c r="M15284"/>
  <c r="M15285"/>
  <c r="M15286"/>
  <c r="M15287"/>
  <c r="M15288"/>
  <c r="M15289"/>
  <c r="M15290"/>
  <c r="M15291"/>
  <c r="M15292"/>
  <c r="M15293"/>
  <c r="M15294"/>
  <c r="M15295"/>
  <c r="M15296"/>
  <c r="M15297"/>
  <c r="M15298"/>
  <c r="M15299"/>
  <c r="M15300"/>
  <c r="M15301"/>
  <c r="M15302"/>
  <c r="M15303"/>
  <c r="M15304"/>
  <c r="M15305"/>
  <c r="M15306"/>
  <c r="M15307"/>
  <c r="M15308"/>
  <c r="M15309"/>
  <c r="M15310"/>
  <c r="M15311"/>
  <c r="M15312"/>
  <c r="M15313"/>
  <c r="M15314"/>
  <c r="M15315"/>
  <c r="M15316"/>
  <c r="M15317"/>
  <c r="M15318"/>
  <c r="M15319"/>
  <c r="M15320"/>
  <c r="M15321"/>
  <c r="M15322"/>
  <c r="M15323"/>
  <c r="M15324"/>
  <c r="M15325"/>
  <c r="M15326"/>
  <c r="M15327"/>
  <c r="M15328"/>
  <c r="M15329"/>
  <c r="M15330"/>
  <c r="M15331"/>
  <c r="M15332"/>
  <c r="M15333"/>
  <c r="M15334"/>
  <c r="M15335"/>
  <c r="M15336"/>
  <c r="M15337"/>
  <c r="M15338"/>
  <c r="M15339"/>
  <c r="M15340"/>
  <c r="M15341"/>
  <c r="M15342"/>
  <c r="M15343"/>
  <c r="M15344"/>
  <c r="M15345"/>
  <c r="M15346"/>
  <c r="M15347"/>
  <c r="M15348"/>
  <c r="M15349"/>
  <c r="M15350"/>
  <c r="M15351"/>
  <c r="M15352"/>
  <c r="M15353"/>
  <c r="M15354"/>
  <c r="M15355"/>
  <c r="M15356"/>
  <c r="M15357"/>
  <c r="M15358"/>
  <c r="M15359"/>
  <c r="M15360"/>
  <c r="M15361"/>
  <c r="M15362"/>
  <c r="M15363"/>
  <c r="M15364"/>
  <c r="M15365"/>
  <c r="M15366"/>
  <c r="M15367"/>
  <c r="M15368"/>
  <c r="M15369"/>
  <c r="M15370"/>
  <c r="M15371"/>
  <c r="M15372"/>
  <c r="M15373"/>
  <c r="M15374"/>
  <c r="M15375"/>
  <c r="M15376"/>
  <c r="M15377"/>
  <c r="M15378"/>
  <c r="M15379"/>
  <c r="M15380"/>
  <c r="M15381"/>
  <c r="M15382"/>
  <c r="M15383"/>
  <c r="M15384"/>
  <c r="M15385"/>
  <c r="M15386"/>
  <c r="M15387"/>
  <c r="M15388"/>
  <c r="M15389"/>
  <c r="M15390"/>
  <c r="M15391"/>
  <c r="M15392"/>
  <c r="M15393"/>
  <c r="M15394"/>
  <c r="M15395"/>
  <c r="M15396"/>
  <c r="M15397"/>
  <c r="M15398"/>
  <c r="M15399"/>
  <c r="M15400"/>
  <c r="M15401"/>
  <c r="M15402"/>
  <c r="M15403"/>
  <c r="M15404"/>
  <c r="M15405"/>
  <c r="M15406"/>
  <c r="M15407"/>
  <c r="M15408"/>
  <c r="M15409"/>
  <c r="M15410"/>
  <c r="M15411"/>
  <c r="M15412"/>
  <c r="M15413"/>
  <c r="M15414"/>
  <c r="M15415"/>
  <c r="M15416"/>
  <c r="M15417"/>
  <c r="M15418"/>
  <c r="M15419"/>
  <c r="M15420"/>
  <c r="M15421"/>
  <c r="M15422"/>
  <c r="M15423"/>
  <c r="M15424"/>
  <c r="M15425"/>
  <c r="M15426"/>
  <c r="M15427"/>
  <c r="M15428"/>
  <c r="M15429"/>
  <c r="M15430"/>
  <c r="M15431"/>
  <c r="M15432"/>
  <c r="M15433"/>
  <c r="M15434"/>
  <c r="M15435"/>
  <c r="M15436"/>
  <c r="M15437"/>
  <c r="M15438"/>
  <c r="M15439"/>
  <c r="M15440"/>
  <c r="M15441"/>
  <c r="M15442"/>
  <c r="M15443"/>
  <c r="M15444"/>
  <c r="M15445"/>
  <c r="M15446"/>
  <c r="M15447"/>
  <c r="M15448"/>
  <c r="M15449"/>
  <c r="M15450"/>
  <c r="M15451"/>
  <c r="M15452"/>
  <c r="M15453"/>
  <c r="M15454"/>
  <c r="M15455"/>
  <c r="M15456"/>
  <c r="M15457"/>
  <c r="M15458"/>
  <c r="M15459"/>
  <c r="M15460"/>
  <c r="M15461"/>
  <c r="M15462"/>
  <c r="M15463"/>
  <c r="M15464"/>
  <c r="M15465"/>
  <c r="M15466"/>
  <c r="M15467"/>
  <c r="M15468"/>
  <c r="M15469"/>
  <c r="M15470"/>
  <c r="M15471"/>
  <c r="M15472"/>
  <c r="M15473"/>
  <c r="M15474"/>
  <c r="M15475"/>
  <c r="M15476"/>
  <c r="M15477"/>
  <c r="M15478"/>
  <c r="M15479"/>
  <c r="M15480"/>
  <c r="M15481"/>
  <c r="M15482"/>
  <c r="M15483"/>
  <c r="M15484"/>
  <c r="M15485"/>
  <c r="M15486"/>
  <c r="M15487"/>
  <c r="M15488"/>
  <c r="M15489"/>
  <c r="M15490"/>
  <c r="M15491"/>
  <c r="M15492"/>
  <c r="M15493"/>
  <c r="M15494"/>
  <c r="M15495"/>
  <c r="M15496"/>
  <c r="M15497"/>
  <c r="M15498"/>
  <c r="M15499"/>
  <c r="M15500"/>
  <c r="M15501"/>
  <c r="M15502"/>
  <c r="M15503"/>
  <c r="M15504"/>
  <c r="M15505"/>
  <c r="M15506"/>
  <c r="M15507"/>
  <c r="M15508"/>
  <c r="M15509"/>
  <c r="M15510"/>
  <c r="M15511"/>
  <c r="M15512"/>
  <c r="M15513"/>
  <c r="M15514"/>
  <c r="M15515"/>
  <c r="M15516"/>
  <c r="M15517"/>
  <c r="M15518"/>
  <c r="M15519"/>
  <c r="M15520"/>
  <c r="M15521"/>
  <c r="M15522"/>
  <c r="M15523"/>
  <c r="M15524"/>
  <c r="M15525"/>
  <c r="M15526"/>
  <c r="M15527"/>
  <c r="M15528"/>
  <c r="M15529"/>
  <c r="M15530"/>
  <c r="M15531"/>
  <c r="M15532"/>
  <c r="M15533"/>
  <c r="M15534"/>
  <c r="M15535"/>
  <c r="M15536"/>
  <c r="M15537"/>
  <c r="M15538"/>
  <c r="M15539"/>
  <c r="M15540"/>
  <c r="M15541"/>
  <c r="M15542"/>
  <c r="M15543"/>
  <c r="M15544"/>
  <c r="M15545"/>
  <c r="M15546"/>
  <c r="M15547"/>
  <c r="M15548"/>
  <c r="M15549"/>
  <c r="M15550"/>
  <c r="M15551"/>
  <c r="M15552"/>
  <c r="M15553"/>
  <c r="M15554"/>
  <c r="M15555"/>
  <c r="M15556"/>
  <c r="M15557"/>
  <c r="M15558"/>
  <c r="M15559"/>
  <c r="M15560"/>
  <c r="M15561"/>
  <c r="M15562"/>
  <c r="M15563"/>
  <c r="M15564"/>
  <c r="M15565"/>
  <c r="M15566"/>
  <c r="M15567"/>
  <c r="M15568"/>
  <c r="M15569"/>
  <c r="M15570"/>
  <c r="M15571"/>
  <c r="M15572"/>
  <c r="M15573"/>
  <c r="M15574"/>
  <c r="M15575"/>
  <c r="M15576"/>
  <c r="M15577"/>
  <c r="M15578"/>
  <c r="M15579"/>
  <c r="M15580"/>
  <c r="M15581"/>
  <c r="M15582"/>
  <c r="M15583"/>
  <c r="M15584"/>
  <c r="M15585"/>
  <c r="M15586"/>
  <c r="M15587"/>
  <c r="M15588"/>
  <c r="M15589"/>
  <c r="M15590"/>
  <c r="M15591"/>
  <c r="M15592"/>
  <c r="M15593"/>
  <c r="M15594"/>
  <c r="M15595"/>
  <c r="M15596"/>
  <c r="M15597"/>
  <c r="M15598"/>
  <c r="M15599"/>
  <c r="M15600"/>
  <c r="M15601"/>
  <c r="M15602"/>
  <c r="M15603"/>
  <c r="M15604"/>
  <c r="M15605"/>
  <c r="M15606"/>
  <c r="M15607"/>
  <c r="M15608"/>
  <c r="M15609"/>
  <c r="M15610"/>
  <c r="M15611"/>
  <c r="M15612"/>
  <c r="M15613"/>
  <c r="M15614"/>
  <c r="M15615"/>
  <c r="M15616"/>
  <c r="M15617"/>
  <c r="M15618"/>
  <c r="M15619"/>
  <c r="M15620"/>
  <c r="M15621"/>
  <c r="M15622"/>
  <c r="M15623"/>
  <c r="M15624"/>
  <c r="M15625"/>
  <c r="M15626"/>
  <c r="M15627"/>
  <c r="M15628"/>
  <c r="M15629"/>
  <c r="M15630"/>
  <c r="M15631"/>
  <c r="M15632"/>
  <c r="M15633"/>
  <c r="M15634"/>
  <c r="M15635"/>
  <c r="M15636"/>
  <c r="M15637"/>
  <c r="M15638"/>
  <c r="M15639"/>
  <c r="M15640"/>
  <c r="M15641"/>
  <c r="M15642"/>
  <c r="M15643"/>
  <c r="M15644"/>
  <c r="M15645"/>
  <c r="M15646"/>
  <c r="M15647"/>
  <c r="M15648"/>
  <c r="M15649"/>
  <c r="M15650"/>
  <c r="M15651"/>
  <c r="M15652"/>
  <c r="M15653"/>
  <c r="M15654"/>
  <c r="M15655"/>
  <c r="M15656"/>
  <c r="M15657"/>
  <c r="M15658"/>
  <c r="M15659"/>
  <c r="M15660"/>
  <c r="M15661"/>
  <c r="M15662"/>
  <c r="M15663"/>
  <c r="M15664"/>
  <c r="M15665"/>
  <c r="M15666"/>
  <c r="M15667"/>
  <c r="M15668"/>
  <c r="M15669"/>
  <c r="M15670"/>
  <c r="M15671"/>
  <c r="M15672"/>
  <c r="M15673"/>
  <c r="M15674"/>
  <c r="M15675"/>
  <c r="M15676"/>
  <c r="M15677"/>
  <c r="M15678"/>
  <c r="M15679"/>
  <c r="M15680"/>
  <c r="M15681"/>
  <c r="M15682"/>
  <c r="M15683"/>
  <c r="M15684"/>
  <c r="M15685"/>
  <c r="M15686"/>
  <c r="M15687"/>
  <c r="M15688"/>
  <c r="M15689"/>
  <c r="M15690"/>
  <c r="M15691"/>
  <c r="M15692"/>
  <c r="M15693"/>
  <c r="M15694"/>
  <c r="M15695"/>
  <c r="M15696"/>
  <c r="M15697"/>
  <c r="M15698"/>
  <c r="M15699"/>
  <c r="M15700"/>
  <c r="M15701"/>
  <c r="M15702"/>
  <c r="M15703"/>
  <c r="M15704"/>
  <c r="M15705"/>
  <c r="M15706"/>
  <c r="M15707"/>
  <c r="M15708"/>
  <c r="M15709"/>
  <c r="M15710"/>
  <c r="M15711"/>
  <c r="M15712"/>
  <c r="M15713"/>
  <c r="M15714"/>
  <c r="M15715"/>
  <c r="M15716"/>
  <c r="M15717"/>
  <c r="M15718"/>
  <c r="M15719"/>
  <c r="M15720"/>
  <c r="M15721"/>
  <c r="M15722"/>
  <c r="M15723"/>
  <c r="M15724"/>
  <c r="M15725"/>
  <c r="M15726"/>
  <c r="M15727"/>
  <c r="M15728"/>
  <c r="M15729"/>
  <c r="M15730"/>
  <c r="M15731"/>
  <c r="M15732"/>
  <c r="M15733"/>
  <c r="M15734"/>
  <c r="M15735"/>
  <c r="M15736"/>
  <c r="M15737"/>
  <c r="M15738"/>
  <c r="M15739"/>
  <c r="M15740"/>
  <c r="M15741"/>
  <c r="M15742"/>
  <c r="M15743"/>
  <c r="M15744"/>
  <c r="M15745"/>
  <c r="M15746"/>
  <c r="M15747"/>
  <c r="M15748"/>
  <c r="M15749"/>
  <c r="M15750"/>
  <c r="M15751"/>
  <c r="M15752"/>
  <c r="M15753"/>
  <c r="M15754"/>
  <c r="M15755"/>
  <c r="M15756"/>
  <c r="M15757"/>
  <c r="M15758"/>
  <c r="M15759"/>
  <c r="M15760"/>
  <c r="M15761"/>
  <c r="M15762"/>
  <c r="M15763"/>
  <c r="M15764"/>
  <c r="M15765"/>
  <c r="M15766"/>
  <c r="M15767"/>
  <c r="M15768"/>
  <c r="M15769"/>
  <c r="M15770"/>
  <c r="M15771"/>
  <c r="M15772"/>
  <c r="M15773"/>
  <c r="M15774"/>
  <c r="M15775"/>
  <c r="M15776"/>
  <c r="M15777"/>
  <c r="M15778"/>
  <c r="M15779"/>
  <c r="M15780"/>
  <c r="M15781"/>
  <c r="M15782"/>
  <c r="M15783"/>
  <c r="M15784"/>
  <c r="M15785"/>
  <c r="M15786"/>
  <c r="M15787"/>
  <c r="M15788"/>
  <c r="M15789"/>
  <c r="M15790"/>
  <c r="M15791"/>
  <c r="M15792"/>
  <c r="M15793"/>
  <c r="M15794"/>
  <c r="M15795"/>
  <c r="M15796"/>
  <c r="M15797"/>
  <c r="M15798"/>
  <c r="M15799"/>
  <c r="M15800"/>
  <c r="M15801"/>
  <c r="M15802"/>
  <c r="M15803"/>
  <c r="M15804"/>
  <c r="M15805"/>
  <c r="M15806"/>
  <c r="M15807"/>
  <c r="M15808"/>
  <c r="M15809"/>
  <c r="M15810"/>
  <c r="M15811"/>
  <c r="M15812"/>
  <c r="M15813"/>
  <c r="M15814"/>
  <c r="M15815"/>
  <c r="M15816"/>
  <c r="M15817"/>
  <c r="M15818"/>
  <c r="M15819"/>
  <c r="M15820"/>
  <c r="M15821"/>
  <c r="M15822"/>
  <c r="M15823"/>
  <c r="M15824"/>
  <c r="M15825"/>
  <c r="M15826"/>
  <c r="M15827"/>
  <c r="M15828"/>
  <c r="M15829"/>
  <c r="M15830"/>
  <c r="M15831"/>
  <c r="M15832"/>
  <c r="M15833"/>
  <c r="M15834"/>
  <c r="M15835"/>
  <c r="M15836"/>
  <c r="M15837"/>
  <c r="M15838"/>
  <c r="M15839"/>
  <c r="M15840"/>
  <c r="M15841"/>
  <c r="M15842"/>
  <c r="M15843"/>
  <c r="M15844"/>
  <c r="M15845"/>
  <c r="M15846"/>
  <c r="M15847"/>
  <c r="M15848"/>
  <c r="M15849"/>
  <c r="M15850"/>
  <c r="M15851"/>
  <c r="M15852"/>
  <c r="M15853"/>
  <c r="M15854"/>
  <c r="M15855"/>
  <c r="M15856"/>
  <c r="M15857"/>
  <c r="M15858"/>
  <c r="M15859"/>
  <c r="M15860"/>
  <c r="M15861"/>
  <c r="M15862"/>
  <c r="M15863"/>
  <c r="M15864"/>
  <c r="M15865"/>
  <c r="M15866"/>
  <c r="M15867"/>
  <c r="M15868"/>
  <c r="M15869"/>
  <c r="M15870"/>
  <c r="M15871"/>
  <c r="M15872"/>
  <c r="M15873"/>
  <c r="M15874"/>
  <c r="M15875"/>
  <c r="M15876"/>
  <c r="M15877"/>
  <c r="M15878"/>
  <c r="M15879"/>
  <c r="M15880"/>
  <c r="M15881"/>
  <c r="M15882"/>
  <c r="M15883"/>
  <c r="M15884"/>
  <c r="M15885"/>
  <c r="M15886"/>
  <c r="M15887"/>
  <c r="M15888"/>
  <c r="M15889"/>
  <c r="M15890"/>
  <c r="M15891"/>
  <c r="M15892"/>
  <c r="M15893"/>
  <c r="M15894"/>
  <c r="M15895"/>
  <c r="M15896"/>
  <c r="M15897"/>
  <c r="M15898"/>
  <c r="M15899"/>
  <c r="M15900"/>
  <c r="M15901"/>
  <c r="M15902"/>
  <c r="M15903"/>
  <c r="M15904"/>
  <c r="M15905"/>
  <c r="M15906"/>
  <c r="M15907"/>
  <c r="M15908"/>
  <c r="M15909"/>
  <c r="M15910"/>
  <c r="M15911"/>
  <c r="M15912"/>
  <c r="M15913"/>
  <c r="M15914"/>
  <c r="M15915"/>
  <c r="M15916"/>
  <c r="M15917"/>
  <c r="M15918"/>
  <c r="M15919"/>
  <c r="M15920"/>
  <c r="M15921"/>
  <c r="M15922"/>
  <c r="M15923"/>
  <c r="M15924"/>
  <c r="M15925"/>
  <c r="M15926"/>
  <c r="M15927"/>
  <c r="M15928"/>
  <c r="M15929"/>
  <c r="M15930"/>
  <c r="M15931"/>
  <c r="M15932"/>
  <c r="M15933"/>
  <c r="M15934"/>
  <c r="M15935"/>
  <c r="M15936"/>
  <c r="M15937"/>
  <c r="M15938"/>
  <c r="M15939"/>
  <c r="M15940"/>
  <c r="M15941"/>
  <c r="M15942"/>
  <c r="M15943"/>
  <c r="M15944"/>
  <c r="M15945"/>
  <c r="M15946"/>
  <c r="M15947"/>
  <c r="M15948"/>
  <c r="M15949"/>
  <c r="M15950"/>
  <c r="M15951"/>
  <c r="M15952"/>
  <c r="M15953"/>
  <c r="M15954"/>
  <c r="M15955"/>
  <c r="M15956"/>
  <c r="M15957"/>
  <c r="M15958"/>
  <c r="M15959"/>
  <c r="M15960"/>
  <c r="M15961"/>
  <c r="M15962"/>
  <c r="M15963"/>
  <c r="M15964"/>
  <c r="M15965"/>
  <c r="M15966"/>
  <c r="M15967"/>
  <c r="M15968"/>
  <c r="M15969"/>
  <c r="M15970"/>
  <c r="M15971"/>
  <c r="M15972"/>
  <c r="M15973"/>
  <c r="M15974"/>
  <c r="M15975"/>
  <c r="M15976"/>
  <c r="M15977"/>
  <c r="M15978"/>
  <c r="M15979"/>
  <c r="M15980"/>
  <c r="M15981"/>
  <c r="M15982"/>
  <c r="M15983"/>
  <c r="M15984"/>
  <c r="M15985"/>
  <c r="M15986"/>
  <c r="M15987"/>
  <c r="M15988"/>
  <c r="M15989"/>
  <c r="M15990"/>
  <c r="M15991"/>
  <c r="M15992"/>
  <c r="M15993"/>
  <c r="M15994"/>
  <c r="M15995"/>
  <c r="M15996"/>
  <c r="M15997"/>
  <c r="M15998"/>
  <c r="M15999"/>
  <c r="M16000"/>
  <c r="M16001"/>
  <c r="M16002"/>
  <c r="M16003"/>
  <c r="M16004"/>
  <c r="M16005"/>
  <c r="M16006"/>
  <c r="M16007"/>
  <c r="M16008"/>
  <c r="M16009"/>
  <c r="M16010"/>
  <c r="M16011"/>
  <c r="M16012"/>
  <c r="M16013"/>
  <c r="M16014"/>
  <c r="M16015"/>
  <c r="M16016"/>
  <c r="M16017"/>
  <c r="M16018"/>
  <c r="M16019"/>
  <c r="M16020"/>
  <c r="M16021"/>
  <c r="M16022"/>
  <c r="M16023"/>
  <c r="M16024"/>
  <c r="M16025"/>
  <c r="M16026"/>
  <c r="M16027"/>
  <c r="M16028"/>
  <c r="M16029"/>
  <c r="M16030"/>
  <c r="M16031"/>
  <c r="M16032"/>
  <c r="M16033"/>
  <c r="M16034"/>
  <c r="M16035"/>
  <c r="M16036"/>
  <c r="M16037"/>
  <c r="M16038"/>
  <c r="M16039"/>
  <c r="M16040"/>
  <c r="M16041"/>
  <c r="M16042"/>
  <c r="M16043"/>
  <c r="M16044"/>
  <c r="M16045"/>
  <c r="M16046"/>
  <c r="M16047"/>
  <c r="M16048"/>
  <c r="M16049"/>
  <c r="M16050"/>
  <c r="M16051"/>
  <c r="M16052"/>
  <c r="M16053"/>
  <c r="M16054"/>
  <c r="M16055"/>
  <c r="M16056"/>
  <c r="M16057"/>
  <c r="M16058"/>
  <c r="M16059"/>
  <c r="M16060"/>
  <c r="M16061"/>
  <c r="M16062"/>
  <c r="M16063"/>
  <c r="M16064"/>
  <c r="M16065"/>
  <c r="M16066"/>
  <c r="M16067"/>
  <c r="M16068"/>
  <c r="M16069"/>
  <c r="M16070"/>
  <c r="M16071"/>
  <c r="M16072"/>
  <c r="M16073"/>
  <c r="M16074"/>
  <c r="M16075"/>
  <c r="M16076"/>
  <c r="M16077"/>
  <c r="M16078"/>
  <c r="M16079"/>
  <c r="M16080"/>
  <c r="M16081"/>
  <c r="M16082"/>
  <c r="M16083"/>
  <c r="M16084"/>
  <c r="M16085"/>
  <c r="M16086"/>
  <c r="M16087"/>
  <c r="M16088"/>
  <c r="M16089"/>
  <c r="M16090"/>
  <c r="M16091"/>
  <c r="M16092"/>
  <c r="M16093"/>
  <c r="M16094"/>
  <c r="M16095"/>
  <c r="M16096"/>
  <c r="M16097"/>
  <c r="M16098"/>
  <c r="M16099"/>
  <c r="M16100"/>
  <c r="M16101"/>
  <c r="M16102"/>
  <c r="M16103"/>
  <c r="M16104"/>
  <c r="M16105"/>
  <c r="M16106"/>
  <c r="M16107"/>
  <c r="M16108"/>
  <c r="M16109"/>
  <c r="M16110"/>
  <c r="M16111"/>
  <c r="M16112"/>
  <c r="M16113"/>
  <c r="M16114"/>
  <c r="M16115"/>
  <c r="M16116"/>
  <c r="M16117"/>
  <c r="M16118"/>
  <c r="M16119"/>
  <c r="M16120"/>
  <c r="M16121"/>
  <c r="M16122"/>
  <c r="M16123"/>
  <c r="M16124"/>
  <c r="M16125"/>
  <c r="M16126"/>
  <c r="M16127"/>
  <c r="M16128"/>
  <c r="M16129"/>
  <c r="M16130"/>
  <c r="M16131"/>
  <c r="M16132"/>
  <c r="M16133"/>
  <c r="M16134"/>
  <c r="M16135"/>
  <c r="M16136"/>
  <c r="M16137"/>
  <c r="M16138"/>
  <c r="M16139"/>
  <c r="M16140"/>
  <c r="M16141"/>
  <c r="M16142"/>
  <c r="M16143"/>
  <c r="M16144"/>
  <c r="M16145"/>
  <c r="M16146"/>
  <c r="M16147"/>
  <c r="M16148"/>
  <c r="M16149"/>
  <c r="M16150"/>
  <c r="M16151"/>
  <c r="M16152"/>
  <c r="M16153"/>
  <c r="M16154"/>
  <c r="M16155"/>
  <c r="M16156"/>
  <c r="M16157"/>
  <c r="M16158"/>
  <c r="M16159"/>
  <c r="M16160"/>
  <c r="M16161"/>
  <c r="M16162"/>
  <c r="M16163"/>
  <c r="M16164"/>
  <c r="M16165"/>
  <c r="M16166"/>
  <c r="M16167"/>
  <c r="M16168"/>
  <c r="M16169"/>
  <c r="M16170"/>
  <c r="M16171"/>
  <c r="M16172"/>
  <c r="M16173"/>
  <c r="M16174"/>
  <c r="M16175"/>
  <c r="M16176"/>
  <c r="M16177"/>
  <c r="M16178"/>
  <c r="M16179"/>
  <c r="M16180"/>
  <c r="M16181"/>
  <c r="M16182"/>
  <c r="M16183"/>
  <c r="M16184"/>
  <c r="M16185"/>
  <c r="M16186"/>
  <c r="M16187"/>
  <c r="M16188"/>
  <c r="M16189"/>
  <c r="M16190"/>
  <c r="M16191"/>
  <c r="M16192"/>
  <c r="M16193"/>
  <c r="M16194"/>
  <c r="M16195"/>
  <c r="M16196"/>
  <c r="M16197"/>
  <c r="M16198"/>
  <c r="M16199"/>
  <c r="M16200"/>
  <c r="M16201"/>
  <c r="M16202"/>
  <c r="M16203"/>
  <c r="M16204"/>
  <c r="M16205"/>
  <c r="M16206"/>
  <c r="M16207"/>
  <c r="M16208"/>
  <c r="M16209"/>
  <c r="M16210"/>
  <c r="M16211"/>
  <c r="M16212"/>
  <c r="M16213"/>
  <c r="M16214"/>
  <c r="M16215"/>
  <c r="M16216"/>
  <c r="M16217"/>
  <c r="M16218"/>
  <c r="M16219"/>
  <c r="M16220"/>
  <c r="M16221"/>
  <c r="M16222"/>
  <c r="M16223"/>
  <c r="M16224"/>
  <c r="M16225"/>
  <c r="M16226"/>
  <c r="M16227"/>
  <c r="M16228"/>
  <c r="M16229"/>
  <c r="M16230"/>
  <c r="M16231"/>
  <c r="M16232"/>
  <c r="M16233"/>
  <c r="M16234"/>
  <c r="M16235"/>
  <c r="M16236"/>
  <c r="M16237"/>
  <c r="M16238"/>
  <c r="M16239"/>
  <c r="M16240"/>
  <c r="M16241"/>
  <c r="M16242"/>
  <c r="M16243"/>
  <c r="M16244"/>
  <c r="M16245"/>
  <c r="M16246"/>
  <c r="M16247"/>
  <c r="M16248"/>
  <c r="M16249"/>
  <c r="M16250"/>
  <c r="M16251"/>
  <c r="M16252"/>
  <c r="M16253"/>
  <c r="M16254"/>
  <c r="M16255"/>
  <c r="M16256"/>
  <c r="M16257"/>
  <c r="M16258"/>
  <c r="M16259"/>
  <c r="M16260"/>
  <c r="M16261"/>
  <c r="M16262"/>
  <c r="M16263"/>
  <c r="M16264"/>
  <c r="M16265"/>
  <c r="M16266"/>
  <c r="M16267"/>
  <c r="M16268"/>
  <c r="M16269"/>
  <c r="M16270"/>
  <c r="M16271"/>
  <c r="M16272"/>
  <c r="M16273"/>
  <c r="M16274"/>
  <c r="M16275"/>
  <c r="M16276"/>
  <c r="M16277"/>
  <c r="M16278"/>
  <c r="M16279"/>
  <c r="M16280"/>
  <c r="M16281"/>
  <c r="M16282"/>
  <c r="M16283"/>
  <c r="M16284"/>
  <c r="M16285"/>
  <c r="M16286"/>
  <c r="M16287"/>
  <c r="M16288"/>
  <c r="M16289"/>
  <c r="M16290"/>
  <c r="M16291"/>
  <c r="M16292"/>
  <c r="M16293"/>
  <c r="M16294"/>
  <c r="M16295"/>
  <c r="M16296"/>
  <c r="M16297"/>
  <c r="M16298"/>
  <c r="M16299"/>
  <c r="M16300"/>
  <c r="M16301"/>
  <c r="M16302"/>
  <c r="M16303"/>
  <c r="M16304"/>
  <c r="M16305"/>
  <c r="M16306"/>
  <c r="M16307"/>
  <c r="M16308"/>
  <c r="M16309"/>
  <c r="M16310"/>
  <c r="M16311"/>
  <c r="M16312"/>
  <c r="M16313"/>
  <c r="M16314"/>
  <c r="M16315"/>
  <c r="M16316"/>
  <c r="M16317"/>
  <c r="M16318"/>
  <c r="M16319"/>
  <c r="M16320"/>
  <c r="M16321"/>
  <c r="M16322"/>
  <c r="M16323"/>
  <c r="M16324"/>
  <c r="M16325"/>
  <c r="M16326"/>
  <c r="M16327"/>
  <c r="M16328"/>
  <c r="M16329"/>
  <c r="M16330"/>
  <c r="M16331"/>
  <c r="M16332"/>
  <c r="M16333"/>
  <c r="M16334"/>
  <c r="M16335"/>
  <c r="M16336"/>
  <c r="M16337"/>
  <c r="M16338"/>
  <c r="M16339"/>
  <c r="M16340"/>
  <c r="M16341"/>
  <c r="M16342"/>
  <c r="M16343"/>
  <c r="M16344"/>
  <c r="M16345"/>
  <c r="M16346"/>
  <c r="M16347"/>
  <c r="M16348"/>
  <c r="M16349"/>
  <c r="M16350"/>
  <c r="M16351"/>
  <c r="M16352"/>
  <c r="M16353"/>
  <c r="M16354"/>
  <c r="M16355"/>
  <c r="M16356"/>
  <c r="M16357"/>
  <c r="M16358"/>
  <c r="M16359"/>
  <c r="M16360"/>
  <c r="M16361"/>
  <c r="M16362"/>
  <c r="M16363"/>
  <c r="M16364"/>
  <c r="M16365"/>
  <c r="M16366"/>
  <c r="M16367"/>
  <c r="M16368"/>
  <c r="M16369"/>
  <c r="M16370"/>
  <c r="M16371"/>
  <c r="M16372"/>
  <c r="M16373"/>
  <c r="M16374"/>
  <c r="M16375"/>
  <c r="M16376"/>
  <c r="M16377"/>
  <c r="M16378"/>
  <c r="M16379"/>
  <c r="M16380"/>
  <c r="M16381"/>
  <c r="M16382"/>
  <c r="M16383"/>
  <c r="M16384"/>
  <c r="M16385"/>
  <c r="M16386"/>
  <c r="M16387"/>
  <c r="M16388"/>
  <c r="M16389"/>
  <c r="M16390"/>
  <c r="M16391"/>
  <c r="M16392"/>
  <c r="M16393"/>
  <c r="M16394"/>
  <c r="M16395"/>
  <c r="M16396"/>
  <c r="M16397"/>
  <c r="M16398"/>
  <c r="M16399"/>
  <c r="M16400"/>
  <c r="M16401"/>
  <c r="M16402"/>
  <c r="M16403"/>
  <c r="M16404"/>
  <c r="M16405"/>
  <c r="M16406"/>
  <c r="M16407"/>
  <c r="M16408"/>
  <c r="M16409"/>
  <c r="M16410"/>
  <c r="M16411"/>
  <c r="M16412"/>
  <c r="M16413"/>
  <c r="M16414"/>
  <c r="M16415"/>
  <c r="M16416"/>
  <c r="M16417"/>
  <c r="M16418"/>
  <c r="M16419"/>
  <c r="M16420"/>
  <c r="M16421"/>
  <c r="M16422"/>
  <c r="M16423"/>
  <c r="M16424"/>
  <c r="M16425"/>
  <c r="M16426"/>
  <c r="M16427"/>
  <c r="M16428"/>
  <c r="M16429"/>
  <c r="M16430"/>
  <c r="M16431"/>
  <c r="M16432"/>
  <c r="M16433"/>
  <c r="M16434"/>
  <c r="M16435"/>
  <c r="M16436"/>
  <c r="M16437"/>
  <c r="M16438"/>
  <c r="M16439"/>
  <c r="M16440"/>
  <c r="M16441"/>
  <c r="M16442"/>
  <c r="M16443"/>
  <c r="M16444"/>
  <c r="M16445"/>
  <c r="M16446"/>
  <c r="M16447"/>
  <c r="M16448"/>
  <c r="M16449"/>
  <c r="M16450"/>
  <c r="M16451"/>
  <c r="M16452"/>
  <c r="M16453"/>
  <c r="M16454"/>
  <c r="M16455"/>
  <c r="M16456"/>
  <c r="M16457"/>
  <c r="M16458"/>
  <c r="M16459"/>
  <c r="M16460"/>
  <c r="M16461"/>
  <c r="M16462"/>
  <c r="M16463"/>
  <c r="M16464"/>
  <c r="M16465"/>
  <c r="M16466"/>
  <c r="M16467"/>
  <c r="M16468"/>
  <c r="M16469"/>
  <c r="M16470"/>
  <c r="M16471"/>
  <c r="M16472"/>
  <c r="M16473"/>
  <c r="M16474"/>
  <c r="M16475"/>
  <c r="M16476"/>
  <c r="M16477"/>
  <c r="M16478"/>
  <c r="M16479"/>
  <c r="M16480"/>
  <c r="M16481"/>
  <c r="M16482"/>
  <c r="M16483"/>
  <c r="M16484"/>
  <c r="M16485"/>
  <c r="M16486"/>
  <c r="M16487"/>
  <c r="M16488"/>
  <c r="M16489"/>
  <c r="M16490"/>
  <c r="M16491"/>
  <c r="M16492"/>
  <c r="M16493"/>
  <c r="M16494"/>
  <c r="M16495"/>
  <c r="M16496"/>
  <c r="M16497"/>
  <c r="M16498"/>
  <c r="M16499"/>
  <c r="M16500"/>
  <c r="M16501"/>
  <c r="M16502"/>
  <c r="M16503"/>
  <c r="M16504"/>
  <c r="M16505"/>
  <c r="M16506"/>
  <c r="M16507"/>
  <c r="M16508"/>
  <c r="M16509"/>
  <c r="M16510"/>
  <c r="M16511"/>
  <c r="M16512"/>
  <c r="M16513"/>
  <c r="M16514"/>
  <c r="M16515"/>
  <c r="M16516"/>
  <c r="M16517"/>
  <c r="M16518"/>
  <c r="M16519"/>
  <c r="M16520"/>
  <c r="M16521"/>
  <c r="M16522"/>
  <c r="M16523"/>
  <c r="M16524"/>
  <c r="M16525"/>
  <c r="M16526"/>
  <c r="M16527"/>
  <c r="M16528"/>
  <c r="M16529"/>
  <c r="M16530"/>
  <c r="M16531"/>
  <c r="M16532"/>
  <c r="M16533"/>
  <c r="M16534"/>
  <c r="M16535"/>
  <c r="M16536"/>
  <c r="M16537"/>
  <c r="M16538"/>
  <c r="M16539"/>
  <c r="M16540"/>
  <c r="M16541"/>
  <c r="M16542"/>
  <c r="M16543"/>
  <c r="M16544"/>
  <c r="M16545"/>
  <c r="M16546"/>
  <c r="M16547"/>
  <c r="M16548"/>
  <c r="M16549"/>
  <c r="M16550"/>
  <c r="M16551"/>
  <c r="M16552"/>
  <c r="M16553"/>
  <c r="M16554"/>
  <c r="M16555"/>
  <c r="M16556"/>
  <c r="M16557"/>
  <c r="M16558"/>
  <c r="M16559"/>
  <c r="M16560"/>
  <c r="M16561"/>
  <c r="M16562"/>
  <c r="M16563"/>
  <c r="M16564"/>
  <c r="M16565"/>
  <c r="M16566"/>
  <c r="M16567"/>
  <c r="M16568"/>
  <c r="M16569"/>
  <c r="M16570"/>
  <c r="M16571"/>
  <c r="M16572"/>
  <c r="M16573"/>
  <c r="M16574"/>
  <c r="M16575"/>
  <c r="M16576"/>
  <c r="M16577"/>
  <c r="M16578"/>
  <c r="M16579"/>
  <c r="M16580"/>
  <c r="M16581"/>
  <c r="M16582"/>
  <c r="M16583"/>
  <c r="M16584"/>
  <c r="M16585"/>
  <c r="M16586"/>
  <c r="M16587"/>
  <c r="M16588"/>
  <c r="M16589"/>
  <c r="M16590"/>
  <c r="M16591"/>
  <c r="M16592"/>
  <c r="M16593"/>
  <c r="M16594"/>
  <c r="M16595"/>
  <c r="M16596"/>
  <c r="M16597"/>
  <c r="M16598"/>
  <c r="M16599"/>
  <c r="M16600"/>
  <c r="M16601"/>
  <c r="M16602"/>
  <c r="M16603"/>
  <c r="M16604"/>
  <c r="M16605"/>
  <c r="M16606"/>
  <c r="M16607"/>
  <c r="M16608"/>
  <c r="M16609"/>
  <c r="M16610"/>
  <c r="M16611"/>
  <c r="M16612"/>
  <c r="M16613"/>
  <c r="M16614"/>
  <c r="M16615"/>
  <c r="M16616"/>
  <c r="M16617"/>
  <c r="M16618"/>
  <c r="M16619"/>
  <c r="M16620"/>
  <c r="M16621"/>
  <c r="M16622"/>
  <c r="M16623"/>
  <c r="M16624"/>
  <c r="M16625"/>
  <c r="M16626"/>
  <c r="M16627"/>
  <c r="M16628"/>
  <c r="M16629"/>
  <c r="M16630"/>
  <c r="M16631"/>
  <c r="M16632"/>
  <c r="M16633"/>
  <c r="M16634"/>
  <c r="M16635"/>
  <c r="M16636"/>
  <c r="M16637"/>
  <c r="M16638"/>
  <c r="M16639"/>
  <c r="M16640"/>
  <c r="M16641"/>
  <c r="M16642"/>
  <c r="M16643"/>
  <c r="M16644"/>
  <c r="M16645"/>
  <c r="M16646"/>
  <c r="M16647"/>
  <c r="M16648"/>
  <c r="M16649"/>
  <c r="M16650"/>
  <c r="M16651"/>
  <c r="M16652"/>
  <c r="M16653"/>
  <c r="M16654"/>
  <c r="M16655"/>
  <c r="M16656"/>
  <c r="M16657"/>
  <c r="M16658"/>
  <c r="M16659"/>
  <c r="M16660"/>
  <c r="M16661"/>
  <c r="M16662"/>
  <c r="M16663"/>
  <c r="M16664"/>
  <c r="M16665"/>
  <c r="M16666"/>
  <c r="M16667"/>
  <c r="M16668"/>
  <c r="M16669"/>
  <c r="M16670"/>
  <c r="M16671"/>
  <c r="M16672"/>
  <c r="M16673"/>
  <c r="M16674"/>
  <c r="M16675"/>
  <c r="M16676"/>
  <c r="M16677"/>
  <c r="M16678"/>
  <c r="M16679"/>
  <c r="M16680"/>
  <c r="M16681"/>
  <c r="M16682"/>
  <c r="M16683"/>
  <c r="M16684"/>
  <c r="M16685"/>
  <c r="M16686"/>
  <c r="M16687"/>
  <c r="M16688"/>
  <c r="M16689"/>
  <c r="M16690"/>
  <c r="M16691"/>
  <c r="M16692"/>
  <c r="M16693"/>
  <c r="M16694"/>
  <c r="M16695"/>
  <c r="M16696"/>
  <c r="M16697"/>
  <c r="M16698"/>
  <c r="M16699"/>
  <c r="M16700"/>
  <c r="M16701"/>
  <c r="M16702"/>
  <c r="M16703"/>
  <c r="M16704"/>
  <c r="M16705"/>
  <c r="M16706"/>
  <c r="M16707"/>
  <c r="M16708"/>
  <c r="M16709"/>
  <c r="M16710"/>
  <c r="M16711"/>
  <c r="M16712"/>
  <c r="M16713"/>
  <c r="M16714"/>
  <c r="M16715"/>
  <c r="M16716"/>
  <c r="M16717"/>
  <c r="M16718"/>
  <c r="M16719"/>
  <c r="M16720"/>
  <c r="M16721"/>
  <c r="M16722"/>
  <c r="M16723"/>
  <c r="M16724"/>
  <c r="M16725"/>
  <c r="M16726"/>
  <c r="M16727"/>
  <c r="M16728"/>
  <c r="M16729"/>
  <c r="M16730"/>
  <c r="M16731"/>
  <c r="M16732"/>
  <c r="M16733"/>
  <c r="M16734"/>
  <c r="M16735"/>
  <c r="M16736"/>
  <c r="M16737"/>
  <c r="M16738"/>
  <c r="M16739"/>
  <c r="M16740"/>
  <c r="M16741"/>
  <c r="M16742"/>
  <c r="M16743"/>
  <c r="M16744"/>
  <c r="M16745"/>
  <c r="M16746"/>
  <c r="M16747"/>
  <c r="M16748"/>
  <c r="M16749"/>
  <c r="M16750"/>
  <c r="M16751"/>
  <c r="M16752"/>
  <c r="M16753"/>
  <c r="M16754"/>
  <c r="M16755"/>
  <c r="M16756"/>
  <c r="M16757"/>
  <c r="M16758"/>
  <c r="M16759"/>
  <c r="M16760"/>
  <c r="M16761"/>
  <c r="M16762"/>
  <c r="M16763"/>
  <c r="M16764"/>
  <c r="M16765"/>
  <c r="M16766"/>
  <c r="M16767"/>
  <c r="M16768"/>
  <c r="M16769"/>
  <c r="M16770"/>
  <c r="M16771"/>
  <c r="M16772"/>
  <c r="M16773"/>
  <c r="M16774"/>
  <c r="M16775"/>
  <c r="M16776"/>
  <c r="M16777"/>
  <c r="M16778"/>
  <c r="M16779"/>
  <c r="M16780"/>
  <c r="M16781"/>
  <c r="M16782"/>
  <c r="M16783"/>
  <c r="M16784"/>
  <c r="M16785"/>
  <c r="M16786"/>
  <c r="M16787"/>
  <c r="M16788"/>
  <c r="M16789"/>
  <c r="M16790"/>
  <c r="M16791"/>
  <c r="M16792"/>
  <c r="M16793"/>
  <c r="M16794"/>
  <c r="M16795"/>
  <c r="M16796"/>
  <c r="M16797"/>
  <c r="M16798"/>
  <c r="M16799"/>
  <c r="M16800"/>
  <c r="M16801"/>
  <c r="M16802"/>
  <c r="M16803"/>
  <c r="M16804"/>
  <c r="M16805"/>
  <c r="M16806"/>
  <c r="M16807"/>
  <c r="M16808"/>
  <c r="M16809"/>
  <c r="M16810"/>
  <c r="M16811"/>
  <c r="M16812"/>
  <c r="M16813"/>
  <c r="M16814"/>
  <c r="M16815"/>
  <c r="M16816"/>
  <c r="M16817"/>
  <c r="M16818"/>
  <c r="M16819"/>
  <c r="M16820"/>
  <c r="M16821"/>
  <c r="M16822"/>
  <c r="M16823"/>
  <c r="M16824"/>
  <c r="M16825"/>
  <c r="M16826"/>
  <c r="M16827"/>
  <c r="M16828"/>
  <c r="M16829"/>
  <c r="M16830"/>
  <c r="M16831"/>
  <c r="M16832"/>
  <c r="M16833"/>
  <c r="M16834"/>
  <c r="M16835"/>
  <c r="M16836"/>
  <c r="M16837"/>
  <c r="M16838"/>
  <c r="M16839"/>
  <c r="M16840"/>
  <c r="M16841"/>
  <c r="M16842"/>
  <c r="M16843"/>
  <c r="M16844"/>
  <c r="M16845"/>
  <c r="M16846"/>
  <c r="M16847"/>
  <c r="M16848"/>
  <c r="M16849"/>
  <c r="M16850"/>
  <c r="M16851"/>
  <c r="M16852"/>
  <c r="M16853"/>
  <c r="M16854"/>
  <c r="M16855"/>
  <c r="M16856"/>
  <c r="M16857"/>
  <c r="M16858"/>
  <c r="M16859"/>
  <c r="M16860"/>
  <c r="M16861"/>
  <c r="M16862"/>
  <c r="M16863"/>
  <c r="M16864"/>
  <c r="M16865"/>
  <c r="M16866"/>
  <c r="M16867"/>
  <c r="M16868"/>
  <c r="M16869"/>
  <c r="M16870"/>
  <c r="M16871"/>
  <c r="M16872"/>
  <c r="M16873"/>
  <c r="M16874"/>
  <c r="M16875"/>
  <c r="M16876"/>
  <c r="M16877"/>
  <c r="M16878"/>
  <c r="M16879"/>
  <c r="M16880"/>
  <c r="M16881"/>
  <c r="M16882"/>
  <c r="M16883"/>
  <c r="M16884"/>
  <c r="M16885"/>
  <c r="M16886"/>
  <c r="M16887"/>
  <c r="M16888"/>
  <c r="M16889"/>
  <c r="M16890"/>
  <c r="M16891"/>
  <c r="M16892"/>
  <c r="M16893"/>
  <c r="M16894"/>
  <c r="M16895"/>
  <c r="M16896"/>
  <c r="M16897"/>
  <c r="M16898"/>
  <c r="M16899"/>
  <c r="M16900"/>
  <c r="M16901"/>
  <c r="M16902"/>
  <c r="M16903"/>
  <c r="M16904"/>
  <c r="M16905"/>
  <c r="M16906"/>
  <c r="M16907"/>
  <c r="M16908"/>
  <c r="M16909"/>
  <c r="M16910"/>
  <c r="M16911"/>
  <c r="M16912"/>
  <c r="M16913"/>
  <c r="M16914"/>
  <c r="M16915"/>
  <c r="M16916"/>
  <c r="M16917"/>
  <c r="M16918"/>
  <c r="M16919"/>
  <c r="M16920"/>
  <c r="M16921"/>
  <c r="M16922"/>
  <c r="M16923"/>
  <c r="M16924"/>
  <c r="M16925"/>
  <c r="M16926"/>
  <c r="M16927"/>
  <c r="M16928"/>
  <c r="M16929"/>
  <c r="M16930"/>
  <c r="M16931"/>
  <c r="M16932"/>
  <c r="M16933"/>
  <c r="M16934"/>
  <c r="M16935"/>
  <c r="M16936"/>
  <c r="M16937"/>
  <c r="M16938"/>
  <c r="M16939"/>
  <c r="M16940"/>
  <c r="M16941"/>
  <c r="M16942"/>
  <c r="M16943"/>
  <c r="M16944"/>
  <c r="M16945"/>
  <c r="M16946"/>
  <c r="M16947"/>
  <c r="M16948"/>
  <c r="M16949"/>
  <c r="M16950"/>
  <c r="M16951"/>
  <c r="M16952"/>
  <c r="M16953"/>
  <c r="M16954"/>
  <c r="M16955"/>
  <c r="M16956"/>
  <c r="M16957"/>
  <c r="M16958"/>
  <c r="M16959"/>
  <c r="M16960"/>
  <c r="M16961"/>
  <c r="M16962"/>
  <c r="M16963"/>
  <c r="M16964"/>
  <c r="M16965"/>
  <c r="M16966"/>
  <c r="M16967"/>
  <c r="M16968"/>
  <c r="M16969"/>
  <c r="M16970"/>
  <c r="M16971"/>
  <c r="M16972"/>
  <c r="M16973"/>
  <c r="M16974"/>
  <c r="M16975"/>
  <c r="M16976"/>
  <c r="M16977"/>
  <c r="M16978"/>
  <c r="M16979"/>
  <c r="M16980"/>
  <c r="M16981"/>
  <c r="M16982"/>
  <c r="M16983"/>
  <c r="M16984"/>
  <c r="M16985"/>
  <c r="M16986"/>
  <c r="M16987"/>
  <c r="M16988"/>
  <c r="M16989"/>
  <c r="M16990"/>
  <c r="M16991"/>
  <c r="M16992"/>
  <c r="M16993"/>
  <c r="M16994"/>
  <c r="M16995"/>
  <c r="M16996"/>
  <c r="M16997"/>
  <c r="M16998"/>
  <c r="M16999"/>
  <c r="M17000"/>
  <c r="M17001"/>
  <c r="M17002"/>
  <c r="M17003"/>
  <c r="M17004"/>
  <c r="M17005"/>
  <c r="M17006"/>
  <c r="M17007"/>
  <c r="M17008"/>
  <c r="M17009"/>
  <c r="M17010"/>
  <c r="M17011"/>
  <c r="M17012"/>
  <c r="M17013"/>
  <c r="M17014"/>
  <c r="M17015"/>
  <c r="M17016"/>
  <c r="M17017"/>
  <c r="M17018"/>
  <c r="M17019"/>
  <c r="M17020"/>
  <c r="M17021"/>
  <c r="M17022"/>
  <c r="M17023"/>
  <c r="M17024"/>
  <c r="M17025"/>
  <c r="M17026"/>
  <c r="M17027"/>
  <c r="M17028"/>
  <c r="M17029"/>
  <c r="M17030"/>
  <c r="M17031"/>
  <c r="M17032"/>
  <c r="M17033"/>
  <c r="M17034"/>
  <c r="M17035"/>
  <c r="M17036"/>
  <c r="M17037"/>
  <c r="M17038"/>
  <c r="M17039"/>
  <c r="M17040"/>
  <c r="M17041"/>
  <c r="M17042"/>
  <c r="M17043"/>
  <c r="M17044"/>
  <c r="M17045"/>
  <c r="M17046"/>
  <c r="M17047"/>
  <c r="M17048"/>
  <c r="M17049"/>
  <c r="M17050"/>
  <c r="M17051"/>
  <c r="M17052"/>
  <c r="M17053"/>
  <c r="M17054"/>
  <c r="M17055"/>
  <c r="M17056"/>
  <c r="M17057"/>
  <c r="M17058"/>
  <c r="M17059"/>
  <c r="M17060"/>
  <c r="M17061"/>
  <c r="M17062"/>
  <c r="M17063"/>
  <c r="M17064"/>
  <c r="M17065"/>
  <c r="M17066"/>
  <c r="M17067"/>
  <c r="M17068"/>
  <c r="M17069"/>
  <c r="M17070"/>
  <c r="M17071"/>
  <c r="M17072"/>
  <c r="M17073"/>
  <c r="M17074"/>
  <c r="M17075"/>
  <c r="M17076"/>
  <c r="M17077"/>
  <c r="M17078"/>
  <c r="M17079"/>
  <c r="M17080"/>
  <c r="M17081"/>
  <c r="M17082"/>
  <c r="M17083"/>
  <c r="M17084"/>
  <c r="M17085"/>
  <c r="M17086"/>
  <c r="M17087"/>
  <c r="M17088"/>
  <c r="M17089"/>
  <c r="M17090"/>
  <c r="M17091"/>
  <c r="M17092"/>
  <c r="M17093"/>
  <c r="M17094"/>
  <c r="M17095"/>
  <c r="M17096"/>
  <c r="M17097"/>
  <c r="M17098"/>
  <c r="M17099"/>
  <c r="M17100"/>
  <c r="M17101"/>
  <c r="M17102"/>
  <c r="M17103"/>
  <c r="M17104"/>
  <c r="M17105"/>
  <c r="M17106"/>
  <c r="M17107"/>
  <c r="M17108"/>
  <c r="M17109"/>
  <c r="M17110"/>
  <c r="M17111"/>
  <c r="M17112"/>
  <c r="M17113"/>
  <c r="M17114"/>
  <c r="M17115"/>
  <c r="M17116"/>
  <c r="M17117"/>
  <c r="M17118"/>
  <c r="M17119"/>
  <c r="M17120"/>
  <c r="M17121"/>
  <c r="M17122"/>
  <c r="M17123"/>
  <c r="M17124"/>
  <c r="M17125"/>
  <c r="M17126"/>
  <c r="M17127"/>
  <c r="M17128"/>
  <c r="M17129"/>
  <c r="M17130"/>
  <c r="M17131"/>
  <c r="M17132"/>
  <c r="M17133"/>
  <c r="M17134"/>
  <c r="M17135"/>
  <c r="M17136"/>
  <c r="M17137"/>
  <c r="M17138"/>
  <c r="M17139"/>
  <c r="M17140"/>
  <c r="M17141"/>
  <c r="M17142"/>
  <c r="M17143"/>
  <c r="M17144"/>
  <c r="M17145"/>
  <c r="M17146"/>
  <c r="M17147"/>
  <c r="M17148"/>
  <c r="M17149"/>
  <c r="M17150"/>
  <c r="M17151"/>
  <c r="M17152"/>
  <c r="M17153"/>
  <c r="M17154"/>
  <c r="M17155"/>
  <c r="M17156"/>
  <c r="M17157"/>
  <c r="M17158"/>
  <c r="M17159"/>
  <c r="M17160"/>
  <c r="M17161"/>
  <c r="M17162"/>
  <c r="M17163"/>
  <c r="M17164"/>
  <c r="M17165"/>
  <c r="M17166"/>
  <c r="M17167"/>
  <c r="M17168"/>
  <c r="M17169"/>
  <c r="M17170"/>
  <c r="M17171"/>
  <c r="M17172"/>
  <c r="M17173"/>
  <c r="M17174"/>
  <c r="M17175"/>
  <c r="M17176"/>
  <c r="M17177"/>
  <c r="M17178"/>
  <c r="M17179"/>
  <c r="M17180"/>
  <c r="M17181"/>
  <c r="M17182"/>
  <c r="M17183"/>
  <c r="M17184"/>
  <c r="M17185"/>
  <c r="M17186"/>
  <c r="M17187"/>
  <c r="M17188"/>
  <c r="M17189"/>
  <c r="M17190"/>
  <c r="M17191"/>
  <c r="M17192"/>
  <c r="M17193"/>
  <c r="M17194"/>
  <c r="M17195"/>
  <c r="M17196"/>
  <c r="M17197"/>
  <c r="M17198"/>
  <c r="M17199"/>
  <c r="M17200"/>
  <c r="M17201"/>
  <c r="M17202"/>
  <c r="M17203"/>
  <c r="M17204"/>
  <c r="M17205"/>
  <c r="M17206"/>
  <c r="M17207"/>
  <c r="M17208"/>
  <c r="M17209"/>
  <c r="M17210"/>
  <c r="M17211"/>
  <c r="M17212"/>
  <c r="M17213"/>
  <c r="M17214"/>
  <c r="M17215"/>
  <c r="M17216"/>
  <c r="M17217"/>
  <c r="M17218"/>
  <c r="M17219"/>
  <c r="M17220"/>
  <c r="M17221"/>
  <c r="M17222"/>
  <c r="M17223"/>
  <c r="M17224"/>
  <c r="M17225"/>
  <c r="M17226"/>
  <c r="M17227"/>
  <c r="M17228"/>
  <c r="M17229"/>
  <c r="M17230"/>
  <c r="M17231"/>
  <c r="M17232"/>
  <c r="M17233"/>
  <c r="M17234"/>
  <c r="M17235"/>
  <c r="M17236"/>
  <c r="M17237"/>
  <c r="M17238"/>
  <c r="M17239"/>
  <c r="M17240"/>
  <c r="M17241"/>
  <c r="M17242"/>
  <c r="M17243"/>
  <c r="M17244"/>
  <c r="M17245"/>
  <c r="M17246"/>
  <c r="M17247"/>
  <c r="M17248"/>
  <c r="M17249"/>
  <c r="M17250"/>
  <c r="M17251"/>
  <c r="M17252"/>
  <c r="M17253"/>
  <c r="M17254"/>
  <c r="M17255"/>
  <c r="M17256"/>
  <c r="M17257"/>
  <c r="M17258"/>
  <c r="M17259"/>
  <c r="M17260"/>
  <c r="M17261"/>
  <c r="M17262"/>
  <c r="M17263"/>
  <c r="M17264"/>
  <c r="M17265"/>
  <c r="M17266"/>
  <c r="M17267"/>
  <c r="M17268"/>
  <c r="M17269"/>
  <c r="M17270"/>
  <c r="M17271"/>
  <c r="M17272"/>
  <c r="M17273"/>
  <c r="M17274"/>
  <c r="M17275"/>
  <c r="M17276"/>
  <c r="M17277"/>
  <c r="M17278"/>
  <c r="M17279"/>
  <c r="M17280"/>
  <c r="M17281"/>
  <c r="M17282"/>
  <c r="M17283"/>
  <c r="M17284"/>
  <c r="M17285"/>
  <c r="M17286"/>
  <c r="M17287"/>
  <c r="M17288"/>
  <c r="M17289"/>
  <c r="M17290"/>
  <c r="M17291"/>
  <c r="M17292"/>
  <c r="M17293"/>
  <c r="M17294"/>
  <c r="M17295"/>
  <c r="M17296"/>
  <c r="M17297"/>
  <c r="M17298"/>
  <c r="M17299"/>
  <c r="M17300"/>
  <c r="M17301"/>
  <c r="M17302"/>
  <c r="M17303"/>
  <c r="M17304"/>
  <c r="M17305"/>
  <c r="M17306"/>
  <c r="M17307"/>
  <c r="M17308"/>
  <c r="M17309"/>
  <c r="M17310"/>
  <c r="M17311"/>
  <c r="M17312"/>
  <c r="M17313"/>
  <c r="M17314"/>
  <c r="M17315"/>
  <c r="M17316"/>
  <c r="M17317"/>
  <c r="M17318"/>
  <c r="M17319"/>
  <c r="M17320"/>
  <c r="M17321"/>
  <c r="M17322"/>
  <c r="M17323"/>
  <c r="M17324"/>
  <c r="M17325"/>
  <c r="M17326"/>
  <c r="M17327"/>
  <c r="M17328"/>
  <c r="M17329"/>
  <c r="M17330"/>
  <c r="M17331"/>
  <c r="M17332"/>
  <c r="M17333"/>
  <c r="M17334"/>
  <c r="M17335"/>
  <c r="M17336"/>
  <c r="M17337"/>
  <c r="M17338"/>
  <c r="M17339"/>
  <c r="M17340"/>
  <c r="M17341"/>
  <c r="M17342"/>
  <c r="M17343"/>
  <c r="M17344"/>
  <c r="M17345"/>
  <c r="M17346"/>
  <c r="M17347"/>
  <c r="M17348"/>
  <c r="M17349"/>
  <c r="M17350"/>
  <c r="M17351"/>
  <c r="M17352"/>
  <c r="M17353"/>
  <c r="M17354"/>
  <c r="M17355"/>
  <c r="M17356"/>
  <c r="M17357"/>
  <c r="M17358"/>
  <c r="M17359"/>
  <c r="M17360"/>
  <c r="M17361"/>
  <c r="M17362"/>
  <c r="M17363"/>
  <c r="M17364"/>
  <c r="M17365"/>
  <c r="M17366"/>
  <c r="M17367"/>
  <c r="M17368"/>
  <c r="M17369"/>
  <c r="M17370"/>
  <c r="M17371"/>
  <c r="M17372"/>
  <c r="M17373"/>
  <c r="M17374"/>
  <c r="M17375"/>
  <c r="M17376"/>
  <c r="M17377"/>
  <c r="M17378"/>
  <c r="M17379"/>
  <c r="M17380"/>
  <c r="M17381"/>
  <c r="M17382"/>
  <c r="M17383"/>
  <c r="M17384"/>
  <c r="M17385"/>
  <c r="M17386"/>
  <c r="M17387"/>
  <c r="M17388"/>
  <c r="M17389"/>
  <c r="M17390"/>
  <c r="M17391"/>
  <c r="M17392"/>
  <c r="M17393"/>
  <c r="M17394"/>
  <c r="M17395"/>
  <c r="M17396"/>
  <c r="M17397"/>
  <c r="M17398"/>
  <c r="M17399"/>
  <c r="M17400"/>
  <c r="M17401"/>
  <c r="M17402"/>
  <c r="M17403"/>
  <c r="M17404"/>
  <c r="M17405"/>
  <c r="M17406"/>
  <c r="M17407"/>
  <c r="M17408"/>
  <c r="M17409"/>
  <c r="M17410"/>
  <c r="M17411"/>
  <c r="M17412"/>
  <c r="M17413"/>
  <c r="M17414"/>
  <c r="M17415"/>
  <c r="M17416"/>
  <c r="M17417"/>
  <c r="M17418"/>
  <c r="M17419"/>
  <c r="M17420"/>
  <c r="M17421"/>
  <c r="M17422"/>
  <c r="M17423"/>
  <c r="M17424"/>
  <c r="M17425"/>
  <c r="M17426"/>
  <c r="M17427"/>
  <c r="M17428"/>
  <c r="M17429"/>
  <c r="M17430"/>
  <c r="M17431"/>
  <c r="M17432"/>
  <c r="M17433"/>
  <c r="M17434"/>
  <c r="M17435"/>
  <c r="M17436"/>
  <c r="M17437"/>
  <c r="M17438"/>
  <c r="M17439"/>
  <c r="M17440"/>
  <c r="M17441"/>
  <c r="M17442"/>
  <c r="M17443"/>
  <c r="M17444"/>
  <c r="M17445"/>
  <c r="M17446"/>
  <c r="M17447"/>
  <c r="M17448"/>
  <c r="M17449"/>
  <c r="M17450"/>
  <c r="M17451"/>
  <c r="M17452"/>
  <c r="M17453"/>
  <c r="M17454"/>
  <c r="M17455"/>
  <c r="M17456"/>
  <c r="M17457"/>
  <c r="M17458"/>
  <c r="M17459"/>
  <c r="M17460"/>
  <c r="M17461"/>
  <c r="M17462"/>
  <c r="M17463"/>
  <c r="M17464"/>
  <c r="M17465"/>
  <c r="M17466"/>
  <c r="M17467"/>
  <c r="M17468"/>
  <c r="M17469"/>
  <c r="M17470"/>
  <c r="M17471"/>
  <c r="M17472"/>
  <c r="M17473"/>
  <c r="M17474"/>
  <c r="M17475"/>
  <c r="M17476"/>
  <c r="M17477"/>
  <c r="M17478"/>
  <c r="M17479"/>
  <c r="M17480"/>
  <c r="M17481"/>
  <c r="M17482"/>
  <c r="M17483"/>
  <c r="M17484"/>
  <c r="M17485"/>
  <c r="M17486"/>
  <c r="M17487"/>
  <c r="M17488"/>
  <c r="M17489"/>
  <c r="M17490"/>
  <c r="M17491"/>
  <c r="M17492"/>
  <c r="M17493"/>
  <c r="M17494"/>
  <c r="M17495"/>
  <c r="M17496"/>
  <c r="M17497"/>
  <c r="M17498"/>
  <c r="M17499"/>
  <c r="M17500"/>
  <c r="M17501"/>
  <c r="M17502"/>
  <c r="M17503"/>
  <c r="M17504"/>
  <c r="M17505"/>
  <c r="M17506"/>
  <c r="M17507"/>
  <c r="M17508"/>
  <c r="M17509"/>
  <c r="M17510"/>
  <c r="M17511"/>
  <c r="M17512"/>
  <c r="M17513"/>
  <c r="M17514"/>
  <c r="M17515"/>
  <c r="M17516"/>
  <c r="M17517"/>
  <c r="M17518"/>
  <c r="M17519"/>
  <c r="M17520"/>
  <c r="M17521"/>
  <c r="M17522"/>
  <c r="M17523"/>
  <c r="M17524"/>
  <c r="M17525"/>
  <c r="M17526"/>
  <c r="M17527"/>
  <c r="M17528"/>
  <c r="M17529"/>
  <c r="M17530"/>
  <c r="M17531"/>
  <c r="M17532"/>
  <c r="M17533"/>
  <c r="M17534"/>
  <c r="M17535"/>
  <c r="M17536"/>
  <c r="M17537"/>
  <c r="M17538"/>
  <c r="M17539"/>
  <c r="M17540"/>
  <c r="M17541"/>
  <c r="M17542"/>
  <c r="M17543"/>
  <c r="M17544"/>
  <c r="M17545"/>
  <c r="M17546"/>
  <c r="M17547"/>
  <c r="M17548"/>
  <c r="M17549"/>
  <c r="M17550"/>
  <c r="M17551"/>
  <c r="M17552"/>
  <c r="M17553"/>
  <c r="M17554"/>
  <c r="M17555"/>
  <c r="M17556"/>
  <c r="M17557"/>
  <c r="M17558"/>
  <c r="M17559"/>
  <c r="M17560"/>
  <c r="M17561"/>
  <c r="M17562"/>
  <c r="M17563"/>
  <c r="M17564"/>
  <c r="M17565"/>
  <c r="M17566"/>
  <c r="M17567"/>
  <c r="M17568"/>
  <c r="M17569"/>
  <c r="M17570"/>
  <c r="M17571"/>
  <c r="M17572"/>
  <c r="M17573"/>
  <c r="M17574"/>
  <c r="M17575"/>
  <c r="M17576"/>
  <c r="M17577"/>
  <c r="M17578"/>
  <c r="M17579"/>
  <c r="M17580"/>
  <c r="M17581"/>
  <c r="M17582"/>
  <c r="M17583"/>
  <c r="M17584"/>
  <c r="M17585"/>
  <c r="M17586"/>
  <c r="M17587"/>
  <c r="M17588"/>
  <c r="M17589"/>
  <c r="M17590"/>
  <c r="M17591"/>
  <c r="M17592"/>
  <c r="M17593"/>
  <c r="M17594"/>
  <c r="M17595"/>
  <c r="M17596"/>
  <c r="M17597"/>
  <c r="M17598"/>
  <c r="M17599"/>
  <c r="M17600"/>
  <c r="M17601"/>
  <c r="M17602"/>
  <c r="M17603"/>
  <c r="M17604"/>
  <c r="M17605"/>
  <c r="M17606"/>
  <c r="M17607"/>
  <c r="M17608"/>
  <c r="M17609"/>
  <c r="M17610"/>
  <c r="M17611"/>
  <c r="M17612"/>
  <c r="M17613"/>
  <c r="M17614"/>
  <c r="M17615"/>
  <c r="M17616"/>
  <c r="M17617"/>
  <c r="M17618"/>
  <c r="M17619"/>
  <c r="M17620"/>
  <c r="M17621"/>
  <c r="M17622"/>
  <c r="M17623"/>
  <c r="M17624"/>
  <c r="M17625"/>
  <c r="M17626"/>
  <c r="M17627"/>
  <c r="M17628"/>
  <c r="M17629"/>
  <c r="M17630"/>
  <c r="M17631"/>
  <c r="M17632"/>
  <c r="M17633"/>
  <c r="M17634"/>
  <c r="M17635"/>
  <c r="M17636"/>
  <c r="M17637"/>
  <c r="M17638"/>
  <c r="M17639"/>
  <c r="M17640"/>
  <c r="M17641"/>
  <c r="M17642"/>
  <c r="M17643"/>
  <c r="M17644"/>
  <c r="M17645"/>
  <c r="M17646"/>
  <c r="M17647"/>
  <c r="M17648"/>
  <c r="M17649"/>
  <c r="M17650"/>
  <c r="M17651"/>
  <c r="M17652"/>
  <c r="M17653"/>
  <c r="M17654"/>
  <c r="M17655"/>
  <c r="M17656"/>
  <c r="M17657"/>
  <c r="M17658"/>
  <c r="M17659"/>
  <c r="M17660"/>
  <c r="M17661"/>
  <c r="M17662"/>
  <c r="M17663"/>
  <c r="M17664"/>
  <c r="M17665"/>
  <c r="M17666"/>
  <c r="M17667"/>
  <c r="M17668"/>
  <c r="M17669"/>
  <c r="M17670"/>
  <c r="M17671"/>
  <c r="M17672"/>
  <c r="M17673"/>
  <c r="M17674"/>
  <c r="M17675"/>
  <c r="M17676"/>
  <c r="M17677"/>
  <c r="M17678"/>
  <c r="M17679"/>
  <c r="M17680"/>
  <c r="M17681"/>
  <c r="M17682"/>
  <c r="M17683"/>
  <c r="M17684"/>
  <c r="M17685"/>
  <c r="M17686"/>
  <c r="M17687"/>
  <c r="M17688"/>
  <c r="M17689"/>
  <c r="M17690"/>
  <c r="M17691"/>
  <c r="M17692"/>
  <c r="M17693"/>
  <c r="M17694"/>
  <c r="M17695"/>
  <c r="M17696"/>
  <c r="M17697"/>
  <c r="M17698"/>
  <c r="M17699"/>
  <c r="M17700"/>
  <c r="M17701"/>
  <c r="M17702"/>
  <c r="M17703"/>
  <c r="M17704"/>
  <c r="M17705"/>
  <c r="M17706"/>
  <c r="M17707"/>
  <c r="M17708"/>
  <c r="M17709"/>
  <c r="M17710"/>
  <c r="M17711"/>
  <c r="M17712"/>
  <c r="M17713"/>
  <c r="M17714"/>
  <c r="M17715"/>
  <c r="M17716"/>
  <c r="M17717"/>
  <c r="M17718"/>
  <c r="M17719"/>
  <c r="M17720"/>
  <c r="M17721"/>
  <c r="M17722"/>
  <c r="M17723"/>
  <c r="M17724"/>
  <c r="M17725"/>
  <c r="M17726"/>
  <c r="M17727"/>
  <c r="M17728"/>
  <c r="M17729"/>
  <c r="M17730"/>
  <c r="M17731"/>
  <c r="M17732"/>
  <c r="M17733"/>
  <c r="M17734"/>
  <c r="M17735"/>
  <c r="M17736"/>
  <c r="M17737"/>
  <c r="M17738"/>
  <c r="M17739"/>
  <c r="M17740"/>
  <c r="M17741"/>
  <c r="M17742"/>
  <c r="M17743"/>
  <c r="M17744"/>
  <c r="M17745"/>
  <c r="M17746"/>
  <c r="M17747"/>
  <c r="M17748"/>
  <c r="M17749"/>
  <c r="M17750"/>
  <c r="M17751"/>
  <c r="M17752"/>
  <c r="M17753"/>
  <c r="M17754"/>
  <c r="M17755"/>
  <c r="M17756"/>
  <c r="M17757"/>
  <c r="M17758"/>
  <c r="M17759"/>
  <c r="M17760"/>
  <c r="M17761"/>
  <c r="M17762"/>
  <c r="M17763"/>
  <c r="M17764"/>
  <c r="M17765"/>
  <c r="M17766"/>
  <c r="M17767"/>
  <c r="M17768"/>
  <c r="M17769"/>
  <c r="M17770"/>
  <c r="M17771"/>
  <c r="M17772"/>
  <c r="M17773"/>
  <c r="M17774"/>
  <c r="M17775"/>
  <c r="M17776"/>
  <c r="M17777"/>
  <c r="M17778"/>
  <c r="M17779"/>
  <c r="M17780"/>
  <c r="M17781"/>
  <c r="M17782"/>
  <c r="M17783"/>
  <c r="M17784"/>
  <c r="M17785"/>
  <c r="M17786"/>
  <c r="M17787"/>
  <c r="M17788"/>
  <c r="M17789"/>
  <c r="M17790"/>
  <c r="M17791"/>
  <c r="M17792"/>
  <c r="M17793"/>
  <c r="M17794"/>
  <c r="M17795"/>
  <c r="M17796"/>
  <c r="M17797"/>
  <c r="M17798"/>
  <c r="M17799"/>
  <c r="M17800"/>
  <c r="M17801"/>
  <c r="M17802"/>
  <c r="M17803"/>
  <c r="M17804"/>
  <c r="M17805"/>
  <c r="M17806"/>
  <c r="M17807"/>
  <c r="M17808"/>
  <c r="M17809"/>
  <c r="M17810"/>
  <c r="M17811"/>
  <c r="M17812"/>
  <c r="M17813"/>
  <c r="M17814"/>
  <c r="M17815"/>
  <c r="M17816"/>
  <c r="M17817"/>
  <c r="M17818"/>
  <c r="M17819"/>
  <c r="M17820"/>
  <c r="M17821"/>
  <c r="M17822"/>
  <c r="M17823"/>
  <c r="M17824"/>
  <c r="M17825"/>
  <c r="M17826"/>
  <c r="M17827"/>
  <c r="M17828"/>
  <c r="M17829"/>
  <c r="M17830"/>
  <c r="M17831"/>
  <c r="M17832"/>
  <c r="M17833"/>
  <c r="M17834"/>
  <c r="M17835"/>
  <c r="M17836"/>
  <c r="M17837"/>
  <c r="M17838"/>
  <c r="M17839"/>
  <c r="M17840"/>
  <c r="M17841"/>
  <c r="M17842"/>
  <c r="M17843"/>
  <c r="M17844"/>
  <c r="M17845"/>
  <c r="M17846"/>
  <c r="M17847"/>
  <c r="M17848"/>
  <c r="M17849"/>
  <c r="M17850"/>
  <c r="M17851"/>
  <c r="M17852"/>
  <c r="M17853"/>
  <c r="M17854"/>
  <c r="M17855"/>
  <c r="M17856"/>
  <c r="M17857"/>
  <c r="M17858"/>
  <c r="M17859"/>
  <c r="M17860"/>
  <c r="M17861"/>
  <c r="M17862"/>
  <c r="M17863"/>
  <c r="M17864"/>
  <c r="M17865"/>
  <c r="M17866"/>
  <c r="M17867"/>
  <c r="M17868"/>
  <c r="M17869"/>
  <c r="M17870"/>
  <c r="M17871"/>
  <c r="M17872"/>
  <c r="M17873"/>
  <c r="M17874"/>
  <c r="M17875"/>
  <c r="M17876"/>
  <c r="M17877"/>
  <c r="M17878"/>
  <c r="M17879"/>
  <c r="M17880"/>
  <c r="M17881"/>
  <c r="M17882"/>
  <c r="M17883"/>
  <c r="M17884"/>
  <c r="M17885"/>
  <c r="M17886"/>
  <c r="M17887"/>
  <c r="M17888"/>
  <c r="M17889"/>
  <c r="M17890"/>
  <c r="M17891"/>
  <c r="M17892"/>
  <c r="M17893"/>
  <c r="M17894"/>
  <c r="M17895"/>
  <c r="M17896"/>
  <c r="M17897"/>
  <c r="M17898"/>
  <c r="M17899"/>
  <c r="M17900"/>
  <c r="M17901"/>
  <c r="M17902"/>
  <c r="M17903"/>
  <c r="M17904"/>
  <c r="M17905"/>
  <c r="M17906"/>
  <c r="M17907"/>
  <c r="M17908"/>
  <c r="M17909"/>
  <c r="M17910"/>
  <c r="M17911"/>
  <c r="M17912"/>
  <c r="M17913"/>
  <c r="M17914"/>
  <c r="M17915"/>
  <c r="M17916"/>
  <c r="M17917"/>
  <c r="M17918"/>
  <c r="M17919"/>
  <c r="M17920"/>
  <c r="M17921"/>
  <c r="M17922"/>
  <c r="M17923"/>
  <c r="M17924"/>
  <c r="M17925"/>
  <c r="M17926"/>
  <c r="M17927"/>
  <c r="M17928"/>
  <c r="M17929"/>
  <c r="M17930"/>
  <c r="M17931"/>
  <c r="M17932"/>
  <c r="M17933"/>
  <c r="M17934"/>
  <c r="M17935"/>
  <c r="M17936"/>
  <c r="M17937"/>
  <c r="M17938"/>
  <c r="M17939"/>
  <c r="M17940"/>
  <c r="M17941"/>
  <c r="M17942"/>
  <c r="M17943"/>
  <c r="M17944"/>
  <c r="M17945"/>
  <c r="M17946"/>
  <c r="M17947"/>
  <c r="M17948"/>
  <c r="M17949"/>
  <c r="M17950"/>
  <c r="M17951"/>
  <c r="M17952"/>
  <c r="M17953"/>
  <c r="M17954"/>
  <c r="M17955"/>
  <c r="M17956"/>
  <c r="M17957"/>
  <c r="M17958"/>
  <c r="M17959"/>
  <c r="M17960"/>
  <c r="M17961"/>
  <c r="M17962"/>
  <c r="M17963"/>
  <c r="M17964"/>
  <c r="M17965"/>
  <c r="M17966"/>
  <c r="M17967"/>
  <c r="M17968"/>
  <c r="M17969"/>
  <c r="M17970"/>
  <c r="M17971"/>
  <c r="M17972"/>
  <c r="M17973"/>
  <c r="M17974"/>
  <c r="M17975"/>
  <c r="M17976"/>
  <c r="M17977"/>
  <c r="M17978"/>
  <c r="M17979"/>
  <c r="M17980"/>
  <c r="M17981"/>
  <c r="M17982"/>
  <c r="M17983"/>
  <c r="M17984"/>
  <c r="M17985"/>
  <c r="M17986"/>
  <c r="M17987"/>
  <c r="M17988"/>
  <c r="M17989"/>
  <c r="M17990"/>
  <c r="M17991"/>
  <c r="M17992"/>
  <c r="M17993"/>
  <c r="M17994"/>
  <c r="M17995"/>
  <c r="M17996"/>
  <c r="M17997"/>
  <c r="M17998"/>
  <c r="M17999"/>
  <c r="M18000"/>
  <c r="M18001"/>
  <c r="M18002"/>
  <c r="M18003"/>
  <c r="M18004"/>
  <c r="M18005"/>
  <c r="M18006"/>
  <c r="M18007"/>
  <c r="M18008"/>
  <c r="M18009"/>
  <c r="M18010"/>
  <c r="M18011"/>
  <c r="M18012"/>
  <c r="M18013"/>
  <c r="M18014"/>
  <c r="M18015"/>
  <c r="M18016"/>
  <c r="M18017"/>
  <c r="M18018"/>
  <c r="M18019"/>
  <c r="M18020"/>
  <c r="M18021"/>
  <c r="M18022"/>
  <c r="M18023"/>
  <c r="M18024"/>
  <c r="M18025"/>
  <c r="M18026"/>
  <c r="M18027"/>
  <c r="M18028"/>
  <c r="M18029"/>
  <c r="M18030"/>
  <c r="M18031"/>
  <c r="M18032"/>
  <c r="M18033"/>
  <c r="M18034"/>
  <c r="M18035"/>
  <c r="M18036"/>
  <c r="M18037"/>
  <c r="M18038"/>
  <c r="M18039"/>
  <c r="M18040"/>
  <c r="M18041"/>
  <c r="M18042"/>
  <c r="M18043"/>
  <c r="M18044"/>
  <c r="M18045"/>
  <c r="M18046"/>
  <c r="M18047"/>
  <c r="M18048"/>
  <c r="M18049"/>
  <c r="M18050"/>
  <c r="M18051"/>
  <c r="M18052"/>
  <c r="M18053"/>
  <c r="M18054"/>
  <c r="M18055"/>
  <c r="M18056"/>
  <c r="M18057"/>
  <c r="M18058"/>
  <c r="M18059"/>
  <c r="M18060"/>
  <c r="M18061"/>
  <c r="M18062"/>
  <c r="M18063"/>
  <c r="M18064"/>
  <c r="M18065"/>
  <c r="M18066"/>
  <c r="M18067"/>
  <c r="M18068"/>
  <c r="M18069"/>
  <c r="M18070"/>
  <c r="M18071"/>
  <c r="M18072"/>
  <c r="M18073"/>
  <c r="M18074"/>
  <c r="M18075"/>
  <c r="M18076"/>
  <c r="M18077"/>
  <c r="M18078"/>
  <c r="M18079"/>
  <c r="M18080"/>
  <c r="M18081"/>
  <c r="M18082"/>
  <c r="M18083"/>
  <c r="M18084"/>
  <c r="M18085"/>
  <c r="M18086"/>
  <c r="M18087"/>
  <c r="M18088"/>
  <c r="M18089"/>
  <c r="M18090"/>
  <c r="M18091"/>
  <c r="M18092"/>
  <c r="M18093"/>
  <c r="M18094"/>
  <c r="M18095"/>
  <c r="M18096"/>
  <c r="M18097"/>
  <c r="M18098"/>
  <c r="M18099"/>
  <c r="M18100"/>
  <c r="M18101"/>
  <c r="M18102"/>
  <c r="M18103"/>
  <c r="M18104"/>
  <c r="M18105"/>
  <c r="M18106"/>
  <c r="M18107"/>
  <c r="M18108"/>
  <c r="M18109"/>
  <c r="M18110"/>
  <c r="M18111"/>
  <c r="M18112"/>
  <c r="M18113"/>
  <c r="M18114"/>
  <c r="M18115"/>
  <c r="M18116"/>
  <c r="M18117"/>
  <c r="M18118"/>
  <c r="M18119"/>
  <c r="M18120"/>
  <c r="M18121"/>
  <c r="M18122"/>
  <c r="M18123"/>
  <c r="M18124"/>
  <c r="M18125"/>
  <c r="M18126"/>
  <c r="M18127"/>
  <c r="M18128"/>
  <c r="M18129"/>
  <c r="M18130"/>
  <c r="M18131"/>
  <c r="M18132"/>
  <c r="M18133"/>
  <c r="M18134"/>
  <c r="M18135"/>
  <c r="M18136"/>
  <c r="M18137"/>
  <c r="M18138"/>
  <c r="M18139"/>
  <c r="M18140"/>
  <c r="M18141"/>
  <c r="M18142"/>
  <c r="M18143"/>
  <c r="M18144"/>
  <c r="M18145"/>
  <c r="M18146"/>
  <c r="M18147"/>
  <c r="M18148"/>
  <c r="M18149"/>
  <c r="M18150"/>
  <c r="M18151"/>
  <c r="M18152"/>
  <c r="M18153"/>
  <c r="M18154"/>
  <c r="M18155"/>
  <c r="M18156"/>
  <c r="M18157"/>
  <c r="M18158"/>
  <c r="M18159"/>
  <c r="M18160"/>
  <c r="M18161"/>
  <c r="M18162"/>
  <c r="M18163"/>
  <c r="M18164"/>
  <c r="M18165"/>
  <c r="M18166"/>
  <c r="M18167"/>
  <c r="M18168"/>
  <c r="M18169"/>
  <c r="M18170"/>
  <c r="M18171"/>
  <c r="M18172"/>
  <c r="M18173"/>
  <c r="M18174"/>
  <c r="M18175"/>
  <c r="M18176"/>
  <c r="M18177"/>
  <c r="M18178"/>
  <c r="M18179"/>
  <c r="M18180"/>
  <c r="M18181"/>
  <c r="M18182"/>
  <c r="M18183"/>
  <c r="M18184"/>
  <c r="M18185"/>
  <c r="M18186"/>
  <c r="M18187"/>
  <c r="M18188"/>
  <c r="M18189"/>
  <c r="M18190"/>
  <c r="M18191"/>
  <c r="M18192"/>
  <c r="M18193"/>
  <c r="M18194"/>
  <c r="M18195"/>
  <c r="M18196"/>
  <c r="M18197"/>
  <c r="M18198"/>
  <c r="M18199"/>
  <c r="M18200"/>
  <c r="M18201"/>
  <c r="M18202"/>
  <c r="M18203"/>
  <c r="M18204"/>
  <c r="M18205"/>
  <c r="M18206"/>
  <c r="M18207"/>
  <c r="M18208"/>
  <c r="M18209"/>
  <c r="M18210"/>
  <c r="M18211"/>
  <c r="M18212"/>
  <c r="M18213"/>
  <c r="M18214"/>
  <c r="M18215"/>
  <c r="M18216"/>
  <c r="M18217"/>
  <c r="M18218"/>
  <c r="M18219"/>
  <c r="M18220"/>
  <c r="M18221"/>
  <c r="M18222"/>
  <c r="M18223"/>
  <c r="M18224"/>
  <c r="M18225"/>
  <c r="M18226"/>
  <c r="M18227"/>
  <c r="M18228"/>
  <c r="M18229"/>
  <c r="M18230"/>
  <c r="M18231"/>
  <c r="M18232"/>
  <c r="M18233"/>
  <c r="M18234"/>
  <c r="M18235"/>
  <c r="M18236"/>
  <c r="M18237"/>
  <c r="M18238"/>
  <c r="M18239"/>
  <c r="M18240"/>
  <c r="M18241"/>
  <c r="M18242"/>
  <c r="M18243"/>
  <c r="M18244"/>
  <c r="M18245"/>
  <c r="M18246"/>
  <c r="M18247"/>
  <c r="M18248"/>
  <c r="M18249"/>
  <c r="M18250"/>
  <c r="M18251"/>
  <c r="M18252"/>
  <c r="M18253"/>
  <c r="M18254"/>
  <c r="M18255"/>
  <c r="M18256"/>
  <c r="M18257"/>
  <c r="M18258"/>
  <c r="M18259"/>
  <c r="M18260"/>
  <c r="M18261"/>
  <c r="M18262"/>
  <c r="M18263"/>
  <c r="M18264"/>
  <c r="M18265"/>
  <c r="M18266"/>
  <c r="M18267"/>
  <c r="M18268"/>
  <c r="M18269"/>
  <c r="M18270"/>
  <c r="M18271"/>
  <c r="M18272"/>
  <c r="M18273"/>
  <c r="M18274"/>
  <c r="M18275"/>
  <c r="M18276"/>
  <c r="M18277"/>
  <c r="M18278"/>
  <c r="M18279"/>
  <c r="M18280"/>
  <c r="M18281"/>
  <c r="M18282"/>
  <c r="M18283"/>
  <c r="M18284"/>
  <c r="M18285"/>
  <c r="M18286"/>
  <c r="M18287"/>
  <c r="M18288"/>
  <c r="M18289"/>
  <c r="M18290"/>
  <c r="M18291"/>
  <c r="M18292"/>
  <c r="M18293"/>
  <c r="M18294"/>
  <c r="M18295"/>
  <c r="M18296"/>
  <c r="M18297"/>
  <c r="M18298"/>
  <c r="M18299"/>
  <c r="M18300"/>
  <c r="M18301"/>
  <c r="M18302"/>
  <c r="M18303"/>
  <c r="M18304"/>
  <c r="M18305"/>
  <c r="M18306"/>
  <c r="M18307"/>
  <c r="M18308"/>
  <c r="M18309"/>
  <c r="M18310"/>
  <c r="M18311"/>
  <c r="M18312"/>
  <c r="M18313"/>
  <c r="M18314"/>
  <c r="M18315"/>
  <c r="M18316"/>
  <c r="M18317"/>
  <c r="M18318"/>
  <c r="M18319"/>
  <c r="M18320"/>
  <c r="M18321"/>
  <c r="M18322"/>
  <c r="M18323"/>
  <c r="M18324"/>
  <c r="M18325"/>
  <c r="M18326"/>
  <c r="M18327"/>
  <c r="M18328"/>
  <c r="M18329"/>
  <c r="M18330"/>
  <c r="M18331"/>
  <c r="M18332"/>
  <c r="M18333"/>
  <c r="M18334"/>
  <c r="M18335"/>
  <c r="M18336"/>
  <c r="M18337"/>
  <c r="M18338"/>
  <c r="M18339"/>
  <c r="M18340"/>
  <c r="M18341"/>
  <c r="M18342"/>
  <c r="M18343"/>
  <c r="M18344"/>
  <c r="M18345"/>
  <c r="M18346"/>
  <c r="M18347"/>
  <c r="M18348"/>
  <c r="M18349"/>
  <c r="M18350"/>
  <c r="M18351"/>
  <c r="M18352"/>
  <c r="M18353"/>
  <c r="M18354"/>
  <c r="M18355"/>
  <c r="M18356"/>
  <c r="M18357"/>
  <c r="M18358"/>
  <c r="M18359"/>
  <c r="M18360"/>
  <c r="M18361"/>
  <c r="M18362"/>
  <c r="M18363"/>
  <c r="M18364"/>
  <c r="M18365"/>
  <c r="M18366"/>
  <c r="M18367"/>
  <c r="M18368"/>
  <c r="M18369"/>
  <c r="M18370"/>
  <c r="M18371"/>
  <c r="M18372"/>
  <c r="M18373"/>
  <c r="M18374"/>
  <c r="M18375"/>
  <c r="M18376"/>
  <c r="M18377"/>
  <c r="M18378"/>
  <c r="M18379"/>
  <c r="M18380"/>
  <c r="M18381"/>
  <c r="M18382"/>
  <c r="M18383"/>
  <c r="M18384"/>
  <c r="M18385"/>
  <c r="M18386"/>
  <c r="M18387"/>
  <c r="M18388"/>
  <c r="M18389"/>
  <c r="M18390"/>
  <c r="M18391"/>
  <c r="M18392"/>
  <c r="M18393"/>
  <c r="M18394"/>
  <c r="M18395"/>
  <c r="M18396"/>
  <c r="M18397"/>
  <c r="M18398"/>
  <c r="M18399"/>
  <c r="M18400"/>
  <c r="M18401"/>
  <c r="M18402"/>
  <c r="M18403"/>
  <c r="M18404"/>
  <c r="M18405"/>
  <c r="M18406"/>
  <c r="M18407"/>
  <c r="M18408"/>
  <c r="M18409"/>
  <c r="M18410"/>
  <c r="M18411"/>
  <c r="M18412"/>
  <c r="M18413"/>
  <c r="M18414"/>
  <c r="M18415"/>
  <c r="M18416"/>
  <c r="M18417"/>
  <c r="M18418"/>
  <c r="M18419"/>
  <c r="M18420"/>
  <c r="M18421"/>
  <c r="M18422"/>
  <c r="M18423"/>
  <c r="M18424"/>
  <c r="M18425"/>
  <c r="M18426"/>
  <c r="M18427"/>
  <c r="M18428"/>
  <c r="M18429"/>
  <c r="M18430"/>
  <c r="M18431"/>
  <c r="M18432"/>
  <c r="M18433"/>
  <c r="M18434"/>
  <c r="M18435"/>
  <c r="M18436"/>
  <c r="M18437"/>
  <c r="M18438"/>
  <c r="M18439"/>
  <c r="M18440"/>
  <c r="M18441"/>
  <c r="M18442"/>
  <c r="M18443"/>
  <c r="M18444"/>
  <c r="M18445"/>
  <c r="M18446"/>
  <c r="M18447"/>
  <c r="M18448"/>
  <c r="M18449"/>
  <c r="M18450"/>
  <c r="M18451"/>
  <c r="M18452"/>
  <c r="M18453"/>
  <c r="M18454"/>
  <c r="M18455"/>
  <c r="M18456"/>
  <c r="M18457"/>
  <c r="M18458"/>
  <c r="M18459"/>
  <c r="M18460"/>
  <c r="M18461"/>
  <c r="M18462"/>
  <c r="M18463"/>
  <c r="M18464"/>
  <c r="M18465"/>
  <c r="M18466"/>
  <c r="M18467"/>
  <c r="M18468"/>
  <c r="M18469"/>
  <c r="M18470"/>
  <c r="M18471"/>
  <c r="M18472"/>
  <c r="M18473"/>
  <c r="M18474"/>
  <c r="M18475"/>
  <c r="M18476"/>
  <c r="M18477"/>
  <c r="M18478"/>
  <c r="M18479"/>
  <c r="M18480"/>
  <c r="M18481"/>
  <c r="M18482"/>
  <c r="M18483"/>
  <c r="M18484"/>
  <c r="M18485"/>
  <c r="M18486"/>
  <c r="M18487"/>
  <c r="M18488"/>
  <c r="M18489"/>
  <c r="M18490"/>
  <c r="M18491"/>
  <c r="M18492"/>
  <c r="M18493"/>
  <c r="M18494"/>
  <c r="M18495"/>
  <c r="M18496"/>
  <c r="M18497"/>
  <c r="M18498"/>
  <c r="M18499"/>
  <c r="M18500"/>
  <c r="M18501"/>
  <c r="M18502"/>
  <c r="M18503"/>
  <c r="M18504"/>
  <c r="M18505"/>
  <c r="M18506"/>
  <c r="M18507"/>
  <c r="M18508"/>
  <c r="M18509"/>
  <c r="M18510"/>
  <c r="M18511"/>
  <c r="M18512"/>
  <c r="M18513"/>
  <c r="M18514"/>
  <c r="M18515"/>
  <c r="M18516"/>
  <c r="M18517"/>
  <c r="M18518"/>
  <c r="M18519"/>
  <c r="M18520"/>
  <c r="M18521"/>
  <c r="M18522"/>
  <c r="M18523"/>
  <c r="M18524"/>
  <c r="M18525"/>
  <c r="M18526"/>
  <c r="M18527"/>
  <c r="M18528"/>
  <c r="M18529"/>
  <c r="M18530"/>
  <c r="M18531"/>
  <c r="M18532"/>
  <c r="M18533"/>
  <c r="M18534"/>
  <c r="M18535"/>
  <c r="M18536"/>
  <c r="M18537"/>
  <c r="M18538"/>
  <c r="M18539"/>
  <c r="M18540"/>
  <c r="M18541"/>
  <c r="M18542"/>
  <c r="M18543"/>
  <c r="M18544"/>
  <c r="M18545"/>
  <c r="M18546"/>
  <c r="M18547"/>
  <c r="M18548"/>
  <c r="M18549"/>
  <c r="M18550"/>
  <c r="M18551"/>
  <c r="M18552"/>
  <c r="M18553"/>
  <c r="M18554"/>
  <c r="M18555"/>
  <c r="M18556"/>
  <c r="M18557"/>
  <c r="M18558"/>
  <c r="M18559"/>
  <c r="M18560"/>
  <c r="M18561"/>
  <c r="M18562"/>
  <c r="M18563"/>
  <c r="M18564"/>
  <c r="M18565"/>
  <c r="M18566"/>
  <c r="M18567"/>
  <c r="M18568"/>
  <c r="M18569"/>
  <c r="M18570"/>
  <c r="M18571"/>
  <c r="M18572"/>
  <c r="M18573"/>
  <c r="M18574"/>
  <c r="M18575"/>
  <c r="M18576"/>
  <c r="M18577"/>
  <c r="M18578"/>
  <c r="M18579"/>
  <c r="M18580"/>
  <c r="M18581"/>
  <c r="M18582"/>
  <c r="M18583"/>
  <c r="M18584"/>
  <c r="M18585"/>
  <c r="M18586"/>
  <c r="M18587"/>
  <c r="M18588"/>
  <c r="M18589"/>
  <c r="M18590"/>
  <c r="M18591"/>
  <c r="M18592"/>
  <c r="M18593"/>
  <c r="M18594"/>
  <c r="M18595"/>
  <c r="M18596"/>
  <c r="M18597"/>
  <c r="M18598"/>
  <c r="M18599"/>
  <c r="M18600"/>
  <c r="M18601"/>
  <c r="M18602"/>
  <c r="M18603"/>
  <c r="M18604"/>
  <c r="M18605"/>
  <c r="M18606"/>
  <c r="M18607"/>
  <c r="M18608"/>
  <c r="M18609"/>
  <c r="M18610"/>
  <c r="M18611"/>
  <c r="M18612"/>
  <c r="M18613"/>
  <c r="M18614"/>
  <c r="M18615"/>
  <c r="M18616"/>
  <c r="M18617"/>
  <c r="M18618"/>
  <c r="M18619"/>
  <c r="M18620"/>
  <c r="M18621"/>
  <c r="M18622"/>
  <c r="M18623"/>
  <c r="M18624"/>
  <c r="M18625"/>
  <c r="M18626"/>
  <c r="M18627"/>
  <c r="M18628"/>
  <c r="M18629"/>
  <c r="M18630"/>
  <c r="M18631"/>
  <c r="M18632"/>
  <c r="M18633"/>
  <c r="M18634"/>
  <c r="M18635"/>
  <c r="M18636"/>
  <c r="M18637"/>
  <c r="M18638"/>
  <c r="M18639"/>
  <c r="M18640"/>
  <c r="M18641"/>
  <c r="M18642"/>
  <c r="M18643"/>
  <c r="M18644"/>
  <c r="M18645"/>
  <c r="M18646"/>
  <c r="M18647"/>
  <c r="M18648"/>
  <c r="M18649"/>
  <c r="M18650"/>
  <c r="M18651"/>
  <c r="M18652"/>
  <c r="M18653"/>
  <c r="M18654"/>
  <c r="M18655"/>
  <c r="M18656"/>
  <c r="M18657"/>
  <c r="M18658"/>
  <c r="M18659"/>
  <c r="M18660"/>
  <c r="M18661"/>
  <c r="M18662"/>
  <c r="M18663"/>
  <c r="M18664"/>
  <c r="M18665"/>
  <c r="M18666"/>
  <c r="M18667"/>
  <c r="M18668"/>
  <c r="M18669"/>
  <c r="M18670"/>
  <c r="M18671"/>
  <c r="M18672"/>
  <c r="M18673"/>
  <c r="M18674"/>
  <c r="M18675"/>
  <c r="M18676"/>
  <c r="M18677"/>
  <c r="M18678"/>
  <c r="M18679"/>
  <c r="M18680"/>
  <c r="M18681"/>
  <c r="M18682"/>
  <c r="M18683"/>
  <c r="M18684"/>
  <c r="M18685"/>
  <c r="M18686"/>
  <c r="M18687"/>
  <c r="M18688"/>
  <c r="M18689"/>
  <c r="M18690"/>
  <c r="M18691"/>
  <c r="M18692"/>
  <c r="M18693"/>
  <c r="M18694"/>
  <c r="M18695"/>
  <c r="M18696"/>
  <c r="M18697"/>
  <c r="M18698"/>
  <c r="M18699"/>
  <c r="M18700"/>
  <c r="M18701"/>
  <c r="M18702"/>
  <c r="M18703"/>
  <c r="M18704"/>
  <c r="M18705"/>
  <c r="M18706"/>
  <c r="M18707"/>
  <c r="M18708"/>
  <c r="M18709"/>
  <c r="M18710"/>
  <c r="M18711"/>
  <c r="M18712"/>
  <c r="M18713"/>
  <c r="M18714"/>
  <c r="M18715"/>
  <c r="M18716"/>
  <c r="M18717"/>
  <c r="M18718"/>
  <c r="M18719"/>
  <c r="M18720"/>
  <c r="M18721"/>
  <c r="M18722"/>
  <c r="M18723"/>
  <c r="M18724"/>
  <c r="M18725"/>
  <c r="M18726"/>
  <c r="M18727"/>
  <c r="M18728"/>
  <c r="M18729"/>
  <c r="M18730"/>
  <c r="M18731"/>
  <c r="M18732"/>
  <c r="M18733"/>
  <c r="M18734"/>
  <c r="M18735"/>
  <c r="M18736"/>
  <c r="M18737"/>
  <c r="M18738"/>
  <c r="M18739"/>
  <c r="M18740"/>
  <c r="M18741"/>
  <c r="M18742"/>
  <c r="M18743"/>
  <c r="M18744"/>
  <c r="M18745"/>
  <c r="M18746"/>
  <c r="M18747"/>
  <c r="M18748"/>
  <c r="M18749"/>
  <c r="M18750"/>
  <c r="M18751"/>
  <c r="M18752"/>
  <c r="M18753"/>
  <c r="M18754"/>
  <c r="M18755"/>
  <c r="M18756"/>
  <c r="M18757"/>
  <c r="M18758"/>
  <c r="M18759"/>
  <c r="M18760"/>
  <c r="M18761"/>
  <c r="M18762"/>
  <c r="M18763"/>
  <c r="M18764"/>
  <c r="M18765"/>
  <c r="M18766"/>
  <c r="M18767"/>
  <c r="M18768"/>
  <c r="M18769"/>
  <c r="M18770"/>
  <c r="M18771"/>
  <c r="M18772"/>
  <c r="M18773"/>
  <c r="M18774"/>
  <c r="M18775"/>
  <c r="M18776"/>
  <c r="M18777"/>
  <c r="M18778"/>
  <c r="M18779"/>
  <c r="M18780"/>
  <c r="M18781"/>
  <c r="M18782"/>
  <c r="M18783"/>
  <c r="M18784"/>
  <c r="M18785"/>
  <c r="M18786"/>
  <c r="M18787"/>
  <c r="M18788"/>
  <c r="M18789"/>
  <c r="M18790"/>
  <c r="M18791"/>
  <c r="M18792"/>
  <c r="M18793"/>
  <c r="M18794"/>
  <c r="M18795"/>
  <c r="M18796"/>
  <c r="M18797"/>
  <c r="M18798"/>
  <c r="M18799"/>
  <c r="M18800"/>
  <c r="M18801"/>
  <c r="M18802"/>
  <c r="M18803"/>
  <c r="M18804"/>
  <c r="M18805"/>
  <c r="M18806"/>
  <c r="M18807"/>
  <c r="M18808"/>
  <c r="M18809"/>
  <c r="M18810"/>
  <c r="M18811"/>
  <c r="M18812"/>
  <c r="M18813"/>
  <c r="M18814"/>
  <c r="M18815"/>
  <c r="M18816"/>
  <c r="M18817"/>
  <c r="M18818"/>
  <c r="M18819"/>
  <c r="M18820"/>
  <c r="M18821"/>
  <c r="M18822"/>
  <c r="M18823"/>
  <c r="M18824"/>
  <c r="M18825"/>
  <c r="M18826"/>
  <c r="M18827"/>
  <c r="M18828"/>
  <c r="M18829"/>
  <c r="M18830"/>
  <c r="M18831"/>
  <c r="M18832"/>
  <c r="M18833"/>
  <c r="M18834"/>
  <c r="M18835"/>
  <c r="M18836"/>
  <c r="M18837"/>
  <c r="M18838"/>
  <c r="M18839"/>
  <c r="M18840"/>
  <c r="M18841"/>
  <c r="M18842"/>
  <c r="M18843"/>
  <c r="M18844"/>
  <c r="M18845"/>
  <c r="M18846"/>
  <c r="M18847"/>
  <c r="M18848"/>
  <c r="M18849"/>
  <c r="M18850"/>
  <c r="M18851"/>
  <c r="M18852"/>
  <c r="M18853"/>
  <c r="M18854"/>
  <c r="M18855"/>
  <c r="M18856"/>
  <c r="M18857"/>
  <c r="M18858"/>
  <c r="M18859"/>
  <c r="M18860"/>
  <c r="M18861"/>
  <c r="M18862"/>
  <c r="M18863"/>
  <c r="M18864"/>
  <c r="M18865"/>
  <c r="M18866"/>
  <c r="M18867"/>
  <c r="M18868"/>
  <c r="M18869"/>
  <c r="M18870"/>
  <c r="M18871"/>
  <c r="M18872"/>
  <c r="M18873"/>
  <c r="M18874"/>
  <c r="M18875"/>
  <c r="M18876"/>
  <c r="M18877"/>
  <c r="M18878"/>
  <c r="M18879"/>
  <c r="M18880"/>
  <c r="M18881"/>
  <c r="M18882"/>
  <c r="M18883"/>
  <c r="M18884"/>
  <c r="M18885"/>
  <c r="M18886"/>
  <c r="M18887"/>
  <c r="M18888"/>
  <c r="M18889"/>
  <c r="M18890"/>
  <c r="M18891"/>
  <c r="M18892"/>
  <c r="M18893"/>
  <c r="M18894"/>
  <c r="M18895"/>
  <c r="M18896"/>
  <c r="M18897"/>
  <c r="M18898"/>
  <c r="M18899"/>
  <c r="M18900"/>
  <c r="M18901"/>
  <c r="M18902"/>
  <c r="M18903"/>
  <c r="M18904"/>
  <c r="M18905"/>
  <c r="M18906"/>
  <c r="M18907"/>
  <c r="M18908"/>
  <c r="M18909"/>
  <c r="M18910"/>
  <c r="M18911"/>
  <c r="M18912"/>
  <c r="M18913"/>
  <c r="M18914"/>
  <c r="M18915"/>
  <c r="M18916"/>
  <c r="M18917"/>
  <c r="M18918"/>
  <c r="M18919"/>
  <c r="M18920"/>
  <c r="M18921"/>
  <c r="M18922"/>
  <c r="M18923"/>
  <c r="M18924"/>
  <c r="M18925"/>
  <c r="M18926"/>
  <c r="M18927"/>
  <c r="M18928"/>
  <c r="M18929"/>
  <c r="M18930"/>
  <c r="M18931"/>
  <c r="M18932"/>
  <c r="M18933"/>
  <c r="M18934"/>
  <c r="M18935"/>
  <c r="M18936"/>
  <c r="M18937"/>
  <c r="M18938"/>
  <c r="M18939"/>
  <c r="M18940"/>
  <c r="M18941"/>
  <c r="M18942"/>
  <c r="M18943"/>
  <c r="M18944"/>
  <c r="M18945"/>
  <c r="M18946"/>
  <c r="M18947"/>
  <c r="M18948"/>
  <c r="M18949"/>
  <c r="M18950"/>
  <c r="M18951"/>
  <c r="M18952"/>
  <c r="M18953"/>
  <c r="M18954"/>
  <c r="M18955"/>
  <c r="M18956"/>
  <c r="M18957"/>
  <c r="M18958"/>
  <c r="M18959"/>
  <c r="M18960"/>
  <c r="M18961"/>
  <c r="M18962"/>
  <c r="M18963"/>
  <c r="M18964"/>
  <c r="M18965"/>
  <c r="M18966"/>
  <c r="M18967"/>
  <c r="M18968"/>
  <c r="M18969"/>
  <c r="M18970"/>
  <c r="M18971"/>
  <c r="M18972"/>
  <c r="M18973"/>
  <c r="M18974"/>
  <c r="M18975"/>
  <c r="M18976"/>
  <c r="M18977"/>
  <c r="M18978"/>
  <c r="M18979"/>
  <c r="M18980"/>
  <c r="M18981"/>
  <c r="M18982"/>
  <c r="M18983"/>
  <c r="M18984"/>
  <c r="M18985"/>
  <c r="M18986"/>
  <c r="M18987"/>
  <c r="M18988"/>
  <c r="M18989"/>
  <c r="M18990"/>
  <c r="M18991"/>
  <c r="M18992"/>
  <c r="M18993"/>
  <c r="M18994"/>
  <c r="M18995"/>
  <c r="M18996"/>
  <c r="M18997"/>
  <c r="M18998"/>
  <c r="M18999"/>
  <c r="M19000"/>
  <c r="M19001"/>
  <c r="M19002"/>
  <c r="M19003"/>
  <c r="M19004"/>
  <c r="M19005"/>
  <c r="M19006"/>
  <c r="M19007"/>
  <c r="M19008"/>
  <c r="M19009"/>
  <c r="M19010"/>
  <c r="M19011"/>
  <c r="M19012"/>
  <c r="M19013"/>
  <c r="M19014"/>
  <c r="M19015"/>
  <c r="M19016"/>
  <c r="M19017"/>
  <c r="M19018"/>
  <c r="M19019"/>
  <c r="M19020"/>
  <c r="M19021"/>
  <c r="M19022"/>
  <c r="M19023"/>
  <c r="M19024"/>
  <c r="M19025"/>
  <c r="M19026"/>
  <c r="M19027"/>
  <c r="M19028"/>
  <c r="M19029"/>
  <c r="M19030"/>
  <c r="M19031"/>
  <c r="M19032"/>
  <c r="M19033"/>
  <c r="M19034"/>
  <c r="M19035"/>
  <c r="M19036"/>
  <c r="M19037"/>
  <c r="M19038"/>
  <c r="M19039"/>
  <c r="M19040"/>
  <c r="M19041"/>
  <c r="M19042"/>
  <c r="M19043"/>
  <c r="M19044"/>
  <c r="M19045"/>
  <c r="M19046"/>
  <c r="M19047"/>
  <c r="M19048"/>
  <c r="M19049"/>
  <c r="M19050"/>
  <c r="M19051"/>
  <c r="M19052"/>
  <c r="M19053"/>
  <c r="M19054"/>
  <c r="M19055"/>
  <c r="M19056"/>
  <c r="M19057"/>
  <c r="M19058"/>
  <c r="M19059"/>
  <c r="M19060"/>
  <c r="M19061"/>
  <c r="M19062"/>
  <c r="M19063"/>
  <c r="M19064"/>
  <c r="M19065"/>
  <c r="M19066"/>
  <c r="M19067"/>
  <c r="M19068"/>
  <c r="M19069"/>
  <c r="M19070"/>
  <c r="M19071"/>
  <c r="M19072"/>
  <c r="M19073"/>
  <c r="M19074"/>
  <c r="M19075"/>
  <c r="M19076"/>
  <c r="M19077"/>
  <c r="M19078"/>
  <c r="M19079"/>
  <c r="M19080"/>
  <c r="M19081"/>
  <c r="M19082"/>
  <c r="M19083"/>
  <c r="M19084"/>
  <c r="M19085"/>
  <c r="M19086"/>
  <c r="M19087"/>
  <c r="M19088"/>
  <c r="M19089"/>
  <c r="M19090"/>
  <c r="M19091"/>
  <c r="M19092"/>
  <c r="M19093"/>
  <c r="M19094"/>
  <c r="M19095"/>
  <c r="M19096"/>
  <c r="M19097"/>
  <c r="M19098"/>
  <c r="M19099"/>
  <c r="M19100"/>
  <c r="M19101"/>
  <c r="M19102"/>
  <c r="M19103"/>
  <c r="M19104"/>
  <c r="M19105"/>
  <c r="M19106"/>
  <c r="M19107"/>
  <c r="M19108"/>
  <c r="M19109"/>
  <c r="M19110"/>
  <c r="M19111"/>
  <c r="M19112"/>
  <c r="M19113"/>
  <c r="M19114"/>
  <c r="M19115"/>
  <c r="M19116"/>
  <c r="M19117"/>
  <c r="M19118"/>
  <c r="M19119"/>
  <c r="M19120"/>
  <c r="M19121"/>
  <c r="M19122"/>
  <c r="M19123"/>
  <c r="M19124"/>
  <c r="M19125"/>
  <c r="M19126"/>
  <c r="M19127"/>
  <c r="M19128"/>
  <c r="M19129"/>
  <c r="M19130"/>
  <c r="M19131"/>
  <c r="M19132"/>
  <c r="M19133"/>
  <c r="M19134"/>
  <c r="M19135"/>
  <c r="M19136"/>
  <c r="M19137"/>
  <c r="M19138"/>
  <c r="M19139"/>
  <c r="M19140"/>
  <c r="M19141"/>
  <c r="M19142"/>
  <c r="M19143"/>
  <c r="M19144"/>
  <c r="M19145"/>
  <c r="M19146"/>
  <c r="M19147"/>
  <c r="M19148"/>
  <c r="M19149"/>
  <c r="M19150"/>
  <c r="M19151"/>
  <c r="M19152"/>
  <c r="M19153"/>
  <c r="M19154"/>
  <c r="M19155"/>
  <c r="M19156"/>
  <c r="M19157"/>
  <c r="M19158"/>
  <c r="M19159"/>
  <c r="M19160"/>
  <c r="M19161"/>
  <c r="M19162"/>
  <c r="M19163"/>
  <c r="M19164"/>
  <c r="M19165"/>
  <c r="M19166"/>
  <c r="M19167"/>
  <c r="M19168"/>
  <c r="M19169"/>
  <c r="M19170"/>
  <c r="M19171"/>
  <c r="M19172"/>
  <c r="M19173"/>
  <c r="M19174"/>
  <c r="M19175"/>
  <c r="M19176"/>
  <c r="M19177"/>
  <c r="M19178"/>
  <c r="M19179"/>
  <c r="M19180"/>
  <c r="M19181"/>
  <c r="M19182"/>
  <c r="M19183"/>
  <c r="M19184"/>
  <c r="M19185"/>
  <c r="M19186"/>
  <c r="M19187"/>
  <c r="M19188"/>
  <c r="M19189"/>
  <c r="M19190"/>
  <c r="M19191"/>
  <c r="M19192"/>
  <c r="M19193"/>
  <c r="M19194"/>
  <c r="M19195"/>
  <c r="M19196"/>
  <c r="M19197"/>
  <c r="M19198"/>
  <c r="M19199"/>
  <c r="M19200"/>
  <c r="M19201"/>
  <c r="M19202"/>
  <c r="M19203"/>
  <c r="M19204"/>
  <c r="M19205"/>
  <c r="M19206"/>
  <c r="M19207"/>
  <c r="M19208"/>
  <c r="M19209"/>
  <c r="M19210"/>
  <c r="M19211"/>
  <c r="M19212"/>
  <c r="M19213"/>
  <c r="M19214"/>
  <c r="M19215"/>
  <c r="M19216"/>
  <c r="M19217"/>
  <c r="M19218"/>
  <c r="M19219"/>
  <c r="M19220"/>
  <c r="M19221"/>
  <c r="M19222"/>
  <c r="M19223"/>
  <c r="M19224"/>
  <c r="M19225"/>
  <c r="M19226"/>
  <c r="M19227"/>
  <c r="M19228"/>
  <c r="M19229"/>
  <c r="M19230"/>
  <c r="M19231"/>
  <c r="M19232"/>
  <c r="M19233"/>
  <c r="M19234"/>
  <c r="M19235"/>
  <c r="M19236"/>
  <c r="M19237"/>
  <c r="M19238"/>
  <c r="M19239"/>
  <c r="M19240"/>
  <c r="M19241"/>
  <c r="M19242"/>
  <c r="M19243"/>
  <c r="M19244"/>
  <c r="M19245"/>
  <c r="M19246"/>
  <c r="M19247"/>
  <c r="M19248"/>
  <c r="M19249"/>
  <c r="M19250"/>
  <c r="M19251"/>
  <c r="M19252"/>
  <c r="M19253"/>
  <c r="M19254"/>
  <c r="M19255"/>
  <c r="M19256"/>
  <c r="M19257"/>
  <c r="M19258"/>
  <c r="M19259"/>
  <c r="M19260"/>
  <c r="M19261"/>
  <c r="M19262"/>
  <c r="M19263"/>
  <c r="M19264"/>
  <c r="M19265"/>
  <c r="M19266"/>
  <c r="M19267"/>
  <c r="M19268"/>
  <c r="M19269"/>
  <c r="M19270"/>
  <c r="M19271"/>
  <c r="M19272"/>
  <c r="M19273"/>
  <c r="M19274"/>
  <c r="M19275"/>
  <c r="M19276"/>
  <c r="M19277"/>
  <c r="M19278"/>
  <c r="M19279"/>
  <c r="M19280"/>
  <c r="M19281"/>
  <c r="M19282"/>
  <c r="M19283"/>
  <c r="M19284"/>
  <c r="M19285"/>
  <c r="M19286"/>
  <c r="M19287"/>
  <c r="M19288"/>
  <c r="M19289"/>
  <c r="M19290"/>
  <c r="M19291"/>
  <c r="M19292"/>
  <c r="M19293"/>
  <c r="M19294"/>
  <c r="M19295"/>
  <c r="M19296"/>
  <c r="M19297"/>
  <c r="M19298"/>
  <c r="M19299"/>
  <c r="M19300"/>
  <c r="M19301"/>
  <c r="M19302"/>
  <c r="M19303"/>
  <c r="M19304"/>
  <c r="M19305"/>
  <c r="M19306"/>
  <c r="M19307"/>
  <c r="M19308"/>
  <c r="M19309"/>
  <c r="M19310"/>
  <c r="M19311"/>
  <c r="M19312"/>
  <c r="M19313"/>
  <c r="M19314"/>
  <c r="M19315"/>
  <c r="M19316"/>
  <c r="M19317"/>
  <c r="M19318"/>
  <c r="M19319"/>
  <c r="M19320"/>
  <c r="M19321"/>
  <c r="M19322"/>
  <c r="M19323"/>
  <c r="M19324"/>
  <c r="M19325"/>
  <c r="M19326"/>
  <c r="M19327"/>
  <c r="M19328"/>
  <c r="M19329"/>
  <c r="M19330"/>
  <c r="M19331"/>
  <c r="M19332"/>
  <c r="M19333"/>
  <c r="M19334"/>
  <c r="M19335"/>
  <c r="M19336"/>
  <c r="M19337"/>
  <c r="M19338"/>
  <c r="M19339"/>
  <c r="M19340"/>
  <c r="M19341"/>
  <c r="M19342"/>
  <c r="M19343"/>
  <c r="M19344"/>
  <c r="M19345"/>
  <c r="M19346"/>
  <c r="M19347"/>
  <c r="M19348"/>
  <c r="M19349"/>
  <c r="M19350"/>
  <c r="M19351"/>
  <c r="M19352"/>
  <c r="M19353"/>
  <c r="M19354"/>
  <c r="M19355"/>
  <c r="M19356"/>
  <c r="M19357"/>
  <c r="M19358"/>
  <c r="M19359"/>
  <c r="M19360"/>
  <c r="M19361"/>
  <c r="M19362"/>
  <c r="M19363"/>
  <c r="M19364"/>
  <c r="M19365"/>
  <c r="M19366"/>
  <c r="M19367"/>
  <c r="M19368"/>
  <c r="M19369"/>
  <c r="M19370"/>
  <c r="M19371"/>
  <c r="M19372"/>
  <c r="M19373"/>
  <c r="M19374"/>
  <c r="M19375"/>
  <c r="M19376"/>
  <c r="M19377"/>
  <c r="M19378"/>
  <c r="M19379"/>
  <c r="M19380"/>
  <c r="M19381"/>
  <c r="M19382"/>
  <c r="M19383"/>
  <c r="M19384"/>
  <c r="M19385"/>
  <c r="M19386"/>
  <c r="M19387"/>
  <c r="M19388"/>
  <c r="M19389"/>
  <c r="M19390"/>
  <c r="M19391"/>
  <c r="M19392"/>
  <c r="M19393"/>
  <c r="M19394"/>
  <c r="M19395"/>
  <c r="M19396"/>
  <c r="M19397"/>
  <c r="M19398"/>
  <c r="M19399"/>
  <c r="M19400"/>
  <c r="M19401"/>
  <c r="M19402"/>
  <c r="M19403"/>
  <c r="M19404"/>
  <c r="M19405"/>
  <c r="M19406"/>
  <c r="M19407"/>
  <c r="M19408"/>
  <c r="M19409"/>
  <c r="M19410"/>
  <c r="M19411"/>
  <c r="M19412"/>
  <c r="M19413"/>
  <c r="M19414"/>
  <c r="M19415"/>
  <c r="M19416"/>
  <c r="M19417"/>
  <c r="M19418"/>
  <c r="M19419"/>
  <c r="M19420"/>
  <c r="M19421"/>
  <c r="M19422"/>
  <c r="M19423"/>
  <c r="M19424"/>
  <c r="M19425"/>
  <c r="M19426"/>
  <c r="M19427"/>
  <c r="M19428"/>
  <c r="M19429"/>
  <c r="M19430"/>
  <c r="M19431"/>
  <c r="M19432"/>
  <c r="M19433"/>
  <c r="M19434"/>
  <c r="M19435"/>
  <c r="M19436"/>
  <c r="M19437"/>
  <c r="M19438"/>
  <c r="M19439"/>
  <c r="M19440"/>
  <c r="M19441"/>
  <c r="M19442"/>
  <c r="M19443"/>
  <c r="M19444"/>
  <c r="M19445"/>
  <c r="M19446"/>
  <c r="M19447"/>
  <c r="M19448"/>
  <c r="M19449"/>
  <c r="M19450"/>
  <c r="M19451"/>
  <c r="M19452"/>
  <c r="M19453"/>
  <c r="M19454"/>
  <c r="M19455"/>
  <c r="M19456"/>
  <c r="M19457"/>
  <c r="M19458"/>
  <c r="M19459"/>
  <c r="M19460"/>
  <c r="M19461"/>
  <c r="M19462"/>
  <c r="M19463"/>
  <c r="M19464"/>
  <c r="M19465"/>
  <c r="M19466"/>
  <c r="M19467"/>
  <c r="M19468"/>
  <c r="M19469"/>
  <c r="M19470"/>
  <c r="M19471"/>
  <c r="M19472"/>
  <c r="M19473"/>
  <c r="M19474"/>
  <c r="M19475"/>
  <c r="M19476"/>
  <c r="M19477"/>
  <c r="M19478"/>
  <c r="M19479"/>
  <c r="M19480"/>
  <c r="M19481"/>
  <c r="M19482"/>
  <c r="M19483"/>
  <c r="M19484"/>
  <c r="M19485"/>
  <c r="M19486"/>
  <c r="M19487"/>
  <c r="M19488"/>
  <c r="M19489"/>
  <c r="M19490"/>
  <c r="M19491"/>
  <c r="M19492"/>
  <c r="M19493"/>
  <c r="M19494"/>
  <c r="M19495"/>
  <c r="M19496"/>
  <c r="M19497"/>
  <c r="M19498"/>
  <c r="M19499"/>
  <c r="M19500"/>
  <c r="M19501"/>
  <c r="M19502"/>
  <c r="M19503"/>
  <c r="M19504"/>
  <c r="M19505"/>
  <c r="M19506"/>
  <c r="M19507"/>
  <c r="M19508"/>
  <c r="M19509"/>
  <c r="M19510"/>
  <c r="M19511"/>
  <c r="M19512"/>
  <c r="M19513"/>
  <c r="M19514"/>
  <c r="M19515"/>
  <c r="M19516"/>
  <c r="M19517"/>
  <c r="M19518"/>
  <c r="M19519"/>
  <c r="M19520"/>
  <c r="M19521"/>
  <c r="M19522"/>
  <c r="M19523"/>
  <c r="M19524"/>
  <c r="M19525"/>
  <c r="M19526"/>
  <c r="M19527"/>
  <c r="M19528"/>
  <c r="M19529"/>
  <c r="M19530"/>
  <c r="M19531"/>
  <c r="M19532"/>
  <c r="M19533"/>
  <c r="M19534"/>
  <c r="M19535"/>
  <c r="M19536"/>
  <c r="M19537"/>
  <c r="M19538"/>
  <c r="M19539"/>
  <c r="M19540"/>
  <c r="M19541"/>
  <c r="M19542"/>
  <c r="M19543"/>
  <c r="M19544"/>
  <c r="M19545"/>
  <c r="M19546"/>
  <c r="M19547"/>
  <c r="M19548"/>
  <c r="M19549"/>
  <c r="M19550"/>
  <c r="M19551"/>
  <c r="M19552"/>
  <c r="M19553"/>
  <c r="M19554"/>
  <c r="M19555"/>
  <c r="M19556"/>
  <c r="M19557"/>
  <c r="M19558"/>
  <c r="M19559"/>
  <c r="M19560"/>
  <c r="M19561"/>
  <c r="M19562"/>
  <c r="M19563"/>
  <c r="M19564"/>
  <c r="M19565"/>
  <c r="M19566"/>
  <c r="M19567"/>
  <c r="M19568"/>
  <c r="M19569"/>
  <c r="M19570"/>
  <c r="M19571"/>
  <c r="M19572"/>
  <c r="M19573"/>
  <c r="M19574"/>
  <c r="M19575"/>
  <c r="M19576"/>
  <c r="M19577"/>
  <c r="M19578"/>
  <c r="M19579"/>
  <c r="M19580"/>
  <c r="M19581"/>
  <c r="M19582"/>
  <c r="M19583"/>
  <c r="M19584"/>
  <c r="M19585"/>
  <c r="M19586"/>
  <c r="M19587"/>
  <c r="M19588"/>
  <c r="M19589"/>
  <c r="M19590"/>
  <c r="M19591"/>
  <c r="M19592"/>
  <c r="M19593"/>
  <c r="M19594"/>
  <c r="M19595"/>
  <c r="M19596"/>
  <c r="M19597"/>
  <c r="M19598"/>
  <c r="M19599"/>
  <c r="M19600"/>
  <c r="M19601"/>
  <c r="M19602"/>
  <c r="M19603"/>
  <c r="M19604"/>
  <c r="M19605"/>
  <c r="M19606"/>
  <c r="M19607"/>
  <c r="M19608"/>
  <c r="M19609"/>
  <c r="M19610"/>
  <c r="M19611"/>
  <c r="M19612"/>
  <c r="M19613"/>
  <c r="M19614"/>
  <c r="M19615"/>
  <c r="M19616"/>
  <c r="M19617"/>
  <c r="M19618"/>
  <c r="M19619"/>
  <c r="M19620"/>
  <c r="M19621"/>
  <c r="M19622"/>
  <c r="M19623"/>
  <c r="M19624"/>
  <c r="M19625"/>
  <c r="M19626"/>
  <c r="M19627"/>
  <c r="M19628"/>
  <c r="M19629"/>
  <c r="M19630"/>
  <c r="M19631"/>
  <c r="M19632"/>
  <c r="M19633"/>
  <c r="M19634"/>
  <c r="M19635"/>
  <c r="M19636"/>
  <c r="M19637"/>
  <c r="M19638"/>
  <c r="M19639"/>
  <c r="M19640"/>
  <c r="M19641"/>
  <c r="M19642"/>
  <c r="M19643"/>
  <c r="M19644"/>
  <c r="M19645"/>
  <c r="M19646"/>
  <c r="M19647"/>
  <c r="M19648"/>
  <c r="M19649"/>
  <c r="M19650"/>
  <c r="M19651"/>
  <c r="M19652"/>
  <c r="M19653"/>
  <c r="M19654"/>
  <c r="M19655"/>
  <c r="M19656"/>
  <c r="M19657"/>
  <c r="M19658"/>
  <c r="M19659"/>
  <c r="M19660"/>
  <c r="M19661"/>
  <c r="M19662"/>
  <c r="M19663"/>
  <c r="M19664"/>
  <c r="M19665"/>
  <c r="M19666"/>
  <c r="M19667"/>
  <c r="M19668"/>
  <c r="M19669"/>
  <c r="M19670"/>
  <c r="M19671"/>
  <c r="M19672"/>
  <c r="M19673"/>
  <c r="M19674"/>
  <c r="M19675"/>
  <c r="M19676"/>
  <c r="M19677"/>
  <c r="M19678"/>
  <c r="M19679"/>
  <c r="M19680"/>
  <c r="M19681"/>
  <c r="M19682"/>
  <c r="M19683"/>
  <c r="M19684"/>
  <c r="M19685"/>
  <c r="M19686"/>
  <c r="M19687"/>
  <c r="M19688"/>
  <c r="M19689"/>
  <c r="M19690"/>
  <c r="M19691"/>
  <c r="M19692"/>
  <c r="M19693"/>
  <c r="M19694"/>
  <c r="M19695"/>
  <c r="M19696"/>
  <c r="M19697"/>
  <c r="M19698"/>
  <c r="M19699"/>
  <c r="M19700"/>
  <c r="M19701"/>
  <c r="M19702"/>
  <c r="M19703"/>
  <c r="M19704"/>
  <c r="M19705"/>
  <c r="M19706"/>
  <c r="M19707"/>
  <c r="M19708"/>
  <c r="M19709"/>
  <c r="M19710"/>
  <c r="M19711"/>
  <c r="M19712"/>
  <c r="M19713"/>
  <c r="M19714"/>
  <c r="M19715"/>
  <c r="M19716"/>
  <c r="M19717"/>
  <c r="M19718"/>
  <c r="M19719"/>
  <c r="M19720"/>
  <c r="M19721"/>
  <c r="M19722"/>
  <c r="M19723"/>
  <c r="M19724"/>
  <c r="M19725"/>
  <c r="M19726"/>
  <c r="M19727"/>
  <c r="M19728"/>
  <c r="M19729"/>
  <c r="M19730"/>
  <c r="M19731"/>
  <c r="M19732"/>
  <c r="M19733"/>
  <c r="M19734"/>
  <c r="M19735"/>
  <c r="M19736"/>
  <c r="M19737"/>
  <c r="M19738"/>
  <c r="M19739"/>
  <c r="M19740"/>
  <c r="M19741"/>
  <c r="M19742"/>
  <c r="M19743"/>
  <c r="M19744"/>
  <c r="M19745"/>
  <c r="M19746"/>
  <c r="M19747"/>
  <c r="M19748"/>
  <c r="M19749"/>
  <c r="M19750"/>
  <c r="M19751"/>
  <c r="M19752"/>
  <c r="M19753"/>
  <c r="M19754"/>
  <c r="M19755"/>
  <c r="M19756"/>
  <c r="M19757"/>
  <c r="M19758"/>
  <c r="M19759"/>
  <c r="M19760"/>
  <c r="M19761"/>
  <c r="M19762"/>
  <c r="M19763"/>
  <c r="M19764"/>
  <c r="M19765"/>
  <c r="M19766"/>
  <c r="M19767"/>
  <c r="M19768"/>
  <c r="M19769"/>
  <c r="M19770"/>
  <c r="M19771"/>
  <c r="M19772"/>
  <c r="M19773"/>
  <c r="M19774"/>
  <c r="M19775"/>
  <c r="M19776"/>
  <c r="M19777"/>
  <c r="M19778"/>
  <c r="M19779"/>
  <c r="M19780"/>
  <c r="M19781"/>
  <c r="M19782"/>
  <c r="M19783"/>
  <c r="M19784"/>
  <c r="M19785"/>
  <c r="M19786"/>
  <c r="M19787"/>
  <c r="M19788"/>
  <c r="M19789"/>
  <c r="M19790"/>
  <c r="M19791"/>
  <c r="M19792"/>
  <c r="M19793"/>
  <c r="M19794"/>
  <c r="M19795"/>
  <c r="M19796"/>
  <c r="M19797"/>
  <c r="M19798"/>
  <c r="M19799"/>
  <c r="M19800"/>
  <c r="M19801"/>
  <c r="M19802"/>
  <c r="M19803"/>
  <c r="M19804"/>
  <c r="M19805"/>
  <c r="M19806"/>
  <c r="M19807"/>
  <c r="M19808"/>
  <c r="M19809"/>
  <c r="M19810"/>
  <c r="M19811"/>
  <c r="M19812"/>
  <c r="M19813"/>
  <c r="M19814"/>
  <c r="M19815"/>
  <c r="M19816"/>
  <c r="M19817"/>
  <c r="M19818"/>
  <c r="M19819"/>
  <c r="M19820"/>
  <c r="M19821"/>
  <c r="M19822"/>
  <c r="M19823"/>
  <c r="M19824"/>
  <c r="M19825"/>
  <c r="M19826"/>
  <c r="M19827"/>
  <c r="M19828"/>
  <c r="M19829"/>
  <c r="M19830"/>
  <c r="M19831"/>
  <c r="M19832"/>
  <c r="M19833"/>
  <c r="M19834"/>
  <c r="M19835"/>
  <c r="M19836"/>
  <c r="M19837"/>
  <c r="M19838"/>
  <c r="M19839"/>
  <c r="M19840"/>
  <c r="M19841"/>
  <c r="M19842"/>
  <c r="M19843"/>
  <c r="M19844"/>
  <c r="M19845"/>
  <c r="M19846"/>
  <c r="M19847"/>
  <c r="M19848"/>
  <c r="M19849"/>
  <c r="M19850"/>
  <c r="M19851"/>
  <c r="M19852"/>
  <c r="M19853"/>
  <c r="M19854"/>
  <c r="M19855"/>
  <c r="M19856"/>
  <c r="M19857"/>
  <c r="M19858"/>
  <c r="M19859"/>
  <c r="M19860"/>
  <c r="M19861"/>
  <c r="M19862"/>
  <c r="M19863"/>
  <c r="M19864"/>
  <c r="M19865"/>
  <c r="M19866"/>
  <c r="M19867"/>
  <c r="M19868"/>
  <c r="M19869"/>
  <c r="M19870"/>
  <c r="M19871"/>
  <c r="M19872"/>
  <c r="M19873"/>
  <c r="M19874"/>
  <c r="M19875"/>
  <c r="M19876"/>
  <c r="M19877"/>
  <c r="M19878"/>
  <c r="M19879"/>
  <c r="M19880"/>
  <c r="M19881"/>
  <c r="M19882"/>
  <c r="M19883"/>
  <c r="M19884"/>
  <c r="M19885"/>
  <c r="M19886"/>
  <c r="M19887"/>
  <c r="M19888"/>
  <c r="M19889"/>
  <c r="M19890"/>
  <c r="M19891"/>
  <c r="M19892"/>
  <c r="M19893"/>
  <c r="M19894"/>
  <c r="M19895"/>
  <c r="M19896"/>
  <c r="M19897"/>
  <c r="M19898"/>
  <c r="M19899"/>
  <c r="M19900"/>
  <c r="M19901"/>
  <c r="M19902"/>
  <c r="M19903"/>
  <c r="M19904"/>
  <c r="M19905"/>
  <c r="M19906"/>
  <c r="M19907"/>
  <c r="M19908"/>
  <c r="M19909"/>
  <c r="M19910"/>
  <c r="M19911"/>
  <c r="M19912"/>
  <c r="M19913"/>
  <c r="M19914"/>
  <c r="M19915"/>
  <c r="M19916"/>
  <c r="M19917"/>
  <c r="M19918"/>
  <c r="M19919"/>
  <c r="M19920"/>
  <c r="M19921"/>
  <c r="M19922"/>
  <c r="M19923"/>
  <c r="M19924"/>
  <c r="M19925"/>
  <c r="M19926"/>
  <c r="M19927"/>
  <c r="M19928"/>
  <c r="M19929"/>
  <c r="M19930"/>
  <c r="M19931"/>
  <c r="M19932"/>
  <c r="M19933"/>
  <c r="M19934"/>
  <c r="M19935"/>
  <c r="M19936"/>
  <c r="M19937"/>
  <c r="M19938"/>
  <c r="M19939"/>
  <c r="M19940"/>
  <c r="M19941"/>
  <c r="M19942"/>
  <c r="M19943"/>
  <c r="M19944"/>
  <c r="M19945"/>
  <c r="M19946"/>
  <c r="M19947"/>
  <c r="M19948"/>
  <c r="M19949"/>
  <c r="M19950"/>
  <c r="M19951"/>
  <c r="M19952"/>
  <c r="M19953"/>
  <c r="M19954"/>
  <c r="M19955"/>
  <c r="M19956"/>
  <c r="M19957"/>
  <c r="M19958"/>
  <c r="M19959"/>
  <c r="M19960"/>
  <c r="M19961"/>
  <c r="M19962"/>
  <c r="M19963"/>
  <c r="M19964"/>
  <c r="M19965"/>
  <c r="M19966"/>
  <c r="M19967"/>
  <c r="M19968"/>
  <c r="M19969"/>
  <c r="M19970"/>
  <c r="M19971"/>
  <c r="M19972"/>
  <c r="M19973"/>
  <c r="M19974"/>
  <c r="M19975"/>
  <c r="M19976"/>
  <c r="M19977"/>
  <c r="M19978"/>
  <c r="M19979"/>
  <c r="M19980"/>
  <c r="M19981"/>
  <c r="M19982"/>
  <c r="M19983"/>
  <c r="M19984"/>
  <c r="M19985"/>
  <c r="M19986"/>
  <c r="M19987"/>
  <c r="M19988"/>
  <c r="M19989"/>
  <c r="M19990"/>
  <c r="M19991"/>
  <c r="M19992"/>
  <c r="M19993"/>
  <c r="M19994"/>
  <c r="M19995"/>
  <c r="M19996"/>
  <c r="M19997"/>
  <c r="M19998"/>
  <c r="M19999"/>
  <c r="M20000"/>
  <c r="M20001"/>
  <c r="M20002"/>
  <c r="M20003"/>
  <c r="M20004"/>
  <c r="M20005"/>
  <c r="M20006"/>
  <c r="M20007"/>
  <c r="M20008"/>
  <c r="M20009"/>
  <c r="M20010"/>
  <c r="M20011"/>
  <c r="M20012"/>
  <c r="M20013"/>
  <c r="M20014"/>
  <c r="M20015"/>
  <c r="M20016"/>
  <c r="M20017"/>
  <c r="M20018"/>
  <c r="M20019"/>
  <c r="M20020"/>
  <c r="M20021"/>
  <c r="M20022"/>
  <c r="M20023"/>
  <c r="M20024"/>
  <c r="M20025"/>
  <c r="M20026"/>
  <c r="M20027"/>
  <c r="M20028"/>
  <c r="M20029"/>
  <c r="M20030"/>
  <c r="M20031"/>
  <c r="M20032"/>
  <c r="M20033"/>
  <c r="M20034"/>
  <c r="M20035"/>
  <c r="M20036"/>
  <c r="M20037"/>
  <c r="M20038"/>
  <c r="M20039"/>
  <c r="M20040"/>
  <c r="M20041"/>
  <c r="M20042"/>
  <c r="M20043"/>
  <c r="M20044"/>
  <c r="M20045"/>
  <c r="M20046"/>
  <c r="M20047"/>
  <c r="M20048"/>
  <c r="M20049"/>
  <c r="M20050"/>
  <c r="M20051"/>
  <c r="M20052"/>
  <c r="M20053"/>
  <c r="M20054"/>
  <c r="M20055"/>
  <c r="M20056"/>
  <c r="M20057"/>
  <c r="M20058"/>
  <c r="M20059"/>
  <c r="M20060"/>
  <c r="M20061"/>
  <c r="M20062"/>
  <c r="M20063"/>
  <c r="M20064"/>
  <c r="M20065"/>
  <c r="M20066"/>
  <c r="M20067"/>
  <c r="M20068"/>
  <c r="M20069"/>
  <c r="M20070"/>
  <c r="M20071"/>
  <c r="M20072"/>
  <c r="M20073"/>
  <c r="M20074"/>
  <c r="M20075"/>
  <c r="M20076"/>
  <c r="M20077"/>
  <c r="M20078"/>
  <c r="M20079"/>
  <c r="M20080"/>
  <c r="M20081"/>
  <c r="M20082"/>
  <c r="M20083"/>
  <c r="M20084"/>
  <c r="M20085"/>
  <c r="M20086"/>
  <c r="M20087"/>
  <c r="M20088"/>
  <c r="M20089"/>
  <c r="M20090"/>
  <c r="M20091"/>
  <c r="M20092"/>
  <c r="M20093"/>
  <c r="M20094"/>
  <c r="M20095"/>
  <c r="M20096"/>
  <c r="M20097"/>
  <c r="M20098"/>
  <c r="M20099"/>
  <c r="M20100"/>
  <c r="M20101"/>
  <c r="M20102"/>
  <c r="M20103"/>
  <c r="M20104"/>
  <c r="M20105"/>
  <c r="M20106"/>
  <c r="M20107"/>
  <c r="M20108"/>
  <c r="M20109"/>
  <c r="M20110"/>
  <c r="M20111"/>
  <c r="M20112"/>
  <c r="M20113"/>
  <c r="M20114"/>
  <c r="M20115"/>
  <c r="M20116"/>
  <c r="M20117"/>
  <c r="M20118"/>
  <c r="M20119"/>
  <c r="M20120"/>
  <c r="M20121"/>
  <c r="M20122"/>
  <c r="M20123"/>
  <c r="M20124"/>
  <c r="M20125"/>
  <c r="M20126"/>
  <c r="M20127"/>
  <c r="M20128"/>
  <c r="M20129"/>
  <c r="M20130"/>
  <c r="M20131"/>
  <c r="M20132"/>
  <c r="M20133"/>
  <c r="M20134"/>
  <c r="M20135"/>
  <c r="M20136"/>
  <c r="M20137"/>
  <c r="M20138"/>
  <c r="M20139"/>
  <c r="M20140"/>
  <c r="M20141"/>
  <c r="M20142"/>
  <c r="M20143"/>
  <c r="M20144"/>
  <c r="M20145"/>
  <c r="M20146"/>
  <c r="M20147"/>
  <c r="M20148"/>
  <c r="M20149"/>
  <c r="M20150"/>
  <c r="M20151"/>
  <c r="M20152"/>
  <c r="M20153"/>
  <c r="M20154"/>
  <c r="M20155"/>
  <c r="M20156"/>
  <c r="M20157"/>
  <c r="M20158"/>
  <c r="M20159"/>
  <c r="M20160"/>
  <c r="M20161"/>
  <c r="M20162"/>
  <c r="M20163"/>
  <c r="M20164"/>
  <c r="M20165"/>
  <c r="M20166"/>
  <c r="M20167"/>
  <c r="M20168"/>
  <c r="M20169"/>
  <c r="M20170"/>
  <c r="M20171"/>
  <c r="M20172"/>
  <c r="M20173"/>
  <c r="M20174"/>
  <c r="M20175"/>
  <c r="M20176"/>
  <c r="M20177"/>
  <c r="M20178"/>
  <c r="M20179"/>
  <c r="M20180"/>
  <c r="M20181"/>
  <c r="M20182"/>
  <c r="M20183"/>
  <c r="M20184"/>
  <c r="M20185"/>
  <c r="M20186"/>
  <c r="M20187"/>
  <c r="M20188"/>
  <c r="M20189"/>
  <c r="M20190"/>
  <c r="M20191"/>
  <c r="M20192"/>
  <c r="M20193"/>
  <c r="M20194"/>
  <c r="M20195"/>
  <c r="M20196"/>
  <c r="M20197"/>
  <c r="M20198"/>
  <c r="M20199"/>
  <c r="M20200"/>
  <c r="M20201"/>
  <c r="M20202"/>
  <c r="M20203"/>
  <c r="M20204"/>
  <c r="M20205"/>
  <c r="M20206"/>
  <c r="M20207"/>
  <c r="M20208"/>
  <c r="M20209"/>
  <c r="M20210"/>
  <c r="M20211"/>
  <c r="M20212"/>
  <c r="M20213"/>
  <c r="M20214"/>
  <c r="M20215"/>
  <c r="M20216"/>
  <c r="M20217"/>
  <c r="M20218"/>
  <c r="M20219"/>
  <c r="M20220"/>
  <c r="M20221"/>
  <c r="M20222"/>
  <c r="M20223"/>
  <c r="M20224"/>
  <c r="M20225"/>
  <c r="M20226"/>
  <c r="M20227"/>
  <c r="M20228"/>
  <c r="M20229"/>
  <c r="M20230"/>
  <c r="M20231"/>
  <c r="M20232"/>
  <c r="M20233"/>
  <c r="M20234"/>
  <c r="M20235"/>
  <c r="M20236"/>
  <c r="M20237"/>
  <c r="M20238"/>
  <c r="M20239"/>
  <c r="M20240"/>
  <c r="M20241"/>
  <c r="M20242"/>
  <c r="M20243"/>
  <c r="M20244"/>
  <c r="M20245"/>
  <c r="M20246"/>
  <c r="M20247"/>
  <c r="M20248"/>
  <c r="M20249"/>
  <c r="M20250"/>
  <c r="M20251"/>
  <c r="M20252"/>
  <c r="M20253"/>
  <c r="M20254"/>
  <c r="M20255"/>
  <c r="M20256"/>
  <c r="M20257"/>
  <c r="M20258"/>
  <c r="M20259"/>
  <c r="M20260"/>
  <c r="M20261"/>
  <c r="M20262"/>
  <c r="M20263"/>
  <c r="M20264"/>
  <c r="M20265"/>
  <c r="M20266"/>
  <c r="M20267"/>
  <c r="M20268"/>
  <c r="M20269"/>
  <c r="M20270"/>
  <c r="M20271"/>
  <c r="M20272"/>
  <c r="M20273"/>
  <c r="M20274"/>
  <c r="M20275"/>
  <c r="M20276"/>
  <c r="M20277"/>
  <c r="M20278"/>
  <c r="M20279"/>
  <c r="M20280"/>
  <c r="M20281"/>
  <c r="M20282"/>
  <c r="M20283"/>
  <c r="M20284"/>
  <c r="M20285"/>
  <c r="M20286"/>
  <c r="M20287"/>
  <c r="M20288"/>
  <c r="M20289"/>
  <c r="M20290"/>
  <c r="M20291"/>
  <c r="M20292"/>
  <c r="M20293"/>
  <c r="M20294"/>
  <c r="M20295"/>
  <c r="M20296"/>
  <c r="M20297"/>
  <c r="M20298"/>
  <c r="M20299"/>
  <c r="M20300"/>
  <c r="M20301"/>
  <c r="M20302"/>
  <c r="M20303"/>
  <c r="M20304"/>
  <c r="M20305"/>
  <c r="M20306"/>
  <c r="M20307"/>
  <c r="M20308"/>
  <c r="M20309"/>
  <c r="M20310"/>
  <c r="M20311"/>
  <c r="M20312"/>
  <c r="M20313"/>
  <c r="M20314"/>
  <c r="M20315"/>
  <c r="M20316"/>
  <c r="M20317"/>
  <c r="M20318"/>
  <c r="M20319"/>
  <c r="M20320"/>
  <c r="M20321"/>
  <c r="M20322"/>
  <c r="M20323"/>
  <c r="M20324"/>
  <c r="M20325"/>
  <c r="M20326"/>
  <c r="M20327"/>
  <c r="M20328"/>
  <c r="M20329"/>
  <c r="M20330"/>
  <c r="M20331"/>
  <c r="M20332"/>
  <c r="M20333"/>
  <c r="M20334"/>
  <c r="M20335"/>
  <c r="M20336"/>
  <c r="M20337"/>
  <c r="M20338"/>
  <c r="M20339"/>
  <c r="M20340"/>
  <c r="M20341"/>
  <c r="M20342"/>
  <c r="M20343"/>
  <c r="M20344"/>
  <c r="M20345"/>
  <c r="M20346"/>
  <c r="M20347"/>
  <c r="M20348"/>
  <c r="M20349"/>
  <c r="M20350"/>
  <c r="M20351"/>
  <c r="M20352"/>
  <c r="M20353"/>
  <c r="M20354"/>
  <c r="M20355"/>
  <c r="M20356"/>
  <c r="M20357"/>
  <c r="M20358"/>
  <c r="M20359"/>
  <c r="M20360"/>
  <c r="M20361"/>
  <c r="M20362"/>
  <c r="M20363"/>
  <c r="M20364"/>
  <c r="M20365"/>
  <c r="M20366"/>
  <c r="M20367"/>
  <c r="M20368"/>
  <c r="M20369"/>
  <c r="M20370"/>
  <c r="M20371"/>
  <c r="M20372"/>
  <c r="M20373"/>
  <c r="M20374"/>
  <c r="M20375"/>
  <c r="M20376"/>
  <c r="M20377"/>
  <c r="M20378"/>
  <c r="M20379"/>
  <c r="M20380"/>
  <c r="M20381"/>
  <c r="M20382"/>
  <c r="M20383"/>
  <c r="M20384"/>
  <c r="M20385"/>
  <c r="M20386"/>
  <c r="M20387"/>
  <c r="M20388"/>
  <c r="M20389"/>
  <c r="M20390"/>
  <c r="M20391"/>
  <c r="M20392"/>
  <c r="M20393"/>
  <c r="M20394"/>
  <c r="M20395"/>
  <c r="M20396"/>
  <c r="M20397"/>
  <c r="M20398"/>
  <c r="M20399"/>
  <c r="M20400"/>
  <c r="M20401"/>
  <c r="M20402"/>
  <c r="M20403"/>
  <c r="M20404"/>
  <c r="M20405"/>
  <c r="M20406"/>
  <c r="M20407"/>
  <c r="M20408"/>
  <c r="M20409"/>
  <c r="M20410"/>
  <c r="M20411"/>
  <c r="M20412"/>
  <c r="M20413"/>
  <c r="M20414"/>
  <c r="M20415"/>
  <c r="M20416"/>
  <c r="M20417"/>
  <c r="M20418"/>
  <c r="M20419"/>
  <c r="M20420"/>
  <c r="M20421"/>
  <c r="M20422"/>
  <c r="M20423"/>
  <c r="M20424"/>
  <c r="M20425"/>
  <c r="M20426"/>
  <c r="M20427"/>
  <c r="M20428"/>
  <c r="M20429"/>
  <c r="M20430"/>
  <c r="M20431"/>
  <c r="M20432"/>
  <c r="M20433"/>
  <c r="M20434"/>
  <c r="M20435"/>
  <c r="M20436"/>
  <c r="M20437"/>
  <c r="M20438"/>
  <c r="M20439"/>
  <c r="M20440"/>
  <c r="M20441"/>
  <c r="M20442"/>
  <c r="M20443"/>
  <c r="M20444"/>
  <c r="M20445"/>
  <c r="M20446"/>
  <c r="M20447"/>
  <c r="M20448"/>
  <c r="M20449"/>
  <c r="M20450"/>
  <c r="M20451"/>
  <c r="M20452"/>
  <c r="M20453"/>
  <c r="M20454"/>
  <c r="M20455"/>
  <c r="M20456"/>
  <c r="M20457"/>
  <c r="M20458"/>
  <c r="M20459"/>
  <c r="M20460"/>
  <c r="M20461"/>
  <c r="M20462"/>
  <c r="M20463"/>
  <c r="M20464"/>
  <c r="M20465"/>
  <c r="M20466"/>
  <c r="M20467"/>
  <c r="M20468"/>
  <c r="M20469"/>
  <c r="M20470"/>
  <c r="M20471"/>
  <c r="M20472"/>
  <c r="M20473"/>
  <c r="M20474"/>
  <c r="M20475"/>
  <c r="M20476"/>
  <c r="M20477"/>
  <c r="M20478"/>
  <c r="M20479"/>
  <c r="M20480"/>
  <c r="M20481"/>
  <c r="M20482"/>
  <c r="M20483"/>
  <c r="M20484"/>
  <c r="M20485"/>
  <c r="M20486"/>
  <c r="M20487"/>
  <c r="M20488"/>
  <c r="M20489"/>
  <c r="M20490"/>
  <c r="M20491"/>
  <c r="M20492"/>
  <c r="M20493"/>
  <c r="M20494"/>
  <c r="M20495"/>
  <c r="M20496"/>
  <c r="M20497"/>
  <c r="M20498"/>
  <c r="M20499"/>
  <c r="M20500"/>
  <c r="M20501"/>
  <c r="M20502"/>
  <c r="M20503"/>
  <c r="M20504"/>
  <c r="M20505"/>
  <c r="M20506"/>
  <c r="M20507"/>
  <c r="M20508"/>
  <c r="M20509"/>
  <c r="M20510"/>
  <c r="M20511"/>
  <c r="M20512"/>
  <c r="M20513"/>
  <c r="M20514"/>
  <c r="M20515"/>
  <c r="M20516"/>
  <c r="M20517"/>
  <c r="M20518"/>
  <c r="M20519"/>
  <c r="M20520"/>
  <c r="M20521"/>
  <c r="M20522"/>
  <c r="M20523"/>
  <c r="M20524"/>
  <c r="M20525"/>
  <c r="M20526"/>
  <c r="M20527"/>
  <c r="M20528"/>
  <c r="M20529"/>
  <c r="M20530"/>
  <c r="M20531"/>
  <c r="M20532"/>
  <c r="M20533"/>
  <c r="M20534"/>
  <c r="M20535"/>
  <c r="M20536"/>
  <c r="M20537"/>
  <c r="M20538"/>
  <c r="M20539"/>
  <c r="M20540"/>
  <c r="M20541"/>
  <c r="M20542"/>
  <c r="M20543"/>
  <c r="M20544"/>
  <c r="M20545"/>
  <c r="M20546"/>
  <c r="M20547"/>
  <c r="M20548"/>
  <c r="M20549"/>
  <c r="M20550"/>
  <c r="M20551"/>
  <c r="M20552"/>
  <c r="M20553"/>
  <c r="M20554"/>
  <c r="M20555"/>
  <c r="M20556"/>
  <c r="M20557"/>
  <c r="M20558"/>
  <c r="M20559"/>
  <c r="M20560"/>
  <c r="M20561"/>
  <c r="M20562"/>
  <c r="M20563"/>
  <c r="M20564"/>
  <c r="M20565"/>
  <c r="M20566"/>
  <c r="M20567"/>
  <c r="M20568"/>
  <c r="M20569"/>
  <c r="M20570"/>
  <c r="M20571"/>
  <c r="M20572"/>
  <c r="M20573"/>
  <c r="M20574"/>
  <c r="M20575"/>
  <c r="M20576"/>
  <c r="M20577"/>
  <c r="M20578"/>
  <c r="M20579"/>
  <c r="M20580"/>
  <c r="M20581"/>
  <c r="M20582"/>
  <c r="M20583"/>
  <c r="M20584"/>
  <c r="M20585"/>
  <c r="M20586"/>
  <c r="M20587"/>
  <c r="M20588"/>
  <c r="M20589"/>
  <c r="M20590"/>
  <c r="M20591"/>
  <c r="M20592"/>
  <c r="M20593"/>
  <c r="M20594"/>
  <c r="M20595"/>
  <c r="M20596"/>
  <c r="M20597"/>
  <c r="M20598"/>
  <c r="M20599"/>
  <c r="M20600"/>
  <c r="M20601"/>
  <c r="M20602"/>
  <c r="M20603"/>
  <c r="M20604"/>
  <c r="M20605"/>
  <c r="M20606"/>
  <c r="M20607"/>
  <c r="M20608"/>
  <c r="M20609"/>
  <c r="M20610"/>
  <c r="M20611"/>
  <c r="M20612"/>
  <c r="M20613"/>
  <c r="M20614"/>
  <c r="M20615"/>
  <c r="M20616"/>
  <c r="M20617"/>
  <c r="M20618"/>
  <c r="M20619"/>
  <c r="M20620"/>
  <c r="M20621"/>
  <c r="M20622"/>
  <c r="M20623"/>
  <c r="M20624"/>
  <c r="M20625"/>
  <c r="M20626"/>
  <c r="M20627"/>
  <c r="M20628"/>
  <c r="M20629"/>
  <c r="M20630"/>
  <c r="M20631"/>
  <c r="M20632"/>
  <c r="M20633"/>
  <c r="M20634"/>
  <c r="M20635"/>
  <c r="M20636"/>
  <c r="M20637"/>
  <c r="M20638"/>
  <c r="M20639"/>
  <c r="M20640"/>
  <c r="M20641"/>
  <c r="M20642"/>
  <c r="M20643"/>
  <c r="M20644"/>
  <c r="M20645"/>
  <c r="M20646"/>
  <c r="M20647"/>
  <c r="M20648"/>
  <c r="M20649"/>
  <c r="M20650"/>
  <c r="M20651"/>
  <c r="M20652"/>
  <c r="M20653"/>
  <c r="M20654"/>
  <c r="M20655"/>
  <c r="M20656"/>
  <c r="M20657"/>
  <c r="M20658"/>
  <c r="M20659"/>
  <c r="M20660"/>
  <c r="M20661"/>
  <c r="M20662"/>
  <c r="M20663"/>
  <c r="M20664"/>
  <c r="M20665"/>
  <c r="M20666"/>
  <c r="M20667"/>
  <c r="M20668"/>
  <c r="M20669"/>
  <c r="M20670"/>
  <c r="M20671"/>
  <c r="M20672"/>
  <c r="M20673"/>
  <c r="M20674"/>
  <c r="M20675"/>
  <c r="M20676"/>
  <c r="M20677"/>
  <c r="M20678"/>
  <c r="M20679"/>
  <c r="M20680"/>
  <c r="M20681"/>
  <c r="M20682"/>
  <c r="M20683"/>
  <c r="M20684"/>
  <c r="M20685"/>
  <c r="M20686"/>
  <c r="M20687"/>
  <c r="M20688"/>
  <c r="M20689"/>
  <c r="M20690"/>
  <c r="M20691"/>
  <c r="M20692"/>
  <c r="M20693"/>
  <c r="M20694"/>
  <c r="M20695"/>
  <c r="M20696"/>
  <c r="M20697"/>
  <c r="M20698"/>
  <c r="M20699"/>
  <c r="M20700"/>
  <c r="M20701"/>
  <c r="M20702"/>
  <c r="M20703"/>
  <c r="M20704"/>
  <c r="M20705"/>
  <c r="M20706"/>
  <c r="M20707"/>
  <c r="M20708"/>
  <c r="M20709"/>
  <c r="M20710"/>
  <c r="M20711"/>
  <c r="M20712"/>
  <c r="M20713"/>
  <c r="M20714"/>
  <c r="M20715"/>
  <c r="M20716"/>
  <c r="M20717"/>
  <c r="M20718"/>
  <c r="M20719"/>
  <c r="M20720"/>
  <c r="M20721"/>
  <c r="M20722"/>
  <c r="M20723"/>
  <c r="M20724"/>
  <c r="M20725"/>
  <c r="M20726"/>
  <c r="M20727"/>
  <c r="M20728"/>
  <c r="M20729"/>
  <c r="M20730"/>
  <c r="M20731"/>
  <c r="M20732"/>
  <c r="M20733"/>
  <c r="M20734"/>
  <c r="M20735"/>
  <c r="M20736"/>
  <c r="M20737"/>
  <c r="M20738"/>
  <c r="M20739"/>
  <c r="M20740"/>
  <c r="M20741"/>
  <c r="M20742"/>
  <c r="M20743"/>
  <c r="M20744"/>
  <c r="M20745"/>
  <c r="M20746"/>
  <c r="M20747"/>
  <c r="M20748"/>
  <c r="M20749"/>
  <c r="M20750"/>
  <c r="M20751"/>
  <c r="M20752"/>
  <c r="M20753"/>
  <c r="M20754"/>
  <c r="M20755"/>
  <c r="M20756"/>
  <c r="M20757"/>
  <c r="M20758"/>
  <c r="M20759"/>
  <c r="M20760"/>
  <c r="M20761"/>
  <c r="M20762"/>
  <c r="M20763"/>
  <c r="M20764"/>
  <c r="M20765"/>
  <c r="M20766"/>
  <c r="M20767"/>
  <c r="M20768"/>
  <c r="M20769"/>
  <c r="M20770"/>
  <c r="M20771"/>
  <c r="M20772"/>
  <c r="M20773"/>
  <c r="M20774"/>
  <c r="M20775"/>
  <c r="M20776"/>
  <c r="M20777"/>
  <c r="M20778"/>
  <c r="M20779"/>
  <c r="M20780"/>
  <c r="M20781"/>
  <c r="M20782"/>
  <c r="M20783"/>
  <c r="M20784"/>
  <c r="M20785"/>
  <c r="M20786"/>
  <c r="M20787"/>
  <c r="M20788"/>
  <c r="M20789"/>
  <c r="M20790"/>
  <c r="M20791"/>
  <c r="M20792"/>
  <c r="M20793"/>
  <c r="M20794"/>
  <c r="M20795"/>
  <c r="M20796"/>
  <c r="M20797"/>
  <c r="M20798"/>
  <c r="M20799"/>
  <c r="M20800"/>
  <c r="M20801"/>
  <c r="M20802"/>
  <c r="M20803"/>
  <c r="M20804"/>
  <c r="M20805"/>
  <c r="M20806"/>
  <c r="M20807"/>
  <c r="M20808"/>
  <c r="M20809"/>
  <c r="M20810"/>
  <c r="M20811"/>
  <c r="M20812"/>
  <c r="M20813"/>
  <c r="M20814"/>
  <c r="M20815"/>
  <c r="M20816"/>
  <c r="M20817"/>
  <c r="M20818"/>
  <c r="M20819"/>
  <c r="M20820"/>
  <c r="M20821"/>
  <c r="M20822"/>
  <c r="M20823"/>
  <c r="M20824"/>
  <c r="M20825"/>
  <c r="M20826"/>
  <c r="M20827"/>
  <c r="M20828"/>
  <c r="M20829"/>
  <c r="M20830"/>
  <c r="M20831"/>
  <c r="M20832"/>
  <c r="M20833"/>
  <c r="M20834"/>
  <c r="M20835"/>
  <c r="M20836"/>
  <c r="M20837"/>
  <c r="M20838"/>
  <c r="M20839"/>
  <c r="M20840"/>
  <c r="M20841"/>
  <c r="M20842"/>
  <c r="M20843"/>
  <c r="M20844"/>
  <c r="M20845"/>
  <c r="M20846"/>
  <c r="M20847"/>
  <c r="M20848"/>
  <c r="M20849"/>
  <c r="M20850"/>
  <c r="M20851"/>
  <c r="M20852"/>
  <c r="M20853"/>
  <c r="M20854"/>
  <c r="M20855"/>
  <c r="M20856"/>
  <c r="M20857"/>
  <c r="M20858"/>
  <c r="M20859"/>
  <c r="M20860"/>
  <c r="M20861"/>
  <c r="M20862"/>
  <c r="M20863"/>
  <c r="M20864"/>
  <c r="M20865"/>
  <c r="M20866"/>
  <c r="M20867"/>
  <c r="M20868"/>
  <c r="M20869"/>
  <c r="M20870"/>
  <c r="M20871"/>
  <c r="M20872"/>
  <c r="M20873"/>
  <c r="M20874"/>
  <c r="M20875"/>
  <c r="M20876"/>
  <c r="M20877"/>
  <c r="M20878"/>
  <c r="M20879"/>
  <c r="M20880"/>
  <c r="M20881"/>
  <c r="M20882"/>
  <c r="M20883"/>
  <c r="M20884"/>
  <c r="M20885"/>
  <c r="M20886"/>
  <c r="M20887"/>
  <c r="M20888"/>
  <c r="M20889"/>
  <c r="M20890"/>
  <c r="M20891"/>
  <c r="M20892"/>
  <c r="M20893"/>
  <c r="M20894"/>
  <c r="M20895"/>
  <c r="M20896"/>
  <c r="M20897"/>
  <c r="M20898"/>
  <c r="M20899"/>
  <c r="M20900"/>
  <c r="M20901"/>
  <c r="M20902"/>
  <c r="M20903"/>
  <c r="M20904"/>
  <c r="M20905"/>
  <c r="M20906"/>
  <c r="M20907"/>
  <c r="M20908"/>
  <c r="M20909"/>
  <c r="M20910"/>
  <c r="M20911"/>
  <c r="M20912"/>
  <c r="M20913"/>
  <c r="M20914"/>
  <c r="M20915"/>
  <c r="M20916"/>
  <c r="M20917"/>
  <c r="M20918"/>
  <c r="M20919"/>
  <c r="M20920"/>
  <c r="M20921"/>
  <c r="M20922"/>
  <c r="M20923"/>
  <c r="M20924"/>
  <c r="M20925"/>
  <c r="M20926"/>
  <c r="M20927"/>
  <c r="M20928"/>
  <c r="M20929"/>
  <c r="M20930"/>
  <c r="M20931"/>
  <c r="M20932"/>
  <c r="M20933"/>
  <c r="M20934"/>
  <c r="M20935"/>
  <c r="M20936"/>
  <c r="M20937"/>
  <c r="M20938"/>
  <c r="M20939"/>
  <c r="M20940"/>
  <c r="M20941"/>
  <c r="M20942"/>
  <c r="M20943"/>
  <c r="M20944"/>
  <c r="M20945"/>
  <c r="M20946"/>
  <c r="M20947"/>
  <c r="M20948"/>
  <c r="M20949"/>
  <c r="M20950"/>
  <c r="M20951"/>
  <c r="M20952"/>
  <c r="M20953"/>
  <c r="M20954"/>
  <c r="M20955"/>
  <c r="M20956"/>
  <c r="M20957"/>
  <c r="M20958"/>
  <c r="M20959"/>
  <c r="M20960"/>
  <c r="M20961"/>
  <c r="M20962"/>
  <c r="M20963"/>
  <c r="M20964"/>
  <c r="M20965"/>
  <c r="M20966"/>
  <c r="M20967"/>
  <c r="M20968"/>
  <c r="M20969"/>
  <c r="M20970"/>
  <c r="M20971"/>
  <c r="M20972"/>
  <c r="M20973"/>
  <c r="M20974"/>
  <c r="M20975"/>
  <c r="M20976"/>
  <c r="M20977"/>
  <c r="M20978"/>
  <c r="M20979"/>
  <c r="M20980"/>
  <c r="M20981"/>
  <c r="M20982"/>
  <c r="M20983"/>
  <c r="M20984"/>
  <c r="M20985"/>
  <c r="M20986"/>
  <c r="M20987"/>
  <c r="M20988"/>
  <c r="M20989"/>
  <c r="M20990"/>
  <c r="M20991"/>
  <c r="M20992"/>
  <c r="M20993"/>
  <c r="M20994"/>
  <c r="M20995"/>
  <c r="M20996"/>
  <c r="M20997"/>
  <c r="M20998"/>
  <c r="M20999"/>
  <c r="M21000"/>
  <c r="M21001"/>
  <c r="M21002"/>
  <c r="M21003"/>
  <c r="M21004"/>
  <c r="M21005"/>
  <c r="M21006"/>
  <c r="M21007"/>
  <c r="M21008"/>
  <c r="M21009"/>
  <c r="M21010"/>
  <c r="M21011"/>
  <c r="M21012"/>
  <c r="M21013"/>
  <c r="M21014"/>
  <c r="M21015"/>
  <c r="M21016"/>
  <c r="M21017"/>
  <c r="M21018"/>
  <c r="M21019"/>
  <c r="M21020"/>
  <c r="M21021"/>
  <c r="M21022"/>
  <c r="M21023"/>
  <c r="M21024"/>
  <c r="M21025"/>
  <c r="M21026"/>
  <c r="M21027"/>
  <c r="M21028"/>
  <c r="M21029"/>
  <c r="M21030"/>
  <c r="M21031"/>
  <c r="M21032"/>
  <c r="M21033"/>
  <c r="M21034"/>
  <c r="M21035"/>
  <c r="M21036"/>
  <c r="M21037"/>
  <c r="M21038"/>
  <c r="M21039"/>
  <c r="M21040"/>
  <c r="M21041"/>
  <c r="M21042"/>
  <c r="M21043"/>
  <c r="M21044"/>
  <c r="M21045"/>
  <c r="M21046"/>
  <c r="M21047"/>
  <c r="M21048"/>
  <c r="M21049"/>
  <c r="M21050"/>
  <c r="M21051"/>
  <c r="M21052"/>
  <c r="M21053"/>
  <c r="M21054"/>
  <c r="M21055"/>
  <c r="M21056"/>
  <c r="M21057"/>
  <c r="M21058"/>
  <c r="M21059"/>
  <c r="M21060"/>
  <c r="M21061"/>
  <c r="M21062"/>
  <c r="M21063"/>
  <c r="M21064"/>
  <c r="M21065"/>
  <c r="M21066"/>
  <c r="M21067"/>
  <c r="M21068"/>
  <c r="M21069"/>
  <c r="M21070"/>
  <c r="M21071"/>
  <c r="M21072"/>
  <c r="M21073"/>
  <c r="M21074"/>
  <c r="M21075"/>
  <c r="M21076"/>
  <c r="M21077"/>
  <c r="M21078"/>
  <c r="M21079"/>
  <c r="M21080"/>
  <c r="M21081"/>
  <c r="M21082"/>
  <c r="M21083"/>
  <c r="M21084"/>
  <c r="M21085"/>
  <c r="M21086"/>
  <c r="M21087"/>
  <c r="M21088"/>
  <c r="M21089"/>
  <c r="M21090"/>
  <c r="M21091"/>
  <c r="M21092"/>
  <c r="M21093"/>
  <c r="M21094"/>
  <c r="M21095"/>
  <c r="M21096"/>
  <c r="M21097"/>
  <c r="M21098"/>
  <c r="M21099"/>
  <c r="M21100"/>
  <c r="M21101"/>
  <c r="M21102"/>
  <c r="M21103"/>
  <c r="M21104"/>
  <c r="M21105"/>
  <c r="M21106"/>
  <c r="M21107"/>
  <c r="M21108"/>
  <c r="M21109"/>
  <c r="M21110"/>
  <c r="M21111"/>
  <c r="M21112"/>
  <c r="M21113"/>
  <c r="M21114"/>
  <c r="M21115"/>
  <c r="M21116"/>
  <c r="M21117"/>
  <c r="M21118"/>
  <c r="M21119"/>
  <c r="M21120"/>
  <c r="M21121"/>
  <c r="M21122"/>
  <c r="M21123"/>
  <c r="M21124"/>
  <c r="M21125"/>
  <c r="M21126"/>
  <c r="M21127"/>
  <c r="M21128"/>
  <c r="M21129"/>
  <c r="M21130"/>
  <c r="M21131"/>
  <c r="M21132"/>
  <c r="M21133"/>
  <c r="M21134"/>
  <c r="M21135"/>
  <c r="M21136"/>
  <c r="M21137"/>
  <c r="M21138"/>
  <c r="M21139"/>
  <c r="M21140"/>
  <c r="M21141"/>
  <c r="M21142"/>
  <c r="M21143"/>
  <c r="M21144"/>
  <c r="M21145"/>
  <c r="M21146"/>
  <c r="M21147"/>
  <c r="M21148"/>
  <c r="M21149"/>
  <c r="M21150"/>
  <c r="M21151"/>
  <c r="M21152"/>
  <c r="M21153"/>
  <c r="M21154"/>
  <c r="M21155"/>
  <c r="M21156"/>
  <c r="M21157"/>
  <c r="M21158"/>
  <c r="M21159"/>
  <c r="M21160"/>
  <c r="M21161"/>
  <c r="M21162"/>
  <c r="M21163"/>
  <c r="M21164"/>
  <c r="M21165"/>
  <c r="M21166"/>
  <c r="M21167"/>
  <c r="M21168"/>
  <c r="M21169"/>
  <c r="M21170"/>
  <c r="M21171"/>
  <c r="M21172"/>
  <c r="M21173"/>
  <c r="M21174"/>
  <c r="M21175"/>
  <c r="M21176"/>
  <c r="M21177"/>
  <c r="M21178"/>
  <c r="M21179"/>
  <c r="M21180"/>
  <c r="M21181"/>
  <c r="M21182"/>
  <c r="M21183"/>
  <c r="M21184"/>
  <c r="M21185"/>
  <c r="M21186"/>
  <c r="M21187"/>
  <c r="M21188"/>
  <c r="M21189"/>
  <c r="M21190"/>
  <c r="M21191"/>
  <c r="M21192"/>
  <c r="M21193"/>
  <c r="M21194"/>
  <c r="M21195"/>
  <c r="M21196"/>
  <c r="M21197"/>
  <c r="M21198"/>
  <c r="M21199"/>
  <c r="M21200"/>
  <c r="M21201"/>
  <c r="M21202"/>
  <c r="M21203"/>
  <c r="M21204"/>
  <c r="M21205"/>
  <c r="M21206"/>
  <c r="M21207"/>
  <c r="M21208"/>
  <c r="M21209"/>
  <c r="M21210"/>
  <c r="M21211"/>
  <c r="M21212"/>
  <c r="M21213"/>
  <c r="M21214"/>
  <c r="M21215"/>
  <c r="M21216"/>
  <c r="M21217"/>
  <c r="M21218"/>
  <c r="M21219"/>
  <c r="M21220"/>
  <c r="M21221"/>
  <c r="M21222"/>
  <c r="M21223"/>
  <c r="M21224"/>
  <c r="M21225"/>
  <c r="M21226"/>
  <c r="M21227"/>
  <c r="M21228"/>
  <c r="M21229"/>
  <c r="M21230"/>
  <c r="M21231"/>
  <c r="M21232"/>
  <c r="M21233"/>
  <c r="M21234"/>
  <c r="M21235"/>
  <c r="M21236"/>
  <c r="M21237"/>
  <c r="M21238"/>
  <c r="M21239"/>
  <c r="M21240"/>
  <c r="M21241"/>
  <c r="M21242"/>
  <c r="M21243"/>
  <c r="M21244"/>
  <c r="M21245"/>
  <c r="M21246"/>
  <c r="M21247"/>
  <c r="M21248"/>
  <c r="M21249"/>
  <c r="M21250"/>
  <c r="M21251"/>
  <c r="M21252"/>
  <c r="M21253"/>
  <c r="M21254"/>
  <c r="M21255"/>
  <c r="M21256"/>
  <c r="M21257"/>
  <c r="M21258"/>
  <c r="M21259"/>
  <c r="M21260"/>
  <c r="M21261"/>
  <c r="M21262"/>
  <c r="M21263"/>
  <c r="M21264"/>
  <c r="M21265"/>
  <c r="M21266"/>
  <c r="M21267"/>
  <c r="M21268"/>
  <c r="M21269"/>
  <c r="M21270"/>
  <c r="M21271"/>
  <c r="M21272"/>
  <c r="M21273"/>
  <c r="M21274"/>
  <c r="M21275"/>
  <c r="M21276"/>
  <c r="M21277"/>
  <c r="M21278"/>
  <c r="M21279"/>
  <c r="M21280"/>
  <c r="M21281"/>
  <c r="M21282"/>
  <c r="M21283"/>
  <c r="M21284"/>
  <c r="M21285"/>
  <c r="M21286"/>
  <c r="M21287"/>
  <c r="M21288"/>
  <c r="M21289"/>
  <c r="M21290"/>
  <c r="M21291"/>
  <c r="M21292"/>
  <c r="M21293"/>
  <c r="M21294"/>
  <c r="M21295"/>
  <c r="M21296"/>
  <c r="M21297"/>
  <c r="M21298"/>
  <c r="M21299"/>
  <c r="M21300"/>
  <c r="M21301"/>
  <c r="M21302"/>
  <c r="M21303"/>
  <c r="M21304"/>
  <c r="M21305"/>
  <c r="M21306"/>
  <c r="M21307"/>
  <c r="M21308"/>
  <c r="M21309"/>
  <c r="M21310"/>
  <c r="M21311"/>
  <c r="M21312"/>
  <c r="M21313"/>
  <c r="M21314"/>
  <c r="M21315"/>
  <c r="M21316"/>
  <c r="M21317"/>
  <c r="M21318"/>
  <c r="M21319"/>
  <c r="M21320"/>
  <c r="M21321"/>
  <c r="M21322"/>
  <c r="M21323"/>
  <c r="M21324"/>
  <c r="M21325"/>
  <c r="M21326"/>
  <c r="M21327"/>
  <c r="M21328"/>
  <c r="M21329"/>
  <c r="M21330"/>
  <c r="M21331"/>
  <c r="M21332"/>
  <c r="M21333"/>
  <c r="M21334"/>
  <c r="M21335"/>
  <c r="M21336"/>
  <c r="M21337"/>
  <c r="M21338"/>
  <c r="M21339"/>
  <c r="M21340"/>
  <c r="M21341"/>
  <c r="M21342"/>
  <c r="M21343"/>
  <c r="M21344"/>
  <c r="M21345"/>
  <c r="M21346"/>
  <c r="M21347"/>
  <c r="M21348"/>
  <c r="M21349"/>
  <c r="M21350"/>
  <c r="M21351"/>
  <c r="M21352"/>
  <c r="M21353"/>
  <c r="M21354"/>
  <c r="M21355"/>
  <c r="M21356"/>
  <c r="M21357"/>
  <c r="M21358"/>
  <c r="M21359"/>
  <c r="M21360"/>
  <c r="M21361"/>
  <c r="M21362"/>
  <c r="M21363"/>
  <c r="M21364"/>
  <c r="M21365"/>
  <c r="M21366"/>
  <c r="M21367"/>
  <c r="M21368"/>
  <c r="M21369"/>
  <c r="M21370"/>
  <c r="M21371"/>
  <c r="M21372"/>
  <c r="M21373"/>
  <c r="M21374"/>
  <c r="M21375"/>
  <c r="M21376"/>
  <c r="M21377"/>
  <c r="M21378"/>
  <c r="M21379"/>
  <c r="M21380"/>
  <c r="M21381"/>
  <c r="M21382"/>
  <c r="M21383"/>
  <c r="M21384"/>
  <c r="M21385"/>
  <c r="M21386"/>
  <c r="M21387"/>
  <c r="M21388"/>
  <c r="M21389"/>
  <c r="M21390"/>
  <c r="M21391"/>
  <c r="M21392"/>
  <c r="M21393"/>
  <c r="M21394"/>
  <c r="M21395"/>
  <c r="M21396"/>
  <c r="M21397"/>
  <c r="M21398"/>
  <c r="M21399"/>
  <c r="M21400"/>
  <c r="M21401"/>
  <c r="M21402"/>
  <c r="M21403"/>
  <c r="M21404"/>
  <c r="M21405"/>
  <c r="M21406"/>
  <c r="M21407"/>
  <c r="M21408"/>
  <c r="M21409"/>
  <c r="M21410"/>
  <c r="M21411"/>
  <c r="M21412"/>
  <c r="M21413"/>
  <c r="M21414"/>
  <c r="M21415"/>
  <c r="M21416"/>
  <c r="M21417"/>
  <c r="M21418"/>
  <c r="M21419"/>
  <c r="M21420"/>
  <c r="M21421"/>
  <c r="M21422"/>
  <c r="M21423"/>
  <c r="M21424"/>
  <c r="M21425"/>
  <c r="M21426"/>
  <c r="M21427"/>
  <c r="M21428"/>
  <c r="M21429"/>
  <c r="M21430"/>
  <c r="M21431"/>
  <c r="M21432"/>
  <c r="M21433"/>
  <c r="M21434"/>
  <c r="M21435"/>
  <c r="M21436"/>
  <c r="M21437"/>
  <c r="M21438"/>
  <c r="M21439"/>
  <c r="M21440"/>
  <c r="M21441"/>
  <c r="M21442"/>
  <c r="M21443"/>
  <c r="M21444"/>
  <c r="M21445"/>
  <c r="M21446"/>
  <c r="M21447"/>
  <c r="M21448"/>
  <c r="M21449"/>
  <c r="M21450"/>
  <c r="M21451"/>
  <c r="M21452"/>
  <c r="M21453"/>
  <c r="M21454"/>
  <c r="M21455"/>
  <c r="M21456"/>
  <c r="M21457"/>
  <c r="M21458"/>
  <c r="M21459"/>
  <c r="M21460"/>
  <c r="M21461"/>
  <c r="M21462"/>
  <c r="M21463"/>
  <c r="M21464"/>
  <c r="M21465"/>
  <c r="M21466"/>
  <c r="M21467"/>
  <c r="M21468"/>
  <c r="M21469"/>
  <c r="M21470"/>
  <c r="M21471"/>
  <c r="M21472"/>
  <c r="M21473"/>
  <c r="M21474"/>
  <c r="M21475"/>
  <c r="M21476"/>
  <c r="M21477"/>
  <c r="M21478"/>
  <c r="M21479"/>
  <c r="M21480"/>
  <c r="M21481"/>
  <c r="M21482"/>
  <c r="M21483"/>
  <c r="M21484"/>
  <c r="M21485"/>
  <c r="M21486"/>
  <c r="M21487"/>
  <c r="M21488"/>
  <c r="M21489"/>
  <c r="M21490"/>
  <c r="M21491"/>
  <c r="M21492"/>
  <c r="M21493"/>
  <c r="M21494"/>
  <c r="M21495"/>
  <c r="M21496"/>
  <c r="M21497"/>
  <c r="M21498"/>
  <c r="M21499"/>
  <c r="M21500"/>
  <c r="M21501"/>
  <c r="M21502"/>
  <c r="M21503"/>
  <c r="M21504"/>
  <c r="M21505"/>
  <c r="M21506"/>
  <c r="M21507"/>
  <c r="M21508"/>
  <c r="M21509"/>
  <c r="M21510"/>
  <c r="M21511"/>
  <c r="M21512"/>
  <c r="M21513"/>
  <c r="M21514"/>
  <c r="M21515"/>
  <c r="M21516"/>
  <c r="M21517"/>
  <c r="M21518"/>
  <c r="M21519"/>
  <c r="M21520"/>
  <c r="M21521"/>
  <c r="M21522"/>
  <c r="M21523"/>
  <c r="M21524"/>
  <c r="M21525"/>
  <c r="M21526"/>
  <c r="M21527"/>
  <c r="M21528"/>
  <c r="M21529"/>
  <c r="M21530"/>
  <c r="M21531"/>
  <c r="M21532"/>
  <c r="M21533"/>
  <c r="M21534"/>
  <c r="M21535"/>
  <c r="M21536"/>
  <c r="M21537"/>
  <c r="M21538"/>
  <c r="M21539"/>
  <c r="M21540"/>
  <c r="M21541"/>
  <c r="M21542"/>
  <c r="M21543"/>
  <c r="M21544"/>
  <c r="M21545"/>
  <c r="M21546"/>
  <c r="M21547"/>
  <c r="M21548"/>
  <c r="M21549"/>
  <c r="M21550"/>
  <c r="M21551"/>
  <c r="M21552"/>
  <c r="M21553"/>
  <c r="M21554"/>
  <c r="M21555"/>
  <c r="M21556"/>
  <c r="M21557"/>
  <c r="M21558"/>
  <c r="M21559"/>
  <c r="M21560"/>
  <c r="M21561"/>
  <c r="M21562"/>
  <c r="M21563"/>
  <c r="M21564"/>
  <c r="M21565"/>
  <c r="M21566"/>
  <c r="M21567"/>
  <c r="M21568"/>
  <c r="M21569"/>
  <c r="M21570"/>
  <c r="M21571"/>
  <c r="M21572"/>
  <c r="M21573"/>
  <c r="M21574"/>
  <c r="M21575"/>
  <c r="M21576"/>
  <c r="M21577"/>
  <c r="M21578"/>
  <c r="M21579"/>
  <c r="M21580"/>
  <c r="M21581"/>
  <c r="M21582"/>
  <c r="M21583"/>
  <c r="M21584"/>
  <c r="M21585"/>
  <c r="M21586"/>
  <c r="M21587"/>
  <c r="M21588"/>
  <c r="M21589"/>
  <c r="M21590"/>
  <c r="M21591"/>
  <c r="M21592"/>
  <c r="M21593"/>
  <c r="M21594"/>
  <c r="M21595"/>
  <c r="M21596"/>
  <c r="M21597"/>
  <c r="M21598"/>
  <c r="M21599"/>
  <c r="M21600"/>
  <c r="M21601"/>
  <c r="M21602"/>
  <c r="M21603"/>
  <c r="M21604"/>
  <c r="M21605"/>
  <c r="M21606"/>
  <c r="M21607"/>
  <c r="M21608"/>
  <c r="M21609"/>
  <c r="M21610"/>
  <c r="M21611"/>
  <c r="M21612"/>
  <c r="M21613"/>
  <c r="M21614"/>
  <c r="M21615"/>
  <c r="M21616"/>
  <c r="M21617"/>
  <c r="M21618"/>
  <c r="M21619"/>
  <c r="M21620"/>
  <c r="M21621"/>
  <c r="M21622"/>
  <c r="M21623"/>
  <c r="M21624"/>
  <c r="M21625"/>
  <c r="M21626"/>
  <c r="M21627"/>
  <c r="M21628"/>
  <c r="M21629"/>
  <c r="M21630"/>
  <c r="M21631"/>
  <c r="M21632"/>
  <c r="M21633"/>
  <c r="M21634"/>
  <c r="M21635"/>
  <c r="M21636"/>
  <c r="M21637"/>
  <c r="M21638"/>
  <c r="M21639"/>
  <c r="M21640"/>
  <c r="M21641"/>
  <c r="M21642"/>
  <c r="M21643"/>
  <c r="M21644"/>
  <c r="M21645"/>
  <c r="M21646"/>
  <c r="M21647"/>
  <c r="M21648"/>
  <c r="M21649"/>
  <c r="M21650"/>
  <c r="M21651"/>
  <c r="M21652"/>
  <c r="M21653"/>
  <c r="M21654"/>
  <c r="M21655"/>
  <c r="M21656"/>
  <c r="M21657"/>
  <c r="M21658"/>
  <c r="M21659"/>
  <c r="M21660"/>
  <c r="M21661"/>
  <c r="M21662"/>
  <c r="M21663"/>
  <c r="M21664"/>
  <c r="M21665"/>
  <c r="M21666"/>
  <c r="M21667"/>
  <c r="M21668"/>
  <c r="M21669"/>
  <c r="M21670"/>
  <c r="M21671"/>
  <c r="M21672"/>
  <c r="M21673"/>
  <c r="M21674"/>
  <c r="M21675"/>
  <c r="M21676"/>
  <c r="M21677"/>
  <c r="M21678"/>
  <c r="M21679"/>
  <c r="M21680"/>
  <c r="M21681"/>
  <c r="M21682"/>
  <c r="M21683"/>
  <c r="M21684"/>
  <c r="M21685"/>
  <c r="M21686"/>
  <c r="M21687"/>
  <c r="M21688"/>
  <c r="M21689"/>
  <c r="M21690"/>
  <c r="M21691"/>
  <c r="M21692"/>
  <c r="M21693"/>
  <c r="M21694"/>
  <c r="M21695"/>
  <c r="M21696"/>
  <c r="M21697"/>
  <c r="M21698"/>
  <c r="M21699"/>
  <c r="M21700"/>
  <c r="M21701"/>
  <c r="M21702"/>
  <c r="M21703"/>
  <c r="M21704"/>
  <c r="M21705"/>
  <c r="M21706"/>
  <c r="M21707"/>
  <c r="M21708"/>
  <c r="M21709"/>
  <c r="M21710"/>
  <c r="M21711"/>
  <c r="M21712"/>
  <c r="M21713"/>
  <c r="M21714"/>
  <c r="M21715"/>
  <c r="M21716"/>
  <c r="M21717"/>
  <c r="M21718"/>
  <c r="M21719"/>
  <c r="M21720"/>
  <c r="M21721"/>
  <c r="M21722"/>
  <c r="M21723"/>
  <c r="M21724"/>
  <c r="M21725"/>
  <c r="M21726"/>
  <c r="M21727"/>
  <c r="M21728"/>
  <c r="M21729"/>
  <c r="M21730"/>
  <c r="M21731"/>
  <c r="M21732"/>
  <c r="M21733"/>
  <c r="M21734"/>
  <c r="M21735"/>
  <c r="M21736"/>
  <c r="M21737"/>
  <c r="M21738"/>
  <c r="M21739"/>
  <c r="M21740"/>
  <c r="M21741"/>
  <c r="M21742"/>
  <c r="M21743"/>
  <c r="M21744"/>
  <c r="M21745"/>
  <c r="M21746"/>
  <c r="M21747"/>
  <c r="M21748"/>
  <c r="M21749"/>
  <c r="M21750"/>
  <c r="M21751"/>
  <c r="M21752"/>
  <c r="M21753"/>
  <c r="M21754"/>
  <c r="M21755"/>
  <c r="M21756"/>
  <c r="M21757"/>
  <c r="M21758"/>
  <c r="M21759"/>
  <c r="M21760"/>
  <c r="M21761"/>
  <c r="M21762"/>
  <c r="M21763"/>
  <c r="M21764"/>
  <c r="M21765"/>
  <c r="M21766"/>
  <c r="M21767"/>
  <c r="M21768"/>
  <c r="M21769"/>
  <c r="M21770"/>
  <c r="M21771"/>
  <c r="M21772"/>
  <c r="M21773"/>
  <c r="M21774"/>
  <c r="M21775"/>
  <c r="M21776"/>
  <c r="M21777"/>
  <c r="M21778"/>
  <c r="M21779"/>
  <c r="M21780"/>
  <c r="M21781"/>
  <c r="M21782"/>
  <c r="M21783"/>
  <c r="M21784"/>
  <c r="M21785"/>
  <c r="M21786"/>
  <c r="M21787"/>
  <c r="M21788"/>
  <c r="M21789"/>
  <c r="M21790"/>
  <c r="M21791"/>
  <c r="M21792"/>
  <c r="M21793"/>
  <c r="M21794"/>
  <c r="M21795"/>
  <c r="M21796"/>
  <c r="M21797"/>
  <c r="M21798"/>
  <c r="M21799"/>
  <c r="M21800"/>
  <c r="M21801"/>
  <c r="M21802"/>
  <c r="M21803"/>
  <c r="M21804"/>
  <c r="M21805"/>
  <c r="M21806"/>
  <c r="M21807"/>
  <c r="M21808"/>
  <c r="M21809"/>
  <c r="M21810"/>
  <c r="M21811"/>
  <c r="M21812"/>
  <c r="M21813"/>
  <c r="M21814"/>
  <c r="M21815"/>
  <c r="M21816"/>
  <c r="M21817"/>
  <c r="M21818"/>
  <c r="M21819"/>
  <c r="M21820"/>
  <c r="M21821"/>
  <c r="M21822"/>
  <c r="M21823"/>
  <c r="M21824"/>
  <c r="M21825"/>
  <c r="M21826"/>
  <c r="M21827"/>
  <c r="M21828"/>
  <c r="M21829"/>
  <c r="M21830"/>
  <c r="M21831"/>
  <c r="M21832"/>
  <c r="M21833"/>
  <c r="M21834"/>
  <c r="M21835"/>
  <c r="M21836"/>
  <c r="M21837"/>
  <c r="M21838"/>
  <c r="M21839"/>
  <c r="M21840"/>
  <c r="M21841"/>
  <c r="M21842"/>
  <c r="M21843"/>
  <c r="M21844"/>
  <c r="M21845"/>
  <c r="M21846"/>
  <c r="M21847"/>
  <c r="M21848"/>
  <c r="M21849"/>
  <c r="M21850"/>
  <c r="M21851"/>
  <c r="M21852"/>
  <c r="M21853"/>
  <c r="M21854"/>
  <c r="M21855"/>
  <c r="M21856"/>
  <c r="M21857"/>
  <c r="M21858"/>
  <c r="M21859"/>
  <c r="M21860"/>
  <c r="M21861"/>
  <c r="M21862"/>
  <c r="M21863"/>
  <c r="M21864"/>
  <c r="M21865"/>
  <c r="M21866"/>
  <c r="M21867"/>
  <c r="M21868"/>
  <c r="M21869"/>
  <c r="M21870"/>
  <c r="M21871"/>
  <c r="M21872"/>
  <c r="M21873"/>
  <c r="M21874"/>
  <c r="M21875"/>
  <c r="M21876"/>
  <c r="M21877"/>
  <c r="M21878"/>
  <c r="M21879"/>
  <c r="M21880"/>
  <c r="M21881"/>
  <c r="M21882"/>
  <c r="M21883"/>
  <c r="M21884"/>
  <c r="M21885"/>
  <c r="M21886"/>
  <c r="M21887"/>
  <c r="M21888"/>
  <c r="M21889"/>
  <c r="M21890"/>
  <c r="M21891"/>
  <c r="M21892"/>
  <c r="M21893"/>
  <c r="M21894"/>
  <c r="M21895"/>
  <c r="M21896"/>
  <c r="M21897"/>
  <c r="M21898"/>
  <c r="M21899"/>
  <c r="M21900"/>
  <c r="M21901"/>
  <c r="M21902"/>
  <c r="M21903"/>
  <c r="M21904"/>
  <c r="M21905"/>
  <c r="M21906"/>
  <c r="M21907"/>
  <c r="M21908"/>
  <c r="M21909"/>
  <c r="M21910"/>
  <c r="M21911"/>
  <c r="M21912"/>
  <c r="M21913"/>
  <c r="M21914"/>
  <c r="M21915"/>
  <c r="M21916"/>
  <c r="M21917"/>
  <c r="M21918"/>
  <c r="M21919"/>
  <c r="M21920"/>
  <c r="M21921"/>
  <c r="M21922"/>
  <c r="M21923"/>
  <c r="M21924"/>
  <c r="M21925"/>
  <c r="M21926"/>
  <c r="M21927"/>
  <c r="M21928"/>
  <c r="M21929"/>
  <c r="M21930"/>
  <c r="M21931"/>
  <c r="M21932"/>
  <c r="M21933"/>
  <c r="M21934"/>
  <c r="M21935"/>
  <c r="M21936"/>
  <c r="M21937"/>
  <c r="M21938"/>
  <c r="M21939"/>
  <c r="M21940"/>
  <c r="M21941"/>
  <c r="M21942"/>
  <c r="M21943"/>
  <c r="M21944"/>
  <c r="M21945"/>
  <c r="M21946"/>
  <c r="M21947"/>
  <c r="M21948"/>
  <c r="M21949"/>
  <c r="M21950"/>
  <c r="M21951"/>
  <c r="M21952"/>
  <c r="M21953"/>
  <c r="M21954"/>
  <c r="M21955"/>
  <c r="M21956"/>
  <c r="M21957"/>
  <c r="M21958"/>
  <c r="M21959"/>
  <c r="M21960"/>
  <c r="M21961"/>
  <c r="M21962"/>
  <c r="M21963"/>
  <c r="M21964"/>
  <c r="M21965"/>
  <c r="M21966"/>
  <c r="M21967"/>
  <c r="M21968"/>
  <c r="M21969"/>
  <c r="M21970"/>
  <c r="M21971"/>
  <c r="M21972"/>
  <c r="M21973"/>
  <c r="M21974"/>
  <c r="M21975"/>
  <c r="M21976"/>
  <c r="M21977"/>
  <c r="M21978"/>
  <c r="M21979"/>
  <c r="M21980"/>
  <c r="M21981"/>
  <c r="M21982"/>
  <c r="M21983"/>
  <c r="M21984"/>
  <c r="M21985"/>
  <c r="M21986"/>
  <c r="M21987"/>
  <c r="M21988"/>
  <c r="M21989"/>
  <c r="M21990"/>
  <c r="M21991"/>
  <c r="M21992"/>
  <c r="M21993"/>
  <c r="M21994"/>
  <c r="M21995"/>
  <c r="M21996"/>
  <c r="M21997"/>
  <c r="M21998"/>
  <c r="M21999"/>
  <c r="M22000"/>
  <c r="M22001"/>
  <c r="M22002"/>
  <c r="M22003"/>
  <c r="M22004"/>
  <c r="M22005"/>
  <c r="M22006"/>
  <c r="M22007"/>
  <c r="M22008"/>
  <c r="M22009"/>
  <c r="M22010"/>
  <c r="M22011"/>
  <c r="M22012"/>
  <c r="M22013"/>
  <c r="M22014"/>
  <c r="M22015"/>
  <c r="M22016"/>
  <c r="M22017"/>
  <c r="M22018"/>
  <c r="M22019"/>
  <c r="M22020"/>
  <c r="M22021"/>
  <c r="M22022"/>
  <c r="M22023"/>
  <c r="M22024"/>
  <c r="M22025"/>
  <c r="M22026"/>
  <c r="M22027"/>
  <c r="M22028"/>
  <c r="M22029"/>
  <c r="M22030"/>
  <c r="M22031"/>
  <c r="M22032"/>
  <c r="M22033"/>
  <c r="M22034"/>
  <c r="M22035"/>
  <c r="M22036"/>
  <c r="M22037"/>
  <c r="M22038"/>
  <c r="M22039"/>
  <c r="M22040"/>
  <c r="M22041"/>
  <c r="M22042"/>
  <c r="M22043"/>
  <c r="M22044"/>
  <c r="M22045"/>
  <c r="M22046"/>
  <c r="M22047"/>
  <c r="M22048"/>
  <c r="M22049"/>
  <c r="M22050"/>
  <c r="M22051"/>
  <c r="M22052"/>
  <c r="M22053"/>
  <c r="M22054"/>
  <c r="M22055"/>
  <c r="M22056"/>
  <c r="M22057"/>
  <c r="M22058"/>
  <c r="M22059"/>
  <c r="M22060"/>
  <c r="M22061"/>
  <c r="M22062"/>
  <c r="M22063"/>
  <c r="M22064"/>
  <c r="M22065"/>
  <c r="M22066"/>
  <c r="M22067"/>
  <c r="M22068"/>
  <c r="M22069"/>
  <c r="M22070"/>
  <c r="M22071"/>
  <c r="M22072"/>
  <c r="M22073"/>
  <c r="M22074"/>
  <c r="M22075"/>
  <c r="M22076"/>
  <c r="M22077"/>
  <c r="M22078"/>
  <c r="M22079"/>
  <c r="M22080"/>
  <c r="M22081"/>
  <c r="M22082"/>
  <c r="M22083"/>
  <c r="M22084"/>
  <c r="M22085"/>
  <c r="M22086"/>
  <c r="M22087"/>
  <c r="M22088"/>
  <c r="M22089"/>
  <c r="M22090"/>
  <c r="M22091"/>
  <c r="M22092"/>
  <c r="M22093"/>
  <c r="M22094"/>
  <c r="M22095"/>
  <c r="M22096"/>
  <c r="M22097"/>
  <c r="M22098"/>
  <c r="M22099"/>
  <c r="M22100"/>
  <c r="M22101"/>
  <c r="M22102"/>
  <c r="M22103"/>
  <c r="M22104"/>
  <c r="M22105"/>
  <c r="M22106"/>
  <c r="M22107"/>
  <c r="M22108"/>
  <c r="M22109"/>
  <c r="M22110"/>
  <c r="M22111"/>
  <c r="M22112"/>
  <c r="M22113"/>
  <c r="M22114"/>
  <c r="M22115"/>
  <c r="M22116"/>
  <c r="M22117"/>
  <c r="M22118"/>
  <c r="M22119"/>
  <c r="M22120"/>
  <c r="M22121"/>
  <c r="M22122"/>
  <c r="M22123"/>
  <c r="M22124"/>
  <c r="M22125"/>
  <c r="M22126"/>
  <c r="M22127"/>
  <c r="M22128"/>
  <c r="M22129"/>
  <c r="M22130"/>
  <c r="M22131"/>
  <c r="M22132"/>
  <c r="M22133"/>
  <c r="M22134"/>
  <c r="M22135"/>
  <c r="M22136"/>
  <c r="M22137"/>
  <c r="M22138"/>
  <c r="M22139"/>
  <c r="M22140"/>
  <c r="M22141"/>
  <c r="M22142"/>
  <c r="M22143"/>
  <c r="M22144"/>
  <c r="M22145"/>
  <c r="M22146"/>
  <c r="M22147"/>
  <c r="M22148"/>
  <c r="M22149"/>
  <c r="M22150"/>
  <c r="M22151"/>
  <c r="M22152"/>
  <c r="M22153"/>
  <c r="M22154"/>
  <c r="M22155"/>
  <c r="M22156"/>
  <c r="M22157"/>
  <c r="M22158"/>
  <c r="M22159"/>
  <c r="M22160"/>
  <c r="M22161"/>
  <c r="M22162"/>
  <c r="M22163"/>
  <c r="M22164"/>
  <c r="M22165"/>
  <c r="M22166"/>
  <c r="M22167"/>
  <c r="M22168"/>
  <c r="M22169"/>
  <c r="M22170"/>
  <c r="M22171"/>
  <c r="M22172"/>
  <c r="M22173"/>
  <c r="M22174"/>
  <c r="M22175"/>
  <c r="M22176"/>
  <c r="M22177"/>
  <c r="M22178"/>
  <c r="M22179"/>
  <c r="M22180"/>
  <c r="M22181"/>
  <c r="M22182"/>
  <c r="M22183"/>
  <c r="M22184"/>
  <c r="M22185"/>
  <c r="M22186"/>
  <c r="M22187"/>
  <c r="M22188"/>
  <c r="M22189"/>
  <c r="M22190"/>
  <c r="M22191"/>
  <c r="M22192"/>
  <c r="M22193"/>
  <c r="M22194"/>
  <c r="M22195"/>
  <c r="M22196"/>
  <c r="M22197"/>
  <c r="M22198"/>
  <c r="M22199"/>
  <c r="M22200"/>
  <c r="M22201"/>
  <c r="M22202"/>
  <c r="M22203"/>
  <c r="M22204"/>
  <c r="M22205"/>
  <c r="M22206"/>
  <c r="M22207"/>
  <c r="M22208"/>
  <c r="M22209"/>
  <c r="M22210"/>
  <c r="M22211"/>
  <c r="M22212"/>
  <c r="M22213"/>
  <c r="M22214"/>
  <c r="M22215"/>
  <c r="M22216"/>
  <c r="M22217"/>
  <c r="M22218"/>
  <c r="M22219"/>
  <c r="M22220"/>
  <c r="M22221"/>
  <c r="M22222"/>
  <c r="M22223"/>
  <c r="M22224"/>
  <c r="M22225"/>
  <c r="M22226"/>
  <c r="M22227"/>
  <c r="M22228"/>
  <c r="M22229"/>
  <c r="M22230"/>
  <c r="M22231"/>
  <c r="M22232"/>
  <c r="M22233"/>
  <c r="M22234"/>
  <c r="M22235"/>
  <c r="M22236"/>
  <c r="M22237"/>
  <c r="M22238"/>
  <c r="M22239"/>
  <c r="M22240"/>
  <c r="M22241"/>
  <c r="M22242"/>
  <c r="M22243"/>
  <c r="M22244"/>
  <c r="M22245"/>
  <c r="M22246"/>
  <c r="M22247"/>
  <c r="M22248"/>
  <c r="M22249"/>
  <c r="M22250"/>
  <c r="M22251"/>
  <c r="M22252"/>
  <c r="M22253"/>
  <c r="M22254"/>
  <c r="M22255"/>
  <c r="M22256"/>
  <c r="M22257"/>
  <c r="M22258"/>
  <c r="M22259"/>
  <c r="M22260"/>
  <c r="M22261"/>
  <c r="M22262"/>
  <c r="M22263"/>
  <c r="M22264"/>
  <c r="M22265"/>
  <c r="M22266"/>
  <c r="M22267"/>
  <c r="M22268"/>
  <c r="M22269"/>
  <c r="M22270"/>
  <c r="M22271"/>
  <c r="M22272"/>
  <c r="M22273"/>
  <c r="M22274"/>
  <c r="M22275"/>
  <c r="M22276"/>
  <c r="M22277"/>
  <c r="M22278"/>
  <c r="M22279"/>
  <c r="M22280"/>
  <c r="M22281"/>
  <c r="M22282"/>
  <c r="M22283"/>
  <c r="M22284"/>
  <c r="M22285"/>
  <c r="M22286"/>
  <c r="M22287"/>
  <c r="M22288"/>
  <c r="M22289"/>
  <c r="M22290"/>
  <c r="M22291"/>
  <c r="M22292"/>
  <c r="M22293"/>
  <c r="M22294"/>
  <c r="M22295"/>
  <c r="M22296"/>
  <c r="M22297"/>
  <c r="M22298"/>
  <c r="M22299"/>
  <c r="M22300"/>
  <c r="M22301"/>
  <c r="M22302"/>
  <c r="M22303"/>
  <c r="M22304"/>
  <c r="M22305"/>
  <c r="M22306"/>
  <c r="M22307"/>
  <c r="M22308"/>
  <c r="M22309"/>
  <c r="M22310"/>
  <c r="M22311"/>
  <c r="M22312"/>
  <c r="M22313"/>
  <c r="M22314"/>
  <c r="M22315"/>
  <c r="M22316"/>
  <c r="M22317"/>
  <c r="M22318"/>
  <c r="M22319"/>
  <c r="M22320"/>
  <c r="M22321"/>
  <c r="M22322"/>
  <c r="M22323"/>
  <c r="M22324"/>
  <c r="M22325"/>
  <c r="M22326"/>
  <c r="M22327"/>
  <c r="M22328"/>
  <c r="M22329"/>
  <c r="M22330"/>
  <c r="M22331"/>
  <c r="M22332"/>
  <c r="M22333"/>
  <c r="M22334"/>
  <c r="M22335"/>
  <c r="M22336"/>
  <c r="M22337"/>
  <c r="M22338"/>
  <c r="M22339"/>
  <c r="M22340"/>
  <c r="M22341"/>
  <c r="M22342"/>
  <c r="M22343"/>
  <c r="M22344"/>
  <c r="M22345"/>
  <c r="M22346"/>
  <c r="M22347"/>
  <c r="M22348"/>
  <c r="M22349"/>
  <c r="M22350"/>
  <c r="M22351"/>
  <c r="M22352"/>
  <c r="M22353"/>
  <c r="M22354"/>
  <c r="M22355"/>
  <c r="M22356"/>
  <c r="M22357"/>
  <c r="M22358"/>
  <c r="M22359"/>
  <c r="M22360"/>
  <c r="M22361"/>
  <c r="M22362"/>
  <c r="M22363"/>
  <c r="M22364"/>
  <c r="M22365"/>
  <c r="M22366"/>
  <c r="M22367"/>
  <c r="M22368"/>
  <c r="M22369"/>
  <c r="M22370"/>
  <c r="M22371"/>
  <c r="M22372"/>
  <c r="M22373"/>
  <c r="M22374"/>
  <c r="M22375"/>
  <c r="M22376"/>
  <c r="M22377"/>
  <c r="M22378"/>
  <c r="M22379"/>
  <c r="M22380"/>
  <c r="M22381"/>
  <c r="M22382"/>
  <c r="M22383"/>
  <c r="M22384"/>
  <c r="M22385"/>
  <c r="M22386"/>
  <c r="M22387"/>
  <c r="M22388"/>
  <c r="M22389"/>
  <c r="M22390"/>
  <c r="M22391"/>
  <c r="M22392"/>
  <c r="M22393"/>
  <c r="M22394"/>
  <c r="M22395"/>
  <c r="M22396"/>
  <c r="M22397"/>
  <c r="M22398"/>
  <c r="M22399"/>
  <c r="M22400"/>
  <c r="M22401"/>
  <c r="M22402"/>
  <c r="M22403"/>
  <c r="M22404"/>
  <c r="M22405"/>
  <c r="M22406"/>
  <c r="M22407"/>
  <c r="M22408"/>
  <c r="M22409"/>
  <c r="M22410"/>
  <c r="M22411"/>
  <c r="M22412"/>
  <c r="M22413"/>
  <c r="M22414"/>
  <c r="M22415"/>
  <c r="M22416"/>
  <c r="M22417"/>
  <c r="M22418"/>
  <c r="M22419"/>
  <c r="M22420"/>
  <c r="M22421"/>
  <c r="M22422"/>
  <c r="M22423"/>
  <c r="M22424"/>
  <c r="M22425"/>
  <c r="M22426"/>
  <c r="M22427"/>
  <c r="M22428"/>
  <c r="M22429"/>
  <c r="M22430"/>
  <c r="M22431"/>
  <c r="M22432"/>
  <c r="M22433"/>
  <c r="M22434"/>
  <c r="M22435"/>
  <c r="M22436"/>
  <c r="M22437"/>
  <c r="M22438"/>
  <c r="M22439"/>
  <c r="M22440"/>
  <c r="M22441"/>
  <c r="M22442"/>
  <c r="M22443"/>
  <c r="M22444"/>
  <c r="M22445"/>
  <c r="M22446"/>
  <c r="M22447"/>
  <c r="M22448"/>
  <c r="M22449"/>
  <c r="M22450"/>
  <c r="M22451"/>
  <c r="M22452"/>
  <c r="M22453"/>
  <c r="M22454"/>
  <c r="M22455"/>
  <c r="M22456"/>
  <c r="M22457"/>
  <c r="M22458"/>
  <c r="M22459"/>
  <c r="M22460"/>
  <c r="M22461"/>
  <c r="M22462"/>
  <c r="M22463"/>
  <c r="M22464"/>
  <c r="M22465"/>
  <c r="M22466"/>
  <c r="M22467"/>
  <c r="M22468"/>
  <c r="M22469"/>
  <c r="M22470"/>
  <c r="M22471"/>
  <c r="M22472"/>
  <c r="M22473"/>
  <c r="M22474"/>
  <c r="M22475"/>
  <c r="M22476"/>
  <c r="M22477"/>
  <c r="M22478"/>
  <c r="M22479"/>
  <c r="M22480"/>
  <c r="M22481"/>
  <c r="M22482"/>
  <c r="M22483"/>
  <c r="M22484"/>
  <c r="M22485"/>
  <c r="M22486"/>
  <c r="M22487"/>
  <c r="M22488"/>
  <c r="M22489"/>
  <c r="M22490"/>
  <c r="M22491"/>
  <c r="M22492"/>
  <c r="M22493"/>
  <c r="M22494"/>
  <c r="M22495"/>
  <c r="M22496"/>
  <c r="M22497"/>
  <c r="M22498"/>
  <c r="M22499"/>
  <c r="M22500"/>
  <c r="M22501"/>
  <c r="M22502"/>
  <c r="M22503"/>
  <c r="M22504"/>
  <c r="M22505"/>
  <c r="M22506"/>
  <c r="M22507"/>
  <c r="M22508"/>
  <c r="M22509"/>
  <c r="M22510"/>
  <c r="M22511"/>
  <c r="M22512"/>
  <c r="M22513"/>
  <c r="M22514"/>
  <c r="M22515"/>
  <c r="M22516"/>
  <c r="M22517"/>
  <c r="M22518"/>
  <c r="M22519"/>
  <c r="M22520"/>
  <c r="M22521"/>
  <c r="M22522"/>
  <c r="M22523"/>
  <c r="M22524"/>
  <c r="M22525"/>
  <c r="M22526"/>
  <c r="M22527"/>
  <c r="M22528"/>
  <c r="M22529"/>
  <c r="M22530"/>
  <c r="M22531"/>
  <c r="M22532"/>
  <c r="M22533"/>
  <c r="M22534"/>
  <c r="M22535"/>
  <c r="M22536"/>
  <c r="M22537"/>
  <c r="M22538"/>
  <c r="M22539"/>
  <c r="M22540"/>
  <c r="M22541"/>
  <c r="M22542"/>
  <c r="M22543"/>
  <c r="M22544"/>
  <c r="M22545"/>
  <c r="M22546"/>
  <c r="M22547"/>
  <c r="M22548"/>
  <c r="M22549"/>
  <c r="M22550"/>
  <c r="M22551"/>
  <c r="M22552"/>
  <c r="M22553"/>
  <c r="M22554"/>
  <c r="M22555"/>
  <c r="M22556"/>
  <c r="M22557"/>
  <c r="M22558"/>
  <c r="M22559"/>
  <c r="M22560"/>
  <c r="M22561"/>
  <c r="M22562"/>
  <c r="M22563"/>
  <c r="M22564"/>
  <c r="M22565"/>
  <c r="M22566"/>
  <c r="M22567"/>
  <c r="M22568"/>
  <c r="M22569"/>
  <c r="M22570"/>
  <c r="M22571"/>
  <c r="M22572"/>
  <c r="M22573"/>
  <c r="M22574"/>
  <c r="M22575"/>
  <c r="M22576"/>
  <c r="M22577"/>
  <c r="M22578"/>
  <c r="M22579"/>
  <c r="M22580"/>
  <c r="M22581"/>
  <c r="M22582"/>
  <c r="M22583"/>
  <c r="M22584"/>
  <c r="M22585"/>
  <c r="M22586"/>
  <c r="M22587"/>
  <c r="M22588"/>
  <c r="M22589"/>
  <c r="M22590"/>
  <c r="M22591"/>
  <c r="M22592"/>
  <c r="M22593"/>
  <c r="M22594"/>
  <c r="M22595"/>
  <c r="M22596"/>
  <c r="M22597"/>
  <c r="M22598"/>
  <c r="M22599"/>
  <c r="M22600"/>
  <c r="M22601"/>
  <c r="M22602"/>
  <c r="M22603"/>
  <c r="M22604"/>
  <c r="M22605"/>
  <c r="M22606"/>
  <c r="M22607"/>
  <c r="M22608"/>
  <c r="M22609"/>
  <c r="M22610"/>
  <c r="M22611"/>
  <c r="M22612"/>
  <c r="M22613"/>
  <c r="M22614"/>
  <c r="M22615"/>
  <c r="M22616"/>
  <c r="M22617"/>
  <c r="M22618"/>
  <c r="M22619"/>
  <c r="M22620"/>
  <c r="M22621"/>
  <c r="M22622"/>
  <c r="M22623"/>
  <c r="M22624"/>
  <c r="M22625"/>
  <c r="M22626"/>
  <c r="M22627"/>
  <c r="M22628"/>
  <c r="M22629"/>
  <c r="M22630"/>
  <c r="M22631"/>
  <c r="M22632"/>
  <c r="M22633"/>
  <c r="M22634"/>
  <c r="M22635"/>
  <c r="M22636"/>
  <c r="M22637"/>
  <c r="M22638"/>
  <c r="M22639"/>
  <c r="M22640"/>
  <c r="M22641"/>
  <c r="M22642"/>
  <c r="M22643"/>
  <c r="M22644"/>
  <c r="M22645"/>
  <c r="M22646"/>
  <c r="M22647"/>
  <c r="M22648"/>
  <c r="M22649"/>
  <c r="M22650"/>
  <c r="M22651"/>
  <c r="M22652"/>
  <c r="M22653"/>
  <c r="M22654"/>
  <c r="M22655"/>
  <c r="M22656"/>
  <c r="M22657"/>
  <c r="M22658"/>
  <c r="M22659"/>
  <c r="M22660"/>
  <c r="M22661"/>
  <c r="M22662"/>
  <c r="M22663"/>
  <c r="M22664"/>
  <c r="M22665"/>
  <c r="M22666"/>
  <c r="M22667"/>
  <c r="M22668"/>
  <c r="M22669"/>
  <c r="M22670"/>
  <c r="M22671"/>
  <c r="M22672"/>
  <c r="M22673"/>
  <c r="M22674"/>
  <c r="M22675"/>
  <c r="M22676"/>
  <c r="M22677"/>
  <c r="M22678"/>
  <c r="M22679"/>
  <c r="M22680"/>
  <c r="M22681"/>
  <c r="M22682"/>
  <c r="M22683"/>
  <c r="M22684"/>
  <c r="M22685"/>
  <c r="M22686"/>
  <c r="M22687"/>
  <c r="M22688"/>
  <c r="M22689"/>
  <c r="M22690"/>
  <c r="M22691"/>
  <c r="M22692"/>
  <c r="M22693"/>
  <c r="M22694"/>
  <c r="M22695"/>
  <c r="M22696"/>
  <c r="M22697"/>
  <c r="M22698"/>
  <c r="M22699"/>
  <c r="M22700"/>
  <c r="M22701"/>
  <c r="M22702"/>
  <c r="M22703"/>
  <c r="M22704"/>
  <c r="M22705"/>
  <c r="M22706"/>
  <c r="M22707"/>
  <c r="M22708"/>
  <c r="M22709"/>
  <c r="M22710"/>
  <c r="M22711"/>
  <c r="M22712"/>
  <c r="M22713"/>
  <c r="M22714"/>
  <c r="M22715"/>
  <c r="M22716"/>
  <c r="M22717"/>
  <c r="M22718"/>
  <c r="M22719"/>
  <c r="M22720"/>
  <c r="M22721"/>
  <c r="M22722"/>
  <c r="M22723"/>
  <c r="M22724"/>
  <c r="M22725"/>
  <c r="M22726"/>
  <c r="M22727"/>
  <c r="M22728"/>
  <c r="M22729"/>
  <c r="M22730"/>
  <c r="M22731"/>
  <c r="M22732"/>
  <c r="M22733"/>
  <c r="M22734"/>
  <c r="M22735"/>
  <c r="M22736"/>
  <c r="M22737"/>
  <c r="M22738"/>
  <c r="M22739"/>
  <c r="M22740"/>
  <c r="M22741"/>
  <c r="M22742"/>
  <c r="M22743"/>
  <c r="M22744"/>
  <c r="M22745"/>
  <c r="M22746"/>
  <c r="M22747"/>
  <c r="M22748"/>
  <c r="M22749"/>
  <c r="M22750"/>
  <c r="M22751"/>
  <c r="M22752"/>
  <c r="M22753"/>
  <c r="M22754"/>
  <c r="M22755"/>
  <c r="M22756"/>
  <c r="M22757"/>
  <c r="M22758"/>
  <c r="M22759"/>
  <c r="M22760"/>
  <c r="M22761"/>
  <c r="M22762"/>
  <c r="M22763"/>
  <c r="M22764"/>
  <c r="M22765"/>
  <c r="M22766"/>
  <c r="M22767"/>
  <c r="M22768"/>
  <c r="M22769"/>
  <c r="M22770"/>
  <c r="M22771"/>
  <c r="M22772"/>
  <c r="M22773"/>
  <c r="M22774"/>
  <c r="M22775"/>
  <c r="M22776"/>
  <c r="M22777"/>
  <c r="M22778"/>
  <c r="M22779"/>
  <c r="M22780"/>
  <c r="M22781"/>
  <c r="M22782"/>
  <c r="M22783"/>
  <c r="M22784"/>
  <c r="M22785"/>
  <c r="M22786"/>
  <c r="M22787"/>
  <c r="M22788"/>
  <c r="M22789"/>
  <c r="M22790"/>
  <c r="M22791"/>
  <c r="M22792"/>
  <c r="M22793"/>
  <c r="M22794"/>
  <c r="M22795"/>
  <c r="M22796"/>
  <c r="M22797"/>
  <c r="M22798"/>
  <c r="M22799"/>
  <c r="M22800"/>
  <c r="M22801"/>
  <c r="M22802"/>
  <c r="M22803"/>
  <c r="M22804"/>
  <c r="M22805"/>
  <c r="M22806"/>
  <c r="M22807"/>
  <c r="M22808"/>
  <c r="M22809"/>
  <c r="M22810"/>
  <c r="M22811"/>
  <c r="M22812"/>
  <c r="M22813"/>
  <c r="M22814"/>
  <c r="M22815"/>
  <c r="M22816"/>
  <c r="M22817"/>
  <c r="M22818"/>
  <c r="M22819"/>
  <c r="M22820"/>
  <c r="M22821"/>
  <c r="M22822"/>
  <c r="M22823"/>
  <c r="M22824"/>
  <c r="M22825"/>
  <c r="M22826"/>
  <c r="M22827"/>
  <c r="M22828"/>
  <c r="M22829"/>
  <c r="M22830"/>
  <c r="M22831"/>
  <c r="M22832"/>
  <c r="M22833"/>
  <c r="M22834"/>
  <c r="M22835"/>
  <c r="M22836"/>
  <c r="M22837"/>
  <c r="M22838"/>
  <c r="M22839"/>
  <c r="M22840"/>
  <c r="M22841"/>
  <c r="M22842"/>
  <c r="M22843"/>
  <c r="M22844"/>
  <c r="M22845"/>
  <c r="M22846"/>
  <c r="M22847"/>
  <c r="M22848"/>
  <c r="M22849"/>
  <c r="M22850"/>
  <c r="M22851"/>
  <c r="M22852"/>
  <c r="M22853"/>
  <c r="M22854"/>
  <c r="M22855"/>
  <c r="M22856"/>
  <c r="M22857"/>
  <c r="M22858"/>
  <c r="M22859"/>
  <c r="M22860"/>
  <c r="M22861"/>
  <c r="M22862"/>
  <c r="M22863"/>
  <c r="M22864"/>
  <c r="M22865"/>
  <c r="M22866"/>
  <c r="M22867"/>
  <c r="M22868"/>
  <c r="M22869"/>
  <c r="M22870"/>
  <c r="M22871"/>
  <c r="M22872"/>
  <c r="M22873"/>
  <c r="M22874"/>
  <c r="M22875"/>
  <c r="M22876"/>
  <c r="M22877"/>
  <c r="M22878"/>
  <c r="M22879"/>
  <c r="M22880"/>
  <c r="M22881"/>
  <c r="M22882"/>
  <c r="M22883"/>
  <c r="M22884"/>
  <c r="M22885"/>
  <c r="M22886"/>
  <c r="M22887"/>
  <c r="M22888"/>
  <c r="M22889"/>
  <c r="M22890"/>
  <c r="M22891"/>
  <c r="M22892"/>
  <c r="M22893"/>
  <c r="M22894"/>
  <c r="M22895"/>
  <c r="M22896"/>
  <c r="M22897"/>
  <c r="M22898"/>
  <c r="M22899"/>
  <c r="M22900"/>
  <c r="M22901"/>
  <c r="M22902"/>
  <c r="M22903"/>
  <c r="M22904"/>
  <c r="M22905"/>
  <c r="M22906"/>
  <c r="M22907"/>
  <c r="M22908"/>
  <c r="M22909"/>
  <c r="M22910"/>
  <c r="M22911"/>
  <c r="M22912"/>
  <c r="M22913"/>
  <c r="M22914"/>
  <c r="M22915"/>
  <c r="M22916"/>
  <c r="M22917"/>
  <c r="M22918"/>
  <c r="M22919"/>
  <c r="M22920"/>
  <c r="M22921"/>
  <c r="M22922"/>
  <c r="M22923"/>
  <c r="M22924"/>
  <c r="M22925"/>
  <c r="M22926"/>
  <c r="M22927"/>
  <c r="M22928"/>
  <c r="M22929"/>
  <c r="M22930"/>
  <c r="M22931"/>
  <c r="M22932"/>
  <c r="M22933"/>
  <c r="M22934"/>
  <c r="M22935"/>
  <c r="M22936"/>
  <c r="M22937"/>
  <c r="M22938"/>
  <c r="M22939"/>
  <c r="M22940"/>
  <c r="M22941"/>
  <c r="M22942"/>
  <c r="M22943"/>
  <c r="M22944"/>
  <c r="M22945"/>
  <c r="M22946"/>
  <c r="M22947"/>
  <c r="M22948"/>
  <c r="M22949"/>
  <c r="M22950"/>
  <c r="M22951"/>
  <c r="M22952"/>
  <c r="M22953"/>
  <c r="M22954"/>
  <c r="M22955"/>
  <c r="M22956"/>
  <c r="M22957"/>
  <c r="M22958"/>
  <c r="M22959"/>
  <c r="M22960"/>
  <c r="M22961"/>
  <c r="M22962"/>
  <c r="M22963"/>
  <c r="M22964"/>
  <c r="M22965"/>
  <c r="M22966"/>
  <c r="M22967"/>
  <c r="M22968"/>
  <c r="M22969"/>
  <c r="M22970"/>
  <c r="M22971"/>
  <c r="M22972"/>
  <c r="M22973"/>
  <c r="M22974"/>
  <c r="M22975"/>
  <c r="M22976"/>
  <c r="M22977"/>
  <c r="M22978"/>
  <c r="M22979"/>
  <c r="M22980"/>
  <c r="M22981"/>
  <c r="M22982"/>
  <c r="M22983"/>
  <c r="M22984"/>
  <c r="M22985"/>
  <c r="M22986"/>
  <c r="M22987"/>
  <c r="M22988"/>
  <c r="M22989"/>
  <c r="M22990"/>
  <c r="M22991"/>
  <c r="M22992"/>
  <c r="M22993"/>
  <c r="M22994"/>
  <c r="M22995"/>
  <c r="M22996"/>
  <c r="M22997"/>
  <c r="M22998"/>
  <c r="M22999"/>
  <c r="M23000"/>
  <c r="M23001"/>
  <c r="M23002"/>
  <c r="M23003"/>
  <c r="M23004"/>
  <c r="M23005"/>
  <c r="M23006"/>
  <c r="M23007"/>
  <c r="M23008"/>
  <c r="M23009"/>
  <c r="M23010"/>
  <c r="M23011"/>
  <c r="M23012"/>
  <c r="M23013"/>
  <c r="M23014"/>
  <c r="M23015"/>
  <c r="M23016"/>
  <c r="M23017"/>
  <c r="M23018"/>
  <c r="M23019"/>
  <c r="M23020"/>
  <c r="M23021"/>
  <c r="M23022"/>
  <c r="M23023"/>
  <c r="M23024"/>
  <c r="M23025"/>
  <c r="M23026"/>
  <c r="M23027"/>
  <c r="M23028"/>
  <c r="M23029"/>
  <c r="M23030"/>
  <c r="M23031"/>
  <c r="M23032"/>
  <c r="M23033"/>
  <c r="M23034"/>
  <c r="M23035"/>
  <c r="M23036"/>
  <c r="M23037"/>
  <c r="M23038"/>
  <c r="M23039"/>
  <c r="M23040"/>
  <c r="M23041"/>
  <c r="M23042"/>
  <c r="M23043"/>
  <c r="M23044"/>
  <c r="M23045"/>
  <c r="M23046"/>
  <c r="M23047"/>
  <c r="M23048"/>
  <c r="M23049"/>
  <c r="M23050"/>
  <c r="M23051"/>
  <c r="M23052"/>
  <c r="M23053"/>
  <c r="M23054"/>
  <c r="M23055"/>
  <c r="M23056"/>
  <c r="M23057"/>
  <c r="M23058"/>
  <c r="M23059"/>
  <c r="M23060"/>
  <c r="M23061"/>
  <c r="M23062"/>
  <c r="M23063"/>
  <c r="M23064"/>
  <c r="M23065"/>
  <c r="M23066"/>
  <c r="M23067"/>
  <c r="M23068"/>
  <c r="M23069"/>
  <c r="M23070"/>
  <c r="M23071"/>
  <c r="M23072"/>
  <c r="M23073"/>
  <c r="M23074"/>
  <c r="M23075"/>
  <c r="M23076"/>
  <c r="M23077"/>
  <c r="M23078"/>
  <c r="M23079"/>
  <c r="M23080"/>
  <c r="M23081"/>
  <c r="M23082"/>
  <c r="M23083"/>
  <c r="M23084"/>
  <c r="M23085"/>
  <c r="M23086"/>
  <c r="M23087"/>
  <c r="M23088"/>
  <c r="M23089"/>
  <c r="M23090"/>
  <c r="M23091"/>
  <c r="M23092"/>
  <c r="M23093"/>
  <c r="M23094"/>
  <c r="M23095"/>
  <c r="M23096"/>
  <c r="M23097"/>
  <c r="M23098"/>
  <c r="M23099"/>
  <c r="M23100"/>
  <c r="M23101"/>
  <c r="M23102"/>
  <c r="M23103"/>
  <c r="M23104"/>
  <c r="M23105"/>
  <c r="M23106"/>
  <c r="M23107"/>
  <c r="M23108"/>
  <c r="M23109"/>
  <c r="M23110"/>
  <c r="M23111"/>
  <c r="M23112"/>
  <c r="M23113"/>
  <c r="M23114"/>
  <c r="M23115"/>
  <c r="M23116"/>
  <c r="M23117"/>
  <c r="M23118"/>
  <c r="M23119"/>
  <c r="M23120"/>
  <c r="M23121"/>
  <c r="M23122"/>
  <c r="M23123"/>
  <c r="M23124"/>
  <c r="M23125"/>
  <c r="M23126"/>
  <c r="M23127"/>
  <c r="M23128"/>
  <c r="M23129"/>
  <c r="M23130"/>
  <c r="M23131"/>
  <c r="M23132"/>
  <c r="M23133"/>
  <c r="M23134"/>
  <c r="M23135"/>
  <c r="M23136"/>
  <c r="M23137"/>
  <c r="M23138"/>
  <c r="M23139"/>
  <c r="M23140"/>
  <c r="M23141"/>
  <c r="M23142"/>
  <c r="M23143"/>
  <c r="M23144"/>
  <c r="M23145"/>
  <c r="M23146"/>
  <c r="M23147"/>
  <c r="M23148"/>
  <c r="M23149"/>
  <c r="M23150"/>
  <c r="M23151"/>
  <c r="M23152"/>
  <c r="M23153"/>
  <c r="M23154"/>
  <c r="M23155"/>
  <c r="M23156"/>
  <c r="M23157"/>
  <c r="M23158"/>
  <c r="M23159"/>
  <c r="M23160"/>
  <c r="M23161"/>
  <c r="M23162"/>
  <c r="M23163"/>
  <c r="M23164"/>
  <c r="M23165"/>
  <c r="M23166"/>
  <c r="M23167"/>
  <c r="M23168"/>
  <c r="M23169"/>
  <c r="M23170"/>
  <c r="M23171"/>
  <c r="M23172"/>
  <c r="M23173"/>
  <c r="M23174"/>
  <c r="M23175"/>
  <c r="M23176"/>
  <c r="M23177"/>
  <c r="M23178"/>
  <c r="M23179"/>
  <c r="M23180"/>
  <c r="M23181"/>
  <c r="M23182"/>
  <c r="M23183"/>
  <c r="M23184"/>
  <c r="M23185"/>
  <c r="M23186"/>
  <c r="M23187"/>
  <c r="M23188"/>
  <c r="M23189"/>
  <c r="M23190"/>
  <c r="M23191"/>
  <c r="M23192"/>
  <c r="M23193"/>
  <c r="M23194"/>
  <c r="M23195"/>
  <c r="M23196"/>
  <c r="M23197"/>
  <c r="M23198"/>
  <c r="M23199"/>
  <c r="M23200"/>
  <c r="M23201"/>
  <c r="M23202"/>
  <c r="M23203"/>
  <c r="M23204"/>
  <c r="M23205"/>
  <c r="M23206"/>
  <c r="M23207"/>
  <c r="M23208"/>
  <c r="M23209"/>
  <c r="M23210"/>
  <c r="M23211"/>
  <c r="M23212"/>
  <c r="M23213"/>
  <c r="M23214"/>
  <c r="M23215"/>
  <c r="M23216"/>
  <c r="M23217"/>
  <c r="M23218"/>
  <c r="M23219"/>
  <c r="M23220"/>
  <c r="M23221"/>
  <c r="M23222"/>
  <c r="M23223"/>
  <c r="M23224"/>
  <c r="M23225"/>
  <c r="M23226"/>
  <c r="M23227"/>
  <c r="M23228"/>
  <c r="M23229"/>
  <c r="M23230"/>
  <c r="M23231"/>
  <c r="M23232"/>
  <c r="M23233"/>
  <c r="M23234"/>
  <c r="M23235"/>
  <c r="M23236"/>
  <c r="M23237"/>
  <c r="M23238"/>
  <c r="M23239"/>
  <c r="M23240"/>
  <c r="M23241"/>
  <c r="M23242"/>
  <c r="M23243"/>
  <c r="M23244"/>
  <c r="M23245"/>
  <c r="M23246"/>
  <c r="M23247"/>
  <c r="M23248"/>
  <c r="M23249"/>
  <c r="M23250"/>
  <c r="M23251"/>
  <c r="M23252"/>
  <c r="M23253"/>
  <c r="M23254"/>
  <c r="M23255"/>
  <c r="M23256"/>
  <c r="M23257"/>
  <c r="M23258"/>
  <c r="M23259"/>
  <c r="M23260"/>
  <c r="M23261"/>
  <c r="M23262"/>
  <c r="M23263"/>
  <c r="M23264"/>
  <c r="M23265"/>
  <c r="M23266"/>
  <c r="M23267"/>
  <c r="M23268"/>
  <c r="M23269"/>
  <c r="M23270"/>
  <c r="M23271"/>
  <c r="M23272"/>
  <c r="M23273"/>
  <c r="M23274"/>
  <c r="M23275"/>
  <c r="M23276"/>
  <c r="M23277"/>
  <c r="M23278"/>
  <c r="M23279"/>
  <c r="M23280"/>
  <c r="M23281"/>
  <c r="M23282"/>
  <c r="M23283"/>
  <c r="M23284"/>
  <c r="M23285"/>
  <c r="M23286"/>
  <c r="M23287"/>
  <c r="M23288"/>
  <c r="M23289"/>
  <c r="M23290"/>
  <c r="M23291"/>
  <c r="M23292"/>
  <c r="M23293"/>
  <c r="M23294"/>
  <c r="M23295"/>
  <c r="M23296"/>
  <c r="M23297"/>
  <c r="M23298"/>
  <c r="M23299"/>
  <c r="M23300"/>
  <c r="M23301"/>
  <c r="M23302"/>
  <c r="M23303"/>
  <c r="M23304"/>
  <c r="M23305"/>
  <c r="M23306"/>
  <c r="M23307"/>
  <c r="M23308"/>
  <c r="M23309"/>
  <c r="M23310"/>
  <c r="M23311"/>
  <c r="M23312"/>
  <c r="M23313"/>
  <c r="M23314"/>
  <c r="M23315"/>
  <c r="M23316"/>
  <c r="M23317"/>
  <c r="M23318"/>
  <c r="M23319"/>
  <c r="M23320"/>
  <c r="M23321"/>
  <c r="M23322"/>
  <c r="M23323"/>
  <c r="M23324"/>
  <c r="M23325"/>
  <c r="M23326"/>
  <c r="M23327"/>
  <c r="M23328"/>
  <c r="M23329"/>
  <c r="M23330"/>
  <c r="M23331"/>
  <c r="M23332"/>
  <c r="M23333"/>
  <c r="M23334"/>
  <c r="M23335"/>
  <c r="M23336"/>
  <c r="M23337"/>
  <c r="M23338"/>
  <c r="M23339"/>
  <c r="M23340"/>
  <c r="M23341"/>
  <c r="M23342"/>
  <c r="M23343"/>
  <c r="M23344"/>
  <c r="M23345"/>
  <c r="M23346"/>
  <c r="M23347"/>
  <c r="M23348"/>
  <c r="M23349"/>
  <c r="M23350"/>
  <c r="M23351"/>
  <c r="M23352"/>
  <c r="M23353"/>
  <c r="M23354"/>
  <c r="M23355"/>
  <c r="M23356"/>
  <c r="M23357"/>
  <c r="M23358"/>
  <c r="M23359"/>
  <c r="M23360"/>
  <c r="M23361"/>
  <c r="M23362"/>
  <c r="M23363"/>
  <c r="M23364"/>
  <c r="M23365"/>
  <c r="M23366"/>
  <c r="M23367"/>
  <c r="M23368"/>
  <c r="M23369"/>
  <c r="M23370"/>
  <c r="M23371"/>
  <c r="M23372"/>
  <c r="M23373"/>
  <c r="M23374"/>
  <c r="M23375"/>
  <c r="M23376"/>
  <c r="M23377"/>
  <c r="M23378"/>
  <c r="M23379"/>
  <c r="M23380"/>
  <c r="M23381"/>
  <c r="M23382"/>
  <c r="M23383"/>
  <c r="M23384"/>
  <c r="M23385"/>
  <c r="M23386"/>
  <c r="M23387"/>
  <c r="M23388"/>
  <c r="M23389"/>
  <c r="M23390"/>
  <c r="M23391"/>
  <c r="M23392"/>
  <c r="M23393"/>
  <c r="M23394"/>
  <c r="M23395"/>
  <c r="M23396"/>
  <c r="M23397"/>
  <c r="M23398"/>
  <c r="M23399"/>
  <c r="M23400"/>
  <c r="M23401"/>
  <c r="M23402"/>
  <c r="M23403"/>
  <c r="M23404"/>
  <c r="M23405"/>
  <c r="M23406"/>
  <c r="M23407"/>
  <c r="M23408"/>
  <c r="M23409"/>
  <c r="M23410"/>
  <c r="M23411"/>
  <c r="M23412"/>
  <c r="M23413"/>
  <c r="M23414"/>
  <c r="M23415"/>
  <c r="M23416"/>
  <c r="M23417"/>
  <c r="M23418"/>
  <c r="M23419"/>
  <c r="M23420"/>
  <c r="M23421"/>
  <c r="M23422"/>
  <c r="M23423"/>
  <c r="M23424"/>
  <c r="M23425"/>
  <c r="M23426"/>
  <c r="M23427"/>
  <c r="M23428"/>
  <c r="M23429"/>
  <c r="M23430"/>
  <c r="M23431"/>
  <c r="M23432"/>
  <c r="M23433"/>
  <c r="M23434"/>
  <c r="M23435"/>
  <c r="M23436"/>
  <c r="M23437"/>
  <c r="M23438"/>
  <c r="M23439"/>
  <c r="M23440"/>
  <c r="M23441"/>
  <c r="M23442"/>
  <c r="M23443"/>
  <c r="M23444"/>
  <c r="M23445"/>
  <c r="M23446"/>
  <c r="M23447"/>
  <c r="M23448"/>
  <c r="M23449"/>
  <c r="M23450"/>
  <c r="M23451"/>
  <c r="M23452"/>
  <c r="M23453"/>
  <c r="M23454"/>
  <c r="M23455"/>
  <c r="M23456"/>
  <c r="M23457"/>
  <c r="M23458"/>
  <c r="M23459"/>
  <c r="M23460"/>
  <c r="M23461"/>
  <c r="M23462"/>
  <c r="M23463"/>
  <c r="M23464"/>
  <c r="M23465"/>
  <c r="M23466"/>
  <c r="M23467"/>
  <c r="M23468"/>
  <c r="M23469"/>
  <c r="M23470"/>
  <c r="M23471"/>
  <c r="M23472"/>
  <c r="M23473"/>
  <c r="M23474"/>
  <c r="M23475"/>
  <c r="M23476"/>
  <c r="M23477"/>
  <c r="M23478"/>
  <c r="M23479"/>
  <c r="M23480"/>
  <c r="M23481"/>
  <c r="M23482"/>
  <c r="M23483"/>
  <c r="M23484"/>
  <c r="M23485"/>
  <c r="M23486"/>
  <c r="M23487"/>
  <c r="M23488"/>
  <c r="M23489"/>
  <c r="M23490"/>
  <c r="M23491"/>
  <c r="M23492"/>
  <c r="M23493"/>
  <c r="M23494"/>
  <c r="M23495"/>
  <c r="M23496"/>
  <c r="M23497"/>
  <c r="M23498"/>
  <c r="M23499"/>
  <c r="M23500"/>
  <c r="M23501"/>
  <c r="M23502"/>
  <c r="M23503"/>
  <c r="M23504"/>
  <c r="M23505"/>
  <c r="M23506"/>
  <c r="M23507"/>
  <c r="M23508"/>
  <c r="M23509"/>
  <c r="M23510"/>
  <c r="M23511"/>
  <c r="M23512"/>
  <c r="M23513"/>
  <c r="M23514"/>
  <c r="M23515"/>
  <c r="M23516"/>
  <c r="M23517"/>
  <c r="M23518"/>
  <c r="M23519"/>
  <c r="M23520"/>
  <c r="M23521"/>
  <c r="M23522"/>
  <c r="M23523"/>
  <c r="M23524"/>
  <c r="M23525"/>
  <c r="M23526"/>
  <c r="M23527"/>
  <c r="M23528"/>
  <c r="M23529"/>
  <c r="M23530"/>
  <c r="M23531"/>
  <c r="M23532"/>
  <c r="M23533"/>
  <c r="M23534"/>
  <c r="M23535"/>
  <c r="M23536"/>
  <c r="M23537"/>
  <c r="M23538"/>
  <c r="M23539"/>
  <c r="M23540"/>
  <c r="M23541"/>
  <c r="M23542"/>
  <c r="M23543"/>
  <c r="M23544"/>
  <c r="M23545"/>
  <c r="M23546"/>
  <c r="M23547"/>
  <c r="M23548"/>
  <c r="M23549"/>
  <c r="M23550"/>
  <c r="M23551"/>
  <c r="M23552"/>
  <c r="M23553"/>
  <c r="M23554"/>
  <c r="M23555"/>
  <c r="M23556"/>
  <c r="M23557"/>
  <c r="M23558"/>
  <c r="M23559"/>
  <c r="M23560"/>
  <c r="M23561"/>
  <c r="M23562"/>
  <c r="M23563"/>
  <c r="M23564"/>
  <c r="M23565"/>
  <c r="M23566"/>
  <c r="M23567"/>
  <c r="M23568"/>
  <c r="M23569"/>
  <c r="M23570"/>
  <c r="M23571"/>
  <c r="M23572"/>
  <c r="M23573"/>
  <c r="M23574"/>
  <c r="M23575"/>
  <c r="M23576"/>
  <c r="M23577"/>
  <c r="M23578"/>
  <c r="M23579"/>
  <c r="M23580"/>
  <c r="M23581"/>
  <c r="M23582"/>
  <c r="M23583"/>
  <c r="M23584"/>
  <c r="M23585"/>
  <c r="M23586"/>
  <c r="M23587"/>
  <c r="M23588"/>
  <c r="M23589"/>
  <c r="M23590"/>
  <c r="M23591"/>
  <c r="M23592"/>
  <c r="M23593"/>
  <c r="M23594"/>
  <c r="M23595"/>
  <c r="M23596"/>
  <c r="M23597"/>
  <c r="M23598"/>
  <c r="M23599"/>
  <c r="M23600"/>
  <c r="M23601"/>
  <c r="M23602"/>
  <c r="M23603"/>
  <c r="M23604"/>
  <c r="M23605"/>
  <c r="M23606"/>
  <c r="M23607"/>
  <c r="M23608"/>
  <c r="M23609"/>
  <c r="M23610"/>
  <c r="M23611"/>
  <c r="M23612"/>
  <c r="M23613"/>
  <c r="M23614"/>
  <c r="M23615"/>
  <c r="M23616"/>
  <c r="M23617"/>
  <c r="M23618"/>
  <c r="M23619"/>
  <c r="M23620"/>
  <c r="M23621"/>
  <c r="M23622"/>
  <c r="M23623"/>
  <c r="M23624"/>
  <c r="M23625"/>
  <c r="M23626"/>
  <c r="M23627"/>
  <c r="M23628"/>
  <c r="M23629"/>
  <c r="M23630"/>
  <c r="M23631"/>
  <c r="M23632"/>
  <c r="M23633"/>
  <c r="M23634"/>
  <c r="M23635"/>
  <c r="M23636"/>
  <c r="M23637"/>
  <c r="M23638"/>
  <c r="M23639"/>
  <c r="M23640"/>
  <c r="M23641"/>
  <c r="M23642"/>
  <c r="M23643"/>
  <c r="M23644"/>
  <c r="M23645"/>
  <c r="M23646"/>
  <c r="M23647"/>
  <c r="M23648"/>
  <c r="M23649"/>
  <c r="M23650"/>
  <c r="M23651"/>
  <c r="M23652"/>
  <c r="M23653"/>
  <c r="M23654"/>
  <c r="M23655"/>
  <c r="M23656"/>
  <c r="M23657"/>
  <c r="M23658"/>
  <c r="M23659"/>
  <c r="M23660"/>
  <c r="M23661"/>
  <c r="M23662"/>
  <c r="M23663"/>
  <c r="M23664"/>
  <c r="M23665"/>
  <c r="M23666"/>
  <c r="M23667"/>
  <c r="M23668"/>
  <c r="M23669"/>
  <c r="M23670"/>
  <c r="M23671"/>
  <c r="M23672"/>
  <c r="M23673"/>
  <c r="M23674"/>
  <c r="M23675"/>
  <c r="M23676"/>
  <c r="M23677"/>
  <c r="M23678"/>
  <c r="M23679"/>
  <c r="M23680"/>
  <c r="M23681"/>
  <c r="M23682"/>
  <c r="M23683"/>
  <c r="M23684"/>
  <c r="M23685"/>
  <c r="M23686"/>
  <c r="M23687"/>
  <c r="M23688"/>
  <c r="M23689"/>
  <c r="M23690"/>
  <c r="M23691"/>
  <c r="M23692"/>
  <c r="M23693"/>
  <c r="M23694"/>
  <c r="M23695"/>
  <c r="M23696"/>
  <c r="M23697"/>
  <c r="M23698"/>
  <c r="M23699"/>
  <c r="M23700"/>
  <c r="M23701"/>
  <c r="M23702"/>
  <c r="M23703"/>
  <c r="M23704"/>
  <c r="M23705"/>
  <c r="M23706"/>
  <c r="M23707"/>
  <c r="M23708"/>
  <c r="M23709"/>
  <c r="M23710"/>
  <c r="M23711"/>
  <c r="M23712"/>
  <c r="M23713"/>
  <c r="M23714"/>
  <c r="M23715"/>
  <c r="M23716"/>
  <c r="M23717"/>
  <c r="M23718"/>
  <c r="M23719"/>
  <c r="M23720"/>
  <c r="M23721"/>
  <c r="M23722"/>
  <c r="M23723"/>
  <c r="M23724"/>
  <c r="M23725"/>
  <c r="M23726"/>
  <c r="M23727"/>
  <c r="M23728"/>
  <c r="M23729"/>
  <c r="M23730"/>
  <c r="M23731"/>
  <c r="M23732"/>
  <c r="M23733"/>
  <c r="M23734"/>
  <c r="M23735"/>
  <c r="M23736"/>
  <c r="M23737"/>
  <c r="M23738"/>
  <c r="M23739"/>
  <c r="M23740"/>
  <c r="M23741"/>
  <c r="M23742"/>
  <c r="M23743"/>
  <c r="M23744"/>
  <c r="M23745"/>
  <c r="M23746"/>
  <c r="M23747"/>
  <c r="M23748"/>
  <c r="M23749"/>
  <c r="M23750"/>
  <c r="M23751"/>
  <c r="M23752"/>
  <c r="M23753"/>
  <c r="M23754"/>
  <c r="M23755"/>
  <c r="M23756"/>
  <c r="M23757"/>
  <c r="M23758"/>
  <c r="M23759"/>
  <c r="M23760"/>
  <c r="M23761"/>
  <c r="M23762"/>
  <c r="M23763"/>
  <c r="M23764"/>
  <c r="M23765"/>
  <c r="M23766"/>
  <c r="M23767"/>
  <c r="M23768"/>
  <c r="M23769"/>
  <c r="M23770"/>
  <c r="M23771"/>
  <c r="M23772"/>
  <c r="M23773"/>
  <c r="M23774"/>
  <c r="M23775"/>
  <c r="M23776"/>
  <c r="M23777"/>
  <c r="M23778"/>
  <c r="M23779"/>
  <c r="M23780"/>
  <c r="M23781"/>
  <c r="M23782"/>
  <c r="M23783"/>
  <c r="M23784"/>
  <c r="M23785"/>
  <c r="M23786"/>
  <c r="M23787"/>
  <c r="M23788"/>
  <c r="M23789"/>
  <c r="M23790"/>
  <c r="M23791"/>
  <c r="M23792"/>
  <c r="M23793"/>
  <c r="M23794"/>
  <c r="M23795"/>
  <c r="M23796"/>
  <c r="M23797"/>
  <c r="M23798"/>
  <c r="M23799"/>
  <c r="M23800"/>
  <c r="M23801"/>
  <c r="M23802"/>
  <c r="M23803"/>
  <c r="M23804"/>
  <c r="M23805"/>
  <c r="M23806"/>
  <c r="M23807"/>
  <c r="M23808"/>
  <c r="M23809"/>
  <c r="M23810"/>
  <c r="M23811"/>
  <c r="M23812"/>
  <c r="M23813"/>
  <c r="M23814"/>
  <c r="M23815"/>
  <c r="M23816"/>
  <c r="M23817"/>
  <c r="M23818"/>
  <c r="M23819"/>
  <c r="M23820"/>
  <c r="M23821"/>
  <c r="M23822"/>
  <c r="M23823"/>
  <c r="M23824"/>
  <c r="M23825"/>
  <c r="M23826"/>
  <c r="M23827"/>
  <c r="M23828"/>
  <c r="M23829"/>
  <c r="M23830"/>
  <c r="M23831"/>
  <c r="M23832"/>
  <c r="M23833"/>
  <c r="M23834"/>
  <c r="M23835"/>
  <c r="M23836"/>
  <c r="M23837"/>
  <c r="M23838"/>
  <c r="M23839"/>
  <c r="M23840"/>
  <c r="M23841"/>
  <c r="M23842"/>
  <c r="M23843"/>
  <c r="M23844"/>
  <c r="M23845"/>
  <c r="M23846"/>
  <c r="M23847"/>
  <c r="M23848"/>
  <c r="M23849"/>
  <c r="M23850"/>
  <c r="M23851"/>
  <c r="M23852"/>
  <c r="M23853"/>
  <c r="M23854"/>
  <c r="M23855"/>
  <c r="M23856"/>
  <c r="M23857"/>
  <c r="M23858"/>
  <c r="M23859"/>
  <c r="M23860"/>
  <c r="M23861"/>
  <c r="M23862"/>
  <c r="M23863"/>
  <c r="M23864"/>
  <c r="M23865"/>
  <c r="M23866"/>
  <c r="M23867"/>
  <c r="M23868"/>
  <c r="M23869"/>
  <c r="M23870"/>
  <c r="M23871"/>
  <c r="M23872"/>
  <c r="M23873"/>
  <c r="M23874"/>
  <c r="M23875"/>
  <c r="M23876"/>
  <c r="M23877"/>
  <c r="M23878"/>
  <c r="M23879"/>
  <c r="M23880"/>
  <c r="M23881"/>
  <c r="M23882"/>
  <c r="M23883"/>
  <c r="M23884"/>
  <c r="M23885"/>
  <c r="M23886"/>
  <c r="M23887"/>
  <c r="M23888"/>
  <c r="M23889"/>
  <c r="M23890"/>
  <c r="M23891"/>
  <c r="M23892"/>
  <c r="M23893"/>
  <c r="M23894"/>
  <c r="M23895"/>
  <c r="M23896"/>
  <c r="M23897"/>
  <c r="M23898"/>
  <c r="M23899"/>
  <c r="M23900"/>
  <c r="M23901"/>
  <c r="M23902"/>
  <c r="M23903"/>
  <c r="M23904"/>
  <c r="M23905"/>
  <c r="M23906"/>
  <c r="M23907"/>
  <c r="M23908"/>
  <c r="M23909"/>
  <c r="M23910"/>
  <c r="M23911"/>
  <c r="M23912"/>
  <c r="M23913"/>
  <c r="I8" i="51"/>
  <c r="J8"/>
  <c r="K8"/>
  <c r="I9"/>
  <c r="J9"/>
  <c r="K9"/>
  <c r="I10"/>
  <c r="J10"/>
  <c r="K10"/>
  <c r="I11"/>
  <c r="J11"/>
  <c r="K11"/>
  <c r="I12"/>
  <c r="J12"/>
  <c r="K12"/>
  <c r="I13"/>
  <c r="J13"/>
  <c r="K13"/>
  <c r="I14"/>
  <c r="J14"/>
  <c r="K14"/>
  <c r="I15"/>
  <c r="J15"/>
  <c r="K15"/>
  <c r="I16"/>
  <c r="J16"/>
  <c r="K16"/>
  <c r="I17"/>
  <c r="J17"/>
  <c r="K17"/>
  <c r="I18"/>
  <c r="J18"/>
  <c r="K18"/>
  <c r="C23"/>
  <c r="C24" s="1"/>
  <c r="C25" s="1"/>
  <c r="M6" i="38"/>
  <c r="N6"/>
  <c r="O6"/>
  <c r="P6"/>
  <c r="M7"/>
  <c r="N7"/>
  <c r="O7"/>
  <c r="P7"/>
  <c r="D15"/>
  <c r="E15"/>
  <c r="B21"/>
  <c r="E3" i="50"/>
  <c r="F3"/>
  <c r="D5"/>
  <c r="E5"/>
  <c r="F5"/>
  <c r="D6"/>
  <c r="E6"/>
  <c r="F6"/>
  <c r="D7"/>
  <c r="E7"/>
  <c r="F7"/>
  <c r="D8"/>
  <c r="E8"/>
  <c r="F8"/>
  <c r="D9"/>
  <c r="E9"/>
  <c r="F9"/>
  <c r="D10"/>
  <c r="E10"/>
  <c r="F10"/>
  <c r="D11"/>
  <c r="E11"/>
  <c r="F11"/>
  <c r="D12"/>
  <c r="E12"/>
  <c r="F12"/>
  <c r="D13"/>
  <c r="E13"/>
  <c r="F13"/>
  <c r="D14"/>
  <c r="E14"/>
  <c r="F14"/>
  <c r="D15"/>
  <c r="E15"/>
  <c r="F15"/>
  <c r="D16"/>
  <c r="E16"/>
  <c r="F16"/>
  <c r="D17"/>
  <c r="E17"/>
  <c r="F17"/>
  <c r="D18"/>
  <c r="E18"/>
  <c r="F18"/>
  <c r="D19"/>
  <c r="E19"/>
  <c r="F19"/>
  <c r="D20"/>
  <c r="E20"/>
  <c r="F20"/>
  <c r="D21"/>
  <c r="E21"/>
  <c r="F21"/>
  <c r="D22"/>
  <c r="E22"/>
  <c r="F22"/>
  <c r="D23"/>
  <c r="E23"/>
  <c r="F23"/>
  <c r="D24"/>
  <c r="E24"/>
  <c r="F24"/>
  <c r="C25"/>
  <c r="C26"/>
  <c r="D41"/>
  <c r="E41"/>
  <c r="F41"/>
  <c r="G41"/>
  <c r="D49"/>
  <c r="E49"/>
  <c r="F49"/>
  <c r="G49"/>
  <c r="D50"/>
  <c r="E50"/>
  <c r="F50"/>
  <c r="G50"/>
  <c r="D51"/>
  <c r="E51"/>
  <c r="F51"/>
  <c r="G51"/>
  <c r="D55"/>
  <c r="E55"/>
  <c r="F55"/>
  <c r="G55"/>
  <c r="D63"/>
  <c r="E63"/>
  <c r="F63"/>
  <c r="G63"/>
  <c r="D64"/>
  <c r="E64"/>
  <c r="F64"/>
  <c r="D65"/>
  <c r="E65"/>
  <c r="F65"/>
  <c r="G65"/>
  <c r="D67"/>
  <c r="E67"/>
  <c r="F67"/>
  <c r="G67"/>
  <c r="E69"/>
  <c r="C4" i="25"/>
  <c r="X5" s="1"/>
  <c r="Y5" s="1"/>
  <c r="F4"/>
  <c r="Z6" s="1"/>
  <c r="AF4"/>
  <c r="AG4" s="1"/>
  <c r="C5"/>
  <c r="F5"/>
  <c r="Z5"/>
  <c r="AA5" s="1"/>
  <c r="AF5"/>
  <c r="AG5" s="1"/>
  <c r="X6"/>
  <c r="Y6" s="1"/>
  <c r="AF6"/>
  <c r="AG6" s="1"/>
  <c r="X7"/>
  <c r="Y7" s="1"/>
  <c r="AF7"/>
  <c r="AG7" s="1"/>
  <c r="X8"/>
  <c r="Y8" s="1"/>
  <c r="AF8"/>
  <c r="AG8" s="1"/>
  <c r="AH8"/>
  <c r="X9"/>
  <c r="Y9"/>
  <c r="AF9"/>
  <c r="AG9" s="1"/>
  <c r="X10"/>
  <c r="Y10" s="1"/>
  <c r="AF10"/>
  <c r="AG10" s="1"/>
  <c r="AH10"/>
  <c r="X11"/>
  <c r="Y11"/>
  <c r="AF11"/>
  <c r="AG11" s="1"/>
  <c r="X12"/>
  <c r="Y12" s="1"/>
  <c r="AF12"/>
  <c r="AG12" s="1"/>
  <c r="AH12"/>
  <c r="X13"/>
  <c r="Y13"/>
  <c r="AF13"/>
  <c r="AG13" s="1"/>
  <c r="X14"/>
  <c r="Y14" s="1"/>
  <c r="AF14"/>
  <c r="AG14" s="1"/>
  <c r="AH14"/>
  <c r="X15"/>
  <c r="Y15"/>
  <c r="AF15"/>
  <c r="AG15" s="1"/>
  <c r="X16"/>
  <c r="Y16" s="1"/>
  <c r="AF16"/>
  <c r="AG16" s="1"/>
  <c r="AH16"/>
  <c r="X17"/>
  <c r="Y17"/>
  <c r="AF17"/>
  <c r="AG17" s="1"/>
  <c r="X18"/>
  <c r="Y18" s="1"/>
  <c r="AF18"/>
  <c r="AG18" s="1"/>
  <c r="AH18"/>
  <c r="M19"/>
  <c r="X19"/>
  <c r="Y19" s="1"/>
  <c r="AF19"/>
  <c r="AG19" s="1"/>
  <c r="AH19"/>
  <c r="M20"/>
  <c r="X20"/>
  <c r="Y20" s="1"/>
  <c r="AF20"/>
  <c r="AG20" s="1"/>
  <c r="AH20"/>
  <c r="M21"/>
  <c r="X21"/>
  <c r="Y21" s="1"/>
  <c r="AF21"/>
  <c r="AG21" s="1"/>
  <c r="AH21"/>
  <c r="X22"/>
  <c r="Y22" s="1"/>
  <c r="Z22"/>
  <c r="AF22"/>
  <c r="AG22" s="1"/>
  <c r="Q23"/>
  <c r="X23"/>
  <c r="Y23" s="1"/>
  <c r="AF23"/>
  <c r="AG23" s="1"/>
  <c r="Q24"/>
  <c r="S24"/>
  <c r="X24"/>
  <c r="Y24" s="1"/>
  <c r="AF24"/>
  <c r="AG24" s="1"/>
  <c r="S25"/>
  <c r="X25"/>
  <c r="Y25" s="1"/>
  <c r="AF25"/>
  <c r="AG25" s="1"/>
  <c r="S26"/>
  <c r="X26"/>
  <c r="Y26" s="1"/>
  <c r="AF26"/>
  <c r="AG26" s="1"/>
  <c r="S27"/>
  <c r="X27"/>
  <c r="Y27" s="1"/>
  <c r="AF27"/>
  <c r="AG27" s="1"/>
  <c r="S28"/>
  <c r="X28"/>
  <c r="Y28" s="1"/>
  <c r="AF28"/>
  <c r="AG28" s="1"/>
  <c r="X29"/>
  <c r="Y29" s="1"/>
  <c r="AF29"/>
  <c r="AG29" s="1"/>
  <c r="X30"/>
  <c r="Y30" s="1"/>
  <c r="AF30"/>
  <c r="AG30" s="1"/>
  <c r="X31"/>
  <c r="Y31" s="1"/>
  <c r="AF31"/>
  <c r="AG31" s="1"/>
  <c r="AH31"/>
  <c r="X32"/>
  <c r="Y32" s="1"/>
  <c r="AF32"/>
  <c r="AG32" s="1"/>
  <c r="X33"/>
  <c r="Y33" s="1"/>
  <c r="AF33"/>
  <c r="AG33" s="1"/>
  <c r="X34"/>
  <c r="Y34" s="1"/>
  <c r="AF34"/>
  <c r="AG34" s="1"/>
  <c r="X35"/>
  <c r="Y35" s="1"/>
  <c r="AF35"/>
  <c r="AG35" s="1"/>
  <c r="AH35"/>
  <c r="X36"/>
  <c r="Y36" s="1"/>
  <c r="AF36"/>
  <c r="AG36" s="1"/>
  <c r="X37"/>
  <c r="Y37" s="1"/>
  <c r="AF37"/>
  <c r="AG37" s="1"/>
  <c r="AH37"/>
  <c r="X38"/>
  <c r="Y38" s="1"/>
  <c r="AF38"/>
  <c r="AG38" s="1"/>
  <c r="X39"/>
  <c r="Y39" s="1"/>
  <c r="AF39"/>
  <c r="AG39" s="1"/>
  <c r="AH39"/>
  <c r="X40"/>
  <c r="Y40" s="1"/>
  <c r="AF40"/>
  <c r="AG40" s="1"/>
  <c r="X41"/>
  <c r="Y41" s="1"/>
  <c r="AF41"/>
  <c r="AG41" s="1"/>
  <c r="AH41"/>
  <c r="X42"/>
  <c r="Y42" s="1"/>
  <c r="AF42"/>
  <c r="AG42" s="1"/>
  <c r="X43"/>
  <c r="Y43" s="1"/>
  <c r="AF43"/>
  <c r="AG43" s="1"/>
  <c r="AH43"/>
  <c r="X44"/>
  <c r="Y44" s="1"/>
  <c r="AF44"/>
  <c r="AG44" s="1"/>
  <c r="X45"/>
  <c r="Y45" s="1"/>
  <c r="X46"/>
  <c r="Y46" s="1"/>
  <c r="X47"/>
  <c r="Y47" s="1"/>
  <c r="X48"/>
  <c r="Y48" s="1"/>
  <c r="X49"/>
  <c r="Y49" s="1"/>
  <c r="X50"/>
  <c r="Y50" s="1"/>
  <c r="X51"/>
  <c r="Y51" s="1"/>
  <c r="X52"/>
  <c r="Y52" s="1"/>
  <c r="X53"/>
  <c r="Y53" s="1"/>
  <c r="X54"/>
  <c r="Y54" s="1"/>
  <c r="X55"/>
  <c r="Y55" s="1"/>
  <c r="X56"/>
  <c r="Y56" s="1"/>
  <c r="X57"/>
  <c r="Y57" s="1"/>
  <c r="X58"/>
  <c r="Y58" s="1"/>
  <c r="X59"/>
  <c r="Y59" s="1"/>
  <c r="X60"/>
  <c r="Y60" s="1"/>
  <c r="X61"/>
  <c r="Y61" s="1"/>
  <c r="X62"/>
  <c r="Y62" s="1"/>
  <c r="X63"/>
  <c r="Y63" s="1"/>
  <c r="X64"/>
  <c r="Y64" s="1"/>
  <c r="X65"/>
  <c r="Y65" s="1"/>
  <c r="X66"/>
  <c r="Y66" s="1"/>
  <c r="X67"/>
  <c r="Y67" s="1"/>
  <c r="X68"/>
  <c r="Y68" s="1"/>
  <c r="X69"/>
  <c r="Y69" s="1"/>
  <c r="X70"/>
  <c r="Y70" s="1"/>
  <c r="X71"/>
  <c r="Y71" s="1"/>
  <c r="X72"/>
  <c r="Y72" s="1"/>
  <c r="X73"/>
  <c r="Y73" s="1"/>
  <c r="X74"/>
  <c r="Y74" s="1"/>
  <c r="X75"/>
  <c r="Y75" s="1"/>
  <c r="X76"/>
  <c r="Y76" s="1"/>
  <c r="X77"/>
  <c r="Y77" s="1"/>
  <c r="X78"/>
  <c r="Y78" s="1"/>
  <c r="X79"/>
  <c r="Y79" s="1"/>
  <c r="X80"/>
  <c r="Y80" s="1"/>
  <c r="X81"/>
  <c r="Y81" s="1"/>
  <c r="X82"/>
  <c r="Y82" s="1"/>
  <c r="X83"/>
  <c r="Y83" s="1"/>
  <c r="X84"/>
  <c r="Y84" s="1"/>
  <c r="X85"/>
  <c r="Y85" s="1"/>
  <c r="X86"/>
  <c r="Y86" s="1"/>
  <c r="X87"/>
  <c r="Y87" s="1"/>
  <c r="X88"/>
  <c r="Y88" s="1"/>
  <c r="X89"/>
  <c r="Y89" s="1"/>
  <c r="X90"/>
  <c r="Y90" s="1"/>
  <c r="X91"/>
  <c r="Y91" s="1"/>
  <c r="X92"/>
  <c r="Y92" s="1"/>
  <c r="X93"/>
  <c r="Y93" s="1"/>
  <c r="X94"/>
  <c r="Y94" s="1"/>
  <c r="X95"/>
  <c r="Y95" s="1"/>
  <c r="X96"/>
  <c r="Y96" s="1"/>
  <c r="X97"/>
  <c r="Y97" s="1"/>
  <c r="X98"/>
  <c r="Y98" s="1"/>
  <c r="X99"/>
  <c r="Y99" s="1"/>
  <c r="X100"/>
  <c r="Y100" s="1"/>
  <c r="X101"/>
  <c r="Y101" s="1"/>
  <c r="X102"/>
  <c r="Y102" s="1"/>
  <c r="X103"/>
  <c r="Y103" s="1"/>
  <c r="X104"/>
  <c r="Y104" s="1"/>
  <c r="X105"/>
  <c r="Y105" s="1"/>
  <c r="X106"/>
  <c r="Y106" s="1"/>
  <c r="X107"/>
  <c r="Y107" s="1"/>
  <c r="X108"/>
  <c r="Y108" s="1"/>
  <c r="X109"/>
  <c r="Y109" s="1"/>
  <c r="X110"/>
  <c r="Y110" s="1"/>
  <c r="X111"/>
  <c r="Y111" s="1"/>
  <c r="X112"/>
  <c r="Y112" s="1"/>
  <c r="X113"/>
  <c r="Y113" s="1"/>
  <c r="X114"/>
  <c r="Y114" s="1"/>
  <c r="X115"/>
  <c r="Y115" s="1"/>
  <c r="X116"/>
  <c r="Y116" s="1"/>
  <c r="X117"/>
  <c r="Y117" s="1"/>
  <c r="X118"/>
  <c r="Y118" s="1"/>
  <c r="X119"/>
  <c r="Y119" s="1"/>
  <c r="X120"/>
  <c r="Y120" s="1"/>
  <c r="X121"/>
  <c r="Y121" s="1"/>
  <c r="X122"/>
  <c r="Y122" s="1"/>
  <c r="X123"/>
  <c r="Y123" s="1"/>
  <c r="X124"/>
  <c r="Y124" s="1"/>
  <c r="X125"/>
  <c r="Y125" s="1"/>
  <c r="X126"/>
  <c r="Y126" s="1"/>
  <c r="X127"/>
  <c r="Y127" s="1"/>
  <c r="X128"/>
  <c r="Y128" s="1"/>
  <c r="X129"/>
  <c r="Y129" s="1"/>
  <c r="X130"/>
  <c r="Y130" s="1"/>
  <c r="X131"/>
  <c r="Y131" s="1"/>
  <c r="X132"/>
  <c r="Y132" s="1"/>
  <c r="X133"/>
  <c r="Y133" s="1"/>
  <c r="X134"/>
  <c r="Y134" s="1"/>
  <c r="X135"/>
  <c r="Y135" s="1"/>
  <c r="X136"/>
  <c r="Y136" s="1"/>
  <c r="X137"/>
  <c r="Y137" s="1"/>
  <c r="X138"/>
  <c r="Y138" s="1"/>
  <c r="X139"/>
  <c r="Y139" s="1"/>
  <c r="X140"/>
  <c r="Y140" s="1"/>
  <c r="X141"/>
  <c r="Y141" s="1"/>
  <c r="X142"/>
  <c r="Y142" s="1"/>
  <c r="X143"/>
  <c r="Y143" s="1"/>
  <c r="X144"/>
  <c r="Y144" s="1"/>
  <c r="X145"/>
  <c r="Y145" s="1"/>
  <c r="L6" i="37"/>
  <c r="M6"/>
  <c r="N6"/>
  <c r="O6"/>
  <c r="L7"/>
  <c r="M7"/>
  <c r="N7"/>
  <c r="O7"/>
  <c r="A21"/>
  <c r="D29"/>
  <c r="D32"/>
  <c r="A37"/>
  <c r="B40"/>
  <c r="B7" i="93"/>
  <c r="B8"/>
  <c r="B10"/>
  <c r="B11"/>
  <c r="B12"/>
  <c r="B13"/>
  <c r="B14"/>
  <c r="D15"/>
  <c r="G22"/>
  <c r="L24"/>
  <c r="L25"/>
  <c r="B30"/>
  <c r="B31"/>
  <c r="B32"/>
  <c r="B33"/>
  <c r="B37"/>
  <c r="B38"/>
  <c r="B39"/>
  <c r="B40"/>
  <c r="B41"/>
  <c r="B42"/>
  <c r="G42"/>
  <c r="B43"/>
  <c r="G43"/>
  <c r="B44"/>
  <c r="G44"/>
  <c r="B45"/>
  <c r="G45"/>
  <c r="B46"/>
  <c r="G46"/>
  <c r="J14" i="96"/>
  <c r="K14"/>
  <c r="B15"/>
  <c r="E15"/>
  <c r="B16"/>
  <c r="B28" s="1"/>
  <c r="B30" s="1"/>
  <c r="E16"/>
  <c r="B17"/>
  <c r="B20" s="1"/>
  <c r="E17"/>
  <c r="B18"/>
  <c r="B24"/>
  <c r="B25"/>
  <c r="B29"/>
  <c r="H36"/>
  <c r="C3" i="94"/>
  <c r="F4"/>
  <c r="C5"/>
  <c r="F5"/>
  <c r="C7"/>
  <c r="C8"/>
  <c r="C11"/>
  <c r="H11"/>
  <c r="C13"/>
  <c r="G21"/>
  <c r="C22"/>
  <c r="D22"/>
  <c r="E22"/>
  <c r="G22"/>
  <c r="C23"/>
  <c r="D23"/>
  <c r="E23"/>
  <c r="C24"/>
  <c r="D24"/>
  <c r="E24"/>
  <c r="F24"/>
  <c r="F26"/>
  <c r="F28"/>
  <c r="K28"/>
  <c r="Q4" i="101"/>
  <c r="P5"/>
  <c r="Q5"/>
  <c r="S5"/>
  <c r="U5"/>
  <c r="W5"/>
  <c r="P6"/>
  <c r="Q6"/>
  <c r="S6"/>
  <c r="T6"/>
  <c r="U6"/>
  <c r="V6"/>
  <c r="W6"/>
  <c r="P7"/>
  <c r="Q7"/>
  <c r="P8"/>
  <c r="Q8"/>
  <c r="E9"/>
  <c r="G9"/>
  <c r="H9"/>
  <c r="I9"/>
  <c r="P9"/>
  <c r="Q9"/>
  <c r="P10"/>
  <c r="Q10"/>
  <c r="P11"/>
  <c r="Q11"/>
  <c r="S11"/>
  <c r="U11"/>
  <c r="C12"/>
  <c r="G12"/>
  <c r="K12"/>
  <c r="P12"/>
  <c r="Q12"/>
  <c r="S12"/>
  <c r="T12"/>
  <c r="U12"/>
  <c r="V12"/>
  <c r="C13"/>
  <c r="G13"/>
  <c r="K13"/>
  <c r="P13"/>
  <c r="Q13"/>
  <c r="C14"/>
  <c r="G14"/>
  <c r="K14"/>
  <c r="P14"/>
  <c r="Q14"/>
  <c r="G15"/>
  <c r="P15"/>
  <c r="Q15"/>
  <c r="C16"/>
  <c r="D16"/>
  <c r="G16"/>
  <c r="H16"/>
  <c r="K16"/>
  <c r="L16"/>
  <c r="P16"/>
  <c r="Q16"/>
  <c r="C17"/>
  <c r="G17"/>
  <c r="K17"/>
  <c r="P17"/>
  <c r="Q17"/>
  <c r="P18"/>
  <c r="Q18"/>
  <c r="P19"/>
  <c r="Q19"/>
  <c r="P20"/>
  <c r="Q20"/>
  <c r="P21"/>
  <c r="Q21"/>
  <c r="P22"/>
  <c r="Q22"/>
  <c r="P23"/>
  <c r="Q23"/>
  <c r="P24"/>
  <c r="Q24"/>
  <c r="P25"/>
  <c r="Q25"/>
  <c r="P26"/>
  <c r="Q26"/>
  <c r="P27"/>
  <c r="Q27"/>
  <c r="P28"/>
  <c r="Q28"/>
  <c r="P29"/>
  <c r="Q29"/>
  <c r="C30"/>
  <c r="G30"/>
  <c r="K30"/>
  <c r="P30"/>
  <c r="Q30"/>
  <c r="P31"/>
  <c r="Q31"/>
  <c r="P32"/>
  <c r="Q32"/>
  <c r="P33"/>
  <c r="Q33"/>
  <c r="P34"/>
  <c r="Q34"/>
  <c r="P35"/>
  <c r="Q35"/>
  <c r="P5" i="111"/>
  <c r="P6" s="1"/>
  <c r="P7" s="1"/>
  <c r="P8" s="1"/>
  <c r="P9" s="1"/>
  <c r="P10" s="1"/>
  <c r="P11" s="1"/>
  <c r="P12" s="1"/>
  <c r="P13" s="1"/>
  <c r="P14" s="1"/>
  <c r="P15" s="1"/>
  <c r="P16" s="1"/>
  <c r="P17" s="1"/>
  <c r="P18" s="1"/>
  <c r="P19" s="1"/>
  <c r="P20" s="1"/>
  <c r="P21" s="1"/>
  <c r="P22" s="1"/>
  <c r="P23" s="1"/>
  <c r="P24" s="1"/>
  <c r="P25" s="1"/>
  <c r="P26" s="1"/>
  <c r="P27" s="1"/>
  <c r="P28" s="1"/>
  <c r="M29" s="1"/>
  <c r="M30" s="1"/>
  <c r="M31" s="1"/>
  <c r="M32" s="1"/>
  <c r="M33" s="1"/>
  <c r="M34" s="1"/>
  <c r="M35" s="1"/>
  <c r="G9"/>
  <c r="E9" s="1"/>
  <c r="H9"/>
  <c r="Q4" s="1"/>
  <c r="S11"/>
  <c r="U11"/>
  <c r="J12"/>
  <c r="S12"/>
  <c r="U12"/>
  <c r="J13"/>
  <c r="B6" i="26"/>
  <c r="B16" s="1"/>
  <c r="B7"/>
  <c r="B15" s="1"/>
  <c r="B8"/>
  <c r="B9"/>
  <c r="B13"/>
  <c r="B14"/>
  <c r="G17"/>
  <c r="G18"/>
  <c r="G19"/>
  <c r="G20"/>
  <c r="G21"/>
  <c r="K30"/>
  <c r="B37"/>
  <c r="B38"/>
  <c r="B39"/>
  <c r="B40"/>
  <c r="B44"/>
  <c r="B45"/>
  <c r="B46"/>
  <c r="B47"/>
  <c r="B48"/>
  <c r="B49"/>
  <c r="G49"/>
  <c r="B50"/>
  <c r="G50"/>
  <c r="B51"/>
  <c r="G51"/>
  <c r="B52"/>
  <c r="G52"/>
  <c r="B53"/>
  <c r="G53"/>
  <c r="J6" i="80"/>
  <c r="C8"/>
  <c r="C9"/>
  <c r="C10"/>
  <c r="C14" s="1"/>
  <c r="C15" s="1"/>
  <c r="M10"/>
  <c r="C11"/>
  <c r="J12"/>
  <c r="I13"/>
  <c r="I15"/>
  <c r="D16"/>
  <c r="I16"/>
  <c r="C20"/>
  <c r="C21"/>
  <c r="N24"/>
  <c r="J39"/>
  <c r="I41"/>
  <c r="B3" i="28"/>
  <c r="B4" s="1"/>
  <c r="E3"/>
  <c r="S3"/>
  <c r="W3"/>
  <c r="AH3"/>
  <c r="G5"/>
  <c r="P7"/>
  <c r="Q7"/>
  <c r="S7"/>
  <c r="T7"/>
  <c r="U7"/>
  <c r="W7"/>
  <c r="X7" s="1"/>
  <c r="Y7" s="1"/>
  <c r="P8"/>
  <c r="Q8"/>
  <c r="S8"/>
  <c r="T8"/>
  <c r="U8"/>
  <c r="W8"/>
  <c r="X8" s="1"/>
  <c r="Y8" s="1"/>
  <c r="P9"/>
  <c r="Q9"/>
  <c r="S9"/>
  <c r="T9"/>
  <c r="U9"/>
  <c r="W9"/>
  <c r="X9" s="1"/>
  <c r="Y9" s="1"/>
  <c r="P10"/>
  <c r="Q10"/>
  <c r="S10"/>
  <c r="T10"/>
  <c r="U10"/>
  <c r="W10"/>
  <c r="X10" s="1"/>
  <c r="Y10" s="1"/>
  <c r="P11"/>
  <c r="Q11"/>
  <c r="S11"/>
  <c r="T11"/>
  <c r="U11"/>
  <c r="W11"/>
  <c r="X11" s="1"/>
  <c r="Y11" s="1"/>
  <c r="P12"/>
  <c r="Q12"/>
  <c r="S12"/>
  <c r="T12"/>
  <c r="U12"/>
  <c r="W12"/>
  <c r="X12" s="1"/>
  <c r="Y12" s="1"/>
  <c r="P13"/>
  <c r="Q13"/>
  <c r="S13"/>
  <c r="T13"/>
  <c r="U13"/>
  <c r="W13"/>
  <c r="X13" s="1"/>
  <c r="Y13" s="1"/>
  <c r="P14"/>
  <c r="Q14"/>
  <c r="S14"/>
  <c r="T14"/>
  <c r="U14"/>
  <c r="W14"/>
  <c r="X14" s="1"/>
  <c r="Y14" s="1"/>
  <c r="P15"/>
  <c r="Q15"/>
  <c r="S15"/>
  <c r="T15"/>
  <c r="U15"/>
  <c r="W15"/>
  <c r="X15" s="1"/>
  <c r="Y15" s="1"/>
  <c r="P16"/>
  <c r="Q16"/>
  <c r="S16"/>
  <c r="T16"/>
  <c r="U16"/>
  <c r="W16"/>
  <c r="X16" s="1"/>
  <c r="Y16" s="1"/>
  <c r="P17"/>
  <c r="Q17"/>
  <c r="S17"/>
  <c r="T17"/>
  <c r="U17"/>
  <c r="W17"/>
  <c r="X17" s="1"/>
  <c r="Y17" s="1"/>
  <c r="AA17"/>
  <c r="AB17"/>
  <c r="AC17"/>
  <c r="AD17"/>
  <c r="AE17"/>
  <c r="AF17"/>
  <c r="AH17"/>
  <c r="AI17"/>
  <c r="AJ17"/>
  <c r="P18"/>
  <c r="Q18"/>
  <c r="S18"/>
  <c r="T18"/>
  <c r="U18"/>
  <c r="W18"/>
  <c r="X18" s="1"/>
  <c r="AA18"/>
  <c r="AB18"/>
  <c r="AC18"/>
  <c r="AD18"/>
  <c r="AE18"/>
  <c r="AF18"/>
  <c r="AH18"/>
  <c r="AI18"/>
  <c r="AJ18"/>
  <c r="P19"/>
  <c r="Q19"/>
  <c r="S19"/>
  <c r="T19"/>
  <c r="U19"/>
  <c r="W19"/>
  <c r="X19" s="1"/>
  <c r="Y19" s="1"/>
  <c r="AA19"/>
  <c r="AB19"/>
  <c r="AC19"/>
  <c r="AD19"/>
  <c r="AE19"/>
  <c r="AF19"/>
  <c r="AH19"/>
  <c r="AI19"/>
  <c r="AJ19"/>
  <c r="P20"/>
  <c r="Q20"/>
  <c r="S20"/>
  <c r="T20"/>
  <c r="U20"/>
  <c r="W20"/>
  <c r="X20" s="1"/>
  <c r="AA20"/>
  <c r="AB20"/>
  <c r="AC20"/>
  <c r="AD20"/>
  <c r="AE20"/>
  <c r="AF20"/>
  <c r="AH20"/>
  <c r="AI20"/>
  <c r="AJ20"/>
  <c r="P21"/>
  <c r="Q21"/>
  <c r="S21"/>
  <c r="T21"/>
  <c r="U21"/>
  <c r="W21"/>
  <c r="X21" s="1"/>
  <c r="Y21" s="1"/>
  <c r="AA21"/>
  <c r="AB21"/>
  <c r="AC21"/>
  <c r="AD21"/>
  <c r="AE21"/>
  <c r="AF21"/>
  <c r="AH21"/>
  <c r="AI21"/>
  <c r="AJ21"/>
  <c r="P22"/>
  <c r="Q22"/>
  <c r="S22"/>
  <c r="T22"/>
  <c r="U22"/>
  <c r="W22"/>
  <c r="X22" s="1"/>
  <c r="AA22"/>
  <c r="AB22"/>
  <c r="AC22"/>
  <c r="AD22"/>
  <c r="AE22"/>
  <c r="AF22"/>
  <c r="AH22"/>
  <c r="AI22"/>
  <c r="AJ22"/>
  <c r="P23"/>
  <c r="Q23"/>
  <c r="S23"/>
  <c r="T23"/>
  <c r="U23"/>
  <c r="W23"/>
  <c r="X23" s="1"/>
  <c r="Y23" s="1"/>
  <c r="AA23"/>
  <c r="AB23"/>
  <c r="AC23"/>
  <c r="AD23"/>
  <c r="AE23"/>
  <c r="AF23"/>
  <c r="AH23"/>
  <c r="AI23"/>
  <c r="AJ23"/>
  <c r="P24"/>
  <c r="Q24"/>
  <c r="S24"/>
  <c r="T24"/>
  <c r="U24"/>
  <c r="W24"/>
  <c r="X24" s="1"/>
  <c r="AA24"/>
  <c r="AB24"/>
  <c r="AC24"/>
  <c r="AD24"/>
  <c r="AE24"/>
  <c r="AF24"/>
  <c r="AH24"/>
  <c r="AI24"/>
  <c r="AJ24"/>
  <c r="P25"/>
  <c r="Q25"/>
  <c r="S25"/>
  <c r="T25"/>
  <c r="U25"/>
  <c r="W25"/>
  <c r="X25" s="1"/>
  <c r="Y25" s="1"/>
  <c r="AA25"/>
  <c r="AB25"/>
  <c r="AC25"/>
  <c r="AD25"/>
  <c r="AE25"/>
  <c r="AF25"/>
  <c r="AH25"/>
  <c r="AI25"/>
  <c r="AJ25"/>
  <c r="P26"/>
  <c r="Q26"/>
  <c r="S26"/>
  <c r="T26"/>
  <c r="U26"/>
  <c r="W26"/>
  <c r="X26" s="1"/>
  <c r="AA26"/>
  <c r="AB26"/>
  <c r="AC26"/>
  <c r="AD26"/>
  <c r="AE26"/>
  <c r="AF26"/>
  <c r="AH26"/>
  <c r="AI26"/>
  <c r="AJ26"/>
  <c r="P27"/>
  <c r="Q27"/>
  <c r="S27"/>
  <c r="T27"/>
  <c r="U27"/>
  <c r="W27"/>
  <c r="X27" s="1"/>
  <c r="Y27" s="1"/>
  <c r="AA27"/>
  <c r="AB27"/>
  <c r="AC27"/>
  <c r="AD27"/>
  <c r="AE27"/>
  <c r="AF27"/>
  <c r="AH27"/>
  <c r="AI27"/>
  <c r="AJ27"/>
  <c r="P28"/>
  <c r="Q28"/>
  <c r="S28"/>
  <c r="T28"/>
  <c r="U28"/>
  <c r="W28"/>
  <c r="X28" s="1"/>
  <c r="AA28"/>
  <c r="AB28"/>
  <c r="AC28"/>
  <c r="AD28"/>
  <c r="AE28"/>
  <c r="AF28"/>
  <c r="AH28"/>
  <c r="AI28"/>
  <c r="AJ28"/>
  <c r="P29"/>
  <c r="Q29"/>
  <c r="S29"/>
  <c r="T29"/>
  <c r="U29"/>
  <c r="W29"/>
  <c r="X29" s="1"/>
  <c r="Y29" s="1"/>
  <c r="AA29"/>
  <c r="AB29"/>
  <c r="AC29"/>
  <c r="AD29"/>
  <c r="AE29"/>
  <c r="AF29"/>
  <c r="AH29"/>
  <c r="AI29"/>
  <c r="AJ29"/>
  <c r="P30"/>
  <c r="Q30"/>
  <c r="S30"/>
  <c r="T30"/>
  <c r="U30"/>
  <c r="W30"/>
  <c r="X30" s="1"/>
  <c r="AA30"/>
  <c r="AB30"/>
  <c r="AC30"/>
  <c r="AD30"/>
  <c r="AE30"/>
  <c r="AF30"/>
  <c r="AH30"/>
  <c r="AI30"/>
  <c r="AJ30"/>
  <c r="P31"/>
  <c r="Q31"/>
  <c r="S31"/>
  <c r="T31"/>
  <c r="U31"/>
  <c r="W31"/>
  <c r="X31" s="1"/>
  <c r="Y31" s="1"/>
  <c r="AA31"/>
  <c r="AB31"/>
  <c r="AC31"/>
  <c r="AD31"/>
  <c r="AE31"/>
  <c r="AF31"/>
  <c r="AH31"/>
  <c r="AI31"/>
  <c r="AJ31"/>
  <c r="P32"/>
  <c r="Q32"/>
  <c r="S32"/>
  <c r="T32"/>
  <c r="U32"/>
  <c r="W32"/>
  <c r="X32" s="1"/>
  <c r="AA32"/>
  <c r="AB32"/>
  <c r="AC32"/>
  <c r="AD32"/>
  <c r="AE32"/>
  <c r="AF32"/>
  <c r="AH32"/>
  <c r="AI32"/>
  <c r="AJ32"/>
  <c r="P33"/>
  <c r="Q33"/>
  <c r="S33"/>
  <c r="T33"/>
  <c r="U33"/>
  <c r="W33"/>
  <c r="X33" s="1"/>
  <c r="Y33" s="1"/>
  <c r="AA33"/>
  <c r="AB33"/>
  <c r="AC33"/>
  <c r="AD33"/>
  <c r="AE33"/>
  <c r="AF33"/>
  <c r="AH33"/>
  <c r="AI33"/>
  <c r="AJ33"/>
  <c r="P34"/>
  <c r="Q34"/>
  <c r="S34"/>
  <c r="T34"/>
  <c r="U34"/>
  <c r="W34"/>
  <c r="X34" s="1"/>
  <c r="AA34"/>
  <c r="AB34"/>
  <c r="AC34"/>
  <c r="AD34"/>
  <c r="AE34"/>
  <c r="AF34"/>
  <c r="AH34"/>
  <c r="AI34"/>
  <c r="AJ34"/>
  <c r="P35"/>
  <c r="Q35"/>
  <c r="S35"/>
  <c r="T35"/>
  <c r="U35"/>
  <c r="W35"/>
  <c r="X35" s="1"/>
  <c r="Y35" s="1"/>
  <c r="AA35"/>
  <c r="AB35"/>
  <c r="AC35"/>
  <c r="AD35"/>
  <c r="AE35"/>
  <c r="AF35"/>
  <c r="AH35"/>
  <c r="AI35"/>
  <c r="AJ35"/>
  <c r="P36"/>
  <c r="Q36"/>
  <c r="S36"/>
  <c r="T36"/>
  <c r="U36"/>
  <c r="W36"/>
  <c r="X36" s="1"/>
  <c r="AA36"/>
  <c r="AB36"/>
  <c r="AC36"/>
  <c r="AD36"/>
  <c r="AE36"/>
  <c r="AF36"/>
  <c r="AH36"/>
  <c r="AI36"/>
  <c r="AJ36"/>
  <c r="P37"/>
  <c r="Q37"/>
  <c r="S37"/>
  <c r="T37"/>
  <c r="U37"/>
  <c r="W37"/>
  <c r="X37" s="1"/>
  <c r="Y37" s="1"/>
  <c r="AA37"/>
  <c r="AB37"/>
  <c r="AC37"/>
  <c r="AD37"/>
  <c r="AE37"/>
  <c r="AF37"/>
  <c r="AH37"/>
  <c r="AI37"/>
  <c r="AJ37"/>
  <c r="P38"/>
  <c r="Q38"/>
  <c r="S38"/>
  <c r="T38"/>
  <c r="U38"/>
  <c r="W38"/>
  <c r="X38" s="1"/>
  <c r="AA38"/>
  <c r="AB38"/>
  <c r="AC38"/>
  <c r="AD38"/>
  <c r="AE38"/>
  <c r="AF38"/>
  <c r="AH38"/>
  <c r="AI38"/>
  <c r="AJ38"/>
  <c r="P39"/>
  <c r="Q39"/>
  <c r="S39"/>
  <c r="T39"/>
  <c r="U39"/>
  <c r="W39"/>
  <c r="X39" s="1"/>
  <c r="Y39" s="1"/>
  <c r="AA39"/>
  <c r="AB39"/>
  <c r="AC39"/>
  <c r="AD39"/>
  <c r="AE39"/>
  <c r="AF39"/>
  <c r="AH39"/>
  <c r="AI39"/>
  <c r="AJ39"/>
  <c r="P40"/>
  <c r="Q40"/>
  <c r="S40"/>
  <c r="T40"/>
  <c r="U40"/>
  <c r="W40"/>
  <c r="X40" s="1"/>
  <c r="AA40"/>
  <c r="AB40"/>
  <c r="AC40"/>
  <c r="AD40"/>
  <c r="AE40"/>
  <c r="AF40"/>
  <c r="AH40"/>
  <c r="AI40"/>
  <c r="AJ40"/>
  <c r="P41"/>
  <c r="Q41"/>
  <c r="S41"/>
  <c r="T41"/>
  <c r="U41"/>
  <c r="W41"/>
  <c r="X41" s="1"/>
  <c r="Y41" s="1"/>
  <c r="AA41"/>
  <c r="AB41"/>
  <c r="AC41"/>
  <c r="AD41"/>
  <c r="AE41"/>
  <c r="AF41"/>
  <c r="AH41"/>
  <c r="AI41"/>
  <c r="AJ41"/>
  <c r="P42"/>
  <c r="Q42"/>
  <c r="S42"/>
  <c r="T42"/>
  <c r="U42"/>
  <c r="W42"/>
  <c r="X42" s="1"/>
  <c r="AA42"/>
  <c r="AB42"/>
  <c r="AC42"/>
  <c r="AD42"/>
  <c r="AE42"/>
  <c r="AF42"/>
  <c r="AH42"/>
  <c r="AI42"/>
  <c r="AJ42"/>
  <c r="P43"/>
  <c r="Q43"/>
  <c r="S43"/>
  <c r="T43"/>
  <c r="U43"/>
  <c r="W43"/>
  <c r="X43" s="1"/>
  <c r="Y43" s="1"/>
  <c r="AA43"/>
  <c r="AB43"/>
  <c r="AC43"/>
  <c r="AD43"/>
  <c r="AE43"/>
  <c r="AF43"/>
  <c r="AH43"/>
  <c r="AI43"/>
  <c r="AJ43"/>
  <c r="P44"/>
  <c r="Q44"/>
  <c r="S44"/>
  <c r="T44"/>
  <c r="U44"/>
  <c r="W44"/>
  <c r="X44" s="1"/>
  <c r="AA44"/>
  <c r="AB44"/>
  <c r="AC44"/>
  <c r="AD44"/>
  <c r="AE44"/>
  <c r="AF44"/>
  <c r="AH44"/>
  <c r="AI44"/>
  <c r="AJ44"/>
  <c r="P45"/>
  <c r="Q45"/>
  <c r="S45"/>
  <c r="T45"/>
  <c r="U45"/>
  <c r="W45"/>
  <c r="X45" s="1"/>
  <c r="Y45" s="1"/>
  <c r="AA45"/>
  <c r="AB45"/>
  <c r="AC45"/>
  <c r="AD45"/>
  <c r="AE45"/>
  <c r="AF45"/>
  <c r="AH45"/>
  <c r="AI45"/>
  <c r="AJ45"/>
  <c r="P46"/>
  <c r="Q46"/>
  <c r="S46"/>
  <c r="T46"/>
  <c r="U46"/>
  <c r="W46"/>
  <c r="X46" s="1"/>
  <c r="AA46"/>
  <c r="AB46"/>
  <c r="AC46"/>
  <c r="AD46"/>
  <c r="AE46"/>
  <c r="AF46"/>
  <c r="AH46"/>
  <c r="AI46"/>
  <c r="AJ46"/>
  <c r="P47"/>
  <c r="Q47"/>
  <c r="S47"/>
  <c r="T47"/>
  <c r="U47"/>
  <c r="W47"/>
  <c r="X47" s="1"/>
  <c r="Y47" s="1"/>
  <c r="AA47"/>
  <c r="AB47"/>
  <c r="AC47"/>
  <c r="AD47"/>
  <c r="AE47"/>
  <c r="AF47"/>
  <c r="AH47"/>
  <c r="AI47"/>
  <c r="AJ47"/>
  <c r="P48"/>
  <c r="Q48"/>
  <c r="S48"/>
  <c r="T48"/>
  <c r="U48"/>
  <c r="W48"/>
  <c r="X48" s="1"/>
  <c r="AA48"/>
  <c r="AB48"/>
  <c r="AC48"/>
  <c r="AD48"/>
  <c r="AE48"/>
  <c r="AF48"/>
  <c r="AH48"/>
  <c r="AI48"/>
  <c r="AJ48"/>
  <c r="J49"/>
  <c r="P49"/>
  <c r="Q49"/>
  <c r="S49"/>
  <c r="T49"/>
  <c r="U49"/>
  <c r="W49"/>
  <c r="X49" s="1"/>
  <c r="AA49"/>
  <c r="AB49"/>
  <c r="AC49"/>
  <c r="AD49"/>
  <c r="AE49"/>
  <c r="AF49"/>
  <c r="AH49"/>
  <c r="AI49"/>
  <c r="AJ49"/>
  <c r="P50"/>
  <c r="Q50"/>
  <c r="S50"/>
  <c r="T50"/>
  <c r="U50"/>
  <c r="W50"/>
  <c r="X50" s="1"/>
  <c r="Y50" s="1"/>
  <c r="AA50"/>
  <c r="AB50"/>
  <c r="AC50"/>
  <c r="AD50"/>
  <c r="AE50"/>
  <c r="AF50"/>
  <c r="AH50"/>
  <c r="AI50"/>
  <c r="AJ50"/>
  <c r="G51"/>
  <c r="I51"/>
  <c r="J51"/>
  <c r="K51"/>
  <c r="P51"/>
  <c r="Q51"/>
  <c r="S51"/>
  <c r="T51"/>
  <c r="U51"/>
  <c r="W51"/>
  <c r="X51" s="1"/>
  <c r="AA51"/>
  <c r="AB51"/>
  <c r="AC51"/>
  <c r="AD51"/>
  <c r="AE51"/>
  <c r="AF51"/>
  <c r="AH51"/>
  <c r="AI51"/>
  <c r="AJ51"/>
  <c r="G52"/>
  <c r="I52"/>
  <c r="J52"/>
  <c r="K52"/>
  <c r="P52"/>
  <c r="Q52"/>
  <c r="S52"/>
  <c r="T52"/>
  <c r="U52"/>
  <c r="W52"/>
  <c r="X52" s="1"/>
  <c r="Y52" s="1"/>
  <c r="AA52"/>
  <c r="AB52"/>
  <c r="AC52"/>
  <c r="AD52"/>
  <c r="AE52"/>
  <c r="AF52"/>
  <c r="AH52"/>
  <c r="AI52"/>
  <c r="AJ52"/>
  <c r="G53"/>
  <c r="I53"/>
  <c r="J53"/>
  <c r="K53"/>
  <c r="P53"/>
  <c r="Q53"/>
  <c r="S53"/>
  <c r="T53"/>
  <c r="U53"/>
  <c r="W53"/>
  <c r="X53" s="1"/>
  <c r="AA53"/>
  <c r="AB53"/>
  <c r="AC53"/>
  <c r="AD53"/>
  <c r="AE53"/>
  <c r="AF53"/>
  <c r="AH53"/>
  <c r="AI53"/>
  <c r="AJ53"/>
  <c r="G54"/>
  <c r="I54"/>
  <c r="J54"/>
  <c r="K54"/>
  <c r="P54"/>
  <c r="Q54"/>
  <c r="S54"/>
  <c r="T54"/>
  <c r="U54"/>
  <c r="W54"/>
  <c r="X54" s="1"/>
  <c r="Y54" s="1"/>
  <c r="AA54"/>
  <c r="AB54"/>
  <c r="AC54"/>
  <c r="AD54"/>
  <c r="AE54"/>
  <c r="AF54"/>
  <c r="AH54"/>
  <c r="AI54"/>
  <c r="AJ54"/>
  <c r="G55"/>
  <c r="I55"/>
  <c r="J55"/>
  <c r="K55"/>
  <c r="P55"/>
  <c r="Q55"/>
  <c r="S55"/>
  <c r="T55"/>
  <c r="U55"/>
  <c r="W55"/>
  <c r="X55" s="1"/>
  <c r="AA55"/>
  <c r="AB55"/>
  <c r="AC55"/>
  <c r="AD55"/>
  <c r="AE55"/>
  <c r="AF55"/>
  <c r="AH55"/>
  <c r="AI55"/>
  <c r="AJ55"/>
  <c r="G56"/>
  <c r="I56"/>
  <c r="J56"/>
  <c r="K56"/>
  <c r="P56"/>
  <c r="Q56"/>
  <c r="S56"/>
  <c r="T56"/>
  <c r="U56"/>
  <c r="W56"/>
  <c r="X56" s="1"/>
  <c r="Y56" s="1"/>
  <c r="AA56"/>
  <c r="AB56"/>
  <c r="AC56"/>
  <c r="AD56"/>
  <c r="AE56"/>
  <c r="AF56"/>
  <c r="AH56"/>
  <c r="AI56"/>
  <c r="AJ56"/>
  <c r="G57"/>
  <c r="I57"/>
  <c r="J57"/>
  <c r="K57"/>
  <c r="P57"/>
  <c r="Q57"/>
  <c r="S57"/>
  <c r="T57"/>
  <c r="U57"/>
  <c r="W57"/>
  <c r="X57" s="1"/>
  <c r="AA57"/>
  <c r="AB57"/>
  <c r="AC57"/>
  <c r="AD57"/>
  <c r="AE57"/>
  <c r="AF57"/>
  <c r="AH57"/>
  <c r="AI57"/>
  <c r="AJ57"/>
  <c r="G58"/>
  <c r="I58"/>
  <c r="J58"/>
  <c r="K58"/>
  <c r="P58"/>
  <c r="Q58"/>
  <c r="S58"/>
  <c r="T58"/>
  <c r="U58"/>
  <c r="W58"/>
  <c r="X58" s="1"/>
  <c r="Y58" s="1"/>
  <c r="AA58"/>
  <c r="AB58"/>
  <c r="AC58"/>
  <c r="AD58"/>
  <c r="AE58"/>
  <c r="AF58"/>
  <c r="AH58"/>
  <c r="AI58"/>
  <c r="AJ58"/>
  <c r="G59"/>
  <c r="I59"/>
  <c r="J59"/>
  <c r="K59"/>
  <c r="P59"/>
  <c r="Q59"/>
  <c r="S59"/>
  <c r="T59"/>
  <c r="U59"/>
  <c r="W59"/>
  <c r="X59" s="1"/>
  <c r="AA59"/>
  <c r="AB59"/>
  <c r="AC59"/>
  <c r="AD59"/>
  <c r="AE59"/>
  <c r="AF59"/>
  <c r="AH59"/>
  <c r="AI59"/>
  <c r="AJ59"/>
  <c r="G60"/>
  <c r="I60"/>
  <c r="J60"/>
  <c r="K60"/>
  <c r="P60"/>
  <c r="Q60"/>
  <c r="S60"/>
  <c r="T60"/>
  <c r="U60"/>
  <c r="W60"/>
  <c r="X60" s="1"/>
  <c r="Y60" s="1"/>
  <c r="AA60"/>
  <c r="AB60"/>
  <c r="AC60"/>
  <c r="AD60"/>
  <c r="AE60"/>
  <c r="AF60"/>
  <c r="AH60"/>
  <c r="AI60"/>
  <c r="AJ60"/>
  <c r="G61"/>
  <c r="I61"/>
  <c r="J61"/>
  <c r="K61"/>
  <c r="P61"/>
  <c r="Q61"/>
  <c r="S61"/>
  <c r="T61"/>
  <c r="U61"/>
  <c r="W61"/>
  <c r="X61" s="1"/>
  <c r="AA61"/>
  <c r="AB61"/>
  <c r="AC61"/>
  <c r="AD61"/>
  <c r="AE61"/>
  <c r="AF61"/>
  <c r="AH61"/>
  <c r="AI61"/>
  <c r="AJ61"/>
  <c r="G62"/>
  <c r="I62"/>
  <c r="J62"/>
  <c r="K62"/>
  <c r="P62"/>
  <c r="Q62"/>
  <c r="S62"/>
  <c r="T62"/>
  <c r="U62"/>
  <c r="W62"/>
  <c r="X62" s="1"/>
  <c r="Y62" s="1"/>
  <c r="AA62"/>
  <c r="AB62"/>
  <c r="AC62"/>
  <c r="AD62"/>
  <c r="AE62"/>
  <c r="AF62"/>
  <c r="AH62"/>
  <c r="AI62"/>
  <c r="AJ62"/>
  <c r="G63"/>
  <c r="I63"/>
  <c r="J63"/>
  <c r="K63"/>
  <c r="P63"/>
  <c r="Q63"/>
  <c r="S63"/>
  <c r="T63"/>
  <c r="U63"/>
  <c r="W63"/>
  <c r="X63" s="1"/>
  <c r="AA63"/>
  <c r="AB63"/>
  <c r="AC63"/>
  <c r="AD63"/>
  <c r="AE63"/>
  <c r="AF63"/>
  <c r="AH63"/>
  <c r="AI63"/>
  <c r="AJ63"/>
  <c r="G64"/>
  <c r="I64"/>
  <c r="J64"/>
  <c r="K64"/>
  <c r="P64"/>
  <c r="Q64"/>
  <c r="S64"/>
  <c r="T64"/>
  <c r="U64"/>
  <c r="W64"/>
  <c r="X64" s="1"/>
  <c r="Y64" s="1"/>
  <c r="AA64"/>
  <c r="AB64"/>
  <c r="AC64"/>
  <c r="AD64"/>
  <c r="AE64"/>
  <c r="AF64"/>
  <c r="AH64"/>
  <c r="AI64"/>
  <c r="AJ64"/>
  <c r="G65"/>
  <c r="I65"/>
  <c r="J65"/>
  <c r="K65"/>
  <c r="P65"/>
  <c r="Q65"/>
  <c r="S65"/>
  <c r="T65"/>
  <c r="U65"/>
  <c r="W65"/>
  <c r="X65" s="1"/>
  <c r="AA65"/>
  <c r="AB65"/>
  <c r="AC65"/>
  <c r="AD65"/>
  <c r="AE65"/>
  <c r="AF65"/>
  <c r="AH65"/>
  <c r="AI65"/>
  <c r="AJ65"/>
  <c r="G66"/>
  <c r="I66"/>
  <c r="J66"/>
  <c r="K66"/>
  <c r="P66"/>
  <c r="Q66"/>
  <c r="S66"/>
  <c r="T66"/>
  <c r="U66"/>
  <c r="W66"/>
  <c r="X66" s="1"/>
  <c r="Y66" s="1"/>
  <c r="AA66"/>
  <c r="AB66"/>
  <c r="AC66"/>
  <c r="AD66"/>
  <c r="AE66"/>
  <c r="AF66"/>
  <c r="AH66"/>
  <c r="AI66"/>
  <c r="AJ66"/>
  <c r="G67"/>
  <c r="I67"/>
  <c r="J67"/>
  <c r="K67"/>
  <c r="P67"/>
  <c r="Q67"/>
  <c r="S67"/>
  <c r="T67"/>
  <c r="U67"/>
  <c r="W67"/>
  <c r="X67" s="1"/>
  <c r="AA67"/>
  <c r="AB67"/>
  <c r="AC67"/>
  <c r="AD67"/>
  <c r="AE67"/>
  <c r="AF67"/>
  <c r="AH67"/>
  <c r="AI67"/>
  <c r="AJ67"/>
  <c r="G68"/>
  <c r="I68"/>
  <c r="J68"/>
  <c r="K68"/>
  <c r="P68"/>
  <c r="Q68"/>
  <c r="S68"/>
  <c r="T68"/>
  <c r="U68"/>
  <c r="W68"/>
  <c r="X68" s="1"/>
  <c r="Y68" s="1"/>
  <c r="AA68"/>
  <c r="AB68"/>
  <c r="AC68"/>
  <c r="AD68"/>
  <c r="AE68"/>
  <c r="AF68"/>
  <c r="AH68"/>
  <c r="AI68"/>
  <c r="AJ68"/>
  <c r="G69"/>
  <c r="I69"/>
  <c r="J69"/>
  <c r="K69"/>
  <c r="P69"/>
  <c r="Q69"/>
  <c r="S69"/>
  <c r="T69"/>
  <c r="U69"/>
  <c r="W69"/>
  <c r="X69" s="1"/>
  <c r="AA69"/>
  <c r="AB69"/>
  <c r="AC69"/>
  <c r="AD69"/>
  <c r="AE69"/>
  <c r="AF69"/>
  <c r="AH69"/>
  <c r="AI69"/>
  <c r="AJ69"/>
  <c r="G70"/>
  <c r="I70"/>
  <c r="J70"/>
  <c r="K70"/>
  <c r="P70"/>
  <c r="Q70"/>
  <c r="S70"/>
  <c r="T70"/>
  <c r="U70"/>
  <c r="W70"/>
  <c r="X70" s="1"/>
  <c r="Y70" s="1"/>
  <c r="AA70"/>
  <c r="AB70"/>
  <c r="AC70"/>
  <c r="AD70"/>
  <c r="AE70"/>
  <c r="AF70"/>
  <c r="AH70"/>
  <c r="AI70"/>
  <c r="AJ70"/>
  <c r="G71"/>
  <c r="I71"/>
  <c r="J71"/>
  <c r="K71"/>
  <c r="P71"/>
  <c r="Q71"/>
  <c r="S71"/>
  <c r="T71"/>
  <c r="U71"/>
  <c r="W71"/>
  <c r="X71" s="1"/>
  <c r="AA71"/>
  <c r="AB71"/>
  <c r="AC71"/>
  <c r="AD71"/>
  <c r="AE71"/>
  <c r="AF71"/>
  <c r="AH71"/>
  <c r="AI71"/>
  <c r="AJ71"/>
  <c r="G72"/>
  <c r="I72"/>
  <c r="J72"/>
  <c r="K72"/>
  <c r="P72"/>
  <c r="Q72"/>
  <c r="S72"/>
  <c r="T72"/>
  <c r="U72"/>
  <c r="W72"/>
  <c r="X72" s="1"/>
  <c r="Y72" s="1"/>
  <c r="AA72"/>
  <c r="AB72"/>
  <c r="AC72"/>
  <c r="AD72"/>
  <c r="AE72"/>
  <c r="AF72"/>
  <c r="AH72"/>
  <c r="AI72"/>
  <c r="AJ72"/>
  <c r="G73"/>
  <c r="I73"/>
  <c r="J73"/>
  <c r="K73"/>
  <c r="P73"/>
  <c r="Q73"/>
  <c r="S73"/>
  <c r="T73"/>
  <c r="U73"/>
  <c r="W73"/>
  <c r="X73" s="1"/>
  <c r="AA73"/>
  <c r="AB73"/>
  <c r="AC73"/>
  <c r="AD73"/>
  <c r="AE73"/>
  <c r="AF73"/>
  <c r="AH73"/>
  <c r="AI73"/>
  <c r="AJ73"/>
  <c r="G74"/>
  <c r="I74"/>
  <c r="J74"/>
  <c r="K74"/>
  <c r="P74"/>
  <c r="Q74"/>
  <c r="S74"/>
  <c r="T74"/>
  <c r="U74"/>
  <c r="W74"/>
  <c r="X74" s="1"/>
  <c r="Y74" s="1"/>
  <c r="AA74"/>
  <c r="AB74"/>
  <c r="AC74"/>
  <c r="AD74"/>
  <c r="AE74"/>
  <c r="AF74"/>
  <c r="AH74"/>
  <c r="AI74"/>
  <c r="AJ74"/>
  <c r="G75"/>
  <c r="I75"/>
  <c r="J75"/>
  <c r="K75"/>
  <c r="P75"/>
  <c r="Q75"/>
  <c r="S75"/>
  <c r="T75"/>
  <c r="U75"/>
  <c r="W75"/>
  <c r="X75" s="1"/>
  <c r="AA75"/>
  <c r="AB75"/>
  <c r="AC75"/>
  <c r="AD75"/>
  <c r="AE75"/>
  <c r="AF75"/>
  <c r="AH75"/>
  <c r="AI75"/>
  <c r="AJ75"/>
  <c r="G76"/>
  <c r="I76"/>
  <c r="J76"/>
  <c r="K76"/>
  <c r="P76"/>
  <c r="Q76"/>
  <c r="S76"/>
  <c r="T76"/>
  <c r="U76"/>
  <c r="W76"/>
  <c r="X76" s="1"/>
  <c r="Y76" s="1"/>
  <c r="AA76"/>
  <c r="AB76"/>
  <c r="AC76"/>
  <c r="AD76"/>
  <c r="AE76"/>
  <c r="AF76"/>
  <c r="AH76"/>
  <c r="AI76"/>
  <c r="AJ76"/>
  <c r="G77"/>
  <c r="I77"/>
  <c r="J77"/>
  <c r="K77"/>
  <c r="P77"/>
  <c r="Q77"/>
  <c r="S77"/>
  <c r="T77"/>
  <c r="U77"/>
  <c r="W77"/>
  <c r="X77" s="1"/>
  <c r="AA77"/>
  <c r="AB77"/>
  <c r="AC77"/>
  <c r="AD77"/>
  <c r="AE77"/>
  <c r="AF77"/>
  <c r="AH77"/>
  <c r="AI77"/>
  <c r="AJ77"/>
  <c r="G78"/>
  <c r="I78"/>
  <c r="J78"/>
  <c r="K78"/>
  <c r="P78"/>
  <c r="Q78"/>
  <c r="S78"/>
  <c r="T78"/>
  <c r="U78"/>
  <c r="W78"/>
  <c r="X78" s="1"/>
  <c r="Y78" s="1"/>
  <c r="AA78"/>
  <c r="AB78"/>
  <c r="AC78"/>
  <c r="AD78"/>
  <c r="AE78"/>
  <c r="AF78"/>
  <c r="AH78"/>
  <c r="AI78"/>
  <c r="AJ78"/>
  <c r="G79"/>
  <c r="I79"/>
  <c r="J79"/>
  <c r="K79"/>
  <c r="P79"/>
  <c r="Q79"/>
  <c r="S79"/>
  <c r="T79"/>
  <c r="U79"/>
  <c r="W79"/>
  <c r="X79" s="1"/>
  <c r="AA79"/>
  <c r="AB79"/>
  <c r="AC79"/>
  <c r="AD79"/>
  <c r="AE79"/>
  <c r="AF79"/>
  <c r="AH79"/>
  <c r="AI79"/>
  <c r="AJ79"/>
  <c r="G80"/>
  <c r="I80"/>
  <c r="J80"/>
  <c r="K80"/>
  <c r="P80"/>
  <c r="Q80"/>
  <c r="S80"/>
  <c r="T80"/>
  <c r="U80"/>
  <c r="W80"/>
  <c r="X80" s="1"/>
  <c r="Y80" s="1"/>
  <c r="AA80"/>
  <c r="AB80"/>
  <c r="AC80"/>
  <c r="AD80"/>
  <c r="AE80"/>
  <c r="AF80"/>
  <c r="AH80"/>
  <c r="AI80"/>
  <c r="AJ80"/>
  <c r="G81"/>
  <c r="I81"/>
  <c r="J81"/>
  <c r="K81"/>
  <c r="P81"/>
  <c r="Q81"/>
  <c r="S81"/>
  <c r="T81"/>
  <c r="U81"/>
  <c r="W81"/>
  <c r="X81" s="1"/>
  <c r="AA81"/>
  <c r="AB81"/>
  <c r="AC81"/>
  <c r="AD81"/>
  <c r="AE81"/>
  <c r="AF81"/>
  <c r="AH81"/>
  <c r="AI81"/>
  <c r="AJ81"/>
  <c r="G82"/>
  <c r="I82"/>
  <c r="J82"/>
  <c r="K82"/>
  <c r="P82"/>
  <c r="Q82"/>
  <c r="S82"/>
  <c r="T82"/>
  <c r="U82"/>
  <c r="W82"/>
  <c r="X82" s="1"/>
  <c r="Y82" s="1"/>
  <c r="AA82"/>
  <c r="AB82"/>
  <c r="AC82"/>
  <c r="AD82"/>
  <c r="AE82"/>
  <c r="AF82"/>
  <c r="AH82"/>
  <c r="AI82"/>
  <c r="AJ82"/>
  <c r="G83"/>
  <c r="I83"/>
  <c r="J83"/>
  <c r="K83"/>
  <c r="P83"/>
  <c r="Q83"/>
  <c r="S83"/>
  <c r="T83"/>
  <c r="U83"/>
  <c r="W83"/>
  <c r="X83" s="1"/>
  <c r="AA83"/>
  <c r="AB83"/>
  <c r="AC83"/>
  <c r="AD83"/>
  <c r="AE83"/>
  <c r="AF83"/>
  <c r="AH83"/>
  <c r="AI83"/>
  <c r="AJ83"/>
  <c r="G84"/>
  <c r="I84"/>
  <c r="J84"/>
  <c r="K84"/>
  <c r="P84"/>
  <c r="Q84"/>
  <c r="S84"/>
  <c r="T84"/>
  <c r="U84"/>
  <c r="W84"/>
  <c r="X84" s="1"/>
  <c r="Y84" s="1"/>
  <c r="AA84"/>
  <c r="AB84"/>
  <c r="AC84"/>
  <c r="AD84"/>
  <c r="AE84"/>
  <c r="AF84"/>
  <c r="AH84"/>
  <c r="AI84"/>
  <c r="AJ84"/>
  <c r="P85"/>
  <c r="Q85"/>
  <c r="S85"/>
  <c r="T85"/>
  <c r="U85"/>
  <c r="W85"/>
  <c r="X85" s="1"/>
  <c r="AA85"/>
  <c r="AB85"/>
  <c r="AC85"/>
  <c r="AD85"/>
  <c r="AE85"/>
  <c r="AF85"/>
  <c r="AH85"/>
  <c r="AI85"/>
  <c r="AJ85"/>
  <c r="P86"/>
  <c r="Q86"/>
  <c r="S86"/>
  <c r="T86"/>
  <c r="U86"/>
  <c r="W86"/>
  <c r="X86" s="1"/>
  <c r="Y86" s="1"/>
  <c r="AA86"/>
  <c r="AB86"/>
  <c r="AC86"/>
  <c r="AD86"/>
  <c r="AE86"/>
  <c r="AF86"/>
  <c r="AH86"/>
  <c r="AI86"/>
  <c r="AJ86"/>
  <c r="P87"/>
  <c r="Q87"/>
  <c r="S87"/>
  <c r="T87"/>
  <c r="U87"/>
  <c r="W87"/>
  <c r="X87" s="1"/>
  <c r="AA87"/>
  <c r="AB87"/>
  <c r="AC87"/>
  <c r="AD87"/>
  <c r="AE87"/>
  <c r="AF87"/>
  <c r="AH87"/>
  <c r="AI87"/>
  <c r="AJ87"/>
  <c r="P88"/>
  <c r="Q88"/>
  <c r="S88"/>
  <c r="T88"/>
  <c r="U88"/>
  <c r="W88"/>
  <c r="X88" s="1"/>
  <c r="Y88" s="1"/>
  <c r="AA88"/>
  <c r="AB88"/>
  <c r="AC88"/>
  <c r="AD88"/>
  <c r="AE88"/>
  <c r="AF88"/>
  <c r="AH88"/>
  <c r="AI88"/>
  <c r="AJ88"/>
  <c r="P89"/>
  <c r="Q89"/>
  <c r="S89"/>
  <c r="T89"/>
  <c r="U89"/>
  <c r="W89"/>
  <c r="X89" s="1"/>
  <c r="AA89"/>
  <c r="AB89"/>
  <c r="AC89"/>
  <c r="AD89"/>
  <c r="AE89"/>
  <c r="AF89"/>
  <c r="AH89"/>
  <c r="AI89"/>
  <c r="AJ89"/>
  <c r="P90"/>
  <c r="Q90"/>
  <c r="S90"/>
  <c r="T90"/>
  <c r="U90"/>
  <c r="W90"/>
  <c r="X90" s="1"/>
  <c r="Y90" s="1"/>
  <c r="AA90"/>
  <c r="AB90"/>
  <c r="AC90"/>
  <c r="AD90"/>
  <c r="AE90"/>
  <c r="AF90"/>
  <c r="AH90"/>
  <c r="AI90"/>
  <c r="AJ90"/>
  <c r="P91"/>
  <c r="Q91"/>
  <c r="S91"/>
  <c r="T91"/>
  <c r="U91"/>
  <c r="W91"/>
  <c r="X91" s="1"/>
  <c r="AA91"/>
  <c r="AB91"/>
  <c r="AC91"/>
  <c r="AD91"/>
  <c r="AE91"/>
  <c r="AF91"/>
  <c r="AH91"/>
  <c r="AI91"/>
  <c r="AJ91"/>
  <c r="P92"/>
  <c r="Q92"/>
  <c r="S92"/>
  <c r="T92"/>
  <c r="U92"/>
  <c r="W92"/>
  <c r="X92" s="1"/>
  <c r="Y92" s="1"/>
  <c r="AA92"/>
  <c r="AB92"/>
  <c r="AC92"/>
  <c r="AD92"/>
  <c r="AE92"/>
  <c r="AF92"/>
  <c r="AH92"/>
  <c r="AI92"/>
  <c r="AJ92"/>
  <c r="P93"/>
  <c r="Q93"/>
  <c r="S93"/>
  <c r="T93"/>
  <c r="U93"/>
  <c r="W93"/>
  <c r="X93" s="1"/>
  <c r="AA93"/>
  <c r="AB93"/>
  <c r="AC93"/>
  <c r="AD93"/>
  <c r="AE93"/>
  <c r="AF93"/>
  <c r="AH93"/>
  <c r="AI93"/>
  <c r="AJ93"/>
  <c r="P94"/>
  <c r="Q94"/>
  <c r="S94"/>
  <c r="T94"/>
  <c r="U94"/>
  <c r="W94"/>
  <c r="X94" s="1"/>
  <c r="Y94" s="1"/>
  <c r="AA94"/>
  <c r="AB94"/>
  <c r="AC94"/>
  <c r="AD94"/>
  <c r="AE94"/>
  <c r="AF94"/>
  <c r="AH94"/>
  <c r="AI94"/>
  <c r="AJ94"/>
  <c r="P95"/>
  <c r="Q95"/>
  <c r="S95"/>
  <c r="T95"/>
  <c r="U95"/>
  <c r="W95"/>
  <c r="X95" s="1"/>
  <c r="AA95"/>
  <c r="AB95"/>
  <c r="AC95"/>
  <c r="AD95"/>
  <c r="AE95"/>
  <c r="AF95"/>
  <c r="AH95"/>
  <c r="AI95"/>
  <c r="AJ95"/>
  <c r="P96"/>
  <c r="Q96"/>
  <c r="S96"/>
  <c r="T96"/>
  <c r="U96"/>
  <c r="W96"/>
  <c r="X96" s="1"/>
  <c r="Y96" s="1"/>
  <c r="AA96"/>
  <c r="AB96"/>
  <c r="AC96"/>
  <c r="AD96"/>
  <c r="AE96"/>
  <c r="AF96"/>
  <c r="AH96"/>
  <c r="AI96"/>
  <c r="AJ96"/>
  <c r="P97"/>
  <c r="Q97"/>
  <c r="S97"/>
  <c r="T97"/>
  <c r="U97"/>
  <c r="W97"/>
  <c r="X97" s="1"/>
  <c r="AA97"/>
  <c r="AB97"/>
  <c r="AC97"/>
  <c r="AD97"/>
  <c r="AE97"/>
  <c r="AF97"/>
  <c r="AH97"/>
  <c r="AI97"/>
  <c r="AJ97"/>
  <c r="P98"/>
  <c r="Q98"/>
  <c r="S98"/>
  <c r="T98"/>
  <c r="U98"/>
  <c r="W98"/>
  <c r="X98" s="1"/>
  <c r="Y98" s="1"/>
  <c r="P99"/>
  <c r="Q99"/>
  <c r="S99"/>
  <c r="T99"/>
  <c r="U99"/>
  <c r="W99"/>
  <c r="X99" s="1"/>
  <c r="Y99" s="1"/>
  <c r="P100"/>
  <c r="Q100"/>
  <c r="S100"/>
  <c r="T100"/>
  <c r="U100"/>
  <c r="W100"/>
  <c r="X100" s="1"/>
  <c r="Y100" s="1"/>
  <c r="P101"/>
  <c r="Q101"/>
  <c r="S101"/>
  <c r="T101"/>
  <c r="U101"/>
  <c r="W101"/>
  <c r="X101" s="1"/>
  <c r="Y101" s="1"/>
  <c r="P102"/>
  <c r="Q102"/>
  <c r="S102"/>
  <c r="T102"/>
  <c r="U102"/>
  <c r="W102"/>
  <c r="X102" s="1"/>
  <c r="Y102" s="1"/>
  <c r="P103"/>
  <c r="Q103"/>
  <c r="S103"/>
  <c r="T103"/>
  <c r="U103"/>
  <c r="W103"/>
  <c r="X103" s="1"/>
  <c r="Y103" s="1"/>
  <c r="P104"/>
  <c r="Q104"/>
  <c r="S104"/>
  <c r="T104"/>
  <c r="U104"/>
  <c r="W104"/>
  <c r="X104" s="1"/>
  <c r="Y104" s="1"/>
  <c r="P105"/>
  <c r="Q105"/>
  <c r="S105"/>
  <c r="T105"/>
  <c r="U105"/>
  <c r="W105"/>
  <c r="X105" s="1"/>
  <c r="Y105" s="1"/>
  <c r="P106"/>
  <c r="Q106"/>
  <c r="S106"/>
  <c r="T106"/>
  <c r="U106"/>
  <c r="W106"/>
  <c r="X106" s="1"/>
  <c r="Y106" s="1"/>
  <c r="P107"/>
  <c r="Q107"/>
  <c r="S107"/>
  <c r="T107"/>
  <c r="U107"/>
  <c r="W107"/>
  <c r="X107" s="1"/>
  <c r="Y107" s="1"/>
  <c r="N112"/>
  <c r="N113"/>
  <c r="N114"/>
  <c r="N115"/>
  <c r="N116"/>
  <c r="N117"/>
  <c r="N118"/>
  <c r="N119"/>
  <c r="N120"/>
  <c r="N121"/>
  <c r="N122"/>
  <c r="N123"/>
  <c r="N124"/>
  <c r="N125"/>
  <c r="N126"/>
  <c r="N127"/>
  <c r="N128"/>
  <c r="N129"/>
  <c r="N130"/>
  <c r="N131"/>
  <c r="N132"/>
  <c r="N133"/>
  <c r="N134"/>
  <c r="N135"/>
  <c r="N136"/>
  <c r="N137"/>
  <c r="N138"/>
  <c r="N139"/>
  <c r="N140"/>
  <c r="N141"/>
  <c r="N142"/>
  <c r="N143"/>
  <c r="N144"/>
  <c r="N145"/>
  <c r="N146"/>
  <c r="C4" i="12"/>
  <c r="D4"/>
  <c r="E4"/>
  <c r="F4"/>
  <c r="G4"/>
  <c r="H4"/>
  <c r="I4"/>
  <c r="J4"/>
  <c r="K4"/>
  <c r="C5"/>
  <c r="D5"/>
  <c r="E5"/>
  <c r="F5"/>
  <c r="G5"/>
  <c r="H5"/>
  <c r="I5"/>
  <c r="J5"/>
  <c r="K5"/>
  <c r="C6"/>
  <c r="D6"/>
  <c r="E6"/>
  <c r="F6"/>
  <c r="G6"/>
  <c r="H6"/>
  <c r="I6"/>
  <c r="J6"/>
  <c r="K6"/>
  <c r="C7"/>
  <c r="D7"/>
  <c r="E7"/>
  <c r="F7"/>
  <c r="G7"/>
  <c r="H7"/>
  <c r="I7"/>
  <c r="J7"/>
  <c r="K7"/>
  <c r="C8"/>
  <c r="D8"/>
  <c r="E8"/>
  <c r="F8"/>
  <c r="G8"/>
  <c r="H8"/>
  <c r="I8"/>
  <c r="J8"/>
  <c r="K8"/>
  <c r="C9"/>
  <c r="D9"/>
  <c r="E9"/>
  <c r="F9"/>
  <c r="G9"/>
  <c r="H9"/>
  <c r="I9"/>
  <c r="J9"/>
  <c r="K9"/>
  <c r="C10"/>
  <c r="D10"/>
  <c r="E10"/>
  <c r="F10"/>
  <c r="G10"/>
  <c r="H10"/>
  <c r="I10"/>
  <c r="J10"/>
  <c r="K10"/>
  <c r="C11"/>
  <c r="D11"/>
  <c r="E11"/>
  <c r="F11"/>
  <c r="G11"/>
  <c r="H11"/>
  <c r="I11"/>
  <c r="J11"/>
  <c r="K11"/>
  <c r="C12"/>
  <c r="D12"/>
  <c r="E12"/>
  <c r="F12"/>
  <c r="G12"/>
  <c r="H12"/>
  <c r="I12"/>
  <c r="J12"/>
  <c r="K12"/>
  <c r="C13"/>
  <c r="D13"/>
  <c r="E13"/>
  <c r="F13"/>
  <c r="G13"/>
  <c r="H13"/>
  <c r="I13"/>
  <c r="J13"/>
  <c r="K13"/>
  <c r="B14"/>
  <c r="C14"/>
  <c r="D14"/>
  <c r="E14"/>
  <c r="F14"/>
  <c r="G14"/>
  <c r="H14"/>
  <c r="I14"/>
  <c r="J14"/>
  <c r="K14"/>
  <c r="L14"/>
  <c r="B15"/>
  <c r="C15"/>
  <c r="D15"/>
  <c r="E15"/>
  <c r="F15"/>
  <c r="G15"/>
  <c r="H15"/>
  <c r="I15"/>
  <c r="J15"/>
  <c r="K15"/>
  <c r="L15"/>
  <c r="L17"/>
  <c r="L18"/>
  <c r="C19"/>
  <c r="G19"/>
  <c r="M19"/>
  <c r="C20"/>
  <c r="G20"/>
  <c r="G22"/>
  <c r="B26"/>
  <c r="C26"/>
  <c r="D26"/>
  <c r="E26"/>
  <c r="F26"/>
  <c r="G26"/>
  <c r="H26"/>
  <c r="I26"/>
  <c r="J26"/>
  <c r="K26"/>
  <c r="B27"/>
  <c r="C27"/>
  <c r="D27"/>
  <c r="E27"/>
  <c r="F27"/>
  <c r="G27"/>
  <c r="H27"/>
  <c r="I27"/>
  <c r="J27"/>
  <c r="K27"/>
  <c r="B29"/>
  <c r="C29"/>
  <c r="D29"/>
  <c r="E29"/>
  <c r="F29"/>
  <c r="G29"/>
  <c r="H29"/>
  <c r="I29"/>
  <c r="J29"/>
  <c r="K29"/>
  <c r="F5" i="32"/>
  <c r="G5"/>
  <c r="H5"/>
  <c r="I5"/>
  <c r="J5"/>
  <c r="M5"/>
  <c r="O5"/>
  <c r="P5"/>
  <c r="Q5"/>
  <c r="F6"/>
  <c r="G6"/>
  <c r="F7"/>
  <c r="G7"/>
  <c r="I7"/>
  <c r="F8"/>
  <c r="G8"/>
  <c r="F9"/>
  <c r="G9"/>
  <c r="F10"/>
  <c r="G10"/>
  <c r="I10"/>
  <c r="F11"/>
  <c r="G11"/>
  <c r="F12"/>
  <c r="G12"/>
  <c r="F13"/>
  <c r="G13"/>
  <c r="F14"/>
  <c r="G14"/>
  <c r="E15"/>
  <c r="G15"/>
  <c r="F18"/>
  <c r="G18"/>
  <c r="H18"/>
  <c r="I18"/>
  <c r="J18"/>
  <c r="K18"/>
  <c r="Q18"/>
  <c r="F19"/>
  <c r="G19"/>
  <c r="F20"/>
  <c r="G20"/>
  <c r="F21"/>
  <c r="G21"/>
  <c r="F22"/>
  <c r="G22"/>
  <c r="F23"/>
  <c r="G23"/>
  <c r="F24"/>
  <c r="G24"/>
  <c r="F25"/>
  <c r="G25"/>
  <c r="F26"/>
  <c r="G26"/>
  <c r="F27"/>
  <c r="G27"/>
  <c r="E28"/>
  <c r="G28"/>
  <c r="F31"/>
  <c r="G31"/>
  <c r="H31"/>
  <c r="I31"/>
  <c r="J31"/>
  <c r="K31"/>
  <c r="Q31"/>
  <c r="F32"/>
  <c r="G32"/>
  <c r="F33"/>
  <c r="G33"/>
  <c r="F34"/>
  <c r="G34"/>
  <c r="F35"/>
  <c r="G35"/>
  <c r="F36"/>
  <c r="G36"/>
  <c r="F37"/>
  <c r="G37"/>
  <c r="F38"/>
  <c r="G38"/>
  <c r="F39"/>
  <c r="G39"/>
  <c r="E41"/>
  <c r="G41"/>
  <c r="E44"/>
  <c r="E45"/>
  <c r="E46"/>
  <c r="E58"/>
  <c r="E59"/>
  <c r="B8" i="5"/>
  <c r="C6" s="1"/>
  <c r="F4" s="1"/>
  <c r="C12"/>
  <c r="C11" s="1"/>
  <c r="F20"/>
  <c r="F21"/>
  <c r="F22"/>
  <c r="C23"/>
  <c r="F27"/>
  <c r="C28"/>
  <c r="C29"/>
  <c r="F34"/>
  <c r="C35"/>
  <c r="C36"/>
  <c r="F37"/>
  <c r="C42"/>
  <c r="C43"/>
  <c r="C44"/>
  <c r="C45"/>
  <c r="C46"/>
  <c r="C47"/>
  <c r="C48"/>
  <c r="C49"/>
  <c r="C50"/>
  <c r="D50"/>
  <c r="C51"/>
  <c r="J51"/>
  <c r="C52"/>
  <c r="I52"/>
  <c r="I53"/>
  <c r="B64"/>
  <c r="B65"/>
  <c r="B66"/>
  <c r="G73"/>
  <c r="G74"/>
  <c r="G76"/>
  <c r="B4" i="34"/>
  <c r="P5"/>
  <c r="P6"/>
  <c r="P7"/>
  <c r="P8"/>
  <c r="P9"/>
  <c r="P10"/>
  <c r="P11"/>
  <c r="P12"/>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C4" i="36"/>
  <c r="C5"/>
  <c r="P5"/>
  <c r="Q5"/>
  <c r="P6"/>
  <c r="Q6"/>
  <c r="P7"/>
  <c r="Q7"/>
  <c r="P8"/>
  <c r="Q8"/>
  <c r="P9"/>
  <c r="Q9"/>
  <c r="P10"/>
  <c r="Q10"/>
  <c r="P11"/>
  <c r="Q11"/>
  <c r="P12"/>
  <c r="Q12"/>
  <c r="P13"/>
  <c r="Q13"/>
  <c r="P14"/>
  <c r="Q14"/>
  <c r="P15"/>
  <c r="Q15"/>
  <c r="P16"/>
  <c r="Q16"/>
  <c r="P17"/>
  <c r="Q17"/>
  <c r="P18"/>
  <c r="Q18"/>
  <c r="P19"/>
  <c r="Q19"/>
  <c r="P20"/>
  <c r="Q20"/>
  <c r="P21"/>
  <c r="Q21"/>
  <c r="P22"/>
  <c r="Q22"/>
  <c r="P23"/>
  <c r="Q23"/>
  <c r="P24"/>
  <c r="Q24"/>
  <c r="P25"/>
  <c r="Q25"/>
  <c r="P26"/>
  <c r="Q26"/>
  <c r="P27"/>
  <c r="Q27"/>
  <c r="P28"/>
  <c r="Q28"/>
  <c r="P29"/>
  <c r="Q29"/>
  <c r="P30"/>
  <c r="Q30"/>
  <c r="P31"/>
  <c r="Q31"/>
  <c r="P32"/>
  <c r="Q32"/>
  <c r="P33"/>
  <c r="Q33"/>
  <c r="P34"/>
  <c r="Q34"/>
  <c r="P35"/>
  <c r="Q35"/>
  <c r="P36"/>
  <c r="Q36"/>
  <c r="P37"/>
  <c r="Q37"/>
  <c r="P38"/>
  <c r="Q38"/>
  <c r="P39"/>
  <c r="Q39"/>
  <c r="P40"/>
  <c r="Q40"/>
  <c r="P41"/>
  <c r="Q41"/>
  <c r="P42"/>
  <c r="Q42"/>
  <c r="P43"/>
  <c r="Q43"/>
  <c r="P44"/>
  <c r="Q44"/>
  <c r="P45"/>
  <c r="Q45"/>
  <c r="P46"/>
  <c r="Q46"/>
  <c r="P47"/>
  <c r="Q47"/>
  <c r="P48"/>
  <c r="Q48"/>
  <c r="P49"/>
  <c r="Q49"/>
  <c r="P50"/>
  <c r="Q50"/>
  <c r="P51"/>
  <c r="Q51"/>
  <c r="P52"/>
  <c r="Q52"/>
  <c r="P53"/>
  <c r="Q53"/>
  <c r="P54"/>
  <c r="Q54"/>
  <c r="P55"/>
  <c r="C2" i="11"/>
  <c r="C3"/>
  <c r="AN3"/>
  <c r="AR3"/>
  <c r="AS3"/>
  <c r="AR4"/>
  <c r="AS4"/>
  <c r="AR5"/>
  <c r="AS5"/>
  <c r="AR6"/>
  <c r="AS6"/>
  <c r="AR7"/>
  <c r="AS7"/>
  <c r="AR8"/>
  <c r="AS8"/>
  <c r="AR9"/>
  <c r="AS9"/>
  <c r="AR10"/>
  <c r="AS10"/>
  <c r="AR11"/>
  <c r="AS11"/>
  <c r="AR12"/>
  <c r="AS12"/>
  <c r="AR13"/>
  <c r="AS13"/>
  <c r="AR14"/>
  <c r="AS14"/>
  <c r="AR15"/>
  <c r="AS15"/>
  <c r="AR16"/>
  <c r="AS16"/>
  <c r="AR17"/>
  <c r="AS17"/>
  <c r="AR18"/>
  <c r="AS18"/>
  <c r="AR19"/>
  <c r="AS19"/>
  <c r="AR20"/>
  <c r="AS20"/>
  <c r="AR21"/>
  <c r="AS21"/>
  <c r="AR22"/>
  <c r="AS22"/>
  <c r="R23"/>
  <c r="AR23"/>
  <c r="AS23"/>
  <c r="AN24"/>
  <c r="AR24"/>
  <c r="AS24"/>
  <c r="AR25"/>
  <c r="AS25"/>
  <c r="AR26"/>
  <c r="AS26"/>
  <c r="AR27"/>
  <c r="AS27"/>
  <c r="AR28"/>
  <c r="AS28"/>
  <c r="AR29"/>
  <c r="AS29"/>
  <c r="F30"/>
  <c r="AR30"/>
  <c r="AS30"/>
  <c r="AN31"/>
  <c r="AR31"/>
  <c r="AS31"/>
  <c r="AR32"/>
  <c r="AS32"/>
  <c r="AR33"/>
  <c r="AS33"/>
  <c r="AR34"/>
  <c r="AS34"/>
  <c r="AR35"/>
  <c r="AS35"/>
  <c r="AR36"/>
  <c r="AS36"/>
  <c r="AR37"/>
  <c r="AS37"/>
  <c r="AR38"/>
  <c r="AS38"/>
  <c r="AN39"/>
  <c r="AR39"/>
  <c r="AS39"/>
  <c r="AR40"/>
  <c r="AS40"/>
  <c r="AR41"/>
  <c r="AS41"/>
  <c r="AR42"/>
  <c r="AS42"/>
  <c r="AR43"/>
  <c r="AS43"/>
  <c r="K44"/>
  <c r="AR44"/>
  <c r="AS44"/>
  <c r="AN45"/>
  <c r="AR45"/>
  <c r="AS45"/>
  <c r="AR46"/>
  <c r="AS46"/>
  <c r="AR47"/>
  <c r="AS47"/>
  <c r="AR48"/>
  <c r="AS48"/>
  <c r="AR49"/>
  <c r="AS49"/>
  <c r="AR50"/>
  <c r="AS50"/>
  <c r="AR51"/>
  <c r="AS51"/>
  <c r="AR52"/>
  <c r="AS52"/>
  <c r="AN53"/>
  <c r="AR53"/>
  <c r="AS53"/>
  <c r="AR54"/>
  <c r="AS54"/>
  <c r="AR55"/>
  <c r="AS55"/>
  <c r="AR56"/>
  <c r="AS56"/>
  <c r="AR57"/>
  <c r="AS57"/>
  <c r="AR58"/>
  <c r="AS58"/>
  <c r="AR59"/>
  <c r="AS59"/>
  <c r="AR60"/>
  <c r="AS60"/>
  <c r="AN61"/>
  <c r="AR61"/>
  <c r="AS61"/>
  <c r="AR62"/>
  <c r="AS62"/>
  <c r="AR63"/>
  <c r="AS63"/>
  <c r="AR64"/>
  <c r="AS64"/>
  <c r="AR65"/>
  <c r="AS65"/>
  <c r="AR66"/>
  <c r="AS66"/>
  <c r="AR67"/>
  <c r="AS67"/>
  <c r="AR68"/>
  <c r="AS68"/>
  <c r="AN69"/>
  <c r="AR69"/>
  <c r="AS69"/>
  <c r="AR70"/>
  <c r="AS70"/>
  <c r="AR71"/>
  <c r="AS71"/>
  <c r="AR72"/>
  <c r="AS72"/>
  <c r="AR73"/>
  <c r="AS73"/>
  <c r="AR74"/>
  <c r="AS74"/>
  <c r="AR75"/>
  <c r="AS75"/>
  <c r="AR76"/>
  <c r="AS76"/>
  <c r="AN77"/>
  <c r="AR77"/>
  <c r="AS77"/>
  <c r="AR78"/>
  <c r="AS78"/>
  <c r="AR79"/>
  <c r="AS79"/>
  <c r="AR80"/>
  <c r="AS80"/>
  <c r="AR81"/>
  <c r="AS81"/>
  <c r="AR82"/>
  <c r="AS82"/>
  <c r="AR83"/>
  <c r="AS83"/>
  <c r="AR84"/>
  <c r="AS84"/>
  <c r="AN85"/>
  <c r="AR85"/>
  <c r="AS85"/>
  <c r="AR86"/>
  <c r="AS86"/>
  <c r="AR87"/>
  <c r="AS87"/>
  <c r="AR88"/>
  <c r="AS88"/>
  <c r="AR89"/>
  <c r="AS89"/>
  <c r="AR90"/>
  <c r="AS90"/>
  <c r="AR91"/>
  <c r="AS91"/>
  <c r="AR92"/>
  <c r="AS92"/>
  <c r="AN93"/>
  <c r="AR93"/>
  <c r="AS93"/>
  <c r="AR94"/>
  <c r="AS94"/>
  <c r="AR95"/>
  <c r="AS95"/>
  <c r="AR96"/>
  <c r="AS96"/>
  <c r="AR97"/>
  <c r="AS97"/>
  <c r="AR98"/>
  <c r="AS98"/>
  <c r="AR99"/>
  <c r="AS99"/>
  <c r="AR100"/>
  <c r="AS100"/>
  <c r="AN101"/>
  <c r="AR101"/>
  <c r="AS101"/>
  <c r="AR102"/>
  <c r="AS102"/>
  <c r="AR103"/>
  <c r="AS103"/>
  <c r="AR104"/>
  <c r="AS104"/>
  <c r="AR105"/>
  <c r="AS105"/>
  <c r="AR106"/>
  <c r="AS106"/>
  <c r="AR107"/>
  <c r="AS107"/>
  <c r="AR108"/>
  <c r="AS108"/>
  <c r="AN109"/>
  <c r="AR109"/>
  <c r="AS109"/>
  <c r="AR110"/>
  <c r="AS110"/>
  <c r="AR111"/>
  <c r="AS111"/>
  <c r="AR112"/>
  <c r="AS112"/>
  <c r="AR113"/>
  <c r="AS113"/>
  <c r="AR114"/>
  <c r="AS114"/>
  <c r="AR115"/>
  <c r="AS115"/>
  <c r="AR116"/>
  <c r="AS116"/>
  <c r="AN117"/>
  <c r="AR117"/>
  <c r="AS117"/>
  <c r="AR118"/>
  <c r="AS118"/>
  <c r="AR119"/>
  <c r="AS119"/>
  <c r="AR120"/>
  <c r="AS120"/>
  <c r="AR121"/>
  <c r="AS121"/>
  <c r="AR122"/>
  <c r="AS122"/>
  <c r="AR123"/>
  <c r="AS123"/>
  <c r="AR124"/>
  <c r="AS124"/>
  <c r="AN125"/>
  <c r="AR125"/>
  <c r="AS125"/>
  <c r="AR126"/>
  <c r="AS126"/>
  <c r="AR127"/>
  <c r="AS127"/>
  <c r="AR128"/>
  <c r="AS128"/>
  <c r="AR129"/>
  <c r="AS129"/>
  <c r="AR130"/>
  <c r="AS130"/>
  <c r="AR131"/>
  <c r="AS131"/>
  <c r="AR132"/>
  <c r="AS132"/>
  <c r="AN133"/>
  <c r="AR133"/>
  <c r="AS133"/>
  <c r="AR134"/>
  <c r="AS134"/>
  <c r="AR135"/>
  <c r="AS135"/>
  <c r="AR136"/>
  <c r="AS136"/>
  <c r="AR137"/>
  <c r="AS137"/>
  <c r="AR138"/>
  <c r="AS138"/>
  <c r="AR139"/>
  <c r="AS139"/>
  <c r="AR140"/>
  <c r="AS140"/>
  <c r="AN141"/>
  <c r="AR141"/>
  <c r="AS141"/>
  <c r="AR142"/>
  <c r="AS142"/>
  <c r="AR143"/>
  <c r="AS143"/>
  <c r="AR144"/>
  <c r="AS144"/>
  <c r="AR145"/>
  <c r="AS145"/>
  <c r="AR146"/>
  <c r="AS146"/>
  <c r="AR147"/>
  <c r="AS147"/>
  <c r="AR148"/>
  <c r="AS148"/>
  <c r="AN149"/>
  <c r="AR149"/>
  <c r="AS149"/>
  <c r="AR150"/>
  <c r="AS150"/>
  <c r="AR151"/>
  <c r="AS151"/>
  <c r="AR152"/>
  <c r="AS152"/>
  <c r="AR153"/>
  <c r="AS153"/>
  <c r="AR154"/>
  <c r="AS154"/>
  <c r="AR155"/>
  <c r="AS155"/>
  <c r="AR156"/>
  <c r="AS156"/>
  <c r="AN157"/>
  <c r="AR157"/>
  <c r="AS157"/>
  <c r="AR158"/>
  <c r="AS158"/>
  <c r="AR159"/>
  <c r="AS159"/>
  <c r="AR160"/>
  <c r="AS160"/>
  <c r="AR161"/>
  <c r="AS161"/>
  <c r="AR162"/>
  <c r="AS162"/>
  <c r="AR163"/>
  <c r="AS163"/>
  <c r="AR164"/>
  <c r="AS164"/>
  <c r="AN165"/>
  <c r="AR165"/>
  <c r="AS165"/>
  <c r="AR166"/>
  <c r="AS166"/>
  <c r="AR167"/>
  <c r="AS167"/>
  <c r="AR168"/>
  <c r="AS168"/>
  <c r="AR169"/>
  <c r="AS169"/>
  <c r="AR170"/>
  <c r="AS170"/>
  <c r="AR171"/>
  <c r="AS171"/>
  <c r="AR172"/>
  <c r="AS172"/>
  <c r="AN173"/>
  <c r="AR173"/>
  <c r="AS173"/>
  <c r="AR174"/>
  <c r="AS174"/>
  <c r="AR175"/>
  <c r="AS175"/>
  <c r="AR176"/>
  <c r="AS176"/>
  <c r="AR177"/>
  <c r="AS177"/>
  <c r="AR178"/>
  <c r="AS178"/>
  <c r="AR179"/>
  <c r="AS179"/>
  <c r="AR180"/>
  <c r="AS180"/>
  <c r="AN181"/>
  <c r="AR181"/>
  <c r="AS181"/>
  <c r="AR182"/>
  <c r="AS182"/>
  <c r="AR183"/>
  <c r="AS183"/>
  <c r="AR184"/>
  <c r="AS184"/>
  <c r="AR185"/>
  <c r="AS185"/>
  <c r="AR186"/>
  <c r="AS186"/>
  <c r="AR187"/>
  <c r="AS187"/>
  <c r="AR188"/>
  <c r="AS188"/>
  <c r="AN189"/>
  <c r="AR189"/>
  <c r="AS189"/>
  <c r="AR190"/>
  <c r="AS190"/>
  <c r="AR191"/>
  <c r="AS191"/>
  <c r="AR192"/>
  <c r="AS192"/>
  <c r="AR193"/>
  <c r="AS193"/>
  <c r="AR194"/>
  <c r="AS194"/>
  <c r="AR195"/>
  <c r="AS195"/>
  <c r="AR196"/>
  <c r="AS196"/>
  <c r="AN197"/>
  <c r="AR197"/>
  <c r="AS197"/>
  <c r="AR198"/>
  <c r="AS198"/>
  <c r="AR199"/>
  <c r="AS199"/>
  <c r="AR200"/>
  <c r="AS200"/>
  <c r="AR201"/>
  <c r="AS201"/>
  <c r="AR202"/>
  <c r="AS202"/>
  <c r="AR203"/>
  <c r="AS203"/>
  <c r="AR204"/>
  <c r="AS204"/>
  <c r="AN205"/>
  <c r="AR205"/>
  <c r="AS205"/>
  <c r="AR206"/>
  <c r="AS206"/>
  <c r="AR207"/>
  <c r="AS207"/>
  <c r="AR208"/>
  <c r="AS208"/>
  <c r="AR209"/>
  <c r="AS209"/>
  <c r="AR210"/>
  <c r="AS210"/>
  <c r="AR211"/>
  <c r="AS211"/>
  <c r="AR212"/>
  <c r="AS212"/>
  <c r="AN213"/>
  <c r="AR213"/>
  <c r="AS213"/>
  <c r="AR214"/>
  <c r="AS214"/>
  <c r="AR215"/>
  <c r="AS215"/>
  <c r="AR216"/>
  <c r="AS216"/>
  <c r="AR217"/>
  <c r="AS217"/>
  <c r="AR218"/>
  <c r="AS218"/>
  <c r="AR219"/>
  <c r="AS219"/>
  <c r="AR220"/>
  <c r="AS220"/>
  <c r="AN221"/>
  <c r="AR221"/>
  <c r="AS221"/>
  <c r="AR222"/>
  <c r="AS222"/>
  <c r="AR223"/>
  <c r="AS223"/>
  <c r="AR224"/>
  <c r="AS224"/>
  <c r="AR225"/>
  <c r="AS225"/>
  <c r="AR226"/>
  <c r="AS226"/>
  <c r="AR227"/>
  <c r="AS227"/>
  <c r="AR228"/>
  <c r="AS228"/>
  <c r="AN229"/>
  <c r="AR229"/>
  <c r="AS229"/>
  <c r="AR230"/>
  <c r="AS230"/>
  <c r="AR231"/>
  <c r="AS231"/>
  <c r="AR232"/>
  <c r="AS232"/>
  <c r="AR233"/>
  <c r="AS233"/>
  <c r="AR234"/>
  <c r="AS234"/>
  <c r="AR235"/>
  <c r="AS235"/>
  <c r="AR236"/>
  <c r="AS236"/>
  <c r="AN237"/>
  <c r="AR237"/>
  <c r="AS237"/>
  <c r="AR238"/>
  <c r="AS238"/>
  <c r="AR239"/>
  <c r="AS239"/>
  <c r="AR240"/>
  <c r="AS240"/>
  <c r="AR241"/>
  <c r="AS241"/>
  <c r="AR242"/>
  <c r="AS242"/>
  <c r="AR243"/>
  <c r="AS243"/>
  <c r="AR244"/>
  <c r="AS244"/>
  <c r="AN245"/>
  <c r="AR245"/>
  <c r="AS245"/>
  <c r="AR246"/>
  <c r="AS246"/>
  <c r="AR247"/>
  <c r="AS247"/>
  <c r="AR248"/>
  <c r="AS248"/>
  <c r="AR249"/>
  <c r="AS249"/>
  <c r="AR250"/>
  <c r="AS250"/>
  <c r="AR251"/>
  <c r="AS251"/>
  <c r="AR252"/>
  <c r="AS252"/>
  <c r="AN253"/>
  <c r="AR253"/>
  <c r="AS253"/>
  <c r="AR254"/>
  <c r="AS254"/>
  <c r="AR255"/>
  <c r="AS255"/>
  <c r="AR256"/>
  <c r="AS256"/>
  <c r="AR257"/>
  <c r="AS257"/>
  <c r="AR258"/>
  <c r="AS258"/>
  <c r="AR259"/>
  <c r="AS259"/>
  <c r="AR260"/>
  <c r="AS260"/>
  <c r="AN261"/>
  <c r="AR261"/>
  <c r="AS261"/>
  <c r="AR262"/>
  <c r="AS262"/>
  <c r="AR263"/>
  <c r="AS263"/>
  <c r="AR264"/>
  <c r="AS264"/>
  <c r="AR265"/>
  <c r="AS265"/>
  <c r="AR266"/>
  <c r="AS266"/>
  <c r="AR267"/>
  <c r="AS267"/>
  <c r="AR268"/>
  <c r="AS268"/>
  <c r="AN269"/>
  <c r="AR269"/>
  <c r="AS269"/>
  <c r="AR270"/>
  <c r="AS270"/>
  <c r="AR271"/>
  <c r="AS271"/>
  <c r="AR272"/>
  <c r="AS272"/>
  <c r="AR273"/>
  <c r="AS273"/>
  <c r="AR274"/>
  <c r="AS274"/>
  <c r="AR275"/>
  <c r="AS275"/>
  <c r="AR276"/>
  <c r="AS276"/>
  <c r="AN277"/>
  <c r="AR277"/>
  <c r="AS277"/>
  <c r="AR278"/>
  <c r="AS278"/>
  <c r="AR279"/>
  <c r="AS279"/>
  <c r="AR280"/>
  <c r="AS280"/>
  <c r="AR281"/>
  <c r="AS281"/>
  <c r="AR282"/>
  <c r="AS282"/>
  <c r="AR283"/>
  <c r="AS283"/>
  <c r="AR284"/>
  <c r="AS284"/>
  <c r="AN285"/>
  <c r="AR285"/>
  <c r="AS285"/>
  <c r="AR286"/>
  <c r="AS286"/>
  <c r="AR287"/>
  <c r="AS287"/>
  <c r="AR288"/>
  <c r="AS288"/>
  <c r="AR289"/>
  <c r="AS289"/>
  <c r="AR290"/>
  <c r="AS290"/>
  <c r="AR291"/>
  <c r="AS291"/>
  <c r="AR292"/>
  <c r="AS292"/>
  <c r="AN293"/>
  <c r="AR293"/>
  <c r="AS293"/>
  <c r="AR294"/>
  <c r="AS294"/>
  <c r="AR295"/>
  <c r="AS295"/>
  <c r="AR296"/>
  <c r="AS296"/>
  <c r="AR297"/>
  <c r="AS297"/>
  <c r="AR298"/>
  <c r="AS298"/>
  <c r="AR299"/>
  <c r="AS299"/>
  <c r="AR300"/>
  <c r="AS300"/>
  <c r="AN301"/>
  <c r="AR301"/>
  <c r="AS301"/>
  <c r="AR302"/>
  <c r="AS302"/>
  <c r="AR303"/>
  <c r="AS303"/>
  <c r="AR304"/>
  <c r="AS304"/>
  <c r="AR305"/>
  <c r="AS305"/>
  <c r="AR306"/>
  <c r="AS306"/>
  <c r="AR307"/>
  <c r="AS307"/>
  <c r="AR308"/>
  <c r="AS308"/>
  <c r="AN309"/>
  <c r="AR309"/>
  <c r="AS309"/>
  <c r="AR310"/>
  <c r="AS310"/>
  <c r="AR311"/>
  <c r="AS311"/>
  <c r="AR312"/>
  <c r="AS312"/>
  <c r="AR313"/>
  <c r="AS313"/>
  <c r="AR314"/>
  <c r="AS314"/>
  <c r="AR315"/>
  <c r="AS315"/>
  <c r="AR316"/>
  <c r="AS316"/>
  <c r="AN317"/>
  <c r="AR317"/>
  <c r="AS317"/>
  <c r="AR318"/>
  <c r="AS318"/>
  <c r="AR319"/>
  <c r="AS319"/>
  <c r="AR320"/>
  <c r="AS320"/>
  <c r="AR321"/>
  <c r="AS321"/>
  <c r="AR322"/>
  <c r="AS322"/>
  <c r="AR323"/>
  <c r="AS323"/>
  <c r="AR324"/>
  <c r="AS324"/>
  <c r="AN325"/>
  <c r="AR325"/>
  <c r="AS325"/>
  <c r="AR326"/>
  <c r="AS326"/>
  <c r="AR327"/>
  <c r="AS327"/>
  <c r="AR328"/>
  <c r="AS328"/>
  <c r="AR329"/>
  <c r="AS329"/>
  <c r="AR330"/>
  <c r="AS330"/>
  <c r="AR331"/>
  <c r="AS331"/>
  <c r="AR332"/>
  <c r="AS332"/>
  <c r="AN333"/>
  <c r="AR333"/>
  <c r="AS333"/>
  <c r="AR334"/>
  <c r="AS334"/>
  <c r="AR335"/>
  <c r="AS335"/>
  <c r="AR336"/>
  <c r="AS336"/>
  <c r="AR337"/>
  <c r="AS337"/>
  <c r="AR338"/>
  <c r="AS338"/>
  <c r="AR339"/>
  <c r="AS339"/>
  <c r="AR340"/>
  <c r="AS340"/>
  <c r="AN341"/>
  <c r="AR341"/>
  <c r="AS341"/>
  <c r="AR342"/>
  <c r="AS342"/>
  <c r="AR343"/>
  <c r="AS343"/>
  <c r="AR344"/>
  <c r="AS344"/>
  <c r="AR345"/>
  <c r="AS345"/>
  <c r="AR346"/>
  <c r="AS346"/>
  <c r="AR347"/>
  <c r="AS347"/>
  <c r="AR348"/>
  <c r="AS348"/>
  <c r="AN349"/>
  <c r="AR349"/>
  <c r="AS349"/>
  <c r="AR350"/>
  <c r="AS350"/>
  <c r="AR351"/>
  <c r="AS351"/>
  <c r="AR352"/>
  <c r="AS352"/>
  <c r="AR353"/>
  <c r="AS353"/>
  <c r="AR354"/>
  <c r="AS354"/>
  <c r="AR355"/>
  <c r="AS355"/>
  <c r="AR356"/>
  <c r="AS356"/>
  <c r="AN357"/>
  <c r="AR357"/>
  <c r="AS357"/>
  <c r="AR358"/>
  <c r="AS358"/>
  <c r="AR359"/>
  <c r="AS359"/>
  <c r="AR360"/>
  <c r="AS360"/>
  <c r="AR361"/>
  <c r="AS361"/>
  <c r="AR362"/>
  <c r="AS362"/>
  <c r="AR363"/>
  <c r="AS363"/>
  <c r="AR364"/>
  <c r="AS364"/>
  <c r="AN365"/>
  <c r="AR365"/>
  <c r="AS365"/>
  <c r="AR366"/>
  <c r="AS366"/>
  <c r="AR367"/>
  <c r="AS367"/>
  <c r="AR368"/>
  <c r="AS368"/>
  <c r="AR369"/>
  <c r="AS369"/>
  <c r="AR370"/>
  <c r="AS370"/>
  <c r="AR371"/>
  <c r="AS371"/>
  <c r="AR372"/>
  <c r="AS372"/>
  <c r="AN373"/>
  <c r="AR373"/>
  <c r="AS373"/>
  <c r="AR374"/>
  <c r="AS374"/>
  <c r="AR375"/>
  <c r="AS375"/>
  <c r="AR376"/>
  <c r="AS376"/>
  <c r="AR377"/>
  <c r="AS377"/>
  <c r="AR378"/>
  <c r="AS378"/>
  <c r="AR379"/>
  <c r="AS379"/>
  <c r="AR380"/>
  <c r="AS380"/>
  <c r="AN381"/>
  <c r="AR381"/>
  <c r="AS381"/>
  <c r="AR382"/>
  <c r="AS382"/>
  <c r="AR383"/>
  <c r="AS383"/>
  <c r="AR384"/>
  <c r="AS384"/>
  <c r="AR385"/>
  <c r="AS385"/>
  <c r="AR386"/>
  <c r="AS386"/>
  <c r="AR387"/>
  <c r="AS387"/>
  <c r="AR388"/>
  <c r="AS388"/>
  <c r="AN389"/>
  <c r="AR389"/>
  <c r="AS389"/>
  <c r="AR390"/>
  <c r="AS390"/>
  <c r="AR391"/>
  <c r="AS391"/>
  <c r="AR392"/>
  <c r="AS392"/>
  <c r="AR393"/>
  <c r="AS393"/>
  <c r="AR394"/>
  <c r="AS394"/>
  <c r="AR395"/>
  <c r="AS395"/>
  <c r="AR396"/>
  <c r="AS396"/>
  <c r="AN397"/>
  <c r="AR397"/>
  <c r="AS397"/>
  <c r="AR398"/>
  <c r="AS398"/>
  <c r="AR399"/>
  <c r="AS399"/>
  <c r="AR400"/>
  <c r="AS400"/>
  <c r="AR401"/>
  <c r="AS401"/>
  <c r="AR402"/>
  <c r="AS402"/>
  <c r="AR403"/>
  <c r="AS403"/>
  <c r="AR404"/>
  <c r="AS404"/>
  <c r="AN405"/>
  <c r="AR405"/>
  <c r="AS405"/>
  <c r="AR406"/>
  <c r="AS406"/>
  <c r="AR407"/>
  <c r="AS407"/>
  <c r="AR408"/>
  <c r="AS408"/>
  <c r="AR409"/>
  <c r="AS409"/>
  <c r="AR410"/>
  <c r="AS410"/>
  <c r="AR411"/>
  <c r="AS411"/>
  <c r="AR412"/>
  <c r="AS412"/>
  <c r="AN413"/>
  <c r="AR413"/>
  <c r="AS413"/>
  <c r="AR414"/>
  <c r="AS414"/>
  <c r="AR415"/>
  <c r="AS415"/>
  <c r="AR416"/>
  <c r="AS416"/>
  <c r="AR417"/>
  <c r="AS417"/>
  <c r="AR418"/>
  <c r="AS418"/>
  <c r="AR419"/>
  <c r="AS419"/>
  <c r="AR420"/>
  <c r="AS420"/>
  <c r="AN421"/>
  <c r="AR421"/>
  <c r="AS421"/>
  <c r="AR422"/>
  <c r="AS422"/>
  <c r="AR423"/>
  <c r="AS423"/>
  <c r="AR424"/>
  <c r="AS424"/>
  <c r="AR425"/>
  <c r="AS425"/>
  <c r="AR426"/>
  <c r="AS426"/>
  <c r="AR427"/>
  <c r="AS427"/>
  <c r="AR428"/>
  <c r="AS428"/>
  <c r="AN429"/>
  <c r="AR429"/>
  <c r="AS429"/>
  <c r="AR430"/>
  <c r="AS430"/>
  <c r="AR431"/>
  <c r="AS431"/>
  <c r="AR432"/>
  <c r="AS432"/>
  <c r="AR433"/>
  <c r="AS433"/>
  <c r="AR434"/>
  <c r="AS434"/>
  <c r="AR435"/>
  <c r="AS435"/>
  <c r="AR436"/>
  <c r="AS436"/>
  <c r="AN437"/>
  <c r="AR437"/>
  <c r="AS437"/>
  <c r="AR438"/>
  <c r="AS438"/>
  <c r="AR439"/>
  <c r="AS439"/>
  <c r="AR440"/>
  <c r="AS440"/>
  <c r="AR441"/>
  <c r="AS441"/>
  <c r="AR442"/>
  <c r="AS442"/>
  <c r="AR443"/>
  <c r="AS443"/>
  <c r="AR444"/>
  <c r="AS444"/>
  <c r="AN445"/>
  <c r="AR445"/>
  <c r="AS445"/>
  <c r="AR446"/>
  <c r="AS446"/>
  <c r="AR447"/>
  <c r="AS447"/>
  <c r="AR448"/>
  <c r="AS448"/>
  <c r="AR449"/>
  <c r="AS449"/>
  <c r="AR450"/>
  <c r="AS450"/>
  <c r="AR451"/>
  <c r="AS451"/>
  <c r="AR452"/>
  <c r="AS452"/>
  <c r="AN453"/>
  <c r="AR453"/>
  <c r="AS453"/>
  <c r="AR454"/>
  <c r="AS454"/>
  <c r="AR455"/>
  <c r="AS455"/>
  <c r="AR456"/>
  <c r="AS456"/>
  <c r="AR457"/>
  <c r="AS457"/>
  <c r="AR458"/>
  <c r="AS458"/>
  <c r="AR459"/>
  <c r="AS459"/>
  <c r="AR460"/>
  <c r="AS460"/>
  <c r="AN461"/>
  <c r="AR461"/>
  <c r="AS461"/>
  <c r="AR462"/>
  <c r="AS462"/>
  <c r="AR463"/>
  <c r="AS463"/>
  <c r="AR464"/>
  <c r="AS464"/>
  <c r="AR465"/>
  <c r="AS465"/>
  <c r="AR466"/>
  <c r="AS466"/>
  <c r="AR467"/>
  <c r="AS467"/>
  <c r="AR468"/>
  <c r="AS468"/>
  <c r="AN469"/>
  <c r="AR469"/>
  <c r="AS469"/>
  <c r="AR470"/>
  <c r="AS470"/>
  <c r="AR471"/>
  <c r="AS471"/>
  <c r="AR472"/>
  <c r="AS472"/>
  <c r="AR473"/>
  <c r="AS473"/>
  <c r="AR474"/>
  <c r="AS474"/>
  <c r="AR475"/>
  <c r="AS475"/>
  <c r="AR476"/>
  <c r="AS476"/>
  <c r="AN477"/>
  <c r="AR477"/>
  <c r="AS477"/>
  <c r="AR478"/>
  <c r="AS478"/>
  <c r="AR479"/>
  <c r="AS479"/>
  <c r="AR480"/>
  <c r="AS480"/>
  <c r="AR481"/>
  <c r="AS481"/>
  <c r="AR482"/>
  <c r="AS482"/>
  <c r="AR483"/>
  <c r="AS483"/>
  <c r="AN484"/>
  <c r="AO484" s="1"/>
  <c r="AR484"/>
  <c r="AS484"/>
  <c r="AR485"/>
  <c r="AS485"/>
  <c r="AR486"/>
  <c r="AS486"/>
  <c r="AR487"/>
  <c r="AS487"/>
  <c r="AN488"/>
  <c r="AO488" s="1"/>
  <c r="AR488"/>
  <c r="AS488"/>
  <c r="AR489"/>
  <c r="AS489"/>
  <c r="AR490"/>
  <c r="AS490"/>
  <c r="AR491"/>
  <c r="AS491"/>
  <c r="AN492"/>
  <c r="AO492" s="1"/>
  <c r="AR492"/>
  <c r="AS492"/>
  <c r="AR493"/>
  <c r="AS493"/>
  <c r="AR494"/>
  <c r="AS494"/>
  <c r="AR495"/>
  <c r="AS495"/>
  <c r="AN496"/>
  <c r="AO496" s="1"/>
  <c r="AR496"/>
  <c r="AS496"/>
  <c r="AR497"/>
  <c r="AS497"/>
  <c r="AR498"/>
  <c r="AS498"/>
  <c r="AR499"/>
  <c r="AS499"/>
  <c r="AN500"/>
  <c r="AR500"/>
  <c r="AS500"/>
  <c r="AR501"/>
  <c r="AS501"/>
  <c r="AR502"/>
  <c r="AS502"/>
  <c r="AR503"/>
  <c r="AS503"/>
  <c r="AN504"/>
  <c r="AR504"/>
  <c r="AS504"/>
  <c r="AR505"/>
  <c r="AS505"/>
  <c r="AR506"/>
  <c r="AS506"/>
  <c r="AR507"/>
  <c r="AS507"/>
  <c r="AN508"/>
  <c r="AR508"/>
  <c r="AS508"/>
  <c r="AR509"/>
  <c r="AS509"/>
  <c r="AR510"/>
  <c r="AS510"/>
  <c r="AR511"/>
  <c r="AS511"/>
  <c r="AN512"/>
  <c r="AR512"/>
  <c r="AS512"/>
  <c r="AR513"/>
  <c r="AS513"/>
  <c r="AR514"/>
  <c r="AS514"/>
  <c r="AR515"/>
  <c r="AS515"/>
  <c r="AN516"/>
  <c r="AR516"/>
  <c r="AS516"/>
  <c r="AR517"/>
  <c r="AS517"/>
  <c r="AR518"/>
  <c r="AS518"/>
  <c r="AR519"/>
  <c r="AS519"/>
  <c r="AN520"/>
  <c r="AR520"/>
  <c r="AS520"/>
  <c r="AR521"/>
  <c r="AS521"/>
  <c r="AR522"/>
  <c r="AS522"/>
  <c r="AR523"/>
  <c r="AS523"/>
  <c r="AN524"/>
  <c r="AR524"/>
  <c r="AS524"/>
  <c r="AR525"/>
  <c r="AS525"/>
  <c r="AR526"/>
  <c r="AS526"/>
  <c r="AR527"/>
  <c r="AS527"/>
  <c r="AN528"/>
  <c r="AR528"/>
  <c r="AS528"/>
  <c r="AR529"/>
  <c r="AS529"/>
  <c r="AR530"/>
  <c r="AS530"/>
  <c r="AR531"/>
  <c r="AS531"/>
  <c r="AN532"/>
  <c r="AR532"/>
  <c r="AS532"/>
  <c r="AR533"/>
  <c r="AS533"/>
  <c r="AR534"/>
  <c r="AS534"/>
  <c r="AR535"/>
  <c r="AS535"/>
  <c r="AN536"/>
  <c r="AR536"/>
  <c r="AS536"/>
  <c r="AR537"/>
  <c r="AS537"/>
  <c r="AR538"/>
  <c r="AS538"/>
  <c r="AR539"/>
  <c r="AS539"/>
  <c r="AN540"/>
  <c r="AR540"/>
  <c r="AS540"/>
  <c r="AR541"/>
  <c r="AS541"/>
  <c r="AR542"/>
  <c r="AS542"/>
  <c r="AR543"/>
  <c r="AS543"/>
  <c r="AN544"/>
  <c r="AR544"/>
  <c r="AS544"/>
  <c r="AR545"/>
  <c r="AS545"/>
  <c r="AR546"/>
  <c r="AS546"/>
  <c r="AR547"/>
  <c r="AS547"/>
  <c r="AN548"/>
  <c r="AR548"/>
  <c r="AS548"/>
  <c r="AR549"/>
  <c r="AS549"/>
  <c r="AR550"/>
  <c r="AS550"/>
  <c r="AR551"/>
  <c r="AS551"/>
  <c r="AN552"/>
  <c r="AO552" s="1"/>
  <c r="AR552"/>
  <c r="AS552"/>
  <c r="AR553"/>
  <c r="AS553"/>
  <c r="AR554"/>
  <c r="AS554"/>
  <c r="AR555"/>
  <c r="AS555"/>
  <c r="AN556"/>
  <c r="AO556" s="1"/>
  <c r="AR556"/>
  <c r="AS556"/>
  <c r="AR557"/>
  <c r="AS557"/>
  <c r="AR558"/>
  <c r="AS558"/>
  <c r="AR559"/>
  <c r="AS559"/>
  <c r="AN560"/>
  <c r="AO560" s="1"/>
  <c r="AR560"/>
  <c r="AS560"/>
  <c r="AR561"/>
  <c r="AS561"/>
  <c r="AR562"/>
  <c r="AS562"/>
  <c r="AR563"/>
  <c r="AS563"/>
  <c r="AN564"/>
  <c r="AO564" s="1"/>
  <c r="AR564"/>
  <c r="AS564"/>
  <c r="AR565"/>
  <c r="AS565"/>
  <c r="AR566"/>
  <c r="AS566"/>
  <c r="AR567"/>
  <c r="AS567"/>
  <c r="AN568"/>
  <c r="AR568"/>
  <c r="AS568"/>
  <c r="AR569"/>
  <c r="AS569"/>
  <c r="AR570"/>
  <c r="AS570"/>
  <c r="AR571"/>
  <c r="AS571"/>
  <c r="AN572"/>
  <c r="AR572"/>
  <c r="AS572"/>
  <c r="AR573"/>
  <c r="AS573"/>
  <c r="AR574"/>
  <c r="AS574"/>
  <c r="AR575"/>
  <c r="AS575"/>
  <c r="AN576"/>
  <c r="AR576"/>
  <c r="AS576"/>
  <c r="AR577"/>
  <c r="AS577"/>
  <c r="AR578"/>
  <c r="AS578"/>
  <c r="AR579"/>
  <c r="AS579"/>
  <c r="AN580"/>
  <c r="AR580"/>
  <c r="AS580"/>
  <c r="AR581"/>
  <c r="AS581"/>
  <c r="AR582"/>
  <c r="AS582"/>
  <c r="AR583"/>
  <c r="AS583"/>
  <c r="AN584"/>
  <c r="AR584"/>
  <c r="AS584"/>
  <c r="AR585"/>
  <c r="AS585"/>
  <c r="AR586"/>
  <c r="AS586"/>
  <c r="AR587"/>
  <c r="AS587"/>
  <c r="AN588"/>
  <c r="AR588"/>
  <c r="AS588"/>
  <c r="AR589"/>
  <c r="AS589"/>
  <c r="AR590"/>
  <c r="AS590"/>
  <c r="AR591"/>
  <c r="AS591"/>
  <c r="AN592"/>
  <c r="AR592"/>
  <c r="AS592"/>
  <c r="AR593"/>
  <c r="AS593"/>
  <c r="AR594"/>
  <c r="AS594"/>
  <c r="AR595"/>
  <c r="AS595"/>
  <c r="AN596"/>
  <c r="AR596"/>
  <c r="AS596"/>
  <c r="AR597"/>
  <c r="AS597"/>
  <c r="AR598"/>
  <c r="AS598"/>
  <c r="AR599"/>
  <c r="AS599"/>
  <c r="AN600"/>
  <c r="AR600"/>
  <c r="AS600"/>
  <c r="AR601"/>
  <c r="AS601"/>
  <c r="AR602"/>
  <c r="AS602"/>
  <c r="AR603"/>
  <c r="AS603"/>
  <c r="AN604"/>
  <c r="AR604"/>
  <c r="AS604"/>
  <c r="AR605"/>
  <c r="AS605"/>
  <c r="AR606"/>
  <c r="AS606"/>
  <c r="AR607"/>
  <c r="AS607"/>
  <c r="AN608"/>
  <c r="AR608"/>
  <c r="AS608"/>
  <c r="AR609"/>
  <c r="AS609"/>
  <c r="AR610"/>
  <c r="AS610"/>
  <c r="AR611"/>
  <c r="AS611"/>
  <c r="AN612"/>
  <c r="AR612"/>
  <c r="AS612"/>
  <c r="AR613"/>
  <c r="AS613"/>
  <c r="AR614"/>
  <c r="AS614"/>
  <c r="AR615"/>
  <c r="AS615"/>
  <c r="AN616"/>
  <c r="AR616"/>
  <c r="AS616"/>
  <c r="AR617"/>
  <c r="AS617"/>
  <c r="AR618"/>
  <c r="AS618"/>
  <c r="AR619"/>
  <c r="AS619"/>
  <c r="AN620"/>
  <c r="AR620"/>
  <c r="AS620"/>
  <c r="AR621"/>
  <c r="AS621"/>
  <c r="AR622"/>
  <c r="AS622"/>
  <c r="AR623"/>
  <c r="AS623"/>
  <c r="AN624"/>
  <c r="AR624"/>
  <c r="AS624"/>
  <c r="AR625"/>
  <c r="AS625"/>
  <c r="AR626"/>
  <c r="AS626"/>
  <c r="AR627"/>
  <c r="AS627"/>
  <c r="AN628"/>
  <c r="AP628" s="1"/>
  <c r="AR628"/>
  <c r="AS628"/>
  <c r="AR629"/>
  <c r="AS629"/>
  <c r="AR630"/>
  <c r="AS630"/>
  <c r="AR631"/>
  <c r="AS631"/>
  <c r="AN632"/>
  <c r="AO632" s="1"/>
  <c r="AR632"/>
  <c r="AS632"/>
  <c r="AR633"/>
  <c r="AS633"/>
  <c r="AR634"/>
  <c r="AS634"/>
  <c r="AR635"/>
  <c r="AS635"/>
  <c r="AN636"/>
  <c r="AR636"/>
  <c r="AS636"/>
  <c r="AR637"/>
  <c r="AS637"/>
  <c r="AR638"/>
  <c r="AS638"/>
  <c r="AR639"/>
  <c r="AS639"/>
  <c r="AN640"/>
  <c r="AP640" s="1"/>
  <c r="AR640"/>
  <c r="AS640"/>
  <c r="AR641"/>
  <c r="AS641"/>
  <c r="AR642"/>
  <c r="AS642"/>
  <c r="AR643"/>
  <c r="AS643"/>
  <c r="AN644"/>
  <c r="AO644" s="1"/>
  <c r="AR644"/>
  <c r="AS644"/>
  <c r="AR645"/>
  <c r="AS645"/>
  <c r="AR646"/>
  <c r="AS646"/>
  <c r="AR647"/>
  <c r="AS647"/>
  <c r="AN648"/>
  <c r="AP648" s="1"/>
  <c r="AR648"/>
  <c r="AS648"/>
  <c r="AR649"/>
  <c r="AS649"/>
  <c r="AR650"/>
  <c r="AS650"/>
  <c r="AR651"/>
  <c r="AS651"/>
  <c r="AN652"/>
  <c r="AO652" s="1"/>
  <c r="AR652"/>
  <c r="AS652"/>
  <c r="AR653"/>
  <c r="AS653"/>
  <c r="AR654"/>
  <c r="AS654"/>
  <c r="AR655"/>
  <c r="AS655"/>
  <c r="AN656"/>
  <c r="AP656" s="1"/>
  <c r="AR656"/>
  <c r="AS656"/>
  <c r="AR657"/>
  <c r="AS657"/>
  <c r="AR658"/>
  <c r="AS658"/>
  <c r="AR659"/>
  <c r="AS659"/>
  <c r="AN660"/>
  <c r="AO660" s="1"/>
  <c r="AR660"/>
  <c r="AS660"/>
  <c r="AR661"/>
  <c r="AS661"/>
  <c r="AR662"/>
  <c r="AS662"/>
  <c r="AR663"/>
  <c r="AS663"/>
  <c r="AN664"/>
  <c r="AP664" s="1"/>
  <c r="AR664"/>
  <c r="AS664"/>
  <c r="AR665"/>
  <c r="AS665"/>
  <c r="AR666"/>
  <c r="AS666"/>
  <c r="AR667"/>
  <c r="AS667"/>
  <c r="AN668"/>
  <c r="AO668" s="1"/>
  <c r="AR668"/>
  <c r="AS668"/>
  <c r="AR669"/>
  <c r="AS669"/>
  <c r="AR670"/>
  <c r="AS670"/>
  <c r="AR671"/>
  <c r="AS671"/>
  <c r="AN672"/>
  <c r="AP672" s="1"/>
  <c r="AR672"/>
  <c r="AS672"/>
  <c r="AR673"/>
  <c r="AS673"/>
  <c r="AR674"/>
  <c r="AS674"/>
  <c r="AR675"/>
  <c r="AS675"/>
  <c r="AN676"/>
  <c r="AO676" s="1"/>
  <c r="AR676"/>
  <c r="AS676"/>
  <c r="AR677"/>
  <c r="AS677"/>
  <c r="AR678"/>
  <c r="AS678"/>
  <c r="AR679"/>
  <c r="AS679"/>
  <c r="AN680"/>
  <c r="AP680" s="1"/>
  <c r="AR680"/>
  <c r="AS680"/>
  <c r="AR681"/>
  <c r="AS681"/>
  <c r="AR682"/>
  <c r="AS682"/>
  <c r="AR683"/>
  <c r="AS683"/>
  <c r="AN684"/>
  <c r="AO684" s="1"/>
  <c r="AR684"/>
  <c r="AS684"/>
  <c r="AR685"/>
  <c r="AS685"/>
  <c r="AR686"/>
  <c r="AS686"/>
  <c r="AR687"/>
  <c r="AS687"/>
  <c r="AN688"/>
  <c r="AP688" s="1"/>
  <c r="AR688"/>
  <c r="AS688"/>
  <c r="AR689"/>
  <c r="AS689"/>
  <c r="AR690"/>
  <c r="AS690"/>
  <c r="AR691"/>
  <c r="AS691"/>
  <c r="AN692"/>
  <c r="AO692" s="1"/>
  <c r="AR692"/>
  <c r="AS692"/>
  <c r="AR693"/>
  <c r="AS693"/>
  <c r="AR694"/>
  <c r="AS694"/>
  <c r="AR695"/>
  <c r="AS695"/>
  <c r="AN696"/>
  <c r="AP696" s="1"/>
  <c r="AR696"/>
  <c r="AS696"/>
  <c r="AR697"/>
  <c r="AS697"/>
  <c r="AR698"/>
  <c r="AS698"/>
  <c r="AR699"/>
  <c r="AS699"/>
  <c r="AN700"/>
  <c r="AO700" s="1"/>
  <c r="AR700"/>
  <c r="AS700"/>
  <c r="AR701"/>
  <c r="AS701"/>
  <c r="AR702"/>
  <c r="AS702"/>
  <c r="AR703"/>
  <c r="AS703"/>
  <c r="AN704"/>
  <c r="AP704" s="1"/>
  <c r="AR704"/>
  <c r="AS704"/>
  <c r="AR705"/>
  <c r="AS705"/>
  <c r="AR706"/>
  <c r="AS706"/>
  <c r="AR707"/>
  <c r="AS707"/>
  <c r="AN708"/>
  <c r="AO708" s="1"/>
  <c r="AR708"/>
  <c r="AS708"/>
  <c r="AR709"/>
  <c r="AS709"/>
  <c r="AR710"/>
  <c r="AS710"/>
  <c r="AR711"/>
  <c r="AS711"/>
  <c r="AN712"/>
  <c r="AP712" s="1"/>
  <c r="AR712"/>
  <c r="AS712"/>
  <c r="AR713"/>
  <c r="AS713"/>
  <c r="AR714"/>
  <c r="AS714"/>
  <c r="AR715"/>
  <c r="AS715"/>
  <c r="AN716"/>
  <c r="AO716" s="1"/>
  <c r="AR716"/>
  <c r="AS716"/>
  <c r="AR717"/>
  <c r="AS717"/>
  <c r="AR718"/>
  <c r="AS718"/>
  <c r="AR719"/>
  <c r="AS719"/>
  <c r="AN720"/>
  <c r="AP720" s="1"/>
  <c r="AR720"/>
  <c r="AS720"/>
  <c r="AR721"/>
  <c r="AS721"/>
  <c r="AR722"/>
  <c r="AS722"/>
  <c r="AR723"/>
  <c r="AS723"/>
  <c r="AN724"/>
  <c r="AO724" s="1"/>
  <c r="AR724"/>
  <c r="AS724"/>
  <c r="AR725"/>
  <c r="AS725"/>
  <c r="AR726"/>
  <c r="AS726"/>
  <c r="AR727"/>
  <c r="AS727"/>
  <c r="AN728"/>
  <c r="AP728" s="1"/>
  <c r="AR728"/>
  <c r="AS728"/>
  <c r="AR729"/>
  <c r="AS729"/>
  <c r="AR730"/>
  <c r="AS730"/>
  <c r="AR731"/>
  <c r="AS731"/>
  <c r="AN732"/>
  <c r="AO732" s="1"/>
  <c r="AR732"/>
  <c r="AS732"/>
  <c r="AR733"/>
  <c r="AS733"/>
  <c r="AR734"/>
  <c r="AS734"/>
  <c r="AR735"/>
  <c r="AS735"/>
  <c r="AN736"/>
  <c r="AP736" s="1"/>
  <c r="AR736"/>
  <c r="AS736"/>
  <c r="AR737"/>
  <c r="AS737"/>
  <c r="AR738"/>
  <c r="AS738"/>
  <c r="AR739"/>
  <c r="AS739"/>
  <c r="AN740"/>
  <c r="AO740" s="1"/>
  <c r="AR740"/>
  <c r="AS740"/>
  <c r="AR741"/>
  <c r="AS741"/>
  <c r="AR742"/>
  <c r="AS742"/>
  <c r="AR743"/>
  <c r="AS743"/>
  <c r="AN744"/>
  <c r="AP744" s="1"/>
  <c r="AR744"/>
  <c r="AS744"/>
  <c r="AR745"/>
  <c r="AS745"/>
  <c r="AR746"/>
  <c r="AS746"/>
  <c r="AR747"/>
  <c r="AS747"/>
  <c r="AN748"/>
  <c r="AO748" s="1"/>
  <c r="AR748"/>
  <c r="AS748"/>
  <c r="AR749"/>
  <c r="AS749"/>
  <c r="AR750"/>
  <c r="AS750"/>
  <c r="AR751"/>
  <c r="AS751"/>
  <c r="AN752"/>
  <c r="AP752" s="1"/>
  <c r="AR752"/>
  <c r="AS752"/>
  <c r="AR753"/>
  <c r="AS753"/>
  <c r="AR754"/>
  <c r="AS754"/>
  <c r="AR755"/>
  <c r="AS755"/>
  <c r="AN756"/>
  <c r="AO756" s="1"/>
  <c r="AR756"/>
  <c r="AS756"/>
  <c r="AR757"/>
  <c r="AS757"/>
  <c r="AR758"/>
  <c r="AS758"/>
  <c r="AR759"/>
  <c r="AS759"/>
  <c r="AN760"/>
  <c r="AP760" s="1"/>
  <c r="AR760"/>
  <c r="AS760"/>
  <c r="AR761"/>
  <c r="AS761"/>
  <c r="AR762"/>
  <c r="AS762"/>
  <c r="AR763"/>
  <c r="AS763"/>
  <c r="AN764"/>
  <c r="AO764" s="1"/>
  <c r="AR764"/>
  <c r="AS764"/>
  <c r="AR765"/>
  <c r="AS765"/>
  <c r="AR766"/>
  <c r="AS766"/>
  <c r="AR767"/>
  <c r="AS767"/>
  <c r="AN768"/>
  <c r="AP768" s="1"/>
  <c r="AR768"/>
  <c r="AS768"/>
  <c r="AR769"/>
  <c r="AS769"/>
  <c r="AN770"/>
  <c r="AR770"/>
  <c r="AS770"/>
  <c r="AR771"/>
  <c r="AS771"/>
  <c r="AN772"/>
  <c r="AO772" s="1"/>
  <c r="AR772"/>
  <c r="AS772"/>
  <c r="AR773"/>
  <c r="AS773"/>
  <c r="AN774"/>
  <c r="AO774" s="1"/>
  <c r="AR774"/>
  <c r="AS774"/>
  <c r="AR775"/>
  <c r="AS775"/>
  <c r="AN776"/>
  <c r="AP776" s="1"/>
  <c r="AR776"/>
  <c r="AS776"/>
  <c r="AR777"/>
  <c r="AS777"/>
  <c r="AN778"/>
  <c r="AR778"/>
  <c r="AS778"/>
  <c r="AR779"/>
  <c r="AS779"/>
  <c r="AN780"/>
  <c r="AO780" s="1"/>
  <c r="AR780"/>
  <c r="AS780"/>
  <c r="AR781"/>
  <c r="AS781"/>
  <c r="AN782"/>
  <c r="AR782"/>
  <c r="AS782"/>
  <c r="AR783"/>
  <c r="AS783"/>
  <c r="AN784"/>
  <c r="AP784" s="1"/>
  <c r="AR784"/>
  <c r="AS784"/>
  <c r="AR785"/>
  <c r="AS785"/>
  <c r="AN786"/>
  <c r="AR786"/>
  <c r="AS786"/>
  <c r="AR787"/>
  <c r="AS787"/>
  <c r="AN788"/>
  <c r="AO788" s="1"/>
  <c r="AR788"/>
  <c r="AS788"/>
  <c r="AR789"/>
  <c r="AS789"/>
  <c r="AN790"/>
  <c r="AO790" s="1"/>
  <c r="AR790"/>
  <c r="AS790"/>
  <c r="AR791"/>
  <c r="AS791"/>
  <c r="AN792"/>
  <c r="AP792" s="1"/>
  <c r="AR792"/>
  <c r="AS792"/>
  <c r="AR793"/>
  <c r="AS793"/>
  <c r="AN794"/>
  <c r="AO794" s="1"/>
  <c r="AR794"/>
  <c r="AS794"/>
  <c r="AR795"/>
  <c r="AS795"/>
  <c r="AN796"/>
  <c r="AO796" s="1"/>
  <c r="AR796"/>
  <c r="AS796"/>
  <c r="AR797"/>
  <c r="AS797"/>
  <c r="AN798"/>
  <c r="AR798"/>
  <c r="AS798"/>
  <c r="AR799"/>
  <c r="AS799"/>
  <c r="AN800"/>
  <c r="AP800" s="1"/>
  <c r="AR800"/>
  <c r="AS800"/>
  <c r="AR801"/>
  <c r="AS801"/>
  <c r="AN802"/>
  <c r="AR802"/>
  <c r="AS802"/>
  <c r="AR803"/>
  <c r="AS803"/>
  <c r="AN804"/>
  <c r="AO804" s="1"/>
  <c r="AR804"/>
  <c r="AS804"/>
  <c r="AR805"/>
  <c r="AS805"/>
  <c r="AN806"/>
  <c r="AR806"/>
  <c r="AS806"/>
  <c r="AR807"/>
  <c r="AS807"/>
  <c r="AN808"/>
  <c r="AP808" s="1"/>
  <c r="AR808"/>
  <c r="AS808"/>
  <c r="AR809"/>
  <c r="AS809"/>
  <c r="AN810"/>
  <c r="AR810"/>
  <c r="AS810"/>
  <c r="AR811"/>
  <c r="AS811"/>
  <c r="AN812"/>
  <c r="AO812" s="1"/>
  <c r="AR812"/>
  <c r="AS812"/>
  <c r="AR813"/>
  <c r="AS813"/>
  <c r="AN814"/>
  <c r="AP814" s="1"/>
  <c r="AR814"/>
  <c r="AS814"/>
  <c r="AR815"/>
  <c r="AS815"/>
  <c r="AN816"/>
  <c r="AP816" s="1"/>
  <c r="AR816"/>
  <c r="AS816"/>
  <c r="AR817"/>
  <c r="AS817"/>
  <c r="AN818"/>
  <c r="AO818" s="1"/>
  <c r="AR818"/>
  <c r="AS818"/>
  <c r="AR819"/>
  <c r="AS819"/>
  <c r="AN820"/>
  <c r="AO820" s="1"/>
  <c r="AR820"/>
  <c r="AS820"/>
  <c r="AR821"/>
  <c r="AS821"/>
  <c r="AN822"/>
  <c r="AR822"/>
  <c r="AS822"/>
  <c r="AR823"/>
  <c r="AS823"/>
  <c r="AN824"/>
  <c r="AP824" s="1"/>
  <c r="AR824"/>
  <c r="AS824"/>
  <c r="AR825"/>
  <c r="AS825"/>
  <c r="AN826"/>
  <c r="AO826" s="1"/>
  <c r="AR826"/>
  <c r="AS826"/>
  <c r="AR827"/>
  <c r="AS827"/>
  <c r="AN828"/>
  <c r="AO828" s="1"/>
  <c r="AR828"/>
  <c r="AS828"/>
  <c r="AR829"/>
  <c r="AS829"/>
  <c r="AN830"/>
  <c r="AP830" s="1"/>
  <c r="AR830"/>
  <c r="AS830"/>
  <c r="AR831"/>
  <c r="AS831"/>
  <c r="AN832"/>
  <c r="AP832" s="1"/>
  <c r="AR832"/>
  <c r="AS832"/>
  <c r="AR833"/>
  <c r="AS833"/>
  <c r="AN834"/>
  <c r="AR834"/>
  <c r="AS834"/>
  <c r="AR835"/>
  <c r="AS835"/>
  <c r="AN836"/>
  <c r="AR836"/>
  <c r="AS836"/>
  <c r="AR837"/>
  <c r="AS837"/>
  <c r="AN838"/>
  <c r="AR838"/>
  <c r="AS838"/>
  <c r="AR839"/>
  <c r="AS839"/>
  <c r="AN840"/>
  <c r="AR840"/>
  <c r="AS840"/>
  <c r="AR841"/>
  <c r="AS841"/>
  <c r="AN842"/>
  <c r="AR842"/>
  <c r="AS842"/>
  <c r="AR843"/>
  <c r="AS843"/>
  <c r="AN844"/>
  <c r="AO844" s="1"/>
  <c r="AR844"/>
  <c r="AS844"/>
  <c r="AR845"/>
  <c r="AS845"/>
  <c r="AN846"/>
  <c r="AR846"/>
  <c r="AS846"/>
  <c r="AR847"/>
  <c r="AS847"/>
  <c r="AN848"/>
  <c r="AO848" s="1"/>
  <c r="AR848"/>
  <c r="AS848"/>
  <c r="AR849"/>
  <c r="AS849"/>
  <c r="AN850"/>
  <c r="AO850" s="1"/>
  <c r="AR850"/>
  <c r="AS850"/>
  <c r="AR851"/>
  <c r="AS851"/>
  <c r="AN852"/>
  <c r="AO852" s="1"/>
  <c r="AR852"/>
  <c r="AS852"/>
  <c r="AR853"/>
  <c r="AS853"/>
  <c r="AN854"/>
  <c r="AR854"/>
  <c r="AS854"/>
  <c r="AR855"/>
  <c r="AS855"/>
  <c r="AN856"/>
  <c r="AO856" s="1"/>
  <c r="AR856"/>
  <c r="AS856"/>
  <c r="AR857"/>
  <c r="AS857"/>
  <c r="AN858"/>
  <c r="AO858" s="1"/>
  <c r="AR858"/>
  <c r="AS858"/>
  <c r="AR859"/>
  <c r="AS859"/>
  <c r="AN860"/>
  <c r="AO860" s="1"/>
  <c r="AR860"/>
  <c r="AS860"/>
  <c r="AR861"/>
  <c r="AS861"/>
  <c r="AN862"/>
  <c r="AO862" s="1"/>
  <c r="AR862"/>
  <c r="AS862"/>
  <c r="AR863"/>
  <c r="AS863"/>
  <c r="AN864"/>
  <c r="AR864"/>
  <c r="AS864"/>
  <c r="AR865"/>
  <c r="AS865"/>
  <c r="AN866"/>
  <c r="AO866" s="1"/>
  <c r="AR866"/>
  <c r="AS866"/>
  <c r="AR867"/>
  <c r="AS867"/>
  <c r="AN868"/>
  <c r="AO868" s="1"/>
  <c r="AR868"/>
  <c r="AS868"/>
  <c r="AR869"/>
  <c r="AS869"/>
  <c r="AN870"/>
  <c r="AO870" s="1"/>
  <c r="AR870"/>
  <c r="AS870"/>
  <c r="AR871"/>
  <c r="AS871"/>
  <c r="AN872"/>
  <c r="AO872" s="1"/>
  <c r="AR872"/>
  <c r="AS872"/>
  <c r="AR873"/>
  <c r="AS873"/>
  <c r="AN874"/>
  <c r="AO874" s="1"/>
  <c r="AR874"/>
  <c r="AS874"/>
  <c r="AR875"/>
  <c r="AS875"/>
  <c r="AN876"/>
  <c r="AO876" s="1"/>
  <c r="AR876"/>
  <c r="AS876"/>
  <c r="AR877"/>
  <c r="AS877"/>
  <c r="AN878"/>
  <c r="AO878" s="1"/>
  <c r="AR878"/>
  <c r="AS878"/>
  <c r="AR879"/>
  <c r="AS879"/>
  <c r="AN880"/>
  <c r="AP880" s="1"/>
  <c r="AR880"/>
  <c r="AS880"/>
  <c r="AR881"/>
  <c r="AS881"/>
  <c r="AN882"/>
  <c r="AO882" s="1"/>
  <c r="AR882"/>
  <c r="AS882"/>
  <c r="AR883"/>
  <c r="AS883"/>
  <c r="AN884"/>
  <c r="AO884" s="1"/>
  <c r="AR884"/>
  <c r="AS884"/>
  <c r="AR885"/>
  <c r="AS885"/>
  <c r="AN886"/>
  <c r="AO886" s="1"/>
  <c r="AR886"/>
  <c r="AS886"/>
  <c r="AR887"/>
  <c r="AS887"/>
  <c r="AN888"/>
  <c r="AO888" s="1"/>
  <c r="AR888"/>
  <c r="AS888"/>
  <c r="AR889"/>
  <c r="AS889"/>
  <c r="AN890"/>
  <c r="AO890" s="1"/>
  <c r="AR890"/>
  <c r="AS890"/>
  <c r="AR891"/>
  <c r="AS891"/>
  <c r="AN892"/>
  <c r="AO892" s="1"/>
  <c r="AR892"/>
  <c r="AS892"/>
  <c r="AR893"/>
  <c r="AS893"/>
  <c r="AN894"/>
  <c r="AO894" s="1"/>
  <c r="AR894"/>
  <c r="AS894"/>
  <c r="AR895"/>
  <c r="AS895"/>
  <c r="AN896"/>
  <c r="AR896"/>
  <c r="AS896"/>
  <c r="AR897"/>
  <c r="AS897"/>
  <c r="AN898"/>
  <c r="AO898" s="1"/>
  <c r="AR898"/>
  <c r="AS898"/>
  <c r="AR899"/>
  <c r="AS899"/>
  <c r="AN900"/>
  <c r="AO900" s="1"/>
  <c r="AR900"/>
  <c r="AS900"/>
  <c r="AR901"/>
  <c r="AS901"/>
  <c r="AN902"/>
  <c r="AO902" s="1"/>
  <c r="AR902"/>
  <c r="AS902"/>
  <c r="AR903"/>
  <c r="AS903"/>
  <c r="AN904"/>
  <c r="AR904"/>
  <c r="AS904"/>
  <c r="AR905"/>
  <c r="AS905"/>
  <c r="AN906"/>
  <c r="AO906" s="1"/>
  <c r="AR906"/>
  <c r="AS906"/>
  <c r="AR907"/>
  <c r="AS907"/>
  <c r="AN908"/>
  <c r="AO908" s="1"/>
  <c r="AR908"/>
  <c r="AS908"/>
  <c r="AR909"/>
  <c r="AS909"/>
  <c r="AN910"/>
  <c r="AO910" s="1"/>
  <c r="AR910"/>
  <c r="AS910"/>
  <c r="AR911"/>
  <c r="AS911"/>
  <c r="AN912"/>
  <c r="AP912" s="1"/>
  <c r="AR912"/>
  <c r="AS912"/>
  <c r="AR913"/>
  <c r="AS913"/>
  <c r="AN914"/>
  <c r="AO914" s="1"/>
  <c r="AR914"/>
  <c r="AS914"/>
  <c r="AR915"/>
  <c r="AS915"/>
  <c r="AN916"/>
  <c r="AO916" s="1"/>
  <c r="AR916"/>
  <c r="AS916"/>
  <c r="AR917"/>
  <c r="AS917"/>
  <c r="AN918"/>
  <c r="AO918" s="1"/>
  <c r="AR918"/>
  <c r="AS918"/>
  <c r="AR919"/>
  <c r="AS919"/>
  <c r="AN920"/>
  <c r="AR920"/>
  <c r="AS920"/>
  <c r="AR921"/>
  <c r="AS921"/>
  <c r="AN922"/>
  <c r="AO922" s="1"/>
  <c r="AR922"/>
  <c r="AS922"/>
  <c r="AR923"/>
  <c r="AS923"/>
  <c r="AN924"/>
  <c r="AO924" s="1"/>
  <c r="AR924"/>
  <c r="AS924"/>
  <c r="AR925"/>
  <c r="AS925"/>
  <c r="AN926"/>
  <c r="AO926" s="1"/>
  <c r="AR926"/>
  <c r="AS926"/>
  <c r="AR927"/>
  <c r="AS927"/>
  <c r="AN928"/>
  <c r="AR928"/>
  <c r="AS928"/>
  <c r="AR929"/>
  <c r="AS929"/>
  <c r="AN930"/>
  <c r="AO930" s="1"/>
  <c r="AR930"/>
  <c r="AS930"/>
  <c r="AR931"/>
  <c r="AS931"/>
  <c r="AN932"/>
  <c r="AO932" s="1"/>
  <c r="AR932"/>
  <c r="AS932"/>
  <c r="AR933"/>
  <c r="AS933"/>
  <c r="AN934"/>
  <c r="AO934" s="1"/>
  <c r="AR934"/>
  <c r="AS934"/>
  <c r="AR935"/>
  <c r="AS935"/>
  <c r="AN936"/>
  <c r="AP936" s="1"/>
  <c r="AR936"/>
  <c r="AS936"/>
  <c r="AR937"/>
  <c r="AS937"/>
  <c r="AN938"/>
  <c r="AO938" s="1"/>
  <c r="AR938"/>
  <c r="AS938"/>
  <c r="AR939"/>
  <c r="AS939"/>
  <c r="AN940"/>
  <c r="AO940" s="1"/>
  <c r="AR940"/>
  <c r="AS940"/>
  <c r="AR941"/>
  <c r="AS941"/>
  <c r="AN942"/>
  <c r="AO942" s="1"/>
  <c r="AR942"/>
  <c r="AS942"/>
  <c r="AR943"/>
  <c r="AS943"/>
  <c r="AN944"/>
  <c r="AR944"/>
  <c r="AS944"/>
  <c r="AR945"/>
  <c r="AS945"/>
  <c r="AN946"/>
  <c r="AO946" s="1"/>
  <c r="AR946"/>
  <c r="AS946"/>
  <c r="AR947"/>
  <c r="AS947"/>
  <c r="AN948"/>
  <c r="AO948" s="1"/>
  <c r="AR948"/>
  <c r="AS948"/>
  <c r="AR949"/>
  <c r="AS949"/>
  <c r="AN950"/>
  <c r="AO950" s="1"/>
  <c r="AR950"/>
  <c r="AS950"/>
  <c r="AR951"/>
  <c r="AS951"/>
  <c r="AN952"/>
  <c r="AP952" s="1"/>
  <c r="AR952"/>
  <c r="AS952"/>
  <c r="AR953"/>
  <c r="AS953"/>
  <c r="AN954"/>
  <c r="AO954" s="1"/>
  <c r="AR954"/>
  <c r="AS954"/>
  <c r="AR955"/>
  <c r="AS955"/>
  <c r="AN956"/>
  <c r="AR956"/>
  <c r="AS956"/>
  <c r="AR957"/>
  <c r="AS957"/>
  <c r="AN958"/>
  <c r="AO958" s="1"/>
  <c r="AR958"/>
  <c r="AS958"/>
  <c r="AR959"/>
  <c r="AS959"/>
  <c r="AN960"/>
  <c r="AR960"/>
  <c r="AS960"/>
  <c r="AR961"/>
  <c r="AS961"/>
  <c r="AN962"/>
  <c r="AO962" s="1"/>
  <c r="AR962"/>
  <c r="AS962"/>
  <c r="AR963"/>
  <c r="AS963"/>
  <c r="AN964"/>
  <c r="AO964" s="1"/>
  <c r="AR964"/>
  <c r="AS964"/>
  <c r="AR965"/>
  <c r="AS965"/>
  <c r="AN966"/>
  <c r="AO966" s="1"/>
  <c r="AR966"/>
  <c r="AS966"/>
  <c r="AR967"/>
  <c r="AS967"/>
  <c r="AN968"/>
  <c r="AP968" s="1"/>
  <c r="AR968"/>
  <c r="AS968"/>
  <c r="AR969"/>
  <c r="AS969"/>
  <c r="AN970"/>
  <c r="AO970" s="1"/>
  <c r="AR970"/>
  <c r="AS970"/>
  <c r="AR971"/>
  <c r="AS971"/>
  <c r="AN972"/>
  <c r="AR972"/>
  <c r="AS972"/>
  <c r="AR973"/>
  <c r="AS973"/>
  <c r="AN974"/>
  <c r="AR974"/>
  <c r="AS974"/>
  <c r="AR975"/>
  <c r="AS975"/>
  <c r="AN976"/>
  <c r="AO976" s="1"/>
  <c r="AR976"/>
  <c r="AS976"/>
  <c r="AR977"/>
  <c r="AS977"/>
  <c r="AN978"/>
  <c r="AP978" s="1"/>
  <c r="AR978"/>
  <c r="AS978"/>
  <c r="AR979"/>
  <c r="AS979"/>
  <c r="AN980"/>
  <c r="AR980"/>
  <c r="AS980"/>
  <c r="AR981"/>
  <c r="AS981"/>
  <c r="AN982"/>
  <c r="AR982"/>
  <c r="AS982"/>
  <c r="AR983"/>
  <c r="AS983"/>
  <c r="AN984"/>
  <c r="AO984" s="1"/>
  <c r="AR984"/>
  <c r="AS984"/>
  <c r="AR985"/>
  <c r="AS985"/>
  <c r="AN986"/>
  <c r="AP986" s="1"/>
  <c r="AR986"/>
  <c r="AS986"/>
  <c r="AR987"/>
  <c r="AS987"/>
  <c r="AN988"/>
  <c r="AO988" s="1"/>
  <c r="AR988"/>
  <c r="AS988"/>
  <c r="AR989"/>
  <c r="AS989"/>
  <c r="AN990"/>
  <c r="AR990"/>
  <c r="AS990"/>
  <c r="AR991"/>
  <c r="AS991"/>
  <c r="AN992"/>
  <c r="AO992" s="1"/>
  <c r="AR992"/>
  <c r="AS992"/>
  <c r="AR993"/>
  <c r="AS993"/>
  <c r="AN994"/>
  <c r="AP994" s="1"/>
  <c r="AR994"/>
  <c r="AS994"/>
  <c r="AR995"/>
  <c r="AS995"/>
  <c r="AN996"/>
  <c r="AO996" s="1"/>
  <c r="AR996"/>
  <c r="AS996"/>
  <c r="AR997"/>
  <c r="AS997"/>
  <c r="AN998"/>
  <c r="AR998"/>
  <c r="AS998"/>
  <c r="AR999"/>
  <c r="AS999"/>
  <c r="AN1000"/>
  <c r="AO1000" s="1"/>
  <c r="AR1000"/>
  <c r="AS1000"/>
  <c r="AR1001"/>
  <c r="AS1001"/>
  <c r="AN1002"/>
  <c r="AP1002" s="1"/>
  <c r="AR1002"/>
  <c r="AS1002"/>
  <c r="AR1003"/>
  <c r="AS1003"/>
  <c r="AN1004"/>
  <c r="AR1004"/>
  <c r="AS1004"/>
  <c r="AR1005"/>
  <c r="AS1005"/>
  <c r="AN1006"/>
  <c r="AR1006"/>
  <c r="AS1006"/>
  <c r="AR1007"/>
  <c r="AS1007"/>
  <c r="AN1008"/>
  <c r="AO1008" s="1"/>
  <c r="AR1008"/>
  <c r="AS1008"/>
  <c r="AR1009"/>
  <c r="AS1009"/>
  <c r="AN1010"/>
  <c r="AP1010" s="1"/>
  <c r="AR1010"/>
  <c r="AS1010"/>
  <c r="AR1011"/>
  <c r="AS1011"/>
  <c r="AN1012"/>
  <c r="AO1012" s="1"/>
  <c r="AR1012"/>
  <c r="AS1012"/>
  <c r="AR1013"/>
  <c r="AS1013"/>
  <c r="AN1014"/>
  <c r="AR1014"/>
  <c r="AS1014"/>
  <c r="AR1015"/>
  <c r="AS1015"/>
  <c r="AN1016"/>
  <c r="AO1016" s="1"/>
  <c r="AR1016"/>
  <c r="AS1016"/>
  <c r="AR1017"/>
  <c r="AS1017"/>
  <c r="AN1018"/>
  <c r="AP1018" s="1"/>
  <c r="AR1018"/>
  <c r="AS1018"/>
  <c r="AR1019"/>
  <c r="AS1019"/>
  <c r="AN1020"/>
  <c r="AO1020" s="1"/>
  <c r="AR1020"/>
  <c r="AS1020"/>
  <c r="AR1021"/>
  <c r="AS1021"/>
  <c r="AN1022"/>
  <c r="AR1022"/>
  <c r="AS1022"/>
  <c r="AR1023"/>
  <c r="AS1023"/>
  <c r="AN1024"/>
  <c r="AO1024" s="1"/>
  <c r="AR1024"/>
  <c r="AS1024"/>
  <c r="AR1025"/>
  <c r="AS1025"/>
  <c r="AN1026"/>
  <c r="AP1026" s="1"/>
  <c r="AR1026"/>
  <c r="AS1026"/>
  <c r="AN1027"/>
  <c r="AR1027"/>
  <c r="AS1027"/>
  <c r="AN1028"/>
  <c r="AR1028"/>
  <c r="AS1028"/>
  <c r="AN1029"/>
  <c r="AR1029"/>
  <c r="AS1029"/>
  <c r="AN1030"/>
  <c r="AR1030"/>
  <c r="AS1030"/>
  <c r="AN1031"/>
  <c r="AR1031"/>
  <c r="AS1031"/>
  <c r="AN1032"/>
  <c r="AO1032" s="1"/>
  <c r="AR1032"/>
  <c r="AS1032"/>
  <c r="AN1033"/>
  <c r="AR1033"/>
  <c r="AS1033"/>
  <c r="AN1034"/>
  <c r="AP1034" s="1"/>
  <c r="AR1034"/>
  <c r="AS1034"/>
  <c r="AN1035"/>
  <c r="AR1035"/>
  <c r="AS1035"/>
  <c r="AN1036"/>
  <c r="AR1036"/>
  <c r="AS1036"/>
  <c r="AN1037"/>
  <c r="AR1037"/>
  <c r="AS1037"/>
  <c r="AN1038"/>
  <c r="AR1038"/>
  <c r="AS1038"/>
  <c r="AN1039"/>
  <c r="AR1039"/>
  <c r="AS1039"/>
  <c r="AN1040"/>
  <c r="AO1040" s="1"/>
  <c r="AR1040"/>
  <c r="AS1040"/>
  <c r="AN1041"/>
  <c r="AR1041"/>
  <c r="AS1041"/>
  <c r="AN1042"/>
  <c r="AP1042" s="1"/>
  <c r="AR1042"/>
  <c r="AS1042"/>
  <c r="AN1043"/>
  <c r="AR1043"/>
  <c r="AS1043"/>
  <c r="AN1044"/>
  <c r="AO1044" s="1"/>
  <c r="AR1044"/>
  <c r="AS1044"/>
  <c r="AN1045"/>
  <c r="AR1045"/>
  <c r="AS1045"/>
  <c r="AN1046"/>
  <c r="AR1046"/>
  <c r="AS1046"/>
  <c r="AN1047"/>
  <c r="AR1047"/>
  <c r="AS1047"/>
  <c r="AN1048"/>
  <c r="AO1048" s="1"/>
  <c r="AR1048"/>
  <c r="AS1048"/>
  <c r="AN1049"/>
  <c r="AR1049"/>
  <c r="AS1049"/>
  <c r="AN1050"/>
  <c r="AP1050" s="1"/>
  <c r="AR1050"/>
  <c r="AS1050"/>
  <c r="AN1051"/>
  <c r="AR1051"/>
  <c r="AS1051"/>
  <c r="AN1052"/>
  <c r="AO1052" s="1"/>
  <c r="AR1052"/>
  <c r="AS1052"/>
  <c r="AN1053"/>
  <c r="AR1053"/>
  <c r="AS1053"/>
  <c r="AN1054"/>
  <c r="AR1054"/>
  <c r="AS1054"/>
  <c r="AN1055"/>
  <c r="AR1055"/>
  <c r="AS1055"/>
  <c r="AN1056"/>
  <c r="AO1056" s="1"/>
  <c r="AR1056"/>
  <c r="AS1056"/>
  <c r="AN1057"/>
  <c r="AR1057"/>
  <c r="AS1057"/>
  <c r="AN1058"/>
  <c r="AP1058" s="1"/>
  <c r="AR1058"/>
  <c r="AS1058"/>
  <c r="AN1059"/>
  <c r="AR1059"/>
  <c r="AS1059"/>
  <c r="AN1060"/>
  <c r="AO1060" s="1"/>
  <c r="AR1060"/>
  <c r="AS1060"/>
  <c r="AN1061"/>
  <c r="AR1061"/>
  <c r="AS1061"/>
  <c r="AN1062"/>
  <c r="AR1062"/>
  <c r="AS1062"/>
  <c r="AN1063"/>
  <c r="AR1063"/>
  <c r="AS1063"/>
  <c r="AN1064"/>
  <c r="AO1064" s="1"/>
  <c r="AR1064"/>
  <c r="AS1064"/>
  <c r="AN1065"/>
  <c r="AR1065"/>
  <c r="AS1065"/>
  <c r="AN1066"/>
  <c r="AP1066" s="1"/>
  <c r="AR1066"/>
  <c r="AS1066"/>
  <c r="AN1067"/>
  <c r="AR1067"/>
  <c r="AS1067"/>
  <c r="AN1068"/>
  <c r="AR1068"/>
  <c r="AS1068"/>
  <c r="AN1069"/>
  <c r="AR1069"/>
  <c r="AS1069"/>
  <c r="AN1070"/>
  <c r="AR1070"/>
  <c r="AS1070"/>
  <c r="AN1071"/>
  <c r="AR1071"/>
  <c r="AS1071"/>
  <c r="AN1072"/>
  <c r="AO1072" s="1"/>
  <c r="AR1072"/>
  <c r="AS1072"/>
  <c r="AN1073"/>
  <c r="AR1073"/>
  <c r="AS1073"/>
  <c r="AN1074"/>
  <c r="AR1074"/>
  <c r="AS1074"/>
  <c r="AN1075"/>
  <c r="AR1075"/>
  <c r="AS1075"/>
  <c r="AN1076"/>
  <c r="AR1076"/>
  <c r="AS1076"/>
  <c r="AN1077"/>
  <c r="AR1077"/>
  <c r="AS1077"/>
  <c r="AN1078"/>
  <c r="AO1078" s="1"/>
  <c r="AR1078"/>
  <c r="AS1078"/>
  <c r="AN1079"/>
  <c r="AR1079"/>
  <c r="AS1079"/>
  <c r="AN1080"/>
  <c r="AP1080" s="1"/>
  <c r="AR1080"/>
  <c r="AS1080"/>
  <c r="AN1081"/>
  <c r="AR1081"/>
  <c r="AS1081"/>
  <c r="AN1082"/>
  <c r="AO1082" s="1"/>
  <c r="AR1082"/>
  <c r="AS1082"/>
  <c r="AN1083"/>
  <c r="AR1083"/>
  <c r="AS1083"/>
  <c r="AN1084"/>
  <c r="AR1084"/>
  <c r="AS1084"/>
  <c r="AN1085"/>
  <c r="AR1085"/>
  <c r="AS1085"/>
  <c r="AN1086"/>
  <c r="AO1086" s="1"/>
  <c r="AR1086"/>
  <c r="AS1086"/>
  <c r="AN1087"/>
  <c r="AR1087"/>
  <c r="AS1087"/>
  <c r="AN1088"/>
  <c r="AP1088" s="1"/>
  <c r="AR1088"/>
  <c r="AS1088"/>
  <c r="AN1089"/>
  <c r="AR1089"/>
  <c r="AS1089"/>
  <c r="AN1090"/>
  <c r="AR1090"/>
  <c r="AS1090"/>
  <c r="AN1091"/>
  <c r="AR1091"/>
  <c r="AS1091"/>
  <c r="AN1092"/>
  <c r="AR1092"/>
  <c r="AS1092"/>
  <c r="AN1093"/>
  <c r="AR1093"/>
  <c r="AS1093"/>
  <c r="AN1094"/>
  <c r="AO1094" s="1"/>
  <c r="AR1094"/>
  <c r="AS1094"/>
  <c r="AN1095"/>
  <c r="AR1095"/>
  <c r="AS1095"/>
  <c r="AN1096"/>
  <c r="AP1096" s="1"/>
  <c r="AR1096"/>
  <c r="AS1096"/>
  <c r="AN1097"/>
  <c r="AR1097"/>
  <c r="AS1097"/>
  <c r="AN1098"/>
  <c r="AR1098"/>
  <c r="AS1098"/>
  <c r="AN1099"/>
  <c r="AR1099"/>
  <c r="AS1099"/>
  <c r="AN1100"/>
  <c r="AR1100"/>
  <c r="AS1100"/>
  <c r="AN1101"/>
  <c r="AR1101"/>
  <c r="AS1101"/>
  <c r="AN1102"/>
  <c r="AO1102" s="1"/>
  <c r="AR1102"/>
  <c r="AS1102"/>
  <c r="AN1103"/>
  <c r="AR1103"/>
  <c r="AS1103"/>
  <c r="AN1104"/>
  <c r="AP1104" s="1"/>
  <c r="AR1104"/>
  <c r="AS1104"/>
  <c r="AN1105"/>
  <c r="AR1105"/>
  <c r="AS1105"/>
  <c r="AN1106"/>
  <c r="AO1106" s="1"/>
  <c r="AR1106"/>
  <c r="AS1106"/>
  <c r="AN1107"/>
  <c r="AR1107"/>
  <c r="AS1107"/>
  <c r="AN1108"/>
  <c r="AR1108"/>
  <c r="AS1108"/>
  <c r="AN1109"/>
  <c r="AR1109"/>
  <c r="AS1109"/>
  <c r="AN1110"/>
  <c r="AO1110" s="1"/>
  <c r="AR1110"/>
  <c r="AS1110"/>
  <c r="AN1111"/>
  <c r="AR1111"/>
  <c r="AS1111"/>
  <c r="AN1112"/>
  <c r="AP1112" s="1"/>
  <c r="AR1112"/>
  <c r="AS1112"/>
  <c r="AN1113"/>
  <c r="AR1113"/>
  <c r="AS1113"/>
  <c r="AN1114"/>
  <c r="AO1114" s="1"/>
  <c r="AR1114"/>
  <c r="AS1114"/>
  <c r="AN1115"/>
  <c r="AR1115"/>
  <c r="AS1115"/>
  <c r="AN1116"/>
  <c r="AR1116"/>
  <c r="AS1116"/>
  <c r="AN1117"/>
  <c r="AR1117"/>
  <c r="AS1117"/>
  <c r="AN1118"/>
  <c r="AO1118" s="1"/>
  <c r="AR1118"/>
  <c r="AS1118"/>
  <c r="AN1119"/>
  <c r="AR1119"/>
  <c r="AS1119"/>
  <c r="AN1120"/>
  <c r="AP1120" s="1"/>
  <c r="AR1120"/>
  <c r="AS1120"/>
  <c r="AN1121"/>
  <c r="AR1121"/>
  <c r="AS1121"/>
  <c r="AN1122"/>
  <c r="AO1122" s="1"/>
  <c r="AR1122"/>
  <c r="AS1122"/>
  <c r="AN1123"/>
  <c r="AR1123"/>
  <c r="AS1123"/>
  <c r="AN1124"/>
  <c r="AR1124"/>
  <c r="AS1124"/>
  <c r="AN1125"/>
  <c r="AR1125"/>
  <c r="AS1125"/>
  <c r="AN1126"/>
  <c r="AO1126" s="1"/>
  <c r="AR1126"/>
  <c r="AS1126"/>
  <c r="AN1127"/>
  <c r="AR1127"/>
  <c r="AS1127"/>
  <c r="AN1128"/>
  <c r="AP1128" s="1"/>
  <c r="AR1128"/>
  <c r="AS1128"/>
  <c r="AN1129"/>
  <c r="AR1129"/>
  <c r="AS1129"/>
  <c r="AN1130"/>
  <c r="AR1130"/>
  <c r="AS1130"/>
  <c r="AN1131"/>
  <c r="AR1131"/>
  <c r="AS1131"/>
  <c r="AN1132"/>
  <c r="AR1132"/>
  <c r="AS1132"/>
  <c r="AN1133"/>
  <c r="AR1133"/>
  <c r="AS1133"/>
  <c r="AN1134"/>
  <c r="AO1134" s="1"/>
  <c r="AR1134"/>
  <c r="AS1134"/>
  <c r="AN1135"/>
  <c r="AR1135"/>
  <c r="AS1135"/>
  <c r="AN1136"/>
  <c r="AP1136" s="1"/>
  <c r="AR1136"/>
  <c r="AS1136"/>
  <c r="AN1137"/>
  <c r="AR1137"/>
  <c r="AS1137"/>
  <c r="AN1138"/>
  <c r="AO1138" s="1"/>
  <c r="AR1138"/>
  <c r="AS1138"/>
  <c r="AN1139"/>
  <c r="AR1139"/>
  <c r="AS1139"/>
  <c r="AN1140"/>
  <c r="AR1140"/>
  <c r="AS1140"/>
  <c r="AN1141"/>
  <c r="AR1141"/>
  <c r="AS1141"/>
  <c r="AN1142"/>
  <c r="AO1142" s="1"/>
  <c r="AR1142"/>
  <c r="AS1142"/>
  <c r="AN1143"/>
  <c r="AR1143"/>
  <c r="AS1143"/>
  <c r="AN1144"/>
  <c r="AP1144" s="1"/>
  <c r="AR1144"/>
  <c r="AS1144"/>
  <c r="AN1145"/>
  <c r="AR1145"/>
  <c r="AS1145"/>
  <c r="AN1146"/>
  <c r="AO1146" s="1"/>
  <c r="AR1146"/>
  <c r="AS1146"/>
  <c r="AN1147"/>
  <c r="AR1147"/>
  <c r="AS1147"/>
  <c r="AN1148"/>
  <c r="AR1148"/>
  <c r="AS1148"/>
  <c r="AN1149"/>
  <c r="AR1149"/>
  <c r="AS1149"/>
  <c r="AN1150"/>
  <c r="AO1150" s="1"/>
  <c r="AR1150"/>
  <c r="AS1150"/>
  <c r="AN1151"/>
  <c r="AR1151"/>
  <c r="AS1151"/>
  <c r="AN1152"/>
  <c r="AP1152" s="1"/>
  <c r="AR1152"/>
  <c r="AS1152"/>
  <c r="AN1153"/>
  <c r="AR1153"/>
  <c r="AS1153"/>
  <c r="AN1154"/>
  <c r="AR1154"/>
  <c r="AS1154"/>
  <c r="AN1155"/>
  <c r="AR1155"/>
  <c r="AS1155"/>
  <c r="AN1156"/>
  <c r="AR1156"/>
  <c r="AS1156"/>
  <c r="AN1157"/>
  <c r="AR1157"/>
  <c r="AS1157"/>
  <c r="AN1158"/>
  <c r="AO1158" s="1"/>
  <c r="AR1158"/>
  <c r="AS1158"/>
  <c r="AN1159"/>
  <c r="AR1159"/>
  <c r="AS1159"/>
  <c r="AN1160"/>
  <c r="AP1160" s="1"/>
  <c r="AR1160"/>
  <c r="AS1160"/>
  <c r="AN1161"/>
  <c r="AR1161"/>
  <c r="AS1161"/>
  <c r="AN1162"/>
  <c r="AR1162"/>
  <c r="AS1162"/>
  <c r="AN1163"/>
  <c r="AR1163"/>
  <c r="AS1163"/>
  <c r="AN1164"/>
  <c r="AR1164"/>
  <c r="AS1164"/>
  <c r="AN1165"/>
  <c r="AR1165"/>
  <c r="AS1165"/>
  <c r="AN1166"/>
  <c r="AO1166" s="1"/>
  <c r="AR1166"/>
  <c r="AS1166"/>
  <c r="AN1167"/>
  <c r="AR1167"/>
  <c r="AS1167"/>
  <c r="AN1168"/>
  <c r="AP1168" s="1"/>
  <c r="AR1168"/>
  <c r="AS1168"/>
  <c r="AN1169"/>
  <c r="AR1169"/>
  <c r="AS1169"/>
  <c r="AN1170"/>
  <c r="AR1170"/>
  <c r="AS1170"/>
  <c r="AN1171"/>
  <c r="AR1171"/>
  <c r="AS1171"/>
  <c r="AN1172"/>
  <c r="AR1172"/>
  <c r="AS1172"/>
  <c r="AN1173"/>
  <c r="AR1173"/>
  <c r="AS1173"/>
  <c r="AN1174"/>
  <c r="AO1174" s="1"/>
  <c r="AR1174"/>
  <c r="AS1174"/>
  <c r="AN1175"/>
  <c r="AR1175"/>
  <c r="AS1175"/>
  <c r="AN1176"/>
  <c r="AP1176" s="1"/>
  <c r="AR1176"/>
  <c r="AS1176"/>
  <c r="AN1177"/>
  <c r="AR1177"/>
  <c r="AS1177"/>
  <c r="AN1178"/>
  <c r="AO1178" s="1"/>
  <c r="AR1178"/>
  <c r="AS1178"/>
  <c r="AN1179"/>
  <c r="AR1179"/>
  <c r="AS1179"/>
  <c r="AN1180"/>
  <c r="AR1180"/>
  <c r="AS1180"/>
  <c r="AN1181"/>
  <c r="AR1181"/>
  <c r="AS1181"/>
  <c r="AN1182"/>
  <c r="AO1182" s="1"/>
  <c r="AR1182"/>
  <c r="AS1182"/>
  <c r="AN1183"/>
  <c r="AR1183"/>
  <c r="AS1183"/>
  <c r="AN1184"/>
  <c r="AP1184" s="1"/>
  <c r="AR1184"/>
  <c r="AS1184"/>
  <c r="AN1185"/>
  <c r="AR1185"/>
  <c r="AS1185"/>
  <c r="AN1186"/>
  <c r="AO1186" s="1"/>
  <c r="AR1186"/>
  <c r="AS1186"/>
  <c r="AN1187"/>
  <c r="AR1187"/>
  <c r="AS1187"/>
  <c r="AN1188"/>
  <c r="AR1188"/>
  <c r="AS1188"/>
  <c r="AN1189"/>
  <c r="AR1189"/>
  <c r="AS1189"/>
  <c r="AN1190"/>
  <c r="AO1190" s="1"/>
  <c r="AR1190"/>
  <c r="AS1190"/>
  <c r="AN1191"/>
  <c r="AR1191"/>
  <c r="AS1191"/>
  <c r="AN1192"/>
  <c r="AP1192" s="1"/>
  <c r="AR1192"/>
  <c r="AS1192"/>
  <c r="AN1193"/>
  <c r="AR1193"/>
  <c r="AS1193"/>
  <c r="AN1194"/>
  <c r="AR1194"/>
  <c r="AS1194"/>
  <c r="AN1195"/>
  <c r="AR1195"/>
  <c r="AS1195"/>
  <c r="AN1196"/>
  <c r="AR1196"/>
  <c r="AS1196"/>
  <c r="AN1197"/>
  <c r="AR1197"/>
  <c r="AS1197"/>
  <c r="AN1198"/>
  <c r="AR1198"/>
  <c r="AS1198"/>
  <c r="AN1199"/>
  <c r="AR1199"/>
  <c r="AS1199"/>
  <c r="AN1200"/>
  <c r="AR1200"/>
  <c r="AS1200"/>
  <c r="AN1201"/>
  <c r="AR1201"/>
  <c r="AS1201"/>
  <c r="AN1202"/>
  <c r="AR1202"/>
  <c r="AS1202"/>
  <c r="AN1203"/>
  <c r="AR1203"/>
  <c r="AS1203"/>
  <c r="AN1204"/>
  <c r="AR1204"/>
  <c r="AS1204"/>
  <c r="AN1205"/>
  <c r="AR1205"/>
  <c r="AS1205"/>
  <c r="AN1206"/>
  <c r="AR1206"/>
  <c r="AS1206"/>
  <c r="AN1207"/>
  <c r="AR1207"/>
  <c r="AS1207"/>
  <c r="AN1208"/>
  <c r="AR1208"/>
  <c r="AS1208"/>
  <c r="AN1209"/>
  <c r="AR1209"/>
  <c r="AS1209"/>
  <c r="AN1210"/>
  <c r="AO1210" s="1"/>
  <c r="AR1210"/>
  <c r="AS1210"/>
  <c r="AN1211"/>
  <c r="AR1211"/>
  <c r="AS1211"/>
  <c r="AN1212"/>
  <c r="AR1212"/>
  <c r="AS1212"/>
  <c r="AN1213"/>
  <c r="AR1213"/>
  <c r="AS1213"/>
  <c r="AN1214"/>
  <c r="AO1214" s="1"/>
  <c r="AR1214"/>
  <c r="AS1214"/>
  <c r="AN1215"/>
  <c r="AR1215"/>
  <c r="AS1215"/>
  <c r="AN1216"/>
  <c r="AR1216"/>
  <c r="AS1216"/>
  <c r="AN1217"/>
  <c r="AR1217"/>
  <c r="AS1217"/>
  <c r="AN1218"/>
  <c r="AR1218"/>
  <c r="AS1218"/>
  <c r="AN1219"/>
  <c r="AR1219"/>
  <c r="AS1219"/>
  <c r="AN1220"/>
  <c r="AR1220"/>
  <c r="AS1220"/>
  <c r="AN1221"/>
  <c r="AR1221"/>
  <c r="AS1221"/>
  <c r="AN1222"/>
  <c r="AO1222" s="1"/>
  <c r="AR1222"/>
  <c r="AS1222"/>
  <c r="AN1223"/>
  <c r="AO1223" s="1"/>
  <c r="AR1223"/>
  <c r="AS1223"/>
  <c r="AN1224"/>
  <c r="AP1224" s="1"/>
  <c r="AR1224"/>
  <c r="AS1224"/>
  <c r="AN1225"/>
  <c r="AO1225" s="1"/>
  <c r="AR1225"/>
  <c r="AS1225"/>
  <c r="AN1226"/>
  <c r="AO1226" s="1"/>
  <c r="AR1226"/>
  <c r="AS1226"/>
  <c r="AN1227"/>
  <c r="AO1227" s="1"/>
  <c r="AR1227"/>
  <c r="AS1227"/>
  <c r="AN1228"/>
  <c r="AP1228" s="1"/>
  <c r="AR1228"/>
  <c r="AS1228"/>
  <c r="AN1229"/>
  <c r="AO1229" s="1"/>
  <c r="AR1229"/>
  <c r="AS1229"/>
  <c r="AN1230"/>
  <c r="AR1230"/>
  <c r="AS1230"/>
  <c r="AN1231"/>
  <c r="AO1231" s="1"/>
  <c r="AR1231"/>
  <c r="AS1231"/>
  <c r="AN1232"/>
  <c r="AP1232" s="1"/>
  <c r="AR1232"/>
  <c r="AS1232"/>
  <c r="AN1233"/>
  <c r="AO1233" s="1"/>
  <c r="AR1233"/>
  <c r="AS1233"/>
  <c r="AN1234"/>
  <c r="AR1234"/>
  <c r="AS1234"/>
  <c r="AN1235"/>
  <c r="AO1235" s="1"/>
  <c r="AR1235"/>
  <c r="AS1235"/>
  <c r="AN1236"/>
  <c r="AP1236" s="1"/>
  <c r="AR1236"/>
  <c r="AS1236"/>
  <c r="AN1237"/>
  <c r="AO1237" s="1"/>
  <c r="AR1237"/>
  <c r="AS1237"/>
  <c r="AN1238"/>
  <c r="AO1238" s="1"/>
  <c r="AR1238"/>
  <c r="AS1238"/>
  <c r="AN1239"/>
  <c r="AO1239" s="1"/>
  <c r="AR1239"/>
  <c r="AS1239"/>
  <c r="AN1240"/>
  <c r="AP1240" s="1"/>
  <c r="AR1240"/>
  <c r="AS1240"/>
  <c r="AN1241"/>
  <c r="AO1241" s="1"/>
  <c r="AR1241"/>
  <c r="AS1241"/>
  <c r="AN1242"/>
  <c r="AO1242" s="1"/>
  <c r="AR1242"/>
  <c r="AS1242"/>
  <c r="AN1243"/>
  <c r="AO1243" s="1"/>
  <c r="AR1243"/>
  <c r="AS1243"/>
  <c r="AN1244"/>
  <c r="AP1244" s="1"/>
  <c r="AR1244"/>
  <c r="AS1244"/>
  <c r="AN1245"/>
  <c r="AO1245" s="1"/>
  <c r="AR1245"/>
  <c r="AS1245"/>
  <c r="AN1246"/>
  <c r="AO1246" s="1"/>
  <c r="AR1246"/>
  <c r="AS1246"/>
  <c r="AN1247"/>
  <c r="AO1247" s="1"/>
  <c r="AR1247"/>
  <c r="AS1247"/>
  <c r="AN1248"/>
  <c r="AP1248" s="1"/>
  <c r="AR1248"/>
  <c r="AS1248"/>
  <c r="AN1249"/>
  <c r="AO1249" s="1"/>
  <c r="AR1249"/>
  <c r="AS1249"/>
  <c r="AN1250"/>
  <c r="AR1250"/>
  <c r="AS1250"/>
  <c r="AN1251"/>
  <c r="AO1251" s="1"/>
  <c r="AR1251"/>
  <c r="AS1251"/>
  <c r="AN1252"/>
  <c r="AP1252" s="1"/>
  <c r="AR1252"/>
  <c r="AS1252"/>
  <c r="AN1253"/>
  <c r="AO1253" s="1"/>
  <c r="AR1253"/>
  <c r="AS1253"/>
  <c r="AN1254"/>
  <c r="AO1254" s="1"/>
  <c r="AR1254"/>
  <c r="AS1254"/>
  <c r="AN1255"/>
  <c r="AO1255" s="1"/>
  <c r="AR1255"/>
  <c r="AS1255"/>
  <c r="AN1256"/>
  <c r="AP1256" s="1"/>
  <c r="AR1256"/>
  <c r="AS1256"/>
  <c r="AN1257"/>
  <c r="AO1257" s="1"/>
  <c r="AR1257"/>
  <c r="AS1257"/>
  <c r="AN1258"/>
  <c r="AO1258" s="1"/>
  <c r="AR1258"/>
  <c r="AS1258"/>
  <c r="AN1259"/>
  <c r="AO1259" s="1"/>
  <c r="AR1259"/>
  <c r="AS1259"/>
  <c r="AN1260"/>
  <c r="AP1260" s="1"/>
  <c r="AR1260"/>
  <c r="AS1260"/>
  <c r="AN1261"/>
  <c r="AO1261" s="1"/>
  <c r="AR1261"/>
  <c r="AS1261"/>
  <c r="AN1262"/>
  <c r="AR1262"/>
  <c r="AS1262"/>
  <c r="AN1263"/>
  <c r="AO1263" s="1"/>
  <c r="AR1263"/>
  <c r="AS1263"/>
  <c r="AN1264"/>
  <c r="AP1264" s="1"/>
  <c r="AR1264"/>
  <c r="AS1264"/>
  <c r="AN1265"/>
  <c r="AO1265" s="1"/>
  <c r="AR1265"/>
  <c r="AS1265"/>
  <c r="AN1266"/>
  <c r="AR1266"/>
  <c r="AS1266"/>
  <c r="AN1267"/>
  <c r="AO1267" s="1"/>
  <c r="AR1267"/>
  <c r="AS1267"/>
  <c r="AN1268"/>
  <c r="AP1268" s="1"/>
  <c r="AR1268"/>
  <c r="AS1268"/>
  <c r="AN1269"/>
  <c r="AO1269" s="1"/>
  <c r="AR1269"/>
  <c r="AS1269"/>
  <c r="AN1270"/>
  <c r="AR1270"/>
  <c r="AS1270"/>
  <c r="AN1271"/>
  <c r="AO1271" s="1"/>
  <c r="AR1271"/>
  <c r="AS1271"/>
  <c r="AN1272"/>
  <c r="AP1272" s="1"/>
  <c r="AR1272"/>
  <c r="AS1272"/>
  <c r="AN1273"/>
  <c r="AO1273" s="1"/>
  <c r="AR1273"/>
  <c r="AS1273"/>
  <c r="AN1274"/>
  <c r="AO1274" s="1"/>
  <c r="AR1274"/>
  <c r="AS1274"/>
  <c r="AN1275"/>
  <c r="AO1275" s="1"/>
  <c r="AR1275"/>
  <c r="AS1275"/>
  <c r="AN1276"/>
  <c r="AP1276" s="1"/>
  <c r="AR1276"/>
  <c r="AS1276"/>
  <c r="AN1277"/>
  <c r="AO1277" s="1"/>
  <c r="AR1277"/>
  <c r="AS1277"/>
  <c r="AN1278"/>
  <c r="AO1278" s="1"/>
  <c r="AR1278"/>
  <c r="AS1278"/>
  <c r="AN1279"/>
  <c r="AO1279" s="1"/>
  <c r="AR1279"/>
  <c r="AS1279"/>
  <c r="AN1280"/>
  <c r="AP1280" s="1"/>
  <c r="AR1280"/>
  <c r="AS1280"/>
  <c r="AN1281"/>
  <c r="AO1281" s="1"/>
  <c r="AR1281"/>
  <c r="AS1281"/>
  <c r="AN1282"/>
  <c r="AR1282"/>
  <c r="AS1282"/>
  <c r="AN1283"/>
  <c r="AO1283" s="1"/>
  <c r="AR1283"/>
  <c r="AS1283"/>
  <c r="AN1284"/>
  <c r="AP1284" s="1"/>
  <c r="AR1284"/>
  <c r="AS1284"/>
  <c r="AN1285"/>
  <c r="AO1285" s="1"/>
  <c r="AR1285"/>
  <c r="AS1285"/>
  <c r="AN1286"/>
  <c r="AO1286" s="1"/>
  <c r="AR1286"/>
  <c r="AS1286"/>
  <c r="AN1287"/>
  <c r="AO1287" s="1"/>
  <c r="AR1287"/>
  <c r="AS1287"/>
  <c r="AN1288"/>
  <c r="AP1288" s="1"/>
  <c r="AR1288"/>
  <c r="AS1288"/>
  <c r="AN1289"/>
  <c r="AO1289" s="1"/>
  <c r="AR1289"/>
  <c r="AS1289"/>
  <c r="AN1290"/>
  <c r="AO1290" s="1"/>
  <c r="AR1290"/>
  <c r="AS1290"/>
  <c r="AN1291"/>
  <c r="AO1291" s="1"/>
  <c r="AR1291"/>
  <c r="AS1291"/>
  <c r="AN1292"/>
  <c r="AP1292" s="1"/>
  <c r="AR1292"/>
  <c r="AS1292"/>
  <c r="AN1293"/>
  <c r="AO1293" s="1"/>
  <c r="AR1293"/>
  <c r="AS1293"/>
  <c r="AN1294"/>
  <c r="AR1294"/>
  <c r="AS1294"/>
  <c r="AN1295"/>
  <c r="AO1295" s="1"/>
  <c r="AR1295"/>
  <c r="AS1295"/>
  <c r="AN1296"/>
  <c r="AP1296" s="1"/>
  <c r="AR1296"/>
  <c r="AS1296"/>
  <c r="AN1297"/>
  <c r="AO1297" s="1"/>
  <c r="AR1297"/>
  <c r="AS1297"/>
  <c r="AN1298"/>
  <c r="AR1298"/>
  <c r="AS1298"/>
  <c r="AN1299"/>
  <c r="AO1299" s="1"/>
  <c r="AR1299"/>
  <c r="AS1299"/>
  <c r="AN1300"/>
  <c r="AP1300" s="1"/>
  <c r="AR1300"/>
  <c r="AS1300"/>
  <c r="AN1301"/>
  <c r="AO1301" s="1"/>
  <c r="AR1301"/>
  <c r="AS1301"/>
  <c r="AN1302"/>
  <c r="AO1302" s="1"/>
  <c r="AR1302"/>
  <c r="AS1302"/>
  <c r="AN1303"/>
  <c r="AO1303" s="1"/>
  <c r="AR1303"/>
  <c r="AS1303"/>
  <c r="AN1304"/>
  <c r="AP1304" s="1"/>
  <c r="AR1304"/>
  <c r="AS1304"/>
  <c r="AN1305"/>
  <c r="AO1305" s="1"/>
  <c r="AR1305"/>
  <c r="AS1305"/>
  <c r="AN1306"/>
  <c r="AO1306" s="1"/>
  <c r="AR1306"/>
  <c r="AS1306"/>
  <c r="AN1307"/>
  <c r="AO1307" s="1"/>
  <c r="AR1307"/>
  <c r="AS1307"/>
  <c r="AN1308"/>
  <c r="AP1308" s="1"/>
  <c r="AR1308"/>
  <c r="AS1308"/>
  <c r="AN1309"/>
  <c r="AO1309" s="1"/>
  <c r="AR1309"/>
  <c r="AS1309"/>
  <c r="AN1310"/>
  <c r="AO1310" s="1"/>
  <c r="AR1310"/>
  <c r="AS1310"/>
  <c r="AN1311"/>
  <c r="AO1311" s="1"/>
  <c r="AR1311"/>
  <c r="AS1311"/>
  <c r="AN1312"/>
  <c r="AP1312" s="1"/>
  <c r="AR1312"/>
  <c r="AS1312"/>
  <c r="AN1313"/>
  <c r="AO1313" s="1"/>
  <c r="AR1313"/>
  <c r="AS1313"/>
  <c r="AN1314"/>
  <c r="AR1314"/>
  <c r="AS1314"/>
  <c r="AN1315"/>
  <c r="AO1315" s="1"/>
  <c r="AR1315"/>
  <c r="AS1315"/>
  <c r="AN1316"/>
  <c r="AP1316" s="1"/>
  <c r="AR1316"/>
  <c r="AS1316"/>
  <c r="AN1317"/>
  <c r="AO1317" s="1"/>
  <c r="AR1317"/>
  <c r="AS1317"/>
  <c r="AN1318"/>
  <c r="AR1318"/>
  <c r="AS1318"/>
  <c r="AN1319"/>
  <c r="AO1319" s="1"/>
  <c r="AR1319"/>
  <c r="AS1319"/>
  <c r="AN1320"/>
  <c r="AP1320" s="1"/>
  <c r="AR1320"/>
  <c r="AS1320"/>
  <c r="AN1321"/>
  <c r="AO1321" s="1"/>
  <c r="AR1321"/>
  <c r="AS1321"/>
  <c r="AN1322"/>
  <c r="AO1322" s="1"/>
  <c r="AR1322"/>
  <c r="AS1322"/>
  <c r="AN1323"/>
  <c r="AO1323" s="1"/>
  <c r="AR1323"/>
  <c r="AS1323"/>
  <c r="AN1324"/>
  <c r="AP1324" s="1"/>
  <c r="AR1324"/>
  <c r="AS1324"/>
  <c r="AN1325"/>
  <c r="AO1325" s="1"/>
  <c r="AR1325"/>
  <c r="AS1325"/>
  <c r="AN1326"/>
  <c r="AR1326"/>
  <c r="AS1326"/>
  <c r="AN1327"/>
  <c r="AO1327" s="1"/>
  <c r="AR1327"/>
  <c r="AS1327"/>
  <c r="AN1328"/>
  <c r="AP1328" s="1"/>
  <c r="AR1328"/>
  <c r="AS1328"/>
  <c r="AN1329"/>
  <c r="AO1329" s="1"/>
  <c r="AR1329"/>
  <c r="AS1329"/>
  <c r="AN1330"/>
  <c r="AR1330"/>
  <c r="AS1330"/>
  <c r="AN1331"/>
  <c r="AO1331" s="1"/>
  <c r="AR1331"/>
  <c r="AS1331"/>
  <c r="AN1332"/>
  <c r="AP1332" s="1"/>
  <c r="AR1332"/>
  <c r="AS1332"/>
  <c r="AN1333"/>
  <c r="AO1333" s="1"/>
  <c r="AR1333"/>
  <c r="AS1333"/>
  <c r="AN1334"/>
  <c r="AR1334"/>
  <c r="AS1334"/>
  <c r="AN1335"/>
  <c r="AO1335" s="1"/>
  <c r="AR1335"/>
  <c r="AS1335"/>
  <c r="AN1336"/>
  <c r="AP1336" s="1"/>
  <c r="AR1336"/>
  <c r="AS1336"/>
  <c r="AN1337"/>
  <c r="AO1337" s="1"/>
  <c r="AR1337"/>
  <c r="AS1337"/>
  <c r="AN1338"/>
  <c r="AO1338" s="1"/>
  <c r="AR1338"/>
  <c r="AS1338"/>
  <c r="AN1339"/>
  <c r="AO1339" s="1"/>
  <c r="AR1339"/>
  <c r="AS1339"/>
  <c r="AN1340"/>
  <c r="AP1340" s="1"/>
  <c r="AR1340"/>
  <c r="AS1340"/>
  <c r="AN1341"/>
  <c r="AO1341" s="1"/>
  <c r="AR1341"/>
  <c r="AS1341"/>
  <c r="AN1342"/>
  <c r="AO1342" s="1"/>
  <c r="AR1342"/>
  <c r="AS1342"/>
  <c r="AN1343"/>
  <c r="AO1343" s="1"/>
  <c r="AR1343"/>
  <c r="AS1343"/>
  <c r="AN1344"/>
  <c r="AP1344" s="1"/>
  <c r="AR1344"/>
  <c r="AS1344"/>
  <c r="AN1345"/>
  <c r="AO1345" s="1"/>
  <c r="AR1345"/>
  <c r="AS1345"/>
  <c r="AN1346"/>
  <c r="AR1346"/>
  <c r="AS1346"/>
  <c r="AN1347"/>
  <c r="AO1347" s="1"/>
  <c r="AR1347"/>
  <c r="AS1347"/>
  <c r="AN1348"/>
  <c r="AR1348"/>
  <c r="AS1348"/>
  <c r="AN1349"/>
  <c r="AO1349" s="1"/>
  <c r="AR1349"/>
  <c r="AS1349"/>
  <c r="AN1350"/>
  <c r="AO1350" s="1"/>
  <c r="AR1350"/>
  <c r="AS1350"/>
  <c r="AN1351"/>
  <c r="AO1351" s="1"/>
  <c r="AR1351"/>
  <c r="AS1351"/>
  <c r="AN1352"/>
  <c r="AR1352"/>
  <c r="AS1352"/>
  <c r="AN1353"/>
  <c r="AO1353" s="1"/>
  <c r="AR1353"/>
  <c r="AS1353"/>
  <c r="AN1354"/>
  <c r="AO1354" s="1"/>
  <c r="AR1354"/>
  <c r="AS1354"/>
  <c r="AN1355"/>
  <c r="AO1355" s="1"/>
  <c r="AR1355"/>
  <c r="AS1355"/>
  <c r="AN1356"/>
  <c r="AR1356"/>
  <c r="AS1356"/>
  <c r="AN1357"/>
  <c r="AO1357" s="1"/>
  <c r="AR1357"/>
  <c r="AS1357"/>
  <c r="AN1358"/>
  <c r="AR1358"/>
  <c r="AS1358"/>
  <c r="AN1359"/>
  <c r="AR1359"/>
  <c r="AS1359"/>
  <c r="AN1360"/>
  <c r="AO1360" s="1"/>
  <c r="AR1360"/>
  <c r="AS1360"/>
  <c r="AN1361"/>
  <c r="AR1361"/>
  <c r="AS1361"/>
  <c r="AN1362"/>
  <c r="AR1362"/>
  <c r="AS1362"/>
  <c r="AN1363"/>
  <c r="AR1363"/>
  <c r="AS1363"/>
  <c r="AN1364"/>
  <c r="AO1364" s="1"/>
  <c r="AR1364"/>
  <c r="AS1364"/>
  <c r="AN1365"/>
  <c r="AO1365" s="1"/>
  <c r="AR1365"/>
  <c r="AS1365"/>
  <c r="AN1366"/>
  <c r="AR1366"/>
  <c r="AS1366"/>
  <c r="AN1367"/>
  <c r="AR1367"/>
  <c r="AS1367"/>
  <c r="AN1368"/>
  <c r="AO1368" s="1"/>
  <c r="AR1368"/>
  <c r="AS1368"/>
  <c r="AN1369"/>
  <c r="AR1369"/>
  <c r="AS1369"/>
  <c r="AN1370"/>
  <c r="AR1370"/>
  <c r="AS1370"/>
  <c r="AN1371"/>
  <c r="AR1371"/>
  <c r="AS1371"/>
  <c r="AN1372"/>
  <c r="AO1372" s="1"/>
  <c r="AR1372"/>
  <c r="AS1372"/>
  <c r="AN1373"/>
  <c r="AO1373" s="1"/>
  <c r="AR1373"/>
  <c r="AS1373"/>
  <c r="AN1374"/>
  <c r="AO1374" s="1"/>
  <c r="AR1374"/>
  <c r="AS1374"/>
  <c r="AN1375"/>
  <c r="AR1375"/>
  <c r="AS1375"/>
  <c r="AN1376"/>
  <c r="AO1376" s="1"/>
  <c r="AR1376"/>
  <c r="AS1376"/>
  <c r="AN1377"/>
  <c r="AR1377"/>
  <c r="AS1377"/>
  <c r="AN1378"/>
  <c r="AR1378"/>
  <c r="AS1378"/>
  <c r="AN1379"/>
  <c r="AR1379"/>
  <c r="AS1379"/>
  <c r="AN1380"/>
  <c r="AO1380" s="1"/>
  <c r="AR1380"/>
  <c r="AS1380"/>
  <c r="AN1381"/>
  <c r="AO1381" s="1"/>
  <c r="AR1381"/>
  <c r="AS1381"/>
  <c r="AN1382"/>
  <c r="AO1382" s="1"/>
  <c r="AR1382"/>
  <c r="AS1382"/>
  <c r="AN1383"/>
  <c r="AR1383"/>
  <c r="AS1383"/>
  <c r="AN1384"/>
  <c r="AO1384" s="1"/>
  <c r="AR1384"/>
  <c r="AS1384"/>
  <c r="AN1385"/>
  <c r="AR1385"/>
  <c r="AS1385"/>
  <c r="AN1386"/>
  <c r="AR1386"/>
  <c r="AS1386"/>
  <c r="AN1387"/>
  <c r="AR1387"/>
  <c r="AS1387"/>
  <c r="AN1388"/>
  <c r="AO1388" s="1"/>
  <c r="AR1388"/>
  <c r="AS1388"/>
  <c r="AN1389"/>
  <c r="AO1389" s="1"/>
  <c r="AR1389"/>
  <c r="AS1389"/>
  <c r="AN1390"/>
  <c r="AO1390" s="1"/>
  <c r="AR1390"/>
  <c r="AS1390"/>
  <c r="AN1391"/>
  <c r="AR1391"/>
  <c r="AS1391"/>
  <c r="AN1392"/>
  <c r="AO1392" s="1"/>
  <c r="AR1392"/>
  <c r="AS1392"/>
  <c r="AN1393"/>
  <c r="AR1393"/>
  <c r="AS1393"/>
  <c r="AN1394"/>
  <c r="AR1394"/>
  <c r="AS1394"/>
  <c r="AN1395"/>
  <c r="AR1395"/>
  <c r="AS1395"/>
  <c r="AN1396"/>
  <c r="AO1396" s="1"/>
  <c r="AR1396"/>
  <c r="AS1396"/>
  <c r="AN1397"/>
  <c r="AO1397" s="1"/>
  <c r="AR1397"/>
  <c r="AS1397"/>
  <c r="AN1398"/>
  <c r="AR1398"/>
  <c r="AS1398"/>
  <c r="AN1399"/>
  <c r="AR1399"/>
  <c r="AS1399"/>
  <c r="AN1400"/>
  <c r="AO1400" s="1"/>
  <c r="AR1400"/>
  <c r="AS1400"/>
  <c r="AN1401"/>
  <c r="AR1401"/>
  <c r="AS1401"/>
  <c r="AN1402"/>
  <c r="AR1402"/>
  <c r="AS1402"/>
  <c r="AN1403"/>
  <c r="AR1403"/>
  <c r="AS1403"/>
  <c r="AN1404"/>
  <c r="AO1404" s="1"/>
  <c r="AR1404"/>
  <c r="AS1404"/>
  <c r="AN1405"/>
  <c r="AO1405" s="1"/>
  <c r="AR1405"/>
  <c r="AS1405"/>
  <c r="AN1406"/>
  <c r="AO1406" s="1"/>
  <c r="AR1406"/>
  <c r="AS1406"/>
  <c r="AN1407"/>
  <c r="AR1407"/>
  <c r="AS1407"/>
  <c r="AN1408"/>
  <c r="AO1408" s="1"/>
  <c r="AR1408"/>
  <c r="AS1408"/>
  <c r="AN1409"/>
  <c r="AR1409"/>
  <c r="AS1409"/>
  <c r="AN1410"/>
  <c r="AR1410"/>
  <c r="AS1410"/>
  <c r="AN1411"/>
  <c r="AR1411"/>
  <c r="AS1411"/>
  <c r="AN1412"/>
  <c r="AO1412" s="1"/>
  <c r="AR1412"/>
  <c r="AS1412"/>
  <c r="AN1413"/>
  <c r="AO1413" s="1"/>
  <c r="AR1413"/>
  <c r="AS1413"/>
  <c r="AN1414"/>
  <c r="AO1414" s="1"/>
  <c r="AR1414"/>
  <c r="AS1414"/>
  <c r="AN1415"/>
  <c r="AR1415"/>
  <c r="AS1415"/>
  <c r="AN1416"/>
  <c r="AO1416" s="1"/>
  <c r="AR1416"/>
  <c r="AS1416"/>
  <c r="AN1417"/>
  <c r="AR1417"/>
  <c r="AS1417"/>
  <c r="AN1418"/>
  <c r="AR1418"/>
  <c r="AS1418"/>
  <c r="AN1419"/>
  <c r="AR1419"/>
  <c r="AS1419"/>
  <c r="AN1420"/>
  <c r="AR1420"/>
  <c r="AS1420"/>
  <c r="AN1421"/>
  <c r="AR1421"/>
  <c r="AS1421"/>
  <c r="AN1422"/>
  <c r="AO1422" s="1"/>
  <c r="AR1422"/>
  <c r="AS1422"/>
  <c r="AN1423"/>
  <c r="AR1423"/>
  <c r="AS1423"/>
  <c r="AN1424"/>
  <c r="AR1424"/>
  <c r="AS1424"/>
  <c r="AN1425"/>
  <c r="AR1425"/>
  <c r="AS1425"/>
  <c r="AN1426"/>
  <c r="AO1426" s="1"/>
  <c r="AR1426"/>
  <c r="AS1426"/>
  <c r="AN1427"/>
  <c r="AR1427"/>
  <c r="AS1427"/>
  <c r="AN1428"/>
  <c r="AR1428"/>
  <c r="AS1428"/>
  <c r="AN1429"/>
  <c r="AR1429"/>
  <c r="AS1429"/>
  <c r="AN1430"/>
  <c r="AO1430" s="1"/>
  <c r="AR1430"/>
  <c r="AS1430"/>
  <c r="AN1431"/>
  <c r="AR1431"/>
  <c r="AS1431"/>
  <c r="AN1432"/>
  <c r="AR1432"/>
  <c r="AS1432"/>
  <c r="AN1433"/>
  <c r="AR1433"/>
  <c r="AS1433"/>
  <c r="AN1434"/>
  <c r="AO1434" s="1"/>
  <c r="AR1434"/>
  <c r="AS1434"/>
  <c r="AN1435"/>
  <c r="AR1435"/>
  <c r="AS1435"/>
  <c r="AN1436"/>
  <c r="AR1436"/>
  <c r="AS1436"/>
  <c r="AN1437"/>
  <c r="AR1437"/>
  <c r="AS1437"/>
  <c r="AN1438"/>
  <c r="AO1438" s="1"/>
  <c r="AR1438"/>
  <c r="AS1438"/>
  <c r="AN1439"/>
  <c r="AR1439"/>
  <c r="AS1439"/>
  <c r="AN1440"/>
  <c r="AR1440"/>
  <c r="AS1440"/>
  <c r="AN1441"/>
  <c r="AR1441"/>
  <c r="AS1441"/>
  <c r="AN1442"/>
  <c r="AO1442" s="1"/>
  <c r="AR1442"/>
  <c r="AS1442"/>
  <c r="AN1443"/>
  <c r="AR1443"/>
  <c r="AS1443"/>
  <c r="AN1444"/>
  <c r="AR1444"/>
  <c r="AS1444"/>
  <c r="AN1445"/>
  <c r="AR1445"/>
  <c r="AS1445"/>
  <c r="AN1446"/>
  <c r="AO1446" s="1"/>
  <c r="AR1446"/>
  <c r="AS1446"/>
  <c r="AN1447"/>
  <c r="AR1447"/>
  <c r="AS1447"/>
  <c r="AN1448"/>
  <c r="AR1448"/>
  <c r="AS1448"/>
  <c r="AN1449"/>
  <c r="AR1449"/>
  <c r="AS1449"/>
  <c r="AN1450"/>
  <c r="AR1450"/>
  <c r="AS1450"/>
  <c r="AN1451"/>
  <c r="AR1451"/>
  <c r="AS1451"/>
  <c r="AN1452"/>
  <c r="AR1452"/>
  <c r="AS1452"/>
  <c r="AN1453"/>
  <c r="AR1453"/>
  <c r="AS1453"/>
  <c r="AN1454"/>
  <c r="AO1454" s="1"/>
  <c r="AR1454"/>
  <c r="AS1454"/>
  <c r="AN1455"/>
  <c r="AR1455"/>
  <c r="AS1455"/>
  <c r="AN1456"/>
  <c r="AR1456"/>
  <c r="AS1456"/>
  <c r="AN1457"/>
  <c r="AR1457"/>
  <c r="AS1457"/>
  <c r="AN1458"/>
  <c r="AO1458" s="1"/>
  <c r="AR1458"/>
  <c r="AS1458"/>
  <c r="AN1459"/>
  <c r="AR1459"/>
  <c r="AS1459"/>
  <c r="AN1460"/>
  <c r="AR1460"/>
  <c r="AS1460"/>
  <c r="AN1461"/>
  <c r="AR1461"/>
  <c r="AS1461"/>
  <c r="AN1462"/>
  <c r="AO1462" s="1"/>
  <c r="AR1462"/>
  <c r="AS1462"/>
  <c r="AN1463"/>
  <c r="AR1463"/>
  <c r="AS1463"/>
  <c r="AN1464"/>
  <c r="AR1464"/>
  <c r="AS1464"/>
  <c r="AN1465"/>
  <c r="AR1465"/>
  <c r="AS1465"/>
  <c r="AN1466"/>
  <c r="AO1466" s="1"/>
  <c r="AR1466"/>
  <c r="AS1466"/>
  <c r="AN1467"/>
  <c r="AR1467"/>
  <c r="AS1467"/>
  <c r="AN1468"/>
  <c r="AR1468"/>
  <c r="AS1468"/>
  <c r="AN1469"/>
  <c r="AR1469"/>
  <c r="AS1469"/>
  <c r="AN1470"/>
  <c r="AO1470" s="1"/>
  <c r="AR1470"/>
  <c r="AS1470"/>
  <c r="AN1471"/>
  <c r="AR1471"/>
  <c r="AS1471"/>
  <c r="AN1472"/>
  <c r="AR1472"/>
  <c r="AS1472"/>
  <c r="AN1473"/>
  <c r="AR1473"/>
  <c r="AS1473"/>
  <c r="AN1474"/>
  <c r="AO1474" s="1"/>
  <c r="AR1474"/>
  <c r="AS1474"/>
  <c r="AN1475"/>
  <c r="AR1475"/>
  <c r="AS1475"/>
  <c r="AN1476"/>
  <c r="AR1476"/>
  <c r="AS1476"/>
  <c r="AN1477"/>
  <c r="AR1477"/>
  <c r="AS1477"/>
  <c r="AN1478"/>
  <c r="AO1478" s="1"/>
  <c r="AR1478"/>
  <c r="AS1478"/>
  <c r="AN1479"/>
  <c r="AR1479"/>
  <c r="AS1479"/>
  <c r="AN1480"/>
  <c r="AR1480"/>
  <c r="AS1480"/>
  <c r="AN1481"/>
  <c r="AR1481"/>
  <c r="AS1481"/>
  <c r="AN1482"/>
  <c r="AO1482" s="1"/>
  <c r="AR1482"/>
  <c r="AS1482"/>
  <c r="AN1483"/>
  <c r="AR1483"/>
  <c r="AS1483"/>
  <c r="AN1484"/>
  <c r="AR1484"/>
  <c r="AS1484"/>
  <c r="AN1485"/>
  <c r="AR1485"/>
  <c r="AS1485"/>
  <c r="AN1486"/>
  <c r="AO1486" s="1"/>
  <c r="AR1486"/>
  <c r="AS1486"/>
  <c r="AN1487"/>
  <c r="AR1487"/>
  <c r="AS1487"/>
  <c r="AN1488"/>
  <c r="AR1488"/>
  <c r="AS1488"/>
  <c r="AN1489"/>
  <c r="AR1489"/>
  <c r="AS1489"/>
  <c r="AN1490"/>
  <c r="AO1490" s="1"/>
  <c r="AR1490"/>
  <c r="AS1490"/>
  <c r="AN1491"/>
  <c r="AR1491"/>
  <c r="AS1491"/>
  <c r="AN1492"/>
  <c r="AR1492"/>
  <c r="AS1492"/>
  <c r="AN1493"/>
  <c r="AR1493"/>
  <c r="AS1493"/>
  <c r="AN1494"/>
  <c r="AO1494" s="1"/>
  <c r="AR1494"/>
  <c r="AS1494"/>
  <c r="AN1495"/>
  <c r="AR1495"/>
  <c r="AS1495"/>
  <c r="AN1496"/>
  <c r="AR1496"/>
  <c r="AS1496"/>
  <c r="AN1497"/>
  <c r="AR1497"/>
  <c r="AS1497"/>
  <c r="AN1498"/>
  <c r="AO1498" s="1"/>
  <c r="AR1498"/>
  <c r="AS1498"/>
  <c r="AN1499"/>
  <c r="AR1499"/>
  <c r="AS1499"/>
  <c r="AN1500"/>
  <c r="AR1500"/>
  <c r="AS1500"/>
  <c r="AN1501"/>
  <c r="AR1501"/>
  <c r="AS1501"/>
  <c r="AN1502"/>
  <c r="AO1502" s="1"/>
  <c r="AR1502"/>
  <c r="AS1502"/>
  <c r="AN1503"/>
  <c r="AR1503"/>
  <c r="AS1503"/>
  <c r="AN1504"/>
  <c r="AR1504"/>
  <c r="AS1504"/>
  <c r="AN1505"/>
  <c r="AR1505"/>
  <c r="AS1505"/>
  <c r="AN1506"/>
  <c r="AO1506" s="1"/>
  <c r="AR1506"/>
  <c r="AS1506"/>
  <c r="AN1507"/>
  <c r="AR1507"/>
  <c r="AS1507"/>
  <c r="AN1508"/>
  <c r="AR1508"/>
  <c r="AS1508"/>
  <c r="AN1509"/>
  <c r="AR1509"/>
  <c r="AS1509"/>
  <c r="AN1510"/>
  <c r="AO1510" s="1"/>
  <c r="AR1510"/>
  <c r="AS1510"/>
  <c r="AN1511"/>
  <c r="AR1511"/>
  <c r="AS1511"/>
  <c r="AN1512"/>
  <c r="AR1512"/>
  <c r="AS1512"/>
  <c r="AN1513"/>
  <c r="AR1513"/>
  <c r="AS1513"/>
  <c r="AN1514"/>
  <c r="AR1514"/>
  <c r="AS1514"/>
  <c r="AN1515"/>
  <c r="AR1515"/>
  <c r="AS1515"/>
  <c r="AN1516"/>
  <c r="AR1516"/>
  <c r="AS1516"/>
  <c r="AN1517"/>
  <c r="AR1517"/>
  <c r="AS1517"/>
  <c r="AN1518"/>
  <c r="AO1518" s="1"/>
  <c r="AR1518"/>
  <c r="AS1518"/>
  <c r="AN1519"/>
  <c r="AR1519"/>
  <c r="AS1519"/>
  <c r="AN1520"/>
  <c r="AR1520"/>
  <c r="AS1520"/>
  <c r="AN1521"/>
  <c r="AR1521"/>
  <c r="AS1521"/>
  <c r="AN1522"/>
  <c r="AO1522" s="1"/>
  <c r="AR1522"/>
  <c r="AS1522"/>
  <c r="AN1523"/>
  <c r="AR1523"/>
  <c r="AS1523"/>
  <c r="AN1524"/>
  <c r="AR1524"/>
  <c r="AS1524"/>
  <c r="AN1525"/>
  <c r="AR1525"/>
  <c r="AS1525"/>
  <c r="AN1526"/>
  <c r="AO1526" s="1"/>
  <c r="AR1526"/>
  <c r="AS1526"/>
  <c r="AN1527"/>
  <c r="AR1527"/>
  <c r="AS1527"/>
  <c r="AN1528"/>
  <c r="AR1528"/>
  <c r="AS1528"/>
  <c r="AN1529"/>
  <c r="AR1529"/>
  <c r="AS1529"/>
  <c r="AN1530"/>
  <c r="AO1530" s="1"/>
  <c r="AR1530"/>
  <c r="AS1530"/>
  <c r="AN1531"/>
  <c r="AR1531"/>
  <c r="AS1531"/>
  <c r="AN1532"/>
  <c r="AR1532"/>
  <c r="AS1532"/>
  <c r="AN1533"/>
  <c r="AR1533"/>
  <c r="AS1533"/>
  <c r="AN1534"/>
  <c r="AO1534" s="1"/>
  <c r="AR1534"/>
  <c r="AS1534"/>
  <c r="AN1535"/>
  <c r="AR1535"/>
  <c r="AS1535"/>
  <c r="AN1536"/>
  <c r="AR1536"/>
  <c r="AS1536"/>
  <c r="AN1537"/>
  <c r="AR1537"/>
  <c r="AS1537"/>
  <c r="AN1538"/>
  <c r="AO1538" s="1"/>
  <c r="AR1538"/>
  <c r="AS1538"/>
  <c r="AN1539"/>
  <c r="AR1539"/>
  <c r="AS1539"/>
  <c r="AN1540"/>
  <c r="AR1540"/>
  <c r="AS1540"/>
  <c r="AN1541"/>
  <c r="AR1541"/>
  <c r="AS1541"/>
  <c r="AN1542"/>
  <c r="AO1542" s="1"/>
  <c r="AR1542"/>
  <c r="AS1542"/>
  <c r="AN1543"/>
  <c r="AR1543"/>
  <c r="AS1543"/>
  <c r="AN1544"/>
  <c r="AR1544"/>
  <c r="AS1544"/>
  <c r="AN1545"/>
  <c r="AR1545"/>
  <c r="AS1545"/>
  <c r="AN1546"/>
  <c r="AR1546"/>
  <c r="AS1546"/>
  <c r="AN1547"/>
  <c r="AR1547"/>
  <c r="AS1547"/>
  <c r="AN1548"/>
  <c r="AR1548"/>
  <c r="AS1548"/>
  <c r="AN1549"/>
  <c r="AR1549"/>
  <c r="AS1549"/>
  <c r="AN1550"/>
  <c r="AO1550" s="1"/>
  <c r="AR1550"/>
  <c r="AS1550"/>
  <c r="AN1551"/>
  <c r="AR1551"/>
  <c r="AS1551"/>
  <c r="AN1552"/>
  <c r="AR1552"/>
  <c r="AS1552"/>
  <c r="AN1553"/>
  <c r="AR1553"/>
  <c r="AS1553"/>
  <c r="AN1554"/>
  <c r="AO1554" s="1"/>
  <c r="AR1554"/>
  <c r="AS1554"/>
  <c r="AN1555"/>
  <c r="AR1555"/>
  <c r="AS1555"/>
  <c r="AN1556"/>
  <c r="AR1556"/>
  <c r="AS1556"/>
  <c r="AN1557"/>
  <c r="AR1557"/>
  <c r="AS1557"/>
  <c r="AN1558"/>
  <c r="AO1558" s="1"/>
  <c r="AR1558"/>
  <c r="AS1558"/>
  <c r="AN1559"/>
  <c r="AR1559"/>
  <c r="AS1559"/>
  <c r="AN1560"/>
  <c r="AR1560"/>
  <c r="AS1560"/>
  <c r="AN1561"/>
  <c r="AR1561"/>
  <c r="AS1561"/>
  <c r="AN1562"/>
  <c r="AO1562" s="1"/>
  <c r="AR1562"/>
  <c r="AS1562"/>
  <c r="AN1563"/>
  <c r="AR1563"/>
  <c r="AS1563"/>
  <c r="AN1564"/>
  <c r="AR1564"/>
  <c r="AS1564"/>
  <c r="AN1565"/>
  <c r="AR1565"/>
  <c r="AS1565"/>
  <c r="AN1566"/>
  <c r="AO1566" s="1"/>
  <c r="AR1566"/>
  <c r="AS1566"/>
  <c r="AN1567"/>
  <c r="AR1567"/>
  <c r="AS1567"/>
  <c r="AN1568"/>
  <c r="AR1568"/>
  <c r="AS1568"/>
  <c r="AN1569"/>
  <c r="AR1569"/>
  <c r="AS1569"/>
  <c r="AN1570"/>
  <c r="AO1570" s="1"/>
  <c r="AR1570"/>
  <c r="AS1570"/>
  <c r="AN1571"/>
  <c r="AR1571"/>
  <c r="AS1571"/>
  <c r="AN1572"/>
  <c r="AR1572"/>
  <c r="AS1572"/>
  <c r="AN1573"/>
  <c r="AR1573"/>
  <c r="AS1573"/>
  <c r="AN1574"/>
  <c r="AO1574" s="1"/>
  <c r="AR1574"/>
  <c r="AS1574"/>
  <c r="AN1575"/>
  <c r="AR1575"/>
  <c r="AS1575"/>
  <c r="AN1576"/>
  <c r="AR1576"/>
  <c r="AS1576"/>
  <c r="AN1577"/>
  <c r="AR1577"/>
  <c r="AS1577"/>
  <c r="AN1578"/>
  <c r="AR1578"/>
  <c r="AS1578"/>
  <c r="AN1579"/>
  <c r="AR1579"/>
  <c r="AS1579"/>
  <c r="AN1580"/>
  <c r="AR1580"/>
  <c r="AS1580"/>
  <c r="AN1581"/>
  <c r="AR1581"/>
  <c r="AS1581"/>
  <c r="AN1582"/>
  <c r="AO1582" s="1"/>
  <c r="AR1582"/>
  <c r="AS1582"/>
  <c r="AN1583"/>
  <c r="AR1583"/>
  <c r="AS1583"/>
  <c r="AN1584"/>
  <c r="AO1584" s="1"/>
  <c r="AR1584"/>
  <c r="AS1584"/>
  <c r="AN1585"/>
  <c r="AO1585" s="1"/>
  <c r="AR1585"/>
  <c r="AS1585"/>
  <c r="AN1586"/>
  <c r="AR1586"/>
  <c r="AS1586"/>
  <c r="AN1587"/>
  <c r="AR1587"/>
  <c r="AS1587"/>
  <c r="AN1588"/>
  <c r="AO1588" s="1"/>
  <c r="AR1588"/>
  <c r="AS1588"/>
  <c r="AN1589"/>
  <c r="AO1589" s="1"/>
  <c r="AR1589"/>
  <c r="AS1589"/>
  <c r="AN1590"/>
  <c r="AR1590"/>
  <c r="AS1590"/>
  <c r="AN1591"/>
  <c r="AR1591"/>
  <c r="AS1591"/>
  <c r="AN1592"/>
  <c r="AO1592" s="1"/>
  <c r="AR1592"/>
  <c r="AS1592"/>
  <c r="AN1593"/>
  <c r="AO1593" s="1"/>
  <c r="AR1593"/>
  <c r="AS1593"/>
  <c r="AN1594"/>
  <c r="AR1594"/>
  <c r="AS1594"/>
  <c r="AN1595"/>
  <c r="AR1595"/>
  <c r="AS1595"/>
  <c r="AN1596"/>
  <c r="AO1596" s="1"/>
  <c r="AR1596"/>
  <c r="AS1596"/>
  <c r="AN1597"/>
  <c r="AO1597" s="1"/>
  <c r="AR1597"/>
  <c r="AS1597"/>
  <c r="AN1598"/>
  <c r="AO1598" s="1"/>
  <c r="AR1598"/>
  <c r="AS1598"/>
  <c r="AN1599"/>
  <c r="AO1599" s="1"/>
  <c r="AR1599"/>
  <c r="AS1599"/>
  <c r="AN1600"/>
  <c r="AO1600" s="1"/>
  <c r="AR1600"/>
  <c r="AS1600"/>
  <c r="AN1601"/>
  <c r="AO1601" s="1"/>
  <c r="AR1601"/>
  <c r="AS1601"/>
  <c r="AN1602"/>
  <c r="AO1602" s="1"/>
  <c r="AR1602"/>
  <c r="AS1602"/>
  <c r="AN1603"/>
  <c r="AO1603" s="1"/>
  <c r="AR1603"/>
  <c r="AS1603"/>
  <c r="AN1604"/>
  <c r="AO1604" s="1"/>
  <c r="AR1604"/>
  <c r="AS1604"/>
  <c r="AN1605"/>
  <c r="AO1605" s="1"/>
  <c r="AR1605"/>
  <c r="AS1605"/>
  <c r="AN1606"/>
  <c r="AO1606" s="1"/>
  <c r="AR1606"/>
  <c r="AS1606"/>
  <c r="AN1607"/>
  <c r="AO1607" s="1"/>
  <c r="AR1607"/>
  <c r="AS1607"/>
  <c r="AN1608"/>
  <c r="AO1608" s="1"/>
  <c r="AR1608"/>
  <c r="AS1608"/>
  <c r="AN1609"/>
  <c r="AO1609" s="1"/>
  <c r="AR1609"/>
  <c r="AS1609"/>
  <c r="AN1610"/>
  <c r="AO1610" s="1"/>
  <c r="AR1610"/>
  <c r="AS1610"/>
  <c r="AN1611"/>
  <c r="AO1611" s="1"/>
  <c r="AR1611"/>
  <c r="AS1611"/>
  <c r="AN1612"/>
  <c r="AO1612" s="1"/>
  <c r="AR1612"/>
  <c r="AS1612"/>
  <c r="AN1613"/>
  <c r="AO1613" s="1"/>
  <c r="AR1613"/>
  <c r="AS1613"/>
  <c r="AN1614"/>
  <c r="AO1614" s="1"/>
  <c r="AR1614"/>
  <c r="AS1614"/>
  <c r="AN1615"/>
  <c r="AO1615" s="1"/>
  <c r="AR1615"/>
  <c r="AS1615"/>
  <c r="AN1616"/>
  <c r="AO1616" s="1"/>
  <c r="AR1616"/>
  <c r="AS1616"/>
  <c r="AN1617"/>
  <c r="AO1617" s="1"/>
  <c r="AR1617"/>
  <c r="AS1617"/>
  <c r="AN1618"/>
  <c r="AO1618" s="1"/>
  <c r="AR1618"/>
  <c r="AS1618"/>
  <c r="AN1619"/>
  <c r="AO1619" s="1"/>
  <c r="AR1619"/>
  <c r="AS1619"/>
  <c r="AN1620"/>
  <c r="AO1620" s="1"/>
  <c r="AR1620"/>
  <c r="AS1620"/>
  <c r="AN1621"/>
  <c r="AO1621" s="1"/>
  <c r="AR1621"/>
  <c r="AS1621"/>
  <c r="AN1622"/>
  <c r="AO1622" s="1"/>
  <c r="AR1622"/>
  <c r="AS1622"/>
  <c r="AN1623"/>
  <c r="AO1623" s="1"/>
  <c r="AR1623"/>
  <c r="AS1623"/>
  <c r="AN1624"/>
  <c r="AO1624" s="1"/>
  <c r="AR1624"/>
  <c r="AS1624"/>
  <c r="AN1625"/>
  <c r="AO1625" s="1"/>
  <c r="AR1625"/>
  <c r="AS1625"/>
  <c r="AN1626"/>
  <c r="AO1626" s="1"/>
  <c r="AR1626"/>
  <c r="AS1626"/>
  <c r="AN1627"/>
  <c r="AO1627" s="1"/>
  <c r="AR1627"/>
  <c r="AS1627"/>
  <c r="AN1628"/>
  <c r="AO1628" s="1"/>
  <c r="AR1628"/>
  <c r="AS1628"/>
  <c r="AN1629"/>
  <c r="AO1629" s="1"/>
  <c r="AR1629"/>
  <c r="AS1629"/>
  <c r="AN1630"/>
  <c r="AO1630" s="1"/>
  <c r="AR1630"/>
  <c r="AS1630"/>
  <c r="AN1631"/>
  <c r="AO1631" s="1"/>
  <c r="AR1631"/>
  <c r="AS1631"/>
  <c r="AN1632"/>
  <c r="AR1632"/>
  <c r="AS1632"/>
  <c r="AN1633"/>
  <c r="AO1633" s="1"/>
  <c r="AR1633"/>
  <c r="AS1633"/>
  <c r="AN1634"/>
  <c r="AO1634" s="1"/>
  <c r="AR1634"/>
  <c r="AS1634"/>
  <c r="AN1635"/>
  <c r="AO1635" s="1"/>
  <c r="AR1635"/>
  <c r="AS1635"/>
  <c r="AN1636"/>
  <c r="AO1636" s="1"/>
  <c r="AR1636"/>
  <c r="AS1636"/>
  <c r="AN1637"/>
  <c r="AO1637" s="1"/>
  <c r="AR1637"/>
  <c r="AS1637"/>
  <c r="AN1638"/>
  <c r="AO1638" s="1"/>
  <c r="AR1638"/>
  <c r="AS1638"/>
  <c r="AN1639"/>
  <c r="AO1639" s="1"/>
  <c r="AR1639"/>
  <c r="AS1639"/>
  <c r="AN1640"/>
  <c r="AO1640" s="1"/>
  <c r="AR1640"/>
  <c r="AS1640"/>
  <c r="AN1641"/>
  <c r="AO1641" s="1"/>
  <c r="AR1641"/>
  <c r="AS1641"/>
  <c r="AN1642"/>
  <c r="AO1642" s="1"/>
  <c r="AR1642"/>
  <c r="AS1642"/>
  <c r="AN1643"/>
  <c r="AO1643" s="1"/>
  <c r="AR1643"/>
  <c r="AS1643"/>
  <c r="AN1644"/>
  <c r="AO1644" s="1"/>
  <c r="AR1644"/>
  <c r="AS1644"/>
  <c r="AN1645"/>
  <c r="AO1645" s="1"/>
  <c r="AR1645"/>
  <c r="AS1645"/>
  <c r="AN1646"/>
  <c r="AO1646" s="1"/>
  <c r="AR1646"/>
  <c r="AS1646"/>
  <c r="AN1647"/>
  <c r="AO1647" s="1"/>
  <c r="AR1647"/>
  <c r="AS1647"/>
  <c r="AN1648"/>
  <c r="AO1648" s="1"/>
  <c r="AR1648"/>
  <c r="AS1648"/>
  <c r="AN1649"/>
  <c r="AO1649" s="1"/>
  <c r="AR1649"/>
  <c r="AS1649"/>
  <c r="AN1650"/>
  <c r="AO1650" s="1"/>
  <c r="AR1650"/>
  <c r="AS1650"/>
  <c r="AN1651"/>
  <c r="AO1651" s="1"/>
  <c r="AR1651"/>
  <c r="AS1651"/>
  <c r="AN1652"/>
  <c r="AO1652" s="1"/>
  <c r="AR1652"/>
  <c r="AS1652"/>
  <c r="AN1653"/>
  <c r="AO1653" s="1"/>
  <c r="AR1653"/>
  <c r="AS1653"/>
  <c r="AN1654"/>
  <c r="AO1654" s="1"/>
  <c r="AR1654"/>
  <c r="AS1654"/>
  <c r="AN1655"/>
  <c r="AO1655" s="1"/>
  <c r="AR1655"/>
  <c r="AS1655"/>
  <c r="AN1656"/>
  <c r="AR1656"/>
  <c r="AS1656"/>
  <c r="AN1657"/>
  <c r="AO1657" s="1"/>
  <c r="AR1657"/>
  <c r="AS1657"/>
  <c r="AN1658"/>
  <c r="AO1658" s="1"/>
  <c r="AR1658"/>
  <c r="AS1658"/>
  <c r="AN1659"/>
  <c r="AO1659" s="1"/>
  <c r="AR1659"/>
  <c r="AS1659"/>
  <c r="AN1660"/>
  <c r="AO1660" s="1"/>
  <c r="AR1660"/>
  <c r="AS1660"/>
  <c r="AN1661"/>
  <c r="AO1661" s="1"/>
  <c r="AR1661"/>
  <c r="AS1661"/>
  <c r="AN1662"/>
  <c r="AO1662" s="1"/>
  <c r="AR1662"/>
  <c r="AS1662"/>
  <c r="AN1663"/>
  <c r="AO1663" s="1"/>
  <c r="AR1663"/>
  <c r="AS1663"/>
  <c r="AN1664"/>
  <c r="AO1664" s="1"/>
  <c r="AR1664"/>
  <c r="AS1664"/>
  <c r="AN1665"/>
  <c r="AO1665" s="1"/>
  <c r="AR1665"/>
  <c r="AS1665"/>
  <c r="AN1666"/>
  <c r="AO1666" s="1"/>
  <c r="AR1666"/>
  <c r="AS1666"/>
  <c r="AN1667"/>
  <c r="AO1667" s="1"/>
  <c r="AR1667"/>
  <c r="AS1667"/>
  <c r="AN1668"/>
  <c r="AO1668" s="1"/>
  <c r="AR1668"/>
  <c r="AS1668"/>
  <c r="AN1669"/>
  <c r="AO1669" s="1"/>
  <c r="AR1669"/>
  <c r="AS1669"/>
  <c r="AN1670"/>
  <c r="AO1670" s="1"/>
  <c r="AR1670"/>
  <c r="AS1670"/>
  <c r="AN1671"/>
  <c r="AO1671" s="1"/>
  <c r="AR1671"/>
  <c r="AS1671"/>
  <c r="AN1672"/>
  <c r="AO1672" s="1"/>
  <c r="AR1672"/>
  <c r="AS1672"/>
  <c r="AN1673"/>
  <c r="AO1673" s="1"/>
  <c r="AR1673"/>
  <c r="AS1673"/>
  <c r="AN1674"/>
  <c r="AO1674" s="1"/>
  <c r="AR1674"/>
  <c r="AS1674"/>
  <c r="AN1675"/>
  <c r="AO1675" s="1"/>
  <c r="AR1675"/>
  <c r="AS1675"/>
  <c r="AN1676"/>
  <c r="AO1676" s="1"/>
  <c r="AR1676"/>
  <c r="AS1676"/>
  <c r="AN1677"/>
  <c r="AO1677" s="1"/>
  <c r="AR1677"/>
  <c r="AS1677"/>
  <c r="AN1678"/>
  <c r="AO1678" s="1"/>
  <c r="AR1678"/>
  <c r="AS1678"/>
  <c r="AN1679"/>
  <c r="AO1679" s="1"/>
  <c r="AR1679"/>
  <c r="AS1679"/>
  <c r="AN1680"/>
  <c r="AR1680"/>
  <c r="AS1680"/>
  <c r="AN1681"/>
  <c r="AO1681" s="1"/>
  <c r="AR1681"/>
  <c r="AS1681"/>
  <c r="AN1682"/>
  <c r="AO1682" s="1"/>
  <c r="AR1682"/>
  <c r="AS1682"/>
  <c r="AN1683"/>
  <c r="AO1683" s="1"/>
  <c r="AR1683"/>
  <c r="AS1683"/>
  <c r="AN1684"/>
  <c r="AO1684" s="1"/>
  <c r="AR1684"/>
  <c r="AS1684"/>
  <c r="AN1685"/>
  <c r="AO1685" s="1"/>
  <c r="AR1685"/>
  <c r="AS1685"/>
  <c r="AN1686"/>
  <c r="AO1686" s="1"/>
  <c r="AR1686"/>
  <c r="AS1686"/>
  <c r="AN1687"/>
  <c r="AO1687" s="1"/>
  <c r="AR1687"/>
  <c r="AS1687"/>
  <c r="AN1688"/>
  <c r="AR1688"/>
  <c r="AS1688"/>
  <c r="AN1689"/>
  <c r="AO1689" s="1"/>
  <c r="AR1689"/>
  <c r="AS1689"/>
  <c r="AN1690"/>
  <c r="AO1690" s="1"/>
  <c r="AR1690"/>
  <c r="AS1690"/>
  <c r="AN1691"/>
  <c r="AO1691" s="1"/>
  <c r="AR1691"/>
  <c r="AS1691"/>
  <c r="AN1692"/>
  <c r="AO1692" s="1"/>
  <c r="AR1692"/>
  <c r="AS1692"/>
  <c r="AN1693"/>
  <c r="AO1693" s="1"/>
  <c r="AR1693"/>
  <c r="AS1693"/>
  <c r="AN1694"/>
  <c r="AO1694" s="1"/>
  <c r="AR1694"/>
  <c r="AS1694"/>
  <c r="AN1695"/>
  <c r="AO1695" s="1"/>
  <c r="AR1695"/>
  <c r="AS1695"/>
  <c r="AN1696"/>
  <c r="AR1696"/>
  <c r="AS1696"/>
  <c r="AN1697"/>
  <c r="AO1697" s="1"/>
  <c r="AR1697"/>
  <c r="AS1697"/>
  <c r="AN1698"/>
  <c r="AO1698" s="1"/>
  <c r="AR1698"/>
  <c r="AS1698"/>
  <c r="AN1699"/>
  <c r="AO1699" s="1"/>
  <c r="AR1699"/>
  <c r="AS1699"/>
  <c r="AN1700"/>
  <c r="AO1700" s="1"/>
  <c r="AR1700"/>
  <c r="AS1700"/>
  <c r="AN1701"/>
  <c r="AO1701" s="1"/>
  <c r="AR1701"/>
  <c r="AS1701"/>
  <c r="AN1702"/>
  <c r="AO1702" s="1"/>
  <c r="AR1702"/>
  <c r="AS1702"/>
  <c r="AN1703"/>
  <c r="AO1703" s="1"/>
  <c r="AR1703"/>
  <c r="AS1703"/>
  <c r="AN1704"/>
  <c r="AO1704" s="1"/>
  <c r="AR1704"/>
  <c r="AS1704"/>
  <c r="AN1705"/>
  <c r="AO1705" s="1"/>
  <c r="AR1705"/>
  <c r="AS1705"/>
  <c r="AN1706"/>
  <c r="AR1706"/>
  <c r="AS1706"/>
  <c r="AN1707"/>
  <c r="AO1707" s="1"/>
  <c r="AR1707"/>
  <c r="AS1707"/>
  <c r="AN1708"/>
  <c r="AR1708"/>
  <c r="AS1708"/>
  <c r="AN1709"/>
  <c r="AO1709" s="1"/>
  <c r="AR1709"/>
  <c r="AS1709"/>
  <c r="AN1710"/>
  <c r="AR1710"/>
  <c r="AS1710"/>
  <c r="AN1711"/>
  <c r="AO1711" s="1"/>
  <c r="AR1711"/>
  <c r="AS1711"/>
  <c r="AN1712"/>
  <c r="AR1712"/>
  <c r="AS1712"/>
  <c r="AN1713"/>
  <c r="AO1713" s="1"/>
  <c r="AR1713"/>
  <c r="AS1713"/>
  <c r="AN1714"/>
  <c r="AO1714" s="1"/>
  <c r="AR1714"/>
  <c r="AS1714"/>
  <c r="AN1715"/>
  <c r="AO1715" s="1"/>
  <c r="AR1715"/>
  <c r="AS1715"/>
  <c r="AN1716"/>
  <c r="AO1716" s="1"/>
  <c r="AR1716"/>
  <c r="AS1716"/>
  <c r="AN1717"/>
  <c r="AO1717" s="1"/>
  <c r="AR1717"/>
  <c r="AS1717"/>
  <c r="AN1718"/>
  <c r="AR1718"/>
  <c r="AS1718"/>
  <c r="AN1719"/>
  <c r="AO1719" s="1"/>
  <c r="AR1719"/>
  <c r="AS1719"/>
  <c r="AN1720"/>
  <c r="AO1720" s="1"/>
  <c r="AR1720"/>
  <c r="AS1720"/>
  <c r="AN1721"/>
  <c r="AO1721" s="1"/>
  <c r="AR1721"/>
  <c r="AS1721"/>
  <c r="AN1722"/>
  <c r="AO1722" s="1"/>
  <c r="AR1722"/>
  <c r="AS1722"/>
  <c r="AN1723"/>
  <c r="AO1723" s="1"/>
  <c r="AR1723"/>
  <c r="AS1723"/>
  <c r="AN1724"/>
  <c r="AO1724" s="1"/>
  <c r="AR1724"/>
  <c r="AS1724"/>
  <c r="AN1725"/>
  <c r="AO1725" s="1"/>
  <c r="AR1725"/>
  <c r="AS1725"/>
  <c r="AN1726"/>
  <c r="AO1726" s="1"/>
  <c r="AR1726"/>
  <c r="AS1726"/>
  <c r="AN1727"/>
  <c r="AO1727" s="1"/>
  <c r="AR1727"/>
  <c r="AS1727"/>
  <c r="AN1728"/>
  <c r="AO1728" s="1"/>
  <c r="AR1728"/>
  <c r="AS1728"/>
  <c r="AN1729"/>
  <c r="AO1729" s="1"/>
  <c r="AR1729"/>
  <c r="AS1729"/>
  <c r="AN1730"/>
  <c r="AO1730" s="1"/>
  <c r="AR1730"/>
  <c r="AS1730"/>
  <c r="AN1731"/>
  <c r="AO1731" s="1"/>
  <c r="AR1731"/>
  <c r="AS1731"/>
  <c r="AN1732"/>
  <c r="AO1732" s="1"/>
  <c r="AR1732"/>
  <c r="AS1732"/>
  <c r="AN1733"/>
  <c r="AO1733" s="1"/>
  <c r="AR1733"/>
  <c r="AS1733"/>
  <c r="AN1734"/>
  <c r="AO1734" s="1"/>
  <c r="AR1734"/>
  <c r="AS1734"/>
  <c r="AN1735"/>
  <c r="AO1735" s="1"/>
  <c r="AR1735"/>
  <c r="AS1735"/>
  <c r="AN1736"/>
  <c r="AO1736" s="1"/>
  <c r="AR1736"/>
  <c r="AS1736"/>
  <c r="AN1737"/>
  <c r="AO1737" s="1"/>
  <c r="AR1737"/>
  <c r="AS1737"/>
  <c r="AN1738"/>
  <c r="AR1738"/>
  <c r="AS1738"/>
  <c r="AN1739"/>
  <c r="AO1739" s="1"/>
  <c r="AR1739"/>
  <c r="AS1739"/>
  <c r="AN1740"/>
  <c r="AR1740"/>
  <c r="AS1740"/>
  <c r="AN1741"/>
  <c r="AO1741" s="1"/>
  <c r="AR1741"/>
  <c r="AS1741"/>
  <c r="AN1742"/>
  <c r="AR1742"/>
  <c r="AS1742"/>
  <c r="AN1743"/>
  <c r="AO1743" s="1"/>
  <c r="AR1743"/>
  <c r="AS1743"/>
  <c r="AN1744"/>
  <c r="AR1744"/>
  <c r="AS1744"/>
  <c r="AN1745"/>
  <c r="AO1745" s="1"/>
  <c r="AR1745"/>
  <c r="AS1745"/>
  <c r="AN1746"/>
  <c r="AO1746" s="1"/>
  <c r="AR1746"/>
  <c r="AS1746"/>
  <c r="AN1747"/>
  <c r="AO1747" s="1"/>
  <c r="AR1747"/>
  <c r="AS1747"/>
  <c r="AN1748"/>
  <c r="AO1748" s="1"/>
  <c r="AR1748"/>
  <c r="AS1748"/>
  <c r="AN1749"/>
  <c r="AO1749" s="1"/>
  <c r="AR1749"/>
  <c r="AS1749"/>
  <c r="AN1750"/>
  <c r="AO1750" s="1"/>
  <c r="AR1750"/>
  <c r="AS1750"/>
  <c r="AN1751"/>
  <c r="AO1751" s="1"/>
  <c r="AR1751"/>
  <c r="AS1751"/>
  <c r="AN1752"/>
  <c r="AO1752" s="1"/>
  <c r="AR1752"/>
  <c r="AS1752"/>
  <c r="AN1753"/>
  <c r="AO1753" s="1"/>
  <c r="AR1753"/>
  <c r="AS1753"/>
  <c r="AN1754"/>
  <c r="AO1754" s="1"/>
  <c r="AR1754"/>
  <c r="AS1754"/>
  <c r="AN1755"/>
  <c r="AO1755" s="1"/>
  <c r="AR1755"/>
  <c r="AS1755"/>
  <c r="AN1756"/>
  <c r="AO1756" s="1"/>
  <c r="AR1756"/>
  <c r="AS1756"/>
  <c r="AN1757"/>
  <c r="AO1757" s="1"/>
  <c r="AR1757"/>
  <c r="AS1757"/>
  <c r="AN1758"/>
  <c r="AP1758" s="1"/>
  <c r="AR1758"/>
  <c r="AS1758"/>
  <c r="AN1759"/>
  <c r="AO1759" s="1"/>
  <c r="AR1759"/>
  <c r="AS1759"/>
  <c r="AN1760"/>
  <c r="AO1760" s="1"/>
  <c r="AR1760"/>
  <c r="AS1760"/>
  <c r="AN1761"/>
  <c r="AO1761" s="1"/>
  <c r="AR1761"/>
  <c r="AS1761"/>
  <c r="AN1762"/>
  <c r="AO1762" s="1"/>
  <c r="AR1762"/>
  <c r="AS1762"/>
  <c r="AN1763"/>
  <c r="AO1763" s="1"/>
  <c r="AR1763"/>
  <c r="AS1763"/>
  <c r="AN1764"/>
  <c r="AO1764" s="1"/>
  <c r="AR1764"/>
  <c r="AS1764"/>
  <c r="AN1765"/>
  <c r="AO1765" s="1"/>
  <c r="AR1765"/>
  <c r="AS1765"/>
  <c r="AN1766"/>
  <c r="AO1766" s="1"/>
  <c r="AR1766"/>
  <c r="AS1766"/>
  <c r="AN1767"/>
  <c r="AO1767" s="1"/>
  <c r="AR1767"/>
  <c r="AS1767"/>
  <c r="AN1768"/>
  <c r="AO1768" s="1"/>
  <c r="AR1768"/>
  <c r="AS1768"/>
  <c r="AN1769"/>
  <c r="AO1769" s="1"/>
  <c r="AR1769"/>
  <c r="AS1769"/>
  <c r="AN1770"/>
  <c r="AR1770"/>
  <c r="AS1770"/>
  <c r="AN1771"/>
  <c r="AO1771" s="1"/>
  <c r="AR1771"/>
  <c r="AS1771"/>
  <c r="AN1772"/>
  <c r="AO1772" s="1"/>
  <c r="AR1772"/>
  <c r="AS1772"/>
  <c r="AN1773"/>
  <c r="AO1773" s="1"/>
  <c r="AR1773"/>
  <c r="AS1773"/>
  <c r="AN1774"/>
  <c r="AO1774" s="1"/>
  <c r="AR1774"/>
  <c r="AS1774"/>
  <c r="AN1775"/>
  <c r="AO1775" s="1"/>
  <c r="AR1775"/>
  <c r="AS1775"/>
  <c r="AN1776"/>
  <c r="AR1776"/>
  <c r="AS1776"/>
  <c r="AN1777"/>
  <c r="AO1777" s="1"/>
  <c r="AR1777"/>
  <c r="AS1777"/>
  <c r="AN1778"/>
  <c r="AO1778" s="1"/>
  <c r="AR1778"/>
  <c r="AS1778"/>
  <c r="AN1779"/>
  <c r="AO1779" s="1"/>
  <c r="AR1779"/>
  <c r="AS1779"/>
  <c r="AN1780"/>
  <c r="AO1780" s="1"/>
  <c r="AR1780"/>
  <c r="AS1780"/>
  <c r="AN1781"/>
  <c r="AO1781" s="1"/>
  <c r="AR1781"/>
  <c r="AS1781"/>
  <c r="AN1782"/>
  <c r="AR1782"/>
  <c r="AS1782"/>
  <c r="AN1783"/>
  <c r="AO1783" s="1"/>
  <c r="AR1783"/>
  <c r="AS1783"/>
  <c r="AN1784"/>
  <c r="AO1784" s="1"/>
  <c r="AR1784"/>
  <c r="AS1784"/>
  <c r="AN1785"/>
  <c r="AO1785" s="1"/>
  <c r="AR1785"/>
  <c r="AS1785"/>
  <c r="AN1786"/>
  <c r="AO1786" s="1"/>
  <c r="AR1786"/>
  <c r="AS1786"/>
  <c r="AN1787"/>
  <c r="AO1787" s="1"/>
  <c r="AR1787"/>
  <c r="AS1787"/>
  <c r="AN1788"/>
  <c r="AR1788"/>
  <c r="AS1788"/>
  <c r="AN1789"/>
  <c r="AO1789" s="1"/>
  <c r="AR1789"/>
  <c r="AS1789"/>
  <c r="AN1790"/>
  <c r="AO1790" s="1"/>
  <c r="AR1790"/>
  <c r="AS1790"/>
  <c r="AN1791"/>
  <c r="AO1791" s="1"/>
  <c r="AR1791"/>
  <c r="AS1791"/>
  <c r="AN1792"/>
  <c r="AO1792" s="1"/>
  <c r="AR1792"/>
  <c r="AS1792"/>
  <c r="AN1793"/>
  <c r="AO1793" s="1"/>
  <c r="AR1793"/>
  <c r="AS1793"/>
  <c r="AN1794"/>
  <c r="AO1794" s="1"/>
  <c r="AR1794"/>
  <c r="AS1794"/>
  <c r="AN1795"/>
  <c r="AO1795" s="1"/>
  <c r="AR1795"/>
  <c r="AS1795"/>
  <c r="AN1796"/>
  <c r="AO1796" s="1"/>
  <c r="AR1796"/>
  <c r="AS1796"/>
  <c r="AN1797"/>
  <c r="AO1797" s="1"/>
  <c r="AR1797"/>
  <c r="AS1797"/>
  <c r="AN1798"/>
  <c r="AO1798" s="1"/>
  <c r="AR1798"/>
  <c r="AS1798"/>
  <c r="AN1799"/>
  <c r="AO1799" s="1"/>
  <c r="AR1799"/>
  <c r="AS1799"/>
  <c r="AN1800"/>
  <c r="AO1800" s="1"/>
  <c r="AR1800"/>
  <c r="AS1800"/>
  <c r="AN1801"/>
  <c r="AO1801" s="1"/>
  <c r="AR1801"/>
  <c r="AS1801"/>
  <c r="AN1802"/>
  <c r="AR1802"/>
  <c r="AS1802"/>
  <c r="AN1803"/>
  <c r="AO1803" s="1"/>
  <c r="AR1803"/>
  <c r="AS1803"/>
  <c r="AN1804"/>
  <c r="AO1804" s="1"/>
  <c r="AR1804"/>
  <c r="AS1804"/>
  <c r="AN1805"/>
  <c r="AO1805" s="1"/>
  <c r="AR1805"/>
  <c r="AS1805"/>
  <c r="AN1806"/>
  <c r="AO1806" s="1"/>
  <c r="AR1806"/>
  <c r="AS1806"/>
  <c r="AN1807"/>
  <c r="AO1807" s="1"/>
  <c r="AR1807"/>
  <c r="AS1807"/>
  <c r="AN1808"/>
  <c r="AR1808"/>
  <c r="AS1808"/>
  <c r="AN1809"/>
  <c r="AO1809" s="1"/>
  <c r="AR1809"/>
  <c r="AS1809"/>
  <c r="AN1810"/>
  <c r="AO1810" s="1"/>
  <c r="AR1810"/>
  <c r="AS1810"/>
  <c r="AN1811"/>
  <c r="AO1811" s="1"/>
  <c r="AR1811"/>
  <c r="AS1811"/>
  <c r="AN1812"/>
  <c r="AO1812" s="1"/>
  <c r="AR1812"/>
  <c r="AS1812"/>
  <c r="AN1813"/>
  <c r="AO1813" s="1"/>
  <c r="AR1813"/>
  <c r="AS1813"/>
  <c r="AN1814"/>
  <c r="AR1814"/>
  <c r="AS1814"/>
  <c r="AN1815"/>
  <c r="AO1815" s="1"/>
  <c r="AR1815"/>
  <c r="AS1815"/>
  <c r="AN1816"/>
  <c r="AO1816" s="1"/>
  <c r="AR1816"/>
  <c r="AS1816"/>
  <c r="AN1817"/>
  <c r="AO1817" s="1"/>
  <c r="AR1817"/>
  <c r="AS1817"/>
  <c r="AN1818"/>
  <c r="AO1818" s="1"/>
  <c r="AR1818"/>
  <c r="AS1818"/>
  <c r="AN1819"/>
  <c r="AO1819" s="1"/>
  <c r="AR1819"/>
  <c r="AS1819"/>
  <c r="AN1820"/>
  <c r="AO1820" s="1"/>
  <c r="AR1820"/>
  <c r="AS1820"/>
  <c r="AN1821"/>
  <c r="AO1821" s="1"/>
  <c r="AR1821"/>
  <c r="AS1821"/>
  <c r="AN1822"/>
  <c r="AR1822"/>
  <c r="AS1822"/>
  <c r="AN1823"/>
  <c r="AO1823" s="1"/>
  <c r="AR1823"/>
  <c r="AS1823"/>
  <c r="AN1824"/>
  <c r="AO1824" s="1"/>
  <c r="AR1824"/>
  <c r="AS1824"/>
  <c r="AN1825"/>
  <c r="AO1825" s="1"/>
  <c r="AR1825"/>
  <c r="AS1825"/>
  <c r="AN1826"/>
  <c r="AO1826" s="1"/>
  <c r="AR1826"/>
  <c r="AS1826"/>
  <c r="AN1827"/>
  <c r="AO1827" s="1"/>
  <c r="AR1827"/>
  <c r="AS1827"/>
  <c r="AN1828"/>
  <c r="AR1828"/>
  <c r="AS1828"/>
  <c r="AN1829"/>
  <c r="AO1829" s="1"/>
  <c r="AR1829"/>
  <c r="AS1829"/>
  <c r="AN1830"/>
  <c r="AO1830" s="1"/>
  <c r="AR1830"/>
  <c r="AS1830"/>
  <c r="AN1831"/>
  <c r="AO1831" s="1"/>
  <c r="AR1831"/>
  <c r="AS1831"/>
  <c r="AN1832"/>
  <c r="AO1832" s="1"/>
  <c r="AR1832"/>
  <c r="AS1832"/>
  <c r="AN1833"/>
  <c r="AO1833" s="1"/>
  <c r="AR1833"/>
  <c r="AS1833"/>
  <c r="AN1834"/>
  <c r="AO1834" s="1"/>
  <c r="AR1834"/>
  <c r="AS1834"/>
  <c r="AN1835"/>
  <c r="AO1835" s="1"/>
  <c r="AR1835"/>
  <c r="AS1835"/>
  <c r="AN1836"/>
  <c r="AR1836"/>
  <c r="AS1836"/>
  <c r="AN1837"/>
  <c r="AO1837" s="1"/>
  <c r="AR1837"/>
  <c r="AS1837"/>
  <c r="AN1838"/>
  <c r="AR1838"/>
  <c r="AS1838"/>
  <c r="AN1839"/>
  <c r="AO1839" s="1"/>
  <c r="AR1839"/>
  <c r="AS1839"/>
  <c r="AN1840"/>
  <c r="AO1840" s="1"/>
  <c r="AR1840"/>
  <c r="AS1840"/>
  <c r="AN1841"/>
  <c r="AO1841" s="1"/>
  <c r="AR1841"/>
  <c r="AS1841"/>
  <c r="AN1842"/>
  <c r="AO1842" s="1"/>
  <c r="AR1842"/>
  <c r="AS1842"/>
  <c r="AN1843"/>
  <c r="AO1843" s="1"/>
  <c r="AR1843"/>
  <c r="AS1843"/>
  <c r="AN1844"/>
  <c r="AO1844" s="1"/>
  <c r="AR1844"/>
  <c r="AS1844"/>
  <c r="AN1845"/>
  <c r="AO1845" s="1"/>
  <c r="AR1845"/>
  <c r="AS1845"/>
  <c r="AN1846"/>
  <c r="AO1846" s="1"/>
  <c r="AR1846"/>
  <c r="AS1846"/>
  <c r="AN1847"/>
  <c r="AO1847" s="1"/>
  <c r="AR1847"/>
  <c r="AS1847"/>
  <c r="AN1848"/>
  <c r="AO1848" s="1"/>
  <c r="AR1848"/>
  <c r="AS1848"/>
  <c r="AN1849"/>
  <c r="AO1849" s="1"/>
  <c r="AR1849"/>
  <c r="AS1849"/>
  <c r="AN1850"/>
  <c r="AO1850" s="1"/>
  <c r="AR1850"/>
  <c r="AS1850"/>
  <c r="AN1851"/>
  <c r="AO1851" s="1"/>
  <c r="AR1851"/>
  <c r="AS1851"/>
  <c r="AN1852"/>
  <c r="AO1852" s="1"/>
  <c r="AR1852"/>
  <c r="AS1852"/>
  <c r="AN1853"/>
  <c r="AO1853" s="1"/>
  <c r="AR1853"/>
  <c r="AS1853"/>
  <c r="AN1854"/>
  <c r="AR1854"/>
  <c r="AS1854"/>
  <c r="AN1855"/>
  <c r="AO1855" s="1"/>
  <c r="AR1855"/>
  <c r="AS1855"/>
  <c r="AN1856"/>
  <c r="AO1856" s="1"/>
  <c r="AR1856"/>
  <c r="AS1856"/>
  <c r="AN1857"/>
  <c r="AO1857" s="1"/>
  <c r="AR1857"/>
  <c r="AS1857"/>
  <c r="AN1858"/>
  <c r="AO1858" s="1"/>
  <c r="AR1858"/>
  <c r="AS1858"/>
  <c r="AN1859"/>
  <c r="AO1859" s="1"/>
  <c r="AR1859"/>
  <c r="AS1859"/>
  <c r="AN1860"/>
  <c r="AR1860"/>
  <c r="AS1860"/>
  <c r="AN1861"/>
  <c r="AO1861" s="1"/>
  <c r="AR1861"/>
  <c r="AS1861"/>
  <c r="AN1862"/>
  <c r="AO1862" s="1"/>
  <c r="AR1862"/>
  <c r="AS1862"/>
  <c r="AN1863"/>
  <c r="AO1863" s="1"/>
  <c r="AR1863"/>
  <c r="AS1863"/>
  <c r="AN1864"/>
  <c r="AO1864" s="1"/>
  <c r="AR1864"/>
  <c r="AS1864"/>
  <c r="AN1865"/>
  <c r="AO1865" s="1"/>
  <c r="AR1865"/>
  <c r="AS1865"/>
  <c r="AN1866"/>
  <c r="AO1866" s="1"/>
  <c r="AR1866"/>
  <c r="AS1866"/>
  <c r="AN1867"/>
  <c r="AO1867" s="1"/>
  <c r="AR1867"/>
  <c r="AS1867"/>
  <c r="AN1868"/>
  <c r="AO1868" s="1"/>
  <c r="AR1868"/>
  <c r="AS1868"/>
  <c r="AN1869"/>
  <c r="AO1869" s="1"/>
  <c r="AR1869"/>
  <c r="AS1869"/>
  <c r="AN1870"/>
  <c r="AO1870" s="1"/>
  <c r="AR1870"/>
  <c r="AS1870"/>
  <c r="AN1871"/>
  <c r="AO1871" s="1"/>
  <c r="AR1871"/>
  <c r="AS1871"/>
  <c r="AN1872"/>
  <c r="AO1872" s="1"/>
  <c r="AR1872"/>
  <c r="AS1872"/>
  <c r="AN1873"/>
  <c r="AO1873" s="1"/>
  <c r="AR1873"/>
  <c r="AS1873"/>
  <c r="AN1874"/>
  <c r="AO1874" s="1"/>
  <c r="AR1874"/>
  <c r="AS1874"/>
  <c r="AN1875"/>
  <c r="AO1875" s="1"/>
  <c r="AR1875"/>
  <c r="AS1875"/>
  <c r="AN1876"/>
  <c r="AO1876" s="1"/>
  <c r="AR1876"/>
  <c r="AS1876"/>
  <c r="AN1877"/>
  <c r="AO1877" s="1"/>
  <c r="AR1877"/>
  <c r="AS1877"/>
  <c r="AN1878"/>
  <c r="AR1878"/>
  <c r="AS1878"/>
  <c r="AN1879"/>
  <c r="AO1879" s="1"/>
  <c r="AR1879"/>
  <c r="AS1879"/>
  <c r="AN1880"/>
  <c r="AO1880" s="1"/>
  <c r="AR1880"/>
  <c r="AS1880"/>
  <c r="AN1881"/>
  <c r="AO1881" s="1"/>
  <c r="AR1881"/>
  <c r="AS1881"/>
  <c r="AN1882"/>
  <c r="AO1882" s="1"/>
  <c r="AR1882"/>
  <c r="AS1882"/>
  <c r="AN1883"/>
  <c r="AO1883" s="1"/>
  <c r="AR1883"/>
  <c r="AS1883"/>
  <c r="AN1884"/>
  <c r="AR1884"/>
  <c r="AS1884"/>
  <c r="AN1885"/>
  <c r="AO1885" s="1"/>
  <c r="AR1885"/>
  <c r="AS1885"/>
  <c r="AN1886"/>
  <c r="AR1886"/>
  <c r="AS1886"/>
  <c r="AN1887"/>
  <c r="AO1887" s="1"/>
  <c r="AR1887"/>
  <c r="AS1887"/>
  <c r="AN1888"/>
  <c r="AO1888" s="1"/>
  <c r="AR1888"/>
  <c r="AS1888"/>
  <c r="AN1889"/>
  <c r="AO1889" s="1"/>
  <c r="AR1889"/>
  <c r="AS1889"/>
  <c r="AN1890"/>
  <c r="AO1890" s="1"/>
  <c r="AR1890"/>
  <c r="AS1890"/>
  <c r="AN1891"/>
  <c r="AO1891" s="1"/>
  <c r="AR1891"/>
  <c r="AS1891"/>
  <c r="AN1892"/>
  <c r="AO1892" s="1"/>
  <c r="AR1892"/>
  <c r="AS1892"/>
  <c r="AN1893"/>
  <c r="AO1893" s="1"/>
  <c r="AR1893"/>
  <c r="AS1893"/>
  <c r="AN1894"/>
  <c r="AO1894" s="1"/>
  <c r="AR1894"/>
  <c r="AS1894"/>
  <c r="AN1895"/>
  <c r="AO1895" s="1"/>
  <c r="AR1895"/>
  <c r="AS1895"/>
  <c r="AN1896"/>
  <c r="AO1896" s="1"/>
  <c r="AR1896"/>
  <c r="AS1896"/>
  <c r="AN1897"/>
  <c r="AO1897" s="1"/>
  <c r="AR1897"/>
  <c r="AS1897"/>
  <c r="AN1898"/>
  <c r="AO1898" s="1"/>
  <c r="AR1898"/>
  <c r="AS1898"/>
  <c r="AN1899"/>
  <c r="AO1899" s="1"/>
  <c r="AR1899"/>
  <c r="AS1899"/>
  <c r="AN1900"/>
  <c r="AR1900"/>
  <c r="AS1900"/>
  <c r="AN1901"/>
  <c r="AO1901" s="1"/>
  <c r="AR1901"/>
  <c r="AS1901"/>
  <c r="AN1902"/>
  <c r="AO1902" s="1"/>
  <c r="AR1902"/>
  <c r="AS1902"/>
  <c r="AN1903"/>
  <c r="AO1903" s="1"/>
  <c r="AR1903"/>
  <c r="AS1903"/>
  <c r="AN1904"/>
  <c r="AO1904" s="1"/>
  <c r="AR1904"/>
  <c r="AS1904"/>
  <c r="AN1905"/>
  <c r="AO1905" s="1"/>
  <c r="AR1905"/>
  <c r="AS1905"/>
  <c r="AN1906"/>
  <c r="AO1906" s="1"/>
  <c r="AR1906"/>
  <c r="AS1906"/>
  <c r="AN1907"/>
  <c r="AO1907" s="1"/>
  <c r="AR1907"/>
  <c r="AS1907"/>
  <c r="AN1908"/>
  <c r="AO1908" s="1"/>
  <c r="AR1908"/>
  <c r="AS1908"/>
  <c r="AN1909"/>
  <c r="AO1909" s="1"/>
  <c r="AR1909"/>
  <c r="AS1909"/>
  <c r="AN1910"/>
  <c r="AR1910"/>
  <c r="AS1910"/>
  <c r="AN1911"/>
  <c r="AO1911" s="1"/>
  <c r="AR1911"/>
  <c r="AS1911"/>
  <c r="AN1912"/>
  <c r="AO1912" s="1"/>
  <c r="AR1912"/>
  <c r="AS1912"/>
  <c r="AN1913"/>
  <c r="AO1913" s="1"/>
  <c r="AR1913"/>
  <c r="AS1913"/>
  <c r="AN1914"/>
  <c r="AO1914" s="1"/>
  <c r="AR1914"/>
  <c r="AS1914"/>
  <c r="AN1915"/>
  <c r="AO1915" s="1"/>
  <c r="AR1915"/>
  <c r="AS1915"/>
  <c r="AN1916"/>
  <c r="AO1916" s="1"/>
  <c r="AR1916"/>
  <c r="AS1916"/>
  <c r="AN1917"/>
  <c r="AO1917" s="1"/>
  <c r="AR1917"/>
  <c r="AS1917"/>
  <c r="AN1918"/>
  <c r="AO1918" s="1"/>
  <c r="AR1918"/>
  <c r="AS1918"/>
  <c r="AN1919"/>
  <c r="AO1919" s="1"/>
  <c r="AR1919"/>
  <c r="AS1919"/>
  <c r="AN1920"/>
  <c r="AO1920" s="1"/>
  <c r="AR1920"/>
  <c r="AS1920"/>
  <c r="AN1921"/>
  <c r="AO1921" s="1"/>
  <c r="AR1921"/>
  <c r="AS1921"/>
  <c r="AN1922"/>
  <c r="AO1922" s="1"/>
  <c r="AR1922"/>
  <c r="AS1922"/>
  <c r="AN1923"/>
  <c r="AO1923" s="1"/>
  <c r="AR1923"/>
  <c r="AS1923"/>
  <c r="AN1924"/>
  <c r="AO1924" s="1"/>
  <c r="AR1924"/>
  <c r="AS1924"/>
  <c r="AN1925"/>
  <c r="AO1925" s="1"/>
  <c r="AR1925"/>
  <c r="AS1925"/>
  <c r="AN1926"/>
  <c r="AO1926" s="1"/>
  <c r="AR1926"/>
  <c r="AS1926"/>
  <c r="AN1927"/>
  <c r="AO1927" s="1"/>
  <c r="AR1927"/>
  <c r="AS1927"/>
  <c r="AN1928"/>
  <c r="AO1928" s="1"/>
  <c r="AR1928"/>
  <c r="AS1928"/>
  <c r="AN1929"/>
  <c r="AO1929" s="1"/>
  <c r="AR1929"/>
  <c r="AS1929"/>
  <c r="AN1930"/>
  <c r="AO1930" s="1"/>
  <c r="AR1930"/>
  <c r="AS1930"/>
  <c r="AN1931"/>
  <c r="AO1931" s="1"/>
  <c r="AR1931"/>
  <c r="AS1931"/>
  <c r="AN1932"/>
  <c r="AO1932" s="1"/>
  <c r="AR1932"/>
  <c r="AS1932"/>
  <c r="AN1933"/>
  <c r="AO1933" s="1"/>
  <c r="AR1933"/>
  <c r="AS1933"/>
  <c r="AN1934"/>
  <c r="AO1934" s="1"/>
  <c r="AR1934"/>
  <c r="AS1934"/>
  <c r="AN1935"/>
  <c r="AO1935" s="1"/>
  <c r="AR1935"/>
  <c r="AS1935"/>
  <c r="AN1936"/>
  <c r="AO1936" s="1"/>
  <c r="AR1936"/>
  <c r="AS1936"/>
  <c r="AN1937"/>
  <c r="AO1937" s="1"/>
  <c r="AR1937"/>
  <c r="AS1937"/>
  <c r="AN1938"/>
  <c r="AO1938" s="1"/>
  <c r="AR1938"/>
  <c r="AS1938"/>
  <c r="AN1939"/>
  <c r="AO1939" s="1"/>
  <c r="AR1939"/>
  <c r="AS1939"/>
  <c r="AN1940"/>
  <c r="AO1940" s="1"/>
  <c r="AR1940"/>
  <c r="AS1940"/>
  <c r="AN1941"/>
  <c r="AO1941" s="1"/>
  <c r="AR1941"/>
  <c r="AS1941"/>
  <c r="AN1942"/>
  <c r="AO1942" s="1"/>
  <c r="AR1942"/>
  <c r="AS1942"/>
  <c r="AN1943"/>
  <c r="AO1943" s="1"/>
  <c r="AR1943"/>
  <c r="AS1943"/>
  <c r="AN1944"/>
  <c r="AO1944" s="1"/>
  <c r="AR1944"/>
  <c r="AS1944"/>
  <c r="AN1945"/>
  <c r="AO1945" s="1"/>
  <c r="AR1945"/>
  <c r="AS1945"/>
  <c r="AN1946"/>
  <c r="AO1946" s="1"/>
  <c r="AR1946"/>
  <c r="AS1946"/>
  <c r="AN1947"/>
  <c r="AO1947" s="1"/>
  <c r="AR1947"/>
  <c r="AS1947"/>
  <c r="AN1948"/>
  <c r="AO1948" s="1"/>
  <c r="AR1948"/>
  <c r="AS1948"/>
  <c r="AN1949"/>
  <c r="AO1949" s="1"/>
  <c r="AR1949"/>
  <c r="AS1949"/>
  <c r="AN1950"/>
  <c r="AO1950" s="1"/>
  <c r="AR1950"/>
  <c r="AS1950"/>
  <c r="AN1951"/>
  <c r="AO1951" s="1"/>
  <c r="AR1951"/>
  <c r="AS1951"/>
  <c r="AN1952"/>
  <c r="AO1952" s="1"/>
  <c r="AR1952"/>
  <c r="AS1952"/>
  <c r="AN1953"/>
  <c r="AO1953" s="1"/>
  <c r="AR1953"/>
  <c r="AS1953"/>
  <c r="AN1954"/>
  <c r="AO1954" s="1"/>
  <c r="AR1954"/>
  <c r="AS1954"/>
  <c r="AN1955"/>
  <c r="AO1955" s="1"/>
  <c r="AR1955"/>
  <c r="AS1955"/>
  <c r="AN1956"/>
  <c r="AO1956" s="1"/>
  <c r="AR1956"/>
  <c r="AS1956"/>
  <c r="AN1957"/>
  <c r="AO1957" s="1"/>
  <c r="AR1957"/>
  <c r="AS1957"/>
  <c r="AN1958"/>
  <c r="AO1958" s="1"/>
  <c r="AR1958"/>
  <c r="AS1958"/>
  <c r="AN1959"/>
  <c r="AO1959" s="1"/>
  <c r="AR1959"/>
  <c r="AS1959"/>
  <c r="AN1960"/>
  <c r="AO1960" s="1"/>
  <c r="AR1960"/>
  <c r="AS1960"/>
  <c r="AN1961"/>
  <c r="AO1961" s="1"/>
  <c r="AR1961"/>
  <c r="AS1961"/>
  <c r="AN1962"/>
  <c r="AO1962" s="1"/>
  <c r="AR1962"/>
  <c r="AS1962"/>
  <c r="AN1963"/>
  <c r="AO1963" s="1"/>
  <c r="AR1963"/>
  <c r="AS1963"/>
  <c r="AN1964"/>
  <c r="AO1964" s="1"/>
  <c r="AR1964"/>
  <c r="AS1964"/>
  <c r="AN1965"/>
  <c r="AO1965" s="1"/>
  <c r="AR1965"/>
  <c r="AS1965"/>
  <c r="AN1966"/>
  <c r="AO1966" s="1"/>
  <c r="AR1966"/>
  <c r="AS1966"/>
  <c r="AN1967"/>
  <c r="AO1967" s="1"/>
  <c r="AR1967"/>
  <c r="AS1967"/>
  <c r="AN1968"/>
  <c r="AO1968" s="1"/>
  <c r="AR1968"/>
  <c r="AS1968"/>
  <c r="AN1969"/>
  <c r="AO1969" s="1"/>
  <c r="AR1969"/>
  <c r="AS1969"/>
  <c r="AN1970"/>
  <c r="AO1970" s="1"/>
  <c r="AR1970"/>
  <c r="AS1970"/>
  <c r="AN1971"/>
  <c r="AO1971" s="1"/>
  <c r="AR1971"/>
  <c r="AS1971"/>
  <c r="AN1972"/>
  <c r="AO1972" s="1"/>
  <c r="AR1972"/>
  <c r="AS1972"/>
  <c r="AN1973"/>
  <c r="AO1973" s="1"/>
  <c r="AR1973"/>
  <c r="AS1973"/>
  <c r="AN1974"/>
  <c r="AO1974" s="1"/>
  <c r="AR1974"/>
  <c r="AS1974"/>
  <c r="AN1975"/>
  <c r="AO1975" s="1"/>
  <c r="AR1975"/>
  <c r="AS1975"/>
  <c r="AN1976"/>
  <c r="AO1976" s="1"/>
  <c r="AR1976"/>
  <c r="AS1976"/>
  <c r="AN1977"/>
  <c r="AO1977" s="1"/>
  <c r="AR1977"/>
  <c r="AS1977"/>
  <c r="AN1978"/>
  <c r="AO1978" s="1"/>
  <c r="AR1978"/>
  <c r="AS1978"/>
  <c r="AN1979"/>
  <c r="AO1979" s="1"/>
  <c r="AR1979"/>
  <c r="AS1979"/>
  <c r="AN1980"/>
  <c r="AO1980" s="1"/>
  <c r="AR1980"/>
  <c r="AS1980"/>
  <c r="AN1981"/>
  <c r="AO1981" s="1"/>
  <c r="AR1981"/>
  <c r="AS1981"/>
  <c r="AN1982"/>
  <c r="AO1982" s="1"/>
  <c r="AR1982"/>
  <c r="AS1982"/>
  <c r="AN1983"/>
  <c r="AO1983" s="1"/>
  <c r="AR1983"/>
  <c r="AS1983"/>
  <c r="AN1984"/>
  <c r="AO1984" s="1"/>
  <c r="AR1984"/>
  <c r="AS1984"/>
  <c r="AN1985"/>
  <c r="AO1985" s="1"/>
  <c r="AR1985"/>
  <c r="AS1985"/>
  <c r="AN1986"/>
  <c r="AO1986" s="1"/>
  <c r="AR1986"/>
  <c r="AS1986"/>
  <c r="AN1987"/>
  <c r="AO1987" s="1"/>
  <c r="AR1987"/>
  <c r="AS1987"/>
  <c r="AN1988"/>
  <c r="AO1988" s="1"/>
  <c r="AR1988"/>
  <c r="AS1988"/>
  <c r="AN1989"/>
  <c r="AO1989" s="1"/>
  <c r="AR1989"/>
  <c r="AS1989"/>
  <c r="AN1990"/>
  <c r="AO1990" s="1"/>
  <c r="AR1990"/>
  <c r="AS1990"/>
  <c r="AN1991"/>
  <c r="AO1991" s="1"/>
  <c r="AR1991"/>
  <c r="AS1991"/>
  <c r="AN1992"/>
  <c r="AO1992" s="1"/>
  <c r="AR1992"/>
  <c r="AS1992"/>
  <c r="AN1993"/>
  <c r="AO1993" s="1"/>
  <c r="AR1993"/>
  <c r="AS1993"/>
  <c r="AN1994"/>
  <c r="AO1994" s="1"/>
  <c r="AR1994"/>
  <c r="AS1994"/>
  <c r="AN1995"/>
  <c r="AO1995" s="1"/>
  <c r="AR1995"/>
  <c r="AS1995"/>
  <c r="AN1996"/>
  <c r="AO1996" s="1"/>
  <c r="AR1996"/>
  <c r="AS1996"/>
  <c r="AN1997"/>
  <c r="AO1997" s="1"/>
  <c r="AR1997"/>
  <c r="AS1997"/>
  <c r="AN1998"/>
  <c r="AO1998" s="1"/>
  <c r="AR1998"/>
  <c r="AS1998"/>
  <c r="AN1999"/>
  <c r="AO1999" s="1"/>
  <c r="AR1999"/>
  <c r="AS1999"/>
  <c r="AN2000"/>
  <c r="AO2000" s="1"/>
  <c r="AR2000"/>
  <c r="AS2000"/>
  <c r="AN2001"/>
  <c r="AO2001" s="1"/>
  <c r="AR2001"/>
  <c r="AS2001"/>
  <c r="AN2002"/>
  <c r="AO2002" s="1"/>
  <c r="AR2002"/>
  <c r="AS2002"/>
  <c r="AN2003"/>
  <c r="AO2003" s="1"/>
  <c r="AR2003"/>
  <c r="AS2003"/>
  <c r="C5" i="8"/>
  <c r="D5"/>
  <c r="E5"/>
  <c r="F5"/>
  <c r="G5"/>
  <c r="H5"/>
  <c r="I5"/>
  <c r="J5"/>
  <c r="K5"/>
  <c r="L5"/>
  <c r="O5"/>
  <c r="P5"/>
  <c r="Q5"/>
  <c r="R5"/>
  <c r="S5"/>
  <c r="T5"/>
  <c r="U5"/>
  <c r="V5"/>
  <c r="W5"/>
  <c r="X5"/>
  <c r="C6"/>
  <c r="D6"/>
  <c r="E6"/>
  <c r="F6"/>
  <c r="G6"/>
  <c r="H6"/>
  <c r="I6"/>
  <c r="J6"/>
  <c r="K6"/>
  <c r="L6"/>
  <c r="O6"/>
  <c r="P6"/>
  <c r="Q6"/>
  <c r="R6"/>
  <c r="S6"/>
  <c r="T6"/>
  <c r="U6"/>
  <c r="V6"/>
  <c r="W6"/>
  <c r="X6"/>
  <c r="C7"/>
  <c r="D7"/>
  <c r="E7"/>
  <c r="F7"/>
  <c r="G7"/>
  <c r="H7"/>
  <c r="I7"/>
  <c r="J7"/>
  <c r="K7"/>
  <c r="L7"/>
  <c r="O7"/>
  <c r="P7"/>
  <c r="Q7"/>
  <c r="R7"/>
  <c r="S7"/>
  <c r="T7"/>
  <c r="U7"/>
  <c r="V7"/>
  <c r="W7"/>
  <c r="X7"/>
  <c r="C8"/>
  <c r="D8"/>
  <c r="E8"/>
  <c r="F8"/>
  <c r="G8"/>
  <c r="H8"/>
  <c r="I8"/>
  <c r="J8"/>
  <c r="K8"/>
  <c r="L8"/>
  <c r="O8"/>
  <c r="P8"/>
  <c r="Q8"/>
  <c r="R8"/>
  <c r="S8"/>
  <c r="T8"/>
  <c r="U8"/>
  <c r="V8"/>
  <c r="W8"/>
  <c r="X8"/>
  <c r="C9"/>
  <c r="D9"/>
  <c r="E9"/>
  <c r="F9"/>
  <c r="G9"/>
  <c r="H9"/>
  <c r="I9"/>
  <c r="J9"/>
  <c r="K9"/>
  <c r="L9"/>
  <c r="O9"/>
  <c r="P9"/>
  <c r="Q9"/>
  <c r="R9"/>
  <c r="S9"/>
  <c r="T9"/>
  <c r="U9"/>
  <c r="V9"/>
  <c r="W9"/>
  <c r="X9"/>
  <c r="C10"/>
  <c r="D10"/>
  <c r="E10"/>
  <c r="F10"/>
  <c r="G10"/>
  <c r="H10"/>
  <c r="I10"/>
  <c r="J10"/>
  <c r="K10"/>
  <c r="L10"/>
  <c r="O10"/>
  <c r="P10"/>
  <c r="Q10"/>
  <c r="R10"/>
  <c r="S10"/>
  <c r="T10"/>
  <c r="U10"/>
  <c r="V10"/>
  <c r="W10"/>
  <c r="X10"/>
  <c r="C11"/>
  <c r="D11"/>
  <c r="E11"/>
  <c r="F11"/>
  <c r="G11"/>
  <c r="H11"/>
  <c r="I11"/>
  <c r="J11"/>
  <c r="K11"/>
  <c r="L11"/>
  <c r="O11"/>
  <c r="P11"/>
  <c r="Q11"/>
  <c r="R11"/>
  <c r="S11"/>
  <c r="T11"/>
  <c r="U11"/>
  <c r="V11"/>
  <c r="W11"/>
  <c r="X11"/>
  <c r="C12"/>
  <c r="D12"/>
  <c r="E12"/>
  <c r="F12"/>
  <c r="G12"/>
  <c r="H12"/>
  <c r="I12"/>
  <c r="J12"/>
  <c r="K12"/>
  <c r="L12"/>
  <c r="O12"/>
  <c r="P12"/>
  <c r="Q12"/>
  <c r="R12"/>
  <c r="S12"/>
  <c r="T12"/>
  <c r="U12"/>
  <c r="V12"/>
  <c r="W12"/>
  <c r="X12"/>
  <c r="C13"/>
  <c r="D13"/>
  <c r="E13"/>
  <c r="F13"/>
  <c r="G13"/>
  <c r="H13"/>
  <c r="I13"/>
  <c r="J13"/>
  <c r="K13"/>
  <c r="L13"/>
  <c r="O13"/>
  <c r="P13"/>
  <c r="Q13"/>
  <c r="R13"/>
  <c r="S13"/>
  <c r="T13"/>
  <c r="U13"/>
  <c r="V13"/>
  <c r="W13"/>
  <c r="X13"/>
  <c r="C14"/>
  <c r="D14"/>
  <c r="E14"/>
  <c r="F14"/>
  <c r="G14"/>
  <c r="H14"/>
  <c r="I14"/>
  <c r="J14"/>
  <c r="K14"/>
  <c r="L14"/>
  <c r="O14"/>
  <c r="P14"/>
  <c r="Q14"/>
  <c r="R14"/>
  <c r="S14"/>
  <c r="T14"/>
  <c r="U14"/>
  <c r="V14"/>
  <c r="W14"/>
  <c r="X14"/>
  <c r="C15"/>
  <c r="D15"/>
  <c r="E15"/>
  <c r="F15"/>
  <c r="G15"/>
  <c r="H15"/>
  <c r="I15"/>
  <c r="J15"/>
  <c r="K15"/>
  <c r="L15"/>
  <c r="O15"/>
  <c r="P15"/>
  <c r="Q15"/>
  <c r="R15"/>
  <c r="S15"/>
  <c r="T15"/>
  <c r="U15"/>
  <c r="V15"/>
  <c r="W15"/>
  <c r="X15"/>
  <c r="C16"/>
  <c r="D16"/>
  <c r="E16"/>
  <c r="F16"/>
  <c r="G16"/>
  <c r="H16"/>
  <c r="I16"/>
  <c r="J16"/>
  <c r="K16"/>
  <c r="L16"/>
  <c r="O16"/>
  <c r="P16"/>
  <c r="Q16"/>
  <c r="R16"/>
  <c r="S16"/>
  <c r="T16"/>
  <c r="U16"/>
  <c r="V16"/>
  <c r="W16"/>
  <c r="X16"/>
  <c r="C17"/>
  <c r="D17"/>
  <c r="E17"/>
  <c r="F17"/>
  <c r="G17"/>
  <c r="H17"/>
  <c r="I17"/>
  <c r="J17"/>
  <c r="K17"/>
  <c r="L17"/>
  <c r="O17"/>
  <c r="P17"/>
  <c r="Q17"/>
  <c r="R17"/>
  <c r="S17"/>
  <c r="T17"/>
  <c r="U17"/>
  <c r="V17"/>
  <c r="W17"/>
  <c r="X17"/>
  <c r="C18"/>
  <c r="D18"/>
  <c r="E18"/>
  <c r="F18"/>
  <c r="G18"/>
  <c r="H18"/>
  <c r="I18"/>
  <c r="J18"/>
  <c r="K18"/>
  <c r="L18"/>
  <c r="O18"/>
  <c r="P18"/>
  <c r="Q18"/>
  <c r="R18"/>
  <c r="S18"/>
  <c r="T18"/>
  <c r="U18"/>
  <c r="V18"/>
  <c r="W18"/>
  <c r="X18"/>
  <c r="C19"/>
  <c r="D19"/>
  <c r="E19"/>
  <c r="F19"/>
  <c r="G19"/>
  <c r="H19"/>
  <c r="I19"/>
  <c r="J19"/>
  <c r="K19"/>
  <c r="L19"/>
  <c r="O19"/>
  <c r="P19"/>
  <c r="Q19"/>
  <c r="R19"/>
  <c r="S19"/>
  <c r="T19"/>
  <c r="U19"/>
  <c r="V19"/>
  <c r="W19"/>
  <c r="X19"/>
  <c r="C20"/>
  <c r="D20"/>
  <c r="E20"/>
  <c r="F20"/>
  <c r="G20"/>
  <c r="H20"/>
  <c r="I20"/>
  <c r="J20"/>
  <c r="K20"/>
  <c r="L20"/>
  <c r="O20"/>
  <c r="P20"/>
  <c r="Q20"/>
  <c r="R20"/>
  <c r="S20"/>
  <c r="T20"/>
  <c r="U20"/>
  <c r="V20"/>
  <c r="W20"/>
  <c r="X20"/>
  <c r="C21"/>
  <c r="D21"/>
  <c r="E21"/>
  <c r="F21"/>
  <c r="G21"/>
  <c r="H21"/>
  <c r="I21"/>
  <c r="J21"/>
  <c r="K21"/>
  <c r="L21"/>
  <c r="O21"/>
  <c r="P21"/>
  <c r="Q21"/>
  <c r="R21"/>
  <c r="S21"/>
  <c r="T21"/>
  <c r="U21"/>
  <c r="V21"/>
  <c r="W21"/>
  <c r="X21"/>
  <c r="C22"/>
  <c r="D22"/>
  <c r="E22"/>
  <c r="F22"/>
  <c r="G22"/>
  <c r="H22"/>
  <c r="I22"/>
  <c r="J22"/>
  <c r="K22"/>
  <c r="L22"/>
  <c r="O22"/>
  <c r="P22"/>
  <c r="Q22"/>
  <c r="R22"/>
  <c r="S22"/>
  <c r="T22"/>
  <c r="U22"/>
  <c r="V22"/>
  <c r="W22"/>
  <c r="X22"/>
  <c r="C23"/>
  <c r="D23"/>
  <c r="E23"/>
  <c r="F23"/>
  <c r="G23"/>
  <c r="H23"/>
  <c r="I23"/>
  <c r="J23"/>
  <c r="K23"/>
  <c r="L23"/>
  <c r="O23"/>
  <c r="P23"/>
  <c r="Q23"/>
  <c r="R23"/>
  <c r="S23"/>
  <c r="T23"/>
  <c r="U23"/>
  <c r="V23"/>
  <c r="W23"/>
  <c r="X23"/>
  <c r="C24"/>
  <c r="D24"/>
  <c r="E24"/>
  <c r="F24"/>
  <c r="G24"/>
  <c r="H24"/>
  <c r="I24"/>
  <c r="J24"/>
  <c r="K24"/>
  <c r="L24"/>
  <c r="O24"/>
  <c r="P24"/>
  <c r="Q24"/>
  <c r="R24"/>
  <c r="S24"/>
  <c r="T24"/>
  <c r="U24"/>
  <c r="V24"/>
  <c r="W24"/>
  <c r="X24"/>
  <c r="C25"/>
  <c r="D25"/>
  <c r="E25"/>
  <c r="F25"/>
  <c r="G25"/>
  <c r="H25"/>
  <c r="I25"/>
  <c r="J25"/>
  <c r="K25"/>
  <c r="L25"/>
  <c r="O25"/>
  <c r="P25"/>
  <c r="Q25"/>
  <c r="R25"/>
  <c r="S25"/>
  <c r="T25"/>
  <c r="U25"/>
  <c r="V25"/>
  <c r="W25"/>
  <c r="X25"/>
  <c r="C26"/>
  <c r="D26"/>
  <c r="E26"/>
  <c r="F26"/>
  <c r="G26"/>
  <c r="H26"/>
  <c r="I26"/>
  <c r="J26"/>
  <c r="K26"/>
  <c r="L26"/>
  <c r="O26"/>
  <c r="P26"/>
  <c r="Q26"/>
  <c r="R26"/>
  <c r="S26"/>
  <c r="T26"/>
  <c r="U26"/>
  <c r="V26"/>
  <c r="W26"/>
  <c r="X26"/>
  <c r="C27"/>
  <c r="D27"/>
  <c r="E27"/>
  <c r="F27"/>
  <c r="G27"/>
  <c r="H27"/>
  <c r="I27"/>
  <c r="J27"/>
  <c r="K27"/>
  <c r="L27"/>
  <c r="O27"/>
  <c r="P27"/>
  <c r="Q27"/>
  <c r="R27"/>
  <c r="S27"/>
  <c r="T27"/>
  <c r="U27"/>
  <c r="V27"/>
  <c r="W27"/>
  <c r="X27"/>
  <c r="C28"/>
  <c r="D28"/>
  <c r="E28"/>
  <c r="F28"/>
  <c r="G28"/>
  <c r="H28"/>
  <c r="I28"/>
  <c r="J28"/>
  <c r="K28"/>
  <c r="L28"/>
  <c r="O28"/>
  <c r="P28"/>
  <c r="Q28"/>
  <c r="R28"/>
  <c r="S28"/>
  <c r="T28"/>
  <c r="U28"/>
  <c r="V28"/>
  <c r="W28"/>
  <c r="X28"/>
  <c r="C29"/>
  <c r="D29"/>
  <c r="E29"/>
  <c r="F29"/>
  <c r="G29"/>
  <c r="H29"/>
  <c r="I29"/>
  <c r="J29"/>
  <c r="K29"/>
  <c r="L29"/>
  <c r="O29"/>
  <c r="P29"/>
  <c r="Q29"/>
  <c r="R29"/>
  <c r="S29"/>
  <c r="T29"/>
  <c r="U29"/>
  <c r="V29"/>
  <c r="W29"/>
  <c r="X29"/>
  <c r="C30"/>
  <c r="D30"/>
  <c r="E30"/>
  <c r="F30"/>
  <c r="G30"/>
  <c r="H30"/>
  <c r="I30"/>
  <c r="J30"/>
  <c r="K30"/>
  <c r="L30"/>
  <c r="O30"/>
  <c r="P30"/>
  <c r="Q30"/>
  <c r="R30"/>
  <c r="S30"/>
  <c r="T30"/>
  <c r="U30"/>
  <c r="V30"/>
  <c r="W30"/>
  <c r="X30"/>
  <c r="C31"/>
  <c r="D31"/>
  <c r="E31"/>
  <c r="F31"/>
  <c r="G31"/>
  <c r="H31"/>
  <c r="I31"/>
  <c r="J31"/>
  <c r="K31"/>
  <c r="L31"/>
  <c r="O31"/>
  <c r="P31"/>
  <c r="Q31"/>
  <c r="R31"/>
  <c r="S31"/>
  <c r="T31"/>
  <c r="U31"/>
  <c r="V31"/>
  <c r="W31"/>
  <c r="X31"/>
  <c r="C32"/>
  <c r="D32"/>
  <c r="E32"/>
  <c r="F32"/>
  <c r="G32"/>
  <c r="H32"/>
  <c r="I32"/>
  <c r="J32"/>
  <c r="K32"/>
  <c r="L32"/>
  <c r="O32"/>
  <c r="P32"/>
  <c r="Q32"/>
  <c r="R32"/>
  <c r="S32"/>
  <c r="T32"/>
  <c r="U32"/>
  <c r="V32"/>
  <c r="W32"/>
  <c r="X32"/>
  <c r="C33"/>
  <c r="D33"/>
  <c r="E33"/>
  <c r="F33"/>
  <c r="G33"/>
  <c r="H33"/>
  <c r="I33"/>
  <c r="J33"/>
  <c r="K33"/>
  <c r="L33"/>
  <c r="O33"/>
  <c r="P33"/>
  <c r="Q33"/>
  <c r="R33"/>
  <c r="S33"/>
  <c r="T33"/>
  <c r="U33"/>
  <c r="V33"/>
  <c r="W33"/>
  <c r="X33"/>
  <c r="C34"/>
  <c r="D34"/>
  <c r="E34"/>
  <c r="F34"/>
  <c r="G34"/>
  <c r="H34"/>
  <c r="I34"/>
  <c r="J34"/>
  <c r="K34"/>
  <c r="L34"/>
  <c r="O34"/>
  <c r="P34"/>
  <c r="Q34"/>
  <c r="R34"/>
  <c r="S34"/>
  <c r="T34"/>
  <c r="U34"/>
  <c r="V34"/>
  <c r="W34"/>
  <c r="X34"/>
  <c r="C35"/>
  <c r="D35"/>
  <c r="E35"/>
  <c r="F35"/>
  <c r="G35"/>
  <c r="H35"/>
  <c r="I35"/>
  <c r="J35"/>
  <c r="K35"/>
  <c r="L35"/>
  <c r="O35"/>
  <c r="P35"/>
  <c r="Q35"/>
  <c r="R35"/>
  <c r="S35"/>
  <c r="T35"/>
  <c r="U35"/>
  <c r="V35"/>
  <c r="W35"/>
  <c r="X35"/>
  <c r="H21" i="85"/>
  <c r="H22"/>
  <c r="H23"/>
  <c r="H24"/>
  <c r="I24"/>
  <c r="B33" i="58"/>
  <c r="C33"/>
  <c r="B34"/>
  <c r="C34"/>
  <c r="F34"/>
  <c r="B35"/>
  <c r="C35"/>
  <c r="H6" i="20"/>
  <c r="I6" s="1"/>
  <c r="I7" s="1"/>
  <c r="I8" s="1"/>
  <c r="I9" s="1"/>
  <c r="I10" s="1"/>
  <c r="I11" s="1"/>
  <c r="I12" s="1"/>
  <c r="I13" s="1"/>
  <c r="I14" s="1"/>
  <c r="I15" s="1"/>
  <c r="I16" s="1"/>
  <c r="I17" s="1"/>
  <c r="I18" s="1"/>
  <c r="I19" s="1"/>
  <c r="I20" s="1"/>
  <c r="I21" s="1"/>
  <c r="H7"/>
  <c r="H8"/>
  <c r="H9"/>
  <c r="H10"/>
  <c r="H11"/>
  <c r="H12"/>
  <c r="H13"/>
  <c r="H14"/>
  <c r="H15"/>
  <c r="H16"/>
  <c r="H17"/>
  <c r="H18"/>
  <c r="H19"/>
  <c r="H20"/>
  <c r="H21"/>
  <c r="H22"/>
  <c r="H23"/>
  <c r="H24"/>
  <c r="H25"/>
  <c r="H26"/>
  <c r="M26"/>
  <c r="H27"/>
  <c r="H28"/>
  <c r="M29"/>
  <c r="I30"/>
  <c r="M30"/>
  <c r="G31"/>
  <c r="H31" s="1"/>
  <c r="M31"/>
  <c r="M32"/>
  <c r="M33"/>
  <c r="M34"/>
  <c r="G41"/>
  <c r="J7" i="29"/>
  <c r="J9"/>
  <c r="I11"/>
  <c r="K11"/>
  <c r="I12"/>
  <c r="K12"/>
  <c r="I13"/>
  <c r="K13"/>
  <c r="I14"/>
  <c r="K14"/>
  <c r="B15"/>
  <c r="I15"/>
  <c r="K15"/>
  <c r="B16"/>
  <c r="I16"/>
  <c r="K16"/>
  <c r="I17"/>
  <c r="K17"/>
  <c r="I18"/>
  <c r="K18"/>
  <c r="I19"/>
  <c r="K19"/>
  <c r="I20"/>
  <c r="K20"/>
  <c r="I21"/>
  <c r="K21"/>
  <c r="K22"/>
  <c r="B33"/>
  <c r="B34"/>
  <c r="C45"/>
  <c r="C48"/>
  <c r="C51"/>
  <c r="C54"/>
  <c r="C5" i="110"/>
  <c r="C7"/>
  <c r="C10"/>
  <c r="D10"/>
  <c r="C11"/>
  <c r="D11"/>
  <c r="C12"/>
  <c r="D12"/>
  <c r="C13"/>
  <c r="D13"/>
  <c r="C14"/>
  <c r="D14"/>
  <c r="C15"/>
  <c r="D15"/>
  <c r="C16"/>
  <c r="D16"/>
  <c r="C17"/>
  <c r="D17"/>
  <c r="C18"/>
  <c r="D18"/>
  <c r="C19"/>
  <c r="D19"/>
  <c r="C20"/>
  <c r="D20"/>
  <c r="C21"/>
  <c r="D21"/>
  <c r="C22"/>
  <c r="D22"/>
  <c r="C23"/>
  <c r="D23"/>
  <c r="C24"/>
  <c r="D24"/>
  <c r="C25"/>
  <c r="D25"/>
  <c r="C26"/>
  <c r="D26"/>
  <c r="C27"/>
  <c r="D27"/>
  <c r="C28"/>
  <c r="D28"/>
  <c r="C29"/>
  <c r="D29"/>
  <c r="C30"/>
  <c r="D30"/>
  <c r="C31"/>
  <c r="D31"/>
  <c r="C32"/>
  <c r="D32"/>
  <c r="C33"/>
  <c r="D33"/>
  <c r="C34"/>
  <c r="D34"/>
  <c r="C35"/>
  <c r="D35"/>
  <c r="C36"/>
  <c r="D36"/>
  <c r="C37"/>
  <c r="D37"/>
  <c r="C38"/>
  <c r="D38"/>
  <c r="C39"/>
  <c r="D39"/>
  <c r="C40"/>
  <c r="D40"/>
  <c r="C41"/>
  <c r="D41"/>
  <c r="C42"/>
  <c r="D42"/>
  <c r="C43"/>
  <c r="D43"/>
  <c r="C44"/>
  <c r="D44"/>
  <c r="C45"/>
  <c r="D45"/>
  <c r="C46"/>
  <c r="D46"/>
  <c r="C47"/>
  <c r="D47"/>
  <c r="C48"/>
  <c r="D48"/>
  <c r="C49"/>
  <c r="D49"/>
  <c r="B6" i="16"/>
  <c r="B12"/>
  <c r="B15"/>
  <c r="B22"/>
  <c r="L29" s="1"/>
  <c r="B25"/>
  <c r="L30"/>
  <c r="J11" i="82"/>
  <c r="G19"/>
  <c r="P17"/>
  <c r="F12" i="116"/>
  <c r="E13"/>
  <c r="X19" i="82"/>
  <c r="R18"/>
  <c r="P18"/>
  <c r="N18"/>
  <c r="L18"/>
  <c r="J18"/>
  <c r="K12"/>
  <c r="I10"/>
  <c r="I21" s="1"/>
  <c r="S19"/>
  <c r="Q19"/>
  <c r="O19"/>
  <c r="M19"/>
  <c r="K19"/>
  <c r="H19"/>
  <c r="S18"/>
  <c r="O18"/>
  <c r="K18"/>
  <c r="N17"/>
  <c r="L17"/>
  <c r="J17"/>
  <c r="J21" s="1"/>
  <c r="O16"/>
  <c r="M14"/>
  <c r="P19"/>
  <c r="P21"/>
  <c r="P23" s="1"/>
  <c r="P24" s="1"/>
  <c r="M18"/>
  <c r="S17"/>
  <c r="S21" s="1"/>
  <c r="S23" s="1"/>
  <c r="S24" s="1"/>
  <c r="M17"/>
  <c r="M21" s="1"/>
  <c r="G17"/>
  <c r="R19"/>
  <c r="N19"/>
  <c r="N21" s="1"/>
  <c r="N23" s="1"/>
  <c r="N24" s="1"/>
  <c r="X18"/>
  <c r="N15"/>
  <c r="L19"/>
  <c r="R17"/>
  <c r="R21"/>
  <c r="R23" s="1"/>
  <c r="R24" s="1"/>
  <c r="O17"/>
  <c r="O21"/>
  <c r="O23" s="1"/>
  <c r="O24" s="1"/>
  <c r="K17"/>
  <c r="K21"/>
  <c r="K23" s="1"/>
  <c r="K24" s="1"/>
  <c r="E25"/>
  <c r="W20"/>
  <c r="Q18"/>
  <c r="Q21" s="1"/>
  <c r="Q23" s="1"/>
  <c r="Q24" s="1"/>
  <c r="V20"/>
  <c r="AN13" i="11"/>
  <c r="AO13" s="1"/>
  <c r="AP1222"/>
  <c r="AO1340"/>
  <c r="AO1332"/>
  <c r="AO1324"/>
  <c r="AO1316"/>
  <c r="AO1308"/>
  <c r="AO1300"/>
  <c r="AO1292"/>
  <c r="AO1284"/>
  <c r="AO1276"/>
  <c r="AO1272"/>
  <c r="AO1268"/>
  <c r="AO1264"/>
  <c r="AO1260"/>
  <c r="AO1256"/>
  <c r="AO1252"/>
  <c r="AO1248"/>
  <c r="AO1244"/>
  <c r="AO1240"/>
  <c r="AO1236"/>
  <c r="AO1232"/>
  <c r="AO1228"/>
  <c r="AO1224"/>
  <c r="AO1221"/>
  <c r="AO1219"/>
  <c r="AO1217"/>
  <c r="AO1215"/>
  <c r="AO1213"/>
  <c r="AO1211"/>
  <c r="AO1209"/>
  <c r="AO1207"/>
  <c r="AO1205"/>
  <c r="AO1203"/>
  <c r="AO1201"/>
  <c r="AO1199"/>
  <c r="AO1197"/>
  <c r="AO1195"/>
  <c r="AO1191"/>
  <c r="AO1187"/>
  <c r="AO1183"/>
  <c r="AO1179"/>
  <c r="AO1175"/>
  <c r="AO1171"/>
  <c r="AO1167"/>
  <c r="AO1163"/>
  <c r="AO1159"/>
  <c r="AO1155"/>
  <c r="AO1151"/>
  <c r="AO1147"/>
  <c r="AO1143"/>
  <c r="AO1139"/>
  <c r="AO1135"/>
  <c r="AO1131"/>
  <c r="AO1127"/>
  <c r="AO1123"/>
  <c r="AO1119"/>
  <c r="AO1115"/>
  <c r="AO1111"/>
  <c r="AO1107"/>
  <c r="AO1103"/>
  <c r="AO1099"/>
  <c r="AO1095"/>
  <c r="AO1091"/>
  <c r="AO1087"/>
  <c r="AO1083"/>
  <c r="AO1079"/>
  <c r="AO1075"/>
  <c r="AO830"/>
  <c r="AO822"/>
  <c r="AO814"/>
  <c r="AO806"/>
  <c r="AO628"/>
  <c r="AO624"/>
  <c r="AO620"/>
  <c r="AO616"/>
  <c r="AO612"/>
  <c r="AO608"/>
  <c r="AO604"/>
  <c r="AO600"/>
  <c r="AO532"/>
  <c r="AO528"/>
  <c r="AO524"/>
  <c r="AO520"/>
  <c r="AP496"/>
  <c r="AO596"/>
  <c r="AO592"/>
  <c r="AO588"/>
  <c r="AO584"/>
  <c r="AO580"/>
  <c r="AO576"/>
  <c r="AO572"/>
  <c r="AO568"/>
  <c r="AO548"/>
  <c r="AO544"/>
  <c r="AO540"/>
  <c r="AO536"/>
  <c r="AO516"/>
  <c r="AO512"/>
  <c r="AO508"/>
  <c r="AO504"/>
  <c r="AO500"/>
  <c r="AO477"/>
  <c r="AO469"/>
  <c r="AO461"/>
  <c r="AO453"/>
  <c r="AO445"/>
  <c r="AO437"/>
  <c r="AO429"/>
  <c r="AO421"/>
  <c r="AO413"/>
  <c r="AO405"/>
  <c r="AO397"/>
  <c r="AO389"/>
  <c r="AO381"/>
  <c r="AO373"/>
  <c r="AO365"/>
  <c r="AO357"/>
  <c r="AO349"/>
  <c r="AO341"/>
  <c r="AO197"/>
  <c r="AO189"/>
  <c r="AO181"/>
  <c r="AO173"/>
  <c r="AO165"/>
  <c r="AO157"/>
  <c r="AO149"/>
  <c r="AO141"/>
  <c r="AO133"/>
  <c r="AO125"/>
  <c r="AO117"/>
  <c r="AO109"/>
  <c r="AO101"/>
  <c r="AO93"/>
  <c r="AO85"/>
  <c r="AO77"/>
  <c r="AO69"/>
  <c r="AO61"/>
  <c r="AO53"/>
  <c r="AO45"/>
  <c r="AO39"/>
  <c r="AO31"/>
  <c r="AO3"/>
  <c r="AN12"/>
  <c r="AO12" s="1"/>
  <c r="AP818"/>
  <c r="AP1044"/>
  <c r="AP1927"/>
  <c r="AP1899"/>
  <c r="AP1707"/>
  <c r="AP1286"/>
  <c r="AP850"/>
  <c r="AP826"/>
  <c r="AP794"/>
  <c r="AN11"/>
  <c r="AO11" s="1"/>
  <c r="AP828"/>
  <c r="AP820"/>
  <c r="AP812"/>
  <c r="AP804"/>
  <c r="AP796"/>
  <c r="AP788"/>
  <c r="AP780"/>
  <c r="AP772"/>
  <c r="AP764"/>
  <c r="AP756"/>
  <c r="AP748"/>
  <c r="AP740"/>
  <c r="AP732"/>
  <c r="AP724"/>
  <c r="AP716"/>
  <c r="AP708"/>
  <c r="AP700"/>
  <c r="AP692"/>
  <c r="AP684"/>
  <c r="AP676"/>
  <c r="AP668"/>
  <c r="AP660"/>
  <c r="AP652"/>
  <c r="AP644"/>
  <c r="AO832"/>
  <c r="AO824"/>
  <c r="AO816"/>
  <c r="AO808"/>
  <c r="AO800"/>
  <c r="AO792"/>
  <c r="AO784"/>
  <c r="AO776"/>
  <c r="AO768"/>
  <c r="AO760"/>
  <c r="AO752"/>
  <c r="AO744"/>
  <c r="AO736"/>
  <c r="AO728"/>
  <c r="AO720"/>
  <c r="AO712"/>
  <c r="AO704"/>
  <c r="AO696"/>
  <c r="AO688"/>
  <c r="AO680"/>
  <c r="AO672"/>
  <c r="AO664"/>
  <c r="AO656"/>
  <c r="AO648"/>
  <c r="AO640"/>
  <c r="AP1406"/>
  <c r="AP1254"/>
  <c r="AP822"/>
  <c r="AP806"/>
  <c r="AP790"/>
  <c r="AP774"/>
  <c r="AP632"/>
  <c r="AP624"/>
  <c r="AP620"/>
  <c r="AP616"/>
  <c r="AP612"/>
  <c r="AP608"/>
  <c r="AP604"/>
  <c r="AP600"/>
  <c r="AP596"/>
  <c r="AP592"/>
  <c r="AP588"/>
  <c r="AP584"/>
  <c r="AP580"/>
  <c r="AP576"/>
  <c r="AP572"/>
  <c r="AP568"/>
  <c r="AP564"/>
  <c r="AP560"/>
  <c r="AP556"/>
  <c r="AP552"/>
  <c r="AP548"/>
  <c r="AP544"/>
  <c r="AP540"/>
  <c r="AP536"/>
  <c r="AP532"/>
  <c r="AP528"/>
  <c r="AP524"/>
  <c r="AP520"/>
  <c r="AP516"/>
  <c r="AP512"/>
  <c r="AP508"/>
  <c r="AP504"/>
  <c r="AP500"/>
  <c r="AN10"/>
  <c r="AO10" s="1"/>
  <c r="AP1991"/>
  <c r="AP1374"/>
  <c r="AP1302"/>
  <c r="AP1238"/>
  <c r="AP1106"/>
  <c r="AN9"/>
  <c r="AO9" s="1"/>
  <c r="AP1959"/>
  <c r="AP1868"/>
  <c r="AP1648"/>
  <c r="AP1390"/>
  <c r="AP1342"/>
  <c r="AP1310"/>
  <c r="AP1278"/>
  <c r="AP1246"/>
  <c r="AP1214"/>
  <c r="AP1138"/>
  <c r="AP1012"/>
  <c r="AN8"/>
  <c r="AO8" s="1"/>
  <c r="AP1975"/>
  <c r="AP1943"/>
  <c r="AP1771"/>
  <c r="AP1616"/>
  <c r="AP1414"/>
  <c r="AP1382"/>
  <c r="AP1354"/>
  <c r="AP1338"/>
  <c r="AP1322"/>
  <c r="AP1306"/>
  <c r="AP1290"/>
  <c r="AP1274"/>
  <c r="AP1258"/>
  <c r="AP1242"/>
  <c r="AP1226"/>
  <c r="AP1210"/>
  <c r="AP1186"/>
  <c r="AP1122"/>
  <c r="AP1060"/>
  <c r="AP996"/>
  <c r="AP888"/>
  <c r="Q9"/>
  <c r="Q8"/>
  <c r="AP1999"/>
  <c r="AP1983"/>
  <c r="AP1967"/>
  <c r="AP1951"/>
  <c r="AP1935"/>
  <c r="AP1919"/>
  <c r="AP1870"/>
  <c r="AP1835"/>
  <c r="AP1804"/>
  <c r="AP1724"/>
  <c r="AP1600"/>
  <c r="AP1482"/>
  <c r="AP1413"/>
  <c r="AP1405"/>
  <c r="AP1397"/>
  <c r="AP1389"/>
  <c r="AP1381"/>
  <c r="AP1373"/>
  <c r="AP1365"/>
  <c r="AP1357"/>
  <c r="AP1353"/>
  <c r="AP1349"/>
  <c r="AP1345"/>
  <c r="AP1341"/>
  <c r="AP1337"/>
  <c r="AP1333"/>
  <c r="AP1329"/>
  <c r="AP1325"/>
  <c r="AP1321"/>
  <c r="AP1317"/>
  <c r="AP1313"/>
  <c r="AP1309"/>
  <c r="AP1305"/>
  <c r="AP1301"/>
  <c r="AP1297"/>
  <c r="AP1293"/>
  <c r="AP1289"/>
  <c r="AP1285"/>
  <c r="AP1281"/>
  <c r="AP1277"/>
  <c r="AP1273"/>
  <c r="AP1269"/>
  <c r="AP1265"/>
  <c r="AP1261"/>
  <c r="AP1257"/>
  <c r="AP1253"/>
  <c r="AP1249"/>
  <c r="AP1245"/>
  <c r="AP1241"/>
  <c r="AP1237"/>
  <c r="AP1233"/>
  <c r="AP1229"/>
  <c r="AP1225"/>
  <c r="AP1221"/>
  <c r="AP1217"/>
  <c r="AP1213"/>
  <c r="AP1209"/>
  <c r="AP1205"/>
  <c r="AP1201"/>
  <c r="AP1197"/>
  <c r="AP1178"/>
  <c r="AP1146"/>
  <c r="AP1114"/>
  <c r="AP1082"/>
  <c r="AP1052"/>
  <c r="AP1020"/>
  <c r="AP988"/>
  <c r="AP940"/>
  <c r="AP872"/>
  <c r="AN7"/>
  <c r="AO7" s="1"/>
  <c r="AO1192"/>
  <c r="AO1189"/>
  <c r="AP1189"/>
  <c r="AO1184"/>
  <c r="AO1181"/>
  <c r="AP1181"/>
  <c r="AO1176"/>
  <c r="AO1173"/>
  <c r="AP1173"/>
  <c r="AO1168"/>
  <c r="AO1165"/>
  <c r="AP1165"/>
  <c r="AO1160"/>
  <c r="AO1157"/>
  <c r="AP1157"/>
  <c r="AO1152"/>
  <c r="AO1149"/>
  <c r="AP1149"/>
  <c r="AO1144"/>
  <c r="AO1141"/>
  <c r="AP1141"/>
  <c r="AO1136"/>
  <c r="AO1133"/>
  <c r="AP1133"/>
  <c r="AO1128"/>
  <c r="AO1125"/>
  <c r="AP1125"/>
  <c r="AO1120"/>
  <c r="AO1117"/>
  <c r="AP1117"/>
  <c r="AO1112"/>
  <c r="AO1109"/>
  <c r="AP1109"/>
  <c r="AO1104"/>
  <c r="AO1101"/>
  <c r="AP1101"/>
  <c r="AO1096"/>
  <c r="AO1093"/>
  <c r="AP1093"/>
  <c r="AO1088"/>
  <c r="AO1085"/>
  <c r="AP1085"/>
  <c r="AO1080"/>
  <c r="AO1077"/>
  <c r="AP1077"/>
  <c r="AO1071"/>
  <c r="AP1071"/>
  <c r="AO1066"/>
  <c r="AO1063"/>
  <c r="AP1063"/>
  <c r="AO1058"/>
  <c r="AO1055"/>
  <c r="AP1055"/>
  <c r="AO1050"/>
  <c r="AO1047"/>
  <c r="AP1047"/>
  <c r="AO1042"/>
  <c r="AO1039"/>
  <c r="AP1039"/>
  <c r="AO1034"/>
  <c r="AO1031"/>
  <c r="AP1031"/>
  <c r="AO1026"/>
  <c r="AO1018"/>
  <c r="AO1010"/>
  <c r="AO1002"/>
  <c r="AO994"/>
  <c r="AO986"/>
  <c r="AO978"/>
  <c r="AO968"/>
  <c r="AO952"/>
  <c r="AO936"/>
  <c r="AO912"/>
  <c r="AO880"/>
  <c r="AP2003"/>
  <c r="AP1995"/>
  <c r="AP1987"/>
  <c r="AP1979"/>
  <c r="AP1971"/>
  <c r="AP1963"/>
  <c r="AP1955"/>
  <c r="AP1947"/>
  <c r="AP1939"/>
  <c r="AP1931"/>
  <c r="AP1923"/>
  <c r="AP1872"/>
  <c r="AP1867"/>
  <c r="AP1866"/>
  <c r="AP1846"/>
  <c r="AP1820"/>
  <c r="AP1803"/>
  <c r="AP1790"/>
  <c r="AP1764"/>
  <c r="AP1739"/>
  <c r="AP1726"/>
  <c r="AP1700"/>
  <c r="AP1672"/>
  <c r="AP1640"/>
  <c r="AP1624"/>
  <c r="AP1608"/>
  <c r="AP1592"/>
  <c r="AP1562"/>
  <c r="AP1530"/>
  <c r="AP1498"/>
  <c r="AP1466"/>
  <c r="AP1434"/>
  <c r="AP1190"/>
  <c r="AP1182"/>
  <c r="AP1174"/>
  <c r="AP1166"/>
  <c r="AP1158"/>
  <c r="AP1150"/>
  <c r="AP1142"/>
  <c r="AP1134"/>
  <c r="AP1126"/>
  <c r="AP1118"/>
  <c r="AP1110"/>
  <c r="AP1102"/>
  <c r="AP1094"/>
  <c r="AP1086"/>
  <c r="AP1078"/>
  <c r="AP1072"/>
  <c r="AP1064"/>
  <c r="AP1056"/>
  <c r="AP1048"/>
  <c r="AP1040"/>
  <c r="AP1032"/>
  <c r="AP1024"/>
  <c r="AP1016"/>
  <c r="AP1008"/>
  <c r="AP1000"/>
  <c r="AP992"/>
  <c r="AP984"/>
  <c r="AP976"/>
  <c r="AP964"/>
  <c r="AP948"/>
  <c r="AP932"/>
  <c r="AO1196"/>
  <c r="AP1196"/>
  <c r="AO1193"/>
  <c r="AP1193"/>
  <c r="AO1188"/>
  <c r="AP1188"/>
  <c r="AO1185"/>
  <c r="AP1185"/>
  <c r="AO1180"/>
  <c r="AP1180"/>
  <c r="AO1177"/>
  <c r="AP1177"/>
  <c r="AO1172"/>
  <c r="AP1172"/>
  <c r="AO1169"/>
  <c r="AP1169"/>
  <c r="AO1164"/>
  <c r="AP1164"/>
  <c r="AO1161"/>
  <c r="AP1161"/>
  <c r="AO1156"/>
  <c r="AP1156"/>
  <c r="AO1153"/>
  <c r="AP1153"/>
  <c r="AO1148"/>
  <c r="AP1148"/>
  <c r="AO1145"/>
  <c r="AP1145"/>
  <c r="AO1140"/>
  <c r="AP1140"/>
  <c r="AO1137"/>
  <c r="AP1137"/>
  <c r="AO1132"/>
  <c r="AP1132"/>
  <c r="AO1129"/>
  <c r="AP1129"/>
  <c r="AO1124"/>
  <c r="AP1124"/>
  <c r="AO1121"/>
  <c r="AP1121"/>
  <c r="AO1116"/>
  <c r="AP1116"/>
  <c r="AO1113"/>
  <c r="AP1113"/>
  <c r="AO1108"/>
  <c r="AP1108"/>
  <c r="AO1105"/>
  <c r="AP1105"/>
  <c r="AO1100"/>
  <c r="AP1100"/>
  <c r="AO1097"/>
  <c r="AP1097"/>
  <c r="AO1092"/>
  <c r="AP1092"/>
  <c r="AO1089"/>
  <c r="AP1089"/>
  <c r="AO1084"/>
  <c r="AP1084"/>
  <c r="AO1081"/>
  <c r="AP1081"/>
  <c r="AO1076"/>
  <c r="AP1076"/>
  <c r="AO1070"/>
  <c r="AP1070"/>
  <c r="AO1067"/>
  <c r="AP1067"/>
  <c r="AO1062"/>
  <c r="AP1062"/>
  <c r="AO1059"/>
  <c r="AP1059"/>
  <c r="AO1054"/>
  <c r="AP1054"/>
  <c r="AO1051"/>
  <c r="AP1051"/>
  <c r="AO1046"/>
  <c r="AP1046"/>
  <c r="AO1043"/>
  <c r="AP1043"/>
  <c r="AO1038"/>
  <c r="AP1038"/>
  <c r="AO1035"/>
  <c r="AP1035"/>
  <c r="AO1030"/>
  <c r="AP1030"/>
  <c r="AO1027"/>
  <c r="AP1027"/>
  <c r="AO1022"/>
  <c r="AP1022"/>
  <c r="AO1014"/>
  <c r="AP1014"/>
  <c r="AO1006"/>
  <c r="AP1006"/>
  <c r="AO998"/>
  <c r="AP998"/>
  <c r="AO990"/>
  <c r="AP990"/>
  <c r="AO982"/>
  <c r="AP982"/>
  <c r="AO974"/>
  <c r="AP974"/>
  <c r="AO960"/>
  <c r="AP960"/>
  <c r="AO944"/>
  <c r="AP944"/>
  <c r="AO928"/>
  <c r="AP928"/>
  <c r="AO896"/>
  <c r="AP896"/>
  <c r="AO864"/>
  <c r="AP864"/>
  <c r="AP488"/>
  <c r="AP39"/>
  <c r="AN6"/>
  <c r="AP1756"/>
  <c r="AP2002"/>
  <c r="AP2001"/>
  <c r="AP1998"/>
  <c r="AP1997"/>
  <c r="AP1994"/>
  <c r="AP1993"/>
  <c r="AP1990"/>
  <c r="AP1989"/>
  <c r="AP1986"/>
  <c r="AP1985"/>
  <c r="AP1982"/>
  <c r="AP1981"/>
  <c r="AP1978"/>
  <c r="AP1977"/>
  <c r="AP1974"/>
  <c r="AP1973"/>
  <c r="AP1970"/>
  <c r="AP1969"/>
  <c r="AP1966"/>
  <c r="AP1965"/>
  <c r="AP1962"/>
  <c r="AP1961"/>
  <c r="AP1958"/>
  <c r="AP1957"/>
  <c r="AP1954"/>
  <c r="AP1953"/>
  <c r="AP1950"/>
  <c r="AP1949"/>
  <c r="AP1946"/>
  <c r="AP1945"/>
  <c r="AP1942"/>
  <c r="AP1941"/>
  <c r="AP1938"/>
  <c r="AP1937"/>
  <c r="AP1934"/>
  <c r="AP1933"/>
  <c r="AP1930"/>
  <c r="AP1929"/>
  <c r="AP1926"/>
  <c r="AP1925"/>
  <c r="AP1922"/>
  <c r="AP1921"/>
  <c r="AP1918"/>
  <c r="AP1915"/>
  <c r="AP1914"/>
  <c r="AP1908"/>
  <c r="AP1894"/>
  <c r="AP1888"/>
  <c r="AP1883"/>
  <c r="AP1882"/>
  <c r="AP1876"/>
  <c r="AP1862"/>
  <c r="AP1856"/>
  <c r="AP1851"/>
  <c r="AP1850"/>
  <c r="AP1844"/>
  <c r="AP1830"/>
  <c r="AP1824"/>
  <c r="AP1819"/>
  <c r="AP1818"/>
  <c r="AP1812"/>
  <c r="AP1798"/>
  <c r="AP1792"/>
  <c r="AP1787"/>
  <c r="AP1786"/>
  <c r="AP1780"/>
  <c r="AP1766"/>
  <c r="AP1760"/>
  <c r="AO1758"/>
  <c r="AP1755"/>
  <c r="AP1754"/>
  <c r="AP1748"/>
  <c r="AP1734"/>
  <c r="AP1728"/>
  <c r="AP1723"/>
  <c r="AP1722"/>
  <c r="AP1716"/>
  <c r="AP1702"/>
  <c r="AP1698"/>
  <c r="AP1692"/>
  <c r="AP1684"/>
  <c r="AP1676"/>
  <c r="AP1668"/>
  <c r="AP1660"/>
  <c r="AP1652"/>
  <c r="AP1644"/>
  <c r="AP1636"/>
  <c r="AP1628"/>
  <c r="AP1620"/>
  <c r="AP1612"/>
  <c r="AP1604"/>
  <c r="AP1596"/>
  <c r="AP1584"/>
  <c r="AP1570"/>
  <c r="AP1554"/>
  <c r="AP1538"/>
  <c r="AP1522"/>
  <c r="AP1506"/>
  <c r="AP1490"/>
  <c r="AP1474"/>
  <c r="AP1458"/>
  <c r="AP1442"/>
  <c r="AP1426"/>
  <c r="AP926"/>
  <c r="AP918"/>
  <c r="AP910"/>
  <c r="AP902"/>
  <c r="AP894"/>
  <c r="AP886"/>
  <c r="AP878"/>
  <c r="AP870"/>
  <c r="AP862"/>
  <c r="AP484"/>
  <c r="AO333"/>
  <c r="AP333"/>
  <c r="AO325"/>
  <c r="AP325"/>
  <c r="AO317"/>
  <c r="AP317"/>
  <c r="AO309"/>
  <c r="AP309"/>
  <c r="AO301"/>
  <c r="AP301"/>
  <c r="AO293"/>
  <c r="AP293"/>
  <c r="AO285"/>
  <c r="AP285"/>
  <c r="AO277"/>
  <c r="AP277"/>
  <c r="AO269"/>
  <c r="AP269"/>
  <c r="AO261"/>
  <c r="AP261"/>
  <c r="AO253"/>
  <c r="AP253"/>
  <c r="AO245"/>
  <c r="AP245"/>
  <c r="AO237"/>
  <c r="AP237"/>
  <c r="AO229"/>
  <c r="AP229"/>
  <c r="AO221"/>
  <c r="AP221"/>
  <c r="AO213"/>
  <c r="AP213"/>
  <c r="AO205"/>
  <c r="AP205"/>
  <c r="AP197"/>
  <c r="AP189"/>
  <c r="AP181"/>
  <c r="AP173"/>
  <c r="AP165"/>
  <c r="AP157"/>
  <c r="AP149"/>
  <c r="AP141"/>
  <c r="AP133"/>
  <c r="AP125"/>
  <c r="AP117"/>
  <c r="AP109"/>
  <c r="AP101"/>
  <c r="AP93"/>
  <c r="AP85"/>
  <c r="AP77"/>
  <c r="AP69"/>
  <c r="AP61"/>
  <c r="AP53"/>
  <c r="AP45"/>
  <c r="AP13"/>
  <c r="AP10"/>
  <c r="AN5"/>
  <c r="AO1586"/>
  <c r="AP1586"/>
  <c r="AO1580"/>
  <c r="AP1580"/>
  <c r="AO1577"/>
  <c r="AP1577"/>
  <c r="AO1572"/>
  <c r="AP1572"/>
  <c r="AO1569"/>
  <c r="AP1569"/>
  <c r="AO1564"/>
  <c r="AP1564"/>
  <c r="AO1561"/>
  <c r="AP1561"/>
  <c r="AO1556"/>
  <c r="AP1556"/>
  <c r="AO1553"/>
  <c r="AP1553"/>
  <c r="AO1548"/>
  <c r="AP1548"/>
  <c r="AO1545"/>
  <c r="AP1545"/>
  <c r="AO1540"/>
  <c r="AP1540"/>
  <c r="AO1537"/>
  <c r="AP1537"/>
  <c r="AO1532"/>
  <c r="AP1532"/>
  <c r="AO1529"/>
  <c r="AP1529"/>
  <c r="AO1516"/>
  <c r="AP1516"/>
  <c r="AO1513"/>
  <c r="AP1513"/>
  <c r="AO1508"/>
  <c r="AP1508"/>
  <c r="AO1505"/>
  <c r="AP1505"/>
  <c r="AO1500"/>
  <c r="AP1500"/>
  <c r="AO1497"/>
  <c r="AP1497"/>
  <c r="AO1484"/>
  <c r="AP1484"/>
  <c r="AO1481"/>
  <c r="AP1481"/>
  <c r="AO1476"/>
  <c r="AP1476"/>
  <c r="AO1473"/>
  <c r="AP1473"/>
  <c r="AO1468"/>
  <c r="AP1468"/>
  <c r="AO1465"/>
  <c r="AP1465"/>
  <c r="AO1460"/>
  <c r="AP1460"/>
  <c r="AO1457"/>
  <c r="AP1457"/>
  <c r="AO1452"/>
  <c r="AP1452"/>
  <c r="AO1449"/>
  <c r="AP1449"/>
  <c r="AO1444"/>
  <c r="AP1444"/>
  <c r="AO1441"/>
  <c r="AP1441"/>
  <c r="AO1436"/>
  <c r="AP1436"/>
  <c r="AO1433"/>
  <c r="AP1433"/>
  <c r="AO1428"/>
  <c r="AP1428"/>
  <c r="AO1425"/>
  <c r="AP1425"/>
  <c r="AO1420"/>
  <c r="AP1420"/>
  <c r="AO1417"/>
  <c r="AP1417"/>
  <c r="AO1409"/>
  <c r="AP1409"/>
  <c r="AO1401"/>
  <c r="AP1401"/>
  <c r="AO1393"/>
  <c r="AP1393"/>
  <c r="AO1385"/>
  <c r="AP1385"/>
  <c r="AO1377"/>
  <c r="AP1377"/>
  <c r="AO1369"/>
  <c r="AP1369"/>
  <c r="AO1361"/>
  <c r="AP1361"/>
  <c r="AO1594"/>
  <c r="AP1594"/>
  <c r="AO1591"/>
  <c r="AP1591"/>
  <c r="AO1524"/>
  <c r="AP1524"/>
  <c r="AO1521"/>
  <c r="AP1521"/>
  <c r="AO1492"/>
  <c r="AP1492"/>
  <c r="AO1489"/>
  <c r="AP1489"/>
  <c r="AO1595"/>
  <c r="AP1595"/>
  <c r="AO1590"/>
  <c r="AP1590"/>
  <c r="AO1587"/>
  <c r="AP1587"/>
  <c r="AO1581"/>
  <c r="AP1581"/>
  <c r="AO1576"/>
  <c r="AP1576"/>
  <c r="AO1573"/>
  <c r="AP1573"/>
  <c r="AO1568"/>
  <c r="AP1568"/>
  <c r="AO1565"/>
  <c r="AP1565"/>
  <c r="AO1560"/>
  <c r="AP1560"/>
  <c r="AO1557"/>
  <c r="AP1557"/>
  <c r="AO1552"/>
  <c r="AP1552"/>
  <c r="AO1549"/>
  <c r="AP1549"/>
  <c r="AO1544"/>
  <c r="AP1544"/>
  <c r="AO1541"/>
  <c r="AP1541"/>
  <c r="AO1536"/>
  <c r="AP1536"/>
  <c r="AO1533"/>
  <c r="AP1533"/>
  <c r="AO1528"/>
  <c r="AP1528"/>
  <c r="AO1525"/>
  <c r="AP1525"/>
  <c r="AO1520"/>
  <c r="AP1520"/>
  <c r="AO1517"/>
  <c r="AP1517"/>
  <c r="AO1512"/>
  <c r="AP1512"/>
  <c r="AO1509"/>
  <c r="AP1509"/>
  <c r="AO1504"/>
  <c r="AP1504"/>
  <c r="AO1501"/>
  <c r="AP1501"/>
  <c r="AO1496"/>
  <c r="AP1496"/>
  <c r="AO1493"/>
  <c r="AP1493"/>
  <c r="AO1488"/>
  <c r="AP1488"/>
  <c r="AO1485"/>
  <c r="AP1485"/>
  <c r="AO1480"/>
  <c r="AP1480"/>
  <c r="AO1477"/>
  <c r="AP1477"/>
  <c r="AO1472"/>
  <c r="AP1472"/>
  <c r="AO1469"/>
  <c r="AP1469"/>
  <c r="AO1464"/>
  <c r="AP1464"/>
  <c r="AO1461"/>
  <c r="AP1461"/>
  <c r="AO1456"/>
  <c r="AP1456"/>
  <c r="AO1453"/>
  <c r="AP1453"/>
  <c r="AO1448"/>
  <c r="AP1448"/>
  <c r="AO1445"/>
  <c r="AP1445"/>
  <c r="AO1440"/>
  <c r="AP1440"/>
  <c r="AO1437"/>
  <c r="AP1437"/>
  <c r="AO1432"/>
  <c r="AP1432"/>
  <c r="AO1429"/>
  <c r="AP1429"/>
  <c r="AO1424"/>
  <c r="AP1424"/>
  <c r="AO1421"/>
  <c r="AP1421"/>
  <c r="AP1912"/>
  <c r="AP1907"/>
  <c r="AP1906"/>
  <c r="AP1896"/>
  <c r="AP1891"/>
  <c r="AP1890"/>
  <c r="AP1880"/>
  <c r="AP1875"/>
  <c r="AP1874"/>
  <c r="AP1864"/>
  <c r="AP1859"/>
  <c r="AP1858"/>
  <c r="AP1848"/>
  <c r="AP1843"/>
  <c r="AP1842"/>
  <c r="AP1832"/>
  <c r="AP1827"/>
  <c r="AP1826"/>
  <c r="AP1816"/>
  <c r="AP1811"/>
  <c r="AP1810"/>
  <c r="AP1800"/>
  <c r="AP1795"/>
  <c r="AP1794"/>
  <c r="AP1784"/>
  <c r="AP1779"/>
  <c r="AP1778"/>
  <c r="AP1768"/>
  <c r="AP1763"/>
  <c r="AP1762"/>
  <c r="AP1752"/>
  <c r="AP1747"/>
  <c r="AP1746"/>
  <c r="AP1736"/>
  <c r="AP1731"/>
  <c r="AP1730"/>
  <c r="AP1720"/>
  <c r="AP1715"/>
  <c r="AP1714"/>
  <c r="AP1704"/>
  <c r="AP1695"/>
  <c r="AP1694"/>
  <c r="AP1691"/>
  <c r="AP1690"/>
  <c r="AP1687"/>
  <c r="AP1686"/>
  <c r="AP1683"/>
  <c r="AP1682"/>
  <c r="AP1679"/>
  <c r="AP1678"/>
  <c r="AP1675"/>
  <c r="AP1674"/>
  <c r="AP1671"/>
  <c r="AP1670"/>
  <c r="AP1667"/>
  <c r="AP1666"/>
  <c r="AP1663"/>
  <c r="AP1662"/>
  <c r="AP1659"/>
  <c r="AP1658"/>
  <c r="AP1655"/>
  <c r="AP1654"/>
  <c r="AP1651"/>
  <c r="AP1650"/>
  <c r="AP1647"/>
  <c r="AP1646"/>
  <c r="AP1643"/>
  <c r="AP1642"/>
  <c r="AP1639"/>
  <c r="AP1638"/>
  <c r="AP1635"/>
  <c r="AP1634"/>
  <c r="AP1631"/>
  <c r="AP1630"/>
  <c r="AP1627"/>
  <c r="AP1626"/>
  <c r="AP1623"/>
  <c r="AP1622"/>
  <c r="AP1619"/>
  <c r="AP1618"/>
  <c r="AP1615"/>
  <c r="AP1614"/>
  <c r="AP1611"/>
  <c r="AP1610"/>
  <c r="AP1607"/>
  <c r="AP1606"/>
  <c r="AP1603"/>
  <c r="AP1602"/>
  <c r="AP1599"/>
  <c r="AP1598"/>
  <c r="AP1588"/>
  <c r="AP1582"/>
  <c r="AP1574"/>
  <c r="AP1566"/>
  <c r="AP1558"/>
  <c r="AP1550"/>
  <c r="AP1542"/>
  <c r="AP1534"/>
  <c r="AP1526"/>
  <c r="AP1518"/>
  <c r="AP1510"/>
  <c r="AP1502"/>
  <c r="AP1494"/>
  <c r="AP1486"/>
  <c r="AP1478"/>
  <c r="AP1470"/>
  <c r="AP1462"/>
  <c r="AP1454"/>
  <c r="AP1446"/>
  <c r="AP1438"/>
  <c r="AP1430"/>
  <c r="AP1422"/>
  <c r="AP922"/>
  <c r="AP916"/>
  <c r="AP906"/>
  <c r="AP900"/>
  <c r="AP890"/>
  <c r="AP884"/>
  <c r="AP874"/>
  <c r="AP868"/>
  <c r="AP856"/>
  <c r="AP492"/>
  <c r="AP8"/>
  <c r="AP2000"/>
  <c r="AP1996"/>
  <c r="AP1992"/>
  <c r="AP1988"/>
  <c r="AP1984"/>
  <c r="AP1980"/>
  <c r="AP1976"/>
  <c r="AP1972"/>
  <c r="AP1968"/>
  <c r="AP1964"/>
  <c r="AP1960"/>
  <c r="AP1956"/>
  <c r="AP1952"/>
  <c r="AP1948"/>
  <c r="AP1944"/>
  <c r="AP1940"/>
  <c r="AP1936"/>
  <c r="AP1932"/>
  <c r="AP1928"/>
  <c r="AP1924"/>
  <c r="AP1920"/>
  <c r="AP1911"/>
  <c r="AP1903"/>
  <c r="AP1895"/>
  <c r="AP1887"/>
  <c r="AP1879"/>
  <c r="AP1871"/>
  <c r="AP1863"/>
  <c r="AP1855"/>
  <c r="AP1847"/>
  <c r="AP1839"/>
  <c r="AP1831"/>
  <c r="AP1823"/>
  <c r="AP1815"/>
  <c r="AP1807"/>
  <c r="AP1799"/>
  <c r="AP1791"/>
  <c r="AP1783"/>
  <c r="AP1775"/>
  <c r="AP1767"/>
  <c r="AP1759"/>
  <c r="AP1751"/>
  <c r="AP1743"/>
  <c r="AP1735"/>
  <c r="AP1727"/>
  <c r="AP1719"/>
  <c r="AP1711"/>
  <c r="AP1703"/>
  <c r="AP1693"/>
  <c r="AP1689"/>
  <c r="AP1685"/>
  <c r="AP1681"/>
  <c r="AP1677"/>
  <c r="AP1673"/>
  <c r="AP1669"/>
  <c r="AP1665"/>
  <c r="AP1661"/>
  <c r="AP1657"/>
  <c r="AP1653"/>
  <c r="AP1649"/>
  <c r="AP1645"/>
  <c r="AP1641"/>
  <c r="AP1637"/>
  <c r="AP1633"/>
  <c r="AP1629"/>
  <c r="AP1625"/>
  <c r="AP1621"/>
  <c r="AP1617"/>
  <c r="AP1613"/>
  <c r="AP1609"/>
  <c r="AP1605"/>
  <c r="AP1601"/>
  <c r="AP1597"/>
  <c r="AP1593"/>
  <c r="AP1589"/>
  <c r="AP1585"/>
  <c r="AO1583"/>
  <c r="AP1583"/>
  <c r="AO1579"/>
  <c r="AP1579"/>
  <c r="AO1575"/>
  <c r="AP1575"/>
  <c r="AO1571"/>
  <c r="AP1571"/>
  <c r="AO1567"/>
  <c r="AP1567"/>
  <c r="AO1563"/>
  <c r="AP1563"/>
  <c r="AO1559"/>
  <c r="AP1559"/>
  <c r="AO1555"/>
  <c r="AP1555"/>
  <c r="AO1551"/>
  <c r="AP1551"/>
  <c r="AO1547"/>
  <c r="AP1547"/>
  <c r="AO1543"/>
  <c r="AP1543"/>
  <c r="AO1539"/>
  <c r="AP1539"/>
  <c r="AO1535"/>
  <c r="AP1535"/>
  <c r="AO1531"/>
  <c r="AP1531"/>
  <c r="AO1527"/>
  <c r="AP1527"/>
  <c r="AO1523"/>
  <c r="AP1523"/>
  <c r="AO1519"/>
  <c r="AP1519"/>
  <c r="AO1515"/>
  <c r="AP1515"/>
  <c r="AO1511"/>
  <c r="AP1511"/>
  <c r="AO1507"/>
  <c r="AP1507"/>
  <c r="AO1503"/>
  <c r="AP1503"/>
  <c r="AO1499"/>
  <c r="AP1499"/>
  <c r="AO1495"/>
  <c r="AP1495"/>
  <c r="AO1491"/>
  <c r="AP1491"/>
  <c r="AO1487"/>
  <c r="AP1487"/>
  <c r="AO1483"/>
  <c r="AP1483"/>
  <c r="AO1479"/>
  <c r="AP1479"/>
  <c r="AO1475"/>
  <c r="AP1475"/>
  <c r="AO1471"/>
  <c r="AP1471"/>
  <c r="AO1467"/>
  <c r="AP1467"/>
  <c r="AO1463"/>
  <c r="AP1463"/>
  <c r="AO1459"/>
  <c r="AP1459"/>
  <c r="AO1455"/>
  <c r="AP1455"/>
  <c r="AO1451"/>
  <c r="AP1451"/>
  <c r="AO1447"/>
  <c r="AP1447"/>
  <c r="AO1443"/>
  <c r="AP1443"/>
  <c r="AO1439"/>
  <c r="AP1439"/>
  <c r="AO1435"/>
  <c r="AP1435"/>
  <c r="AO1431"/>
  <c r="AP1431"/>
  <c r="AO1427"/>
  <c r="AP1427"/>
  <c r="AO1423"/>
  <c r="AP1423"/>
  <c r="AO1419"/>
  <c r="AP1419"/>
  <c r="AO1415"/>
  <c r="AP1415"/>
  <c r="AO1411"/>
  <c r="AP1411"/>
  <c r="AO1407"/>
  <c r="AP1407"/>
  <c r="AO1403"/>
  <c r="AP1403"/>
  <c r="AO1399"/>
  <c r="AP1399"/>
  <c r="AO1395"/>
  <c r="AP1395"/>
  <c r="AO1391"/>
  <c r="AP1391"/>
  <c r="AO1387"/>
  <c r="AP1387"/>
  <c r="AO1383"/>
  <c r="AP1383"/>
  <c r="AO1379"/>
  <c r="AP1379"/>
  <c r="AO1375"/>
  <c r="AP1375"/>
  <c r="AO1371"/>
  <c r="AP1371"/>
  <c r="AO1367"/>
  <c r="AP1367"/>
  <c r="AO1363"/>
  <c r="AP1363"/>
  <c r="AO1359"/>
  <c r="AP1359"/>
  <c r="AP1416"/>
  <c r="AP1412"/>
  <c r="AP1408"/>
  <c r="AP1404"/>
  <c r="AP1400"/>
  <c r="AP1396"/>
  <c r="AP1392"/>
  <c r="AP1388"/>
  <c r="AP1384"/>
  <c r="AP1380"/>
  <c r="AP1376"/>
  <c r="AP1372"/>
  <c r="AP1368"/>
  <c r="AP1364"/>
  <c r="AP1360"/>
  <c r="AP1355"/>
  <c r="AP1351"/>
  <c r="AP1347"/>
  <c r="AP1343"/>
  <c r="AP1339"/>
  <c r="AP1335"/>
  <c r="AP1331"/>
  <c r="AP1327"/>
  <c r="AP1323"/>
  <c r="AP1319"/>
  <c r="AP1315"/>
  <c r="AP1311"/>
  <c r="AP1307"/>
  <c r="AP1303"/>
  <c r="AP1299"/>
  <c r="AP1295"/>
  <c r="AP1291"/>
  <c r="AP1287"/>
  <c r="AP1283"/>
  <c r="AP1279"/>
  <c r="AP1275"/>
  <c r="AP1271"/>
  <c r="AP1267"/>
  <c r="AP1263"/>
  <c r="AP1259"/>
  <c r="AP1255"/>
  <c r="AP1251"/>
  <c r="AP1247"/>
  <c r="AP1243"/>
  <c r="AP1239"/>
  <c r="AP1235"/>
  <c r="AP1231"/>
  <c r="AP1227"/>
  <c r="AP1223"/>
  <c r="AP1219"/>
  <c r="AP1215"/>
  <c r="AP1211"/>
  <c r="AP1207"/>
  <c r="AP1203"/>
  <c r="AP1199"/>
  <c r="AP1195"/>
  <c r="AP1191"/>
  <c r="AP1187"/>
  <c r="AP1183"/>
  <c r="AP1179"/>
  <c r="AP1175"/>
  <c r="AP1171"/>
  <c r="AP1167"/>
  <c r="AP1163"/>
  <c r="AP1159"/>
  <c r="AP1155"/>
  <c r="AP1151"/>
  <c r="AP1147"/>
  <c r="AP1143"/>
  <c r="AP1139"/>
  <c r="AP1135"/>
  <c r="AP1131"/>
  <c r="AP1127"/>
  <c r="AP1123"/>
  <c r="AP1119"/>
  <c r="AP1115"/>
  <c r="AP1111"/>
  <c r="AP1107"/>
  <c r="AP1103"/>
  <c r="AP1099"/>
  <c r="AP1095"/>
  <c r="AP1091"/>
  <c r="AP1087"/>
  <c r="AP1083"/>
  <c r="AP1079"/>
  <c r="AP1075"/>
  <c r="AP858"/>
  <c r="AO1073"/>
  <c r="AP1073"/>
  <c r="AO1069"/>
  <c r="AP1069"/>
  <c r="AO1065"/>
  <c r="AP1065"/>
  <c r="AO1061"/>
  <c r="AP1061"/>
  <c r="AO1057"/>
  <c r="AP1057"/>
  <c r="AO1053"/>
  <c r="AP1053"/>
  <c r="AO1049"/>
  <c r="AP1049"/>
  <c r="AO1045"/>
  <c r="AP1045"/>
  <c r="AO1041"/>
  <c r="AP1041"/>
  <c r="AO1037"/>
  <c r="AP1037"/>
  <c r="AO1033"/>
  <c r="AP1033"/>
  <c r="AO1029"/>
  <c r="AP1029"/>
  <c r="AP970"/>
  <c r="AP966"/>
  <c r="AP962"/>
  <c r="AP958"/>
  <c r="AP954"/>
  <c r="AP950"/>
  <c r="AP946"/>
  <c r="AP942"/>
  <c r="AP938"/>
  <c r="AP934"/>
  <c r="AP930"/>
  <c r="AP924"/>
  <c r="AP914"/>
  <c r="AP908"/>
  <c r="AP898"/>
  <c r="AP892"/>
  <c r="AP882"/>
  <c r="AP876"/>
  <c r="AP866"/>
  <c r="AP860"/>
  <c r="AP852"/>
  <c r="AP848"/>
  <c r="AP844"/>
  <c r="AP24"/>
  <c r="AP7"/>
  <c r="AP3"/>
  <c r="AP1699"/>
  <c r="AP1917"/>
  <c r="AP1913"/>
  <c r="AP1909"/>
  <c r="AP1905"/>
  <c r="AP1901"/>
  <c r="AP1897"/>
  <c r="AP1893"/>
  <c r="AP1889"/>
  <c r="AP1885"/>
  <c r="AP1881"/>
  <c r="AP1877"/>
  <c r="AP1873"/>
  <c r="AP1869"/>
  <c r="AP1865"/>
  <c r="AP1861"/>
  <c r="AP1857"/>
  <c r="AP1853"/>
  <c r="AP1849"/>
  <c r="AP1845"/>
  <c r="AP1841"/>
  <c r="AP1837"/>
  <c r="AP1833"/>
  <c r="AP1829"/>
  <c r="AP1825"/>
  <c r="AP1821"/>
  <c r="AP1817"/>
  <c r="AP1813"/>
  <c r="AP1809"/>
  <c r="AP1805"/>
  <c r="AP1801"/>
  <c r="AP1797"/>
  <c r="AP1793"/>
  <c r="AP1789"/>
  <c r="AP1785"/>
  <c r="AP1781"/>
  <c r="AP1777"/>
  <c r="AP1773"/>
  <c r="AP1769"/>
  <c r="AP1765"/>
  <c r="AP1761"/>
  <c r="AP1757"/>
  <c r="AP1753"/>
  <c r="AP1749"/>
  <c r="AP1745"/>
  <c r="AP1741"/>
  <c r="AP1737"/>
  <c r="AP1733"/>
  <c r="AP1729"/>
  <c r="AP1725"/>
  <c r="AP1721"/>
  <c r="AP1717"/>
  <c r="AP1713"/>
  <c r="AP1709"/>
  <c r="AP1705"/>
  <c r="AP1701"/>
  <c r="AP1697"/>
  <c r="AP477"/>
  <c r="AP469"/>
  <c r="AP461"/>
  <c r="AP453"/>
  <c r="AP445"/>
  <c r="AP437"/>
  <c r="AP429"/>
  <c r="AP421"/>
  <c r="AP413"/>
  <c r="AP405"/>
  <c r="AP397"/>
  <c r="AP389"/>
  <c r="AP381"/>
  <c r="AP373"/>
  <c r="AP365"/>
  <c r="AP357"/>
  <c r="AP349"/>
  <c r="AP341"/>
  <c r="AP6"/>
  <c r="AO6"/>
  <c r="AO5"/>
  <c r="AP5"/>
  <c r="E37" i="102"/>
  <c r="F37"/>
  <c r="D42"/>
  <c r="H36" s="1"/>
  <c r="E38"/>
  <c r="C16" i="80"/>
  <c r="F38" i="102"/>
  <c r="H38"/>
  <c r="H40"/>
  <c r="G35"/>
  <c r="H35" s="1"/>
  <c r="H39"/>
  <c r="I38"/>
  <c r="J16" i="100" l="1"/>
  <c r="J17" s="1"/>
  <c r="J18" s="1"/>
  <c r="L16"/>
  <c r="L17" s="1"/>
  <c r="L18" s="1"/>
  <c r="AP12" i="11"/>
  <c r="F11" i="5"/>
  <c r="C14"/>
  <c r="AP1852" i="11"/>
  <c r="AP1898"/>
  <c r="AP1904"/>
  <c r="Z23" i="25"/>
  <c r="AA23" s="1"/>
  <c r="B15" i="93"/>
  <c r="D8" i="110"/>
  <c r="C8" s="1"/>
  <c r="T11" i="42"/>
  <c r="S19"/>
  <c r="S20" s="1"/>
  <c r="S21" s="1"/>
  <c r="M22"/>
  <c r="K24"/>
  <c r="Z18" i="25"/>
  <c r="Z46"/>
  <c r="AA46" s="1"/>
  <c r="Z17"/>
  <c r="Z16"/>
  <c r="AA16" s="1"/>
  <c r="Z15"/>
  <c r="Z14"/>
  <c r="AA14" s="1"/>
  <c r="Z13"/>
  <c r="Z12"/>
  <c r="AA12" s="1"/>
  <c r="Z11"/>
  <c r="Z10"/>
  <c r="AA10" s="1"/>
  <c r="Z9"/>
  <c r="Z8"/>
  <c r="AA8" s="1"/>
  <c r="Z7"/>
  <c r="AH33"/>
  <c r="AH29"/>
  <c r="D6"/>
  <c r="AH44"/>
  <c r="AH42"/>
  <c r="AH40"/>
  <c r="AH38"/>
  <c r="AH36"/>
  <c r="AH34"/>
  <c r="AH32"/>
  <c r="AH30"/>
  <c r="AH28"/>
  <c r="AH27"/>
  <c r="AH26"/>
  <c r="AH25"/>
  <c r="AH24"/>
  <c r="AH6"/>
  <c r="AH5"/>
  <c r="AH23"/>
  <c r="AH22"/>
  <c r="AH17"/>
  <c r="AH15"/>
  <c r="AH13"/>
  <c r="AH11"/>
  <c r="AH9"/>
  <c r="AH7"/>
  <c r="AH4"/>
  <c r="R24"/>
  <c r="AN28" i="11"/>
  <c r="AN35"/>
  <c r="AN49"/>
  <c r="AN57"/>
  <c r="AN65"/>
  <c r="AN73"/>
  <c r="AN81"/>
  <c r="AN89"/>
  <c r="AN97"/>
  <c r="AN105"/>
  <c r="AN113"/>
  <c r="AN121"/>
  <c r="AN129"/>
  <c r="AN137"/>
  <c r="AN145"/>
  <c r="AN153"/>
  <c r="AN161"/>
  <c r="AN169"/>
  <c r="AN177"/>
  <c r="AN185"/>
  <c r="AN193"/>
  <c r="AN201"/>
  <c r="AN209"/>
  <c r="AN217"/>
  <c r="AN225"/>
  <c r="AN233"/>
  <c r="AN241"/>
  <c r="AN249"/>
  <c r="AN257"/>
  <c r="AN265"/>
  <c r="AN273"/>
  <c r="AN281"/>
  <c r="AN289"/>
  <c r="AN297"/>
  <c r="AN305"/>
  <c r="AN313"/>
  <c r="AN321"/>
  <c r="AN329"/>
  <c r="AN337"/>
  <c r="AN345"/>
  <c r="AN353"/>
  <c r="AN361"/>
  <c r="AN369"/>
  <c r="AN377"/>
  <c r="AN385"/>
  <c r="AN393"/>
  <c r="AN401"/>
  <c r="AN409"/>
  <c r="AN417"/>
  <c r="AN425"/>
  <c r="AN433"/>
  <c r="AN441"/>
  <c r="AN449"/>
  <c r="AN457"/>
  <c r="AN465"/>
  <c r="AN473"/>
  <c r="AN481"/>
  <c r="AN486"/>
  <c r="AN490"/>
  <c r="AN494"/>
  <c r="AN498"/>
  <c r="AN502"/>
  <c r="AN506"/>
  <c r="AN510"/>
  <c r="AN514"/>
  <c r="AN518"/>
  <c r="AN522"/>
  <c r="AN526"/>
  <c r="AN530"/>
  <c r="AN534"/>
  <c r="AN538"/>
  <c r="AN542"/>
  <c r="AN546"/>
  <c r="AN550"/>
  <c r="AN554"/>
  <c r="AN558"/>
  <c r="AN562"/>
  <c r="AN566"/>
  <c r="AN570"/>
  <c r="AN574"/>
  <c r="AN578"/>
  <c r="AN582"/>
  <c r="AN586"/>
  <c r="AN590"/>
  <c r="AN594"/>
  <c r="AN598"/>
  <c r="AN602"/>
  <c r="AN606"/>
  <c r="AN610"/>
  <c r="AN614"/>
  <c r="AN618"/>
  <c r="AN622"/>
  <c r="AN626"/>
  <c r="AN630"/>
  <c r="AN634"/>
  <c r="AN638"/>
  <c r="AN642"/>
  <c r="AN646"/>
  <c r="AN650"/>
  <c r="AN654"/>
  <c r="AN658"/>
  <c r="AN662"/>
  <c r="AN666"/>
  <c r="AN670"/>
  <c r="AN674"/>
  <c r="AN678"/>
  <c r="AN682"/>
  <c r="AN686"/>
  <c r="AN690"/>
  <c r="AN694"/>
  <c r="AN698"/>
  <c r="AN702"/>
  <c r="AN706"/>
  <c r="AN710"/>
  <c r="AN714"/>
  <c r="AN718"/>
  <c r="AN722"/>
  <c r="AN726"/>
  <c r="AN730"/>
  <c r="AN734"/>
  <c r="AN738"/>
  <c r="AN742"/>
  <c r="AN746"/>
  <c r="AN750"/>
  <c r="AN754"/>
  <c r="AN758"/>
  <c r="AN762"/>
  <c r="AN766"/>
  <c r="AN769"/>
  <c r="AN771"/>
  <c r="AN773"/>
  <c r="AN775"/>
  <c r="AN777"/>
  <c r="AN779"/>
  <c r="AN781"/>
  <c r="AN783"/>
  <c r="AN785"/>
  <c r="AN787"/>
  <c r="AN789"/>
  <c r="AN791"/>
  <c r="AN793"/>
  <c r="AN795"/>
  <c r="AN797"/>
  <c r="AN799"/>
  <c r="AN801"/>
  <c r="AN803"/>
  <c r="AN805"/>
  <c r="AN807"/>
  <c r="AN809"/>
  <c r="AN811"/>
  <c r="AN813"/>
  <c r="AN815"/>
  <c r="AN817"/>
  <c r="AN819"/>
  <c r="AN821"/>
  <c r="AN823"/>
  <c r="AN825"/>
  <c r="AN827"/>
  <c r="AN829"/>
  <c r="AN831"/>
  <c r="AN833"/>
  <c r="AN835"/>
  <c r="AN837"/>
  <c r="AN839"/>
  <c r="AN841"/>
  <c r="AN843"/>
  <c r="AN845"/>
  <c r="AN847"/>
  <c r="AN849"/>
  <c r="AN851"/>
  <c r="AN853"/>
  <c r="AN855"/>
  <c r="AN857"/>
  <c r="AN859"/>
  <c r="AN861"/>
  <c r="AN863"/>
  <c r="AN865"/>
  <c r="AN867"/>
  <c r="AN869"/>
  <c r="AN871"/>
  <c r="AN873"/>
  <c r="AN875"/>
  <c r="AN877"/>
  <c r="AN879"/>
  <c r="AN881"/>
  <c r="AN883"/>
  <c r="AN885"/>
  <c r="AN887"/>
  <c r="AN889"/>
  <c r="AN891"/>
  <c r="AN893"/>
  <c r="AN895"/>
  <c r="AN897"/>
  <c r="AN899"/>
  <c r="AN901"/>
  <c r="AN903"/>
  <c r="AN905"/>
  <c r="AN907"/>
  <c r="AN909"/>
  <c r="AN911"/>
  <c r="AN913"/>
  <c r="AN915"/>
  <c r="AN917"/>
  <c r="AN919"/>
  <c r="AN921"/>
  <c r="AN923"/>
  <c r="AN925"/>
  <c r="AN927"/>
  <c r="AN929"/>
  <c r="AN931"/>
  <c r="AN933"/>
  <c r="AN935"/>
  <c r="AN937"/>
  <c r="AN939"/>
  <c r="AN941"/>
  <c r="AN943"/>
  <c r="AN945"/>
  <c r="AN947"/>
  <c r="AN949"/>
  <c r="AN951"/>
  <c r="AN953"/>
  <c r="AN955"/>
  <c r="AN957"/>
  <c r="AN959"/>
  <c r="AN961"/>
  <c r="AN963"/>
  <c r="AN965"/>
  <c r="AN967"/>
  <c r="AN969"/>
  <c r="AN971"/>
  <c r="AN973"/>
  <c r="AN975"/>
  <c r="AN977"/>
  <c r="AN979"/>
  <c r="AN981"/>
  <c r="AN983"/>
  <c r="AN985"/>
  <c r="AN987"/>
  <c r="AN989"/>
  <c r="AN991"/>
  <c r="AN993"/>
  <c r="AN995"/>
  <c r="AN997"/>
  <c r="AN999"/>
  <c r="AN1001"/>
  <c r="AN1003"/>
  <c r="AN1005"/>
  <c r="AN1007"/>
  <c r="AN1009"/>
  <c r="AN1011"/>
  <c r="AN1013"/>
  <c r="AN1015"/>
  <c r="AN1017"/>
  <c r="AN1019"/>
  <c r="AN1021"/>
  <c r="AN1023"/>
  <c r="AN1025"/>
  <c r="AP31"/>
  <c r="AO24"/>
  <c r="AO1910"/>
  <c r="AP1910"/>
  <c r="AO1900"/>
  <c r="AP1900"/>
  <c r="AO1886"/>
  <c r="AP1886"/>
  <c r="AO1884"/>
  <c r="AP1884"/>
  <c r="AO1878"/>
  <c r="AP1878"/>
  <c r="AO1860"/>
  <c r="AP1860"/>
  <c r="AO1854"/>
  <c r="AP1854"/>
  <c r="AO1838"/>
  <c r="AP1838"/>
  <c r="AO1836"/>
  <c r="AP1836"/>
  <c r="AO1828"/>
  <c r="AP1828"/>
  <c r="AO1822"/>
  <c r="AP1822"/>
  <c r="AO1814"/>
  <c r="AP1814"/>
  <c r="AO1808"/>
  <c r="AP1808"/>
  <c r="AO1802"/>
  <c r="AP1802"/>
  <c r="AO1788"/>
  <c r="AP1788"/>
  <c r="AO1782"/>
  <c r="AP1782"/>
  <c r="AO1776"/>
  <c r="AP1776"/>
  <c r="AO1770"/>
  <c r="AP1770"/>
  <c r="AO1744"/>
  <c r="AP1744"/>
  <c r="AO1742"/>
  <c r="AP1742"/>
  <c r="AO1740"/>
  <c r="AP1740"/>
  <c r="AO1738"/>
  <c r="AP1738"/>
  <c r="AO1718"/>
  <c r="AP1718"/>
  <c r="AO1712"/>
  <c r="AP1712"/>
  <c r="AO1710"/>
  <c r="AP1710"/>
  <c r="AO1708"/>
  <c r="AP1708"/>
  <c r="AO1706"/>
  <c r="AP1706"/>
  <c r="AO1696"/>
  <c r="AP1696"/>
  <c r="AO1688"/>
  <c r="AP1688"/>
  <c r="AO1680"/>
  <c r="AP1680"/>
  <c r="AO1656"/>
  <c r="AP1656"/>
  <c r="AO1632"/>
  <c r="AP1632"/>
  <c r="AO1578"/>
  <c r="AP1578"/>
  <c r="AO1546"/>
  <c r="AP1546"/>
  <c r="AO1514"/>
  <c r="AP1514"/>
  <c r="AO1450"/>
  <c r="AP1450"/>
  <c r="AO1418"/>
  <c r="AP1418"/>
  <c r="AO1410"/>
  <c r="AP1410"/>
  <c r="AO1402"/>
  <c r="AP1402"/>
  <c r="AO1398"/>
  <c r="AP1398"/>
  <c r="AO1394"/>
  <c r="AP1394"/>
  <c r="AO1386"/>
  <c r="AP1386"/>
  <c r="AO1378"/>
  <c r="AP1378"/>
  <c r="AO1370"/>
  <c r="AP1370"/>
  <c r="AO1366"/>
  <c r="AP1366"/>
  <c r="AO1362"/>
  <c r="AP1362"/>
  <c r="AO1358"/>
  <c r="AP1358"/>
  <c r="AO1356"/>
  <c r="AP1356"/>
  <c r="AO1352"/>
  <c r="AP1352"/>
  <c r="AO1348"/>
  <c r="AP1348"/>
  <c r="AO1346"/>
  <c r="AP1346"/>
  <c r="AO1334"/>
  <c r="AP1334"/>
  <c r="AO1330"/>
  <c r="AP1330"/>
  <c r="AO1326"/>
  <c r="AP1326"/>
  <c r="AO1318"/>
  <c r="AP1318"/>
  <c r="AO1314"/>
  <c r="AP1314"/>
  <c r="AO1298"/>
  <c r="AP1298"/>
  <c r="AO1294"/>
  <c r="AP1294"/>
  <c r="AO1282"/>
  <c r="AP1282"/>
  <c r="AO1270"/>
  <c r="AP1270"/>
  <c r="AO1266"/>
  <c r="AP1266"/>
  <c r="AO1262"/>
  <c r="AP1262"/>
  <c r="AO1250"/>
  <c r="AP1250"/>
  <c r="AO1234"/>
  <c r="AP1234"/>
  <c r="AO1230"/>
  <c r="AP1230"/>
  <c r="AO1220"/>
  <c r="AP1220"/>
  <c r="AO1218"/>
  <c r="AP1218"/>
  <c r="AO1216"/>
  <c r="AP1216"/>
  <c r="AO1212"/>
  <c r="AP1212"/>
  <c r="AO1208"/>
  <c r="AP1208"/>
  <c r="AO1206"/>
  <c r="AP1206"/>
  <c r="AO1204"/>
  <c r="AP1204"/>
  <c r="AO1202"/>
  <c r="AP1202"/>
  <c r="AO1200"/>
  <c r="AP1200"/>
  <c r="AO1198"/>
  <c r="AP1198"/>
  <c r="AO1194"/>
  <c r="AP1194"/>
  <c r="AO1170"/>
  <c r="AP1170"/>
  <c r="AO1162"/>
  <c r="AP1162"/>
  <c r="AO1154"/>
  <c r="AP1154"/>
  <c r="AO1130"/>
  <c r="AP1130"/>
  <c r="AO1098"/>
  <c r="AP1098"/>
  <c r="AO1090"/>
  <c r="AP1090"/>
  <c r="AO1074"/>
  <c r="AP1074"/>
  <c r="AO1068"/>
  <c r="AP1068"/>
  <c r="AO1036"/>
  <c r="AP1036"/>
  <c r="AO1028"/>
  <c r="AP1028"/>
  <c r="AO1004"/>
  <c r="AP1004"/>
  <c r="AO980"/>
  <c r="AP980"/>
  <c r="AO972"/>
  <c r="AP972"/>
  <c r="AO956"/>
  <c r="AP956"/>
  <c r="AO920"/>
  <c r="AP920"/>
  <c r="AO904"/>
  <c r="AP904"/>
  <c r="AO854"/>
  <c r="AP854"/>
  <c r="AO846"/>
  <c r="AP846"/>
  <c r="AO842"/>
  <c r="AP842"/>
  <c r="AO840"/>
  <c r="AP840"/>
  <c r="AO838"/>
  <c r="AP838"/>
  <c r="AO836"/>
  <c r="AP836"/>
  <c r="AP834"/>
  <c r="AO834"/>
  <c r="AO810"/>
  <c r="AP810"/>
  <c r="AO802"/>
  <c r="AP802"/>
  <c r="AO798"/>
  <c r="AP798"/>
  <c r="AO786"/>
  <c r="AP786"/>
  <c r="AO782"/>
  <c r="AP782"/>
  <c r="AO778"/>
  <c r="AP778"/>
  <c r="AP770"/>
  <c r="AO770"/>
  <c r="AO636"/>
  <c r="AP636"/>
  <c r="AP9"/>
  <c r="AP11"/>
  <c r="AP1892"/>
  <c r="AP1664"/>
  <c r="AP1750"/>
  <c r="AP1834"/>
  <c r="AP1840"/>
  <c r="AP1916"/>
  <c r="AP1732"/>
  <c r="AP1806"/>
  <c r="AP1774"/>
  <c r="AP1772"/>
  <c r="AP1796"/>
  <c r="AO1280"/>
  <c r="AO1288"/>
  <c r="AO1296"/>
  <c r="AO1304"/>
  <c r="AO1312"/>
  <c r="AO1320"/>
  <c r="AO1328"/>
  <c r="AO1336"/>
  <c r="AO1344"/>
  <c r="K41" i="111"/>
  <c r="S49"/>
  <c r="J23"/>
  <c r="J25" s="1"/>
  <c r="F40"/>
  <c r="G40" s="1"/>
  <c r="Y97" i="28"/>
  <c r="Y95"/>
  <c r="Y93"/>
  <c r="Y91"/>
  <c r="Y89"/>
  <c r="Y87"/>
  <c r="Y85"/>
  <c r="Y83"/>
  <c r="Y81"/>
  <c r="Y79"/>
  <c r="Y77"/>
  <c r="Y75"/>
  <c r="Y73"/>
  <c r="Y71"/>
  <c r="Y69"/>
  <c r="Y67"/>
  <c r="Y65"/>
  <c r="Y63"/>
  <c r="Y61"/>
  <c r="Y59"/>
  <c r="Y57"/>
  <c r="Y55"/>
  <c r="Y53"/>
  <c r="Y51"/>
  <c r="Y49"/>
  <c r="Y48"/>
  <c r="Y46"/>
  <c r="Y44"/>
  <c r="Y42"/>
  <c r="Y40"/>
  <c r="Y38"/>
  <c r="Y36"/>
  <c r="Y34"/>
  <c r="Y32"/>
  <c r="Y30"/>
  <c r="Y28"/>
  <c r="Y26"/>
  <c r="Y24"/>
  <c r="Y22"/>
  <c r="Y20"/>
  <c r="Y18"/>
  <c r="N35" i="111"/>
  <c r="N34"/>
  <c r="N33"/>
  <c r="N32"/>
  <c r="N31"/>
  <c r="N30"/>
  <c r="N29"/>
  <c r="Q28"/>
  <c r="Q27"/>
  <c r="Q26"/>
  <c r="Q25"/>
  <c r="Q24"/>
  <c r="Q23"/>
  <c r="Q22"/>
  <c r="Q21"/>
  <c r="Q20"/>
  <c r="Q19"/>
  <c r="Q18"/>
  <c r="V12"/>
  <c r="T12"/>
  <c r="Q12"/>
  <c r="E5" i="28"/>
  <c r="E4"/>
  <c r="L31" s="1"/>
  <c r="B22" i="96"/>
  <c r="B23"/>
  <c r="B26" s="1"/>
  <c r="B21" i="26"/>
  <c r="B20"/>
  <c r="B19"/>
  <c r="B18"/>
  <c r="B17"/>
  <c r="D72" i="31"/>
  <c r="D73" s="1"/>
  <c r="K46"/>
  <c r="I47"/>
  <c r="I52"/>
  <c r="I51"/>
  <c r="I49"/>
  <c r="I50"/>
  <c r="B60"/>
  <c r="B61" s="1"/>
  <c r="U244"/>
  <c r="V244" s="1"/>
  <c r="U242"/>
  <c r="V242" s="1"/>
  <c r="U240"/>
  <c r="V240" s="1"/>
  <c r="U238"/>
  <c r="V238" s="1"/>
  <c r="U236"/>
  <c r="V236" s="1"/>
  <c r="U234"/>
  <c r="V234" s="1"/>
  <c r="U232"/>
  <c r="V232" s="1"/>
  <c r="U230"/>
  <c r="V230" s="1"/>
  <c r="U228"/>
  <c r="V228" s="1"/>
  <c r="U226"/>
  <c r="V226" s="1"/>
  <c r="U224"/>
  <c r="V224" s="1"/>
  <c r="U222"/>
  <c r="V222" s="1"/>
  <c r="U220"/>
  <c r="V220" s="1"/>
  <c r="U218"/>
  <c r="V218" s="1"/>
  <c r="U216"/>
  <c r="V216" s="1"/>
  <c r="U214"/>
  <c r="V214" s="1"/>
  <c r="U212"/>
  <c r="V212" s="1"/>
  <c r="U210"/>
  <c r="V210" s="1"/>
  <c r="U208"/>
  <c r="V208" s="1"/>
  <c r="U206"/>
  <c r="V206" s="1"/>
  <c r="U204"/>
  <c r="V204" s="1"/>
  <c r="U202"/>
  <c r="V202" s="1"/>
  <c r="U200"/>
  <c r="V200" s="1"/>
  <c r="U198"/>
  <c r="V198" s="1"/>
  <c r="U196"/>
  <c r="V196" s="1"/>
  <c r="U194"/>
  <c r="V194" s="1"/>
  <c r="U192"/>
  <c r="V192" s="1"/>
  <c r="U190"/>
  <c r="V190" s="1"/>
  <c r="U188"/>
  <c r="V188" s="1"/>
  <c r="U186"/>
  <c r="V186" s="1"/>
  <c r="U184"/>
  <c r="V184" s="1"/>
  <c r="U182"/>
  <c r="V182" s="1"/>
  <c r="U180"/>
  <c r="V180" s="1"/>
  <c r="U178"/>
  <c r="V178" s="1"/>
  <c r="U176"/>
  <c r="V176" s="1"/>
  <c r="U174"/>
  <c r="V174" s="1"/>
  <c r="U172"/>
  <c r="V172" s="1"/>
  <c r="U170"/>
  <c r="V170" s="1"/>
  <c r="U168"/>
  <c r="V168" s="1"/>
  <c r="U166"/>
  <c r="V166" s="1"/>
  <c r="U164"/>
  <c r="V164" s="1"/>
  <c r="U162"/>
  <c r="V162" s="1"/>
  <c r="U160"/>
  <c r="V160" s="1"/>
  <c r="U158"/>
  <c r="V158" s="1"/>
  <c r="U156"/>
  <c r="V156" s="1"/>
  <c r="U154"/>
  <c r="V154" s="1"/>
  <c r="U152"/>
  <c r="V152" s="1"/>
  <c r="U150"/>
  <c r="V150" s="1"/>
  <c r="U148"/>
  <c r="V148" s="1"/>
  <c r="U146"/>
  <c r="V146" s="1"/>
  <c r="U144"/>
  <c r="V144" s="1"/>
  <c r="U142"/>
  <c r="V142" s="1"/>
  <c r="U140"/>
  <c r="V140" s="1"/>
  <c r="U138"/>
  <c r="V138" s="1"/>
  <c r="U136"/>
  <c r="V136" s="1"/>
  <c r="U134"/>
  <c r="V134" s="1"/>
  <c r="U132"/>
  <c r="V132" s="1"/>
  <c r="U130"/>
  <c r="V130" s="1"/>
  <c r="U128"/>
  <c r="V128" s="1"/>
  <c r="U126"/>
  <c r="V126" s="1"/>
  <c r="U124"/>
  <c r="V124" s="1"/>
  <c r="U122"/>
  <c r="V122" s="1"/>
  <c r="U120"/>
  <c r="V120" s="1"/>
  <c r="U118"/>
  <c r="V118" s="1"/>
  <c r="U116"/>
  <c r="V116" s="1"/>
  <c r="U114"/>
  <c r="V114" s="1"/>
  <c r="U112"/>
  <c r="V112" s="1"/>
  <c r="U110"/>
  <c r="V110" s="1"/>
  <c r="U108"/>
  <c r="V108" s="1"/>
  <c r="U106"/>
  <c r="V106" s="1"/>
  <c r="U104"/>
  <c r="V104" s="1"/>
  <c r="U102"/>
  <c r="V102" s="1"/>
  <c r="U100"/>
  <c r="V100" s="1"/>
  <c r="U98"/>
  <c r="V98" s="1"/>
  <c r="U96"/>
  <c r="V96" s="1"/>
  <c r="U94"/>
  <c r="V94" s="1"/>
  <c r="U92"/>
  <c r="V92" s="1"/>
  <c r="U90"/>
  <c r="V90" s="1"/>
  <c r="U88"/>
  <c r="V88" s="1"/>
  <c r="U86"/>
  <c r="V86" s="1"/>
  <c r="U84"/>
  <c r="V84" s="1"/>
  <c r="U82"/>
  <c r="V82" s="1"/>
  <c r="U80"/>
  <c r="V80" s="1"/>
  <c r="U78"/>
  <c r="V78" s="1"/>
  <c r="U76"/>
  <c r="V76" s="1"/>
  <c r="U74"/>
  <c r="V74" s="1"/>
  <c r="U72"/>
  <c r="V72" s="1"/>
  <c r="U70"/>
  <c r="V70" s="1"/>
  <c r="U68"/>
  <c r="V68" s="1"/>
  <c r="U66"/>
  <c r="V66" s="1"/>
  <c r="U64"/>
  <c r="V64" s="1"/>
  <c r="U62"/>
  <c r="V62" s="1"/>
  <c r="U60"/>
  <c r="V60" s="1"/>
  <c r="U58"/>
  <c r="V58" s="1"/>
  <c r="U56"/>
  <c r="V56" s="1"/>
  <c r="U54"/>
  <c r="V54" s="1"/>
  <c r="U52"/>
  <c r="V52" s="1"/>
  <c r="U50"/>
  <c r="V50" s="1"/>
  <c r="U48"/>
  <c r="V48" s="1"/>
  <c r="U46"/>
  <c r="V46" s="1"/>
  <c r="U245"/>
  <c r="V245" s="1"/>
  <c r="U243"/>
  <c r="V243" s="1"/>
  <c r="U241"/>
  <c r="V241" s="1"/>
  <c r="U239"/>
  <c r="V239" s="1"/>
  <c r="U237"/>
  <c r="V237" s="1"/>
  <c r="U235"/>
  <c r="V235" s="1"/>
  <c r="U233"/>
  <c r="V233" s="1"/>
  <c r="U231"/>
  <c r="V231" s="1"/>
  <c r="U229"/>
  <c r="V229" s="1"/>
  <c r="U227"/>
  <c r="V227" s="1"/>
  <c r="U225"/>
  <c r="V225" s="1"/>
  <c r="U223"/>
  <c r="V223" s="1"/>
  <c r="U221"/>
  <c r="V221" s="1"/>
  <c r="U219"/>
  <c r="V219" s="1"/>
  <c r="U217"/>
  <c r="V217" s="1"/>
  <c r="U215"/>
  <c r="V215" s="1"/>
  <c r="U213"/>
  <c r="V213" s="1"/>
  <c r="U211"/>
  <c r="V211" s="1"/>
  <c r="U209"/>
  <c r="V209" s="1"/>
  <c r="U207"/>
  <c r="V207" s="1"/>
  <c r="U205"/>
  <c r="V205" s="1"/>
  <c r="U203"/>
  <c r="V203" s="1"/>
  <c r="U201"/>
  <c r="V201" s="1"/>
  <c r="U199"/>
  <c r="V199" s="1"/>
  <c r="U197"/>
  <c r="V197" s="1"/>
  <c r="U195"/>
  <c r="V195" s="1"/>
  <c r="U193"/>
  <c r="V193" s="1"/>
  <c r="U191"/>
  <c r="V191" s="1"/>
  <c r="U189"/>
  <c r="V189" s="1"/>
  <c r="U187"/>
  <c r="V187" s="1"/>
  <c r="U185"/>
  <c r="V185" s="1"/>
  <c r="U183"/>
  <c r="V183" s="1"/>
  <c r="U181"/>
  <c r="V181" s="1"/>
  <c r="U179"/>
  <c r="V179" s="1"/>
  <c r="U177"/>
  <c r="V177" s="1"/>
  <c r="U175"/>
  <c r="V175" s="1"/>
  <c r="U173"/>
  <c r="V173" s="1"/>
  <c r="U171"/>
  <c r="V171" s="1"/>
  <c r="U169"/>
  <c r="V169" s="1"/>
  <c r="U167"/>
  <c r="V167" s="1"/>
  <c r="U165"/>
  <c r="V165" s="1"/>
  <c r="U163"/>
  <c r="V163" s="1"/>
  <c r="U161"/>
  <c r="V161" s="1"/>
  <c r="U159"/>
  <c r="V159" s="1"/>
  <c r="U157"/>
  <c r="V157" s="1"/>
  <c r="U155"/>
  <c r="V155" s="1"/>
  <c r="U153"/>
  <c r="V153" s="1"/>
  <c r="U151"/>
  <c r="V151" s="1"/>
  <c r="U149"/>
  <c r="V149" s="1"/>
  <c r="U147"/>
  <c r="V147" s="1"/>
  <c r="U145"/>
  <c r="V145" s="1"/>
  <c r="U143"/>
  <c r="V143" s="1"/>
  <c r="U141"/>
  <c r="V141" s="1"/>
  <c r="U139"/>
  <c r="V139" s="1"/>
  <c r="U137"/>
  <c r="V137" s="1"/>
  <c r="U135"/>
  <c r="V135" s="1"/>
  <c r="U133"/>
  <c r="V133" s="1"/>
  <c r="U131"/>
  <c r="V131" s="1"/>
  <c r="U129"/>
  <c r="V129" s="1"/>
  <c r="U127"/>
  <c r="V127" s="1"/>
  <c r="U125"/>
  <c r="V125" s="1"/>
  <c r="U123"/>
  <c r="V123" s="1"/>
  <c r="U121"/>
  <c r="V121" s="1"/>
  <c r="U119"/>
  <c r="V119" s="1"/>
  <c r="U117"/>
  <c r="V117" s="1"/>
  <c r="U115"/>
  <c r="V115" s="1"/>
  <c r="U113"/>
  <c r="V113" s="1"/>
  <c r="U111"/>
  <c r="V111" s="1"/>
  <c r="U109"/>
  <c r="V109" s="1"/>
  <c r="U107"/>
  <c r="V107" s="1"/>
  <c r="U105"/>
  <c r="V105" s="1"/>
  <c r="U103"/>
  <c r="V103" s="1"/>
  <c r="U101"/>
  <c r="V101" s="1"/>
  <c r="U99"/>
  <c r="V99" s="1"/>
  <c r="U97"/>
  <c r="V97" s="1"/>
  <c r="U95"/>
  <c r="V95" s="1"/>
  <c r="U93"/>
  <c r="V93" s="1"/>
  <c r="U91"/>
  <c r="V91" s="1"/>
  <c r="U89"/>
  <c r="V89" s="1"/>
  <c r="U87"/>
  <c r="V87" s="1"/>
  <c r="U85"/>
  <c r="V85" s="1"/>
  <c r="U83"/>
  <c r="V83" s="1"/>
  <c r="U81"/>
  <c r="V81" s="1"/>
  <c r="U79"/>
  <c r="V79" s="1"/>
  <c r="U77"/>
  <c r="V77" s="1"/>
  <c r="U75"/>
  <c r="V75" s="1"/>
  <c r="U73"/>
  <c r="V73" s="1"/>
  <c r="U71"/>
  <c r="V71" s="1"/>
  <c r="U69"/>
  <c r="V69" s="1"/>
  <c r="U67"/>
  <c r="V67" s="1"/>
  <c r="U65"/>
  <c r="V65" s="1"/>
  <c r="U63"/>
  <c r="V63" s="1"/>
  <c r="U61"/>
  <c r="V61" s="1"/>
  <c r="U59"/>
  <c r="V59" s="1"/>
  <c r="U57"/>
  <c r="V57" s="1"/>
  <c r="U55"/>
  <c r="V55" s="1"/>
  <c r="U53"/>
  <c r="V53" s="1"/>
  <c r="U51"/>
  <c r="V51" s="1"/>
  <c r="U49"/>
  <c r="V49" s="1"/>
  <c r="U47"/>
  <c r="V47" s="1"/>
  <c r="U45"/>
  <c r="V45" s="1"/>
  <c r="O34"/>
  <c r="D68"/>
  <c r="R46"/>
  <c r="M23" i="82"/>
  <c r="M24" s="1"/>
  <c r="J23"/>
  <c r="J24" s="1"/>
  <c r="I23"/>
  <c r="I24" s="1"/>
  <c r="H21"/>
  <c r="H23" s="1"/>
  <c r="H24" s="1"/>
  <c r="L13"/>
  <c r="L21" s="1"/>
  <c r="L23" s="1"/>
  <c r="L24" s="1"/>
  <c r="C171" i="124"/>
  <c r="K166"/>
  <c r="O167"/>
  <c r="M167"/>
  <c r="L62"/>
  <c r="P62" s="1"/>
  <c r="E62"/>
  <c r="L81"/>
  <c r="N81" s="1"/>
  <c r="E81"/>
  <c r="L119"/>
  <c r="O119" s="1"/>
  <c r="E119"/>
  <c r="L118"/>
  <c r="E118"/>
  <c r="N85"/>
  <c r="N118"/>
  <c r="N122" s="1"/>
  <c r="N123" s="1"/>
  <c r="N124" s="1"/>
  <c r="N59"/>
  <c r="P59"/>
  <c r="P60"/>
  <c r="N61"/>
  <c r="P61"/>
  <c r="K64"/>
  <c r="D80"/>
  <c r="O80"/>
  <c r="D82"/>
  <c r="M82"/>
  <c r="K85"/>
  <c r="D103"/>
  <c r="M103"/>
  <c r="O103"/>
  <c r="M118"/>
  <c r="O118"/>
  <c r="N119"/>
  <c r="P142"/>
  <c r="P143"/>
  <c r="M144"/>
  <c r="O144"/>
  <c r="Q144"/>
  <c r="Q149" s="1"/>
  <c r="E145"/>
  <c r="N145"/>
  <c r="P145"/>
  <c r="M146"/>
  <c r="O146"/>
  <c r="K149"/>
  <c r="N168"/>
  <c r="D59"/>
  <c r="D60"/>
  <c r="M60"/>
  <c r="D61"/>
  <c r="M61"/>
  <c r="M62"/>
  <c r="M81"/>
  <c r="O102"/>
  <c r="D104"/>
  <c r="M104"/>
  <c r="O117"/>
  <c r="M119"/>
  <c r="O142"/>
  <c r="M143"/>
  <c r="O143"/>
  <c r="N144"/>
  <c r="M145"/>
  <c r="O145"/>
  <c r="M168"/>
  <c r="Q17" i="111"/>
  <c r="Q16"/>
  <c r="Q15"/>
  <c r="Q14"/>
  <c r="Q13"/>
  <c r="Q11"/>
  <c r="Q10"/>
  <c r="Q9"/>
  <c r="Q8"/>
  <c r="Q7"/>
  <c r="Q6"/>
  <c r="Q5"/>
  <c r="N34" i="31"/>
  <c r="I22" i="20"/>
  <c r="I23" s="1"/>
  <c r="I24" s="1"/>
  <c r="I25" s="1"/>
  <c r="I26" s="1"/>
  <c r="I27" s="1"/>
  <c r="M27"/>
  <c r="AO28" i="11"/>
  <c r="AP28"/>
  <c r="AN4"/>
  <c r="AP4" s="1"/>
  <c r="AN26"/>
  <c r="AN33"/>
  <c r="AN37"/>
  <c r="AN41"/>
  <c r="AN47"/>
  <c r="AN51"/>
  <c r="AN55"/>
  <c r="AN59"/>
  <c r="AN63"/>
  <c r="AN67"/>
  <c r="AN71"/>
  <c r="AN75"/>
  <c r="AN79"/>
  <c r="AN83"/>
  <c r="AN87"/>
  <c r="AN91"/>
  <c r="AN95"/>
  <c r="AN99"/>
  <c r="AN103"/>
  <c r="AN107"/>
  <c r="AN111"/>
  <c r="AN115"/>
  <c r="AN119"/>
  <c r="AN123"/>
  <c r="AN127"/>
  <c r="AN131"/>
  <c r="AN135"/>
  <c r="AN139"/>
  <c r="AN143"/>
  <c r="AN147"/>
  <c r="AN151"/>
  <c r="AN155"/>
  <c r="AN159"/>
  <c r="AN163"/>
  <c r="AN167"/>
  <c r="AN171"/>
  <c r="AN175"/>
  <c r="AN179"/>
  <c r="AN183"/>
  <c r="AN187"/>
  <c r="AN191"/>
  <c r="AN195"/>
  <c r="AN199"/>
  <c r="AN203"/>
  <c r="AN207"/>
  <c r="AN211"/>
  <c r="AN215"/>
  <c r="AN219"/>
  <c r="AN223"/>
  <c r="AN227"/>
  <c r="AN231"/>
  <c r="AN235"/>
  <c r="AN239"/>
  <c r="AN243"/>
  <c r="AN247"/>
  <c r="AN251"/>
  <c r="AN255"/>
  <c r="AN259"/>
  <c r="AN263"/>
  <c r="AN267"/>
  <c r="AN271"/>
  <c r="AN275"/>
  <c r="AN279"/>
  <c r="AN283"/>
  <c r="AN287"/>
  <c r="AN291"/>
  <c r="AN295"/>
  <c r="AN299"/>
  <c r="AN303"/>
  <c r="AN307"/>
  <c r="AN311"/>
  <c r="AN315"/>
  <c r="AN319"/>
  <c r="AN323"/>
  <c r="AN327"/>
  <c r="AN331"/>
  <c r="AN335"/>
  <c r="AN339"/>
  <c r="AN343"/>
  <c r="AN347"/>
  <c r="AN351"/>
  <c r="AN355"/>
  <c r="AN359"/>
  <c r="AN363"/>
  <c r="AN367"/>
  <c r="AN371"/>
  <c r="AN375"/>
  <c r="AN379"/>
  <c r="AN383"/>
  <c r="AN387"/>
  <c r="AN391"/>
  <c r="AN395"/>
  <c r="AN399"/>
  <c r="AN403"/>
  <c r="AN407"/>
  <c r="AN411"/>
  <c r="AN415"/>
  <c r="AN419"/>
  <c r="AN423"/>
  <c r="AN427"/>
  <c r="AN431"/>
  <c r="AN435"/>
  <c r="AN439"/>
  <c r="AN443"/>
  <c r="AN447"/>
  <c r="AN451"/>
  <c r="AN455"/>
  <c r="AN459"/>
  <c r="AN463"/>
  <c r="AN467"/>
  <c r="AN471"/>
  <c r="AN475"/>
  <c r="AN479"/>
  <c r="AN483"/>
  <c r="AN485"/>
  <c r="AN487"/>
  <c r="AN489"/>
  <c r="AN491"/>
  <c r="AN493"/>
  <c r="AN495"/>
  <c r="AN497"/>
  <c r="AN499"/>
  <c r="AN501"/>
  <c r="AN503"/>
  <c r="AN505"/>
  <c r="AN507"/>
  <c r="AN509"/>
  <c r="AN511"/>
  <c r="AN513"/>
  <c r="AN515"/>
  <c r="AN517"/>
  <c r="AN519"/>
  <c r="AN521"/>
  <c r="AN523"/>
  <c r="AN525"/>
  <c r="AN527"/>
  <c r="AN529"/>
  <c r="AN531"/>
  <c r="AN533"/>
  <c r="AN535"/>
  <c r="AN537"/>
  <c r="AN539"/>
  <c r="AN541"/>
  <c r="AN543"/>
  <c r="AN545"/>
  <c r="AN547"/>
  <c r="AN549"/>
  <c r="AN551"/>
  <c r="AN553"/>
  <c r="AN555"/>
  <c r="AN557"/>
  <c r="AN559"/>
  <c r="AN561"/>
  <c r="AN563"/>
  <c r="AN565"/>
  <c r="AN567"/>
  <c r="AN569"/>
  <c r="AN571"/>
  <c r="AN573"/>
  <c r="AN575"/>
  <c r="AN577"/>
  <c r="AN579"/>
  <c r="AN581"/>
  <c r="AN583"/>
  <c r="AN585"/>
  <c r="AN587"/>
  <c r="AN589"/>
  <c r="AN591"/>
  <c r="AN593"/>
  <c r="AN595"/>
  <c r="AN597"/>
  <c r="AN599"/>
  <c r="AN601"/>
  <c r="AN603"/>
  <c r="AN605"/>
  <c r="AN607"/>
  <c r="AN609"/>
  <c r="AN611"/>
  <c r="AN613"/>
  <c r="AN615"/>
  <c r="AN617"/>
  <c r="AN619"/>
  <c r="AN621"/>
  <c r="AN623"/>
  <c r="AN625"/>
  <c r="AN627"/>
  <c r="AN629"/>
  <c r="AN631"/>
  <c r="AN633"/>
  <c r="AN635"/>
  <c r="AN637"/>
  <c r="AN639"/>
  <c r="AN641"/>
  <c r="AN643"/>
  <c r="AN645"/>
  <c r="AN647"/>
  <c r="AN649"/>
  <c r="AN651"/>
  <c r="AN653"/>
  <c r="AN655"/>
  <c r="AN657"/>
  <c r="AN659"/>
  <c r="AN661"/>
  <c r="AN663"/>
  <c r="AN665"/>
  <c r="AN667"/>
  <c r="AN669"/>
  <c r="AN671"/>
  <c r="AN673"/>
  <c r="AN675"/>
  <c r="AN677"/>
  <c r="AN679"/>
  <c r="AN681"/>
  <c r="AN683"/>
  <c r="AN685"/>
  <c r="AN687"/>
  <c r="AN689"/>
  <c r="AN691"/>
  <c r="AN693"/>
  <c r="AN695"/>
  <c r="AN697"/>
  <c r="AN699"/>
  <c r="AN701"/>
  <c r="AN703"/>
  <c r="AN705"/>
  <c r="AN707"/>
  <c r="AN709"/>
  <c r="AN711"/>
  <c r="AN713"/>
  <c r="AN715"/>
  <c r="AN717"/>
  <c r="AN719"/>
  <c r="AN721"/>
  <c r="AN723"/>
  <c r="AN725"/>
  <c r="AN727"/>
  <c r="AN729"/>
  <c r="AN731"/>
  <c r="AN733"/>
  <c r="AN735"/>
  <c r="AN737"/>
  <c r="AN739"/>
  <c r="AN741"/>
  <c r="AN743"/>
  <c r="AN745"/>
  <c r="AN747"/>
  <c r="AN749"/>
  <c r="AN751"/>
  <c r="AN753"/>
  <c r="AN755"/>
  <c r="AN757"/>
  <c r="AN759"/>
  <c r="AN761"/>
  <c r="AN763"/>
  <c r="AN765"/>
  <c r="AN767"/>
  <c r="AP1350"/>
  <c r="AN21"/>
  <c r="AP21" s="1"/>
  <c r="AP1902"/>
  <c r="AN482"/>
  <c r="AN480"/>
  <c r="AN478"/>
  <c r="AN476"/>
  <c r="AN474"/>
  <c r="AN472"/>
  <c r="AN470"/>
  <c r="AN468"/>
  <c r="AN466"/>
  <c r="AN464"/>
  <c r="AN462"/>
  <c r="AN460"/>
  <c r="AN458"/>
  <c r="AN456"/>
  <c r="AN454"/>
  <c r="AN452"/>
  <c r="AN450"/>
  <c r="AN448"/>
  <c r="AN446"/>
  <c r="AN444"/>
  <c r="AN442"/>
  <c r="AN440"/>
  <c r="AN438"/>
  <c r="AN436"/>
  <c r="AN434"/>
  <c r="AN432"/>
  <c r="AN430"/>
  <c r="AN428"/>
  <c r="AN426"/>
  <c r="AN424"/>
  <c r="AN422"/>
  <c r="AN420"/>
  <c r="AN418"/>
  <c r="AN416"/>
  <c r="AN414"/>
  <c r="AN412"/>
  <c r="AN410"/>
  <c r="AN408"/>
  <c r="AN406"/>
  <c r="AN404"/>
  <c r="AN402"/>
  <c r="AN400"/>
  <c r="AN398"/>
  <c r="AN396"/>
  <c r="AN394"/>
  <c r="AN392"/>
  <c r="AN390"/>
  <c r="AN388"/>
  <c r="AN386"/>
  <c r="AN384"/>
  <c r="AN382"/>
  <c r="AN380"/>
  <c r="AN378"/>
  <c r="AN376"/>
  <c r="AN374"/>
  <c r="AN372"/>
  <c r="AN370"/>
  <c r="AN368"/>
  <c r="AN366"/>
  <c r="AN364"/>
  <c r="AN362"/>
  <c r="AN360"/>
  <c r="AN358"/>
  <c r="AN356"/>
  <c r="AN354"/>
  <c r="AN352"/>
  <c r="AN350"/>
  <c r="AN348"/>
  <c r="AN346"/>
  <c r="AN344"/>
  <c r="AN342"/>
  <c r="AN340"/>
  <c r="AN338"/>
  <c r="AN336"/>
  <c r="AN334"/>
  <c r="AN332"/>
  <c r="AN330"/>
  <c r="AN328"/>
  <c r="AN326"/>
  <c r="AN324"/>
  <c r="AN322"/>
  <c r="AN320"/>
  <c r="AN318"/>
  <c r="AN316"/>
  <c r="AN314"/>
  <c r="AN312"/>
  <c r="AN310"/>
  <c r="AN308"/>
  <c r="AN306"/>
  <c r="AN304"/>
  <c r="AN302"/>
  <c r="AN300"/>
  <c r="AN298"/>
  <c r="AN296"/>
  <c r="AN294"/>
  <c r="AN292"/>
  <c r="AN290"/>
  <c r="AN288"/>
  <c r="AN286"/>
  <c r="AN284"/>
  <c r="AN282"/>
  <c r="AN280"/>
  <c r="AN278"/>
  <c r="AN276"/>
  <c r="AN274"/>
  <c r="AN272"/>
  <c r="AN270"/>
  <c r="AN268"/>
  <c r="AN266"/>
  <c r="AN264"/>
  <c r="AN262"/>
  <c r="AN260"/>
  <c r="AN258"/>
  <c r="AN256"/>
  <c r="AN254"/>
  <c r="AN252"/>
  <c r="AN250"/>
  <c r="AN248"/>
  <c r="AN246"/>
  <c r="AN244"/>
  <c r="AN242"/>
  <c r="AN240"/>
  <c r="AN238"/>
  <c r="AN236"/>
  <c r="AN234"/>
  <c r="AN232"/>
  <c r="AN230"/>
  <c r="AN228"/>
  <c r="AN226"/>
  <c r="AN224"/>
  <c r="AN222"/>
  <c r="AN220"/>
  <c r="AN218"/>
  <c r="AN216"/>
  <c r="AN214"/>
  <c r="AN212"/>
  <c r="AN210"/>
  <c r="AN208"/>
  <c r="AN206"/>
  <c r="AN204"/>
  <c r="AN202"/>
  <c r="AN200"/>
  <c r="AN198"/>
  <c r="AN196"/>
  <c r="AN194"/>
  <c r="AN192"/>
  <c r="AN190"/>
  <c r="AN188"/>
  <c r="AN186"/>
  <c r="AN184"/>
  <c r="AN182"/>
  <c r="AN180"/>
  <c r="AN178"/>
  <c r="AN176"/>
  <c r="AN174"/>
  <c r="AN172"/>
  <c r="AN170"/>
  <c r="AN168"/>
  <c r="AN166"/>
  <c r="AN164"/>
  <c r="AN162"/>
  <c r="AN160"/>
  <c r="AN158"/>
  <c r="AN156"/>
  <c r="AN154"/>
  <c r="AN152"/>
  <c r="AN150"/>
  <c r="AN148"/>
  <c r="AN146"/>
  <c r="AN144"/>
  <c r="AN142"/>
  <c r="AN140"/>
  <c r="AN138"/>
  <c r="AN136"/>
  <c r="AN134"/>
  <c r="AN132"/>
  <c r="AN130"/>
  <c r="AN128"/>
  <c r="AN126"/>
  <c r="AN124"/>
  <c r="AN122"/>
  <c r="AN120"/>
  <c r="AN118"/>
  <c r="AN116"/>
  <c r="AN114"/>
  <c r="AN112"/>
  <c r="AN110"/>
  <c r="AN108"/>
  <c r="AN106"/>
  <c r="AN104"/>
  <c r="AN102"/>
  <c r="AN100"/>
  <c r="AN98"/>
  <c r="AN96"/>
  <c r="AN94"/>
  <c r="AN92"/>
  <c r="AN90"/>
  <c r="AN88"/>
  <c r="AN86"/>
  <c r="AN84"/>
  <c r="AN82"/>
  <c r="AN80"/>
  <c r="AN78"/>
  <c r="AN76"/>
  <c r="AN74"/>
  <c r="AN72"/>
  <c r="AN70"/>
  <c r="AN68"/>
  <c r="AN66"/>
  <c r="AN64"/>
  <c r="AN62"/>
  <c r="AN60"/>
  <c r="AN58"/>
  <c r="AN56"/>
  <c r="AN54"/>
  <c r="AN52"/>
  <c r="AN50"/>
  <c r="AN48"/>
  <c r="AN46"/>
  <c r="AN44"/>
  <c r="AN43"/>
  <c r="AN42"/>
  <c r="AN40"/>
  <c r="AN38"/>
  <c r="AN36"/>
  <c r="AN34"/>
  <c r="AN32"/>
  <c r="AN30"/>
  <c r="AN29"/>
  <c r="AN27"/>
  <c r="AN25"/>
  <c r="AN23"/>
  <c r="AN22"/>
  <c r="AN20"/>
  <c r="M12"/>
  <c r="W14" s="1"/>
  <c r="K12" i="105"/>
  <c r="F14" s="1"/>
  <c r="P53" i="14"/>
  <c r="T52"/>
  <c r="T116"/>
  <c r="P116"/>
  <c r="T84"/>
  <c r="P84"/>
  <c r="T100"/>
  <c r="P100"/>
  <c r="T68"/>
  <c r="P68"/>
  <c r="T108"/>
  <c r="P108"/>
  <c r="T92"/>
  <c r="P92"/>
  <c r="T76"/>
  <c r="P76"/>
  <c r="T60"/>
  <c r="P60"/>
  <c r="T120"/>
  <c r="P112"/>
  <c r="P104"/>
  <c r="P96"/>
  <c r="P88"/>
  <c r="P80"/>
  <c r="P72"/>
  <c r="P64"/>
  <c r="P120"/>
  <c r="T112"/>
  <c r="T104"/>
  <c r="T96"/>
  <c r="T88"/>
  <c r="T80"/>
  <c r="T72"/>
  <c r="T64"/>
  <c r="T56"/>
  <c r="P56"/>
  <c r="T118"/>
  <c r="T114"/>
  <c r="T110"/>
  <c r="T106"/>
  <c r="T102"/>
  <c r="T98"/>
  <c r="T94"/>
  <c r="T90"/>
  <c r="T86"/>
  <c r="T82"/>
  <c r="T78"/>
  <c r="T74"/>
  <c r="T70"/>
  <c r="T66"/>
  <c r="T62"/>
  <c r="T58"/>
  <c r="P118"/>
  <c r="P114"/>
  <c r="P110"/>
  <c r="P106"/>
  <c r="P102"/>
  <c r="P98"/>
  <c r="P94"/>
  <c r="P90"/>
  <c r="P86"/>
  <c r="P82"/>
  <c r="P78"/>
  <c r="P74"/>
  <c r="P70"/>
  <c r="P66"/>
  <c r="P62"/>
  <c r="P58"/>
  <c r="T54"/>
  <c r="P54"/>
  <c r="T119"/>
  <c r="T117"/>
  <c r="T115"/>
  <c r="T113"/>
  <c r="T111"/>
  <c r="T109"/>
  <c r="T107"/>
  <c r="T105"/>
  <c r="T103"/>
  <c r="T101"/>
  <c r="T99"/>
  <c r="T97"/>
  <c r="T95"/>
  <c r="T93"/>
  <c r="T91"/>
  <c r="T89"/>
  <c r="T87"/>
  <c r="T85"/>
  <c r="T83"/>
  <c r="T81"/>
  <c r="T79"/>
  <c r="T77"/>
  <c r="T75"/>
  <c r="T73"/>
  <c r="T71"/>
  <c r="T69"/>
  <c r="T67"/>
  <c r="T65"/>
  <c r="T63"/>
  <c r="T61"/>
  <c r="T59"/>
  <c r="T57"/>
  <c r="Q119"/>
  <c r="Q117"/>
  <c r="Q115"/>
  <c r="Q113"/>
  <c r="Q111"/>
  <c r="Q109"/>
  <c r="Q107"/>
  <c r="Q105"/>
  <c r="Q103"/>
  <c r="Q101"/>
  <c r="Q99"/>
  <c r="Q97"/>
  <c r="Q95"/>
  <c r="Q93"/>
  <c r="Q91"/>
  <c r="Q89"/>
  <c r="Q87"/>
  <c r="Q85"/>
  <c r="Q83"/>
  <c r="Q81"/>
  <c r="Q79"/>
  <c r="Q77"/>
  <c r="Q75"/>
  <c r="Q73"/>
  <c r="Q71"/>
  <c r="Q69"/>
  <c r="Q67"/>
  <c r="Q65"/>
  <c r="Q63"/>
  <c r="Q61"/>
  <c r="Q59"/>
  <c r="Q57"/>
  <c r="Q55"/>
  <c r="Q53"/>
  <c r="P117"/>
  <c r="P115"/>
  <c r="P113"/>
  <c r="P111"/>
  <c r="P109"/>
  <c r="P107"/>
  <c r="P105"/>
  <c r="P103"/>
  <c r="P101"/>
  <c r="P99"/>
  <c r="P97"/>
  <c r="P95"/>
  <c r="P93"/>
  <c r="P91"/>
  <c r="P89"/>
  <c r="P87"/>
  <c r="P85"/>
  <c r="P83"/>
  <c r="P81"/>
  <c r="P79"/>
  <c r="P77"/>
  <c r="P75"/>
  <c r="P73"/>
  <c r="P71"/>
  <c r="P69"/>
  <c r="P67"/>
  <c r="P65"/>
  <c r="P63"/>
  <c r="P61"/>
  <c r="P59"/>
  <c r="P57"/>
  <c r="T55"/>
  <c r="P55"/>
  <c r="T53"/>
  <c r="J15" i="111"/>
  <c r="U6" s="1"/>
  <c r="V6" s="1"/>
  <c r="J14"/>
  <c r="S5" s="1"/>
  <c r="W6"/>
  <c r="J16"/>
  <c r="I8" i="113"/>
  <c r="K6"/>
  <c r="C8"/>
  <c r="G9"/>
  <c r="G10"/>
  <c r="C4"/>
  <c r="C18" i="80"/>
  <c r="C17"/>
  <c r="U23" i="25"/>
  <c r="Z144"/>
  <c r="AA144" s="1"/>
  <c r="Z62"/>
  <c r="AA62" s="1"/>
  <c r="Z70"/>
  <c r="AA70" s="1"/>
  <c r="Z54"/>
  <c r="AA54" s="1"/>
  <c r="Z19"/>
  <c r="AA19" s="1"/>
  <c r="Z20"/>
  <c r="AA20" s="1"/>
  <c r="Z21"/>
  <c r="AA21" s="1"/>
  <c r="U24"/>
  <c r="Z24"/>
  <c r="AA24" s="1"/>
  <c r="Z25"/>
  <c r="AA25" s="1"/>
  <c r="Z27"/>
  <c r="AA27" s="1"/>
  <c r="AF45"/>
  <c r="AF46"/>
  <c r="AF47"/>
  <c r="AF48"/>
  <c r="AF49"/>
  <c r="AF50"/>
  <c r="AF51"/>
  <c r="AF52"/>
  <c r="AF53"/>
  <c r="AF54"/>
  <c r="AF55"/>
  <c r="AF56"/>
  <c r="AF57"/>
  <c r="AF58"/>
  <c r="AF59"/>
  <c r="AF60"/>
  <c r="AF61"/>
  <c r="AF62"/>
  <c r="AF63"/>
  <c r="AF64"/>
  <c r="AF65"/>
  <c r="AF66"/>
  <c r="AF67"/>
  <c r="AF68"/>
  <c r="AF69"/>
  <c r="AF70"/>
  <c r="AF71"/>
  <c r="AF72"/>
  <c r="AF73"/>
  <c r="AF74"/>
  <c r="AF75"/>
  <c r="AF76"/>
  <c r="AF77"/>
  <c r="AF78"/>
  <c r="AF79"/>
  <c r="AF80"/>
  <c r="AF81"/>
  <c r="AF82"/>
  <c r="AF83"/>
  <c r="AF84"/>
  <c r="AF85"/>
  <c r="Z87"/>
  <c r="AA87" s="1"/>
  <c r="Z89"/>
  <c r="AA89" s="1"/>
  <c r="Z91"/>
  <c r="AA91" s="1"/>
  <c r="Z93"/>
  <c r="AA93" s="1"/>
  <c r="Z95"/>
  <c r="AA95" s="1"/>
  <c r="Z97"/>
  <c r="AA97" s="1"/>
  <c r="Z99"/>
  <c r="AA99" s="1"/>
  <c r="Z101"/>
  <c r="AA101" s="1"/>
  <c r="Z103"/>
  <c r="AA103" s="1"/>
  <c r="Z105"/>
  <c r="AA105" s="1"/>
  <c r="Z107"/>
  <c r="AA107" s="1"/>
  <c r="Z109"/>
  <c r="AA109" s="1"/>
  <c r="Z111"/>
  <c r="AA111" s="1"/>
  <c r="Z113"/>
  <c r="AA113" s="1"/>
  <c r="Z115"/>
  <c r="AA115" s="1"/>
  <c r="Z117"/>
  <c r="AA117" s="1"/>
  <c r="Z119"/>
  <c r="AA119" s="1"/>
  <c r="Z121"/>
  <c r="AA121" s="1"/>
  <c r="Z123"/>
  <c r="AA123" s="1"/>
  <c r="Z125"/>
  <c r="AA125" s="1"/>
  <c r="Z127"/>
  <c r="AA127" s="1"/>
  <c r="Z129"/>
  <c r="AA129" s="1"/>
  <c r="Z131"/>
  <c r="AA131" s="1"/>
  <c r="Z133"/>
  <c r="AA133" s="1"/>
  <c r="Z135"/>
  <c r="AA135" s="1"/>
  <c r="Z137"/>
  <c r="AA137" s="1"/>
  <c r="Z139"/>
  <c r="AA139" s="1"/>
  <c r="Z141"/>
  <c r="AA141" s="1"/>
  <c r="Z143"/>
  <c r="AA143" s="1"/>
  <c r="Z145"/>
  <c r="AA145" s="1"/>
  <c r="Z26"/>
  <c r="AA26" s="1"/>
  <c r="Z28"/>
  <c r="AA28" s="1"/>
  <c r="Z29"/>
  <c r="AA29" s="1"/>
  <c r="Z30"/>
  <c r="AA30" s="1"/>
  <c r="Z31"/>
  <c r="AA31" s="1"/>
  <c r="Z32"/>
  <c r="AA32" s="1"/>
  <c r="Z33"/>
  <c r="AA33" s="1"/>
  <c r="Z34"/>
  <c r="AA34" s="1"/>
  <c r="Z35"/>
  <c r="AA35" s="1"/>
  <c r="Z36"/>
  <c r="AA36" s="1"/>
  <c r="Z37"/>
  <c r="AA37" s="1"/>
  <c r="Z38"/>
  <c r="AA38" s="1"/>
  <c r="Z39"/>
  <c r="AA39" s="1"/>
  <c r="Z40"/>
  <c r="AA40" s="1"/>
  <c r="Z41"/>
  <c r="AA41" s="1"/>
  <c r="Z42"/>
  <c r="AA42" s="1"/>
  <c r="Z43"/>
  <c r="AA43" s="1"/>
  <c r="Z44"/>
  <c r="AA44" s="1"/>
  <c r="Z45"/>
  <c r="AA45" s="1"/>
  <c r="Z47"/>
  <c r="AA47" s="1"/>
  <c r="Z49"/>
  <c r="AA49" s="1"/>
  <c r="Z51"/>
  <c r="AA51" s="1"/>
  <c r="Z53"/>
  <c r="AA53" s="1"/>
  <c r="Z55"/>
  <c r="AA55" s="1"/>
  <c r="Z57"/>
  <c r="AA57" s="1"/>
  <c r="Z59"/>
  <c r="AA59" s="1"/>
  <c r="Z61"/>
  <c r="AA61" s="1"/>
  <c r="Z63"/>
  <c r="AA63" s="1"/>
  <c r="Z65"/>
  <c r="AA65" s="1"/>
  <c r="Z67"/>
  <c r="AA67" s="1"/>
  <c r="Z69"/>
  <c r="AA69" s="1"/>
  <c r="Z71"/>
  <c r="AA71" s="1"/>
  <c r="Z73"/>
  <c r="AA73" s="1"/>
  <c r="Z75"/>
  <c r="AA75" s="1"/>
  <c r="Z77"/>
  <c r="AA77" s="1"/>
  <c r="Z79"/>
  <c r="AA79" s="1"/>
  <c r="Z81"/>
  <c r="AA81" s="1"/>
  <c r="Z83"/>
  <c r="AA83" s="1"/>
  <c r="Z85"/>
  <c r="AA85" s="1"/>
  <c r="Z88"/>
  <c r="AA88" s="1"/>
  <c r="Z92"/>
  <c r="AA92" s="1"/>
  <c r="Z96"/>
  <c r="AA96" s="1"/>
  <c r="Z100"/>
  <c r="AA100" s="1"/>
  <c r="Z104"/>
  <c r="AA104" s="1"/>
  <c r="Z108"/>
  <c r="AA108" s="1"/>
  <c r="Z112"/>
  <c r="AA112" s="1"/>
  <c r="Z116"/>
  <c r="AA116" s="1"/>
  <c r="Z120"/>
  <c r="AA120" s="1"/>
  <c r="Z124"/>
  <c r="AA124" s="1"/>
  <c r="Z128"/>
  <c r="AA128" s="1"/>
  <c r="Z132"/>
  <c r="AA132" s="1"/>
  <c r="Z136"/>
  <c r="AA136" s="1"/>
  <c r="Z140"/>
  <c r="AA140" s="1"/>
  <c r="Z138"/>
  <c r="AA138" s="1"/>
  <c r="Z66"/>
  <c r="AA66" s="1"/>
  <c r="Z58"/>
  <c r="AA58" s="1"/>
  <c r="Z50"/>
  <c r="AA50" s="1"/>
  <c r="Z142"/>
  <c r="AA142" s="1"/>
  <c r="Z134"/>
  <c r="AA134" s="1"/>
  <c r="Z130"/>
  <c r="AA130" s="1"/>
  <c r="Z126"/>
  <c r="AA126" s="1"/>
  <c r="Z122"/>
  <c r="AA122" s="1"/>
  <c r="Z118"/>
  <c r="AA118" s="1"/>
  <c r="Z114"/>
  <c r="AA114" s="1"/>
  <c r="Z110"/>
  <c r="AA110" s="1"/>
  <c r="Z106"/>
  <c r="AA106" s="1"/>
  <c r="Z102"/>
  <c r="AA102" s="1"/>
  <c r="Z98"/>
  <c r="AA98" s="1"/>
  <c r="Z94"/>
  <c r="AA94" s="1"/>
  <c r="Z90"/>
  <c r="AA90" s="1"/>
  <c r="Z86"/>
  <c r="AA86" s="1"/>
  <c r="Z84"/>
  <c r="AA84" s="1"/>
  <c r="Z82"/>
  <c r="AA82" s="1"/>
  <c r="Z80"/>
  <c r="AA80" s="1"/>
  <c r="Z78"/>
  <c r="AA78" s="1"/>
  <c r="Z76"/>
  <c r="AA76" s="1"/>
  <c r="Z74"/>
  <c r="AA74" s="1"/>
  <c r="Z72"/>
  <c r="AA72" s="1"/>
  <c r="Z68"/>
  <c r="AA68" s="1"/>
  <c r="Z64"/>
  <c r="AA64" s="1"/>
  <c r="Z60"/>
  <c r="AA60" s="1"/>
  <c r="Z56"/>
  <c r="AA56" s="1"/>
  <c r="Z52"/>
  <c r="AA52" s="1"/>
  <c r="Z48"/>
  <c r="AA48" s="1"/>
  <c r="AA6"/>
  <c r="AA22"/>
  <c r="AA18"/>
  <c r="AA17"/>
  <c r="AA15"/>
  <c r="AA13"/>
  <c r="AA11"/>
  <c r="AA9"/>
  <c r="AA7"/>
  <c r="I11" i="100"/>
  <c r="I16" s="1"/>
  <c r="I17" s="1"/>
  <c r="I18" s="1"/>
  <c r="F35" i="102"/>
  <c r="I35"/>
  <c r="I40"/>
  <c r="F40"/>
  <c r="F39"/>
  <c r="I39"/>
  <c r="F36"/>
  <c r="I36"/>
  <c r="G23"/>
  <c r="G25"/>
  <c r="F24"/>
  <c r="H37"/>
  <c r="H42" s="1"/>
  <c r="G22"/>
  <c r="G24"/>
  <c r="F23"/>
  <c r="F25"/>
  <c r="D20"/>
  <c r="F5" i="5"/>
  <c r="F6"/>
  <c r="C7"/>
  <c r="G7" s="1"/>
  <c r="F7" s="1"/>
  <c r="AN18" i="11"/>
  <c r="M30" i="43"/>
  <c r="E25" s="1"/>
  <c r="G24" a="1"/>
  <c r="E23"/>
  <c r="E41"/>
  <c r="E37"/>
  <c r="E34"/>
  <c r="E31"/>
  <c r="E27"/>
  <c r="F26" i="11"/>
  <c r="AN19"/>
  <c r="AN17"/>
  <c r="AN16"/>
  <c r="AN15"/>
  <c r="AN14"/>
  <c r="AO4"/>
  <c r="T24" i="82"/>
  <c r="E26" s="1"/>
  <c r="F14" i="5" l="1"/>
  <c r="F15" s="1"/>
  <c r="C15"/>
  <c r="W13" i="11"/>
  <c r="M14"/>
  <c r="Y14" s="1"/>
  <c r="F24" i="42"/>
  <c r="H24"/>
  <c r="J24"/>
  <c r="L24"/>
  <c r="C20"/>
  <c r="E24"/>
  <c r="G24"/>
  <c r="I24"/>
  <c r="AP1025" i="11"/>
  <c r="AO1025"/>
  <c r="AP1021"/>
  <c r="AO1021"/>
  <c r="AP1017"/>
  <c r="AO1017"/>
  <c r="AP1013"/>
  <c r="AO1013"/>
  <c r="AP1009"/>
  <c r="AO1009"/>
  <c r="AP1005"/>
  <c r="AO1005"/>
  <c r="AP1001"/>
  <c r="AO1001"/>
  <c r="AP997"/>
  <c r="AO997"/>
  <c r="AP993"/>
  <c r="AO993"/>
  <c r="AP989"/>
  <c r="AO989"/>
  <c r="AP985"/>
  <c r="AO985"/>
  <c r="AP981"/>
  <c r="AO981"/>
  <c r="AP977"/>
  <c r="AO977"/>
  <c r="AP973"/>
  <c r="AO973"/>
  <c r="AP969"/>
  <c r="AO969"/>
  <c r="AP965"/>
  <c r="AO965"/>
  <c r="AP961"/>
  <c r="AO961"/>
  <c r="AP957"/>
  <c r="AO957"/>
  <c r="AP953"/>
  <c r="AO953"/>
  <c r="AP949"/>
  <c r="AO949"/>
  <c r="AP945"/>
  <c r="AO945"/>
  <c r="AP941"/>
  <c r="AO941"/>
  <c r="AP937"/>
  <c r="AO937"/>
  <c r="AP933"/>
  <c r="AO933"/>
  <c r="AP929"/>
  <c r="AO929"/>
  <c r="AO925"/>
  <c r="AP925"/>
  <c r="AP921"/>
  <c r="AO921"/>
  <c r="AO917"/>
  <c r="AP917"/>
  <c r="AP913"/>
  <c r="AO913"/>
  <c r="AO909"/>
  <c r="AP909"/>
  <c r="AP905"/>
  <c r="AO905"/>
  <c r="AO901"/>
  <c r="AP901"/>
  <c r="AP897"/>
  <c r="AO897"/>
  <c r="AO893"/>
  <c r="AP893"/>
  <c r="AP889"/>
  <c r="AO889"/>
  <c r="AO885"/>
  <c r="AP885"/>
  <c r="AP881"/>
  <c r="AO881"/>
  <c r="AO877"/>
  <c r="AP877"/>
  <c r="AP873"/>
  <c r="AO873"/>
  <c r="AO869"/>
  <c r="AP869"/>
  <c r="AP865"/>
  <c r="AO865"/>
  <c r="AO861"/>
  <c r="AP861"/>
  <c r="AO857"/>
  <c r="AP857"/>
  <c r="AO853"/>
  <c r="AP853"/>
  <c r="AO849"/>
  <c r="AP849"/>
  <c r="AP845"/>
  <c r="AO845"/>
  <c r="AO841"/>
  <c r="AP841"/>
  <c r="AO837"/>
  <c r="AP837"/>
  <c r="AO833"/>
  <c r="AP833"/>
  <c r="AO829"/>
  <c r="AP829"/>
  <c r="AP825"/>
  <c r="AO825"/>
  <c r="AP821"/>
  <c r="AO821"/>
  <c r="AO817"/>
  <c r="AP817"/>
  <c r="AO813"/>
  <c r="AP813"/>
  <c r="AP809"/>
  <c r="AO809"/>
  <c r="AP805"/>
  <c r="AO805"/>
  <c r="AO801"/>
  <c r="AP801"/>
  <c r="AO797"/>
  <c r="AP797"/>
  <c r="AP793"/>
  <c r="AO793"/>
  <c r="AP789"/>
  <c r="AO789"/>
  <c r="AO785"/>
  <c r="AP785"/>
  <c r="AO781"/>
  <c r="AP781"/>
  <c r="AP777"/>
  <c r="AO777"/>
  <c r="AP773"/>
  <c r="AO773"/>
  <c r="AO769"/>
  <c r="AP769"/>
  <c r="AO762"/>
  <c r="AP762"/>
  <c r="AP754"/>
  <c r="AO754"/>
  <c r="AP746"/>
  <c r="AO746"/>
  <c r="AP738"/>
  <c r="AO738"/>
  <c r="AO730"/>
  <c r="AP730"/>
  <c r="AO722"/>
  <c r="AP722"/>
  <c r="AP714"/>
  <c r="AO714"/>
  <c r="AO706"/>
  <c r="AP706"/>
  <c r="AO698"/>
  <c r="AP698"/>
  <c r="AO690"/>
  <c r="AP690"/>
  <c r="AO682"/>
  <c r="AP682"/>
  <c r="AP674"/>
  <c r="AO674"/>
  <c r="AO666"/>
  <c r="AP666"/>
  <c r="AO658"/>
  <c r="AP658"/>
  <c r="AO650"/>
  <c r="AP650"/>
  <c r="AO642"/>
  <c r="AP642"/>
  <c r="AO634"/>
  <c r="AP634"/>
  <c r="AP626"/>
  <c r="AO626"/>
  <c r="AO618"/>
  <c r="AP618"/>
  <c r="AP610"/>
  <c r="AO610"/>
  <c r="AO602"/>
  <c r="AP602"/>
  <c r="AO594"/>
  <c r="AP594"/>
  <c r="AO586"/>
  <c r="AP586"/>
  <c r="AO578"/>
  <c r="AP578"/>
  <c r="AO570"/>
  <c r="AP570"/>
  <c r="AO562"/>
  <c r="AP562"/>
  <c r="AO554"/>
  <c r="AP554"/>
  <c r="AO546"/>
  <c r="AP546"/>
  <c r="AO538"/>
  <c r="AP538"/>
  <c r="AP530"/>
  <c r="AO530"/>
  <c r="AO522"/>
  <c r="AP522"/>
  <c r="AO514"/>
  <c r="AP514"/>
  <c r="AO506"/>
  <c r="AP506"/>
  <c r="AO498"/>
  <c r="AP498"/>
  <c r="AO490"/>
  <c r="AP490"/>
  <c r="AO481"/>
  <c r="AP481"/>
  <c r="AO465"/>
  <c r="AP465"/>
  <c r="AO449"/>
  <c r="AP449"/>
  <c r="AO433"/>
  <c r="AP433"/>
  <c r="AO417"/>
  <c r="AP417"/>
  <c r="AO401"/>
  <c r="AP401"/>
  <c r="AO385"/>
  <c r="AP385"/>
  <c r="AO369"/>
  <c r="AP369"/>
  <c r="AO353"/>
  <c r="AP353"/>
  <c r="AP337"/>
  <c r="AO337"/>
  <c r="AP321"/>
  <c r="AO321"/>
  <c r="AP305"/>
  <c r="AO305"/>
  <c r="AP289"/>
  <c r="AO289"/>
  <c r="AP273"/>
  <c r="AO273"/>
  <c r="AP257"/>
  <c r="AO257"/>
  <c r="AP241"/>
  <c r="AO241"/>
  <c r="AP225"/>
  <c r="AO225"/>
  <c r="AP209"/>
  <c r="AO209"/>
  <c r="AO193"/>
  <c r="AP193"/>
  <c r="AO177"/>
  <c r="AP177"/>
  <c r="AO161"/>
  <c r="AP161"/>
  <c r="AO145"/>
  <c r="AP145"/>
  <c r="AO129"/>
  <c r="AP129"/>
  <c r="AO113"/>
  <c r="AP113"/>
  <c r="AO97"/>
  <c r="AP97"/>
  <c r="AO81"/>
  <c r="AP81"/>
  <c r="AO65"/>
  <c r="AP65"/>
  <c r="AO49"/>
  <c r="AP49"/>
  <c r="AP1023"/>
  <c r="AO1023"/>
  <c r="AP1019"/>
  <c r="AO1019"/>
  <c r="AO1015"/>
  <c r="AP1015"/>
  <c r="AP1011"/>
  <c r="AO1011"/>
  <c r="AP1007"/>
  <c r="AO1007"/>
  <c r="AP1003"/>
  <c r="AO1003"/>
  <c r="AO999"/>
  <c r="AP999"/>
  <c r="AP995"/>
  <c r="AO995"/>
  <c r="AP991"/>
  <c r="AO991"/>
  <c r="AP987"/>
  <c r="AO987"/>
  <c r="AO983"/>
  <c r="AP983"/>
  <c r="AP979"/>
  <c r="AO979"/>
  <c r="AP975"/>
  <c r="AO975"/>
  <c r="AP971"/>
  <c r="AO971"/>
  <c r="AO967"/>
  <c r="AP967"/>
  <c r="AO963"/>
  <c r="AP963"/>
  <c r="AO959"/>
  <c r="AP959"/>
  <c r="AP955"/>
  <c r="AO955"/>
  <c r="AO951"/>
  <c r="AP951"/>
  <c r="AP947"/>
  <c r="AO947"/>
  <c r="AO943"/>
  <c r="AP943"/>
  <c r="AP939"/>
  <c r="AO939"/>
  <c r="AO935"/>
  <c r="AP935"/>
  <c r="AO931"/>
  <c r="AP931"/>
  <c r="AP927"/>
  <c r="AO927"/>
  <c r="AP923"/>
  <c r="AO923"/>
  <c r="AO919"/>
  <c r="AP919"/>
  <c r="AO915"/>
  <c r="AP915"/>
  <c r="AP911"/>
  <c r="AO911"/>
  <c r="AP907"/>
  <c r="AO907"/>
  <c r="AO903"/>
  <c r="AP903"/>
  <c r="AO899"/>
  <c r="AP899"/>
  <c r="AP895"/>
  <c r="AO895"/>
  <c r="AP891"/>
  <c r="AO891"/>
  <c r="AO887"/>
  <c r="AP887"/>
  <c r="AO883"/>
  <c r="AP883"/>
  <c r="AP879"/>
  <c r="AO879"/>
  <c r="AP875"/>
  <c r="AO875"/>
  <c r="AO871"/>
  <c r="AP871"/>
  <c r="AO867"/>
  <c r="AP867"/>
  <c r="AP863"/>
  <c r="AO863"/>
  <c r="AP859"/>
  <c r="AO859"/>
  <c r="AP855"/>
  <c r="AO855"/>
  <c r="AP851"/>
  <c r="AO851"/>
  <c r="AP847"/>
  <c r="AO847"/>
  <c r="AP843"/>
  <c r="AO843"/>
  <c r="AP839"/>
  <c r="AO839"/>
  <c r="AO835"/>
  <c r="AP835"/>
  <c r="AO831"/>
  <c r="AP831"/>
  <c r="AO827"/>
  <c r="AP827"/>
  <c r="AO823"/>
  <c r="AP823"/>
  <c r="AO819"/>
  <c r="AP819"/>
  <c r="AO815"/>
  <c r="AP815"/>
  <c r="AO811"/>
  <c r="AP811"/>
  <c r="AO807"/>
  <c r="AP807"/>
  <c r="AO803"/>
  <c r="AP803"/>
  <c r="AO799"/>
  <c r="AP799"/>
  <c r="AO795"/>
  <c r="AP795"/>
  <c r="AO791"/>
  <c r="AP791"/>
  <c r="AO787"/>
  <c r="AP787"/>
  <c r="AO783"/>
  <c r="AP783"/>
  <c r="AP779"/>
  <c r="AO779"/>
  <c r="AO775"/>
  <c r="AP775"/>
  <c r="AO771"/>
  <c r="AP771"/>
  <c r="AO766"/>
  <c r="AP766"/>
  <c r="AO758"/>
  <c r="AP758"/>
  <c r="AO750"/>
  <c r="AP750"/>
  <c r="AO742"/>
  <c r="AP742"/>
  <c r="AO734"/>
  <c r="AP734"/>
  <c r="AO726"/>
  <c r="AP726"/>
  <c r="AO718"/>
  <c r="AP718"/>
  <c r="AO710"/>
  <c r="AP710"/>
  <c r="AO702"/>
  <c r="AP702"/>
  <c r="AO694"/>
  <c r="AP694"/>
  <c r="AO686"/>
  <c r="AP686"/>
  <c r="AO678"/>
  <c r="AP678"/>
  <c r="AO670"/>
  <c r="AP670"/>
  <c r="AO662"/>
  <c r="AP662"/>
  <c r="AO654"/>
  <c r="AP654"/>
  <c r="AO646"/>
  <c r="AP646"/>
  <c r="AO638"/>
  <c r="AP638"/>
  <c r="AP630"/>
  <c r="AO630"/>
  <c r="AO622"/>
  <c r="AP622"/>
  <c r="AP614"/>
  <c r="AO614"/>
  <c r="AP606"/>
  <c r="AO606"/>
  <c r="AP598"/>
  <c r="AO598"/>
  <c r="AO590"/>
  <c r="AP590"/>
  <c r="AO582"/>
  <c r="AP582"/>
  <c r="AO574"/>
  <c r="AP574"/>
  <c r="AO566"/>
  <c r="AP566"/>
  <c r="AO558"/>
  <c r="AP558"/>
  <c r="AP550"/>
  <c r="AO550"/>
  <c r="AO542"/>
  <c r="AP542"/>
  <c r="AP534"/>
  <c r="AO534"/>
  <c r="AO526"/>
  <c r="AP526"/>
  <c r="AO518"/>
  <c r="AP518"/>
  <c r="AO510"/>
  <c r="AP510"/>
  <c r="AO502"/>
  <c r="AP502"/>
  <c r="AO494"/>
  <c r="AP494"/>
  <c r="AO486"/>
  <c r="AP486"/>
  <c r="AP473"/>
  <c r="AO473"/>
  <c r="AP457"/>
  <c r="AO457"/>
  <c r="AP441"/>
  <c r="AO441"/>
  <c r="AP425"/>
  <c r="AO425"/>
  <c r="AP409"/>
  <c r="AO409"/>
  <c r="AP393"/>
  <c r="AO393"/>
  <c r="AP377"/>
  <c r="AO377"/>
  <c r="AP361"/>
  <c r="AO361"/>
  <c r="AP345"/>
  <c r="AO345"/>
  <c r="AP329"/>
  <c r="AO329"/>
  <c r="AP313"/>
  <c r="AO313"/>
  <c r="AP297"/>
  <c r="AO297"/>
  <c r="AP281"/>
  <c r="AO281"/>
  <c r="AP265"/>
  <c r="AO265"/>
  <c r="AP249"/>
  <c r="AO249"/>
  <c r="AP233"/>
  <c r="AO233"/>
  <c r="AP217"/>
  <c r="AO217"/>
  <c r="AP201"/>
  <c r="AO201"/>
  <c r="AO185"/>
  <c r="AP185"/>
  <c r="AO169"/>
  <c r="AP169"/>
  <c r="AO153"/>
  <c r="AP153"/>
  <c r="AO137"/>
  <c r="AP137"/>
  <c r="AO121"/>
  <c r="AP121"/>
  <c r="AO105"/>
  <c r="AP105"/>
  <c r="AO89"/>
  <c r="AP89"/>
  <c r="AO73"/>
  <c r="AP73"/>
  <c r="AO57"/>
  <c r="AP57"/>
  <c r="AO35"/>
  <c r="AP35"/>
  <c r="L32" i="28"/>
  <c r="J38"/>
  <c r="J31"/>
  <c r="J40"/>
  <c r="J41"/>
  <c r="L34"/>
  <c r="J43"/>
  <c r="L40"/>
  <c r="L37"/>
  <c r="J34"/>
  <c r="L42"/>
  <c r="L39"/>
  <c r="J33"/>
  <c r="J42"/>
  <c r="J35"/>
  <c r="J32"/>
  <c r="L36"/>
  <c r="L41"/>
  <c r="L33"/>
  <c r="J37"/>
  <c r="J39"/>
  <c r="J36"/>
  <c r="L38"/>
  <c r="L43"/>
  <c r="L35"/>
  <c r="K48" i="31"/>
  <c r="K50"/>
  <c r="K47"/>
  <c r="K52"/>
  <c r="K49"/>
  <c r="K51"/>
  <c r="F69"/>
  <c r="D69"/>
  <c r="F68"/>
  <c r="S26" i="82"/>
  <c r="L26"/>
  <c r="Q26"/>
  <c r="J26"/>
  <c r="M26"/>
  <c r="O26"/>
  <c r="P26"/>
  <c r="L103" i="124"/>
  <c r="N103" s="1"/>
  <c r="N107" s="1"/>
  <c r="N108" s="1"/>
  <c r="N109" s="1"/>
  <c r="E103"/>
  <c r="L82"/>
  <c r="O82" s="1"/>
  <c r="E82"/>
  <c r="O122"/>
  <c r="O123" s="1"/>
  <c r="O124" s="1"/>
  <c r="P149"/>
  <c r="L104"/>
  <c r="O104" s="1"/>
  <c r="O107" s="1"/>
  <c r="O108" s="1"/>
  <c r="O109" s="1"/>
  <c r="E104"/>
  <c r="L61"/>
  <c r="O61" s="1"/>
  <c r="O64" s="1"/>
  <c r="O65" s="1"/>
  <c r="O66" s="1"/>
  <c r="E61"/>
  <c r="L60"/>
  <c r="N60" s="1"/>
  <c r="N64" s="1"/>
  <c r="N65" s="1"/>
  <c r="N66" s="1"/>
  <c r="E60"/>
  <c r="L59"/>
  <c r="M59" s="1"/>
  <c r="M64" s="1"/>
  <c r="M65" s="1"/>
  <c r="M66" s="1"/>
  <c r="E59"/>
  <c r="P150"/>
  <c r="P151" s="1"/>
  <c r="Q150"/>
  <c r="Q151" s="1"/>
  <c r="N86"/>
  <c r="N87" s="1"/>
  <c r="L80"/>
  <c r="E80"/>
  <c r="K171"/>
  <c r="N166"/>
  <c r="O166"/>
  <c r="O171" s="1"/>
  <c r="O149"/>
  <c r="O150" s="1"/>
  <c r="O151" s="1"/>
  <c r="O85"/>
  <c r="O86" s="1"/>
  <c r="O87" s="1"/>
  <c r="P64"/>
  <c r="P65" s="1"/>
  <c r="P66" s="1"/>
  <c r="W19" i="11"/>
  <c r="AO767"/>
  <c r="AP767"/>
  <c r="AO763"/>
  <c r="AP763"/>
  <c r="AO759"/>
  <c r="AP759"/>
  <c r="AO755"/>
  <c r="AP755"/>
  <c r="AO751"/>
  <c r="AP751"/>
  <c r="AO747"/>
  <c r="AP747"/>
  <c r="AO743"/>
  <c r="AP743"/>
  <c r="AO739"/>
  <c r="AP739"/>
  <c r="AO735"/>
  <c r="AP735"/>
  <c r="AO731"/>
  <c r="AP731"/>
  <c r="AO727"/>
  <c r="AP727"/>
  <c r="AO723"/>
  <c r="AP723"/>
  <c r="AO719"/>
  <c r="AP719"/>
  <c r="AO715"/>
  <c r="AP715"/>
  <c r="AO711"/>
  <c r="AP711"/>
  <c r="AO707"/>
  <c r="AP707"/>
  <c r="AO703"/>
  <c r="AP703"/>
  <c r="AO699"/>
  <c r="AP699"/>
  <c r="AO695"/>
  <c r="AP695"/>
  <c r="AO691"/>
  <c r="AP691"/>
  <c r="AO687"/>
  <c r="AP687"/>
  <c r="AO683"/>
  <c r="AP683"/>
  <c r="AO679"/>
  <c r="AP679"/>
  <c r="AO675"/>
  <c r="AP675"/>
  <c r="AO671"/>
  <c r="AP671"/>
  <c r="AO667"/>
  <c r="AP667"/>
  <c r="AO663"/>
  <c r="AP663"/>
  <c r="AO659"/>
  <c r="AP659"/>
  <c r="AO655"/>
  <c r="AP655"/>
  <c r="AO651"/>
  <c r="AP651"/>
  <c r="AO647"/>
  <c r="AP647"/>
  <c r="AO643"/>
  <c r="AP643"/>
  <c r="AO639"/>
  <c r="AP639"/>
  <c r="AO635"/>
  <c r="AP635"/>
  <c r="AO631"/>
  <c r="AP631"/>
  <c r="AO627"/>
  <c r="AP627"/>
  <c r="AO623"/>
  <c r="AP623"/>
  <c r="AO619"/>
  <c r="AP619"/>
  <c r="AO615"/>
  <c r="AP615"/>
  <c r="AO611"/>
  <c r="AP611"/>
  <c r="AO607"/>
  <c r="AP607"/>
  <c r="AO603"/>
  <c r="AP603"/>
  <c r="AO599"/>
  <c r="AP599"/>
  <c r="AO595"/>
  <c r="AP595"/>
  <c r="AO591"/>
  <c r="AP591"/>
  <c r="AO587"/>
  <c r="AP587"/>
  <c r="AO583"/>
  <c r="AP583"/>
  <c r="AO579"/>
  <c r="AP579"/>
  <c r="AO575"/>
  <c r="AP575"/>
  <c r="AO571"/>
  <c r="AP571"/>
  <c r="AO567"/>
  <c r="AP567"/>
  <c r="AO563"/>
  <c r="AP563"/>
  <c r="AO559"/>
  <c r="AP559"/>
  <c r="AO555"/>
  <c r="AP555"/>
  <c r="AO551"/>
  <c r="AP551"/>
  <c r="AO547"/>
  <c r="AP547"/>
  <c r="AO543"/>
  <c r="AP543"/>
  <c r="AO539"/>
  <c r="AP539"/>
  <c r="AO535"/>
  <c r="AP535"/>
  <c r="AO531"/>
  <c r="AP531"/>
  <c r="AO527"/>
  <c r="AP527"/>
  <c r="AO523"/>
  <c r="AP523"/>
  <c r="AO519"/>
  <c r="AP519"/>
  <c r="AO515"/>
  <c r="AP515"/>
  <c r="AO511"/>
  <c r="AP511"/>
  <c r="AO507"/>
  <c r="AP507"/>
  <c r="AO503"/>
  <c r="AP503"/>
  <c r="AO499"/>
  <c r="AP499"/>
  <c r="AO495"/>
  <c r="AP495"/>
  <c r="AO491"/>
  <c r="AP491"/>
  <c r="AO487"/>
  <c r="AP487"/>
  <c r="AO483"/>
  <c r="AP483"/>
  <c r="AO475"/>
  <c r="AP475"/>
  <c r="AO467"/>
  <c r="AP467"/>
  <c r="AP459"/>
  <c r="AO459"/>
  <c r="AO451"/>
  <c r="AP451"/>
  <c r="AP443"/>
  <c r="AO443"/>
  <c r="AO435"/>
  <c r="AP435"/>
  <c r="AO427"/>
  <c r="AP427"/>
  <c r="AO419"/>
  <c r="AP419"/>
  <c r="AO411"/>
  <c r="AP411"/>
  <c r="AO403"/>
  <c r="AP403"/>
  <c r="AP395"/>
  <c r="AO395"/>
  <c r="AO387"/>
  <c r="AP387"/>
  <c r="AP379"/>
  <c r="AO379"/>
  <c r="AO371"/>
  <c r="AP371"/>
  <c r="AO363"/>
  <c r="AP363"/>
  <c r="AO355"/>
  <c r="AP355"/>
  <c r="AO347"/>
  <c r="AP347"/>
  <c r="AO339"/>
  <c r="AP339"/>
  <c r="AO331"/>
  <c r="AP331"/>
  <c r="AO323"/>
  <c r="AP323"/>
  <c r="AO315"/>
  <c r="AP315"/>
  <c r="AO307"/>
  <c r="AP307"/>
  <c r="AO299"/>
  <c r="AP299"/>
  <c r="AO291"/>
  <c r="AP291"/>
  <c r="AO283"/>
  <c r="AP283"/>
  <c r="AO275"/>
  <c r="AP275"/>
  <c r="AO267"/>
  <c r="AP267"/>
  <c r="AO259"/>
  <c r="AP259"/>
  <c r="AO251"/>
  <c r="AP251"/>
  <c r="AO243"/>
  <c r="AP243"/>
  <c r="AO235"/>
  <c r="AP235"/>
  <c r="AO227"/>
  <c r="AP227"/>
  <c r="AO219"/>
  <c r="AP219"/>
  <c r="AO211"/>
  <c r="AP211"/>
  <c r="AO203"/>
  <c r="AP203"/>
  <c r="AO195"/>
  <c r="AP195"/>
  <c r="AO187"/>
  <c r="AP187"/>
  <c r="AO179"/>
  <c r="AP179"/>
  <c r="AO171"/>
  <c r="AP171"/>
  <c r="AO163"/>
  <c r="AP163"/>
  <c r="AO155"/>
  <c r="AP155"/>
  <c r="AO147"/>
  <c r="AP147"/>
  <c r="AO139"/>
  <c r="AP139"/>
  <c r="AO131"/>
  <c r="AP131"/>
  <c r="AO123"/>
  <c r="AP123"/>
  <c r="AO115"/>
  <c r="AP115"/>
  <c r="AO107"/>
  <c r="AP107"/>
  <c r="AO99"/>
  <c r="AP99"/>
  <c r="AO91"/>
  <c r="AP91"/>
  <c r="AO83"/>
  <c r="AP83"/>
  <c r="AO75"/>
  <c r="AP75"/>
  <c r="AO67"/>
  <c r="AP67"/>
  <c r="AO59"/>
  <c r="AP59"/>
  <c r="AO51"/>
  <c r="AP51"/>
  <c r="AO41"/>
  <c r="AP41"/>
  <c r="AO33"/>
  <c r="AP33"/>
  <c r="AP765"/>
  <c r="AO765"/>
  <c r="AO761"/>
  <c r="AP761"/>
  <c r="AP757"/>
  <c r="AO757"/>
  <c r="AO753"/>
  <c r="AP753"/>
  <c r="AP749"/>
  <c r="AO749"/>
  <c r="AO745"/>
  <c r="AP745"/>
  <c r="AP741"/>
  <c r="AO741"/>
  <c r="AO737"/>
  <c r="AP737"/>
  <c r="AP733"/>
  <c r="AO733"/>
  <c r="AO729"/>
  <c r="AP729"/>
  <c r="AP725"/>
  <c r="AO725"/>
  <c r="AO721"/>
  <c r="AP721"/>
  <c r="AP717"/>
  <c r="AO717"/>
  <c r="AO713"/>
  <c r="AP713"/>
  <c r="AP709"/>
  <c r="AO709"/>
  <c r="AO705"/>
  <c r="AP705"/>
  <c r="AP701"/>
  <c r="AO701"/>
  <c r="AO697"/>
  <c r="AP697"/>
  <c r="AP693"/>
  <c r="AO693"/>
  <c r="AO689"/>
  <c r="AP689"/>
  <c r="AP685"/>
  <c r="AO685"/>
  <c r="AO681"/>
  <c r="AP681"/>
  <c r="AP677"/>
  <c r="AO677"/>
  <c r="AO673"/>
  <c r="AP673"/>
  <c r="AP669"/>
  <c r="AO669"/>
  <c r="AO665"/>
  <c r="AP665"/>
  <c r="AP661"/>
  <c r="AO661"/>
  <c r="AO657"/>
  <c r="AP657"/>
  <c r="AP653"/>
  <c r="AO653"/>
  <c r="AO649"/>
  <c r="AP649"/>
  <c r="AP645"/>
  <c r="AO645"/>
  <c r="AO641"/>
  <c r="AP641"/>
  <c r="AP637"/>
  <c r="AO637"/>
  <c r="AP633"/>
  <c r="AO633"/>
  <c r="AO629"/>
  <c r="AP629"/>
  <c r="AO625"/>
  <c r="AP625"/>
  <c r="AO621"/>
  <c r="AP621"/>
  <c r="AO617"/>
  <c r="AP617"/>
  <c r="AO613"/>
  <c r="AP613"/>
  <c r="AO609"/>
  <c r="AP609"/>
  <c r="AO605"/>
  <c r="AP605"/>
  <c r="AO601"/>
  <c r="AP601"/>
  <c r="AP597"/>
  <c r="AO597"/>
  <c r="AP593"/>
  <c r="AO593"/>
  <c r="AP589"/>
  <c r="AO589"/>
  <c r="AP585"/>
  <c r="AO585"/>
  <c r="AP581"/>
  <c r="AO581"/>
  <c r="AP577"/>
  <c r="AO577"/>
  <c r="AP573"/>
  <c r="AO573"/>
  <c r="AP569"/>
  <c r="AO569"/>
  <c r="AP565"/>
  <c r="AO565"/>
  <c r="AP561"/>
  <c r="AO561"/>
  <c r="AP557"/>
  <c r="AO557"/>
  <c r="AP553"/>
  <c r="AO553"/>
  <c r="AO549"/>
  <c r="AP549"/>
  <c r="AO545"/>
  <c r="AP545"/>
  <c r="AO541"/>
  <c r="AP541"/>
  <c r="AO537"/>
  <c r="AP537"/>
  <c r="AP533"/>
  <c r="AO533"/>
  <c r="AP529"/>
  <c r="AO529"/>
  <c r="AP525"/>
  <c r="AO525"/>
  <c r="AP521"/>
  <c r="AO521"/>
  <c r="AP517"/>
  <c r="AO517"/>
  <c r="AP513"/>
  <c r="AO513"/>
  <c r="AP509"/>
  <c r="AO509"/>
  <c r="AP505"/>
  <c r="AO505"/>
  <c r="AP501"/>
  <c r="AO501"/>
  <c r="AO497"/>
  <c r="AP497"/>
  <c r="AO493"/>
  <c r="AP493"/>
  <c r="AO489"/>
  <c r="AP489"/>
  <c r="AO485"/>
  <c r="AP485"/>
  <c r="AO479"/>
  <c r="AP479"/>
  <c r="AO471"/>
  <c r="AP471"/>
  <c r="AO463"/>
  <c r="AP463"/>
  <c r="AP455"/>
  <c r="AO455"/>
  <c r="AP447"/>
  <c r="AO447"/>
  <c r="AO439"/>
  <c r="AP439"/>
  <c r="AO431"/>
  <c r="AP431"/>
  <c r="AO423"/>
  <c r="AP423"/>
  <c r="AO415"/>
  <c r="AP415"/>
  <c r="AO407"/>
  <c r="AP407"/>
  <c r="AO399"/>
  <c r="AP399"/>
  <c r="AP391"/>
  <c r="AO391"/>
  <c r="AP383"/>
  <c r="AO383"/>
  <c r="AO375"/>
  <c r="AP375"/>
  <c r="AO367"/>
  <c r="AP367"/>
  <c r="AO359"/>
  <c r="AP359"/>
  <c r="AO351"/>
  <c r="AP351"/>
  <c r="AO343"/>
  <c r="AP343"/>
  <c r="AP335"/>
  <c r="AO335"/>
  <c r="AP327"/>
  <c r="AO327"/>
  <c r="AP319"/>
  <c r="AO319"/>
  <c r="AP311"/>
  <c r="AO311"/>
  <c r="AP303"/>
  <c r="AO303"/>
  <c r="AP295"/>
  <c r="AO295"/>
  <c r="AP287"/>
  <c r="AO287"/>
  <c r="AP279"/>
  <c r="AO279"/>
  <c r="AP271"/>
  <c r="AO271"/>
  <c r="AP263"/>
  <c r="AO263"/>
  <c r="AP255"/>
  <c r="AO255"/>
  <c r="AP247"/>
  <c r="AO247"/>
  <c r="AP239"/>
  <c r="AO239"/>
  <c r="AP231"/>
  <c r="AO231"/>
  <c r="AP223"/>
  <c r="AO223"/>
  <c r="AP215"/>
  <c r="AO215"/>
  <c r="AP207"/>
  <c r="AO207"/>
  <c r="AP199"/>
  <c r="AO199"/>
  <c r="AP191"/>
  <c r="AO191"/>
  <c r="AP183"/>
  <c r="AO183"/>
  <c r="AP175"/>
  <c r="AO175"/>
  <c r="AP167"/>
  <c r="AO167"/>
  <c r="AP159"/>
  <c r="AO159"/>
  <c r="AP151"/>
  <c r="AO151"/>
  <c r="AP143"/>
  <c r="AO143"/>
  <c r="AP135"/>
  <c r="AO135"/>
  <c r="AP127"/>
  <c r="AO127"/>
  <c r="AP119"/>
  <c r="AO119"/>
  <c r="AP111"/>
  <c r="AO111"/>
  <c r="AP103"/>
  <c r="AO103"/>
  <c r="AP95"/>
  <c r="AO95"/>
  <c r="AP87"/>
  <c r="AO87"/>
  <c r="AP79"/>
  <c r="AO79"/>
  <c r="AP71"/>
  <c r="AO71"/>
  <c r="AP63"/>
  <c r="AO63"/>
  <c r="AP55"/>
  <c r="AO55"/>
  <c r="AP47"/>
  <c r="AO47"/>
  <c r="AP37"/>
  <c r="AO37"/>
  <c r="AO26"/>
  <c r="AP26"/>
  <c r="Y12"/>
  <c r="W15"/>
  <c r="W16"/>
  <c r="M22"/>
  <c r="M24" s="1"/>
  <c r="W20"/>
  <c r="W12"/>
  <c r="W21"/>
  <c r="L18"/>
  <c r="L19" s="1"/>
  <c r="F34" s="1"/>
  <c r="W18"/>
  <c r="W22"/>
  <c r="AO21"/>
  <c r="W17"/>
  <c r="AO20"/>
  <c r="AP20"/>
  <c r="AO23"/>
  <c r="AP23"/>
  <c r="AO27"/>
  <c r="AP27"/>
  <c r="AO30"/>
  <c r="AP30"/>
  <c r="AO34"/>
  <c r="AP34"/>
  <c r="AO38"/>
  <c r="AP38"/>
  <c r="AO42"/>
  <c r="AP42"/>
  <c r="AO44"/>
  <c r="AP44"/>
  <c r="AO48"/>
  <c r="AP48"/>
  <c r="AO52"/>
  <c r="AP52"/>
  <c r="AO56"/>
  <c r="AP56"/>
  <c r="AO60"/>
  <c r="AP60"/>
  <c r="AO64"/>
  <c r="AP64"/>
  <c r="AO68"/>
  <c r="AP68"/>
  <c r="AO72"/>
  <c r="AP72"/>
  <c r="AO76"/>
  <c r="AP76"/>
  <c r="AO80"/>
  <c r="AP80"/>
  <c r="AO84"/>
  <c r="AP84"/>
  <c r="AO88"/>
  <c r="AP88"/>
  <c r="AO92"/>
  <c r="AP92"/>
  <c r="AO96"/>
  <c r="AP96"/>
  <c r="AO100"/>
  <c r="AP100"/>
  <c r="AO104"/>
  <c r="AP104"/>
  <c r="AO108"/>
  <c r="AP108"/>
  <c r="AO112"/>
  <c r="AP112"/>
  <c r="AO116"/>
  <c r="AP116"/>
  <c r="AO120"/>
  <c r="AP120"/>
  <c r="AO124"/>
  <c r="AP124"/>
  <c r="AO128"/>
  <c r="AP128"/>
  <c r="AO132"/>
  <c r="AP132"/>
  <c r="AO136"/>
  <c r="AP136"/>
  <c r="AO140"/>
  <c r="AP140"/>
  <c r="AO144"/>
  <c r="AP144"/>
  <c r="AO148"/>
  <c r="AP148"/>
  <c r="AO152"/>
  <c r="AP152"/>
  <c r="AO156"/>
  <c r="AP156"/>
  <c r="AO160"/>
  <c r="AP160"/>
  <c r="AO164"/>
  <c r="AP164"/>
  <c r="AO168"/>
  <c r="AP168"/>
  <c r="AO172"/>
  <c r="AP172"/>
  <c r="AO176"/>
  <c r="AP176"/>
  <c r="AO180"/>
  <c r="AP180"/>
  <c r="AO184"/>
  <c r="AP184"/>
  <c r="AO188"/>
  <c r="AP188"/>
  <c r="AO192"/>
  <c r="AP192"/>
  <c r="AO196"/>
  <c r="AP196"/>
  <c r="AO200"/>
  <c r="AP200"/>
  <c r="AO204"/>
  <c r="AP204"/>
  <c r="AO208"/>
  <c r="AP208"/>
  <c r="AO212"/>
  <c r="AP212"/>
  <c r="AO216"/>
  <c r="AP216"/>
  <c r="AO220"/>
  <c r="AP220"/>
  <c r="AO224"/>
  <c r="AP224"/>
  <c r="AO228"/>
  <c r="AP228"/>
  <c r="AO232"/>
  <c r="AP232"/>
  <c r="AO236"/>
  <c r="AP236"/>
  <c r="AO240"/>
  <c r="AP240"/>
  <c r="AO244"/>
  <c r="AP244"/>
  <c r="AO248"/>
  <c r="AP248"/>
  <c r="AO252"/>
  <c r="AP252"/>
  <c r="AO256"/>
  <c r="AP256"/>
  <c r="AO260"/>
  <c r="AP260"/>
  <c r="AO264"/>
  <c r="AP264"/>
  <c r="AO268"/>
  <c r="AP268"/>
  <c r="AO272"/>
  <c r="AP272"/>
  <c r="AO276"/>
  <c r="AP276"/>
  <c r="AO280"/>
  <c r="AP280"/>
  <c r="AO284"/>
  <c r="AP284"/>
  <c r="AO288"/>
  <c r="AP288"/>
  <c r="AO292"/>
  <c r="AP292"/>
  <c r="AO296"/>
  <c r="AP296"/>
  <c r="AO300"/>
  <c r="AP300"/>
  <c r="AO304"/>
  <c r="AP304"/>
  <c r="AO308"/>
  <c r="AP308"/>
  <c r="AO312"/>
  <c r="AP312"/>
  <c r="AO316"/>
  <c r="AP316"/>
  <c r="AO320"/>
  <c r="AP320"/>
  <c r="AO324"/>
  <c r="AP324"/>
  <c r="AO328"/>
  <c r="AP328"/>
  <c r="AO332"/>
  <c r="AP332"/>
  <c r="AO336"/>
  <c r="AP336"/>
  <c r="AO340"/>
  <c r="AP340"/>
  <c r="AO344"/>
  <c r="AP344"/>
  <c r="AO348"/>
  <c r="AP348"/>
  <c r="AO352"/>
  <c r="AP352"/>
  <c r="AO356"/>
  <c r="AP356"/>
  <c r="AO360"/>
  <c r="AP360"/>
  <c r="AO364"/>
  <c r="AP364"/>
  <c r="AO368"/>
  <c r="AP368"/>
  <c r="AO372"/>
  <c r="AP372"/>
  <c r="AO376"/>
  <c r="AP376"/>
  <c r="AO380"/>
  <c r="AP380"/>
  <c r="AO384"/>
  <c r="AP384"/>
  <c r="AO388"/>
  <c r="AP388"/>
  <c r="AO392"/>
  <c r="AP392"/>
  <c r="AO396"/>
  <c r="AP396"/>
  <c r="AO400"/>
  <c r="AP400"/>
  <c r="AO404"/>
  <c r="AP404"/>
  <c r="AO408"/>
  <c r="AP408"/>
  <c r="AO412"/>
  <c r="AP412"/>
  <c r="AO416"/>
  <c r="AP416"/>
  <c r="AO420"/>
  <c r="AP420"/>
  <c r="AO424"/>
  <c r="AP424"/>
  <c r="AO428"/>
  <c r="AP428"/>
  <c r="AO432"/>
  <c r="AP432"/>
  <c r="AO436"/>
  <c r="AP436"/>
  <c r="AO440"/>
  <c r="AP440"/>
  <c r="AO444"/>
  <c r="AP444"/>
  <c r="AO448"/>
  <c r="AP448"/>
  <c r="AO452"/>
  <c r="AP452"/>
  <c r="AO456"/>
  <c r="AP456"/>
  <c r="AO460"/>
  <c r="AP460"/>
  <c r="AO464"/>
  <c r="AP464"/>
  <c r="AO468"/>
  <c r="AP468"/>
  <c r="AO472"/>
  <c r="AP472"/>
  <c r="AO476"/>
  <c r="AP476"/>
  <c r="AO480"/>
  <c r="AP480"/>
  <c r="AO22"/>
  <c r="AP22"/>
  <c r="AO25"/>
  <c r="AP25"/>
  <c r="AO29"/>
  <c r="AP29"/>
  <c r="AO32"/>
  <c r="AP32"/>
  <c r="AP36"/>
  <c r="AO36"/>
  <c r="AO40"/>
  <c r="AP40"/>
  <c r="AO43"/>
  <c r="AP43"/>
  <c r="AO46"/>
  <c r="AP46"/>
  <c r="AO50"/>
  <c r="AP50"/>
  <c r="AO54"/>
  <c r="AP54"/>
  <c r="AO58"/>
  <c r="AP58"/>
  <c r="AO62"/>
  <c r="AP62"/>
  <c r="AO66"/>
  <c r="AP66"/>
  <c r="AO70"/>
  <c r="AP70"/>
  <c r="AO74"/>
  <c r="AP74"/>
  <c r="AO78"/>
  <c r="AP78"/>
  <c r="AO82"/>
  <c r="AP82"/>
  <c r="AO86"/>
  <c r="AP86"/>
  <c r="AO90"/>
  <c r="AP90"/>
  <c r="AO94"/>
  <c r="AP94"/>
  <c r="AO98"/>
  <c r="AP98"/>
  <c r="AO102"/>
  <c r="AP102"/>
  <c r="AO106"/>
  <c r="AP106"/>
  <c r="AO110"/>
  <c r="AP110"/>
  <c r="AO114"/>
  <c r="AP114"/>
  <c r="AO118"/>
  <c r="AP118"/>
  <c r="AO122"/>
  <c r="AP122"/>
  <c r="AO126"/>
  <c r="AP126"/>
  <c r="AO130"/>
  <c r="AP130"/>
  <c r="AO134"/>
  <c r="AP134"/>
  <c r="AO138"/>
  <c r="AP138"/>
  <c r="AO142"/>
  <c r="AP142"/>
  <c r="AO146"/>
  <c r="AP146"/>
  <c r="AO150"/>
  <c r="AP150"/>
  <c r="AO154"/>
  <c r="AP154"/>
  <c r="AO158"/>
  <c r="AP158"/>
  <c r="AO162"/>
  <c r="AP162"/>
  <c r="AO166"/>
  <c r="AP166"/>
  <c r="AO170"/>
  <c r="AP170"/>
  <c r="AO174"/>
  <c r="AP174"/>
  <c r="AO178"/>
  <c r="AP178"/>
  <c r="AO182"/>
  <c r="AP182"/>
  <c r="AO186"/>
  <c r="AP186"/>
  <c r="AO190"/>
  <c r="AP190"/>
  <c r="AO194"/>
  <c r="AP194"/>
  <c r="AO198"/>
  <c r="AP198"/>
  <c r="AO202"/>
  <c r="AP202"/>
  <c r="AO206"/>
  <c r="AP206"/>
  <c r="AO210"/>
  <c r="AP210"/>
  <c r="AO214"/>
  <c r="AP214"/>
  <c r="AO218"/>
  <c r="AP218"/>
  <c r="AO222"/>
  <c r="AP222"/>
  <c r="AO226"/>
  <c r="AP226"/>
  <c r="AO230"/>
  <c r="AP230"/>
  <c r="AO234"/>
  <c r="AP234"/>
  <c r="AO238"/>
  <c r="AP238"/>
  <c r="AO242"/>
  <c r="AP242"/>
  <c r="AO246"/>
  <c r="AP246"/>
  <c r="AO250"/>
  <c r="AP250"/>
  <c r="AO254"/>
  <c r="AP254"/>
  <c r="AO258"/>
  <c r="AP258"/>
  <c r="AO262"/>
  <c r="AP262"/>
  <c r="AO266"/>
  <c r="AP266"/>
  <c r="AO270"/>
  <c r="AP270"/>
  <c r="AO274"/>
  <c r="AP274"/>
  <c r="AO278"/>
  <c r="AP278"/>
  <c r="AO282"/>
  <c r="AP282"/>
  <c r="AO286"/>
  <c r="AP286"/>
  <c r="AO290"/>
  <c r="AP290"/>
  <c r="AO294"/>
  <c r="AP294"/>
  <c r="AO298"/>
  <c r="AP298"/>
  <c r="AO302"/>
  <c r="AP302"/>
  <c r="AO306"/>
  <c r="AP306"/>
  <c r="AO310"/>
  <c r="AP310"/>
  <c r="AO314"/>
  <c r="AP314"/>
  <c r="AO318"/>
  <c r="AP318"/>
  <c r="AO322"/>
  <c r="AP322"/>
  <c r="AO326"/>
  <c r="AP326"/>
  <c r="AO330"/>
  <c r="AP330"/>
  <c r="AO334"/>
  <c r="AP334"/>
  <c r="AO338"/>
  <c r="AP338"/>
  <c r="AO342"/>
  <c r="AP342"/>
  <c r="AO346"/>
  <c r="AP346"/>
  <c r="AO350"/>
  <c r="AP350"/>
  <c r="AO354"/>
  <c r="AP354"/>
  <c r="AO358"/>
  <c r="AP358"/>
  <c r="AO362"/>
  <c r="AP362"/>
  <c r="AO366"/>
  <c r="AP366"/>
  <c r="AO370"/>
  <c r="AP370"/>
  <c r="AO374"/>
  <c r="AP374"/>
  <c r="AO378"/>
  <c r="AP378"/>
  <c r="AO382"/>
  <c r="AP382"/>
  <c r="AO386"/>
  <c r="AP386"/>
  <c r="AO390"/>
  <c r="AP390"/>
  <c r="AO394"/>
  <c r="AP394"/>
  <c r="AO398"/>
  <c r="AP398"/>
  <c r="AO402"/>
  <c r="AP402"/>
  <c r="AO406"/>
  <c r="AP406"/>
  <c r="AO410"/>
  <c r="AP410"/>
  <c r="AO414"/>
  <c r="AP414"/>
  <c r="AO418"/>
  <c r="AP418"/>
  <c r="AO422"/>
  <c r="AP422"/>
  <c r="AO426"/>
  <c r="AP426"/>
  <c r="AO430"/>
  <c r="AP430"/>
  <c r="AO434"/>
  <c r="AP434"/>
  <c r="AO438"/>
  <c r="AP438"/>
  <c r="AO442"/>
  <c r="AP442"/>
  <c r="AO446"/>
  <c r="AP446"/>
  <c r="AO450"/>
  <c r="AP450"/>
  <c r="AO454"/>
  <c r="AP454"/>
  <c r="AO458"/>
  <c r="AP458"/>
  <c r="AO462"/>
  <c r="AP462"/>
  <c r="AO466"/>
  <c r="AP466"/>
  <c r="AO470"/>
  <c r="AP470"/>
  <c r="AO474"/>
  <c r="AP474"/>
  <c r="AO478"/>
  <c r="AP478"/>
  <c r="AO482"/>
  <c r="AP482"/>
  <c r="G14" i="105"/>
  <c r="I14"/>
  <c r="D10"/>
  <c r="H14"/>
  <c r="J14"/>
  <c r="U5" i="111"/>
  <c r="J20"/>
  <c r="S6"/>
  <c r="T6" s="1"/>
  <c r="J17"/>
  <c r="K16"/>
  <c r="K9" i="113"/>
  <c r="M9"/>
  <c r="K8"/>
  <c r="J9"/>
  <c r="J6"/>
  <c r="AH84" i="25"/>
  <c r="AG84"/>
  <c r="AH82"/>
  <c r="AG82"/>
  <c r="AH80"/>
  <c r="AG80"/>
  <c r="AG78"/>
  <c r="AH78"/>
  <c r="AG76"/>
  <c r="AH76"/>
  <c r="AG74"/>
  <c r="AH74"/>
  <c r="AG72"/>
  <c r="AH72"/>
  <c r="AG70"/>
  <c r="AH70"/>
  <c r="AH68"/>
  <c r="AG68"/>
  <c r="AG66"/>
  <c r="AH66"/>
  <c r="AG64"/>
  <c r="AH64"/>
  <c r="AG62"/>
  <c r="AH62"/>
  <c r="AH60"/>
  <c r="AG60"/>
  <c r="AH58"/>
  <c r="AG58"/>
  <c r="AH56"/>
  <c r="AG56"/>
  <c r="AH54"/>
  <c r="AG54"/>
  <c r="AH52"/>
  <c r="AG52"/>
  <c r="AH50"/>
  <c r="AG50"/>
  <c r="AH48"/>
  <c r="AG48"/>
  <c r="AH46"/>
  <c r="AG46"/>
  <c r="AG85"/>
  <c r="AH85"/>
  <c r="AG83"/>
  <c r="AH83"/>
  <c r="AG81"/>
  <c r="AH81"/>
  <c r="AH79"/>
  <c r="AG79"/>
  <c r="AH77"/>
  <c r="AG77"/>
  <c r="AH75"/>
  <c r="AG75"/>
  <c r="AH73"/>
  <c r="AG73"/>
  <c r="AH71"/>
  <c r="AG71"/>
  <c r="AH69"/>
  <c r="AG69"/>
  <c r="AG67"/>
  <c r="AH67"/>
  <c r="AH65"/>
  <c r="AG65"/>
  <c r="AH63"/>
  <c r="AG63"/>
  <c r="AH61"/>
  <c r="AG61"/>
  <c r="AG59"/>
  <c r="AH59"/>
  <c r="AG57"/>
  <c r="AH57"/>
  <c r="AG55"/>
  <c r="AH55"/>
  <c r="AG53"/>
  <c r="AH53"/>
  <c r="AG51"/>
  <c r="AH51"/>
  <c r="AG49"/>
  <c r="AH49"/>
  <c r="AG47"/>
  <c r="AH47"/>
  <c r="AH45"/>
  <c r="AG45"/>
  <c r="V24"/>
  <c r="M18" i="100"/>
  <c r="I37" i="102"/>
  <c r="I42" s="1"/>
  <c r="F42"/>
  <c r="Y21" i="11"/>
  <c r="Y20"/>
  <c r="AO18"/>
  <c r="AP18"/>
  <c r="L20"/>
  <c r="E42" i="43"/>
  <c r="E26"/>
  <c r="E30"/>
  <c r="E32"/>
  <c r="E35"/>
  <c r="E39"/>
  <c r="E43"/>
  <c r="E24"/>
  <c r="E28"/>
  <c r="E40"/>
  <c r="E33"/>
  <c r="E29"/>
  <c r="E44"/>
  <c r="E36"/>
  <c r="E38"/>
  <c r="G24"/>
  <c r="M25" s="1"/>
  <c r="H56" s="1"/>
  <c r="H24"/>
  <c r="M23" s="1"/>
  <c r="H25"/>
  <c r="M24" s="1"/>
  <c r="H26"/>
  <c r="M28" s="1"/>
  <c r="G25"/>
  <c r="M26" s="1"/>
  <c r="G26"/>
  <c r="E46"/>
  <c r="AO19" i="11"/>
  <c r="AP19"/>
  <c r="AP17"/>
  <c r="AO17"/>
  <c r="AO16"/>
  <c r="AP16"/>
  <c r="AO15"/>
  <c r="AP15"/>
  <c r="AP14"/>
  <c r="AO14"/>
  <c r="E29" i="82"/>
  <c r="E27"/>
  <c r="N26"/>
  <c r="R26"/>
  <c r="K26"/>
  <c r="I26"/>
  <c r="H26"/>
  <c r="Y22" i="11" l="1"/>
  <c r="Y19"/>
  <c r="Y15"/>
  <c r="Y16"/>
  <c r="Y17"/>
  <c r="Y13"/>
  <c r="Y18"/>
  <c r="D20" i="42"/>
  <c r="C23"/>
  <c r="I26" s="1"/>
  <c r="T20"/>
  <c r="M24"/>
  <c r="Q66" i="124"/>
  <c r="D64" s="1"/>
  <c r="O172"/>
  <c r="O173" s="1"/>
  <c r="L85"/>
  <c r="M80"/>
  <c r="M85" s="1"/>
  <c r="M86" s="1"/>
  <c r="M87" s="1"/>
  <c r="P88" s="1"/>
  <c r="D85" s="1"/>
  <c r="R9" i="11"/>
  <c r="E10" i="105"/>
  <c r="C11"/>
  <c r="L8" i="113"/>
  <c r="L9"/>
  <c r="L5"/>
  <c r="L6"/>
  <c r="I21" i="100"/>
  <c r="E16"/>
  <c r="F16" s="1"/>
  <c r="H21"/>
  <c r="L21"/>
  <c r="J21"/>
  <c r="K21"/>
  <c r="G21"/>
  <c r="G44" i="102"/>
  <c r="G45"/>
  <c r="Q8" i="43"/>
  <c r="O9"/>
  <c r="Q9" s="1"/>
  <c r="O10"/>
  <c r="Q10" s="1"/>
  <c r="E85" i="124" l="1"/>
  <c r="F117"/>
  <c r="D117" s="1"/>
  <c r="F102"/>
  <c r="D102" s="1"/>
  <c r="F166"/>
  <c r="D166" s="1"/>
  <c r="L166" s="1"/>
  <c r="M166" s="1"/>
  <c r="M171" s="1"/>
  <c r="M172" s="1"/>
  <c r="M173" s="1"/>
  <c r="E64"/>
  <c r="M21" i="100"/>
  <c r="G46" i="102"/>
  <c r="G47"/>
  <c r="H47" s="1"/>
  <c r="E56" s="1"/>
  <c r="Q11" i="43"/>
  <c r="J53" s="1"/>
  <c r="E102" i="124" l="1"/>
  <c r="L102"/>
  <c r="M102" s="1"/>
  <c r="M107" s="1"/>
  <c r="M108" s="1"/>
  <c r="M109" s="1"/>
  <c r="P109" s="1"/>
  <c r="D107" s="1"/>
  <c r="E117"/>
  <c r="L117"/>
  <c r="M117" s="1"/>
  <c r="M122" s="1"/>
  <c r="M123" s="1"/>
  <c r="M124" s="1"/>
  <c r="P125" s="1"/>
  <c r="D122" s="1"/>
  <c r="F143" l="1"/>
  <c r="D143" s="1"/>
  <c r="E122"/>
  <c r="F142"/>
  <c r="D142" s="1"/>
  <c r="E107"/>
  <c r="E142" l="1"/>
  <c r="L142"/>
  <c r="M142" s="1"/>
  <c r="M149" s="1"/>
  <c r="M150" s="1"/>
  <c r="M151" s="1"/>
  <c r="E143"/>
  <c r="L143"/>
  <c r="N143" s="1"/>
  <c r="N149" s="1"/>
  <c r="N150" s="1"/>
  <c r="N151" s="1"/>
  <c r="R151" l="1"/>
  <c r="D149" s="1"/>
  <c r="F167" l="1"/>
  <c r="D167" s="1"/>
  <c r="L167" s="1"/>
  <c r="N167" s="1"/>
  <c r="N171" s="1"/>
  <c r="N172" s="1"/>
  <c r="N173" s="1"/>
  <c r="P173" s="1"/>
  <c r="D171" s="1"/>
  <c r="E149"/>
  <c r="D174" l="1"/>
  <c r="E171"/>
</calcChain>
</file>

<file path=xl/comments1.xml><?xml version="1.0" encoding="utf-8"?>
<comments xmlns="http://schemas.openxmlformats.org/spreadsheetml/2006/main">
  <authors>
    <author>Kmetov</author>
  </authors>
  <commentList>
    <comment ref="A1" authorId="0">
      <text>
        <r>
          <rPr>
            <b/>
            <sz val="8"/>
            <color indexed="81"/>
            <rFont val="Tahoma"/>
            <family val="2"/>
            <charset val="204"/>
          </rPr>
          <t>Kmetov:</t>
        </r>
        <r>
          <rPr>
            <sz val="8"/>
            <color indexed="81"/>
            <rFont val="Tahoma"/>
            <family val="2"/>
            <charset val="204"/>
          </rPr>
          <t xml:space="preserve">
РАЗРАБОТИЛ
В. КМЕТОВ 
ВЕРСИЯ 18.02.2010
</t>
        </r>
      </text>
    </comment>
    <comment ref="A6" authorId="0">
      <text>
        <r>
          <rPr>
            <b/>
            <sz val="8"/>
            <color indexed="81"/>
            <rFont val="Tahoma"/>
            <family val="2"/>
            <charset val="204"/>
          </rPr>
          <t>Kmetov:</t>
        </r>
        <r>
          <rPr>
            <sz val="8"/>
            <color indexed="81"/>
            <rFont val="Tahoma"/>
            <family val="2"/>
            <charset val="204"/>
          </rPr>
          <t xml:space="preserve">
ЗАПОМНИ!!! 
0!=1</t>
        </r>
      </text>
    </comment>
    <comment ref="J11" authorId="0">
      <text>
        <r>
          <rPr>
            <b/>
            <sz val="8"/>
            <color indexed="81"/>
            <rFont val="Tahoma"/>
            <family val="2"/>
            <charset val="204"/>
          </rPr>
          <t>Kmetov:</t>
        </r>
        <r>
          <rPr>
            <sz val="8"/>
            <color indexed="81"/>
            <rFont val="Tahoma"/>
            <family val="2"/>
            <charset val="204"/>
          </rPr>
          <t xml:space="preserve">
Имате 7 цветни фулмастера - колко различни колби може да маркирате с по три черти</t>
        </r>
      </text>
    </comment>
    <comment ref="L11" authorId="0">
      <text>
        <r>
          <rPr>
            <b/>
            <sz val="8"/>
            <color indexed="81"/>
            <rFont val="Tahoma"/>
            <family val="2"/>
            <charset val="204"/>
          </rPr>
          <t>Kmetov:</t>
        </r>
        <r>
          <rPr>
            <sz val="8"/>
            <color indexed="81"/>
            <rFont val="Tahoma"/>
            <family val="2"/>
            <charset val="204"/>
          </rPr>
          <t xml:space="preserve">
Вариация с повторения от 7 елемента 3 клас</t>
        </r>
      </text>
    </comment>
    <comment ref="J12" authorId="0">
      <text>
        <r>
          <rPr>
            <b/>
            <sz val="8"/>
            <color indexed="81"/>
            <rFont val="Tahoma"/>
            <family val="2"/>
            <charset val="204"/>
          </rPr>
          <t>Kmetov:</t>
        </r>
        <r>
          <rPr>
            <sz val="8"/>
            <color indexed="81"/>
            <rFont val="Tahoma"/>
            <family val="2"/>
            <charset val="204"/>
          </rPr>
          <t xml:space="preserve">
Обяснете защо паметите обикновенно се изписват с числата 
256; 512; 1024;</t>
        </r>
      </text>
    </comment>
    <comment ref="L12" authorId="0">
      <text>
        <r>
          <rPr>
            <b/>
            <sz val="8"/>
            <color indexed="81"/>
            <rFont val="Tahoma"/>
            <family val="2"/>
            <charset val="204"/>
          </rPr>
          <t>Kmetov:</t>
        </r>
        <r>
          <rPr>
            <sz val="8"/>
            <color indexed="81"/>
            <rFont val="Tahoma"/>
            <family val="2"/>
            <charset val="204"/>
          </rPr>
          <t xml:space="preserve">
Варияция с повторения на 2 обекта к-ти клас 8</t>
        </r>
      </text>
    </comment>
    <comment ref="B13" authorId="0">
      <text>
        <r>
          <rPr>
            <b/>
            <sz val="8"/>
            <color indexed="81"/>
            <rFont val="Tahoma"/>
            <family val="2"/>
            <charset val="204"/>
          </rPr>
          <t>Kmetov:</t>
        </r>
        <r>
          <rPr>
            <sz val="8"/>
            <color indexed="81"/>
            <rFont val="Tahoma"/>
            <family val="2"/>
            <charset val="204"/>
          </rPr>
          <t xml:space="preserve">
Съществува разнобой в понятията в различните учебници и софтуерни програми 
ВИНАГИ ПРОВЕРЯВАЙ!!
</t>
        </r>
      </text>
    </comment>
    <comment ref="J13" authorId="0">
      <text>
        <r>
          <rPr>
            <b/>
            <sz val="8"/>
            <color indexed="81"/>
            <rFont val="Tahoma"/>
            <family val="2"/>
            <charset val="204"/>
          </rPr>
          <t>Kmetov:</t>
        </r>
        <r>
          <rPr>
            <sz val="8"/>
            <color indexed="81"/>
            <rFont val="Tahoma"/>
            <family val="2"/>
            <charset val="204"/>
          </rPr>
          <t xml:space="preserve">
Какъв модел ще приложите за изчисляване на вариантите при различните тото игри?
ТОТО 1 14 срещи </t>
        </r>
      </text>
    </comment>
    <comment ref="L13" authorId="0">
      <text>
        <r>
          <rPr>
            <b/>
            <sz val="8"/>
            <color indexed="81"/>
            <rFont val="Tahoma"/>
            <family val="2"/>
            <charset val="204"/>
          </rPr>
          <t>Kmetov:</t>
        </r>
        <r>
          <rPr>
            <sz val="8"/>
            <color indexed="81"/>
            <rFont val="Tahoma"/>
            <family val="2"/>
            <charset val="204"/>
          </rPr>
          <t xml:space="preserve">
Вариация с повторения на 3 елемента 14-ти клас</t>
        </r>
      </text>
    </comment>
    <comment ref="J14" authorId="0">
      <text>
        <r>
          <rPr>
            <b/>
            <sz val="8"/>
            <color indexed="81"/>
            <rFont val="Tahoma"/>
            <family val="2"/>
            <charset val="204"/>
          </rPr>
          <t>Kmetov:</t>
        </r>
        <r>
          <rPr>
            <sz val="8"/>
            <color indexed="81"/>
            <rFont val="Tahoma"/>
            <family val="2"/>
            <charset val="204"/>
          </rPr>
          <t xml:space="preserve">
Какъв модел ще приложите за изчисляване на вариантите при различните тото игри?
ТОТО 2 6 от 49 и ТОТО 5 от 35
</t>
        </r>
      </text>
    </comment>
    <comment ref="L14" authorId="0">
      <text>
        <r>
          <rPr>
            <b/>
            <sz val="8"/>
            <color indexed="81"/>
            <rFont val="Tahoma"/>
            <family val="2"/>
            <charset val="204"/>
          </rPr>
          <t>Kmetov:</t>
        </r>
        <r>
          <rPr>
            <sz val="8"/>
            <color indexed="81"/>
            <rFont val="Tahoma"/>
            <family val="2"/>
            <charset val="204"/>
          </rPr>
          <t xml:space="preserve">
Комбинация без повторения на 49 елемента 6-ти клас</t>
        </r>
      </text>
    </comment>
    <comment ref="J15" authorId="0">
      <text>
        <r>
          <rPr>
            <b/>
            <sz val="8"/>
            <color indexed="81"/>
            <rFont val="Tahoma"/>
            <family val="2"/>
            <charset val="204"/>
          </rPr>
          <t>Kmetov:</t>
        </r>
        <r>
          <rPr>
            <sz val="8"/>
            <color indexed="81"/>
            <rFont val="Tahoma"/>
            <family val="2"/>
            <charset val="204"/>
          </rPr>
          <t xml:space="preserve">
КЦМ - има 6 доставчика на руда 
Ако технологията позволява смесване на два типа руда - колко варианта ще предвидите?</t>
        </r>
      </text>
    </comment>
    <comment ref="L15" authorId="0">
      <text>
        <r>
          <rPr>
            <b/>
            <sz val="8"/>
            <color indexed="81"/>
            <rFont val="Tahoma"/>
            <family val="2"/>
            <charset val="204"/>
          </rPr>
          <t>Kmetov:</t>
        </r>
        <r>
          <rPr>
            <sz val="8"/>
            <color indexed="81"/>
            <rFont val="Tahoma"/>
            <family val="2"/>
            <charset val="204"/>
          </rPr>
          <t xml:space="preserve">
Комбинация на 6 елемента 2-ри клас 
може със и без повторения 
</t>
        </r>
      </text>
    </comment>
    <comment ref="J16" authorId="0">
      <text>
        <r>
          <rPr>
            <b/>
            <sz val="8"/>
            <color indexed="81"/>
            <rFont val="Tahoma"/>
            <family val="2"/>
            <charset val="204"/>
          </rPr>
          <t>Kmetov:</t>
        </r>
        <r>
          <rPr>
            <sz val="8"/>
            <color indexed="81"/>
            <rFont val="Tahoma"/>
            <family val="2"/>
            <charset val="204"/>
          </rPr>
          <t xml:space="preserve">
По колко начина могат да се раздадат 13 карти от колода от 52</t>
        </r>
      </text>
    </comment>
    <comment ref="L16" authorId="0">
      <text>
        <r>
          <rPr>
            <b/>
            <sz val="8"/>
            <color indexed="81"/>
            <rFont val="Tahoma"/>
            <family val="2"/>
            <charset val="204"/>
          </rPr>
          <t>Kmetov:</t>
        </r>
        <r>
          <rPr>
            <sz val="8"/>
            <color indexed="81"/>
            <rFont val="Tahoma"/>
            <family val="2"/>
            <charset val="204"/>
          </rPr>
          <t xml:space="preserve">
Комбинация без повторение на 52 обекта 13-ти клас</t>
        </r>
      </text>
    </comment>
    <comment ref="J17" authorId="0">
      <text>
        <r>
          <rPr>
            <b/>
            <sz val="8"/>
            <color indexed="81"/>
            <rFont val="Tahoma"/>
            <family val="2"/>
            <charset val="204"/>
          </rPr>
          <t>Kmetov:</t>
        </r>
        <r>
          <rPr>
            <sz val="8"/>
            <color indexed="81"/>
            <rFont val="Tahoma"/>
            <family val="2"/>
            <charset val="204"/>
          </rPr>
          <t xml:space="preserve">
Биовет Пещера произвеждат мултиспектърен антибиотик от 8 компонента. Изчислете вариантите на последователно добавяне на тези компоненти
</t>
        </r>
      </text>
    </comment>
    <comment ref="L17" authorId="0">
      <text>
        <r>
          <rPr>
            <b/>
            <sz val="8"/>
            <color indexed="81"/>
            <rFont val="Tahoma"/>
            <family val="2"/>
            <charset val="204"/>
          </rPr>
          <t>Kmetov:</t>
        </r>
        <r>
          <rPr>
            <sz val="8"/>
            <color indexed="81"/>
            <rFont val="Tahoma"/>
            <family val="2"/>
            <charset val="204"/>
          </rPr>
          <t xml:space="preserve">
Пермутация на 8 елемента
</t>
        </r>
      </text>
    </comment>
    <comment ref="J18" authorId="0">
      <text>
        <r>
          <rPr>
            <b/>
            <sz val="8"/>
            <color indexed="81"/>
            <rFont val="Tahoma"/>
            <family val="2"/>
            <charset val="204"/>
          </rPr>
          <t>Kmetov:</t>
        </r>
        <r>
          <rPr>
            <sz val="8"/>
            <color indexed="81"/>
            <rFont val="Tahoma"/>
            <family val="2"/>
            <charset val="204"/>
          </rPr>
          <t xml:space="preserve">
Микровълнова печка има програматор за фиксиращ 5 енергии на полето и 4 еднакви времеви стъпки. 
Изчислете многообразието на варианти за третиране които могат да се програмират с нея</t>
        </r>
      </text>
    </comment>
    <comment ref="L18" authorId="0">
      <text>
        <r>
          <rPr>
            <b/>
            <sz val="8"/>
            <color indexed="81"/>
            <rFont val="Tahoma"/>
            <family val="2"/>
            <charset val="204"/>
          </rPr>
          <t>Kmetov:</t>
        </r>
        <r>
          <rPr>
            <sz val="8"/>
            <color indexed="81"/>
            <rFont val="Tahoma"/>
            <family val="2"/>
            <charset val="204"/>
          </rPr>
          <t xml:space="preserve">
Вариация с повторение на 5 обекта 4-ти клас</t>
        </r>
      </text>
    </comment>
    <comment ref="J19" authorId="0">
      <text>
        <r>
          <rPr>
            <b/>
            <sz val="8"/>
            <color indexed="81"/>
            <rFont val="Tahoma"/>
            <family val="2"/>
            <charset val="204"/>
          </rPr>
          <t>Kmetov:</t>
        </r>
        <r>
          <rPr>
            <sz val="8"/>
            <color indexed="81"/>
            <rFont val="Tahoma"/>
            <family val="2"/>
            <charset val="204"/>
          </rPr>
          <t xml:space="preserve">
Ако варирате на две нива температура, рН и време за рагиране колко варианта за експеримент се получават </t>
        </r>
      </text>
    </comment>
    <comment ref="L19" authorId="0">
      <text>
        <r>
          <rPr>
            <b/>
            <sz val="8"/>
            <color indexed="81"/>
            <rFont val="Tahoma"/>
            <family val="2"/>
            <charset val="204"/>
          </rPr>
          <t>Kmetov:</t>
        </r>
        <r>
          <rPr>
            <sz val="8"/>
            <color indexed="81"/>
            <rFont val="Tahoma"/>
            <family val="2"/>
            <charset val="204"/>
          </rPr>
          <t xml:space="preserve">
Комбинация с повторение на два елемента 3-ти клас</t>
        </r>
      </text>
    </comment>
    <comment ref="J20" authorId="0">
      <text>
        <r>
          <rPr>
            <b/>
            <sz val="8"/>
            <color indexed="81"/>
            <rFont val="Tahoma"/>
            <family val="2"/>
            <charset val="204"/>
          </rPr>
          <t>Kmetov:</t>
        </r>
        <r>
          <rPr>
            <sz val="8"/>
            <color indexed="81"/>
            <rFont val="Tahoma"/>
            <family val="2"/>
            <charset val="204"/>
          </rPr>
          <t xml:space="preserve">
Изчислете вариантите за сума от точките на две зарчета
</t>
        </r>
      </text>
    </comment>
    <comment ref="L20" authorId="0">
      <text>
        <r>
          <rPr>
            <b/>
            <sz val="8"/>
            <color indexed="81"/>
            <rFont val="Tahoma"/>
            <family val="2"/>
            <charset val="204"/>
          </rPr>
          <t>Kmetov:</t>
        </r>
        <r>
          <rPr>
            <sz val="8"/>
            <color indexed="81"/>
            <rFont val="Tahoma"/>
            <family val="2"/>
            <charset val="204"/>
          </rPr>
          <t xml:space="preserve">
Вариация с повторение на 6 елемента 2-ри клас</t>
        </r>
      </text>
    </comment>
    <comment ref="J21" authorId="0">
      <text>
        <r>
          <rPr>
            <b/>
            <sz val="8"/>
            <color indexed="81"/>
            <rFont val="Tahoma"/>
            <family val="2"/>
            <charset val="204"/>
          </rPr>
          <t>Kmetov:</t>
        </r>
        <r>
          <rPr>
            <sz val="8"/>
            <color indexed="81"/>
            <rFont val="Tahoma"/>
            <family val="2"/>
            <charset val="204"/>
          </rPr>
          <t xml:space="preserve">
Изчислете колко варианта има в играта Стани богат 15 въпроса четири възможни отговора
</t>
        </r>
      </text>
    </comment>
    <comment ref="L21" authorId="0">
      <text>
        <r>
          <rPr>
            <b/>
            <sz val="8"/>
            <color indexed="81"/>
            <rFont val="Tahoma"/>
            <family val="2"/>
            <charset val="204"/>
          </rPr>
          <t>Kmetov:</t>
        </r>
        <r>
          <rPr>
            <sz val="8"/>
            <color indexed="81"/>
            <rFont val="Tahoma"/>
            <family val="2"/>
            <charset val="204"/>
          </rPr>
          <t xml:space="preserve">
Вариация с повторение на 4 обекта 15-ти клас</t>
        </r>
      </text>
    </comment>
    <comment ref="A22" authorId="0">
      <text>
        <r>
          <rPr>
            <b/>
            <sz val="8"/>
            <color indexed="81"/>
            <rFont val="Tahoma"/>
            <family val="2"/>
            <charset val="204"/>
          </rPr>
          <t>Kmetov:</t>
        </r>
        <r>
          <rPr>
            <sz val="8"/>
            <color indexed="81"/>
            <rFont val="Tahoma"/>
            <family val="2"/>
            <charset val="204"/>
          </rPr>
          <t xml:space="preserve">
ВНИМАНИЕ!!
Погледни формата на клетката за да не се заблудиш!!!</t>
        </r>
      </text>
    </comment>
    <comment ref="J22" authorId="0">
      <text>
        <r>
          <rPr>
            <b/>
            <sz val="8"/>
            <color indexed="81"/>
            <rFont val="Tahoma"/>
            <family val="2"/>
            <charset val="204"/>
          </rPr>
          <t>Kmetov:</t>
        </r>
        <r>
          <rPr>
            <sz val="8"/>
            <color indexed="81"/>
            <rFont val="Tahoma"/>
            <family val="2"/>
            <charset val="204"/>
          </rPr>
          <t xml:space="preserve">
Изпита по ИМА е тест с 40 въпроса с по 5 възможни отговора на всеки.
Изчислете броя на възможните варианти.</t>
        </r>
      </text>
    </comment>
    <comment ref="L22" authorId="0">
      <text>
        <r>
          <rPr>
            <b/>
            <sz val="8"/>
            <color indexed="81"/>
            <rFont val="Tahoma"/>
            <family val="2"/>
            <charset val="204"/>
          </rPr>
          <t>Kmetov:</t>
        </r>
        <r>
          <rPr>
            <sz val="8"/>
            <color indexed="81"/>
            <rFont val="Tahoma"/>
            <family val="2"/>
            <charset val="204"/>
          </rPr>
          <t xml:space="preserve">
Вариация с повторения 5 обекта 40 клас 
=9 E+27</t>
        </r>
      </text>
    </comment>
    <comment ref="A25" authorId="0">
      <text>
        <r>
          <rPr>
            <b/>
            <sz val="8"/>
            <color indexed="81"/>
            <rFont val="Tahoma"/>
            <family val="2"/>
            <charset val="204"/>
          </rPr>
          <t>Kmetov:</t>
        </r>
        <r>
          <rPr>
            <sz val="8"/>
            <color indexed="81"/>
            <rFont val="Tahoma"/>
            <family val="2"/>
            <charset val="204"/>
          </rPr>
          <t xml:space="preserve">
ВНИМАНИЕ!!
Погледни формата на клетката за да не се заблудиш!!!</t>
        </r>
      </text>
    </comment>
  </commentList>
</comments>
</file>

<file path=xl/comments10.xml><?xml version="1.0" encoding="utf-8"?>
<comments xmlns="http://schemas.openxmlformats.org/spreadsheetml/2006/main">
  <authors>
    <author>Kmetov</author>
  </authors>
  <commentList>
    <comment ref="H1" authorId="0">
      <text>
        <r>
          <rPr>
            <b/>
            <sz val="8"/>
            <color indexed="81"/>
            <rFont val="Tahoma"/>
            <family val="2"/>
            <charset val="204"/>
          </rPr>
          <t>Kmetov:</t>
        </r>
        <r>
          <rPr>
            <sz val="8"/>
            <color indexed="81"/>
            <rFont val="Tahoma"/>
            <family val="2"/>
            <charset val="204"/>
          </rPr>
          <t xml:space="preserve">
РАЗРАБОТИЛ В. Кметов 
Версия 13.10.08
=NORMDIST(AN3;$C$2;$C$3;FALSE)
pmf - probability mass function при false</t>
        </r>
      </text>
    </comment>
    <comment ref="M13" authorId="0">
      <text>
        <r>
          <rPr>
            <b/>
            <sz val="8"/>
            <color indexed="81"/>
            <rFont val="Tahoma"/>
            <family val="2"/>
            <charset val="204"/>
          </rPr>
          <t>Kmetov:</t>
        </r>
        <r>
          <rPr>
            <sz val="8"/>
            <color indexed="81"/>
            <rFont val="Tahoma"/>
            <family val="2"/>
            <charset val="204"/>
          </rPr>
          <t xml:space="preserve">
ГРАНИЦА ЗА РЕШЕНИЕ при Суханек
 1.64u за за Р=95% или 2.33u za Р.99%
„EU approach“ (Commission decision 2002/657/EC)
</t>
        </r>
      </text>
    </comment>
  </commentList>
</comments>
</file>

<file path=xl/comments11.xml><?xml version="1.0" encoding="utf-8"?>
<comments xmlns="http://schemas.openxmlformats.org/spreadsheetml/2006/main">
  <authors>
    <author>Kmetov</author>
    <author>Veselin Kmetov</author>
    <author>Veselin KMETOV</author>
  </authors>
  <commentList>
    <comment ref="A1" authorId="0">
      <text>
        <r>
          <rPr>
            <b/>
            <sz val="8"/>
            <color indexed="81"/>
            <rFont val="Tahoma"/>
            <family val="2"/>
            <charset val="204"/>
          </rPr>
          <t>Kmetov:</t>
        </r>
        <r>
          <rPr>
            <sz val="8"/>
            <color indexed="81"/>
            <rFont val="Tahoma"/>
            <family val="2"/>
            <charset val="204"/>
          </rPr>
          <t xml:space="preserve">
РАЗРАБОТИЛ
В. КМЕТОВ 
ВЕРСИЯ 08.10.2010
</t>
        </r>
      </text>
    </comment>
    <comment ref="H19" authorId="1">
      <text>
        <r>
          <rPr>
            <b/>
            <sz val="8"/>
            <color indexed="81"/>
            <rFont val="Tahoma"/>
            <family val="2"/>
            <charset val="204"/>
          </rPr>
          <t>Veselin Kmetov:</t>
        </r>
        <r>
          <rPr>
            <sz val="8"/>
            <color indexed="81"/>
            <rFont val="Tahoma"/>
            <family val="2"/>
            <charset val="204"/>
          </rPr>
          <t xml:space="preserve">
1 = comulative - 
изчислява P=F(X) т.е.
натрупаните честоти от -безкрайност до Х
 0 = FALSHE 
връща отсоителната честота в точка Х</t>
        </r>
      </text>
    </comment>
    <comment ref="H20" authorId="1">
      <text>
        <r>
          <rPr>
            <b/>
            <sz val="8"/>
            <color indexed="81"/>
            <rFont val="Tahoma"/>
            <family val="2"/>
            <charset val="204"/>
          </rPr>
          <t>Veselin Kmetov:</t>
        </r>
        <r>
          <rPr>
            <sz val="8"/>
            <color indexed="81"/>
            <rFont val="Tahoma"/>
            <family val="2"/>
            <charset val="204"/>
          </rPr>
          <t xml:space="preserve">
Тук probability - P=0.XX
</t>
        </r>
      </text>
    </comment>
    <comment ref="H21" authorId="1">
      <text>
        <r>
          <rPr>
            <b/>
            <sz val="8"/>
            <color indexed="81"/>
            <rFont val="Tahoma"/>
            <family val="2"/>
            <charset val="204"/>
          </rPr>
          <t>Veselin Kmetov:</t>
        </r>
        <r>
          <rPr>
            <sz val="8"/>
            <color indexed="81"/>
            <rFont val="Tahoma"/>
            <family val="2"/>
            <charset val="204"/>
          </rPr>
          <t xml:space="preserve">
Тук probability - P=0.XX
</t>
        </r>
      </text>
    </comment>
    <comment ref="H23" authorId="1">
      <text>
        <r>
          <rPr>
            <b/>
            <sz val="8"/>
            <color indexed="81"/>
            <rFont val="Tahoma"/>
            <family val="2"/>
            <charset val="204"/>
          </rPr>
          <t>Veselin Kmetov:</t>
        </r>
        <r>
          <rPr>
            <sz val="8"/>
            <color indexed="81"/>
            <rFont val="Tahoma"/>
            <family val="2"/>
            <charset val="204"/>
          </rPr>
          <t xml:space="preserve">
ВНИМАНИЕ ТУК 
probability e ALFA</t>
        </r>
      </text>
    </comment>
    <comment ref="H65" authorId="2">
      <text>
        <r>
          <rPr>
            <b/>
            <sz val="8"/>
            <color indexed="81"/>
            <rFont val="Tahoma"/>
            <family val="2"/>
            <charset val="204"/>
          </rPr>
          <t>Veselin KMETOV:</t>
        </r>
        <r>
          <rPr>
            <sz val="8"/>
            <color indexed="81"/>
            <rFont val="Tahoma"/>
            <family val="2"/>
            <charset val="204"/>
          </rPr>
          <t xml:space="preserve">
ТОВА Е S 
изчислено като 
Sx_av=S/SQRT(N)</t>
        </r>
      </text>
    </comment>
  </commentList>
</comments>
</file>

<file path=xl/comments12.xml><?xml version="1.0" encoding="utf-8"?>
<comments xmlns="http://schemas.openxmlformats.org/spreadsheetml/2006/main">
  <authors>
    <author>Kmetov</author>
    <author>Veselin KMETOV</author>
    <author>Veselin Kmetov</author>
  </authors>
  <commentList>
    <comment ref="A1" authorId="0">
      <text>
        <r>
          <rPr>
            <b/>
            <sz val="8"/>
            <color indexed="81"/>
            <rFont val="Tahoma"/>
            <family val="2"/>
            <charset val="204"/>
          </rPr>
          <t>Kmetov:</t>
        </r>
        <r>
          <rPr>
            <sz val="8"/>
            <color indexed="81"/>
            <rFont val="Tahoma"/>
            <family val="2"/>
            <charset val="204"/>
          </rPr>
          <t xml:space="preserve">
Изготвил В. Кметов 
Последна версия 07.10.10</t>
        </r>
      </text>
    </comment>
    <comment ref="K7" authorId="0">
      <text>
        <r>
          <rPr>
            <b/>
            <sz val="8"/>
            <color indexed="81"/>
            <rFont val="Tahoma"/>
            <family val="2"/>
            <charset val="204"/>
          </rPr>
          <t>Kmetov:</t>
        </r>
        <r>
          <rPr>
            <sz val="8"/>
            <color indexed="81"/>
            <rFont val="Tahoma"/>
            <family val="2"/>
            <charset val="204"/>
          </rPr>
          <t xml:space="preserve">
Tools 
Data Analysis
Dеscriptiv Statistics</t>
        </r>
      </text>
    </comment>
    <comment ref="K10" authorId="1">
      <text>
        <r>
          <rPr>
            <b/>
            <sz val="8"/>
            <color indexed="81"/>
            <rFont val="Tahoma"/>
            <family val="2"/>
            <charset val="204"/>
          </rPr>
          <t>Veselin KMETOV:</t>
        </r>
        <r>
          <rPr>
            <sz val="8"/>
            <color indexed="81"/>
            <rFont val="Tahoma"/>
            <family val="2"/>
            <charset val="204"/>
          </rPr>
          <t xml:space="preserve">
ТОВА Е S 
изчислено като 
Sx_av=S/SQRT(N)</t>
        </r>
      </text>
    </comment>
    <comment ref="C14" authorId="1">
      <text>
        <r>
          <rPr>
            <b/>
            <sz val="8"/>
            <color indexed="81"/>
            <rFont val="Tahoma"/>
            <family val="2"/>
            <charset val="204"/>
          </rPr>
          <t>Veselin KMETOV:</t>
        </r>
        <r>
          <rPr>
            <sz val="8"/>
            <color indexed="81"/>
            <rFont val="Tahoma"/>
            <family val="2"/>
            <charset val="204"/>
          </rPr>
          <t xml:space="preserve">
ТОВА Е  ПРИ ДВУСТРАННА ПОСТАНОВКА
за едностранна трябва да се умножи по 2</t>
        </r>
      </text>
    </comment>
    <comment ref="B15" authorId="2">
      <text>
        <r>
          <rPr>
            <b/>
            <sz val="8"/>
            <color indexed="81"/>
            <rFont val="Tahoma"/>
            <family val="2"/>
            <charset val="204"/>
          </rPr>
          <t>Veselin Kmetov:</t>
        </r>
        <r>
          <rPr>
            <sz val="8"/>
            <color indexed="81"/>
            <rFont val="Tahoma"/>
            <family val="2"/>
            <charset val="204"/>
          </rPr>
          <t xml:space="preserve">
simetrical half CONFIDENTAL INTERVAL</t>
        </r>
      </text>
    </comment>
    <comment ref="K15" authorId="0">
      <text>
        <r>
          <rPr>
            <b/>
            <sz val="8"/>
            <color indexed="81"/>
            <rFont val="Tahoma"/>
            <family val="2"/>
            <charset val="204"/>
          </rPr>
          <t>Kmetov:</t>
        </r>
        <r>
          <rPr>
            <sz val="8"/>
            <color indexed="81"/>
            <rFont val="Tahoma"/>
            <family val="2"/>
            <charset val="204"/>
          </rPr>
          <t xml:space="preserve">
ексцес (стръмност)
the relative peakedness or flatness of a distribution compared with the normal distribution</t>
        </r>
      </text>
    </comment>
    <comment ref="K16" authorId="0">
      <text>
        <r>
          <rPr>
            <b/>
            <sz val="8"/>
            <color indexed="81"/>
            <rFont val="Tahoma"/>
            <family val="2"/>
            <charset val="204"/>
          </rPr>
          <t>Kmetov:</t>
        </r>
        <r>
          <rPr>
            <sz val="8"/>
            <color indexed="81"/>
            <rFont val="Tahoma"/>
            <family val="2"/>
            <charset val="204"/>
          </rPr>
          <t xml:space="preserve">
асиметрия (скосеност)
Skewness characterizes the degree of asymmetry of a distribution around its mean. Positive skewness indicates a distribution with an asymmetric tail extending toward more positive values. Negative skewness indicates a distribution with an asymmetric tail extending toward more negative values.
</t>
        </r>
      </text>
    </comment>
    <comment ref="K29" authorId="0">
      <text>
        <r>
          <rPr>
            <b/>
            <sz val="8"/>
            <color indexed="81"/>
            <rFont val="Tahoma"/>
            <family val="2"/>
            <charset val="204"/>
          </rPr>
          <t>Kmetov:</t>
        </r>
        <r>
          <rPr>
            <sz val="8"/>
            <color indexed="81"/>
            <rFont val="Tahoma"/>
            <family val="2"/>
            <charset val="204"/>
          </rPr>
          <t xml:space="preserve">
Tools 
Data Analysis
Discriptiv Statistics</t>
        </r>
      </text>
    </comment>
    <comment ref="K32" authorId="1">
      <text>
        <r>
          <rPr>
            <b/>
            <sz val="8"/>
            <color indexed="81"/>
            <rFont val="Tahoma"/>
            <family val="2"/>
            <charset val="204"/>
          </rPr>
          <t>Veselin KMETOV:</t>
        </r>
        <r>
          <rPr>
            <sz val="8"/>
            <color indexed="81"/>
            <rFont val="Tahoma"/>
            <family val="2"/>
            <charset val="204"/>
          </rPr>
          <t xml:space="preserve">
ТОВА Е S 
изчислено като 
Sx_av=S/SQRT(N)</t>
        </r>
      </text>
    </comment>
  </commentList>
</comments>
</file>

<file path=xl/comments13.xml><?xml version="1.0" encoding="utf-8"?>
<comments xmlns="http://schemas.openxmlformats.org/spreadsheetml/2006/main">
  <authors>
    <author>Kmetov</author>
    <author>Veselin KMETOV</author>
  </authors>
  <commentList>
    <comment ref="A1" authorId="0">
      <text>
        <r>
          <rPr>
            <b/>
            <sz val="8"/>
            <color indexed="81"/>
            <rFont val="Tahoma"/>
            <family val="2"/>
            <charset val="204"/>
          </rPr>
          <t>Kmetov:</t>
        </r>
        <r>
          <rPr>
            <sz val="8"/>
            <color indexed="81"/>
            <rFont val="Tahoma"/>
            <family val="2"/>
            <charset val="204"/>
          </rPr>
          <t xml:space="preserve">
РАЗРАБОТИЛ
В. КМЕТОВ 
ВЕРСИЯ 26.11.2007
</t>
        </r>
      </text>
    </comment>
    <comment ref="C4" authorId="0">
      <text>
        <r>
          <rPr>
            <b/>
            <sz val="8"/>
            <color indexed="81"/>
            <rFont val="Tahoma"/>
            <family val="2"/>
            <charset val="204"/>
          </rPr>
          <t>Kmetov:</t>
        </r>
        <r>
          <rPr>
            <sz val="8"/>
            <color indexed="81"/>
            <rFont val="Tahoma"/>
            <family val="2"/>
            <charset val="204"/>
          </rPr>
          <t xml:space="preserve">
Резултатът е в алфа 
за да се обърне 1-алфа
</t>
        </r>
      </text>
    </comment>
    <comment ref="A5" authorId="1">
      <text>
        <r>
          <rPr>
            <b/>
            <sz val="8"/>
            <color indexed="81"/>
            <rFont val="Tahoma"/>
            <family val="2"/>
            <charset val="204"/>
          </rPr>
          <t>Veselin KMETOV:</t>
        </r>
        <r>
          <rPr>
            <sz val="8"/>
            <color indexed="81"/>
            <rFont val="Tahoma"/>
            <family val="2"/>
            <charset val="204"/>
          </rPr>
          <t xml:space="preserve">
Това съответства на таблицата на Приложение 2 от ТЕ</t>
        </r>
      </text>
    </comment>
    <comment ref="P5" authorId="0">
      <text>
        <r>
          <rPr>
            <b/>
            <sz val="8"/>
            <color indexed="81"/>
            <rFont val="Tahoma"/>
            <family val="2"/>
            <charset val="204"/>
          </rPr>
          <t>Kmetov:</t>
        </r>
        <r>
          <rPr>
            <sz val="8"/>
            <color indexed="81"/>
            <rFont val="Tahoma"/>
            <family val="2"/>
            <charset val="204"/>
          </rPr>
          <t xml:space="preserve">
Резултатът е в алфа 
за да се обърне 1-алфа
</t>
        </r>
      </text>
    </comment>
  </commentList>
</comments>
</file>

<file path=xl/comments14.xml><?xml version="1.0" encoding="utf-8"?>
<comments xmlns="http://schemas.openxmlformats.org/spreadsheetml/2006/main">
  <authors>
    <author>Kmetov</author>
  </authors>
  <commentList>
    <comment ref="A1" authorId="0">
      <text>
        <r>
          <rPr>
            <b/>
            <sz val="8"/>
            <color indexed="81"/>
            <rFont val="Tahoma"/>
            <family val="2"/>
            <charset val="204"/>
          </rPr>
          <t>Kmetov:</t>
        </r>
        <r>
          <rPr>
            <sz val="8"/>
            <color indexed="81"/>
            <rFont val="Tahoma"/>
            <family val="2"/>
            <charset val="204"/>
          </rPr>
          <t xml:space="preserve">
РАЗРАБОТИЛ
В. КМЕТОВ 
ВЕРСИЯ 5.02.2006
</t>
        </r>
      </text>
    </comment>
    <comment ref="A3" authorId="0">
      <text>
        <r>
          <rPr>
            <b/>
            <sz val="8"/>
            <color indexed="81"/>
            <rFont val="Tahoma"/>
            <family val="2"/>
            <charset val="204"/>
          </rPr>
          <t>Kmetov:</t>
        </r>
        <r>
          <rPr>
            <sz val="8"/>
            <color indexed="81"/>
            <rFont val="Tahoma"/>
            <family val="2"/>
            <charset val="204"/>
          </rPr>
          <t xml:space="preserve">
В случая АЛФА е сумата от 1/2 Алфа + 1/2 Алфа</t>
        </r>
      </text>
    </comment>
    <comment ref="C4" authorId="0">
      <text>
        <r>
          <rPr>
            <b/>
            <sz val="8"/>
            <color indexed="81"/>
            <rFont val="Tahoma"/>
            <family val="2"/>
            <charset val="204"/>
          </rPr>
          <t>Kmetov:</t>
        </r>
        <r>
          <rPr>
            <sz val="8"/>
            <color indexed="81"/>
            <rFont val="Tahoma"/>
            <family val="2"/>
            <charset val="204"/>
          </rPr>
          <t xml:space="preserve">
Сметката е при отчитане на двустранна постановка и сумирани двете опашлета</t>
        </r>
      </text>
    </comment>
  </commentList>
</comments>
</file>

<file path=xl/comments15.xml><?xml version="1.0" encoding="utf-8"?>
<comments xmlns="http://schemas.openxmlformats.org/spreadsheetml/2006/main">
  <authors>
    <author>Chromatogphska lab</author>
  </authors>
  <commentList>
    <comment ref="P2" authorId="0">
      <text>
        <r>
          <rPr>
            <b/>
            <sz val="8"/>
            <color indexed="81"/>
            <rFont val="Tahoma"/>
            <family val="2"/>
            <charset val="204"/>
          </rPr>
          <t>Chromatogphska lab:</t>
        </r>
        <r>
          <rPr>
            <sz val="8"/>
            <color indexed="81"/>
            <rFont val="Tahoma"/>
            <family val="2"/>
            <charset val="204"/>
          </rPr>
          <t xml:space="preserve">
1</t>
        </r>
        <r>
          <rPr>
            <b/>
            <i/>
            <sz val="8"/>
            <color indexed="81"/>
            <rFont val="Tahoma"/>
            <family val="2"/>
          </rPr>
          <t xml:space="preserve"> </t>
        </r>
        <r>
          <rPr>
            <b/>
            <sz val="8"/>
            <color indexed="81"/>
            <rFont val="Tahoma"/>
            <family val="2"/>
          </rPr>
          <t>Limit of detection</t>
        </r>
        <r>
          <rPr>
            <sz val="8"/>
            <color indexed="81"/>
            <rFont val="Tahoma"/>
            <family val="2"/>
            <charset val="204"/>
          </rPr>
          <t xml:space="preserve">
The limit of detection and criterion of detection are calculated on the basis of the standard deviation from the results of at least 6 blank determinations or - if the method does not give a blank - of 6 determinations of a sample with a concentration close to the expected limit of detection (LOD). A sample of a concentration less than 5 times the LOD will normally be adequate. The determination must be made under repeatability conditions.
The standard deviation of a synthetic sample and a natural sample (with or without a low concentration of the analyte) is not necessarily the same and the standard deviation is generally largest for the natural sample. Therefore, whenever possible, a natural sample should be used for the determination of LOD.
When the LOD has been calculated it is important to verify that an acceptable standard deviation can be achieved at concentrations close to the LOD. If this does not prove to be the case the LOD must be re-evaluated. Calculation of LOD is described in Annex 2.
</t>
        </r>
      </text>
    </comment>
    <comment ref="Q2" authorId="0">
      <text>
        <r>
          <rPr>
            <b/>
            <sz val="8"/>
            <color indexed="81"/>
            <rFont val="Tahoma"/>
            <family val="2"/>
            <charset val="204"/>
          </rPr>
          <t>ChromLab Rousse</t>
        </r>
        <r>
          <rPr>
            <sz val="8"/>
            <color indexed="81"/>
            <rFont val="Tahoma"/>
            <family val="2"/>
            <charset val="204"/>
          </rPr>
          <t xml:space="preserve">
Uncertainty Master v.1.00 2003
N.Vitanov - N.Dobreva
DEMO
</t>
        </r>
      </text>
    </comment>
  </commentList>
</comments>
</file>

<file path=xl/comments16.xml><?xml version="1.0" encoding="utf-8"?>
<comments xmlns="http://schemas.openxmlformats.org/spreadsheetml/2006/main">
  <authors>
    <author>Kmetov</author>
  </authors>
  <commentList>
    <comment ref="A1" authorId="0">
      <text>
        <r>
          <rPr>
            <b/>
            <sz val="8"/>
            <color indexed="81"/>
            <rFont val="Tahoma"/>
            <family val="2"/>
            <charset val="204"/>
          </rPr>
          <t>Kmetov:</t>
        </r>
        <r>
          <rPr>
            <sz val="8"/>
            <color indexed="81"/>
            <rFont val="Tahoma"/>
            <family val="2"/>
            <charset val="204"/>
          </rPr>
          <t xml:space="preserve">
РАЗРАБОТИЛ
В. КМЕТОВ 
ВЕРСИЯ 31.10.2006
</t>
        </r>
      </text>
    </comment>
    <comment ref="A18" authorId="0">
      <text>
        <r>
          <rPr>
            <b/>
            <sz val="8"/>
            <color indexed="81"/>
            <rFont val="Tahoma"/>
            <family val="2"/>
            <charset val="204"/>
          </rPr>
          <t>Kmetov:</t>
        </r>
        <r>
          <rPr>
            <sz val="8"/>
            <color indexed="81"/>
            <rFont val="Tahoma"/>
            <family val="2"/>
            <charset val="204"/>
          </rPr>
          <t xml:space="preserve">
Направете проверка на три серии за да се демонстрира представителност на извадката</t>
        </r>
      </text>
    </comment>
  </commentList>
</comments>
</file>

<file path=xl/comments17.xml><?xml version="1.0" encoding="utf-8"?>
<comments xmlns="http://schemas.openxmlformats.org/spreadsheetml/2006/main">
  <authors>
    <author>Kmetov</author>
    <author>Veselin KMETOV</author>
  </authors>
  <commentList>
    <comment ref="A1" authorId="0">
      <text>
        <r>
          <rPr>
            <b/>
            <sz val="8"/>
            <color indexed="81"/>
            <rFont val="Tahoma"/>
            <family val="2"/>
            <charset val="204"/>
          </rPr>
          <t>Kmetov:</t>
        </r>
        <r>
          <rPr>
            <sz val="8"/>
            <color indexed="81"/>
            <rFont val="Tahoma"/>
            <family val="2"/>
            <charset val="204"/>
          </rPr>
          <t xml:space="preserve">
РАЗРАБОТИЛ
В. КМЕТОВ 
ВЕРСИЯ 14.10.2008
</t>
        </r>
      </text>
    </comment>
    <comment ref="A3" authorId="1">
      <text>
        <r>
          <rPr>
            <b/>
            <sz val="8"/>
            <color indexed="81"/>
            <rFont val="Tahoma"/>
            <family val="2"/>
            <charset val="204"/>
          </rPr>
          <t>Veselin KMETOV:</t>
        </r>
        <r>
          <rPr>
            <sz val="8"/>
            <color indexed="81"/>
            <rFont val="Tahoma"/>
            <family val="2"/>
            <charset val="204"/>
          </rPr>
          <t xml:space="preserve">
probability - сумата на алфите от двете страни</t>
        </r>
      </text>
    </comment>
    <comment ref="G3" authorId="1">
      <text>
        <r>
          <rPr>
            <b/>
            <sz val="8"/>
            <color indexed="81"/>
            <rFont val="Tahoma"/>
            <family val="2"/>
            <charset val="204"/>
          </rPr>
          <t>Veselin KMETOV:</t>
        </r>
        <r>
          <rPr>
            <sz val="8"/>
            <color indexed="81"/>
            <rFont val="Tahoma"/>
            <family val="2"/>
            <charset val="204"/>
          </rPr>
          <t xml:space="preserve">
Тук алфа  го наричат </t>
        </r>
        <r>
          <rPr>
            <b/>
            <sz val="8"/>
            <color indexed="81"/>
            <rFont val="Tahoma"/>
            <family val="2"/>
            <charset val="204"/>
          </rPr>
          <t xml:space="preserve">probability -significance level </t>
        </r>
        <r>
          <rPr>
            <sz val="8"/>
            <color indexed="81"/>
            <rFont val="Tahoma"/>
            <family val="2"/>
            <charset val="204"/>
          </rPr>
          <t xml:space="preserve">а това е статистическа сигурност </t>
        </r>
      </text>
    </comment>
    <comment ref="E4" authorId="1">
      <text>
        <r>
          <rPr>
            <b/>
            <sz val="8"/>
            <color indexed="81"/>
            <rFont val="Tahoma"/>
            <family val="2"/>
            <charset val="204"/>
          </rPr>
          <t>Veselin KMETOV:</t>
        </r>
        <r>
          <rPr>
            <sz val="8"/>
            <color indexed="81"/>
            <rFont val="Tahoma"/>
            <family val="2"/>
            <charset val="204"/>
          </rPr>
          <t xml:space="preserve">
ВНИМАНИЕ ТУК EXCEL </t>
        </r>
        <r>
          <rPr>
            <b/>
            <sz val="8"/>
            <color indexed="81"/>
            <rFont val="Tahoma"/>
            <family val="2"/>
            <charset val="204"/>
          </rPr>
          <t xml:space="preserve">САМ си слага 1/2 Алфа </t>
        </r>
        <r>
          <rPr>
            <sz val="8"/>
            <color indexed="81"/>
            <rFont val="Tahoma"/>
            <family val="2"/>
            <charset val="204"/>
          </rPr>
          <t>-ЗА ДВУСТРАННА ПОСТАНОВКА въпреки че му оказваме цялото АЛФА</t>
        </r>
      </text>
    </comment>
    <comment ref="E5" authorId="1">
      <text>
        <r>
          <rPr>
            <b/>
            <sz val="8"/>
            <color indexed="81"/>
            <rFont val="Tahoma"/>
            <family val="2"/>
            <charset val="204"/>
          </rPr>
          <t>Veselin KMETOV:</t>
        </r>
        <r>
          <rPr>
            <sz val="8"/>
            <color indexed="81"/>
            <rFont val="Tahoma"/>
            <family val="2"/>
            <charset val="204"/>
          </rPr>
          <t xml:space="preserve">
ВНИМАНИЕ ТУК EXCEL САМ си слага 1/2 Алфа -ЗА ЕДНОСТРАННА да се умножи по 2 </t>
        </r>
      </text>
    </comment>
  </commentList>
</comments>
</file>

<file path=xl/comments18.xml><?xml version="1.0" encoding="utf-8"?>
<comments xmlns="http://schemas.openxmlformats.org/spreadsheetml/2006/main">
  <authors>
    <author>Kmetov</author>
    <author>Veselin KMETOV</author>
  </authors>
  <commentList>
    <comment ref="S10" authorId="0">
      <text>
        <r>
          <rPr>
            <b/>
            <sz val="8"/>
            <color indexed="81"/>
            <rFont val="Tahoma"/>
            <family val="2"/>
            <charset val="204"/>
          </rPr>
          <t>Kmetov:</t>
        </r>
        <r>
          <rPr>
            <sz val="8"/>
            <color indexed="81"/>
            <rFont val="Tahoma"/>
            <family val="2"/>
            <charset val="204"/>
          </rPr>
          <t xml:space="preserve">
Средна стойност на дисперсиите</t>
        </r>
      </text>
    </comment>
    <comment ref="S12" authorId="0">
      <text>
        <r>
          <rPr>
            <b/>
            <sz val="8"/>
            <color indexed="81"/>
            <rFont val="Tahoma"/>
            <family val="2"/>
            <charset val="204"/>
          </rPr>
          <t>Kmetov:</t>
        </r>
        <r>
          <rPr>
            <sz val="8"/>
            <color indexed="81"/>
            <rFont val="Tahoma"/>
            <family val="2"/>
            <charset val="204"/>
          </rPr>
          <t xml:space="preserve">
Степени на свобода
(n1+n2)-2
</t>
        </r>
      </text>
    </comment>
    <comment ref="A13" authorId="1">
      <text>
        <r>
          <rPr>
            <b/>
            <sz val="8"/>
            <color indexed="81"/>
            <rFont val="Tahoma"/>
            <family val="2"/>
            <charset val="204"/>
          </rPr>
          <t>Veselin KMETOV:</t>
        </r>
        <r>
          <rPr>
            <sz val="8"/>
            <color indexed="81"/>
            <rFont val="Tahoma"/>
            <family val="2"/>
            <charset val="204"/>
          </rPr>
          <t xml:space="preserve">
ЕДНОСТРАННО -
СТАНДАРТНО РАЗПРЕДЕЛЕНИЕ - ТАБЛИЦА НА ИНТЕГРАЛА НА ЛАПЛАС
</t>
        </r>
      </text>
    </comment>
    <comment ref="A14" authorId="1">
      <text>
        <r>
          <rPr>
            <b/>
            <sz val="8"/>
            <color indexed="81"/>
            <rFont val="Tahoma"/>
            <family val="2"/>
            <charset val="204"/>
          </rPr>
          <t>Veselin KMETOV:</t>
        </r>
        <r>
          <rPr>
            <sz val="8"/>
            <color indexed="81"/>
            <rFont val="Tahoma"/>
            <family val="2"/>
            <charset val="204"/>
          </rPr>
          <t xml:space="preserve">
ДВУСТРАННО -
СТАНДАРТНО РАЗПРЕДЕЛЕНИЕ - ТАБЛИЦА НА ИНТЕГРАЛА НА ЛАПЛАС</t>
        </r>
      </text>
    </comment>
    <comment ref="B44" authorId="0">
      <text>
        <r>
          <rPr>
            <b/>
            <sz val="8"/>
            <color indexed="81"/>
            <rFont val="Tahoma"/>
            <family val="2"/>
            <charset val="204"/>
          </rPr>
          <t>Kmetov:</t>
        </r>
        <r>
          <rPr>
            <sz val="8"/>
            <color indexed="81"/>
            <rFont val="Tahoma"/>
            <family val="2"/>
            <charset val="204"/>
          </rPr>
          <t xml:space="preserve">
Тук probability e ALFA</t>
        </r>
      </text>
    </comment>
    <comment ref="B45" authorId="0">
      <text>
        <r>
          <rPr>
            <b/>
            <sz val="8"/>
            <color indexed="81"/>
            <rFont val="Tahoma"/>
            <family val="2"/>
            <charset val="204"/>
          </rPr>
          <t>Kmetov:</t>
        </r>
        <r>
          <rPr>
            <sz val="8"/>
            <color indexed="81"/>
            <rFont val="Tahoma"/>
            <family val="2"/>
            <charset val="204"/>
          </rPr>
          <t xml:space="preserve">
Тук probability e ALFA</t>
        </r>
      </text>
    </comment>
    <comment ref="B47" authorId="0">
      <text>
        <r>
          <rPr>
            <b/>
            <sz val="8"/>
            <color indexed="81"/>
            <rFont val="Tahoma"/>
            <family val="2"/>
            <charset val="204"/>
          </rPr>
          <t>Kmetov:</t>
        </r>
        <r>
          <rPr>
            <sz val="8"/>
            <color indexed="81"/>
            <rFont val="Tahoma"/>
            <family val="2"/>
            <charset val="204"/>
          </rPr>
          <t xml:space="preserve">
Тук probability e ALFA</t>
        </r>
      </text>
    </comment>
  </commentList>
</comments>
</file>

<file path=xl/comments19.xml><?xml version="1.0" encoding="utf-8"?>
<comments xmlns="http://schemas.openxmlformats.org/spreadsheetml/2006/main">
  <authors>
    <author>Kmetov</author>
    <author>Veselin KMETOV</author>
    <author>Veselin Kmetov</author>
  </authors>
  <commentList>
    <comment ref="A1" authorId="0">
      <text>
        <r>
          <rPr>
            <b/>
            <sz val="8"/>
            <color indexed="81"/>
            <rFont val="Tahoma"/>
            <family val="2"/>
            <charset val="204"/>
          </rPr>
          <t>Kmetov:</t>
        </r>
        <r>
          <rPr>
            <sz val="8"/>
            <color indexed="81"/>
            <rFont val="Tahoma"/>
            <family val="2"/>
            <charset val="204"/>
          </rPr>
          <t xml:space="preserve">
РАЗРАБОТИЛ
В. КМЕТОВ 
ВЕРСИЯ 17.10.2010
</t>
        </r>
      </text>
    </comment>
    <comment ref="B3" authorId="1">
      <text>
        <r>
          <rPr>
            <b/>
            <sz val="8"/>
            <color indexed="81"/>
            <rFont val="Tahoma"/>
            <family val="2"/>
            <charset val="204"/>
          </rPr>
          <t>Veselin KMETOV:</t>
        </r>
        <r>
          <rPr>
            <sz val="8"/>
            <color indexed="81"/>
            <rFont val="Tahoma"/>
            <family val="2"/>
            <charset val="204"/>
          </rPr>
          <t xml:space="preserve">
ВНИМАНИE- Правилно преценете към едностранна лява или едностранна дясна или двустранна постановка (критерий) на задачата да отнесете статистиката. 
(само стойности за  |t|&lt;8 ще се изобразят на графиката; Използвайте n&gt;2)</t>
        </r>
      </text>
    </comment>
    <comment ref="J16" authorId="2">
      <text>
        <r>
          <rPr>
            <b/>
            <sz val="8"/>
            <color indexed="81"/>
            <rFont val="Tahoma"/>
            <family val="2"/>
            <charset val="204"/>
          </rPr>
          <t>Veselin Kmetov:</t>
        </r>
        <r>
          <rPr>
            <sz val="8"/>
            <color indexed="81"/>
            <rFont val="Tahoma"/>
            <family val="2"/>
            <charset val="204"/>
          </rPr>
          <t xml:space="preserve">
ТОВА Е СТОЙНОСТТА НА АЛФА, при която хипотезата се обръща!!</t>
        </r>
      </text>
    </comment>
  </commentList>
</comments>
</file>

<file path=xl/comments2.xml><?xml version="1.0" encoding="utf-8"?>
<comments xmlns="http://schemas.openxmlformats.org/spreadsheetml/2006/main">
  <authors>
    <author>Kmetov</author>
  </authors>
  <commentList>
    <comment ref="A1" authorId="0">
      <text>
        <r>
          <rPr>
            <b/>
            <sz val="8"/>
            <color indexed="81"/>
            <rFont val="Tahoma"/>
            <family val="2"/>
            <charset val="204"/>
          </rPr>
          <t>Kmetov:</t>
        </r>
        <r>
          <rPr>
            <sz val="8"/>
            <color indexed="81"/>
            <rFont val="Tahoma"/>
            <family val="2"/>
            <charset val="204"/>
          </rPr>
          <t xml:space="preserve">
РАЗРАБОТИЛ
В. КМЕТОВ 
ВЕРСИЯ 5.02.2006
</t>
        </r>
      </text>
    </comment>
  </commentList>
</comments>
</file>

<file path=xl/comments20.xml><?xml version="1.0" encoding="utf-8"?>
<comments xmlns="http://schemas.openxmlformats.org/spreadsheetml/2006/main">
  <authors>
    <author>Kmetov</author>
    <author>Veselin KMETOV</author>
  </authors>
  <commentList>
    <comment ref="A1" authorId="0">
      <text>
        <r>
          <rPr>
            <b/>
            <sz val="8"/>
            <color indexed="81"/>
            <rFont val="Tahoma"/>
            <family val="2"/>
            <charset val="204"/>
          </rPr>
          <t>Kmetov:</t>
        </r>
        <r>
          <rPr>
            <sz val="8"/>
            <color indexed="81"/>
            <rFont val="Tahoma"/>
            <family val="2"/>
            <charset val="204"/>
          </rPr>
          <t xml:space="preserve">
РАЗРАБОТИЛ
В. КМЕТОВ 
ВЕРСИЯ 14.12.2007
</t>
        </r>
      </text>
    </comment>
    <comment ref="B3" authorId="1">
      <text>
        <r>
          <rPr>
            <b/>
            <sz val="8"/>
            <color indexed="81"/>
            <rFont val="Tahoma"/>
            <family val="2"/>
            <charset val="204"/>
          </rPr>
          <t>Veselin KMETOV:</t>
        </r>
        <r>
          <rPr>
            <sz val="8"/>
            <color indexed="81"/>
            <rFont val="Tahoma"/>
            <family val="2"/>
            <charset val="204"/>
          </rPr>
          <t xml:space="preserve">
ВНИМАНИE- Правилно преценете към едностранна лява или едностранна дясна или двустранна постановка (критерий) на задачата да отнесете статистиката. 
(само стойности за  |t|&lt;8 ще се изобразят на графиката; Използвайте n&gt;2)</t>
        </r>
      </text>
    </comment>
    <comment ref="C14" authorId="1">
      <text>
        <r>
          <rPr>
            <b/>
            <sz val="8"/>
            <color indexed="81"/>
            <rFont val="Tahoma"/>
            <family val="2"/>
            <charset val="204"/>
          </rPr>
          <t>Veselin KMETOV:</t>
        </r>
        <r>
          <rPr>
            <sz val="8"/>
            <color indexed="81"/>
            <rFont val="Tahoma"/>
            <family val="2"/>
            <charset val="204"/>
          </rPr>
          <t xml:space="preserve">
За едностранна трябва да се УМНОЖИ ПО 2</t>
        </r>
      </text>
    </comment>
  </commentList>
</comments>
</file>

<file path=xl/comments21.xml><?xml version="1.0" encoding="utf-8"?>
<comments xmlns="http://schemas.openxmlformats.org/spreadsheetml/2006/main">
  <authors>
    <author>Kmetov</author>
    <author>Veselin KMETOV</author>
    <author>Veselin Kmetov</author>
  </authors>
  <commentList>
    <comment ref="A1" authorId="0">
      <text>
        <r>
          <rPr>
            <b/>
            <sz val="8"/>
            <color indexed="81"/>
            <rFont val="Tahoma"/>
            <family val="2"/>
            <charset val="204"/>
          </rPr>
          <t>Kmetov:</t>
        </r>
        <r>
          <rPr>
            <sz val="8"/>
            <color indexed="81"/>
            <rFont val="Tahoma"/>
            <family val="2"/>
            <charset val="204"/>
          </rPr>
          <t xml:space="preserve">
РАЗРАБОТИЛ
В. КМЕТОВ 
ВЕРСИЯ 28.11.2008
</t>
        </r>
      </text>
    </comment>
    <comment ref="B17" authorId="1">
      <text>
        <r>
          <rPr>
            <b/>
            <sz val="8"/>
            <color indexed="81"/>
            <rFont val="Tahoma"/>
            <family val="2"/>
            <charset val="204"/>
          </rPr>
          <t>Veselin KMETOV:</t>
        </r>
        <r>
          <rPr>
            <sz val="8"/>
            <color indexed="81"/>
            <rFont val="Tahoma"/>
            <family val="2"/>
            <charset val="204"/>
          </rPr>
          <t xml:space="preserve">
примерът е от учебника за орнитолози  </t>
        </r>
      </text>
    </comment>
    <comment ref="D20" authorId="2">
      <text>
        <r>
          <rPr>
            <b/>
            <sz val="8"/>
            <color indexed="81"/>
            <rFont val="Tahoma"/>
            <family val="2"/>
            <charset val="204"/>
          </rPr>
          <t>Veselin Kmetov:</t>
        </r>
        <r>
          <rPr>
            <sz val="8"/>
            <color indexed="81"/>
            <rFont val="Tahoma"/>
            <family val="2"/>
            <charset val="204"/>
          </rPr>
          <t xml:space="preserve">
по условие е 27
</t>
        </r>
      </text>
    </comment>
  </commentList>
</comments>
</file>

<file path=xl/comments22.xml><?xml version="1.0" encoding="utf-8"?>
<comments xmlns="http://schemas.openxmlformats.org/spreadsheetml/2006/main">
  <authors>
    <author>Kmetov</author>
  </authors>
  <commentList>
    <comment ref="A1" authorId="0">
      <text>
        <r>
          <rPr>
            <b/>
            <sz val="8"/>
            <color indexed="81"/>
            <rFont val="Tahoma"/>
            <family val="2"/>
            <charset val="204"/>
          </rPr>
          <t>Kmetov:</t>
        </r>
        <r>
          <rPr>
            <sz val="8"/>
            <color indexed="81"/>
            <rFont val="Tahoma"/>
            <family val="2"/>
            <charset val="204"/>
          </rPr>
          <t xml:space="preserve">
РАЗРАБОТИЛ
В. КМЕТОВ 
ВЕРСИЯ 28.11.2008
</t>
        </r>
      </text>
    </comment>
  </commentList>
</comments>
</file>

<file path=xl/comments23.xml><?xml version="1.0" encoding="utf-8"?>
<comments xmlns="http://schemas.openxmlformats.org/spreadsheetml/2006/main">
  <authors>
    <author>Kmetov</author>
    <author>Veselin KMETOV</author>
  </authors>
  <commentList>
    <comment ref="A1" authorId="0">
      <text>
        <r>
          <rPr>
            <b/>
            <sz val="8"/>
            <color indexed="81"/>
            <rFont val="Tahoma"/>
            <family val="2"/>
            <charset val="204"/>
          </rPr>
          <t>Kmetov:</t>
        </r>
        <r>
          <rPr>
            <sz val="8"/>
            <color indexed="81"/>
            <rFont val="Tahoma"/>
            <family val="2"/>
            <charset val="204"/>
          </rPr>
          <t xml:space="preserve">
РАЗРАБОТИЛ 
В. Кметов 
Версия14.12.07</t>
        </r>
      </text>
    </comment>
    <comment ref="K21" authorId="1">
      <text>
        <r>
          <rPr>
            <b/>
            <sz val="8"/>
            <color indexed="81"/>
            <rFont val="Tahoma"/>
            <family val="2"/>
            <charset val="204"/>
          </rPr>
          <t>Veselin KMETOV:</t>
        </r>
        <r>
          <rPr>
            <sz val="8"/>
            <color indexed="81"/>
            <rFont val="Tahoma"/>
            <family val="2"/>
            <charset val="204"/>
          </rPr>
          <t xml:space="preserve">
=FDIST(L20;L19;M19)
Това е P-Value 
Стойността на алфа при която F-наб = F-tab
За проверка - присвои на клетка В12 - стойността на клеткта L21
</t>
        </r>
      </text>
    </comment>
    <comment ref="B37" authorId="0">
      <text>
        <r>
          <rPr>
            <b/>
            <sz val="8"/>
            <color indexed="81"/>
            <rFont val="Tahoma"/>
            <family val="2"/>
            <charset val="204"/>
          </rPr>
          <t>Kmetov:</t>
        </r>
        <r>
          <rPr>
            <sz val="8"/>
            <color indexed="81"/>
            <rFont val="Tahoma"/>
            <family val="2"/>
            <charset val="204"/>
          </rPr>
          <t xml:space="preserve">
Тук probability e ALFA</t>
        </r>
      </text>
    </comment>
    <comment ref="B38" authorId="0">
      <text>
        <r>
          <rPr>
            <b/>
            <sz val="8"/>
            <color indexed="81"/>
            <rFont val="Tahoma"/>
            <family val="2"/>
            <charset val="204"/>
          </rPr>
          <t>Kmetov:</t>
        </r>
        <r>
          <rPr>
            <sz val="8"/>
            <color indexed="81"/>
            <rFont val="Tahoma"/>
            <family val="2"/>
            <charset val="204"/>
          </rPr>
          <t xml:space="preserve">
Тук probability e ALFA</t>
        </r>
      </text>
    </comment>
    <comment ref="B40" authorId="0">
      <text>
        <r>
          <rPr>
            <b/>
            <sz val="8"/>
            <color indexed="81"/>
            <rFont val="Tahoma"/>
            <family val="2"/>
            <charset val="204"/>
          </rPr>
          <t>Kmetov:</t>
        </r>
        <r>
          <rPr>
            <sz val="8"/>
            <color indexed="81"/>
            <rFont val="Tahoma"/>
            <family val="2"/>
            <charset val="204"/>
          </rPr>
          <t xml:space="preserve">
Тук probability e ALFA</t>
        </r>
      </text>
    </comment>
    <comment ref="T72" authorId="0">
      <text>
        <r>
          <rPr>
            <b/>
            <sz val="8"/>
            <color indexed="81"/>
            <rFont val="Tahoma"/>
            <family val="2"/>
            <charset val="204"/>
          </rPr>
          <t>Kmetov:</t>
        </r>
        <r>
          <rPr>
            <sz val="8"/>
            <color indexed="81"/>
            <rFont val="Tahoma"/>
            <family val="2"/>
            <charset val="204"/>
          </rPr>
          <t xml:space="preserve">
Средна стойност на дисперсиите</t>
        </r>
      </text>
    </comment>
    <comment ref="T74" authorId="0">
      <text>
        <r>
          <rPr>
            <b/>
            <sz val="8"/>
            <color indexed="81"/>
            <rFont val="Tahoma"/>
            <family val="2"/>
            <charset val="204"/>
          </rPr>
          <t>Kmetov:</t>
        </r>
        <r>
          <rPr>
            <sz val="8"/>
            <color indexed="81"/>
            <rFont val="Tahoma"/>
            <family val="2"/>
            <charset val="204"/>
          </rPr>
          <t xml:space="preserve">
Степени на свобода
(n1+n2)-2
</t>
        </r>
      </text>
    </comment>
  </commentList>
</comments>
</file>

<file path=xl/comments24.xml><?xml version="1.0" encoding="utf-8"?>
<comments xmlns="http://schemas.openxmlformats.org/spreadsheetml/2006/main">
  <authors>
    <author>Kmetov</author>
    <author>Veselin KMETOV</author>
    <author>Veselin Kmetov</author>
  </authors>
  <commentList>
    <comment ref="A1" authorId="0">
      <text>
        <r>
          <rPr>
            <b/>
            <sz val="8"/>
            <color indexed="81"/>
            <rFont val="Tahoma"/>
            <family val="2"/>
            <charset val="204"/>
          </rPr>
          <t>Kmetov:</t>
        </r>
        <r>
          <rPr>
            <sz val="8"/>
            <color indexed="81"/>
            <rFont val="Tahoma"/>
            <family val="2"/>
            <charset val="204"/>
          </rPr>
          <t xml:space="preserve">
РАЗРАБОТИЛ
В. КМЕТОВ 
ВЕРСИЯ 5.02.2010
</t>
        </r>
      </text>
    </comment>
    <comment ref="B3" authorId="1">
      <text>
        <r>
          <rPr>
            <b/>
            <sz val="8"/>
            <color indexed="81"/>
            <rFont val="Tahoma"/>
            <family val="2"/>
            <charset val="204"/>
          </rPr>
          <t>Veselin KMETOV:</t>
        </r>
        <r>
          <rPr>
            <sz val="8"/>
            <color indexed="81"/>
            <rFont val="Tahoma"/>
            <family val="2"/>
            <charset val="204"/>
          </rPr>
          <t xml:space="preserve">
примера от учебника на Пенчев (ст. 43) за анализ на две серии замърсена вода </t>
        </r>
      </text>
    </comment>
    <comment ref="B13" authorId="2">
      <text>
        <r>
          <rPr>
            <b/>
            <sz val="8"/>
            <color indexed="81"/>
            <rFont val="Tahoma"/>
            <family val="2"/>
            <charset val="204"/>
          </rPr>
          <t>Veselin Kmetov:</t>
        </r>
        <r>
          <rPr>
            <sz val="8"/>
            <color indexed="81"/>
            <rFont val="Tahoma"/>
            <family val="2"/>
            <charset val="204"/>
          </rPr>
          <t xml:space="preserve">
ВНИМАНИЕ ВИНАКГИ Variance 1 ДА Е ПО-ГОЛЯМА отVariance 2
</t>
        </r>
      </text>
    </comment>
    <comment ref="A15" authorId="2">
      <text>
        <r>
          <rPr>
            <b/>
            <sz val="8"/>
            <color indexed="81"/>
            <rFont val="Tahoma"/>
            <family val="2"/>
            <charset val="204"/>
          </rPr>
          <t>Veselin Kmetov:</t>
        </r>
        <r>
          <rPr>
            <sz val="8"/>
            <color indexed="81"/>
            <rFont val="Tahoma"/>
            <family val="2"/>
            <charset val="204"/>
          </rPr>
          <t xml:space="preserve">
Това е квадрата на S</t>
        </r>
      </text>
    </comment>
    <comment ref="A16" authorId="2">
      <text>
        <r>
          <rPr>
            <b/>
            <sz val="8"/>
            <color indexed="81"/>
            <rFont val="Tahoma"/>
            <family val="2"/>
            <charset val="204"/>
          </rPr>
          <t>Veselin Kmetov:</t>
        </r>
        <r>
          <rPr>
            <sz val="8"/>
            <color indexed="81"/>
            <rFont val="Tahoma"/>
            <family val="2"/>
            <charset val="204"/>
          </rPr>
          <t xml:space="preserve">
Брой на извадката N</t>
        </r>
      </text>
    </comment>
    <comment ref="A17" authorId="2">
      <text>
        <r>
          <rPr>
            <b/>
            <sz val="8"/>
            <color indexed="81"/>
            <rFont val="Tahoma"/>
            <family val="2"/>
            <charset val="204"/>
          </rPr>
          <t>Veselin Kmetov:</t>
        </r>
        <r>
          <rPr>
            <sz val="8"/>
            <color indexed="81"/>
            <rFont val="Tahoma"/>
            <family val="2"/>
            <charset val="204"/>
          </rPr>
          <t xml:space="preserve">
Степени на свобода N-1
</t>
        </r>
      </text>
    </comment>
    <comment ref="A18" authorId="2">
      <text>
        <r>
          <rPr>
            <b/>
            <sz val="8"/>
            <color indexed="81"/>
            <rFont val="Tahoma"/>
            <family val="2"/>
            <charset val="204"/>
          </rPr>
          <t>Veselin Kmetov:</t>
        </r>
        <r>
          <rPr>
            <sz val="8"/>
            <color indexed="81"/>
            <rFont val="Tahoma"/>
            <family val="2"/>
            <charset val="204"/>
          </rPr>
          <t xml:space="preserve">
Изчисления критерии
резултата на 
F-статистиката </t>
        </r>
      </text>
    </comment>
    <comment ref="A20" authorId="2">
      <text>
        <r>
          <rPr>
            <b/>
            <sz val="8"/>
            <color indexed="81"/>
            <rFont val="Tahoma"/>
            <family val="2"/>
            <charset val="204"/>
          </rPr>
          <t>Veselin Kmetov:</t>
        </r>
        <r>
          <rPr>
            <sz val="8"/>
            <color indexed="81"/>
            <rFont val="Tahoma"/>
            <family val="2"/>
            <charset val="204"/>
          </rPr>
          <t xml:space="preserve">
Табличната стойност</t>
        </r>
      </text>
    </comment>
    <comment ref="A29" authorId="0">
      <text>
        <r>
          <rPr>
            <b/>
            <sz val="8"/>
            <color indexed="81"/>
            <rFont val="Tahoma"/>
            <family val="2"/>
            <charset val="204"/>
          </rPr>
          <t>Kmetov:</t>
        </r>
        <r>
          <rPr>
            <sz val="8"/>
            <color indexed="81"/>
            <rFont val="Tahoma"/>
            <family val="2"/>
            <charset val="204"/>
          </rPr>
          <t xml:space="preserve">
това е обединената дисперсия
=(B25*(B26-1)+C25*(C26-1))/(B26+C26-2)</t>
        </r>
      </text>
    </comment>
    <comment ref="A32" authorId="0">
      <text>
        <r>
          <rPr>
            <b/>
            <sz val="8"/>
            <color indexed="81"/>
            <rFont val="Tahoma"/>
            <family val="2"/>
            <charset val="204"/>
          </rPr>
          <t>Kmetov:</t>
        </r>
        <r>
          <rPr>
            <sz val="8"/>
            <color indexed="81"/>
            <rFont val="Tahoma"/>
            <family val="2"/>
            <charset val="204"/>
          </rPr>
          <t xml:space="preserve">
Изчислява статистиката </t>
        </r>
      </text>
    </comment>
    <comment ref="A35" authorId="1">
      <text>
        <r>
          <rPr>
            <b/>
            <sz val="8"/>
            <color indexed="81"/>
            <rFont val="Tahoma"/>
            <family val="2"/>
            <charset val="204"/>
          </rPr>
          <t>Veselin KMETOV:</t>
        </r>
        <r>
          <rPr>
            <sz val="8"/>
            <color indexed="81"/>
            <rFont val="Tahoma"/>
            <family val="2"/>
            <charset val="204"/>
          </rPr>
          <t xml:space="preserve">
TTEST(B3:K3;B4:K4;2;2)
това е p-value - 
при какво алфа - хипотезата ще се обърне.</t>
        </r>
      </text>
    </comment>
    <comment ref="B40" authorId="1">
      <text>
        <r>
          <rPr>
            <b/>
            <sz val="8"/>
            <color indexed="81"/>
            <rFont val="Tahoma"/>
            <family val="2"/>
            <charset val="204"/>
          </rPr>
          <t>Veselin KMETOV:</t>
        </r>
        <r>
          <rPr>
            <sz val="8"/>
            <color indexed="81"/>
            <rFont val="Tahoma"/>
            <family val="2"/>
            <charset val="204"/>
          </rPr>
          <t xml:space="preserve">
Проверка за Таблична стойност от t-разпределение 
</t>
        </r>
      </text>
    </comment>
  </commentList>
</comments>
</file>

<file path=xl/comments25.xml><?xml version="1.0" encoding="utf-8"?>
<comments xmlns="http://schemas.openxmlformats.org/spreadsheetml/2006/main">
  <authors>
    <author>Kmetov</author>
    <author>Veselin KMETOV</author>
    <author>Veselin Kmetov</author>
  </authors>
  <commentList>
    <comment ref="A1" authorId="0">
      <text>
        <r>
          <rPr>
            <b/>
            <sz val="8"/>
            <color indexed="81"/>
            <rFont val="Tahoma"/>
            <family val="2"/>
            <charset val="204"/>
          </rPr>
          <t>Kmetov:</t>
        </r>
        <r>
          <rPr>
            <sz val="8"/>
            <color indexed="81"/>
            <rFont val="Tahoma"/>
            <family val="2"/>
            <charset val="204"/>
          </rPr>
          <t xml:space="preserve">
РАЗРАБОТИЛ
В. КМЕТОВ 
ВЕРСИЯ 5.02.2006
</t>
        </r>
      </text>
    </comment>
    <comment ref="B4" authorId="1">
      <text>
        <r>
          <rPr>
            <b/>
            <sz val="8"/>
            <color indexed="81"/>
            <rFont val="Tahoma"/>
            <family val="2"/>
            <charset val="204"/>
          </rPr>
          <t>Veselin KMETOV:</t>
        </r>
        <r>
          <rPr>
            <sz val="8"/>
            <color indexed="81"/>
            <rFont val="Tahoma"/>
            <family val="2"/>
            <charset val="204"/>
          </rPr>
          <t xml:space="preserve">
примерът е от учебника на Пенчев
 (ст. 44) </t>
        </r>
      </text>
    </comment>
    <comment ref="A15" authorId="2">
      <text>
        <r>
          <rPr>
            <b/>
            <sz val="8"/>
            <color indexed="81"/>
            <rFont val="Tahoma"/>
            <family val="2"/>
            <charset val="204"/>
          </rPr>
          <t>Veselin Kmetov:</t>
        </r>
        <r>
          <rPr>
            <sz val="8"/>
            <color indexed="81"/>
            <rFont val="Tahoma"/>
            <family val="2"/>
            <charset val="204"/>
          </rPr>
          <t xml:space="preserve">
Това е квадрата на S</t>
        </r>
      </text>
    </comment>
    <comment ref="A16" authorId="2">
      <text>
        <r>
          <rPr>
            <b/>
            <sz val="8"/>
            <color indexed="81"/>
            <rFont val="Tahoma"/>
            <family val="2"/>
            <charset val="204"/>
          </rPr>
          <t>Veselin Kmetov:</t>
        </r>
        <r>
          <rPr>
            <sz val="8"/>
            <color indexed="81"/>
            <rFont val="Tahoma"/>
            <family val="2"/>
            <charset val="204"/>
          </rPr>
          <t xml:space="preserve">
Брой на извактака N</t>
        </r>
      </text>
    </comment>
    <comment ref="A17" authorId="2">
      <text>
        <r>
          <rPr>
            <b/>
            <sz val="8"/>
            <color indexed="81"/>
            <rFont val="Tahoma"/>
            <family val="2"/>
            <charset val="204"/>
          </rPr>
          <t>Veselin Kmetov:</t>
        </r>
        <r>
          <rPr>
            <sz val="8"/>
            <color indexed="81"/>
            <rFont val="Tahoma"/>
            <family val="2"/>
            <charset val="204"/>
          </rPr>
          <t xml:space="preserve">
Степени на свобода N-1
</t>
        </r>
      </text>
    </comment>
    <comment ref="A18" authorId="2">
      <text>
        <r>
          <rPr>
            <b/>
            <sz val="8"/>
            <color indexed="81"/>
            <rFont val="Tahoma"/>
            <family val="2"/>
            <charset val="204"/>
          </rPr>
          <t>Veselin Kmetov:</t>
        </r>
        <r>
          <rPr>
            <sz val="8"/>
            <color indexed="81"/>
            <rFont val="Tahoma"/>
            <family val="2"/>
            <charset val="204"/>
          </rPr>
          <t xml:space="preserve">
Изчисления критерии
резултата на 
F-статистиката </t>
        </r>
      </text>
    </comment>
    <comment ref="A20" authorId="2">
      <text>
        <r>
          <rPr>
            <b/>
            <sz val="8"/>
            <color indexed="81"/>
            <rFont val="Tahoma"/>
            <family val="2"/>
            <charset val="204"/>
          </rPr>
          <t>Veselin Kmetov:</t>
        </r>
        <r>
          <rPr>
            <sz val="8"/>
            <color indexed="81"/>
            <rFont val="Tahoma"/>
            <family val="2"/>
            <charset val="204"/>
          </rPr>
          <t xml:space="preserve">
Табличната стойност</t>
        </r>
      </text>
    </comment>
    <comment ref="A33" authorId="0">
      <text>
        <r>
          <rPr>
            <b/>
            <sz val="8"/>
            <color indexed="81"/>
            <rFont val="Tahoma"/>
            <family val="2"/>
            <charset val="204"/>
          </rPr>
          <t>Kmetov:</t>
        </r>
        <r>
          <rPr>
            <sz val="8"/>
            <color indexed="81"/>
            <rFont val="Tahoma"/>
            <family val="2"/>
            <charset val="204"/>
          </rPr>
          <t xml:space="preserve">
Най-малкото ниво на значимост, при което може да бъде отхвърлена Нулевата хипотеза</t>
        </r>
      </text>
    </comment>
  </commentList>
</comments>
</file>

<file path=xl/comments26.xml><?xml version="1.0" encoding="utf-8"?>
<comments xmlns="http://schemas.openxmlformats.org/spreadsheetml/2006/main">
  <authors>
    <author>Veselin Kmetov</author>
    <author>Kmetov</author>
  </authors>
  <commentList>
    <comment ref="A1" authorId="0">
      <text>
        <r>
          <rPr>
            <b/>
            <sz val="8"/>
            <color indexed="81"/>
            <rFont val="Tahoma"/>
            <family val="2"/>
            <charset val="204"/>
          </rPr>
          <t xml:space="preserve">Veselin Kmetov:
</t>
        </r>
        <r>
          <rPr>
            <sz val="8"/>
            <color indexed="81"/>
            <rFont val="Tahoma"/>
            <family val="2"/>
          </rPr>
          <t>Изготвил В. Кметов 
Версия: 27.10.08</t>
        </r>
      </text>
    </comment>
    <comment ref="D25" authorId="1">
      <text>
        <r>
          <rPr>
            <b/>
            <sz val="8"/>
            <color indexed="81"/>
            <rFont val="Tahoma"/>
            <family val="2"/>
            <charset val="204"/>
          </rPr>
          <t>Kmetov:</t>
        </r>
        <r>
          <rPr>
            <sz val="8"/>
            <color indexed="81"/>
            <rFont val="Tahoma"/>
            <family val="2"/>
            <charset val="204"/>
          </rPr>
          <t xml:space="preserve">
Факторна дисперсия</t>
        </r>
      </text>
    </comment>
    <comment ref="D26" authorId="1">
      <text>
        <r>
          <rPr>
            <b/>
            <sz val="8"/>
            <color indexed="81"/>
            <rFont val="Tahoma"/>
            <family val="2"/>
            <charset val="204"/>
          </rPr>
          <t>Kmetov:</t>
        </r>
        <r>
          <rPr>
            <sz val="8"/>
            <color indexed="81"/>
            <rFont val="Tahoma"/>
            <family val="2"/>
            <charset val="204"/>
          </rPr>
          <t xml:space="preserve">
Остатъчна дисперсия </t>
        </r>
      </text>
    </comment>
  </commentList>
</comments>
</file>

<file path=xl/comments27.xml><?xml version="1.0" encoding="utf-8"?>
<comments xmlns="http://schemas.openxmlformats.org/spreadsheetml/2006/main">
  <authors>
    <author>Kmetov</author>
  </authors>
  <commentList>
    <comment ref="A1" authorId="0">
      <text>
        <r>
          <rPr>
            <b/>
            <sz val="8"/>
            <color indexed="81"/>
            <rFont val="Tahoma"/>
            <family val="2"/>
            <charset val="204"/>
          </rPr>
          <t>Kmetov:</t>
        </r>
        <r>
          <rPr>
            <sz val="8"/>
            <color indexed="81"/>
            <rFont val="Tahoma"/>
            <family val="2"/>
            <charset val="204"/>
          </rPr>
          <t xml:space="preserve">
РАЗРАБОТИЛ 
В. Кметов 
Версия 18.04.07
</t>
        </r>
      </text>
    </comment>
  </commentList>
</comments>
</file>

<file path=xl/comments28.xml><?xml version="1.0" encoding="utf-8"?>
<comments xmlns="http://schemas.openxmlformats.org/spreadsheetml/2006/main">
  <authors>
    <author>Kmetov</author>
  </authors>
  <commentList>
    <comment ref="E2" authorId="0">
      <text>
        <r>
          <rPr>
            <b/>
            <sz val="8"/>
            <color indexed="81"/>
            <rFont val="Tahoma"/>
            <family val="2"/>
            <charset val="204"/>
          </rPr>
          <t>Kmetov:</t>
        </r>
        <r>
          <rPr>
            <sz val="8"/>
            <color indexed="81"/>
            <rFont val="Tahoma"/>
            <family val="2"/>
            <charset val="204"/>
          </rPr>
          <t xml:space="preserve">
Копирано от Miller &amp; Miller</t>
        </r>
      </text>
    </comment>
    <comment ref="O3" authorId="0">
      <text>
        <r>
          <rPr>
            <b/>
            <sz val="8"/>
            <color indexed="81"/>
            <rFont val="Tahoma"/>
            <family val="2"/>
            <charset val="204"/>
          </rPr>
          <t>Kmetov:</t>
        </r>
        <r>
          <rPr>
            <sz val="8"/>
            <color indexed="81"/>
            <rFont val="Tahoma"/>
            <family val="2"/>
            <charset val="204"/>
          </rPr>
          <t xml:space="preserve">
Копирано от Miller &amp; Miller</t>
        </r>
      </text>
    </comment>
    <comment ref="P13" authorId="0">
      <text>
        <r>
          <rPr>
            <b/>
            <sz val="8"/>
            <color indexed="81"/>
            <rFont val="Tahoma"/>
            <family val="2"/>
            <charset val="204"/>
          </rPr>
          <t>Kmetov:</t>
        </r>
        <r>
          <rPr>
            <sz val="8"/>
            <color indexed="81"/>
            <rFont val="Tahoma"/>
            <family val="2"/>
            <charset val="204"/>
          </rPr>
          <t xml:space="preserve">
за n&gt;10 стойностите са драгнати и може да не са истински</t>
        </r>
      </text>
    </comment>
    <comment ref="I26" authorId="0">
      <text>
        <r>
          <rPr>
            <b/>
            <sz val="8"/>
            <color indexed="81"/>
            <rFont val="Tahoma"/>
            <family val="2"/>
            <charset val="204"/>
          </rPr>
          <t>Kmetov:</t>
        </r>
        <r>
          <rPr>
            <sz val="8"/>
            <color indexed="81"/>
            <rFont val="Tahoma"/>
            <family val="2"/>
            <charset val="204"/>
          </rPr>
          <t xml:space="preserve">
Miller&amp;Miller p 55</t>
        </r>
      </text>
    </comment>
    <comment ref="O26" authorId="0">
      <text>
        <r>
          <rPr>
            <b/>
            <sz val="8"/>
            <color indexed="81"/>
            <rFont val="Tahoma"/>
            <family val="2"/>
            <charset val="204"/>
          </rPr>
          <t>Kmetov:</t>
        </r>
        <r>
          <rPr>
            <sz val="8"/>
            <color indexed="81"/>
            <rFont val="Tahoma"/>
            <family val="2"/>
            <charset val="204"/>
          </rPr>
          <t xml:space="preserve">
Копирано от Miller &amp; Miller</t>
        </r>
      </text>
    </comment>
  </commentList>
</comments>
</file>

<file path=xl/comments29.xml><?xml version="1.0" encoding="utf-8"?>
<comments xmlns="http://schemas.openxmlformats.org/spreadsheetml/2006/main">
  <authors>
    <author>Kmetov</author>
  </authors>
  <commentList>
    <comment ref="A1" authorId="0">
      <text>
        <r>
          <rPr>
            <b/>
            <sz val="8"/>
            <color indexed="81"/>
            <rFont val="Tahoma"/>
            <family val="2"/>
            <charset val="204"/>
          </rPr>
          <t>Kmetov:</t>
        </r>
        <r>
          <rPr>
            <sz val="8"/>
            <color indexed="81"/>
            <rFont val="Tahoma"/>
            <family val="2"/>
            <charset val="204"/>
          </rPr>
          <t xml:space="preserve">
Кметов версия 
от 09.05.06
</t>
        </r>
      </text>
    </comment>
    <comment ref="G2" authorId="0">
      <text>
        <r>
          <rPr>
            <b/>
            <sz val="8"/>
            <color indexed="81"/>
            <rFont val="Tahoma"/>
            <family val="2"/>
            <charset val="204"/>
          </rPr>
          <t>Kmetov:</t>
        </r>
        <r>
          <rPr>
            <sz val="8"/>
            <color indexed="81"/>
            <rFont val="Tahoma"/>
            <family val="2"/>
            <charset val="204"/>
          </rPr>
          <t xml:space="preserve">
Miller&amp;Miller p. 92</t>
        </r>
      </text>
    </comment>
  </commentList>
</comments>
</file>

<file path=xl/comments3.xml><?xml version="1.0" encoding="utf-8"?>
<comments xmlns="http://schemas.openxmlformats.org/spreadsheetml/2006/main">
  <authors>
    <author>Kmetov</author>
  </authors>
  <commentList>
    <comment ref="A1" authorId="0">
      <text>
        <r>
          <rPr>
            <b/>
            <sz val="8"/>
            <color indexed="81"/>
            <rFont val="Tahoma"/>
            <family val="2"/>
            <charset val="204"/>
          </rPr>
          <t>Kmetov:</t>
        </r>
        <r>
          <rPr>
            <sz val="8"/>
            <color indexed="81"/>
            <rFont val="Tahoma"/>
            <family val="2"/>
            <charset val="204"/>
          </rPr>
          <t xml:space="preserve">
РАЗРАБОТИЛ
В. КМЕТОВ 
ВЕРСИЯ 5.02.2006
</t>
        </r>
      </text>
    </comment>
  </commentList>
</comments>
</file>

<file path=xl/comments30.xml><?xml version="1.0" encoding="utf-8"?>
<comments xmlns="http://schemas.openxmlformats.org/spreadsheetml/2006/main">
  <authors>
    <author>Kmetov</author>
  </authors>
  <commentList>
    <comment ref="A1" authorId="0">
      <text>
        <r>
          <rPr>
            <b/>
            <sz val="8"/>
            <color indexed="81"/>
            <rFont val="Tahoma"/>
            <family val="2"/>
            <charset val="204"/>
          </rPr>
          <t>Kmetov:</t>
        </r>
        <r>
          <rPr>
            <sz val="8"/>
            <color indexed="81"/>
            <rFont val="Tahoma"/>
            <family val="2"/>
            <charset val="204"/>
          </rPr>
          <t xml:space="preserve">
РАЗРАБОТИЛ
В. КМЕТОВ 
ВЕРСИЯ 18.04.2007
</t>
        </r>
      </text>
    </comment>
  </commentList>
</comments>
</file>

<file path=xl/comments31.xml><?xml version="1.0" encoding="utf-8"?>
<comments xmlns="http://schemas.openxmlformats.org/spreadsheetml/2006/main">
  <authors>
    <author>Veselin Kmetov</author>
  </authors>
  <commentList>
    <comment ref="A1" authorId="0">
      <text>
        <r>
          <rPr>
            <b/>
            <sz val="8"/>
            <color indexed="81"/>
            <rFont val="Tahoma"/>
            <family val="2"/>
            <charset val="204"/>
          </rPr>
          <t>Veselin Kmetov:</t>
        </r>
        <r>
          <rPr>
            <sz val="8"/>
            <color indexed="81"/>
            <rFont val="Tahoma"/>
            <family val="2"/>
            <charset val="204"/>
          </rPr>
          <t xml:space="preserve">
РАЗРАБОТИЛ
В. КМЕТОВ 
ВЕРСИЯ 24.10.2010</t>
        </r>
      </text>
    </comment>
  </commentList>
</comments>
</file>

<file path=xl/comments32.xml><?xml version="1.0" encoding="utf-8"?>
<comments xmlns="http://schemas.openxmlformats.org/spreadsheetml/2006/main">
  <authors>
    <author>Kmetov</author>
  </authors>
  <commentList>
    <comment ref="A1" authorId="0">
      <text>
        <r>
          <rPr>
            <b/>
            <sz val="8"/>
            <color indexed="81"/>
            <rFont val="Tahoma"/>
            <family val="2"/>
            <charset val="204"/>
          </rPr>
          <t>Kmetov:</t>
        </r>
        <r>
          <rPr>
            <sz val="8"/>
            <color indexed="81"/>
            <rFont val="Tahoma"/>
            <family val="2"/>
            <charset val="204"/>
          </rPr>
          <t xml:space="preserve">
РАЗРАБОТИЛ
В. КМЕТОВ 
ВЕРСИЯ 19.11.2008
</t>
        </r>
      </text>
    </comment>
    <comment ref="C3" authorId="0">
      <text>
        <r>
          <rPr>
            <b/>
            <sz val="8"/>
            <color indexed="81"/>
            <rFont val="Tahoma"/>
            <family val="2"/>
            <charset val="204"/>
          </rPr>
          <t>Kmetov:</t>
        </r>
        <r>
          <rPr>
            <sz val="8"/>
            <color indexed="81"/>
            <rFont val="Tahoma"/>
            <family val="2"/>
            <charset val="204"/>
          </rPr>
          <t xml:space="preserve">
Внимание !!
Damping factor e = 1-afa</t>
        </r>
      </text>
    </comment>
  </commentList>
</comments>
</file>

<file path=xl/comments33.xml><?xml version="1.0" encoding="utf-8"?>
<comments xmlns="http://schemas.openxmlformats.org/spreadsheetml/2006/main">
  <authors>
    <author>Kmetov</author>
  </authors>
  <commentList>
    <comment ref="F12" authorId="0">
      <text>
        <r>
          <rPr>
            <b/>
            <sz val="10"/>
            <color indexed="81"/>
            <rFont val="Tahoma"/>
            <family val="2"/>
            <charset val="204"/>
          </rPr>
          <t>Kmetov:</t>
        </r>
        <r>
          <rPr>
            <sz val="10"/>
            <color indexed="81"/>
            <rFont val="Tahoma"/>
            <family val="2"/>
            <charset val="204"/>
          </rPr>
          <t xml:space="preserve">
(N4) for volume 
or
(O4) for wight control
l </t>
        </r>
      </text>
    </comment>
    <comment ref="F13" authorId="0">
      <text>
        <r>
          <rPr>
            <b/>
            <sz val="10"/>
            <color indexed="81"/>
            <rFont val="Tahoma"/>
            <family val="2"/>
            <charset val="204"/>
          </rPr>
          <t>Kmetov:</t>
        </r>
        <r>
          <rPr>
            <sz val="10"/>
            <color indexed="81"/>
            <rFont val="Tahoma"/>
            <family val="2"/>
            <charset val="204"/>
          </rPr>
          <t xml:space="preserve">
(L5) for C_Au_9999,9 from pure Au  
or
 (L4) BDH St1000  ppm d +_8 ppm
 </t>
        </r>
      </text>
    </comment>
    <comment ref="F15" authorId="0">
      <text>
        <r>
          <rPr>
            <b/>
            <sz val="10"/>
            <color indexed="81"/>
            <rFont val="Tahoma"/>
            <family val="2"/>
            <charset val="204"/>
          </rPr>
          <t>Kmetov:</t>
        </r>
        <r>
          <rPr>
            <sz val="10"/>
            <color indexed="81"/>
            <rFont val="Tahoma"/>
            <family val="2"/>
            <charset val="204"/>
          </rPr>
          <t xml:space="preserve">
(N5) for volume 
or
(O5) for wight control</t>
        </r>
      </text>
    </comment>
    <comment ref="F16" authorId="0">
      <text>
        <r>
          <rPr>
            <b/>
            <sz val="10"/>
            <color indexed="81"/>
            <rFont val="Tahoma"/>
            <family val="2"/>
            <charset val="204"/>
          </rPr>
          <t>Kmetov:</t>
        </r>
        <r>
          <rPr>
            <sz val="10"/>
            <color indexed="81"/>
            <rFont val="Tahoma"/>
            <family val="2"/>
            <charset val="204"/>
          </rPr>
          <t xml:space="preserve">
Kmetov:
(N6) for volume 
or
(O6) for wight control</t>
        </r>
      </text>
    </comment>
    <comment ref="F17" authorId="0">
      <text>
        <r>
          <rPr>
            <b/>
            <sz val="10"/>
            <color indexed="81"/>
            <rFont val="Tahoma"/>
            <family val="2"/>
            <charset val="204"/>
          </rPr>
          <t>Kmetov:</t>
        </r>
        <r>
          <rPr>
            <sz val="10"/>
            <color indexed="81"/>
            <rFont val="Tahoma"/>
            <family val="2"/>
            <charset val="204"/>
          </rPr>
          <t xml:space="preserve">
Ensemble summated plataeu after N sets
(St1-sample-St2)</t>
        </r>
      </text>
    </comment>
    <comment ref="F18" authorId="0">
      <text>
        <r>
          <rPr>
            <b/>
            <sz val="10"/>
            <color indexed="81"/>
            <rFont val="Tahoma"/>
            <family val="2"/>
            <charset val="204"/>
          </rPr>
          <t>Kmetov:</t>
        </r>
        <r>
          <rPr>
            <sz val="10"/>
            <color indexed="81"/>
            <rFont val="Tahoma"/>
            <family val="2"/>
            <charset val="204"/>
          </rPr>
          <t xml:space="preserve">
Ensemble summated plataeu after N sets
(St1-sample-St2)</t>
        </r>
      </text>
    </comment>
    <comment ref="F19" authorId="0">
      <text>
        <r>
          <rPr>
            <b/>
            <sz val="10"/>
            <color indexed="81"/>
            <rFont val="Tahoma"/>
            <family val="2"/>
            <charset val="204"/>
          </rPr>
          <t>Kmetov:</t>
        </r>
        <r>
          <rPr>
            <sz val="10"/>
            <color indexed="81"/>
            <rFont val="Tahoma"/>
            <family val="2"/>
            <charset val="204"/>
          </rPr>
          <t xml:space="preserve">
Ensemble summated plataeu after N sets
(St1-sample-St2)</t>
        </r>
      </text>
    </comment>
  </commentList>
</comments>
</file>

<file path=xl/comments34.xml><?xml version="1.0" encoding="utf-8"?>
<comments xmlns="http://schemas.openxmlformats.org/spreadsheetml/2006/main">
  <authors>
    <author>Kmetov</author>
    <author>Veselin KMETOV</author>
  </authors>
  <commentList>
    <comment ref="A59" authorId="0">
      <text>
        <r>
          <rPr>
            <b/>
            <sz val="11"/>
            <color indexed="81"/>
            <rFont val="Tahoma"/>
            <family val="2"/>
            <charset val="204"/>
          </rPr>
          <t>Kmetov:</t>
        </r>
        <r>
          <rPr>
            <sz val="11"/>
            <color indexed="81"/>
            <rFont val="Tahoma"/>
            <family val="2"/>
            <charset val="204"/>
          </rPr>
          <t xml:space="preserve">
dencity </t>
        </r>
        <r>
          <rPr>
            <sz val="11"/>
            <color indexed="81"/>
            <rFont val="Sylfaen"/>
            <family val="1"/>
            <charset val="204"/>
          </rPr>
          <t xml:space="preserve">ρ≈ 1  
5% NH4Cl
</t>
        </r>
        <r>
          <rPr>
            <sz val="11"/>
            <color indexed="81"/>
            <rFont val="Arial"/>
            <family val="2"/>
            <charset val="204"/>
          </rPr>
          <t xml:space="preserve">equalized for sample, standard solutions
and blanck </t>
        </r>
      </text>
    </comment>
    <comment ref="F59" authorId="0">
      <text>
        <r>
          <rPr>
            <b/>
            <sz val="10"/>
            <color indexed="81"/>
            <rFont val="Tahoma"/>
            <family val="2"/>
            <charset val="204"/>
          </rPr>
          <t>Kmetov:</t>
        </r>
        <r>
          <rPr>
            <sz val="10"/>
            <color indexed="81"/>
            <rFont val="Tahoma"/>
            <family val="2"/>
            <charset val="204"/>
          </rPr>
          <t xml:space="preserve">
Repeatability
Human factor
Operator</t>
        </r>
      </text>
    </comment>
    <comment ref="H59" authorId="0">
      <text>
        <r>
          <rPr>
            <b/>
            <sz val="8"/>
            <color indexed="81"/>
            <rFont val="Tahoma"/>
            <family val="2"/>
            <charset val="204"/>
          </rPr>
          <t>Kmetov:</t>
        </r>
        <r>
          <rPr>
            <sz val="8"/>
            <color indexed="81"/>
            <rFont val="Tahoma"/>
            <family val="2"/>
            <charset val="204"/>
          </rPr>
          <t xml:space="preserve">
Uncertainty from temperature +-4 C</t>
        </r>
      </text>
    </comment>
    <comment ref="I59" authorId="1">
      <text>
        <r>
          <rPr>
            <b/>
            <sz val="8"/>
            <color indexed="81"/>
            <rFont val="Tahoma"/>
            <family val="2"/>
            <charset val="204"/>
          </rPr>
          <t>Veselin KMETOV:</t>
        </r>
        <r>
          <rPr>
            <sz val="8"/>
            <color indexed="81"/>
            <rFont val="Tahoma"/>
            <family val="2"/>
            <charset val="204"/>
          </rPr>
          <t xml:space="preserve">
Technico A  in 20 C
ISO 10 42</t>
        </r>
      </text>
    </comment>
    <comment ref="D60" authorId="1">
      <text>
        <r>
          <rPr>
            <b/>
            <sz val="8"/>
            <color indexed="81"/>
            <rFont val="Tahoma"/>
            <family val="2"/>
            <charset val="204"/>
          </rPr>
          <t>Veselin KMETOV:</t>
        </r>
        <r>
          <rPr>
            <sz val="8"/>
            <color indexed="81"/>
            <rFont val="Tahoma"/>
            <family val="2"/>
            <charset val="204"/>
          </rPr>
          <t xml:space="preserve">
Balance contribution was calculated twice once for the tare and once for the gross weight</t>
        </r>
      </text>
    </comment>
    <comment ref="H60" authorId="1">
      <text>
        <r>
          <rPr>
            <b/>
            <sz val="8"/>
            <color indexed="81"/>
            <rFont val="Tahoma"/>
            <family val="2"/>
            <charset val="204"/>
          </rPr>
          <t>Veselin KMETOV:</t>
        </r>
        <r>
          <rPr>
            <sz val="8"/>
            <color indexed="81"/>
            <rFont val="Tahoma"/>
            <family val="2"/>
            <charset val="204"/>
          </rPr>
          <t xml:space="preserve">
Balance OHAUSE
Certified by SAMTS
BDS EN45 501 </t>
        </r>
      </text>
    </comment>
    <comment ref="H61" authorId="0">
      <text>
        <r>
          <rPr>
            <b/>
            <sz val="8"/>
            <color indexed="81"/>
            <rFont val="Tahoma"/>
            <family val="2"/>
            <charset val="204"/>
          </rPr>
          <t xml:space="preserve">Kmetov: 
</t>
        </r>
        <r>
          <rPr>
            <sz val="8"/>
            <color indexed="81"/>
            <rFont val="Tahoma"/>
            <family val="2"/>
            <charset val="204"/>
          </rPr>
          <t>Balance OHAUSE
Certified by SAMTS
BDS EN45 501 
Coddrcted for liniarity</t>
        </r>
      </text>
    </comment>
    <comment ref="H62" authorId="1">
      <text>
        <r>
          <rPr>
            <b/>
            <sz val="8"/>
            <color indexed="81"/>
            <rFont val="Tahoma"/>
            <family val="2"/>
            <charset val="204"/>
          </rPr>
          <t>Veselin KMETOV:</t>
        </r>
        <r>
          <rPr>
            <sz val="8"/>
            <color indexed="81"/>
            <rFont val="Tahoma"/>
            <family val="2"/>
            <charset val="204"/>
          </rPr>
          <t xml:space="preserve">
Certificate +_ 0,4%
d=0,400ml*0,4/100=0,00172  ml</t>
        </r>
      </text>
    </comment>
    <comment ref="H80" authorId="1">
      <text>
        <r>
          <rPr>
            <b/>
            <sz val="8"/>
            <color indexed="81"/>
            <rFont val="Tahoma"/>
            <family val="2"/>
            <charset val="204"/>
          </rPr>
          <t>Veselin KMETOV:</t>
        </r>
        <r>
          <rPr>
            <sz val="8"/>
            <color indexed="81"/>
            <rFont val="Tahoma"/>
            <family val="2"/>
            <charset val="204"/>
          </rPr>
          <t xml:space="preserve">
Balance O'hause 
Certified by SAMTS
BDS EN45 501 </t>
        </r>
      </text>
    </comment>
    <comment ref="H81" authorId="1">
      <text>
        <r>
          <rPr>
            <b/>
            <sz val="8"/>
            <color indexed="81"/>
            <rFont val="Tahoma"/>
            <family val="2"/>
            <charset val="204"/>
          </rPr>
          <t>Veselin KMETOV:</t>
        </r>
        <r>
          <rPr>
            <sz val="8"/>
            <color indexed="81"/>
            <rFont val="Tahoma"/>
            <family val="2"/>
            <charset val="204"/>
          </rPr>
          <t xml:space="preserve">
Certified from Non-Ferrous Metallurgical Plant Plovdiv</t>
        </r>
      </text>
    </comment>
    <comment ref="F82" authorId="0">
      <text>
        <r>
          <rPr>
            <b/>
            <sz val="10"/>
            <color indexed="81"/>
            <rFont val="Tahoma"/>
            <family val="2"/>
            <charset val="204"/>
          </rPr>
          <t>Kmetov:</t>
        </r>
        <r>
          <rPr>
            <sz val="10"/>
            <color indexed="81"/>
            <rFont val="Tahoma"/>
            <family val="2"/>
            <charset val="204"/>
          </rPr>
          <t xml:space="preserve">
Repeatability
Operator </t>
        </r>
      </text>
    </comment>
    <comment ref="H82" authorId="0">
      <text>
        <r>
          <rPr>
            <b/>
            <sz val="8"/>
            <color indexed="81"/>
            <rFont val="Tahoma"/>
            <family val="2"/>
            <charset val="204"/>
          </rPr>
          <t>Kmetov:</t>
        </r>
        <r>
          <rPr>
            <sz val="8"/>
            <color indexed="81"/>
            <rFont val="Tahoma"/>
            <family val="2"/>
            <charset val="204"/>
          </rPr>
          <t xml:space="preserve">
Uncertainty from temperature +-4 C</t>
        </r>
      </text>
    </comment>
    <comment ref="I82" authorId="1">
      <text>
        <r>
          <rPr>
            <b/>
            <sz val="8"/>
            <color indexed="81"/>
            <rFont val="Tahoma"/>
            <family val="2"/>
            <charset val="204"/>
          </rPr>
          <t>Veselin KMETOV:</t>
        </r>
        <r>
          <rPr>
            <sz val="8"/>
            <color indexed="81"/>
            <rFont val="Tahoma"/>
            <family val="2"/>
            <charset val="204"/>
          </rPr>
          <t xml:space="preserve">
Technico A  in 20 C
ISO 10 42</t>
        </r>
      </text>
    </comment>
    <comment ref="A85" authorId="0">
      <text>
        <r>
          <rPr>
            <b/>
            <sz val="11"/>
            <color indexed="81"/>
            <rFont val="Tahoma"/>
            <family val="2"/>
            <charset val="204"/>
          </rPr>
          <t>Kmetov:</t>
        </r>
        <r>
          <rPr>
            <sz val="11"/>
            <color indexed="81"/>
            <rFont val="Tahoma"/>
            <family val="2"/>
            <charset val="204"/>
          </rPr>
          <t xml:space="preserve">
dencity </t>
        </r>
        <r>
          <rPr>
            <sz val="11"/>
            <color indexed="81"/>
            <rFont val="Sylfaen"/>
            <family val="1"/>
            <charset val="204"/>
          </rPr>
          <t xml:space="preserve">ρ≈ 1  
5% NH4Cl
</t>
        </r>
        <r>
          <rPr>
            <sz val="11"/>
            <color indexed="81"/>
            <rFont val="Arial"/>
            <family val="2"/>
            <charset val="204"/>
          </rPr>
          <t xml:space="preserve">equalized for sample and standard solutions </t>
        </r>
      </text>
    </comment>
    <comment ref="A102" authorId="0">
      <text>
        <r>
          <rPr>
            <b/>
            <sz val="11"/>
            <color indexed="81"/>
            <rFont val="Tahoma"/>
            <family val="2"/>
            <charset val="204"/>
          </rPr>
          <t>Kmetov:</t>
        </r>
        <r>
          <rPr>
            <sz val="11"/>
            <color indexed="81"/>
            <rFont val="Tahoma"/>
            <family val="2"/>
            <charset val="204"/>
          </rPr>
          <t xml:space="preserve">
dencity </t>
        </r>
        <r>
          <rPr>
            <sz val="11"/>
            <color indexed="81"/>
            <rFont val="Sylfaen"/>
            <family val="1"/>
            <charset val="204"/>
          </rPr>
          <t xml:space="preserve">ρ≈ 1  
5% NH4Cl
</t>
        </r>
        <r>
          <rPr>
            <sz val="11"/>
            <color indexed="81"/>
            <rFont val="Arial"/>
            <family val="2"/>
            <charset val="204"/>
          </rPr>
          <t xml:space="preserve">equalized for sample and standard solutions </t>
        </r>
      </text>
    </comment>
    <comment ref="H103" authorId="1">
      <text>
        <r>
          <rPr>
            <b/>
            <sz val="8"/>
            <color indexed="81"/>
            <rFont val="Tahoma"/>
            <family val="2"/>
            <charset val="204"/>
          </rPr>
          <t>Veselin KMETOV:</t>
        </r>
        <r>
          <rPr>
            <sz val="8"/>
            <color indexed="81"/>
            <rFont val="Tahoma"/>
            <family val="2"/>
            <charset val="204"/>
          </rPr>
          <t xml:space="preserve">
Certificate +_ 0,4%
d=0,37*0,4/100=0,00148 ml</t>
        </r>
      </text>
    </comment>
    <comment ref="H104" authorId="0">
      <text>
        <r>
          <rPr>
            <b/>
            <sz val="8"/>
            <color indexed="81"/>
            <rFont val="Tahoma"/>
            <family val="2"/>
            <charset val="204"/>
          </rPr>
          <t xml:space="preserve">Kmetov: 
</t>
        </r>
        <r>
          <rPr>
            <sz val="8"/>
            <color indexed="81"/>
            <rFont val="Tahoma"/>
            <family val="2"/>
            <charset val="204"/>
          </rPr>
          <t>Balance OHAUSE
Certified by SAMTS
BDS EN45 501 
Coddrcted for liniarity</t>
        </r>
      </text>
    </comment>
    <comment ref="A107" authorId="0">
      <text>
        <r>
          <rPr>
            <b/>
            <sz val="11"/>
            <color indexed="81"/>
            <rFont val="Tahoma"/>
            <family val="2"/>
            <charset val="204"/>
          </rPr>
          <t>Kmetov:</t>
        </r>
        <r>
          <rPr>
            <sz val="11"/>
            <color indexed="81"/>
            <rFont val="Tahoma"/>
            <family val="2"/>
            <charset val="204"/>
          </rPr>
          <t xml:space="preserve">
dencity </t>
        </r>
        <r>
          <rPr>
            <sz val="11"/>
            <color indexed="81"/>
            <rFont val="Sylfaen"/>
            <family val="1"/>
            <charset val="204"/>
          </rPr>
          <t xml:space="preserve">ρ≈ 1  5% NH4Cl
</t>
        </r>
        <r>
          <rPr>
            <sz val="11"/>
            <color indexed="81"/>
            <rFont val="Arial"/>
            <family val="2"/>
            <charset val="204"/>
          </rPr>
          <t>equalized for sample and standard solutions 
here is more adequate to give it in m/m (µg/g)
Au transferred to final weight</t>
        </r>
      </text>
    </comment>
    <comment ref="A117" authorId="0">
      <text>
        <r>
          <rPr>
            <b/>
            <sz val="11"/>
            <color indexed="81"/>
            <rFont val="Tahoma"/>
            <family val="2"/>
            <charset val="204"/>
          </rPr>
          <t>Kmetov:</t>
        </r>
        <r>
          <rPr>
            <sz val="11"/>
            <color indexed="81"/>
            <rFont val="Tahoma"/>
            <family val="2"/>
            <charset val="204"/>
          </rPr>
          <t xml:space="preserve">
dencity </t>
        </r>
        <r>
          <rPr>
            <sz val="11"/>
            <color indexed="81"/>
            <rFont val="Sylfaen"/>
            <family val="1"/>
            <charset val="204"/>
          </rPr>
          <t xml:space="preserve">ρ≈ 1  
5% NH4Cl
</t>
        </r>
        <r>
          <rPr>
            <sz val="11"/>
            <color indexed="81"/>
            <rFont val="Arial"/>
            <family val="2"/>
            <charset val="204"/>
          </rPr>
          <t xml:space="preserve">equalized for sample and standard solutions </t>
        </r>
      </text>
    </comment>
    <comment ref="H118" authorId="1">
      <text>
        <r>
          <rPr>
            <b/>
            <sz val="8"/>
            <color indexed="81"/>
            <rFont val="Tahoma"/>
            <family val="2"/>
            <charset val="204"/>
          </rPr>
          <t>Veselin KMETOV:</t>
        </r>
        <r>
          <rPr>
            <sz val="8"/>
            <color indexed="81"/>
            <rFont val="Tahoma"/>
            <family val="2"/>
            <charset val="204"/>
          </rPr>
          <t xml:space="preserve">
Certificate +_ 0,4%
d=0,43*0,4/100=0,00172  ml</t>
        </r>
      </text>
    </comment>
    <comment ref="H119" authorId="0">
      <text>
        <r>
          <rPr>
            <b/>
            <sz val="8"/>
            <color indexed="81"/>
            <rFont val="Tahoma"/>
            <family val="2"/>
            <charset val="204"/>
          </rPr>
          <t xml:space="preserve">Kmetov: 
</t>
        </r>
        <r>
          <rPr>
            <sz val="8"/>
            <color indexed="81"/>
            <rFont val="Tahoma"/>
            <family val="2"/>
            <charset val="204"/>
          </rPr>
          <t>Balance OHAUSE
Certified by SAMTS
BDS EN45 501 
Coddrcted for liniarity</t>
        </r>
      </text>
    </comment>
    <comment ref="A122" authorId="0">
      <text>
        <r>
          <rPr>
            <b/>
            <sz val="11"/>
            <color indexed="81"/>
            <rFont val="Tahoma"/>
            <family val="2"/>
            <charset val="204"/>
          </rPr>
          <t>Kmetov:</t>
        </r>
        <r>
          <rPr>
            <sz val="11"/>
            <color indexed="81"/>
            <rFont val="Tahoma"/>
            <family val="2"/>
            <charset val="204"/>
          </rPr>
          <t xml:space="preserve">
dencity </t>
        </r>
        <r>
          <rPr>
            <sz val="11"/>
            <color indexed="81"/>
            <rFont val="Sylfaen"/>
            <family val="1"/>
            <charset val="204"/>
          </rPr>
          <t xml:space="preserve">ρ≈ 1  5% NH4Cl
</t>
        </r>
        <r>
          <rPr>
            <sz val="11"/>
            <color indexed="81"/>
            <rFont val="Arial"/>
            <family val="2"/>
            <charset val="204"/>
          </rPr>
          <t>equalized for sample and standard solutions 
here is more adequate to give it in m/m (µg/g)
Au transferred to final weight</t>
        </r>
      </text>
    </comment>
    <comment ref="A144" authorId="0">
      <text>
        <r>
          <rPr>
            <b/>
            <sz val="10"/>
            <color indexed="81"/>
            <rFont val="Tahoma"/>
            <family val="2"/>
            <charset val="204"/>
          </rPr>
          <t>Kmetov:</t>
        </r>
        <r>
          <rPr>
            <sz val="10"/>
            <color indexed="81"/>
            <rFont val="Tahoma"/>
            <family val="2"/>
            <charset val="204"/>
          </rPr>
          <t xml:space="preserve">
Averaged from the plateau part (3 s) signal   </t>
        </r>
      </text>
    </comment>
    <comment ref="D144" authorId="0">
      <text>
        <r>
          <rPr>
            <b/>
            <sz val="10"/>
            <color indexed="81"/>
            <rFont val="Tahoma"/>
            <family val="2"/>
            <charset val="204"/>
          </rPr>
          <t>Kmetov:</t>
        </r>
        <r>
          <rPr>
            <sz val="10"/>
            <color indexed="81"/>
            <rFont val="Tahoma"/>
            <family val="2"/>
            <charset val="204"/>
          </rPr>
          <t xml:space="preserve">
Result after N sets of St1-Sample-St2 ASDI-FAAS and ensemble summation </t>
        </r>
      </text>
    </comment>
    <comment ref="G144" authorId="0">
      <text>
        <r>
          <rPr>
            <b/>
            <sz val="10"/>
            <color indexed="81"/>
            <rFont val="Tahoma"/>
            <family val="2"/>
            <charset val="204"/>
          </rPr>
          <t>Kmetov:</t>
        </r>
        <r>
          <rPr>
            <sz val="10"/>
            <color indexed="81"/>
            <rFont val="Tahoma"/>
            <family val="2"/>
            <charset val="204"/>
          </rPr>
          <t xml:space="preserve">
Signal repeatability (SD in the plataeu) for one sets of 
St1-Sample-St2 ASDI-FAAS </t>
        </r>
      </text>
    </comment>
    <comment ref="A145" authorId="0">
      <text>
        <r>
          <rPr>
            <b/>
            <sz val="10"/>
            <color indexed="81"/>
            <rFont val="Tahoma"/>
            <family val="2"/>
            <charset val="204"/>
          </rPr>
          <t>Kmetov:</t>
        </r>
        <r>
          <rPr>
            <sz val="10"/>
            <color indexed="81"/>
            <rFont val="Tahoma"/>
            <family val="2"/>
            <charset val="204"/>
          </rPr>
          <t xml:space="preserve">
Averaged from the plateau part (3 s) signal   </t>
        </r>
      </text>
    </comment>
    <comment ref="D145" authorId="0">
      <text>
        <r>
          <rPr>
            <b/>
            <sz val="10"/>
            <color indexed="81"/>
            <rFont val="Tahoma"/>
            <family val="2"/>
            <charset val="204"/>
          </rPr>
          <t>Kmetov:</t>
        </r>
        <r>
          <rPr>
            <sz val="10"/>
            <color indexed="81"/>
            <rFont val="Tahoma"/>
            <family val="2"/>
            <charset val="204"/>
          </rPr>
          <t xml:space="preserve">
Result after N sets of St1-Sample-St2 ASDI-FAAS and ensemble summation </t>
        </r>
      </text>
    </comment>
    <comment ref="G145" authorId="0">
      <text>
        <r>
          <rPr>
            <b/>
            <sz val="10"/>
            <color indexed="81"/>
            <rFont val="Tahoma"/>
            <family val="2"/>
            <charset val="204"/>
          </rPr>
          <t>Kmetov:</t>
        </r>
        <r>
          <rPr>
            <sz val="10"/>
            <color indexed="81"/>
            <rFont val="Tahoma"/>
            <family val="2"/>
            <charset val="204"/>
          </rPr>
          <t xml:space="preserve">
Signal repeatability (SD in the plataeu) for one sets of 
St1-Sample-St2 ASDI-FAAS </t>
        </r>
      </text>
    </comment>
    <comment ref="A146" authorId="0">
      <text>
        <r>
          <rPr>
            <b/>
            <sz val="10"/>
            <color indexed="81"/>
            <rFont val="Tahoma"/>
            <family val="2"/>
            <charset val="204"/>
          </rPr>
          <t>Kmetov:</t>
        </r>
        <r>
          <rPr>
            <sz val="10"/>
            <color indexed="81"/>
            <rFont val="Tahoma"/>
            <family val="2"/>
            <charset val="204"/>
          </rPr>
          <t xml:space="preserve">
Averaged from the plateau part (3 s) signal   </t>
        </r>
      </text>
    </comment>
    <comment ref="D146" authorId="0">
      <text>
        <r>
          <rPr>
            <b/>
            <sz val="10"/>
            <color indexed="81"/>
            <rFont val="Tahoma"/>
            <family val="2"/>
            <charset val="204"/>
          </rPr>
          <t>Kmetov:</t>
        </r>
        <r>
          <rPr>
            <sz val="10"/>
            <color indexed="81"/>
            <rFont val="Tahoma"/>
            <family val="2"/>
            <charset val="204"/>
          </rPr>
          <t xml:space="preserve">
Result after N sets of St1-Sample-St2 ASDI-FAAS and ensemble summation </t>
        </r>
      </text>
    </comment>
    <comment ref="G146" authorId="0">
      <text>
        <r>
          <rPr>
            <b/>
            <sz val="10"/>
            <color indexed="81"/>
            <rFont val="Tahoma"/>
            <family val="2"/>
            <charset val="204"/>
          </rPr>
          <t>Kmetov:</t>
        </r>
        <r>
          <rPr>
            <sz val="10"/>
            <color indexed="81"/>
            <rFont val="Tahoma"/>
            <family val="2"/>
            <charset val="204"/>
          </rPr>
          <t xml:space="preserve">
Signal repeatability (SD in the plataeu) for one sets of 
St1-Sample-St2 ASDI-FAAS </t>
        </r>
      </text>
    </comment>
    <comment ref="A149" authorId="0">
      <text>
        <r>
          <rPr>
            <b/>
            <sz val="11"/>
            <color indexed="81"/>
            <rFont val="Tahoma"/>
            <family val="2"/>
            <charset val="204"/>
          </rPr>
          <t>Kmetov:</t>
        </r>
        <r>
          <rPr>
            <sz val="11"/>
            <color indexed="81"/>
            <rFont val="Tahoma"/>
            <family val="2"/>
            <charset val="204"/>
          </rPr>
          <t xml:space="preserve">
here is more adequate to give it in m/m (</t>
        </r>
        <r>
          <rPr>
            <sz val="11"/>
            <color indexed="81"/>
            <rFont val="Arial"/>
            <family val="2"/>
            <charset val="204"/>
          </rPr>
          <t>µ</t>
        </r>
        <r>
          <rPr>
            <sz val="11"/>
            <color indexed="81"/>
            <rFont val="Tahoma"/>
            <family val="2"/>
            <charset val="204"/>
          </rPr>
          <t>g/g)
Au transferred to final weight</t>
        </r>
      </text>
    </comment>
  </commentList>
</comments>
</file>

<file path=xl/comments35.xml><?xml version="1.0" encoding="utf-8"?>
<comments xmlns="http://schemas.openxmlformats.org/spreadsheetml/2006/main">
  <authors>
    <author>Veselin Kmetov</author>
  </authors>
  <commentList>
    <comment ref="B1" authorId="0">
      <text>
        <r>
          <rPr>
            <b/>
            <sz val="8"/>
            <color indexed="81"/>
            <rFont val="Tahoma"/>
            <family val="2"/>
            <charset val="204"/>
          </rPr>
          <t>Veselin Kmetov:</t>
        </r>
        <r>
          <rPr>
            <sz val="8"/>
            <color indexed="81"/>
            <rFont val="Tahoma"/>
            <family val="2"/>
            <charset val="204"/>
          </rPr>
          <t xml:space="preserve">
Изготвил: В. Кметов 
Версия 20,10,08</t>
        </r>
      </text>
    </comment>
  </commentList>
</comments>
</file>

<file path=xl/comments36.xml><?xml version="1.0" encoding="utf-8"?>
<comments xmlns="http://schemas.openxmlformats.org/spreadsheetml/2006/main">
  <authors>
    <author>Veselin Kmetov</author>
    <author>Veselin KMETOV</author>
  </authors>
  <commentList>
    <comment ref="A1" authorId="0">
      <text>
        <r>
          <rPr>
            <b/>
            <sz val="8"/>
            <color indexed="81"/>
            <rFont val="Tahoma"/>
            <family val="2"/>
            <charset val="204"/>
          </rPr>
          <t xml:space="preserve">Veselin Kmetov:
</t>
        </r>
        <r>
          <rPr>
            <sz val="8"/>
            <color indexed="81"/>
            <rFont val="Tahoma"/>
            <family val="2"/>
          </rPr>
          <t>Изготвил В. Кметов 
Версия: 27.10.08</t>
        </r>
      </text>
    </comment>
    <comment ref="Q6" authorId="0">
      <text>
        <r>
          <rPr>
            <b/>
            <sz val="8"/>
            <color indexed="81"/>
            <rFont val="Tahoma"/>
            <family val="2"/>
            <charset val="204"/>
          </rPr>
          <t>Veselin Kmetov:</t>
        </r>
        <r>
          <rPr>
            <sz val="8"/>
            <color indexed="81"/>
            <rFont val="Tahoma"/>
            <family val="2"/>
            <charset val="204"/>
          </rPr>
          <t xml:space="preserve">
=PEARSON(B6:B15;C6:C15)</t>
        </r>
      </text>
    </comment>
    <comment ref="A20" authorId="1">
      <text>
        <r>
          <rPr>
            <b/>
            <sz val="8"/>
            <color indexed="81"/>
            <rFont val="Tahoma"/>
            <family val="2"/>
            <charset val="204"/>
          </rPr>
          <t>Veselin KMETOV:</t>
        </r>
        <r>
          <rPr>
            <sz val="8"/>
            <color indexed="81"/>
            <rFont val="Tahoma"/>
            <family val="2"/>
            <charset val="204"/>
          </rPr>
          <t xml:space="preserve">
ХИПОТЕЗАТА Н0 е 
Коефициента на корелация е неотличим от нула !!!
Ако X и Y са независими - то R = 0  (необходимо но НЕдостатъчно условие за независимост) 
</t>
        </r>
      </text>
    </comment>
  </commentList>
</comments>
</file>

<file path=xl/comments37.xml><?xml version="1.0" encoding="utf-8"?>
<comments xmlns="http://schemas.openxmlformats.org/spreadsheetml/2006/main">
  <authors>
    <author>Veselin Kmetov</author>
    <author>Kmetov</author>
  </authors>
  <commentList>
    <comment ref="B1" authorId="0">
      <text>
        <r>
          <rPr>
            <b/>
            <sz val="8"/>
            <color indexed="81"/>
            <rFont val="Tahoma"/>
            <family val="2"/>
            <charset val="204"/>
          </rPr>
          <t>Veselin Kmetov:</t>
        </r>
        <r>
          <rPr>
            <sz val="8"/>
            <color indexed="81"/>
            <rFont val="Tahoma"/>
            <family val="2"/>
            <charset val="204"/>
          </rPr>
          <t xml:space="preserve">
ИЗГОТВИЛ 
Веселин Кметов 
версия 2 ДЕКЕМВРИ 2010</t>
        </r>
      </text>
    </comment>
    <comment ref="E4" authorId="0">
      <text>
        <r>
          <rPr>
            <b/>
            <sz val="8"/>
            <color indexed="81"/>
            <rFont val="Tahoma"/>
            <family val="2"/>
            <charset val="204"/>
          </rPr>
          <t>Veselin Kmetov:</t>
        </r>
        <r>
          <rPr>
            <sz val="8"/>
            <color indexed="81"/>
            <rFont val="Tahoma"/>
            <family val="2"/>
            <charset val="204"/>
          </rPr>
          <t xml:space="preserve">
Тегли се кристалното вещетво и се сипва в елернмаеровата колба</t>
        </r>
      </text>
    </comment>
    <comment ref="H4" authorId="0">
      <text>
        <r>
          <rPr>
            <b/>
            <sz val="8"/>
            <color indexed="81"/>
            <rFont val="Tahoma"/>
            <family val="2"/>
            <charset val="204"/>
          </rPr>
          <t>Veselin Kmetov:</t>
        </r>
        <r>
          <rPr>
            <sz val="8"/>
            <color indexed="81"/>
            <rFont val="Tahoma"/>
            <family val="2"/>
            <charset val="204"/>
          </rPr>
          <t xml:space="preserve">
Титрува се с NaOH като се отчита обема от бюретата с основа, която после ще се ползва за титруване</t>
        </r>
      </text>
    </comment>
    <comment ref="D13" authorId="1">
      <text>
        <r>
          <rPr>
            <b/>
            <sz val="8"/>
            <color indexed="81"/>
            <rFont val="Tahoma"/>
            <family val="2"/>
            <charset val="204"/>
          </rPr>
          <t>Kmetov:</t>
        </r>
        <r>
          <rPr>
            <sz val="8"/>
            <color indexed="81"/>
            <rFont val="Tahoma"/>
            <family val="2"/>
            <charset val="204"/>
          </rPr>
          <t xml:space="preserve">
На практика е това е нериално ниска  неопределност </t>
        </r>
      </text>
    </comment>
  </commentList>
</comments>
</file>

<file path=xl/comments38.xml><?xml version="1.0" encoding="utf-8"?>
<comments xmlns="http://schemas.openxmlformats.org/spreadsheetml/2006/main">
  <authors>
    <author>Veselin KMETOV</author>
  </authors>
  <commentList>
    <comment ref="A1" authorId="0">
      <text>
        <r>
          <rPr>
            <b/>
            <sz val="8"/>
            <color indexed="81"/>
            <rFont val="Tahoma"/>
            <family val="2"/>
            <charset val="204"/>
          </rPr>
          <t>Veselin KMETOV:</t>
        </r>
        <r>
          <rPr>
            <sz val="8"/>
            <color indexed="81"/>
            <rFont val="Tahoma"/>
            <family val="2"/>
            <charset val="204"/>
          </rPr>
          <t xml:space="preserve">
Изготвил: В. Кметов
Версия: 1.12.09 г.</t>
        </r>
      </text>
    </comment>
  </commentList>
</comments>
</file>

<file path=xl/comments39.xml><?xml version="1.0" encoding="utf-8"?>
<comments xmlns="http://schemas.openxmlformats.org/spreadsheetml/2006/main">
  <authors>
    <author>Veselin KMETOV</author>
    <author>Veselin Kmetov</author>
    <author>Kurs</author>
  </authors>
  <commentList>
    <comment ref="A1" authorId="0">
      <text>
        <r>
          <rPr>
            <b/>
            <sz val="8"/>
            <color indexed="81"/>
            <rFont val="Tahoma"/>
            <family val="2"/>
            <charset val="204"/>
          </rPr>
          <t>Veselin KMETOV:</t>
        </r>
        <r>
          <rPr>
            <sz val="8"/>
            <color indexed="81"/>
            <rFont val="Tahoma"/>
            <family val="2"/>
            <charset val="204"/>
          </rPr>
          <t xml:space="preserve">
Изготвил: В. Кметов
Версия: 1.12.09
</t>
        </r>
      </text>
    </comment>
    <comment ref="M2" authorId="1">
      <text>
        <r>
          <rPr>
            <b/>
            <sz val="8"/>
            <color indexed="81"/>
            <rFont val="Tahoma"/>
            <family val="2"/>
            <charset val="204"/>
          </rPr>
          <t>Veselin Kmetov:</t>
        </r>
        <r>
          <rPr>
            <sz val="8"/>
            <color indexed="81"/>
            <rFont val="Tahoma"/>
            <family val="2"/>
            <charset val="204"/>
          </rPr>
          <t xml:space="preserve">
II-I/II-I=III-I/III-I
</t>
        </r>
      </text>
    </comment>
    <comment ref="D6" authorId="2">
      <text>
        <r>
          <rPr>
            <b/>
            <sz val="8"/>
            <color indexed="81"/>
            <rFont val="Tahoma"/>
            <family val="2"/>
            <charset val="204"/>
          </rPr>
          <t>Kurs:</t>
        </r>
        <r>
          <rPr>
            <sz val="8"/>
            <color indexed="81"/>
            <rFont val="Tahoma"/>
            <family val="2"/>
            <charset val="204"/>
          </rPr>
          <t xml:space="preserve">
Razdelihme go na 2 zashtoto povishihme N=4
</t>
        </r>
      </text>
    </comment>
  </commentList>
</comments>
</file>

<file path=xl/comments4.xml><?xml version="1.0" encoding="utf-8"?>
<comments xmlns="http://schemas.openxmlformats.org/spreadsheetml/2006/main">
  <authors>
    <author>Kmetov</author>
  </authors>
  <commentList>
    <comment ref="E1" authorId="0">
      <text>
        <r>
          <rPr>
            <b/>
            <sz val="8"/>
            <color indexed="81"/>
            <rFont val="Tahoma"/>
            <family val="2"/>
            <charset val="204"/>
          </rPr>
          <t>Kmetov:</t>
        </r>
        <r>
          <rPr>
            <sz val="8"/>
            <color indexed="81"/>
            <rFont val="Tahoma"/>
            <family val="2"/>
            <charset val="204"/>
          </rPr>
          <t xml:space="preserve">
РАЗРАБОТИЛ
В. КМЕТОВ 
ВЕРСИЯ 03.10.2010
Чрез инструмента SAMPLE - правим 10 издадки от масива 100 </t>
        </r>
      </text>
    </comment>
  </commentList>
</comments>
</file>

<file path=xl/comments40.xml><?xml version="1.0" encoding="utf-8"?>
<comments xmlns="http://schemas.openxmlformats.org/spreadsheetml/2006/main">
  <authors>
    <author>Kmetov</author>
    <author>Veselin KMETOV</author>
    <author>Veselin Kmetov</author>
  </authors>
  <commentList>
    <comment ref="B1" authorId="0">
      <text>
        <r>
          <rPr>
            <b/>
            <sz val="8"/>
            <color indexed="81"/>
            <rFont val="Tahoma"/>
            <family val="2"/>
            <charset val="204"/>
          </rPr>
          <t>Kmetov:</t>
        </r>
        <r>
          <rPr>
            <sz val="8"/>
            <color indexed="81"/>
            <rFont val="Tahoma"/>
            <family val="2"/>
            <charset val="204"/>
          </rPr>
          <t xml:space="preserve">
Разработил 
В. Кметов 
ВАРИАНТ 12.03.10</t>
        </r>
      </text>
    </comment>
    <comment ref="L7" authorId="1">
      <text>
        <r>
          <rPr>
            <b/>
            <sz val="8"/>
            <color indexed="81"/>
            <rFont val="Tahoma"/>
            <family val="2"/>
            <charset val="204"/>
          </rPr>
          <t>Veselin KMETOV:</t>
        </r>
        <r>
          <rPr>
            <sz val="8"/>
            <color indexed="81"/>
            <rFont val="Tahoma"/>
            <family val="2"/>
            <charset val="204"/>
          </rPr>
          <t xml:space="preserve">
Коефициент на детерминираност </t>
        </r>
      </text>
    </comment>
    <comment ref="L9" authorId="1">
      <text>
        <r>
          <rPr>
            <b/>
            <sz val="8"/>
            <color indexed="81"/>
            <rFont val="Tahoma"/>
            <family val="2"/>
            <charset val="204"/>
          </rPr>
          <t>Veselin KMETOV:</t>
        </r>
        <r>
          <rPr>
            <sz val="8"/>
            <color indexed="81"/>
            <rFont val="Tahoma"/>
            <family val="2"/>
            <charset val="204"/>
          </rPr>
          <t xml:space="preserve">
Sy/x
на остатъците (резидуалите) по оста y</t>
        </r>
      </text>
    </comment>
    <comment ref="C12" authorId="2">
      <text>
        <r>
          <rPr>
            <b/>
            <sz val="8"/>
            <color indexed="81"/>
            <rFont val="Tahoma"/>
            <family val="2"/>
            <charset val="204"/>
          </rPr>
          <t>Veselin Kmetov:</t>
        </r>
        <r>
          <rPr>
            <sz val="8"/>
            <color indexed="81"/>
            <rFont val="Tahoma"/>
            <family val="2"/>
            <charset val="204"/>
          </rPr>
          <t xml:space="preserve">
</t>
        </r>
      </text>
    </comment>
    <comment ref="G14" authorId="0">
      <text>
        <r>
          <rPr>
            <b/>
            <sz val="8"/>
            <color indexed="81"/>
            <rFont val="Tahoma"/>
            <family val="2"/>
            <charset val="204"/>
          </rPr>
          <t>Kmetov:</t>
        </r>
        <r>
          <rPr>
            <sz val="8"/>
            <color indexed="81"/>
            <rFont val="Tahoma"/>
            <family val="2"/>
            <charset val="204"/>
          </rPr>
          <t xml:space="preserve">
LINEST - изчислява параметри и оценките им за линейна регресия 
array ! ОСВЕТИ КЛЕТКИ извикай LINEST вкарай Y и X колоните избери 1  и 1 и вместо OK изчисли  с Ctr+Sift+ENTER - za array 
МОЖЕ и да се освети регион и да се натисне 
F2 след което да се натисне Ctr+Sift+ENTER - za array</t>
        </r>
      </text>
    </comment>
    <comment ref="I41" authorId="0">
      <text>
        <r>
          <rPr>
            <b/>
            <sz val="8"/>
            <color indexed="81"/>
            <rFont val="Tahoma"/>
            <family val="2"/>
            <charset val="204"/>
          </rPr>
          <t>Kmetov:</t>
        </r>
        <r>
          <rPr>
            <sz val="8"/>
            <color indexed="81"/>
            <rFont val="Tahoma"/>
            <family val="2"/>
            <charset val="204"/>
          </rPr>
          <t xml:space="preserve">
ВНИМАНИЕ да не се бърка Sxy със Sy/x</t>
        </r>
      </text>
    </comment>
  </commentList>
</comments>
</file>

<file path=xl/comments41.xml><?xml version="1.0" encoding="utf-8"?>
<comments xmlns="http://schemas.openxmlformats.org/spreadsheetml/2006/main">
  <authors>
    <author>Kmetov</author>
  </authors>
  <commentList>
    <comment ref="B1" authorId="0">
      <text>
        <r>
          <rPr>
            <b/>
            <sz val="8"/>
            <color indexed="81"/>
            <rFont val="Tahoma"/>
            <family val="2"/>
            <charset val="204"/>
          </rPr>
          <t>Kmetov:</t>
        </r>
        <r>
          <rPr>
            <sz val="8"/>
            <color indexed="81"/>
            <rFont val="Tahoma"/>
            <family val="2"/>
            <charset val="204"/>
          </rPr>
          <t xml:space="preserve">
В. Кметов версия 4.05.07
Съобразено с TrainMiC 
GFAAS Pb in Soils</t>
        </r>
      </text>
    </comment>
  </commentList>
</comments>
</file>

<file path=xl/comments42.xml><?xml version="1.0" encoding="utf-8"?>
<comments xmlns="http://schemas.openxmlformats.org/spreadsheetml/2006/main">
  <authors>
    <author>Veselin Kmetov</author>
  </authors>
  <commentList>
    <comment ref="B12" authorId="0">
      <text>
        <r>
          <rPr>
            <b/>
            <sz val="8"/>
            <color indexed="81"/>
            <rFont val="Tahoma"/>
            <family val="2"/>
            <charset val="204"/>
          </rPr>
          <t>Veselin Kmetov:</t>
        </r>
        <r>
          <rPr>
            <sz val="8"/>
            <color indexed="81"/>
            <rFont val="Tahoma"/>
            <family val="2"/>
            <charset val="204"/>
          </rPr>
          <t xml:space="preserve">
</t>
        </r>
      </text>
    </comment>
  </commentList>
</comments>
</file>

<file path=xl/comments43.xml><?xml version="1.0" encoding="utf-8"?>
<comments xmlns="http://schemas.openxmlformats.org/spreadsheetml/2006/main">
  <authors>
    <author>Kmetov</author>
  </authors>
  <commentList>
    <comment ref="A1" authorId="0">
      <text>
        <r>
          <rPr>
            <b/>
            <sz val="8"/>
            <color indexed="81"/>
            <rFont val="Tahoma"/>
            <family val="2"/>
            <charset val="204"/>
          </rPr>
          <t>Kmetov:</t>
        </r>
        <r>
          <rPr>
            <sz val="8"/>
            <color indexed="81"/>
            <rFont val="Tahoma"/>
            <family val="2"/>
            <charset val="204"/>
          </rPr>
          <t xml:space="preserve">
Веселин Кметов 
версия 1.05.06</t>
        </r>
      </text>
    </comment>
  </commentList>
</comments>
</file>

<file path=xl/comments44.xml><?xml version="1.0" encoding="utf-8"?>
<comments xmlns="http://schemas.openxmlformats.org/spreadsheetml/2006/main">
  <authors>
    <author>Kmetov</author>
    <author>Kiril Mobile</author>
    <author>Veselin KMETOV</author>
  </authors>
  <commentList>
    <comment ref="A1" authorId="0">
      <text>
        <r>
          <rPr>
            <b/>
            <sz val="8"/>
            <color indexed="81"/>
            <rFont val="Tahoma"/>
            <family val="2"/>
            <charset val="204"/>
          </rPr>
          <t>Kmetov:</t>
        </r>
        <r>
          <rPr>
            <sz val="8"/>
            <color indexed="81"/>
            <rFont val="Tahoma"/>
            <family val="2"/>
            <charset val="204"/>
          </rPr>
          <t xml:space="preserve">
Кирил Симитчиев  версия 
от 11.01.08
</t>
        </r>
      </text>
    </comment>
    <comment ref="H4" authorId="1">
      <text>
        <r>
          <rPr>
            <b/>
            <sz val="8"/>
            <color indexed="81"/>
            <rFont val="Tahoma"/>
            <family val="2"/>
            <charset val="204"/>
          </rPr>
          <t>Kiril Mobile:</t>
        </r>
        <r>
          <rPr>
            <sz val="8"/>
            <color indexed="81"/>
            <rFont val="Tahoma"/>
            <family val="2"/>
            <charset val="204"/>
          </rPr>
          <t xml:space="preserve">
Изчислено от организаторите на QuaNas.</t>
        </r>
      </text>
    </comment>
    <comment ref="I4" authorId="1">
      <text>
        <r>
          <rPr>
            <b/>
            <sz val="8"/>
            <color indexed="81"/>
            <rFont val="Tahoma"/>
            <family val="2"/>
            <charset val="204"/>
          </rPr>
          <t>Kiril Mobile:</t>
        </r>
        <r>
          <rPr>
            <sz val="8"/>
            <color indexed="81"/>
            <rFont val="Tahoma"/>
            <family val="2"/>
            <charset val="204"/>
          </rPr>
          <t xml:space="preserve">
Z-Score при текуштите средна стойност и стандартно отклонение</t>
        </r>
      </text>
    </comment>
    <comment ref="J4" authorId="1">
      <text>
        <r>
          <rPr>
            <b/>
            <sz val="8"/>
            <color indexed="81"/>
            <rFont val="Tahoma"/>
            <family val="2"/>
            <charset val="204"/>
          </rPr>
          <t>Kiril Mobile:</t>
        </r>
        <r>
          <rPr>
            <sz val="8"/>
            <color indexed="81"/>
            <rFont val="Tahoma"/>
            <family val="2"/>
            <charset val="204"/>
          </rPr>
          <t xml:space="preserve">
Grubbs Test</t>
        </r>
      </text>
    </comment>
    <comment ref="N14" authorId="2">
      <text>
        <r>
          <rPr>
            <b/>
            <sz val="8"/>
            <color indexed="81"/>
            <rFont val="Tahoma"/>
            <family val="2"/>
            <charset val="204"/>
          </rPr>
          <t>Veselin KMETOV:</t>
        </r>
        <r>
          <rPr>
            <sz val="8"/>
            <color indexed="81"/>
            <rFont val="Tahoma"/>
            <family val="2"/>
            <charset val="204"/>
          </rPr>
          <t xml:space="preserve">
Това е взето то Киро от 
http://www.itl.nist.gov/div898/handbook/eda/section3/eda35h.htm </t>
        </r>
      </text>
    </comment>
  </commentList>
</comments>
</file>

<file path=xl/comments45.xml><?xml version="1.0" encoding="utf-8"?>
<comments xmlns="http://schemas.openxmlformats.org/spreadsheetml/2006/main">
  <authors>
    <author>Kmetov</author>
    <author>Veselin KMETOV</author>
    <author>Veselin Kmetov</author>
  </authors>
  <commentList>
    <comment ref="A1" authorId="0">
      <text>
        <r>
          <rPr>
            <b/>
            <sz val="8"/>
            <color indexed="81"/>
            <rFont val="Tahoma"/>
            <family val="2"/>
            <charset val="204"/>
          </rPr>
          <t>Kmetov:</t>
        </r>
        <r>
          <rPr>
            <sz val="8"/>
            <color indexed="81"/>
            <rFont val="Tahoma"/>
            <family val="2"/>
            <charset val="204"/>
          </rPr>
          <t xml:space="preserve">
РАЗРАБОТИЛ
В. КМЕТОВ 
ВЕРСИЯ 5.02.2006
</t>
        </r>
      </text>
    </comment>
    <comment ref="J1" authorId="1">
      <text>
        <r>
          <rPr>
            <b/>
            <sz val="8"/>
            <color indexed="81"/>
            <rFont val="Tahoma"/>
            <family val="2"/>
            <charset val="204"/>
          </rPr>
          <t>Veselin KMETOV:</t>
        </r>
        <r>
          <rPr>
            <sz val="8"/>
            <color indexed="81"/>
            <rFont val="Tahoma"/>
            <family val="2"/>
            <charset val="204"/>
          </rPr>
          <t xml:space="preserve">
Служи за сравняване на три или повече средни стойности 
SS - suim of squears 
MSB- midle sum of squears between groups 
MSW-  
</t>
        </r>
      </text>
    </comment>
    <comment ref="H2" authorId="0">
      <text>
        <r>
          <rPr>
            <b/>
            <sz val="8"/>
            <color indexed="81"/>
            <rFont val="Tahoma"/>
            <family val="2"/>
            <charset val="204"/>
          </rPr>
          <t>Kmetov:</t>
        </r>
        <r>
          <rPr>
            <sz val="8"/>
            <color indexed="81"/>
            <rFont val="Tahoma"/>
            <family val="2"/>
            <charset val="204"/>
          </rPr>
          <t xml:space="preserve">
броя на измерванията за всяка серия</t>
        </r>
      </text>
    </comment>
    <comment ref="A19" authorId="0">
      <text>
        <r>
          <rPr>
            <b/>
            <sz val="8"/>
            <color indexed="81"/>
            <rFont val="Tahoma"/>
            <family val="2"/>
            <charset val="204"/>
          </rPr>
          <t>Kmetov:</t>
        </r>
        <r>
          <rPr>
            <sz val="8"/>
            <color indexed="81"/>
            <rFont val="Tahoma"/>
            <family val="2"/>
            <charset val="204"/>
          </rPr>
          <t xml:space="preserve">
Броя на факторите - технте нива или серии</t>
        </r>
      </text>
    </comment>
    <comment ref="Q43" authorId="1">
      <text>
        <r>
          <rPr>
            <b/>
            <sz val="8"/>
            <color indexed="81"/>
            <rFont val="Tahoma"/>
            <family val="2"/>
            <charset val="204"/>
          </rPr>
          <t>Veselin KMETOV:</t>
        </r>
        <r>
          <rPr>
            <sz val="8"/>
            <color indexed="81"/>
            <rFont val="Tahoma"/>
            <family val="2"/>
            <charset val="204"/>
          </rPr>
          <t xml:space="preserve">
df BG = k-1
k - броя на групите 
n - измервания в група</t>
        </r>
      </text>
    </comment>
    <comment ref="T43" authorId="2">
      <text>
        <r>
          <rPr>
            <b/>
            <sz val="8"/>
            <color indexed="81"/>
            <rFont val="Tahoma"/>
            <family val="2"/>
            <charset val="204"/>
          </rPr>
          <t>Veselin Kmetov:</t>
        </r>
        <r>
          <rPr>
            <sz val="8"/>
            <color indexed="81"/>
            <rFont val="Tahoma"/>
            <family val="2"/>
            <charset val="204"/>
          </rPr>
          <t xml:space="preserve">
Алфата при която Fnab=Fkrit</t>
        </r>
      </text>
    </comment>
    <comment ref="Q44" authorId="1">
      <text>
        <r>
          <rPr>
            <b/>
            <sz val="8"/>
            <color indexed="81"/>
            <rFont val="Tahoma"/>
            <family val="2"/>
            <charset val="204"/>
          </rPr>
          <t>Veselin KMETOV:</t>
        </r>
        <r>
          <rPr>
            <sz val="8"/>
            <color indexed="81"/>
            <rFont val="Tahoma"/>
            <family val="2"/>
            <charset val="204"/>
          </rPr>
          <t xml:space="preserve">
df WG = k(n-1)</t>
        </r>
      </text>
    </comment>
    <comment ref="W44" authorId="2">
      <text>
        <r>
          <rPr>
            <b/>
            <sz val="8"/>
            <color indexed="81"/>
            <rFont val="Tahoma"/>
            <family val="2"/>
            <charset val="204"/>
          </rPr>
          <t>Veselin Kmetov:</t>
        </r>
        <r>
          <rPr>
            <sz val="8"/>
            <color indexed="81"/>
            <rFont val="Tahoma"/>
            <family val="2"/>
            <charset val="204"/>
          </rPr>
          <t xml:space="preserve">
Проверка за F и за 
Р-value</t>
        </r>
      </text>
    </comment>
    <comment ref="Q51" authorId="0">
      <text>
        <r>
          <rPr>
            <b/>
            <sz val="8"/>
            <color indexed="81"/>
            <rFont val="Tahoma"/>
            <family val="2"/>
            <charset val="204"/>
          </rPr>
          <t>Kmetov:</t>
        </r>
        <r>
          <rPr>
            <sz val="8"/>
            <color indexed="81"/>
            <rFont val="Tahoma"/>
            <family val="2"/>
            <charset val="204"/>
          </rPr>
          <t xml:space="preserve">
Проверява дали дисперсиите на групите са еднакви!!! 
Статистиката G се ичислява - вж. Формулата 
Критичната стойност на 
Кванила на G разпределение се изчислява с BETAINV</t>
        </r>
      </text>
    </comment>
  </commentList>
</comments>
</file>

<file path=xl/comments46.xml><?xml version="1.0" encoding="utf-8"?>
<comments xmlns="http://schemas.openxmlformats.org/spreadsheetml/2006/main">
  <authors>
    <author>Kmetov</author>
  </authors>
  <commentList>
    <comment ref="E6" authorId="0">
      <text>
        <r>
          <rPr>
            <b/>
            <sz val="8"/>
            <color indexed="81"/>
            <rFont val="Tahoma"/>
            <family val="2"/>
            <charset val="204"/>
          </rPr>
          <t>Kmetov:</t>
        </r>
        <r>
          <rPr>
            <sz val="8"/>
            <color indexed="81"/>
            <rFont val="Tahoma"/>
            <family val="2"/>
            <charset val="204"/>
          </rPr>
          <t xml:space="preserve">
Обема на колба - триъгълно разпределение
</t>
        </r>
      </text>
    </comment>
  </commentList>
</comments>
</file>

<file path=xl/comments47.xml><?xml version="1.0" encoding="utf-8"?>
<comments xmlns="http://schemas.openxmlformats.org/spreadsheetml/2006/main">
  <authors>
    <author>Kmetov</author>
  </authors>
  <commentList>
    <comment ref="G4" authorId="0">
      <text>
        <r>
          <rPr>
            <b/>
            <sz val="8"/>
            <color indexed="81"/>
            <rFont val="Tahoma"/>
            <family val="2"/>
            <charset val="204"/>
          </rPr>
          <t>Kmetov:</t>
        </r>
        <r>
          <rPr>
            <sz val="8"/>
            <color indexed="81"/>
            <rFont val="Tahoma"/>
            <family val="2"/>
            <charset val="204"/>
          </rPr>
          <t xml:space="preserve">
Теглим два пъти </t>
        </r>
      </text>
    </comment>
    <comment ref="B7" authorId="0">
      <text>
        <r>
          <rPr>
            <b/>
            <sz val="8"/>
            <color indexed="81"/>
            <rFont val="Tahoma"/>
            <family val="2"/>
            <charset val="204"/>
          </rPr>
          <t>Kmetov:</t>
        </r>
        <r>
          <rPr>
            <sz val="8"/>
            <color indexed="81"/>
            <rFont val="Tahoma"/>
            <family val="2"/>
            <charset val="204"/>
          </rPr>
          <t xml:space="preserve">
Максимално отклонение на везната 
+_0,2 mg</t>
        </r>
      </text>
    </comment>
  </commentList>
</comments>
</file>

<file path=xl/comments48.xml><?xml version="1.0" encoding="utf-8"?>
<comments xmlns="http://schemas.openxmlformats.org/spreadsheetml/2006/main">
  <authors>
    <author>Kmetov</author>
  </authors>
  <commentList>
    <comment ref="A1" authorId="0">
      <text>
        <r>
          <rPr>
            <b/>
            <sz val="8"/>
            <color indexed="81"/>
            <rFont val="Tahoma"/>
            <family val="2"/>
            <charset val="204"/>
          </rPr>
          <t>Kmetov:</t>
        </r>
        <r>
          <rPr>
            <sz val="8"/>
            <color indexed="81"/>
            <rFont val="Tahoma"/>
            <family val="2"/>
            <charset val="204"/>
          </rPr>
          <t xml:space="preserve">
Изготвил В. Кметов 
последна верния 
12 Март 2010</t>
        </r>
      </text>
    </comment>
    <comment ref="D4" authorId="0">
      <text>
        <r>
          <rPr>
            <b/>
            <sz val="8"/>
            <color indexed="81"/>
            <rFont val="Tahoma"/>
            <family val="2"/>
            <charset val="204"/>
          </rPr>
          <t>Kmetov:</t>
        </r>
        <r>
          <rPr>
            <sz val="8"/>
            <color indexed="81"/>
            <rFont val="Tahoma"/>
            <family val="2"/>
            <charset val="204"/>
          </rPr>
          <t xml:space="preserve">
Това е оценка на шума на празната проба</t>
        </r>
      </text>
    </comment>
    <comment ref="C19" authorId="0">
      <text>
        <r>
          <rPr>
            <b/>
            <sz val="8"/>
            <color indexed="81"/>
            <rFont val="Tahoma"/>
            <family val="2"/>
            <charset val="204"/>
          </rPr>
          <t>Kmetov:</t>
        </r>
        <r>
          <rPr>
            <sz val="8"/>
            <color indexed="81"/>
            <rFont val="Tahoma"/>
            <family val="2"/>
            <charset val="204"/>
          </rPr>
          <t xml:space="preserve">
ТОВА Е ОЦЕНКА НА ЧУВСТВИТЕЛНОСТТА </t>
        </r>
      </text>
    </comment>
    <comment ref="B22" authorId="0">
      <text>
        <r>
          <rPr>
            <b/>
            <sz val="8"/>
            <color indexed="81"/>
            <rFont val="Tahoma"/>
            <family val="2"/>
            <charset val="204"/>
          </rPr>
          <t>Kmetov:</t>
        </r>
        <r>
          <rPr>
            <sz val="8"/>
            <color indexed="81"/>
            <rFont val="Tahoma"/>
            <family val="2"/>
            <charset val="204"/>
          </rPr>
          <t xml:space="preserve">
LINEST - изчислява параметри и оцените им на линейна регресия - array ! ОСВЕТИ КЛЕТКИ извикай </t>
        </r>
        <r>
          <rPr>
            <b/>
            <sz val="8"/>
            <color indexed="81"/>
            <rFont val="Tahoma"/>
            <family val="2"/>
          </rPr>
          <t>LINEST</t>
        </r>
        <r>
          <rPr>
            <sz val="8"/>
            <color indexed="81"/>
            <rFont val="Tahoma"/>
            <family val="2"/>
            <charset val="204"/>
          </rPr>
          <t xml:space="preserve"> вкарай y и X колоните избери 1  и 1 и вместо OK изчисли  с </t>
        </r>
        <r>
          <rPr>
            <b/>
            <sz val="8"/>
            <color indexed="81"/>
            <rFont val="Tahoma"/>
            <family val="2"/>
          </rPr>
          <t>Ctr+Sift+ENTER</t>
        </r>
        <r>
          <rPr>
            <sz val="8"/>
            <color indexed="81"/>
            <rFont val="Tahoma"/>
            <family val="2"/>
            <charset val="204"/>
          </rPr>
          <t xml:space="preserve"> - za array </t>
        </r>
      </text>
    </comment>
  </commentList>
</comments>
</file>

<file path=xl/comments49.xml><?xml version="1.0" encoding="utf-8"?>
<comments xmlns="http://schemas.openxmlformats.org/spreadsheetml/2006/main">
  <authors>
    <author>Veselin KMETOV</author>
    <author>Kmetov</author>
  </authors>
  <commentList>
    <comment ref="K1" authorId="0">
      <text>
        <r>
          <rPr>
            <b/>
            <sz val="8"/>
            <color indexed="81"/>
            <rFont val="Tahoma"/>
            <family val="2"/>
            <charset val="204"/>
          </rPr>
          <t>Veselin KMETOV:</t>
        </r>
        <r>
          <rPr>
            <sz val="8"/>
            <color indexed="81"/>
            <rFont val="Tahoma"/>
            <family val="2"/>
            <charset val="204"/>
          </rPr>
          <t xml:space="preserve">
TrainMiC - Prof. Suhanek</t>
        </r>
      </text>
    </comment>
    <comment ref="A17" authorId="1">
      <text>
        <r>
          <rPr>
            <b/>
            <sz val="8"/>
            <color indexed="81"/>
            <rFont val="Tahoma"/>
            <family val="2"/>
            <charset val="204"/>
          </rPr>
          <t>Kmetov:</t>
        </r>
        <r>
          <rPr>
            <sz val="8"/>
            <color indexed="81"/>
            <rFont val="Tahoma"/>
            <family val="2"/>
            <charset val="204"/>
          </rPr>
          <t xml:space="preserve">
Това е обяснено в Учебника на Дончо Дончев ст 142 
Извежда доверителния интервал на стойност на Y за регресионната права определена със статистическите оценки b1 и bo на параметрите на регресията </t>
        </r>
      </text>
    </comment>
    <comment ref="G29" authorId="1">
      <text>
        <r>
          <rPr>
            <b/>
            <sz val="8"/>
            <color indexed="81"/>
            <rFont val="Tahoma"/>
            <family val="2"/>
            <charset val="204"/>
          </rPr>
          <t>Kmetov:</t>
        </r>
        <r>
          <rPr>
            <sz val="8"/>
            <color indexed="81"/>
            <rFont val="Tahoma"/>
            <family val="2"/>
            <charset val="204"/>
          </rPr>
          <t xml:space="preserve">
LINEST - изчислява параметри и оцените им на линейна регресия - array ! ОСВЕТИ КЛЕТКИ извикай LINEST вкарай y и X колоните избери 1  и 1 и вместо OK изчисли  с Ctr+Sift+ENTER - za array </t>
        </r>
      </text>
    </comment>
    <comment ref="K33" authorId="0">
      <text>
        <r>
          <rPr>
            <b/>
            <sz val="8"/>
            <color indexed="81"/>
            <rFont val="Tahoma"/>
            <family val="2"/>
            <charset val="204"/>
          </rPr>
          <t>Veselin KMETOV:</t>
        </r>
        <r>
          <rPr>
            <sz val="8"/>
            <color indexed="81"/>
            <rFont val="Tahoma"/>
            <family val="2"/>
            <charset val="204"/>
          </rPr>
          <t xml:space="preserve">
Това са двойките за които има експериментални данни
</t>
        </r>
      </text>
    </comment>
  </commentList>
</comments>
</file>

<file path=xl/comments5.xml><?xml version="1.0" encoding="utf-8"?>
<comments xmlns="http://schemas.openxmlformats.org/spreadsheetml/2006/main">
  <authors>
    <author>Kmetov</author>
  </authors>
  <commentList>
    <comment ref="A1" authorId="0">
      <text>
        <r>
          <rPr>
            <b/>
            <sz val="8"/>
            <color indexed="81"/>
            <rFont val="Tahoma"/>
            <family val="2"/>
            <charset val="204"/>
          </rPr>
          <t>Kmetov:</t>
        </r>
        <r>
          <rPr>
            <sz val="8"/>
            <color indexed="81"/>
            <rFont val="Tahoma"/>
            <family val="2"/>
            <charset val="204"/>
          </rPr>
          <t xml:space="preserve">
РАЗРАБОТИЛ
В. КМЕТОВ 
ВЕРСИЯ 5.02.2006
РАЗРАБОТИЛ
В. КМЕТОВ 
ВЕРСИЯ 03.04.2009
http://en.wikipedia.org/wiki/Pareto_chart
Pareto chart - подредба на хистограмите по комулативния им принос
The Pareto chart was developed to illustrate the 80-20 Rule[citation needed] — that 80 percent of the problems stem from 20 percent of the various </t>
        </r>
      </text>
    </comment>
    <comment ref="A2" authorId="0">
      <text>
        <r>
          <rPr>
            <b/>
            <sz val="8"/>
            <color indexed="81"/>
            <rFont val="Tahoma"/>
            <family val="2"/>
            <charset val="204"/>
          </rPr>
          <t>Kmetov:</t>
        </r>
        <r>
          <rPr>
            <sz val="8"/>
            <color indexed="81"/>
            <rFont val="Tahoma"/>
            <family val="2"/>
            <charset val="204"/>
          </rPr>
          <t xml:space="preserve">
От менюто Tools 
се избира Data analysis
и от там Histogram</t>
        </r>
      </text>
    </comment>
  </commentList>
</comments>
</file>

<file path=xl/comments50.xml><?xml version="1.0" encoding="utf-8"?>
<comments xmlns="http://schemas.openxmlformats.org/spreadsheetml/2006/main">
  <authors>
    <author>Veselin KMETOV</author>
    <author>Kmetov</author>
  </authors>
  <commentList>
    <comment ref="J1" authorId="0">
      <text>
        <r>
          <rPr>
            <b/>
            <sz val="8"/>
            <color indexed="81"/>
            <rFont val="Tahoma"/>
            <family val="2"/>
            <charset val="204"/>
          </rPr>
          <t>Veselin KMETOV:</t>
        </r>
        <r>
          <rPr>
            <sz val="8"/>
            <color indexed="81"/>
            <rFont val="Tahoma"/>
            <family val="2"/>
            <charset val="204"/>
          </rPr>
          <t xml:space="preserve">
TrainMiC - Prof. Suhanek</t>
        </r>
      </text>
    </comment>
    <comment ref="G17" authorId="1">
      <text>
        <r>
          <rPr>
            <b/>
            <sz val="8"/>
            <color indexed="81"/>
            <rFont val="Tahoma"/>
            <family val="2"/>
            <charset val="204"/>
          </rPr>
          <t>Kmetov:</t>
        </r>
        <r>
          <rPr>
            <sz val="8"/>
            <color indexed="81"/>
            <rFont val="Tahoma"/>
            <family val="2"/>
            <charset val="204"/>
          </rPr>
          <t xml:space="preserve">
Разпределение на ФИШЕР - при степени на свобода f1 и f2 и P=95%</t>
        </r>
      </text>
    </comment>
    <comment ref="I20" authorId="1">
      <text>
        <r>
          <rPr>
            <b/>
            <sz val="8"/>
            <color indexed="81"/>
            <rFont val="Tahoma"/>
            <family val="2"/>
            <charset val="204"/>
          </rPr>
          <t>Kmetov:</t>
        </r>
        <r>
          <rPr>
            <sz val="8"/>
            <color indexed="81"/>
            <rFont val="Tahoma"/>
            <family val="2"/>
            <charset val="204"/>
          </rPr>
          <t xml:space="preserve">
LINEST - изчислява параметри и оцените им на линейна регресия - array ! ОСВЕТИ КЛЕТКИ извикай LINEST вкарай y и X колоните избери 1  и 1 и вместо OK изчисли  с Ctr+Sift+ENTER - za array </t>
        </r>
      </text>
    </comment>
    <comment ref="I56" authorId="1">
      <text>
        <r>
          <rPr>
            <b/>
            <sz val="8"/>
            <color indexed="81"/>
            <rFont val="Tahoma"/>
            <family val="2"/>
            <charset val="204"/>
          </rPr>
          <t>Kmetov:</t>
        </r>
        <r>
          <rPr>
            <sz val="8"/>
            <color indexed="81"/>
            <rFont val="Tahoma"/>
            <family val="2"/>
            <charset val="204"/>
          </rPr>
          <t xml:space="preserve">
ЕДИНИЦИТЕ СА РАЗМЕНЕНИ</t>
        </r>
      </text>
    </comment>
  </commentList>
</comments>
</file>

<file path=xl/comments51.xml><?xml version="1.0" encoding="utf-8"?>
<comments xmlns="http://schemas.openxmlformats.org/spreadsheetml/2006/main">
  <authors>
    <author>Kmetov</author>
  </authors>
  <commentList>
    <comment ref="B20" authorId="0">
      <text>
        <r>
          <rPr>
            <b/>
            <sz val="8"/>
            <color indexed="81"/>
            <rFont val="Tahoma"/>
            <family val="2"/>
            <charset val="204"/>
          </rPr>
          <t>Kmetov:</t>
        </r>
        <r>
          <rPr>
            <sz val="8"/>
            <color indexed="81"/>
            <rFont val="Tahoma"/>
            <family val="2"/>
            <charset val="204"/>
          </rPr>
          <t xml:space="preserve">
ВНИМАНИЕ 
За да оценим u на единично измерване 
Stu/Sqrt(7)</t>
        </r>
      </text>
    </comment>
  </commentList>
</comments>
</file>

<file path=xl/comments52.xml><?xml version="1.0" encoding="utf-8"?>
<comments xmlns="http://schemas.openxmlformats.org/spreadsheetml/2006/main">
  <authors>
    <author>Veselin KMETOV</author>
    <author>Kmetov</author>
  </authors>
  <commentList>
    <comment ref="J1" authorId="0">
      <text>
        <r>
          <rPr>
            <b/>
            <sz val="8"/>
            <color indexed="81"/>
            <rFont val="Tahoma"/>
            <family val="2"/>
            <charset val="204"/>
          </rPr>
          <t>Veselin KMETOV:</t>
        </r>
        <r>
          <rPr>
            <sz val="8"/>
            <color indexed="81"/>
            <rFont val="Tahoma"/>
            <family val="2"/>
            <charset val="204"/>
          </rPr>
          <t xml:space="preserve">
TrainMiC Suhanek</t>
        </r>
      </text>
    </comment>
    <comment ref="B44" authorId="1">
      <text>
        <r>
          <rPr>
            <b/>
            <sz val="8"/>
            <color indexed="81"/>
            <rFont val="Tahoma"/>
            <family val="2"/>
            <charset val="204"/>
          </rPr>
          <t>Kmetov:</t>
        </r>
        <r>
          <rPr>
            <sz val="8"/>
            <color indexed="81"/>
            <rFont val="Tahoma"/>
            <family val="2"/>
            <charset val="204"/>
          </rPr>
          <t xml:space="preserve">
средната стойност на А  от експерименти номинал минус средна стойност на А от експерименти алтернатива </t>
        </r>
      </text>
    </comment>
    <comment ref="I55" authorId="1">
      <text>
        <r>
          <rPr>
            <b/>
            <sz val="8"/>
            <color indexed="81"/>
            <rFont val="Tahoma"/>
            <family val="2"/>
            <charset val="204"/>
          </rPr>
          <t>Kmetov:</t>
        </r>
        <r>
          <rPr>
            <sz val="8"/>
            <color indexed="81"/>
            <rFont val="Tahoma"/>
            <family val="2"/>
            <charset val="204"/>
          </rPr>
          <t xml:space="preserve">
Дели се на корен от 2 защото са само две нива </t>
        </r>
      </text>
    </comment>
  </commentList>
</comments>
</file>

<file path=xl/comments53.xml><?xml version="1.0" encoding="utf-8"?>
<comments xmlns="http://schemas.openxmlformats.org/spreadsheetml/2006/main">
  <authors>
    <author>Kmetov</author>
  </authors>
  <commentList>
    <comment ref="R25" authorId="0">
      <text>
        <r>
          <rPr>
            <b/>
            <sz val="8"/>
            <color indexed="81"/>
            <rFont val="Tahoma"/>
            <family val="2"/>
            <charset val="204"/>
          </rPr>
          <t>Kmetov:</t>
        </r>
        <r>
          <rPr>
            <sz val="8"/>
            <color indexed="81"/>
            <rFont val="Tahoma"/>
            <family val="2"/>
            <charset val="204"/>
          </rPr>
          <t xml:space="preserve">
ВНИМАНИЕ да не се бърка Sxy със Sy/x</t>
        </r>
      </text>
    </comment>
  </commentList>
</comments>
</file>

<file path=xl/comments54.xml><?xml version="1.0" encoding="utf-8"?>
<comments xmlns="http://schemas.openxmlformats.org/spreadsheetml/2006/main">
  <authors>
    <author>Kmetov</author>
  </authors>
  <commentList>
    <comment ref="D22" authorId="0">
      <text>
        <r>
          <rPr>
            <b/>
            <sz val="8"/>
            <color indexed="81"/>
            <rFont val="Tahoma"/>
            <family val="2"/>
            <charset val="204"/>
          </rPr>
          <t>Kmetov:</t>
        </r>
        <r>
          <rPr>
            <sz val="8"/>
            <color indexed="81"/>
            <rFont val="Tahoma"/>
            <family val="2"/>
            <charset val="204"/>
          </rPr>
          <t xml:space="preserve">
Факторна дисперсия</t>
        </r>
      </text>
    </comment>
    <comment ref="D23" authorId="0">
      <text>
        <r>
          <rPr>
            <b/>
            <sz val="8"/>
            <color indexed="81"/>
            <rFont val="Tahoma"/>
            <family val="2"/>
            <charset val="204"/>
          </rPr>
          <t>Kmetov:</t>
        </r>
        <r>
          <rPr>
            <sz val="8"/>
            <color indexed="81"/>
            <rFont val="Tahoma"/>
            <family val="2"/>
            <charset val="204"/>
          </rPr>
          <t xml:space="preserve">
Остатъчна дисперсия </t>
        </r>
      </text>
    </comment>
  </commentList>
</comments>
</file>

<file path=xl/comments55.xml><?xml version="1.0" encoding="utf-8"?>
<comments xmlns="http://schemas.openxmlformats.org/spreadsheetml/2006/main">
  <authors>
    <author>Kmetov</author>
  </authors>
  <commentList>
    <comment ref="G4" authorId="0">
      <text>
        <r>
          <rPr>
            <b/>
            <sz val="8"/>
            <color indexed="81"/>
            <rFont val="Tahoma"/>
            <family val="2"/>
            <charset val="204"/>
          </rPr>
          <t>Kmetov:</t>
        </r>
        <r>
          <rPr>
            <sz val="8"/>
            <color indexed="81"/>
            <rFont val="Tahoma"/>
            <family val="2"/>
            <charset val="204"/>
          </rPr>
          <t xml:space="preserve">
Теглим два пъти </t>
        </r>
      </text>
    </comment>
    <comment ref="B7" authorId="0">
      <text>
        <r>
          <rPr>
            <b/>
            <sz val="8"/>
            <color indexed="81"/>
            <rFont val="Tahoma"/>
            <family val="2"/>
            <charset val="204"/>
          </rPr>
          <t>Kmetov:</t>
        </r>
        <r>
          <rPr>
            <sz val="8"/>
            <color indexed="81"/>
            <rFont val="Tahoma"/>
            <family val="2"/>
            <charset val="204"/>
          </rPr>
          <t xml:space="preserve">
Максимално отклонение на везната 
+_0,2 mg</t>
        </r>
      </text>
    </comment>
  </commentList>
</comments>
</file>

<file path=xl/comments56.xml><?xml version="1.0" encoding="utf-8"?>
<comments xmlns="http://schemas.openxmlformats.org/spreadsheetml/2006/main">
  <authors>
    <author>Kmetov</author>
  </authors>
  <commentList>
    <comment ref="A1" authorId="0">
      <text>
        <r>
          <rPr>
            <b/>
            <sz val="8"/>
            <color indexed="81"/>
            <rFont val="Tahoma"/>
            <family val="2"/>
            <charset val="204"/>
          </rPr>
          <t>Kmetov:</t>
        </r>
        <r>
          <rPr>
            <sz val="8"/>
            <color indexed="81"/>
            <rFont val="Tahoma"/>
            <family val="2"/>
            <charset val="204"/>
          </rPr>
          <t xml:space="preserve">
РАЗРАБОТИЛ
В. КМЕТОВ 
ВЕРСИЯ 5.02.2006
</t>
        </r>
      </text>
    </comment>
  </commentList>
</comments>
</file>

<file path=xl/comments57.xml><?xml version="1.0" encoding="utf-8"?>
<comments xmlns="http://schemas.openxmlformats.org/spreadsheetml/2006/main">
  <authors>
    <author>Kmetov</author>
  </authors>
  <commentList>
    <comment ref="A1" authorId="0">
      <text>
        <r>
          <rPr>
            <b/>
            <sz val="8"/>
            <color indexed="81"/>
            <rFont val="Tahoma"/>
            <family val="2"/>
            <charset val="204"/>
          </rPr>
          <t>Kmetov:</t>
        </r>
        <r>
          <rPr>
            <sz val="8"/>
            <color indexed="81"/>
            <rFont val="Tahoma"/>
            <family val="2"/>
            <charset val="204"/>
          </rPr>
          <t xml:space="preserve">
РАЗРАБОТИЛ
В. КМЕТОВ 
ВЕРСИЯ 5.02.2006
</t>
        </r>
      </text>
    </comment>
  </commentList>
</comments>
</file>

<file path=xl/comments6.xml><?xml version="1.0" encoding="utf-8"?>
<comments xmlns="http://schemas.openxmlformats.org/spreadsheetml/2006/main">
  <authors>
    <author>Kmetov</author>
  </authors>
  <commentList>
    <comment ref="A1" authorId="0">
      <text>
        <r>
          <rPr>
            <b/>
            <sz val="8"/>
            <color indexed="81"/>
            <rFont val="Tahoma"/>
            <family val="2"/>
            <charset val="204"/>
          </rPr>
          <t>Kmetov:</t>
        </r>
        <r>
          <rPr>
            <sz val="8"/>
            <color indexed="81"/>
            <rFont val="Tahoma"/>
            <family val="2"/>
            <charset val="204"/>
          </rPr>
          <t xml:space="preserve">
От менюто Tools 
се избира Data analysis
и от там Histogram</t>
        </r>
      </text>
    </comment>
    <comment ref="C2" authorId="0">
      <text>
        <r>
          <rPr>
            <b/>
            <sz val="8"/>
            <color indexed="81"/>
            <rFont val="Tahoma"/>
            <family val="2"/>
            <charset val="204"/>
          </rPr>
          <t>Kmetov:</t>
        </r>
        <r>
          <rPr>
            <sz val="8"/>
            <color indexed="81"/>
            <rFont val="Tahoma"/>
            <family val="2"/>
            <charset val="204"/>
          </rPr>
          <t xml:space="preserve">
BLANK Substracted
</t>
        </r>
      </text>
    </comment>
  </commentList>
</comments>
</file>

<file path=xl/comments7.xml><?xml version="1.0" encoding="utf-8"?>
<comments xmlns="http://schemas.openxmlformats.org/spreadsheetml/2006/main">
  <authors>
    <author>Kmetov</author>
  </authors>
  <commentList>
    <comment ref="A1" authorId="0">
      <text>
        <r>
          <rPr>
            <b/>
            <sz val="8"/>
            <color indexed="81"/>
            <rFont val="Tahoma"/>
            <family val="2"/>
            <charset val="204"/>
          </rPr>
          <t>Kmetov:</t>
        </r>
        <r>
          <rPr>
            <sz val="8"/>
            <color indexed="81"/>
            <rFont val="Tahoma"/>
            <family val="2"/>
            <charset val="204"/>
          </rPr>
          <t xml:space="preserve">
РАЗРАБОТИЛ
В. КМЕТОВ 
ВЕРСИЯ 5.02.2006
</t>
        </r>
      </text>
    </comment>
  </commentList>
</comments>
</file>

<file path=xl/comments8.xml><?xml version="1.0" encoding="utf-8"?>
<comments xmlns="http://schemas.openxmlformats.org/spreadsheetml/2006/main">
  <authors>
    <author>Kmetov</author>
  </authors>
  <commentList>
    <comment ref="A1" authorId="0">
      <text>
        <r>
          <rPr>
            <b/>
            <sz val="8"/>
            <color indexed="81"/>
            <rFont val="Tahoma"/>
            <family val="2"/>
            <charset val="204"/>
          </rPr>
          <t>Kmetov:</t>
        </r>
        <r>
          <rPr>
            <sz val="8"/>
            <color indexed="81"/>
            <rFont val="Tahoma"/>
            <family val="2"/>
            <charset val="204"/>
          </rPr>
          <t xml:space="preserve">
РАЗРАБОТИЛ
В. КМЕТОВ 
ВЕРСИЯ 5.02.2006
</t>
        </r>
      </text>
    </comment>
  </commentList>
</comments>
</file>

<file path=xl/comments9.xml><?xml version="1.0" encoding="utf-8"?>
<comments xmlns="http://schemas.openxmlformats.org/spreadsheetml/2006/main">
  <authors>
    <author>Kmetov</author>
    <author>Veselin KMETOV</author>
    <author>Veselin Kmetov</author>
  </authors>
  <commentList>
    <comment ref="A1" authorId="0">
      <text>
        <r>
          <rPr>
            <b/>
            <sz val="8"/>
            <color indexed="81"/>
            <rFont val="Tahoma"/>
            <family val="2"/>
            <charset val="204"/>
          </rPr>
          <t>Kmetov:</t>
        </r>
        <r>
          <rPr>
            <sz val="8"/>
            <color indexed="81"/>
            <rFont val="Tahoma"/>
            <family val="2"/>
            <charset val="204"/>
          </rPr>
          <t xml:space="preserve">
РАЗРАБОТИЛ
В. КМЕТОВ 
ВЕРСИЯ 14.10.2008
</t>
        </r>
      </text>
    </comment>
    <comment ref="A6" authorId="0">
      <text>
        <r>
          <rPr>
            <b/>
            <sz val="8"/>
            <color indexed="81"/>
            <rFont val="Tahoma"/>
            <family val="2"/>
            <charset val="204"/>
          </rPr>
          <t>Kmetov:</t>
        </r>
        <r>
          <rPr>
            <sz val="8"/>
            <color indexed="81"/>
            <rFont val="Tahoma"/>
            <family val="2"/>
            <charset val="204"/>
          </rPr>
          <t xml:space="preserve">
Горна граница</t>
        </r>
      </text>
    </comment>
    <comment ref="C6" authorId="0">
      <text>
        <r>
          <rPr>
            <b/>
            <sz val="8"/>
            <color indexed="81"/>
            <rFont val="Tahoma"/>
            <family val="2"/>
            <charset val="204"/>
          </rPr>
          <t>Kmetov:</t>
        </r>
        <r>
          <rPr>
            <sz val="8"/>
            <color indexed="81"/>
            <rFont val="Tahoma"/>
            <family val="2"/>
            <charset val="204"/>
          </rPr>
          <t xml:space="preserve">
Да се свърже към B8
но може и да се попълво произволно
</t>
        </r>
      </text>
    </comment>
    <comment ref="A7" authorId="0">
      <text>
        <r>
          <rPr>
            <b/>
            <sz val="8"/>
            <color indexed="81"/>
            <rFont val="Tahoma"/>
            <family val="2"/>
            <charset val="204"/>
          </rPr>
          <t>Kmetov:</t>
        </r>
        <r>
          <rPr>
            <sz val="8"/>
            <color indexed="81"/>
            <rFont val="Tahoma"/>
            <family val="2"/>
            <charset val="204"/>
          </rPr>
          <t xml:space="preserve">
Долна граница</t>
        </r>
      </text>
    </comment>
    <comment ref="F14" authorId="1">
      <text>
        <r>
          <rPr>
            <b/>
            <sz val="8"/>
            <color indexed="81"/>
            <rFont val="Tahoma"/>
            <family val="2"/>
            <charset val="204"/>
          </rPr>
          <t>Veselin KMETOV:</t>
        </r>
        <r>
          <rPr>
            <sz val="8"/>
            <color indexed="81"/>
            <rFont val="Tahoma"/>
            <family val="2"/>
            <charset val="204"/>
          </rPr>
          <t xml:space="preserve">
ТУК </t>
        </r>
        <r>
          <rPr>
            <b/>
            <sz val="8"/>
            <color indexed="81"/>
            <rFont val="Tahoma"/>
            <family val="2"/>
            <charset val="204"/>
          </rPr>
          <t>probability</t>
        </r>
        <r>
          <rPr>
            <sz val="8"/>
            <color indexed="81"/>
            <rFont val="Tahoma"/>
            <family val="2"/>
            <charset val="204"/>
          </rPr>
          <t xml:space="preserve"> e P</t>
        </r>
      </text>
    </comment>
    <comment ref="F20" authorId="2">
      <text>
        <r>
          <rPr>
            <b/>
            <sz val="8"/>
            <color indexed="81"/>
            <rFont val="Tahoma"/>
            <family val="2"/>
            <charset val="204"/>
          </rPr>
          <t>Veselin Kmetov:</t>
        </r>
        <r>
          <rPr>
            <sz val="8"/>
            <color indexed="81"/>
            <rFont val="Tahoma"/>
            <family val="2"/>
            <charset val="204"/>
          </rPr>
          <t xml:space="preserve">
Защо дава обратно - интервала извън ?!?!?
</t>
        </r>
      </text>
    </comment>
    <comment ref="K41" authorId="0">
      <text>
        <r>
          <rPr>
            <b/>
            <sz val="8"/>
            <color indexed="81"/>
            <rFont val="Tahoma"/>
            <family val="2"/>
            <charset val="204"/>
          </rPr>
          <t>Kmetov:</t>
        </r>
        <r>
          <rPr>
            <sz val="8"/>
            <color indexed="81"/>
            <rFont val="Tahoma"/>
            <family val="2"/>
            <charset val="204"/>
          </rPr>
          <t xml:space="preserve">
Tools 
Data Analysis
Discriptiv Statistics</t>
        </r>
      </text>
    </comment>
  </commentList>
</comments>
</file>

<file path=xl/sharedStrings.xml><?xml version="1.0" encoding="utf-8"?>
<sst xmlns="http://schemas.openxmlformats.org/spreadsheetml/2006/main" count="3443" uniqueCount="1709">
  <si>
    <r>
      <t xml:space="preserve"> </t>
    </r>
    <r>
      <rPr>
        <sz val="8.8000000000000007"/>
        <color indexed="8"/>
        <rFont val="Times New Roman CE"/>
        <charset val="204"/>
      </rPr>
      <t xml:space="preserve">Lab 026 </t>
    </r>
    <r>
      <rPr>
        <sz val="10"/>
        <rFont val="Times New Roman CE"/>
        <charset val="204"/>
      </rPr>
      <t xml:space="preserve"> </t>
    </r>
  </si>
  <si>
    <r>
      <t xml:space="preserve"> </t>
    </r>
    <r>
      <rPr>
        <sz val="8.8000000000000007"/>
        <color indexed="8"/>
        <rFont val="Times New Roman CE"/>
        <charset val="204"/>
      </rPr>
      <t xml:space="preserve">Lab 046 </t>
    </r>
    <r>
      <rPr>
        <sz val="10"/>
        <rFont val="Times New Roman CE"/>
        <charset val="204"/>
      </rPr>
      <t xml:space="preserve"> </t>
    </r>
  </si>
  <si>
    <r>
      <t xml:space="preserve"> </t>
    </r>
    <r>
      <rPr>
        <sz val="8.8000000000000007"/>
        <color indexed="8"/>
        <rFont val="Times New Roman CE"/>
        <charset val="204"/>
      </rPr>
      <t xml:space="preserve">Lab 115b </t>
    </r>
    <r>
      <rPr>
        <sz val="10"/>
        <rFont val="Times New Roman CE"/>
        <charset val="204"/>
      </rPr>
      <t xml:space="preserve"> </t>
    </r>
  </si>
  <si>
    <r>
      <t xml:space="preserve"> </t>
    </r>
    <r>
      <rPr>
        <sz val="8.8000000000000007"/>
        <color indexed="8"/>
        <rFont val="Times New Roman CE"/>
        <charset val="204"/>
      </rPr>
      <t xml:space="preserve">Lab 108 </t>
    </r>
    <r>
      <rPr>
        <sz val="10"/>
        <rFont val="Times New Roman CE"/>
        <charset val="204"/>
      </rPr>
      <t xml:space="preserve"> </t>
    </r>
  </si>
  <si>
    <r>
      <t xml:space="preserve"> </t>
    </r>
    <r>
      <rPr>
        <sz val="8.8000000000000007"/>
        <color indexed="8"/>
        <rFont val="Times New Roman CE"/>
        <charset val="204"/>
      </rPr>
      <t xml:space="preserve">Lab 12a </t>
    </r>
    <r>
      <rPr>
        <sz val="10"/>
        <rFont val="Times New Roman CE"/>
        <charset val="204"/>
      </rPr>
      <t xml:space="preserve"> </t>
    </r>
  </si>
  <si>
    <r>
      <t xml:space="preserve"> </t>
    </r>
    <r>
      <rPr>
        <sz val="8.8000000000000007"/>
        <color indexed="8"/>
        <rFont val="Times New Roman CE"/>
        <charset val="204"/>
      </rPr>
      <t xml:space="preserve">Lab 12b </t>
    </r>
    <r>
      <rPr>
        <sz val="10"/>
        <rFont val="Times New Roman CE"/>
        <charset val="204"/>
      </rPr>
      <t xml:space="preserve"> </t>
    </r>
  </si>
  <si>
    <r>
      <t xml:space="preserve"> </t>
    </r>
    <r>
      <rPr>
        <sz val="8.8000000000000007"/>
        <color indexed="8"/>
        <rFont val="Times New Roman CE"/>
        <charset val="204"/>
      </rPr>
      <t xml:space="preserve">Lab 33a </t>
    </r>
    <r>
      <rPr>
        <sz val="10"/>
        <rFont val="Times New Roman CE"/>
        <charset val="204"/>
      </rPr>
      <t xml:space="preserve"> </t>
    </r>
  </si>
  <si>
    <r>
      <t xml:space="preserve"> </t>
    </r>
    <r>
      <rPr>
        <sz val="8.8000000000000007"/>
        <color indexed="8"/>
        <rFont val="Times New Roman CE"/>
        <charset val="204"/>
      </rPr>
      <t xml:space="preserve">Lab 030 </t>
    </r>
    <r>
      <rPr>
        <sz val="10"/>
        <rFont val="Times New Roman CE"/>
        <charset val="204"/>
      </rPr>
      <t xml:space="preserve"> </t>
    </r>
  </si>
  <si>
    <r>
      <t xml:space="preserve"> </t>
    </r>
    <r>
      <rPr>
        <sz val="8.8000000000000007"/>
        <color indexed="8"/>
        <rFont val="Times New Roman CE"/>
        <charset val="204"/>
      </rPr>
      <t xml:space="preserve">Lab 003 </t>
    </r>
    <r>
      <rPr>
        <sz val="10"/>
        <rFont val="Times New Roman CE"/>
        <charset val="204"/>
      </rPr>
      <t xml:space="preserve"> </t>
    </r>
  </si>
  <si>
    <r>
      <t xml:space="preserve"> </t>
    </r>
    <r>
      <rPr>
        <sz val="8.8000000000000007"/>
        <color indexed="8"/>
        <rFont val="Times New Roman CE"/>
        <charset val="204"/>
      </rPr>
      <t xml:space="preserve">Lab 075 </t>
    </r>
    <r>
      <rPr>
        <sz val="10"/>
        <rFont val="Times New Roman CE"/>
        <charset val="204"/>
      </rPr>
      <t xml:space="preserve"> </t>
    </r>
  </si>
  <si>
    <r>
      <t xml:space="preserve"> </t>
    </r>
    <r>
      <rPr>
        <sz val="8.8000000000000007"/>
        <color indexed="8"/>
        <rFont val="Times New Roman CE"/>
        <charset val="204"/>
      </rPr>
      <t xml:space="preserve">Lab 70b </t>
    </r>
    <r>
      <rPr>
        <sz val="10"/>
        <rFont val="Times New Roman CE"/>
        <charset val="204"/>
      </rPr>
      <t xml:space="preserve"> </t>
    </r>
  </si>
  <si>
    <r>
      <t xml:space="preserve"> </t>
    </r>
    <r>
      <rPr>
        <sz val="8.8000000000000007"/>
        <color indexed="8"/>
        <rFont val="Times New Roman CE"/>
        <charset val="204"/>
      </rPr>
      <t xml:space="preserve">Lab 56a </t>
    </r>
    <r>
      <rPr>
        <sz val="10"/>
        <rFont val="Times New Roman CE"/>
        <charset val="204"/>
      </rPr>
      <t xml:space="preserve"> </t>
    </r>
  </si>
  <si>
    <r>
      <t xml:space="preserve"> </t>
    </r>
    <r>
      <rPr>
        <sz val="8.8000000000000007"/>
        <color indexed="8"/>
        <rFont val="Times New Roman CE"/>
        <charset val="204"/>
      </rPr>
      <t xml:space="preserve">Lab 047 </t>
    </r>
    <r>
      <rPr>
        <sz val="10"/>
        <rFont val="Times New Roman CE"/>
        <charset val="204"/>
      </rPr>
      <t xml:space="preserve"> </t>
    </r>
  </si>
  <si>
    <r>
      <t xml:space="preserve"> </t>
    </r>
    <r>
      <rPr>
        <sz val="8.8000000000000007"/>
        <color indexed="8"/>
        <rFont val="Times New Roman CE"/>
        <charset val="204"/>
      </rPr>
      <t xml:space="preserve">Lab 145 </t>
    </r>
    <r>
      <rPr>
        <sz val="10"/>
        <rFont val="Times New Roman CE"/>
        <charset val="204"/>
      </rPr>
      <t xml:space="preserve"> </t>
    </r>
  </si>
  <si>
    <r>
      <t xml:space="preserve"> </t>
    </r>
    <r>
      <rPr>
        <sz val="8.8000000000000007"/>
        <color indexed="8"/>
        <rFont val="Times New Roman CE"/>
        <charset val="204"/>
      </rPr>
      <t xml:space="preserve">Lab 115a </t>
    </r>
    <r>
      <rPr>
        <sz val="10"/>
        <rFont val="Times New Roman CE"/>
        <charset val="204"/>
      </rPr>
      <t xml:space="preserve"> </t>
    </r>
  </si>
  <si>
    <r>
      <t xml:space="preserve"> </t>
    </r>
    <r>
      <rPr>
        <sz val="8.8000000000000007"/>
        <color indexed="8"/>
        <rFont val="Times New Roman CE"/>
        <charset val="204"/>
      </rPr>
      <t xml:space="preserve">Lab 044 </t>
    </r>
    <r>
      <rPr>
        <sz val="10"/>
        <rFont val="Times New Roman CE"/>
        <charset val="204"/>
      </rPr>
      <t xml:space="preserve"> </t>
    </r>
  </si>
  <si>
    <r>
      <t xml:space="preserve"> </t>
    </r>
    <r>
      <rPr>
        <sz val="8.8000000000000007"/>
        <color indexed="8"/>
        <rFont val="Times New Roman CE"/>
        <charset val="204"/>
      </rPr>
      <t xml:space="preserve">Lab 093 </t>
    </r>
    <r>
      <rPr>
        <sz val="10"/>
        <rFont val="Times New Roman CE"/>
        <charset val="204"/>
      </rPr>
      <t xml:space="preserve"> </t>
    </r>
  </si>
  <si>
    <r>
      <t xml:space="preserve"> </t>
    </r>
    <r>
      <rPr>
        <sz val="8.8000000000000007"/>
        <color indexed="8"/>
        <rFont val="Times New Roman CE"/>
        <charset val="204"/>
      </rPr>
      <t xml:space="preserve">Lab 129 </t>
    </r>
    <r>
      <rPr>
        <sz val="10"/>
        <rFont val="Times New Roman CE"/>
        <charset val="204"/>
      </rPr>
      <t xml:space="preserve"> </t>
    </r>
  </si>
  <si>
    <r>
      <t xml:space="preserve"> </t>
    </r>
    <r>
      <rPr>
        <sz val="8.8000000000000007"/>
        <color indexed="8"/>
        <rFont val="Times New Roman CE"/>
        <charset val="204"/>
      </rPr>
      <t xml:space="preserve">Lab 018 </t>
    </r>
    <r>
      <rPr>
        <sz val="10"/>
        <rFont val="Times New Roman CE"/>
        <charset val="204"/>
      </rPr>
      <t xml:space="preserve"> </t>
    </r>
  </si>
  <si>
    <r>
      <t xml:space="preserve"> </t>
    </r>
    <r>
      <rPr>
        <sz val="8.8000000000000007"/>
        <color indexed="8"/>
        <rFont val="Times New Roman CE"/>
        <charset val="204"/>
      </rPr>
      <t xml:space="preserve">Lab 121 </t>
    </r>
    <r>
      <rPr>
        <sz val="10"/>
        <rFont val="Times New Roman CE"/>
        <charset val="204"/>
      </rPr>
      <t xml:space="preserve"> </t>
    </r>
  </si>
  <si>
    <r>
      <t xml:space="preserve"> </t>
    </r>
    <r>
      <rPr>
        <sz val="8.8000000000000007"/>
        <color indexed="8"/>
        <rFont val="Times New Roman CE"/>
        <charset val="204"/>
      </rPr>
      <t xml:space="preserve">Lab 053 </t>
    </r>
    <r>
      <rPr>
        <sz val="10"/>
        <rFont val="Times New Roman CE"/>
        <charset val="204"/>
      </rPr>
      <t xml:space="preserve"> </t>
    </r>
  </si>
  <si>
    <r>
      <t xml:space="preserve"> </t>
    </r>
    <r>
      <rPr>
        <sz val="8.8000000000000007"/>
        <color indexed="8"/>
        <rFont val="Times New Roman CE"/>
        <charset val="204"/>
      </rPr>
      <t xml:space="preserve">Lab 16a </t>
    </r>
    <r>
      <rPr>
        <sz val="10"/>
        <rFont val="Times New Roman CE"/>
        <charset val="204"/>
      </rPr>
      <t xml:space="preserve"> </t>
    </r>
  </si>
  <si>
    <r>
      <t xml:space="preserve"> </t>
    </r>
    <r>
      <rPr>
        <sz val="8.8000000000000007"/>
        <color indexed="8"/>
        <rFont val="Times New Roman CE"/>
        <charset val="204"/>
      </rPr>
      <t xml:space="preserve">Lab 049 </t>
    </r>
    <r>
      <rPr>
        <sz val="10"/>
        <rFont val="Times New Roman CE"/>
        <charset val="204"/>
      </rPr>
      <t xml:space="preserve"> </t>
    </r>
  </si>
  <si>
    <r>
      <t xml:space="preserve"> </t>
    </r>
    <r>
      <rPr>
        <sz val="8.8000000000000007"/>
        <color indexed="8"/>
        <rFont val="Times New Roman CE"/>
        <charset val="204"/>
      </rPr>
      <t xml:space="preserve">Lab 062 </t>
    </r>
    <r>
      <rPr>
        <sz val="10"/>
        <rFont val="Times New Roman CE"/>
        <charset val="204"/>
      </rPr>
      <t xml:space="preserve"> </t>
    </r>
  </si>
  <si>
    <r>
      <t xml:space="preserve"> </t>
    </r>
    <r>
      <rPr>
        <sz val="8.8000000000000007"/>
        <color indexed="8"/>
        <rFont val="Times New Roman CE"/>
        <charset val="204"/>
      </rPr>
      <t xml:space="preserve">Lab 06a </t>
    </r>
    <r>
      <rPr>
        <sz val="10"/>
        <rFont val="Times New Roman CE"/>
        <charset val="204"/>
      </rPr>
      <t xml:space="preserve"> </t>
    </r>
  </si>
  <si>
    <r>
      <t xml:space="preserve"> </t>
    </r>
    <r>
      <rPr>
        <sz val="8.8000000000000007"/>
        <color indexed="8"/>
        <rFont val="Times New Roman CE"/>
        <charset val="204"/>
      </rPr>
      <t xml:space="preserve">Lab 102 </t>
    </r>
    <r>
      <rPr>
        <sz val="10"/>
        <rFont val="Times New Roman CE"/>
        <charset val="204"/>
      </rPr>
      <t xml:space="preserve"> </t>
    </r>
  </si>
  <si>
    <r>
      <t xml:space="preserve"> </t>
    </r>
    <r>
      <rPr>
        <sz val="8.8000000000000007"/>
        <color indexed="8"/>
        <rFont val="Times New Roman CE"/>
        <charset val="204"/>
      </rPr>
      <t xml:space="preserve">Lab 113 </t>
    </r>
    <r>
      <rPr>
        <sz val="10"/>
        <rFont val="Times New Roman CE"/>
        <charset val="204"/>
      </rPr>
      <t xml:space="preserve"> </t>
    </r>
  </si>
  <si>
    <t>Z-calc</t>
  </si>
  <si>
    <t>G-calc</t>
  </si>
  <si>
    <t>Оценка</t>
  </si>
  <si>
    <t xml:space="preserve"> </t>
  </si>
  <si>
    <t>Average=</t>
  </si>
  <si>
    <t>alfa=</t>
  </si>
  <si>
    <t>if N = 1 then C8 := 1.153;</t>
  </si>
  <si>
    <t>if N = 2 then C8 := 1.463;</t>
  </si>
  <si>
    <t>alfa/2N=</t>
  </si>
  <si>
    <t>if N = 3 then C8 := 1.672;</t>
  </si>
  <si>
    <t>N-2=</t>
  </si>
  <si>
    <t>if N = 4 then C8 := 1.822;</t>
  </si>
  <si>
    <t>t tabl=</t>
  </si>
  <si>
    <t>if N = 5 then C8 := 1.938;</t>
  </si>
  <si>
    <t>if N = 6 then C8 := 2.032;</t>
  </si>
  <si>
    <t>Gtab=</t>
  </si>
  <si>
    <t>if N = 7 then C8 := 2.110;</t>
  </si>
  <si>
    <t>if N = 8 then C8 := 2.176;</t>
  </si>
  <si>
    <t>if N = 9 then C8 := 2.409;</t>
  </si>
  <si>
    <t>if N = 10 then C8 := 2.557;</t>
  </si>
  <si>
    <t>if N = 11 then C8 := 2.663;</t>
  </si>
  <si>
    <t>if N = 12 then C8 := 2.956;</t>
  </si>
  <si>
    <t>if N = 13 then C8 := 3.207;</t>
  </si>
  <si>
    <r>
      <t>Резултати от междулабораторно сравнение (QuaNas</t>
    </r>
    <r>
      <rPr>
        <sz val="10"/>
        <rFont val="Arial"/>
        <family val="2"/>
        <charset val="204"/>
      </rPr>
      <t>)</t>
    </r>
  </si>
  <si>
    <r>
      <t xml:space="preserve"> </t>
    </r>
    <r>
      <rPr>
        <b/>
        <sz val="9.6999999999999993"/>
        <color indexed="10"/>
        <rFont val="Arial"/>
        <family val="2"/>
        <charset val="204"/>
      </rPr>
      <t>Results by Laboratory for As in Urban Dust, mg/kg</t>
    </r>
  </si>
  <si>
    <r>
      <t xml:space="preserve"> </t>
    </r>
    <r>
      <rPr>
        <b/>
        <sz val="9.6999999999999993"/>
        <color indexed="8"/>
        <rFont val="Arial"/>
        <family val="2"/>
        <charset val="204"/>
      </rPr>
      <t xml:space="preserve">Label </t>
    </r>
    <r>
      <rPr>
        <sz val="10"/>
        <rFont val="Arial"/>
        <family val="2"/>
        <charset val="204"/>
      </rPr>
      <t xml:space="preserve"> </t>
    </r>
  </si>
  <si>
    <r>
      <t xml:space="preserve"> </t>
    </r>
    <r>
      <rPr>
        <b/>
        <sz val="9.6999999999999993"/>
        <color indexed="8"/>
        <rFont val="Arial"/>
        <family val="2"/>
        <charset val="204"/>
      </rPr>
      <t xml:space="preserve">Comment1 </t>
    </r>
    <r>
      <rPr>
        <sz val="10"/>
        <rFont val="Arial"/>
        <family val="2"/>
        <charset val="204"/>
      </rPr>
      <t xml:space="preserve"> </t>
    </r>
  </si>
  <si>
    <r>
      <t xml:space="preserve"> </t>
    </r>
    <r>
      <rPr>
        <b/>
        <sz val="9.6999999999999993"/>
        <color indexed="8"/>
        <rFont val="Arial"/>
        <family val="2"/>
        <charset val="204"/>
      </rPr>
      <t xml:space="preserve">n </t>
    </r>
    <r>
      <rPr>
        <sz val="10"/>
        <rFont val="Arial"/>
        <family val="2"/>
        <charset val="204"/>
      </rPr>
      <t xml:space="preserve"> </t>
    </r>
  </si>
  <si>
    <r>
      <t xml:space="preserve"> </t>
    </r>
    <r>
      <rPr>
        <b/>
        <sz val="9.6999999999999993"/>
        <color indexed="8"/>
        <rFont val="Arial"/>
        <family val="2"/>
        <charset val="204"/>
      </rPr>
      <t xml:space="preserve">Average </t>
    </r>
    <r>
      <rPr>
        <sz val="10"/>
        <rFont val="Arial"/>
        <family val="2"/>
        <charset val="204"/>
      </rPr>
      <t xml:space="preserve"> </t>
    </r>
  </si>
  <si>
    <r>
      <t xml:space="preserve"> </t>
    </r>
    <r>
      <rPr>
        <b/>
        <sz val="9.6999999999999993"/>
        <color indexed="8"/>
        <rFont val="Arial"/>
        <family val="2"/>
        <charset val="204"/>
      </rPr>
      <t xml:space="preserve">St.Dev. </t>
    </r>
    <r>
      <rPr>
        <sz val="10"/>
        <rFont val="Arial"/>
        <family val="2"/>
        <charset val="204"/>
      </rPr>
      <t xml:space="preserve"> </t>
    </r>
  </si>
  <si>
    <r>
      <t xml:space="preserve"> </t>
    </r>
    <r>
      <rPr>
        <b/>
        <sz val="9.6999999999999993"/>
        <color indexed="8"/>
        <rFont val="Arial"/>
        <family val="2"/>
        <charset val="204"/>
      </rPr>
      <t xml:space="preserve">RSD </t>
    </r>
    <r>
      <rPr>
        <sz val="10"/>
        <rFont val="Arial"/>
        <family val="2"/>
        <charset val="204"/>
      </rPr>
      <t xml:space="preserve"> </t>
    </r>
  </si>
  <si>
    <r>
      <t xml:space="preserve"> </t>
    </r>
    <r>
      <rPr>
        <b/>
        <sz val="9.6999999999999993"/>
        <color indexed="8"/>
        <rFont val="Arial"/>
        <family val="2"/>
        <charset val="204"/>
      </rPr>
      <t xml:space="preserve">Z-Score </t>
    </r>
    <r>
      <rPr>
        <sz val="10"/>
        <rFont val="Arial"/>
        <family val="2"/>
        <charset val="204"/>
      </rPr>
      <t xml:space="preserve"> </t>
    </r>
  </si>
  <si>
    <r>
      <t xml:space="preserve"> </t>
    </r>
    <r>
      <rPr>
        <sz val="8.8000000000000007"/>
        <color indexed="8"/>
        <rFont val="Arial"/>
        <family val="2"/>
        <charset val="204"/>
      </rPr>
      <t xml:space="preserve">Lab 113 </t>
    </r>
    <r>
      <rPr>
        <sz val="10"/>
        <rFont val="Arial"/>
        <family val="2"/>
        <charset val="204"/>
      </rPr>
      <t xml:space="preserve"> </t>
    </r>
  </si>
  <si>
    <r>
      <t xml:space="preserve"> </t>
    </r>
    <r>
      <rPr>
        <sz val="8.8000000000000007"/>
        <color indexed="8"/>
        <rFont val="Arial"/>
        <family val="2"/>
        <charset val="204"/>
      </rPr>
      <t xml:space="preserve">GFAAS </t>
    </r>
    <r>
      <rPr>
        <sz val="10"/>
        <rFont val="Arial"/>
        <family val="2"/>
        <charset val="204"/>
      </rPr>
      <t xml:space="preserve"> </t>
    </r>
  </si>
  <si>
    <r>
      <t xml:space="preserve"> </t>
    </r>
    <r>
      <rPr>
        <sz val="8.8000000000000007"/>
        <color indexed="8"/>
        <rFont val="Arial"/>
        <family val="2"/>
        <charset val="204"/>
      </rPr>
      <t xml:space="preserve">Lab 102 </t>
    </r>
    <r>
      <rPr>
        <sz val="10"/>
        <rFont val="Arial"/>
        <family val="2"/>
        <charset val="204"/>
      </rPr>
      <t xml:space="preserve"> </t>
    </r>
  </si>
  <si>
    <r>
      <t xml:space="preserve"> </t>
    </r>
    <r>
      <rPr>
        <sz val="8.8000000000000007"/>
        <color indexed="8"/>
        <rFont val="Arial"/>
        <family val="2"/>
        <charset val="204"/>
      </rPr>
      <t xml:space="preserve">HGAAS </t>
    </r>
    <r>
      <rPr>
        <sz val="10"/>
        <rFont val="Arial"/>
        <family val="2"/>
        <charset val="204"/>
      </rPr>
      <t xml:space="preserve"> </t>
    </r>
  </si>
  <si>
    <r>
      <t xml:space="preserve"> </t>
    </r>
    <r>
      <rPr>
        <sz val="8.8000000000000007"/>
        <color indexed="8"/>
        <rFont val="Arial"/>
        <family val="2"/>
        <charset val="204"/>
      </rPr>
      <t xml:space="preserve">Lab 06a </t>
    </r>
    <r>
      <rPr>
        <sz val="10"/>
        <rFont val="Arial"/>
        <family val="2"/>
        <charset val="204"/>
      </rPr>
      <t xml:space="preserve"> </t>
    </r>
  </si>
  <si>
    <r>
      <t xml:space="preserve"> </t>
    </r>
    <r>
      <rPr>
        <sz val="8.8000000000000007"/>
        <color indexed="8"/>
        <rFont val="Arial"/>
        <family val="2"/>
        <charset val="204"/>
      </rPr>
      <t xml:space="preserve">FAAS </t>
    </r>
    <r>
      <rPr>
        <sz val="10"/>
        <rFont val="Arial"/>
        <family val="2"/>
        <charset val="204"/>
      </rPr>
      <t xml:space="preserve"> </t>
    </r>
  </si>
  <si>
    <r>
      <t xml:space="preserve"> </t>
    </r>
    <r>
      <rPr>
        <sz val="8.8000000000000007"/>
        <color indexed="8"/>
        <rFont val="Arial"/>
        <family val="2"/>
        <charset val="204"/>
      </rPr>
      <t xml:space="preserve">Lab 143 </t>
    </r>
    <r>
      <rPr>
        <sz val="10"/>
        <rFont val="Arial"/>
        <family val="2"/>
        <charset val="204"/>
      </rPr>
      <t xml:space="preserve"> </t>
    </r>
  </si>
  <si>
    <r>
      <t xml:space="preserve"> </t>
    </r>
    <r>
      <rPr>
        <sz val="8.8000000000000007"/>
        <color indexed="8"/>
        <rFont val="Arial"/>
        <family val="2"/>
        <charset val="204"/>
      </rPr>
      <t xml:space="preserve">Lab 020 </t>
    </r>
    <r>
      <rPr>
        <sz val="10"/>
        <rFont val="Arial"/>
        <family val="2"/>
        <charset val="204"/>
      </rPr>
      <t xml:space="preserve"> </t>
    </r>
  </si>
  <si>
    <r>
      <t xml:space="preserve"> </t>
    </r>
    <r>
      <rPr>
        <sz val="8.8000000000000007"/>
        <color indexed="8"/>
        <rFont val="Arial"/>
        <family val="2"/>
        <charset val="204"/>
      </rPr>
      <t xml:space="preserve">Lab 084 </t>
    </r>
    <r>
      <rPr>
        <sz val="10"/>
        <rFont val="Arial"/>
        <family val="2"/>
        <charset val="204"/>
      </rPr>
      <t xml:space="preserve"> </t>
    </r>
  </si>
  <si>
    <r>
      <t xml:space="preserve"> </t>
    </r>
    <r>
      <rPr>
        <sz val="8.8000000000000007"/>
        <color indexed="8"/>
        <rFont val="Arial"/>
        <family val="2"/>
        <charset val="204"/>
      </rPr>
      <t xml:space="preserve">Lab 080 </t>
    </r>
    <r>
      <rPr>
        <sz val="10"/>
        <rFont val="Arial"/>
        <family val="2"/>
        <charset val="204"/>
      </rPr>
      <t xml:space="preserve"> </t>
    </r>
  </si>
  <si>
    <r>
      <t xml:space="preserve"> </t>
    </r>
    <r>
      <rPr>
        <sz val="8.8000000000000007"/>
        <color indexed="8"/>
        <rFont val="Arial"/>
        <family val="2"/>
        <charset val="204"/>
      </rPr>
      <t xml:space="preserve">Lab 127 </t>
    </r>
    <r>
      <rPr>
        <sz val="10"/>
        <rFont val="Arial"/>
        <family val="2"/>
        <charset val="204"/>
      </rPr>
      <t xml:space="preserve"> </t>
    </r>
  </si>
  <si>
    <r>
      <t xml:space="preserve"> </t>
    </r>
    <r>
      <rPr>
        <sz val="8.8000000000000007"/>
        <color indexed="8"/>
        <rFont val="Arial"/>
        <family val="2"/>
        <charset val="204"/>
      </rPr>
      <t xml:space="preserve">ETAAS </t>
    </r>
    <r>
      <rPr>
        <sz val="10"/>
        <rFont val="Arial"/>
        <family val="2"/>
        <charset val="204"/>
      </rPr>
      <t xml:space="preserve"> </t>
    </r>
  </si>
  <si>
    <r>
      <t xml:space="preserve"> </t>
    </r>
    <r>
      <rPr>
        <sz val="8.8000000000000007"/>
        <color indexed="8"/>
        <rFont val="Arial"/>
        <family val="2"/>
        <charset val="204"/>
      </rPr>
      <t xml:space="preserve">Lab 068 </t>
    </r>
    <r>
      <rPr>
        <sz val="10"/>
        <rFont val="Arial"/>
        <family val="2"/>
        <charset val="204"/>
      </rPr>
      <t xml:space="preserve"> </t>
    </r>
  </si>
  <si>
    <r>
      <t xml:space="preserve"> </t>
    </r>
    <r>
      <rPr>
        <sz val="8.8000000000000007"/>
        <color indexed="8"/>
        <rFont val="Arial"/>
        <family val="2"/>
        <charset val="204"/>
      </rPr>
      <t xml:space="preserve">Lab 135 </t>
    </r>
    <r>
      <rPr>
        <sz val="10"/>
        <rFont val="Arial"/>
        <family val="2"/>
        <charset val="204"/>
      </rPr>
      <t xml:space="preserve"> </t>
    </r>
  </si>
  <si>
    <r>
      <t xml:space="preserve"> </t>
    </r>
    <r>
      <rPr>
        <sz val="8.8000000000000007"/>
        <color indexed="8"/>
        <rFont val="Arial"/>
        <family val="2"/>
        <charset val="204"/>
      </rPr>
      <t xml:space="preserve">ICPAES </t>
    </r>
    <r>
      <rPr>
        <sz val="10"/>
        <rFont val="Arial"/>
        <family val="2"/>
        <charset val="204"/>
      </rPr>
      <t xml:space="preserve"> </t>
    </r>
  </si>
  <si>
    <r>
      <t xml:space="preserve"> </t>
    </r>
    <r>
      <rPr>
        <sz val="8.8000000000000007"/>
        <color indexed="8"/>
        <rFont val="Arial"/>
        <family val="2"/>
        <charset val="204"/>
      </rPr>
      <t xml:space="preserve">Lab 097 </t>
    </r>
    <r>
      <rPr>
        <sz val="10"/>
        <rFont val="Arial"/>
        <family val="2"/>
        <charset val="204"/>
      </rPr>
      <t xml:space="preserve"> </t>
    </r>
  </si>
  <si>
    <r>
      <t xml:space="preserve"> </t>
    </r>
    <r>
      <rPr>
        <sz val="8.8000000000000007"/>
        <color indexed="8"/>
        <rFont val="Arial"/>
        <family val="2"/>
        <charset val="204"/>
      </rPr>
      <t xml:space="preserve">Lab 036 </t>
    </r>
    <r>
      <rPr>
        <sz val="10"/>
        <rFont val="Arial"/>
        <family val="2"/>
        <charset val="204"/>
      </rPr>
      <t xml:space="preserve"> </t>
    </r>
  </si>
  <si>
    <r>
      <t xml:space="preserve"> </t>
    </r>
    <r>
      <rPr>
        <sz val="8.8000000000000007"/>
        <color indexed="8"/>
        <rFont val="Arial"/>
        <family val="2"/>
        <charset val="204"/>
      </rPr>
      <t xml:space="preserve">Lab 142 </t>
    </r>
    <r>
      <rPr>
        <sz val="10"/>
        <rFont val="Arial"/>
        <family val="2"/>
        <charset val="204"/>
      </rPr>
      <t xml:space="preserve"> </t>
    </r>
  </si>
  <si>
    <r>
      <t xml:space="preserve"> </t>
    </r>
    <r>
      <rPr>
        <sz val="8.8000000000000007"/>
        <color indexed="8"/>
        <rFont val="Arial"/>
        <family val="2"/>
        <charset val="204"/>
      </rPr>
      <t xml:space="preserve">AASTHGA </t>
    </r>
    <r>
      <rPr>
        <sz val="10"/>
        <rFont val="Arial"/>
        <family val="2"/>
        <charset val="204"/>
      </rPr>
      <t xml:space="preserve"> </t>
    </r>
  </si>
  <si>
    <r>
      <t xml:space="preserve"> </t>
    </r>
    <r>
      <rPr>
        <sz val="8.8000000000000007"/>
        <color indexed="8"/>
        <rFont val="Arial"/>
        <family val="2"/>
        <charset val="204"/>
      </rPr>
      <t xml:space="preserve">Lab 004 </t>
    </r>
    <r>
      <rPr>
        <sz val="10"/>
        <rFont val="Arial"/>
        <family val="2"/>
        <charset val="204"/>
      </rPr>
      <t xml:space="preserve"> </t>
    </r>
  </si>
  <si>
    <r>
      <t xml:space="preserve"> </t>
    </r>
    <r>
      <rPr>
        <sz val="8.8000000000000007"/>
        <color indexed="8"/>
        <rFont val="Arial"/>
        <family val="2"/>
        <charset val="204"/>
      </rPr>
      <t xml:space="preserve">Lab 099 </t>
    </r>
    <r>
      <rPr>
        <sz val="10"/>
        <rFont val="Arial"/>
        <family val="2"/>
        <charset val="204"/>
      </rPr>
      <t xml:space="preserve"> </t>
    </r>
  </si>
  <si>
    <r>
      <t xml:space="preserve"> </t>
    </r>
    <r>
      <rPr>
        <sz val="8.8000000000000007"/>
        <color indexed="8"/>
        <rFont val="Arial"/>
        <family val="2"/>
        <charset val="204"/>
      </rPr>
      <t xml:space="preserve">Lab 045 </t>
    </r>
    <r>
      <rPr>
        <sz val="10"/>
        <rFont val="Arial"/>
        <family val="2"/>
        <charset val="204"/>
      </rPr>
      <t xml:space="preserve"> </t>
    </r>
  </si>
  <si>
    <r>
      <t xml:space="preserve"> </t>
    </r>
    <r>
      <rPr>
        <sz val="8.8000000000000007"/>
        <color indexed="8"/>
        <rFont val="Arial"/>
        <family val="2"/>
        <charset val="204"/>
      </rPr>
      <t xml:space="preserve">ICPOES </t>
    </r>
    <r>
      <rPr>
        <sz val="10"/>
        <rFont val="Arial"/>
        <family val="2"/>
        <charset val="204"/>
      </rPr>
      <t xml:space="preserve"> </t>
    </r>
  </si>
  <si>
    <r>
      <t xml:space="preserve"> </t>
    </r>
    <r>
      <rPr>
        <sz val="8.8000000000000007"/>
        <color indexed="8"/>
        <rFont val="Arial"/>
        <family val="2"/>
        <charset val="204"/>
      </rPr>
      <t xml:space="preserve">Lab 008 </t>
    </r>
    <r>
      <rPr>
        <sz val="10"/>
        <rFont val="Arial"/>
        <family val="2"/>
        <charset val="204"/>
      </rPr>
      <t xml:space="preserve"> </t>
    </r>
  </si>
  <si>
    <r>
      <t xml:space="preserve"> </t>
    </r>
    <r>
      <rPr>
        <sz val="8.8000000000000007"/>
        <color indexed="8"/>
        <rFont val="Arial"/>
        <family val="2"/>
        <charset val="204"/>
      </rPr>
      <t xml:space="preserve">Lab 039 </t>
    </r>
    <r>
      <rPr>
        <sz val="10"/>
        <rFont val="Arial"/>
        <family val="2"/>
        <charset val="204"/>
      </rPr>
      <t xml:space="preserve"> </t>
    </r>
  </si>
  <si>
    <r>
      <t xml:space="preserve"> </t>
    </r>
    <r>
      <rPr>
        <sz val="8.8000000000000007"/>
        <color indexed="8"/>
        <rFont val="Arial"/>
        <family val="2"/>
        <charset val="204"/>
      </rPr>
      <t xml:space="preserve">Lab 101 </t>
    </r>
    <r>
      <rPr>
        <sz val="10"/>
        <rFont val="Arial"/>
        <family val="2"/>
        <charset val="204"/>
      </rPr>
      <t xml:space="preserve"> </t>
    </r>
  </si>
  <si>
    <r>
      <t xml:space="preserve"> </t>
    </r>
    <r>
      <rPr>
        <sz val="8.8000000000000007"/>
        <color indexed="8"/>
        <rFont val="Arial"/>
        <family val="2"/>
        <charset val="204"/>
      </rPr>
      <t xml:space="preserve">Lab 038 </t>
    </r>
    <r>
      <rPr>
        <sz val="10"/>
        <rFont val="Arial"/>
        <family val="2"/>
        <charset val="204"/>
      </rPr>
      <t xml:space="preserve"> </t>
    </r>
  </si>
  <si>
    <r>
      <t xml:space="preserve"> </t>
    </r>
    <r>
      <rPr>
        <sz val="8.8000000000000007"/>
        <color indexed="8"/>
        <rFont val="Arial"/>
        <family val="2"/>
        <charset val="204"/>
      </rPr>
      <t xml:space="preserve">ICPMS </t>
    </r>
    <r>
      <rPr>
        <sz val="10"/>
        <rFont val="Arial"/>
        <family val="2"/>
        <charset val="204"/>
      </rPr>
      <t xml:space="preserve"> </t>
    </r>
  </si>
  <si>
    <r>
      <t xml:space="preserve"> </t>
    </r>
    <r>
      <rPr>
        <sz val="8.8000000000000007"/>
        <color indexed="8"/>
        <rFont val="Arial"/>
        <family val="2"/>
        <charset val="204"/>
      </rPr>
      <t xml:space="preserve">#VALUE! </t>
    </r>
    <r>
      <rPr>
        <sz val="10"/>
        <rFont val="Arial"/>
        <family val="2"/>
        <charset val="204"/>
      </rPr>
      <t xml:space="preserve"> </t>
    </r>
  </si>
  <si>
    <r>
      <t xml:space="preserve"> </t>
    </r>
    <r>
      <rPr>
        <sz val="8.8000000000000007"/>
        <color indexed="8"/>
        <rFont val="Arial"/>
        <family val="2"/>
        <charset val="204"/>
      </rPr>
      <t xml:space="preserve">Lab 139 </t>
    </r>
    <r>
      <rPr>
        <sz val="10"/>
        <rFont val="Arial"/>
        <family val="2"/>
        <charset val="204"/>
      </rPr>
      <t xml:space="preserve"> </t>
    </r>
  </si>
  <si>
    <r>
      <t xml:space="preserve"> </t>
    </r>
    <r>
      <rPr>
        <sz val="8.8000000000000007"/>
        <color indexed="8"/>
        <rFont val="Arial"/>
        <family val="2"/>
        <charset val="204"/>
      </rPr>
      <t xml:space="preserve">Lab 060 </t>
    </r>
    <r>
      <rPr>
        <sz val="10"/>
        <rFont val="Arial"/>
        <family val="2"/>
        <charset val="204"/>
      </rPr>
      <t xml:space="preserve"> </t>
    </r>
  </si>
  <si>
    <r>
      <t xml:space="preserve"> </t>
    </r>
    <r>
      <rPr>
        <sz val="8.8000000000000007"/>
        <color indexed="8"/>
        <rFont val="Arial"/>
        <family val="2"/>
        <charset val="204"/>
      </rPr>
      <t xml:space="preserve">AAS </t>
    </r>
    <r>
      <rPr>
        <sz val="10"/>
        <rFont val="Arial"/>
        <family val="2"/>
        <charset val="204"/>
      </rPr>
      <t xml:space="preserve"> </t>
    </r>
  </si>
  <si>
    <r>
      <t xml:space="preserve"> </t>
    </r>
    <r>
      <rPr>
        <sz val="8.8000000000000007"/>
        <color indexed="8"/>
        <rFont val="Arial"/>
        <family val="2"/>
        <charset val="204"/>
      </rPr>
      <t xml:space="preserve">Lab 022 </t>
    </r>
    <r>
      <rPr>
        <sz val="10"/>
        <rFont val="Arial"/>
        <family val="2"/>
        <charset val="204"/>
      </rPr>
      <t xml:space="preserve"> </t>
    </r>
  </si>
  <si>
    <r>
      <t xml:space="preserve"> </t>
    </r>
    <r>
      <rPr>
        <sz val="8.8000000000000007"/>
        <color indexed="8"/>
        <rFont val="Arial"/>
        <family val="2"/>
        <charset val="204"/>
      </rPr>
      <t xml:space="preserve">Lab 092 </t>
    </r>
    <r>
      <rPr>
        <sz val="10"/>
        <rFont val="Arial"/>
        <family val="2"/>
        <charset val="204"/>
      </rPr>
      <t xml:space="preserve"> </t>
    </r>
  </si>
  <si>
    <r>
      <t xml:space="preserve"> </t>
    </r>
    <r>
      <rPr>
        <sz val="8.8000000000000007"/>
        <color indexed="8"/>
        <rFont val="Arial"/>
        <family val="2"/>
        <charset val="204"/>
      </rPr>
      <t xml:space="preserve">Lab 064 </t>
    </r>
    <r>
      <rPr>
        <sz val="10"/>
        <rFont val="Arial"/>
        <family val="2"/>
        <charset val="204"/>
      </rPr>
      <t xml:space="preserve"> </t>
    </r>
  </si>
  <si>
    <r>
      <t xml:space="preserve"> </t>
    </r>
    <r>
      <rPr>
        <sz val="8.8000000000000007"/>
        <color indexed="8"/>
        <rFont val="Arial"/>
        <family val="2"/>
        <charset val="204"/>
      </rPr>
      <t xml:space="preserve">Lab 090 </t>
    </r>
    <r>
      <rPr>
        <sz val="10"/>
        <rFont val="Arial"/>
        <family val="2"/>
        <charset val="204"/>
      </rPr>
      <t xml:space="preserve"> </t>
    </r>
  </si>
  <si>
    <r>
      <t xml:space="preserve"> </t>
    </r>
    <r>
      <rPr>
        <sz val="8.8000000000000007"/>
        <color indexed="8"/>
        <rFont val="Arial"/>
        <family val="2"/>
        <charset val="204"/>
      </rPr>
      <t xml:space="preserve">Lab 041 </t>
    </r>
    <r>
      <rPr>
        <sz val="10"/>
        <rFont val="Arial"/>
        <family val="2"/>
        <charset val="204"/>
      </rPr>
      <t xml:space="preserve"> </t>
    </r>
  </si>
  <si>
    <r>
      <t xml:space="preserve"> </t>
    </r>
    <r>
      <rPr>
        <sz val="8.8000000000000007"/>
        <color indexed="8"/>
        <rFont val="Arial"/>
        <family val="2"/>
        <charset val="204"/>
      </rPr>
      <t xml:space="preserve">Lab 026 </t>
    </r>
    <r>
      <rPr>
        <sz val="10"/>
        <rFont val="Arial"/>
        <family val="2"/>
        <charset val="204"/>
      </rPr>
      <t xml:space="preserve"> </t>
    </r>
  </si>
  <si>
    <r>
      <t xml:space="preserve"> </t>
    </r>
    <r>
      <rPr>
        <sz val="8.8000000000000007"/>
        <color indexed="8"/>
        <rFont val="Arial"/>
        <family val="2"/>
        <charset val="204"/>
      </rPr>
      <t xml:space="preserve">Lab 046 </t>
    </r>
    <r>
      <rPr>
        <sz val="10"/>
        <rFont val="Arial"/>
        <family val="2"/>
        <charset val="204"/>
      </rPr>
      <t xml:space="preserve"> </t>
    </r>
  </si>
  <si>
    <r>
      <t xml:space="preserve"> </t>
    </r>
    <r>
      <rPr>
        <sz val="8.8000000000000007"/>
        <color indexed="8"/>
        <rFont val="Arial"/>
        <family val="2"/>
        <charset val="204"/>
      </rPr>
      <t xml:space="preserve">Lab 115b </t>
    </r>
    <r>
      <rPr>
        <sz val="10"/>
        <rFont val="Arial"/>
        <family val="2"/>
        <charset val="204"/>
      </rPr>
      <t xml:space="preserve"> </t>
    </r>
  </si>
  <si>
    <r>
      <t xml:space="preserve"> </t>
    </r>
    <r>
      <rPr>
        <sz val="8.8000000000000007"/>
        <color indexed="8"/>
        <rFont val="Arial"/>
        <family val="2"/>
        <charset val="204"/>
      </rPr>
      <t xml:space="preserve">Lab 108 </t>
    </r>
    <r>
      <rPr>
        <sz val="10"/>
        <rFont val="Arial"/>
        <family val="2"/>
        <charset val="204"/>
      </rPr>
      <t xml:space="preserve"> </t>
    </r>
  </si>
  <si>
    <r>
      <t xml:space="preserve"> </t>
    </r>
    <r>
      <rPr>
        <sz val="8.8000000000000007"/>
        <color indexed="8"/>
        <rFont val="Arial"/>
        <family val="2"/>
        <charset val="204"/>
      </rPr>
      <t xml:space="preserve">Lab 062 </t>
    </r>
    <r>
      <rPr>
        <sz val="10"/>
        <rFont val="Arial"/>
        <family val="2"/>
        <charset val="204"/>
      </rPr>
      <t xml:space="preserve"> </t>
    </r>
  </si>
  <si>
    <r>
      <t xml:space="preserve"> </t>
    </r>
    <r>
      <rPr>
        <sz val="8.8000000000000007"/>
        <color indexed="8"/>
        <rFont val="Arial"/>
        <family val="2"/>
        <charset val="204"/>
      </rPr>
      <t xml:space="preserve">Lab 12a </t>
    </r>
    <r>
      <rPr>
        <sz val="10"/>
        <rFont val="Arial"/>
        <family val="2"/>
        <charset val="204"/>
      </rPr>
      <t xml:space="preserve"> </t>
    </r>
  </si>
  <si>
    <r>
      <t xml:space="preserve"> </t>
    </r>
    <r>
      <rPr>
        <sz val="8.8000000000000007"/>
        <color indexed="8"/>
        <rFont val="Arial"/>
        <family val="2"/>
        <charset val="204"/>
      </rPr>
      <t xml:space="preserve">Lab 12b </t>
    </r>
    <r>
      <rPr>
        <sz val="10"/>
        <rFont val="Arial"/>
        <family val="2"/>
        <charset val="204"/>
      </rPr>
      <t xml:space="preserve"> </t>
    </r>
  </si>
  <si>
    <r>
      <t xml:space="preserve"> </t>
    </r>
    <r>
      <rPr>
        <sz val="8.8000000000000007"/>
        <color indexed="8"/>
        <rFont val="Arial"/>
        <family val="2"/>
        <charset val="204"/>
      </rPr>
      <t xml:space="preserve">Lab 33a </t>
    </r>
    <r>
      <rPr>
        <sz val="10"/>
        <rFont val="Arial"/>
        <family val="2"/>
        <charset val="204"/>
      </rPr>
      <t xml:space="preserve"> </t>
    </r>
  </si>
  <si>
    <r>
      <t xml:space="preserve"> </t>
    </r>
    <r>
      <rPr>
        <sz val="8.8000000000000007"/>
        <color indexed="8"/>
        <rFont val="Arial"/>
        <family val="2"/>
        <charset val="204"/>
      </rPr>
      <t xml:space="preserve">Lab 030 </t>
    </r>
    <r>
      <rPr>
        <sz val="10"/>
        <rFont val="Arial"/>
        <family val="2"/>
        <charset val="204"/>
      </rPr>
      <t xml:space="preserve"> </t>
    </r>
  </si>
  <si>
    <r>
      <t xml:space="preserve"> </t>
    </r>
    <r>
      <rPr>
        <sz val="8.8000000000000007"/>
        <color indexed="8"/>
        <rFont val="Arial"/>
        <family val="2"/>
        <charset val="204"/>
      </rPr>
      <t xml:space="preserve">Lab 003 </t>
    </r>
    <r>
      <rPr>
        <sz val="10"/>
        <rFont val="Arial"/>
        <family val="2"/>
        <charset val="204"/>
      </rPr>
      <t xml:space="preserve"> </t>
    </r>
  </si>
  <si>
    <r>
      <t xml:space="preserve"> </t>
    </r>
    <r>
      <rPr>
        <sz val="8.8000000000000007"/>
        <color indexed="8"/>
        <rFont val="Arial"/>
        <family val="2"/>
        <charset val="204"/>
      </rPr>
      <t xml:space="preserve">Lab 075 </t>
    </r>
    <r>
      <rPr>
        <sz val="10"/>
        <rFont val="Arial"/>
        <family val="2"/>
        <charset val="204"/>
      </rPr>
      <t xml:space="preserve"> </t>
    </r>
  </si>
  <si>
    <r>
      <t xml:space="preserve"> </t>
    </r>
    <r>
      <rPr>
        <sz val="8.8000000000000007"/>
        <color indexed="8"/>
        <rFont val="Arial"/>
        <family val="2"/>
        <charset val="204"/>
      </rPr>
      <t xml:space="preserve">Lab 049 </t>
    </r>
    <r>
      <rPr>
        <sz val="10"/>
        <rFont val="Arial"/>
        <family val="2"/>
        <charset val="204"/>
      </rPr>
      <t xml:space="preserve"> </t>
    </r>
  </si>
  <si>
    <r>
      <t xml:space="preserve"> </t>
    </r>
    <r>
      <rPr>
        <sz val="8.8000000000000007"/>
        <color indexed="8"/>
        <rFont val="Arial"/>
        <family val="2"/>
        <charset val="204"/>
      </rPr>
      <t xml:space="preserve">EDXRF </t>
    </r>
    <r>
      <rPr>
        <sz val="10"/>
        <rFont val="Arial"/>
        <family val="2"/>
        <charset val="204"/>
      </rPr>
      <t xml:space="preserve"> </t>
    </r>
  </si>
  <si>
    <r>
      <t xml:space="preserve"> </t>
    </r>
    <r>
      <rPr>
        <sz val="8.8000000000000007"/>
        <color indexed="8"/>
        <rFont val="Arial"/>
        <family val="2"/>
        <charset val="204"/>
      </rPr>
      <t xml:space="preserve">Lab 70b </t>
    </r>
    <r>
      <rPr>
        <sz val="10"/>
        <rFont val="Arial"/>
        <family val="2"/>
        <charset val="204"/>
      </rPr>
      <t xml:space="preserve"> </t>
    </r>
  </si>
  <si>
    <r>
      <t xml:space="preserve"> </t>
    </r>
    <r>
      <rPr>
        <sz val="8.8000000000000007"/>
        <color indexed="8"/>
        <rFont val="Arial"/>
        <family val="2"/>
        <charset val="204"/>
      </rPr>
      <t xml:space="preserve">k0-INAA </t>
    </r>
    <r>
      <rPr>
        <sz val="10"/>
        <rFont val="Arial"/>
        <family val="2"/>
        <charset val="204"/>
      </rPr>
      <t xml:space="preserve"> </t>
    </r>
  </si>
  <si>
    <r>
      <t xml:space="preserve"> </t>
    </r>
    <r>
      <rPr>
        <sz val="8.8000000000000007"/>
        <color indexed="8"/>
        <rFont val="Arial"/>
        <family val="2"/>
        <charset val="204"/>
      </rPr>
      <t xml:space="preserve">Lab 56a </t>
    </r>
    <r>
      <rPr>
        <sz val="10"/>
        <rFont val="Arial"/>
        <family val="2"/>
        <charset val="204"/>
      </rPr>
      <t xml:space="preserve"> </t>
    </r>
  </si>
  <si>
    <r>
      <t xml:space="preserve"> </t>
    </r>
    <r>
      <rPr>
        <sz val="8.8000000000000007"/>
        <color indexed="8"/>
        <rFont val="Arial"/>
        <family val="2"/>
        <charset val="204"/>
      </rPr>
      <t xml:space="preserve">Lab 047 </t>
    </r>
    <r>
      <rPr>
        <sz val="10"/>
        <rFont val="Arial"/>
        <family val="2"/>
        <charset val="204"/>
      </rPr>
      <t xml:space="preserve"> </t>
    </r>
  </si>
  <si>
    <r>
      <t xml:space="preserve"> </t>
    </r>
    <r>
      <rPr>
        <sz val="8.8000000000000007"/>
        <color indexed="8"/>
        <rFont val="Arial"/>
        <family val="2"/>
        <charset val="204"/>
      </rPr>
      <t xml:space="preserve">Lab 145 </t>
    </r>
    <r>
      <rPr>
        <sz val="10"/>
        <rFont val="Arial"/>
        <family val="2"/>
        <charset val="204"/>
      </rPr>
      <t xml:space="preserve"> </t>
    </r>
  </si>
  <si>
    <r>
      <t xml:space="preserve"> </t>
    </r>
    <r>
      <rPr>
        <sz val="8.8000000000000007"/>
        <color indexed="8"/>
        <rFont val="Arial"/>
        <family val="2"/>
        <charset val="204"/>
      </rPr>
      <t xml:space="preserve">ISPAES </t>
    </r>
    <r>
      <rPr>
        <sz val="10"/>
        <rFont val="Arial"/>
        <family val="2"/>
        <charset val="204"/>
      </rPr>
      <t xml:space="preserve"> </t>
    </r>
  </si>
  <si>
    <r>
      <t xml:space="preserve"> </t>
    </r>
    <r>
      <rPr>
        <sz val="8.8000000000000007"/>
        <color indexed="8"/>
        <rFont val="Arial"/>
        <family val="2"/>
        <charset val="204"/>
      </rPr>
      <t xml:space="preserve">Lab 115a </t>
    </r>
    <r>
      <rPr>
        <sz val="10"/>
        <rFont val="Arial"/>
        <family val="2"/>
        <charset val="204"/>
      </rPr>
      <t xml:space="preserve"> </t>
    </r>
  </si>
  <si>
    <r>
      <t xml:space="preserve"> </t>
    </r>
    <r>
      <rPr>
        <sz val="8.8000000000000007"/>
        <color indexed="8"/>
        <rFont val="Arial"/>
        <family val="2"/>
        <charset val="204"/>
      </rPr>
      <t xml:space="preserve">Lab 044 </t>
    </r>
    <r>
      <rPr>
        <sz val="10"/>
        <rFont val="Arial"/>
        <family val="2"/>
        <charset val="204"/>
      </rPr>
      <t xml:space="preserve"> </t>
    </r>
  </si>
  <si>
    <r>
      <t xml:space="preserve"> </t>
    </r>
    <r>
      <rPr>
        <sz val="8.8000000000000007"/>
        <color indexed="8"/>
        <rFont val="Arial"/>
        <family val="2"/>
        <charset val="204"/>
      </rPr>
      <t xml:space="preserve">Lab 093 </t>
    </r>
    <r>
      <rPr>
        <sz val="10"/>
        <rFont val="Arial"/>
        <family val="2"/>
        <charset val="204"/>
      </rPr>
      <t xml:space="preserve"> </t>
    </r>
  </si>
  <si>
    <r>
      <t xml:space="preserve"> </t>
    </r>
    <r>
      <rPr>
        <sz val="8.8000000000000007"/>
        <color indexed="8"/>
        <rFont val="Arial"/>
        <family val="2"/>
        <charset val="204"/>
      </rPr>
      <t xml:space="preserve">Lab 129 </t>
    </r>
    <r>
      <rPr>
        <sz val="10"/>
        <rFont val="Arial"/>
        <family val="2"/>
        <charset val="204"/>
      </rPr>
      <t xml:space="preserve"> </t>
    </r>
  </si>
  <si>
    <r>
      <t xml:space="preserve"> </t>
    </r>
    <r>
      <rPr>
        <sz val="8.8000000000000007"/>
        <color indexed="8"/>
        <rFont val="Arial"/>
        <family val="2"/>
        <charset val="204"/>
      </rPr>
      <t xml:space="preserve">Lab 018 </t>
    </r>
    <r>
      <rPr>
        <sz val="10"/>
        <rFont val="Arial"/>
        <family val="2"/>
        <charset val="204"/>
      </rPr>
      <t xml:space="preserve"> </t>
    </r>
  </si>
  <si>
    <r>
      <t xml:space="preserve"> </t>
    </r>
    <r>
      <rPr>
        <sz val="8.8000000000000007"/>
        <color indexed="8"/>
        <rFont val="Arial"/>
        <family val="2"/>
        <charset val="204"/>
      </rPr>
      <t xml:space="preserve">Lab 121 </t>
    </r>
    <r>
      <rPr>
        <sz val="10"/>
        <rFont val="Arial"/>
        <family val="2"/>
        <charset val="204"/>
      </rPr>
      <t xml:space="preserve"> </t>
    </r>
  </si>
  <si>
    <r>
      <t xml:space="preserve"> </t>
    </r>
    <r>
      <rPr>
        <sz val="8.8000000000000007"/>
        <color indexed="8"/>
        <rFont val="Arial"/>
        <family val="2"/>
        <charset val="204"/>
      </rPr>
      <t xml:space="preserve">Lab 053 </t>
    </r>
    <r>
      <rPr>
        <sz val="10"/>
        <rFont val="Arial"/>
        <family val="2"/>
        <charset val="204"/>
      </rPr>
      <t xml:space="preserve"> </t>
    </r>
  </si>
  <si>
    <r>
      <t xml:space="preserve"> </t>
    </r>
    <r>
      <rPr>
        <sz val="8.8000000000000007"/>
        <color indexed="8"/>
        <rFont val="Arial"/>
        <family val="2"/>
        <charset val="204"/>
      </rPr>
      <t xml:space="preserve">Lab 16a </t>
    </r>
    <r>
      <rPr>
        <sz val="10"/>
        <rFont val="Arial"/>
        <family val="2"/>
        <charset val="204"/>
      </rPr>
      <t xml:space="preserve"> </t>
    </r>
  </si>
  <si>
    <t>Ruggedness test</t>
  </si>
  <si>
    <t>(-Z)=</t>
  </si>
  <si>
    <t>S1A1</t>
  </si>
  <si>
    <t>S1A2</t>
  </si>
  <si>
    <t>S2A1</t>
  </si>
  <si>
    <t>S2A2</t>
  </si>
  <si>
    <t>НЕ ПРЕКЪСНАТИ СЛУЧАЙНИ ВЕЛИЧИНИ 
Data Analysis -&gt; Histogram</t>
  </si>
  <si>
    <t>.</t>
  </si>
  <si>
    <t>Slope</t>
  </si>
  <si>
    <r>
      <t>LINEST</t>
    </r>
    <r>
      <rPr>
        <sz val="10"/>
        <rFont val="Times New Roman CE"/>
        <charset val="204"/>
      </rPr>
      <t>(</t>
    </r>
    <r>
      <rPr>
        <b/>
        <sz val="10"/>
        <rFont val="Times New Roman CE"/>
        <charset val="204"/>
      </rPr>
      <t>known_y's</t>
    </r>
    <r>
      <rPr>
        <sz val="10"/>
        <rFont val="Times New Roman CE"/>
        <charset val="204"/>
      </rPr>
      <t>,known_x's,const,stats)</t>
    </r>
  </si>
  <si>
    <r>
      <t>NORMDIST</t>
    </r>
    <r>
      <rPr>
        <sz val="10"/>
        <color indexed="8"/>
        <rFont val="Arial"/>
        <family val="2"/>
        <charset val="204"/>
      </rPr>
      <t>(</t>
    </r>
    <r>
      <rPr>
        <b/>
        <sz val="10"/>
        <color indexed="8"/>
        <rFont val="Arial"/>
        <family val="2"/>
        <charset val="204"/>
      </rPr>
      <t>x</t>
    </r>
    <r>
      <rPr>
        <sz val="10"/>
        <color indexed="8"/>
        <rFont val="Arial"/>
        <family val="2"/>
        <charset val="204"/>
      </rPr>
      <t>,</t>
    </r>
    <r>
      <rPr>
        <b/>
        <sz val="10"/>
        <color indexed="8"/>
        <rFont val="Arial"/>
        <family val="2"/>
        <charset val="204"/>
      </rPr>
      <t>mean</t>
    </r>
    <r>
      <rPr>
        <sz val="10"/>
        <color indexed="8"/>
        <rFont val="Arial"/>
        <family val="2"/>
        <charset val="204"/>
      </rPr>
      <t>,</t>
    </r>
    <r>
      <rPr>
        <b/>
        <sz val="10"/>
        <color indexed="8"/>
        <rFont val="Arial"/>
        <family val="2"/>
        <charset val="204"/>
      </rPr>
      <t>standard_dev</t>
    </r>
    <r>
      <rPr>
        <sz val="10"/>
        <color indexed="8"/>
        <rFont val="Arial"/>
        <family val="2"/>
        <charset val="204"/>
      </rPr>
      <t>,</t>
    </r>
    <r>
      <rPr>
        <b/>
        <sz val="10"/>
        <color indexed="8"/>
        <rFont val="Arial"/>
        <family val="2"/>
        <charset val="204"/>
      </rPr>
      <t>FALSE</t>
    </r>
    <r>
      <rPr>
        <sz val="10"/>
        <color indexed="8"/>
        <rFont val="Arial"/>
        <family val="2"/>
        <charset val="204"/>
      </rPr>
      <t xml:space="preserve">) </t>
    </r>
  </si>
  <si>
    <r>
      <t>NORMINV</t>
    </r>
    <r>
      <rPr>
        <sz val="10"/>
        <rFont val="Times New Roman CE"/>
        <charset val="204"/>
      </rPr>
      <t>(</t>
    </r>
    <r>
      <rPr>
        <b/>
        <sz val="10"/>
        <rFont val="Times New Roman CE"/>
        <charset val="204"/>
      </rPr>
      <t>probability</t>
    </r>
    <r>
      <rPr>
        <sz val="10"/>
        <rFont val="Times New Roman CE"/>
        <charset val="204"/>
      </rPr>
      <t>,</t>
    </r>
    <r>
      <rPr>
        <b/>
        <sz val="10"/>
        <rFont val="Times New Roman CE"/>
        <charset val="204"/>
      </rPr>
      <t>mean</t>
    </r>
    <r>
      <rPr>
        <sz val="10"/>
        <rFont val="Times New Roman CE"/>
        <charset val="204"/>
      </rPr>
      <t>,</t>
    </r>
    <r>
      <rPr>
        <b/>
        <sz val="10"/>
        <rFont val="Times New Roman CE"/>
        <charset val="204"/>
      </rPr>
      <t>standard_dev</t>
    </r>
    <r>
      <rPr>
        <sz val="10"/>
        <rFont val="Times New Roman CE"/>
        <charset val="204"/>
      </rPr>
      <t>)</t>
    </r>
  </si>
  <si>
    <t>или =F(a)</t>
  </si>
  <si>
    <t>ПРОВЕРКА</t>
  </si>
  <si>
    <t>-a =</t>
  </si>
  <si>
    <t xml:space="preserve"> +a =</t>
  </si>
  <si>
    <t xml:space="preserve">Combined Uncertainty calculation modeling </t>
  </si>
  <si>
    <t>V_M</t>
  </si>
  <si>
    <t xml:space="preserve">МАКСИМ. Вероятен = </t>
  </si>
  <si>
    <t>VLOOKUP</t>
  </si>
  <si>
    <t>Ще покаже клетка която е на дясно от тази в най-лявата колона. Най-лявата отговяря на някъкво условие. TRUE - най-близката FALSE - точно отговаряща</t>
  </si>
  <si>
    <t>E_</t>
  </si>
  <si>
    <t>C_M</t>
  </si>
  <si>
    <t>TARGET    u_r% &lt; 10%</t>
  </si>
  <si>
    <t xml:space="preserve">ПРОВЕРКА НА ХИПОТЕЗИ чрез t критерий </t>
  </si>
  <si>
    <t>t-distribution values for graphs</t>
  </si>
  <si>
    <t>f(x)</t>
  </si>
  <si>
    <t>Two-tail</t>
  </si>
  <si>
    <t>Lower</t>
  </si>
  <si>
    <t>Upper</t>
  </si>
  <si>
    <t>Test Stat</t>
  </si>
  <si>
    <t>P</t>
  </si>
  <si>
    <t>a</t>
  </si>
  <si>
    <t>t-изчислен</t>
  </si>
  <si>
    <t>Left-tail</t>
  </si>
  <si>
    <t>Right-tail</t>
  </si>
  <si>
    <t xml:space="preserve">МОДЕЛ ЗА ИЗЧИСЛЯВАНЕ НА ВЕРОЯТНОСТТА ЗА ПОЗНАТИ ОТГОВОРИ НА ВЪПРОСИ ПРИ ТЕСТОВО ИЗПИТВАНЕ </t>
  </si>
  <si>
    <t xml:space="preserve">Общ брой въпроси </t>
  </si>
  <si>
    <t>X=
а);б);в)...</t>
  </si>
  <si>
    <t xml:space="preserve">Брой отговори на всики въпрос 
един е верен - останалите грешни </t>
  </si>
  <si>
    <t>1/X</t>
  </si>
  <si>
    <t>Вероятност за познаване за всеки въпрос</t>
  </si>
  <si>
    <t xml:space="preserve">M </t>
  </si>
  <si>
    <t xml:space="preserve">Брой верни 
отговора </t>
  </si>
  <si>
    <t xml:space="preserve">ВЕРОЯТНОСТ ДА ИМАШ броя верни отговора </t>
  </si>
  <si>
    <t>ЛЯВА ГРАНИЦА T-тест</t>
  </si>
  <si>
    <t xml:space="preserve"> ДВУСТРАННА постановка T-тест</t>
  </si>
  <si>
    <t xml:space="preserve">         ДЯСНА ГРАНИЦА T-тест</t>
  </si>
  <si>
    <t xml:space="preserve"> p-стойност</t>
  </si>
  <si>
    <r>
      <t>H</t>
    </r>
    <r>
      <rPr>
        <b/>
        <vertAlign val="subscript"/>
        <sz val="10"/>
        <color indexed="12"/>
        <rFont val="Arial"/>
        <family val="2"/>
      </rPr>
      <t xml:space="preserve">o ref </t>
    </r>
    <r>
      <rPr>
        <b/>
        <sz val="10"/>
        <color indexed="12"/>
        <rFont val="Arial"/>
        <family val="2"/>
      </rPr>
      <t>:</t>
    </r>
    <r>
      <rPr>
        <b/>
        <sz val="10"/>
        <color indexed="12"/>
        <rFont val="Symbol"/>
        <family val="1"/>
        <charset val="2"/>
      </rPr>
      <t xml:space="preserve">m </t>
    </r>
  </si>
  <si>
    <r>
      <t xml:space="preserve"> H</t>
    </r>
    <r>
      <rPr>
        <b/>
        <vertAlign val="subscript"/>
        <sz val="10"/>
        <rFont val="Arial"/>
        <family val="2"/>
      </rPr>
      <t>0</t>
    </r>
    <r>
      <rPr>
        <b/>
        <sz val="10"/>
        <rFont val="Arial"/>
        <family val="2"/>
      </rPr>
      <t>:</t>
    </r>
    <r>
      <rPr>
        <b/>
        <sz val="10"/>
        <rFont val="Symbol"/>
        <family val="1"/>
        <charset val="2"/>
      </rPr>
      <t>m</t>
    </r>
    <r>
      <rPr>
        <b/>
        <u/>
        <sz val="10"/>
        <rFont val="Symbol"/>
        <family val="1"/>
        <charset val="2"/>
      </rPr>
      <t>&gt;</t>
    </r>
  </si>
  <si>
    <r>
      <t xml:space="preserve"> H</t>
    </r>
    <r>
      <rPr>
        <b/>
        <vertAlign val="subscript"/>
        <sz val="10"/>
        <rFont val="Arial"/>
        <family val="2"/>
      </rPr>
      <t>0</t>
    </r>
    <r>
      <rPr>
        <b/>
        <sz val="10"/>
        <rFont val="Arial"/>
        <family val="2"/>
      </rPr>
      <t>:</t>
    </r>
    <r>
      <rPr>
        <b/>
        <sz val="10"/>
        <rFont val="Symbol"/>
        <family val="1"/>
        <charset val="2"/>
      </rPr>
      <t>m=</t>
    </r>
  </si>
  <si>
    <r>
      <t xml:space="preserve"> H</t>
    </r>
    <r>
      <rPr>
        <b/>
        <vertAlign val="subscript"/>
        <sz val="10"/>
        <rFont val="Arial"/>
        <family val="2"/>
      </rPr>
      <t>o</t>
    </r>
    <r>
      <rPr>
        <b/>
        <sz val="10"/>
        <rFont val="Arial"/>
        <family val="2"/>
      </rPr>
      <t>:</t>
    </r>
    <r>
      <rPr>
        <b/>
        <sz val="10"/>
        <rFont val="Symbol"/>
        <family val="1"/>
        <charset val="2"/>
      </rPr>
      <t>m</t>
    </r>
    <r>
      <rPr>
        <b/>
        <u/>
        <sz val="10"/>
        <rFont val="Symbol"/>
        <family val="1"/>
        <charset val="2"/>
      </rPr>
      <t>&lt;</t>
    </r>
  </si>
  <si>
    <r>
      <t xml:space="preserve"> H</t>
    </r>
    <r>
      <rPr>
        <b/>
        <vertAlign val="subscript"/>
        <sz val="10"/>
        <rFont val="Arial"/>
        <family val="2"/>
        <charset val="204"/>
      </rPr>
      <t>a</t>
    </r>
    <r>
      <rPr>
        <b/>
        <sz val="10"/>
        <rFont val="Arial"/>
        <family val="2"/>
      </rPr>
      <t>:</t>
    </r>
    <r>
      <rPr>
        <b/>
        <sz val="10"/>
        <rFont val="Symbol"/>
        <family val="1"/>
        <charset val="2"/>
      </rPr>
      <t>m&lt;</t>
    </r>
  </si>
  <si>
    <r>
      <t xml:space="preserve"> Ha</t>
    </r>
    <r>
      <rPr>
        <b/>
        <sz val="10"/>
        <rFont val="Arial"/>
        <family val="2"/>
      </rPr>
      <t>:</t>
    </r>
    <r>
      <rPr>
        <b/>
        <sz val="10"/>
        <rFont val="Symbol"/>
        <family val="1"/>
        <charset val="2"/>
      </rPr>
      <t>m&lt;&gt;</t>
    </r>
  </si>
  <si>
    <r>
      <t xml:space="preserve"> Ha</t>
    </r>
    <r>
      <rPr>
        <b/>
        <sz val="10"/>
        <rFont val="Arial"/>
        <family val="2"/>
      </rPr>
      <t>:</t>
    </r>
    <r>
      <rPr>
        <b/>
        <sz val="10"/>
        <rFont val="Symbol"/>
        <family val="1"/>
        <charset val="2"/>
      </rPr>
      <t>m&gt;</t>
    </r>
  </si>
  <si>
    <r>
      <t xml:space="preserve"> -t</t>
    </r>
    <r>
      <rPr>
        <b/>
        <vertAlign val="subscript"/>
        <sz val="11"/>
        <rFont val="Symbol"/>
        <family val="1"/>
        <charset val="2"/>
      </rPr>
      <t>a</t>
    </r>
    <r>
      <rPr>
        <b/>
        <vertAlign val="subscript"/>
        <sz val="11"/>
        <rFont val="Arial"/>
        <family val="2"/>
      </rPr>
      <t>, n-1</t>
    </r>
  </si>
  <si>
    <r>
      <t xml:space="preserve"> -t</t>
    </r>
    <r>
      <rPr>
        <b/>
        <vertAlign val="subscript"/>
        <sz val="10"/>
        <rFont val="Symbol"/>
        <family val="1"/>
        <charset val="2"/>
      </rPr>
      <t>a</t>
    </r>
    <r>
      <rPr>
        <b/>
        <vertAlign val="subscript"/>
        <sz val="10"/>
        <rFont val="Arial"/>
        <family val="2"/>
      </rPr>
      <t>/2, n-1</t>
    </r>
  </si>
  <si>
    <r>
      <t xml:space="preserve"> +t</t>
    </r>
    <r>
      <rPr>
        <b/>
        <vertAlign val="subscript"/>
        <sz val="11"/>
        <rFont val="Symbol"/>
        <family val="1"/>
        <charset val="2"/>
      </rPr>
      <t>a</t>
    </r>
    <r>
      <rPr>
        <b/>
        <vertAlign val="subscript"/>
        <sz val="11"/>
        <rFont val="Arial"/>
        <family val="2"/>
      </rPr>
      <t>, n-1</t>
    </r>
  </si>
  <si>
    <r>
      <t xml:space="preserve"> +t</t>
    </r>
    <r>
      <rPr>
        <b/>
        <vertAlign val="subscript"/>
        <sz val="10"/>
        <rFont val="Symbol"/>
        <family val="1"/>
        <charset val="2"/>
      </rPr>
      <t>a</t>
    </r>
    <r>
      <rPr>
        <b/>
        <vertAlign val="subscript"/>
        <sz val="10"/>
        <rFont val="Arial"/>
        <family val="2"/>
      </rPr>
      <t>/2, n-1</t>
    </r>
  </si>
  <si>
    <r>
      <t xml:space="preserve"> H</t>
    </r>
    <r>
      <rPr>
        <b/>
        <vertAlign val="subscript"/>
        <sz val="10"/>
        <rFont val="Arial"/>
        <family val="2"/>
      </rPr>
      <t>0</t>
    </r>
    <r>
      <rPr>
        <b/>
        <sz val="10"/>
        <rFont val="Arial"/>
        <family val="2"/>
      </rPr>
      <t>:</t>
    </r>
    <r>
      <rPr>
        <b/>
        <sz val="10"/>
        <rFont val="Symbol"/>
        <family val="1"/>
        <charset val="2"/>
      </rPr>
      <t>m</t>
    </r>
    <r>
      <rPr>
        <b/>
        <u/>
        <sz val="10"/>
        <rFont val="Symbol"/>
        <family val="1"/>
        <charset val="2"/>
      </rPr>
      <t>&gt;</t>
    </r>
    <r>
      <rPr>
        <b/>
        <sz val="10"/>
        <rFont val="Symbol"/>
        <family val="1"/>
        <charset val="2"/>
      </rPr>
      <t>m0</t>
    </r>
  </si>
  <si>
    <r>
      <t xml:space="preserve"> H</t>
    </r>
    <r>
      <rPr>
        <b/>
        <vertAlign val="subscript"/>
        <sz val="10"/>
        <rFont val="Arial"/>
        <family val="2"/>
      </rPr>
      <t>0</t>
    </r>
    <r>
      <rPr>
        <b/>
        <sz val="10"/>
        <rFont val="Arial"/>
        <family val="2"/>
      </rPr>
      <t>:</t>
    </r>
    <r>
      <rPr>
        <b/>
        <sz val="10"/>
        <rFont val="Symbol"/>
        <family val="1"/>
        <charset val="2"/>
      </rPr>
      <t>m=m0</t>
    </r>
  </si>
  <si>
    <r>
      <t xml:space="preserve"> H</t>
    </r>
    <r>
      <rPr>
        <b/>
        <vertAlign val="subscript"/>
        <sz val="10"/>
        <rFont val="Arial"/>
        <family val="2"/>
      </rPr>
      <t>o</t>
    </r>
    <r>
      <rPr>
        <b/>
        <sz val="10"/>
        <rFont val="Arial"/>
        <family val="2"/>
      </rPr>
      <t>:</t>
    </r>
    <r>
      <rPr>
        <b/>
        <sz val="10"/>
        <rFont val="Symbol"/>
        <family val="1"/>
        <charset val="2"/>
      </rPr>
      <t>m</t>
    </r>
    <r>
      <rPr>
        <b/>
        <u/>
        <sz val="10"/>
        <rFont val="Symbol"/>
        <family val="1"/>
        <charset val="2"/>
      </rPr>
      <t>&lt;</t>
    </r>
    <r>
      <rPr>
        <b/>
        <sz val="10"/>
        <rFont val="Symbol"/>
        <family val="1"/>
        <charset val="2"/>
      </rPr>
      <t>m0</t>
    </r>
  </si>
  <si>
    <r>
      <t xml:space="preserve"> H</t>
    </r>
    <r>
      <rPr>
        <b/>
        <vertAlign val="subscript"/>
        <sz val="10"/>
        <rFont val="Arial"/>
        <family val="2"/>
      </rPr>
      <t>0</t>
    </r>
    <r>
      <rPr>
        <b/>
        <sz val="10"/>
        <rFont val="Arial"/>
        <family val="2"/>
      </rPr>
      <t>:</t>
    </r>
    <r>
      <rPr>
        <b/>
        <sz val="10"/>
        <rFont val="Symbol"/>
        <family val="1"/>
        <charset val="2"/>
      </rPr>
      <t>m &lt;m0</t>
    </r>
  </si>
  <si>
    <r>
      <t xml:space="preserve"> H</t>
    </r>
    <r>
      <rPr>
        <b/>
        <vertAlign val="subscript"/>
        <sz val="10"/>
        <rFont val="Arial"/>
        <family val="2"/>
      </rPr>
      <t>0</t>
    </r>
    <r>
      <rPr>
        <b/>
        <sz val="10"/>
        <rFont val="Arial"/>
        <family val="2"/>
      </rPr>
      <t>:</t>
    </r>
    <r>
      <rPr>
        <b/>
        <sz val="10"/>
        <rFont val="Symbol"/>
        <family val="1"/>
        <charset val="2"/>
      </rPr>
      <t>m &lt;&gt;m0</t>
    </r>
  </si>
  <si>
    <r>
      <t xml:space="preserve"> H</t>
    </r>
    <r>
      <rPr>
        <b/>
        <vertAlign val="subscript"/>
        <sz val="10"/>
        <rFont val="Arial"/>
        <family val="2"/>
      </rPr>
      <t>o</t>
    </r>
    <r>
      <rPr>
        <b/>
        <sz val="10"/>
        <rFont val="Arial"/>
        <family val="2"/>
      </rPr>
      <t>:</t>
    </r>
    <r>
      <rPr>
        <b/>
        <sz val="10"/>
        <rFont val="Symbol"/>
        <family val="1"/>
        <charset val="2"/>
      </rPr>
      <t>m &gt;m0</t>
    </r>
  </si>
  <si>
    <t xml:space="preserve">COVAR </t>
  </si>
  <si>
    <t>TrainMiC - Prof. Suhanek</t>
  </si>
  <si>
    <t>Проверка на примера от учебника на Пенчев за метод за производство на амоняк (обемни проценти амоняк за всеки час)</t>
  </si>
  <si>
    <t>Хипотеза за равенство на m на дадена стойност
 µ0 при вариращи  n, Х_av, S, Ho: m , и a.</t>
  </si>
  <si>
    <t>Разработка за учебни цели ВК</t>
  </si>
  <si>
    <t xml:space="preserve">Проверка  наличие на БЕГЪЛЦИ </t>
  </si>
  <si>
    <t xml:space="preserve">Експоненциално изглаждане </t>
  </si>
  <si>
    <t>Това е алфа при която таб=критерия</t>
  </si>
  <si>
    <t xml:space="preserve">95% сигурност </t>
  </si>
  <si>
    <t xml:space="preserve">dgree of freedom - степени на свобода </t>
  </si>
  <si>
    <t xml:space="preserve">P-value </t>
  </si>
  <si>
    <r>
      <t>a-</t>
    </r>
    <r>
      <rPr>
        <sz val="10"/>
        <rFont val="Arial"/>
        <family val="2"/>
        <charset val="204"/>
      </rPr>
      <t>та при която Z_krit=Z_tab</t>
    </r>
  </si>
  <si>
    <t xml:space="preserve">ХИПОТЕЗА за равенство на тестваната дисперсия на указана дисперсия  </t>
  </si>
  <si>
    <t xml:space="preserve">При анализите на две серии от проби на замърсена вода, втората от които е обработена биологически, са получени следните концентрации на АРСЕН в mg/l. 
Да се определи дали биологичното обработване има резултат. 
</t>
  </si>
  <si>
    <t>t-tabl=</t>
  </si>
  <si>
    <t xml:space="preserve">Дипломант на ПУ предлага нов катализатор за производство на амоняк по метода Хабер-Бош. Пред недоверчивата комисия той представя следните резултати, даващи обемните проценти на амоняка в крайната смес (измерванията са правени на всеки час)
ИМА ЛИ РАЗЛИКА В ПРОДУКТИВНОСТТА МЕЖДУ НОВИЯ И СТАРИЯ МЕТОД ?
</t>
  </si>
  <si>
    <r>
      <t xml:space="preserve">Дипломант на ПУ предлага </t>
    </r>
    <r>
      <rPr>
        <b/>
        <sz val="10"/>
        <color indexed="48"/>
        <rFont val="Arial"/>
        <family val="2"/>
        <charset val="204"/>
      </rPr>
      <t>нов филтър за пречистване на газове от комина на КЦМ.</t>
    </r>
    <r>
      <rPr>
        <b/>
        <sz val="10"/>
        <rFont val="Arial"/>
        <family val="2"/>
      </rPr>
      <t xml:space="preserve">  
Пред недоверчивата комисия той представя следните резултати, даващи </t>
    </r>
    <r>
      <rPr>
        <b/>
        <sz val="10"/>
        <color indexed="48"/>
        <rFont val="Arial"/>
        <family val="2"/>
        <charset val="204"/>
      </rPr>
      <t>задържаните прахови частици в гр. за  всеки час)</t>
    </r>
    <r>
      <rPr>
        <b/>
        <sz val="10"/>
        <rFont val="Arial"/>
        <family val="2"/>
      </rPr>
      <t xml:space="preserve">
ИМА ЛИ РАЗЛИКА В ПРОДУКТИВНОСТТА МЕЖДУ НОВИЯ И СТАРИЯ МЕТОД ?
</t>
    </r>
  </si>
  <si>
    <r>
      <t>На дъното водата е 4 С с дисперсия 0,5</t>
    </r>
    <r>
      <rPr>
        <vertAlign val="superscript"/>
        <sz val="10"/>
        <color indexed="9"/>
        <rFont val="Times New Roman CE"/>
        <charset val="204"/>
      </rPr>
      <t>2</t>
    </r>
  </si>
  <si>
    <r>
      <t>Водата на езеро замръзва при 0 С с дисперсия 1</t>
    </r>
    <r>
      <rPr>
        <vertAlign val="superscript"/>
        <sz val="10"/>
        <color indexed="9"/>
        <rFont val="Times New Roman CE"/>
        <charset val="204"/>
      </rPr>
      <t>2</t>
    </r>
    <r>
      <rPr>
        <sz val="10"/>
        <color indexed="9"/>
        <rFont val="Times New Roman CE"/>
        <charset val="204"/>
      </rPr>
      <t xml:space="preserve"> С</t>
    </r>
  </si>
  <si>
    <r>
      <t xml:space="preserve">Дипломант на ПУ предлага </t>
    </r>
    <r>
      <rPr>
        <b/>
        <sz val="10"/>
        <color indexed="48"/>
        <rFont val="Arial"/>
        <family val="2"/>
        <charset val="204"/>
      </rPr>
      <t>нови тип инкубатори за люпилня на яйца от диви патици.</t>
    </r>
    <r>
      <rPr>
        <b/>
        <sz val="10"/>
        <rFont val="Arial"/>
        <family val="2"/>
      </rPr>
      <t xml:space="preserve">  
Пред недоверчивата комисия той представя следните резултати, даващи </t>
    </r>
    <r>
      <rPr>
        <b/>
        <sz val="10"/>
        <color indexed="48"/>
        <rFont val="Arial"/>
        <family val="2"/>
        <charset val="204"/>
      </rPr>
      <t xml:space="preserve">процента на снесени яйца от двата инкубатора </t>
    </r>
    <r>
      <rPr>
        <b/>
        <sz val="10"/>
        <rFont val="Arial"/>
        <family val="2"/>
      </rPr>
      <t xml:space="preserve">
ИМА ЛИ РАЗЛИКА В ПРОДУКТИВНОСТТА МЕЖДУ НОВИЯ И СТАРИЯ МЕТОД ?
</t>
    </r>
  </si>
  <si>
    <t xml:space="preserve">ANOVA </t>
  </si>
  <si>
    <t xml:space="preserve">КАПАН </t>
  </si>
  <si>
    <t>хванати птици</t>
  </si>
  <si>
    <t>ТОТАЛ</t>
  </si>
  <si>
    <t>E_f=</t>
  </si>
  <si>
    <t>O_f_A</t>
  </si>
  <si>
    <t>O_f_B</t>
  </si>
  <si>
    <t>O_f_C</t>
  </si>
  <si>
    <t>O_f - E_f =</t>
  </si>
  <si>
    <t xml:space="preserve">SQRT - </t>
  </si>
  <si>
    <t xml:space="preserve">(SQRT)/E-f </t>
  </si>
  <si>
    <r>
      <t>X</t>
    </r>
    <r>
      <rPr>
        <vertAlign val="superscript"/>
        <sz val="10"/>
        <rFont val="Arial"/>
        <family val="2"/>
        <charset val="204"/>
      </rPr>
      <t>2</t>
    </r>
    <r>
      <rPr>
        <sz val="10"/>
        <rFont val="Arial"/>
        <family val="2"/>
        <charset val="204"/>
      </rPr>
      <t>_krt</t>
    </r>
  </si>
  <si>
    <r>
      <t>X</t>
    </r>
    <r>
      <rPr>
        <vertAlign val="superscript"/>
        <sz val="10"/>
        <rFont val="Arial"/>
        <family val="2"/>
        <charset val="204"/>
      </rPr>
      <t>2</t>
    </r>
    <r>
      <rPr>
        <sz val="10"/>
        <rFont val="Arial"/>
        <family val="2"/>
        <charset val="204"/>
      </rPr>
      <t>_tab</t>
    </r>
  </si>
  <si>
    <r>
      <t>Задача:</t>
    </r>
    <r>
      <rPr>
        <b/>
        <sz val="10"/>
        <rFont val="Arial"/>
        <family val="2"/>
        <charset val="204"/>
      </rPr>
      <t xml:space="preserve"> Пчелени кошери са преместени до магистрала
 Да се провери дали факторът време влияе на процентното наличие на мъртво пило. </t>
    </r>
  </si>
  <si>
    <t>мъртви ларви в %</t>
  </si>
  <si>
    <t xml:space="preserve">Орнитолог проверява ефективността на три различни капана  да ловят птици. 
ИМА ЛИ РАЗЛИКА В ЧЕСТОТАТА НА УЛОВА  ?
Ho -  няма разлика спрямо очакваната честота
H1 - капан B е по ефективен  </t>
  </si>
  <si>
    <r>
      <t xml:space="preserve">Измерени са 10 контролни стойности на рН в отпадна вода от инсталация за дъбене на кожи
Проверете хипотезата:
опадната водата е в съгласие с декларираната стойност от предприятието - </t>
    </r>
    <r>
      <rPr>
        <b/>
        <sz val="10"/>
        <rFont val="Arial"/>
        <family val="2"/>
        <charset val="204"/>
      </rPr>
      <t>рН=8,8</t>
    </r>
    <r>
      <rPr>
        <sz val="10"/>
        <rFont val="Arial"/>
        <family val="2"/>
        <charset val="204"/>
      </rPr>
      <t xml:space="preserve"> с вариране </t>
    </r>
    <r>
      <rPr>
        <u/>
        <sz val="10"/>
        <rFont val="Arial"/>
        <family val="2"/>
        <charset val="204"/>
      </rPr>
      <t>+</t>
    </r>
    <r>
      <rPr>
        <sz val="10"/>
        <rFont val="Arial"/>
        <family val="2"/>
        <charset val="204"/>
      </rPr>
      <t xml:space="preserve"> 2рН</t>
    </r>
  </si>
  <si>
    <t>df=</t>
  </si>
  <si>
    <t>Изчисляване на неопределеността при AAS анализ след калибриране 
по метода на ограничаващите стандарти</t>
  </si>
  <si>
    <t>MEMO</t>
  </si>
  <si>
    <t xml:space="preserve">Проверка за равнство са дисперсиите </t>
  </si>
  <si>
    <t>Критерий на КОХРЕН (при едакви n)</t>
  </si>
  <si>
    <t>Items</t>
  </si>
  <si>
    <t>Стойности на константи използувани в спектроскопията</t>
  </si>
  <si>
    <t>Скорост на светлината</t>
  </si>
  <si>
    <t>c=</t>
  </si>
  <si>
    <t>m/s</t>
  </si>
  <si>
    <t>Константа на Планк</t>
  </si>
  <si>
    <t>h=</t>
  </si>
  <si>
    <t>J.s</t>
  </si>
  <si>
    <t>Число на Авогадро</t>
  </si>
  <si>
    <t>Константа на Болцман</t>
  </si>
  <si>
    <t>Еденици за енергия</t>
  </si>
  <si>
    <t>1J=</t>
  </si>
  <si>
    <t>1eV=</t>
  </si>
  <si>
    <t>J</t>
  </si>
  <si>
    <t>cal</t>
  </si>
  <si>
    <t>Абсолютна  нула</t>
  </si>
  <si>
    <t>0K=</t>
  </si>
  <si>
    <t>1. Na атом излъчва светлина с дължина на вълната.</t>
  </si>
  <si>
    <t>248,3 nm</t>
  </si>
  <si>
    <t>nm</t>
  </si>
  <si>
    <t xml:space="preserve">Определете колко е посочената дължина в метри? </t>
  </si>
  <si>
    <t>l=</t>
  </si>
  <si>
    <t xml:space="preserve">Колко е в ангстрьоми? </t>
  </si>
  <si>
    <t>Å</t>
  </si>
  <si>
    <t xml:space="preserve">Колко е честотата n? </t>
  </si>
  <si>
    <t>Енергията на излъчения фотон в J и eV ?</t>
  </si>
  <si>
    <t>E=</t>
  </si>
  <si>
    <t>eV</t>
  </si>
  <si>
    <t>2. Регистриран е спектър на вещество в областта</t>
  </si>
  <si>
    <t xml:space="preserve">Определете областта на дължини на вълни? </t>
  </si>
  <si>
    <t>Кой спектрален метод е приложен?</t>
  </si>
  <si>
    <t>IR - вибрационна спектроскопия</t>
  </si>
  <si>
    <t>Енергията на лъчението в J и eV ?</t>
  </si>
  <si>
    <t>4,019 еV</t>
  </si>
  <si>
    <t xml:space="preserve">3. Е на електромагнитното лъчение е </t>
  </si>
  <si>
    <t>Е=</t>
  </si>
  <si>
    <t>Определете:</t>
  </si>
  <si>
    <t>дължината на вълната</t>
  </si>
  <si>
    <t>каква енергията ще излъчва 1mol вещество в J, eV и cal ?</t>
  </si>
  <si>
    <t xml:space="preserve">4. Изчислете населеността на нивата на основно и първо възбудено състояние за </t>
  </si>
  <si>
    <t>атома на Fe в пламък ацетилен/въздух</t>
  </si>
  <si>
    <t>T=</t>
  </si>
  <si>
    <t>DE=</t>
  </si>
  <si>
    <t>j</t>
  </si>
  <si>
    <t>e-</t>
  </si>
  <si>
    <r>
      <t>N</t>
    </r>
    <r>
      <rPr>
        <b/>
        <vertAlign val="subscript"/>
        <sz val="11"/>
        <rFont val="Times New Roman"/>
        <family val="1"/>
        <charset val="204"/>
      </rPr>
      <t>A</t>
    </r>
    <r>
      <rPr>
        <b/>
        <sz val="11"/>
        <rFont val="Times New Roman"/>
        <family val="1"/>
        <charset val="204"/>
      </rPr>
      <t>=</t>
    </r>
  </si>
  <si>
    <r>
      <t>J.K</t>
    </r>
    <r>
      <rPr>
        <b/>
        <vertAlign val="superscript"/>
        <sz val="11"/>
        <rFont val="Times New Roman"/>
        <family val="1"/>
        <charset val="204"/>
      </rPr>
      <t>-1</t>
    </r>
  </si>
  <si>
    <r>
      <t>eV.K</t>
    </r>
    <r>
      <rPr>
        <b/>
        <vertAlign val="superscript"/>
        <sz val="11"/>
        <rFont val="Times New Roman"/>
        <family val="1"/>
        <charset val="204"/>
      </rPr>
      <t>-1</t>
    </r>
  </si>
  <si>
    <r>
      <t>eV</t>
    </r>
    <r>
      <rPr>
        <sz val="10"/>
        <rFont val="Arial"/>
        <family val="2"/>
        <charset val="204"/>
      </rPr>
      <t/>
    </r>
  </si>
  <si>
    <r>
      <t>O</t>
    </r>
    <r>
      <rPr>
        <b/>
        <sz val="11"/>
        <rFont val="Times New Roman"/>
        <family val="1"/>
        <charset val="204"/>
      </rPr>
      <t>C</t>
    </r>
  </si>
  <si>
    <r>
      <t>l</t>
    </r>
    <r>
      <rPr>
        <b/>
        <sz val="11"/>
        <rFont val="Times New Roman"/>
        <family val="1"/>
        <charset val="204"/>
      </rPr>
      <t>=</t>
    </r>
  </si>
  <si>
    <r>
      <t>cm</t>
    </r>
    <r>
      <rPr>
        <b/>
        <vertAlign val="superscript"/>
        <sz val="11"/>
        <rFont val="Times New Roman"/>
        <family val="1"/>
        <charset val="204"/>
      </rPr>
      <t>-1</t>
    </r>
  </si>
  <si>
    <r>
      <t>l</t>
    </r>
    <r>
      <rPr>
        <b/>
        <vertAlign val="subscript"/>
        <sz val="11"/>
        <rFont val="Times New Roman"/>
        <family val="1"/>
        <charset val="204"/>
      </rPr>
      <t>1</t>
    </r>
    <r>
      <rPr>
        <b/>
        <sz val="11"/>
        <rFont val="Times New Roman"/>
        <family val="1"/>
        <charset val="204"/>
      </rPr>
      <t>=</t>
    </r>
  </si>
  <si>
    <r>
      <t>l</t>
    </r>
    <r>
      <rPr>
        <b/>
        <vertAlign val="subscript"/>
        <sz val="11"/>
        <rFont val="Times New Roman"/>
        <family val="1"/>
        <charset val="204"/>
      </rPr>
      <t>2</t>
    </r>
    <r>
      <rPr>
        <b/>
        <sz val="11"/>
        <rFont val="Times New Roman"/>
        <family val="1"/>
        <charset val="204"/>
      </rPr>
      <t>=</t>
    </r>
  </si>
  <si>
    <r>
      <t>E</t>
    </r>
    <r>
      <rPr>
        <b/>
        <vertAlign val="subscript"/>
        <sz val="11"/>
        <rFont val="Times New Roman"/>
        <family val="1"/>
        <charset val="204"/>
      </rPr>
      <t>1</t>
    </r>
    <r>
      <rPr>
        <b/>
        <sz val="11"/>
        <rFont val="Times New Roman"/>
        <family val="1"/>
        <charset val="204"/>
      </rPr>
      <t>=</t>
    </r>
  </si>
  <si>
    <r>
      <t>E</t>
    </r>
    <r>
      <rPr>
        <b/>
        <vertAlign val="subscript"/>
        <sz val="11"/>
        <rFont val="Times New Roman"/>
        <family val="1"/>
        <charset val="204"/>
      </rPr>
      <t>2</t>
    </r>
    <r>
      <rPr>
        <b/>
        <sz val="11"/>
        <rFont val="Times New Roman"/>
        <family val="1"/>
        <charset val="204"/>
      </rPr>
      <t>=</t>
    </r>
  </si>
  <si>
    <r>
      <t>0</t>
    </r>
    <r>
      <rPr>
        <b/>
        <sz val="11"/>
        <rFont val="Times New Roman"/>
        <family val="1"/>
        <charset val="204"/>
      </rPr>
      <t>C</t>
    </r>
  </si>
  <si>
    <r>
      <t>l</t>
    </r>
    <r>
      <rPr>
        <b/>
        <vertAlign val="subscript"/>
        <sz val="11"/>
        <rFont val="Times New Roman"/>
        <family val="1"/>
        <charset val="204"/>
      </rPr>
      <t>Cs</t>
    </r>
    <r>
      <rPr>
        <b/>
        <sz val="11"/>
        <rFont val="Times New Roman"/>
        <family val="1"/>
        <charset val="204"/>
      </rPr>
      <t>=</t>
    </r>
  </si>
  <si>
    <r>
      <t>N</t>
    </r>
    <r>
      <rPr>
        <b/>
        <vertAlign val="subscript"/>
        <sz val="11"/>
        <rFont val="Times New Roman"/>
        <family val="1"/>
        <charset val="204"/>
      </rPr>
      <t>1</t>
    </r>
    <r>
      <rPr>
        <b/>
        <sz val="11"/>
        <rFont val="Times New Roman"/>
        <family val="1"/>
        <charset val="204"/>
      </rPr>
      <t>/N</t>
    </r>
    <r>
      <rPr>
        <b/>
        <vertAlign val="subscript"/>
        <sz val="11"/>
        <rFont val="Times New Roman"/>
        <family val="1"/>
        <charset val="204"/>
      </rPr>
      <t>0</t>
    </r>
    <r>
      <rPr>
        <b/>
        <sz val="11"/>
        <rFont val="Times New Roman"/>
        <family val="1"/>
        <charset val="204"/>
      </rPr>
      <t>=</t>
    </r>
  </si>
  <si>
    <t>Вх. Х</t>
  </si>
  <si>
    <t>u_s_r</t>
  </si>
  <si>
    <t>u_c_r</t>
  </si>
  <si>
    <t xml:space="preserve">Принос  </t>
  </si>
  <si>
    <t>сума</t>
  </si>
  <si>
    <t>ИЗПИТВАНЕ за ПРИГОДОСТ</t>
  </si>
  <si>
    <t>x</t>
  </si>
  <si>
    <t>F(x)</t>
  </si>
  <si>
    <t>P(x)</t>
  </si>
  <si>
    <t>S=</t>
  </si>
  <si>
    <t>N=</t>
  </si>
  <si>
    <t>M2=</t>
  </si>
  <si>
    <t>M1=</t>
  </si>
  <si>
    <t>S1=</t>
  </si>
  <si>
    <t>S2=</t>
  </si>
  <si>
    <t>m=</t>
  </si>
  <si>
    <t>P(X&lt;a) =</t>
  </si>
  <si>
    <t>P(X&gt;a) =</t>
  </si>
  <si>
    <t>P(-a&lt;X&lt;a) =</t>
  </si>
  <si>
    <t>a =</t>
  </si>
  <si>
    <t>Х_ср</t>
  </si>
  <si>
    <t>Серия 1</t>
  </si>
  <si>
    <t>Серия 2</t>
  </si>
  <si>
    <t>Серия 3</t>
  </si>
  <si>
    <t>Серия 4</t>
  </si>
  <si>
    <t>Серия 5</t>
  </si>
  <si>
    <t>Серия 6</t>
  </si>
  <si>
    <t>Серия 7</t>
  </si>
  <si>
    <t>Серия 8</t>
  </si>
  <si>
    <t>Серия 9</t>
  </si>
  <si>
    <t>Серия 10</t>
  </si>
  <si>
    <t>f=</t>
  </si>
  <si>
    <t>1=one;2=two side</t>
  </si>
  <si>
    <r>
      <t>t</t>
    </r>
    <r>
      <rPr>
        <b/>
        <sz val="10"/>
        <rFont val="Arial"/>
        <family val="2"/>
        <charset val="204"/>
      </rPr>
      <t xml:space="preserve">- разпределение </t>
    </r>
  </si>
  <si>
    <t>t(a;f) =</t>
  </si>
  <si>
    <r>
      <t>a</t>
    </r>
    <r>
      <rPr>
        <sz val="10"/>
        <rFont val="Arial"/>
        <family val="2"/>
        <charset val="204"/>
      </rPr>
      <t xml:space="preserve"> =</t>
    </r>
  </si>
  <si>
    <t>R=1-a</t>
  </si>
  <si>
    <t>P(X&lt;t) =</t>
  </si>
  <si>
    <t>P(X&gt;t) =</t>
  </si>
  <si>
    <t>P(-t&lt;X&lt;t) =</t>
  </si>
  <si>
    <t xml:space="preserve">ИЗЧИСЛЯВАНЕ НА </t>
  </si>
  <si>
    <t>Статистическа сигурност "Р" в интегрални граници "t (а;f)"</t>
  </si>
  <si>
    <t xml:space="preserve">Интегрални граници "t (а;f)" при статистическа значимост "алфа"  </t>
  </si>
  <si>
    <t>t_гр=a=</t>
  </si>
  <si>
    <t>SDo=</t>
  </si>
  <si>
    <t>Xср +_</t>
  </si>
  <si>
    <t>Доверителен Интервал</t>
  </si>
  <si>
    <r>
      <t xml:space="preserve">Доверителен интервал при дадено </t>
    </r>
    <r>
      <rPr>
        <b/>
        <sz val="10"/>
        <color indexed="12"/>
        <rFont val="Arial"/>
        <family val="2"/>
        <charset val="204"/>
      </rPr>
      <t>SD</t>
    </r>
    <r>
      <rPr>
        <b/>
        <sz val="10"/>
        <rFont val="Arial"/>
        <family val="2"/>
        <charset val="204"/>
      </rPr>
      <t xml:space="preserve"> "t (а;f)" и N </t>
    </r>
  </si>
  <si>
    <t>P(a&lt;X&lt;a) =</t>
  </si>
  <si>
    <t xml:space="preserve"> двустранна постановка</t>
  </si>
  <si>
    <t>x1</t>
  </si>
  <si>
    <t>x0</t>
  </si>
  <si>
    <t>X</t>
  </si>
  <si>
    <t>на стоте</t>
  </si>
  <si>
    <t>n=5</t>
  </si>
  <si>
    <t>n=3</t>
  </si>
  <si>
    <t>n=2</t>
  </si>
  <si>
    <t>p(x)</t>
  </si>
  <si>
    <t>станд. разпределение</t>
  </si>
  <si>
    <t>t-разпределение n=3</t>
  </si>
  <si>
    <t>t-разпределение n=2</t>
  </si>
  <si>
    <t>m=0</t>
  </si>
  <si>
    <t>s=1</t>
  </si>
  <si>
    <t>X_aver</t>
  </si>
  <si>
    <t>SD</t>
  </si>
  <si>
    <t>Xsr50</t>
  </si>
  <si>
    <t>S50</t>
  </si>
  <si>
    <t>КАЛИБРАЦИЯ</t>
  </si>
  <si>
    <t>External</t>
  </si>
  <si>
    <t>St Addition</t>
  </si>
  <si>
    <t>PPM</t>
  </si>
  <si>
    <t>A</t>
  </si>
  <si>
    <t>Add PPM</t>
  </si>
  <si>
    <t>St0</t>
  </si>
  <si>
    <t>St1</t>
  </si>
  <si>
    <t>St2</t>
  </si>
  <si>
    <t>St3</t>
  </si>
  <si>
    <t xml:space="preserve">R  </t>
  </si>
  <si>
    <t>R add</t>
  </si>
  <si>
    <t xml:space="preserve">Sample </t>
  </si>
  <si>
    <t>C</t>
  </si>
  <si>
    <t xml:space="preserve">Изчисляване на доверителен интервал </t>
  </si>
  <si>
    <t>Anova: Single Factor</t>
  </si>
  <si>
    <t>SUMMARY</t>
  </si>
  <si>
    <t>Groups</t>
  </si>
  <si>
    <t>Count</t>
  </si>
  <si>
    <t>Sum</t>
  </si>
  <si>
    <t>Average</t>
  </si>
  <si>
    <t>Variance</t>
  </si>
  <si>
    <t>ANOVA</t>
  </si>
  <si>
    <t>Source of Variation</t>
  </si>
  <si>
    <t>SS</t>
  </si>
  <si>
    <t>df</t>
  </si>
  <si>
    <t>MS</t>
  </si>
  <si>
    <t>F</t>
  </si>
  <si>
    <t>P-value</t>
  </si>
  <si>
    <t>F crit</t>
  </si>
  <si>
    <t>Between Groups</t>
  </si>
  <si>
    <t>Within Groups</t>
  </si>
  <si>
    <t>Total</t>
  </si>
  <si>
    <t>n=</t>
  </si>
  <si>
    <t>Fact(n)=</t>
  </si>
  <si>
    <t xml:space="preserve">Пермутация - наредена извадка без повторение </t>
  </si>
  <si>
    <t>k=</t>
  </si>
  <si>
    <t>Vk/n=</t>
  </si>
  <si>
    <t>Alfa=</t>
  </si>
  <si>
    <t>SD=</t>
  </si>
  <si>
    <t>f=(n-1)=</t>
  </si>
  <si>
    <t>P=</t>
  </si>
  <si>
    <t>t(f,alf)=</t>
  </si>
  <si>
    <t>CI=</t>
  </si>
  <si>
    <t>SQRT(n)</t>
  </si>
  <si>
    <t>C¬k/n=</t>
  </si>
  <si>
    <t>b1=</t>
  </si>
  <si>
    <t>Y</t>
  </si>
  <si>
    <t>b0=</t>
  </si>
  <si>
    <t xml:space="preserve">Таблица на квантила на Лаплас </t>
  </si>
  <si>
    <t>Z</t>
  </si>
  <si>
    <t>СТАНДАРТНО РАЗПРЕДЕЛЕНИЕ</t>
  </si>
  <si>
    <t>НОРМАЛНО РАЗПРЕДЕЛЕНИЕ</t>
  </si>
  <si>
    <t>Bin</t>
  </si>
  <si>
    <t>More</t>
  </si>
  <si>
    <t>Frequency</t>
  </si>
  <si>
    <t>PBFAAS</t>
  </si>
  <si>
    <t>Column1</t>
  </si>
  <si>
    <t>Confidence Level(95,0%)</t>
  </si>
  <si>
    <t>за СИГМА</t>
  </si>
  <si>
    <t xml:space="preserve">Може да се използва Discriptive Statistics за извадка измервания (от Tools - Data Analysis) </t>
  </si>
  <si>
    <t>AVER</t>
  </si>
  <si>
    <t>!!ВНИМАНИЕ - функцията CONFIDENCE - работи със стандартно разпределение (СИГМА) и НЕ МОЖЕ ДА СЕ ИЗПОЛЗВА !!!</t>
  </si>
  <si>
    <t>X1</t>
  </si>
  <si>
    <t>P(X1)</t>
  </si>
  <si>
    <t>X2</t>
  </si>
  <si>
    <t>P(X2)</t>
  </si>
  <si>
    <t>s</t>
  </si>
  <si>
    <t>Изчисляване на ХИПОТЕЗИ</t>
  </si>
  <si>
    <t>ПРИЕМА СЕ Ho</t>
  </si>
  <si>
    <t>ОТХВЪРЛЯ СЕ Ho</t>
  </si>
  <si>
    <t>ако</t>
  </si>
  <si>
    <t>t-Test: Two-Sample Assuming Equal Variances</t>
  </si>
  <si>
    <t>Mean</t>
  </si>
  <si>
    <t>Observations</t>
  </si>
  <si>
    <t>Pooled Variance</t>
  </si>
  <si>
    <t>Hypothesized Mean Difference</t>
  </si>
  <si>
    <t>t Stat</t>
  </si>
  <si>
    <t>P(T&lt;=t) one-tail</t>
  </si>
  <si>
    <t>t Critical one-tail</t>
  </si>
  <si>
    <t>P(T&lt;=t) two-tail</t>
  </si>
  <si>
    <t>t Critical two-tail</t>
  </si>
  <si>
    <t>Избор на БИН</t>
  </si>
  <si>
    <t>Кохрен</t>
  </si>
  <si>
    <t>SD*SD</t>
  </si>
  <si>
    <t>SUM</t>
  </si>
  <si>
    <t>SUMMARY OUTPUT</t>
  </si>
  <si>
    <t>Regression Statistics</t>
  </si>
  <si>
    <t>Multiple R</t>
  </si>
  <si>
    <t>R Square</t>
  </si>
  <si>
    <t>Adjusted R Square</t>
  </si>
  <si>
    <t>Standard Error</t>
  </si>
  <si>
    <t>Regression</t>
  </si>
  <si>
    <t>Residual</t>
  </si>
  <si>
    <t>Intercept</t>
  </si>
  <si>
    <t>Significance F</t>
  </si>
  <si>
    <t>Coefficients</t>
  </si>
  <si>
    <t>Lower 95%</t>
  </si>
  <si>
    <t>Upper 95%</t>
  </si>
  <si>
    <t>Lower 95,0%</t>
  </si>
  <si>
    <t>Upper 95,0%</t>
  </si>
  <si>
    <t>RESIDUAL OUTPUT</t>
  </si>
  <si>
    <t>Observation</t>
  </si>
  <si>
    <t>Residuals</t>
  </si>
  <si>
    <t>Z=</t>
  </si>
  <si>
    <t>N</t>
  </si>
  <si>
    <t>G-квантил</t>
  </si>
  <si>
    <t>G=</t>
  </si>
  <si>
    <t>Grubbs' test</t>
  </si>
  <si>
    <t>X&gt;a_2=</t>
  </si>
  <si>
    <t>P(a2&lt;X&lt;a1) =</t>
  </si>
  <si>
    <t>X&lt;a1=</t>
  </si>
  <si>
    <t>ГГ</t>
  </si>
  <si>
    <t>ДГ</t>
  </si>
  <si>
    <t>Между</t>
  </si>
  <si>
    <t>P(X&lt;a_2)</t>
  </si>
  <si>
    <t xml:space="preserve">КОМБИНАТОРИКА </t>
  </si>
  <si>
    <t>Изчисляване на Фактурел - брой на пермутации на множество от n елемента</t>
  </si>
  <si>
    <t>Вариации на n елемента k-ти клас</t>
  </si>
  <si>
    <t>с повторения</t>
  </si>
  <si>
    <t>без повторения</t>
  </si>
  <si>
    <t>Комбинации на n елемента k-ти клас</t>
  </si>
  <si>
    <r>
      <t xml:space="preserve">Всички </t>
    </r>
    <r>
      <rPr>
        <b/>
        <sz val="10"/>
        <color indexed="10"/>
        <rFont val="Arial"/>
        <family val="2"/>
      </rPr>
      <t>наредени</t>
    </r>
    <r>
      <rPr>
        <b/>
        <sz val="10"/>
        <rFont val="Arial"/>
        <family val="2"/>
      </rPr>
      <t xml:space="preserve"> извадки с обем k&lt; n</t>
    </r>
  </si>
  <si>
    <t>V¬k/n=</t>
  </si>
  <si>
    <t xml:space="preserve">Задача 1 </t>
  </si>
  <si>
    <t>Отговор:</t>
  </si>
  <si>
    <t xml:space="preserve">А) </t>
  </si>
  <si>
    <t xml:space="preserve">Б) </t>
  </si>
  <si>
    <t xml:space="preserve">В) </t>
  </si>
  <si>
    <r>
      <t xml:space="preserve">Всички </t>
    </r>
    <r>
      <rPr>
        <b/>
        <sz val="10"/>
        <color indexed="10"/>
        <rFont val="Arial"/>
        <family val="2"/>
      </rPr>
      <t xml:space="preserve">НЕнаредени </t>
    </r>
    <r>
      <rPr>
        <b/>
        <sz val="10"/>
        <rFont val="Arial"/>
        <family val="2"/>
      </rPr>
      <t>извадки с обем k&lt; n</t>
    </r>
  </si>
  <si>
    <t xml:space="preserve"> Ако за ден се анализират по три води, колко варианта на поредности за дневен анализ може да предскажете?</t>
  </si>
  <si>
    <t xml:space="preserve">Г) </t>
  </si>
  <si>
    <r>
      <t xml:space="preserve">В лабораторията имате минерални води за анализ 
</t>
    </r>
    <r>
      <rPr>
        <b/>
        <sz val="10"/>
        <rFont val="Arial"/>
        <family val="2"/>
      </rPr>
      <t>Д</t>
    </r>
    <r>
      <rPr>
        <sz val="10"/>
        <rFont val="Arial"/>
        <family val="2"/>
        <charset val="204"/>
      </rPr>
      <t xml:space="preserve">евин, </t>
    </r>
    <r>
      <rPr>
        <b/>
        <sz val="10"/>
        <rFont val="Arial"/>
        <family val="2"/>
      </rPr>
      <t>М</t>
    </r>
    <r>
      <rPr>
        <sz val="10"/>
        <rFont val="Arial"/>
        <family val="2"/>
        <charset val="204"/>
      </rPr>
      <t xml:space="preserve">ихалково, </t>
    </r>
    <r>
      <rPr>
        <b/>
        <sz val="10"/>
        <rFont val="Arial"/>
        <family val="2"/>
      </rPr>
      <t>Х</t>
    </r>
    <r>
      <rPr>
        <sz val="10"/>
        <rFont val="Arial"/>
        <family val="2"/>
        <charset val="204"/>
      </rPr>
      <t xml:space="preserve">исар, </t>
    </r>
    <r>
      <rPr>
        <b/>
        <sz val="10"/>
        <rFont val="Arial"/>
        <family val="2"/>
      </rPr>
      <t>Г</t>
    </r>
    <r>
      <rPr>
        <sz val="10"/>
        <rFont val="Arial"/>
        <family val="2"/>
        <charset val="204"/>
      </rPr>
      <t xml:space="preserve">орна баня и </t>
    </r>
    <r>
      <rPr>
        <b/>
        <sz val="10"/>
        <rFont val="Arial"/>
        <family val="2"/>
      </rPr>
      <t>Б</t>
    </r>
    <r>
      <rPr>
        <sz val="10"/>
        <rFont val="Arial"/>
        <family val="2"/>
        <charset val="204"/>
      </rPr>
      <t xml:space="preserve">рацигово; </t>
    </r>
  </si>
  <si>
    <t xml:space="preserve"> Ако за ден се анализират по четири води, без значение от кой водоизточник ще е пробонабирането, то колко са вариантите на поредности за дневен анализ?</t>
  </si>
  <si>
    <t xml:space="preserve"> Ако за ден се анализират по три води, колко комбинации  с повторение и без повторение ще се получат ?</t>
  </si>
  <si>
    <t>компютърни памети</t>
  </si>
  <si>
    <t>КЦМ</t>
  </si>
  <si>
    <t>Бридж</t>
  </si>
  <si>
    <t xml:space="preserve">Биовет </t>
  </si>
  <si>
    <t xml:space="preserve">Микровълнова Печка </t>
  </si>
  <si>
    <t>Маркиране на колби</t>
  </si>
  <si>
    <t>Тест на студенти</t>
  </si>
  <si>
    <t xml:space="preserve">КЛАСИЧЕСКА ВЕРОЯТНОСТ </t>
  </si>
  <si>
    <t>ka=</t>
  </si>
  <si>
    <r>
      <t>k</t>
    </r>
    <r>
      <rPr>
        <sz val="10"/>
        <rFont val="Symbol"/>
        <family val="1"/>
        <charset val="2"/>
      </rPr>
      <t>W</t>
    </r>
    <r>
      <rPr>
        <sz val="10"/>
        <rFont val="Arial"/>
        <family val="2"/>
        <charset val="204"/>
      </rPr>
      <t>=</t>
    </r>
  </si>
  <si>
    <t xml:space="preserve">2.Всички елементарни събития са равно възможни </t>
  </si>
  <si>
    <t xml:space="preserve">Изчисляване на класическа вероятност отношение м/у брой блягоприятни елемантарни събития спрямо общия брой </t>
  </si>
  <si>
    <r>
      <t xml:space="preserve">Нека </t>
    </r>
    <r>
      <rPr>
        <b/>
        <sz val="12"/>
        <color indexed="8"/>
        <rFont val="Symbol"/>
        <family val="1"/>
        <charset val="2"/>
      </rPr>
      <t>W</t>
    </r>
    <r>
      <rPr>
        <sz val="12"/>
        <color indexed="8"/>
        <rFont val="Arial"/>
        <family val="2"/>
      </rPr>
      <t xml:space="preserve"> е основно пространство което : </t>
    </r>
  </si>
  <si>
    <r>
      <t>1.Има краен брой елементарни събития k</t>
    </r>
    <r>
      <rPr>
        <b/>
        <sz val="10"/>
        <color indexed="8"/>
        <rFont val="Symbol"/>
        <family val="1"/>
        <charset val="2"/>
      </rPr>
      <t>W</t>
    </r>
  </si>
  <si>
    <r>
      <t xml:space="preserve">Ако </t>
    </r>
    <r>
      <rPr>
        <b/>
        <sz val="10"/>
        <color indexed="8"/>
        <rFont val="Arial"/>
        <family val="2"/>
      </rPr>
      <t>А</t>
    </r>
    <r>
      <rPr>
        <sz val="10"/>
        <color indexed="8"/>
        <rFont val="Arial"/>
        <family val="2"/>
      </rPr>
      <t xml:space="preserve"> е случайно събитие съдържащо k</t>
    </r>
    <r>
      <rPr>
        <b/>
        <sz val="10"/>
        <color indexed="8"/>
        <rFont val="Arial"/>
        <family val="2"/>
      </rPr>
      <t xml:space="preserve">A </t>
    </r>
    <r>
      <rPr>
        <sz val="10"/>
        <color indexed="8"/>
        <rFont val="Arial"/>
        <family val="2"/>
      </rPr>
      <t>благоприятни елементарни събития</t>
    </r>
  </si>
  <si>
    <t>P(A)=</t>
  </si>
  <si>
    <t>P(A) %=</t>
  </si>
  <si>
    <t>ОЗНАЧЕНИЯ</t>
  </si>
  <si>
    <t>Пермутация</t>
  </si>
  <si>
    <t>Vk/n</t>
  </si>
  <si>
    <t>Ck/n=</t>
  </si>
  <si>
    <t>Ck/n</t>
  </si>
  <si>
    <t>C~k/n</t>
  </si>
  <si>
    <r>
      <t xml:space="preserve">Брой комбинации </t>
    </r>
    <r>
      <rPr>
        <sz val="10"/>
        <color indexed="12"/>
        <rFont val="Arial"/>
        <family val="2"/>
      </rPr>
      <t>с</t>
    </r>
    <r>
      <rPr>
        <sz val="10"/>
        <rFont val="Arial"/>
        <family val="2"/>
      </rPr>
      <t xml:space="preserve"> провторения (</t>
    </r>
    <r>
      <rPr>
        <sz val="10"/>
        <color indexed="12"/>
        <rFont val="Arial"/>
        <family val="2"/>
      </rPr>
      <t>НЕнаредени</t>
    </r>
    <r>
      <rPr>
        <sz val="10"/>
        <rFont val="Arial"/>
        <family val="2"/>
      </rPr>
      <t xml:space="preserve"> извадки с обем k от множество с обем n)</t>
    </r>
  </si>
  <si>
    <t>W</t>
  </si>
  <si>
    <t>пространството от всички възможни елементарни събития</t>
  </si>
  <si>
    <t>броя от всички възможни елементарни събития</t>
  </si>
  <si>
    <r>
      <t>P</t>
    </r>
    <r>
      <rPr>
        <b/>
        <vertAlign val="subscript"/>
        <sz val="12"/>
        <rFont val="Arial"/>
        <family val="2"/>
      </rPr>
      <t>n</t>
    </r>
  </si>
  <si>
    <r>
      <t>k</t>
    </r>
    <r>
      <rPr>
        <b/>
        <sz val="12"/>
        <rFont val="Symbol"/>
        <family val="1"/>
        <charset val="2"/>
      </rPr>
      <t>W</t>
    </r>
  </si>
  <si>
    <r>
      <t>k</t>
    </r>
    <r>
      <rPr>
        <b/>
        <vertAlign val="subscript"/>
        <sz val="12"/>
        <rFont val="Arial"/>
        <family val="2"/>
      </rPr>
      <t>A</t>
    </r>
  </si>
  <si>
    <t>P(A)</t>
  </si>
  <si>
    <t>събитие състоящо се от едно или група елементарни събития (изходи, значения, показания, резултата, вариянта)</t>
  </si>
  <si>
    <t>елемнетарно събитие, изход, вариант, резултат, показание, отчитане, опит</t>
  </si>
  <si>
    <t>ОЛОВО В КРЪВ (ug/L) НА РАБОТНИЦИ ОТ КЦМ АД</t>
  </si>
  <si>
    <t>Брой раб.</t>
  </si>
  <si>
    <t>Съдържание на цинк в питейна вода</t>
  </si>
  <si>
    <t>№ на измерването</t>
  </si>
  <si>
    <t>1/36</t>
  </si>
  <si>
    <t>2/36</t>
  </si>
  <si>
    <t>3/36</t>
  </si>
  <si>
    <t>4/36</t>
  </si>
  <si>
    <t>5/36</t>
  </si>
  <si>
    <t>6/36</t>
  </si>
  <si>
    <t>Сума точки от 2 зарчета</t>
  </si>
  <si>
    <t>точски</t>
  </si>
  <si>
    <t>Отн. Чест.</t>
  </si>
  <si>
    <t>Вероятност</t>
  </si>
  <si>
    <t>P (събитие)=</t>
  </si>
  <si>
    <t>Съдържание на Zn mg/L</t>
  </si>
  <si>
    <t xml:space="preserve">НЕ ПРЕКЪСНАТИ СЛУЧАЙНИ ВЕЛИЧИНИ </t>
  </si>
  <si>
    <t>Характеризиране на СВ - измерени съдържания на Zn в питейна вода</t>
  </si>
  <si>
    <t>Сортирани</t>
  </si>
  <si>
    <t>Relat. Fq</t>
  </si>
  <si>
    <t>Comilat</t>
  </si>
  <si>
    <t>P(600;800) =</t>
  </si>
  <si>
    <t>ug/L</t>
  </si>
  <si>
    <t>МЕДИАНА=</t>
  </si>
  <si>
    <t>МАТЕМАТ. Очакване=</t>
  </si>
  <si>
    <t>МОДА=</t>
  </si>
  <si>
    <t>ДИСПЕРСИЯ=</t>
  </si>
  <si>
    <t>F(-∞;800)-F(-∞;550) =</t>
  </si>
  <si>
    <r>
      <t>ug/L</t>
    </r>
    <r>
      <rPr>
        <b/>
        <vertAlign val="superscript"/>
        <sz val="11"/>
        <color indexed="10"/>
        <rFont val="Arial"/>
        <family val="2"/>
      </rPr>
      <t>2</t>
    </r>
  </si>
  <si>
    <t>ИЗЧИСЛЕНИЯ</t>
  </si>
  <si>
    <t>Хвъляне на 2 зарчета</t>
  </si>
  <si>
    <r>
      <t xml:space="preserve">Брой вариации </t>
    </r>
    <r>
      <rPr>
        <sz val="10"/>
        <color indexed="10"/>
        <rFont val="Arial"/>
        <family val="2"/>
      </rPr>
      <t>без</t>
    </r>
    <r>
      <rPr>
        <sz val="10"/>
        <rFont val="Arial"/>
        <family val="2"/>
      </rPr>
      <t xml:space="preserve"> провторения (</t>
    </r>
    <r>
      <rPr>
        <sz val="10"/>
        <color indexed="10"/>
        <rFont val="Arial"/>
        <family val="2"/>
      </rPr>
      <t>НАРЕДЕНИ</t>
    </r>
    <r>
      <rPr>
        <sz val="10"/>
        <rFont val="Arial"/>
        <family val="2"/>
      </rPr>
      <t xml:space="preserve"> извадки с обем k от множество с обем n)</t>
    </r>
  </si>
  <si>
    <r>
      <t xml:space="preserve">Брой вариации </t>
    </r>
    <r>
      <rPr>
        <sz val="10"/>
        <color indexed="12"/>
        <rFont val="Arial"/>
        <family val="2"/>
      </rPr>
      <t>с</t>
    </r>
    <r>
      <rPr>
        <sz val="10"/>
        <rFont val="Arial"/>
        <family val="2"/>
      </rPr>
      <t xml:space="preserve"> провторения (</t>
    </r>
    <r>
      <rPr>
        <sz val="10"/>
        <color indexed="10"/>
        <rFont val="Arial"/>
        <family val="2"/>
      </rPr>
      <t>НАРЕДЕНИ</t>
    </r>
    <r>
      <rPr>
        <sz val="10"/>
        <rFont val="Arial"/>
        <family val="2"/>
      </rPr>
      <t xml:space="preserve"> извадки с обем k от множество с обем n)</t>
    </r>
  </si>
  <si>
    <r>
      <t xml:space="preserve">Брой комбинации </t>
    </r>
    <r>
      <rPr>
        <sz val="10"/>
        <color indexed="10"/>
        <rFont val="Arial"/>
        <family val="2"/>
      </rPr>
      <t>без</t>
    </r>
    <r>
      <rPr>
        <sz val="10"/>
        <rFont val="Arial"/>
        <family val="2"/>
      </rPr>
      <t xml:space="preserve"> провторения (</t>
    </r>
    <r>
      <rPr>
        <sz val="10"/>
        <color indexed="12"/>
        <rFont val="Arial"/>
        <family val="2"/>
      </rPr>
      <t xml:space="preserve">НЕнаредени </t>
    </r>
    <r>
      <rPr>
        <sz val="10"/>
        <rFont val="Arial"/>
        <family val="2"/>
      </rPr>
      <t>извадки с обем k от множество с обем n)</t>
    </r>
  </si>
  <si>
    <t>Броя благоприятни събития (честота на поява)</t>
  </si>
  <si>
    <t xml:space="preserve">относителна честота на поява на елементарен изход </t>
  </si>
  <si>
    <t xml:space="preserve">Вероятността да се сбъдне събитието А (относителна честота на поява на групата елементарни изходи съставни на A спрямо </t>
  </si>
  <si>
    <t>"=PERMUT(n;k)"</t>
  </si>
  <si>
    <t>678.84</t>
  </si>
  <si>
    <r>
      <t xml:space="preserve">v, x, </t>
    </r>
    <r>
      <rPr>
        <b/>
        <i/>
        <sz val="12"/>
        <rFont val="Times New Roman"/>
        <family val="1"/>
      </rPr>
      <t>x</t>
    </r>
  </si>
  <si>
    <t>Mo</t>
  </si>
  <si>
    <t>Мода</t>
  </si>
  <si>
    <t>Md</t>
  </si>
  <si>
    <t>Медиана</t>
  </si>
  <si>
    <t>M(X)</t>
  </si>
  <si>
    <t>Математическо очакване на СВ</t>
  </si>
  <si>
    <t>D(X)</t>
  </si>
  <si>
    <t>Дисперсия на СВ</t>
  </si>
  <si>
    <t>F(X)</t>
  </si>
  <si>
    <t>Функция на разпределение на СВ</t>
  </si>
  <si>
    <t>Стани Богат</t>
  </si>
  <si>
    <t>Uncertainty Master v.1.00 - 2003 Profesional - DEMO</t>
  </si>
  <si>
    <t xml:space="preserve">ChromLab -RIOSV </t>
  </si>
  <si>
    <t>HELP</t>
  </si>
  <si>
    <t>ABOUT</t>
  </si>
  <si>
    <t>LEVEL 0,1     Internal Calibration     CL-benzene</t>
  </si>
  <si>
    <t>ug/cm3</t>
  </si>
  <si>
    <t>Номер на измерване-то</t>
  </si>
  <si>
    <t>Стойност на измерването</t>
  </si>
  <si>
    <t>Х-Хср</t>
  </si>
  <si>
    <t>Suma(Х-Хср)2</t>
  </si>
  <si>
    <t>Standard deviation</t>
  </si>
  <si>
    <t>Експер. Дисперсия на ср. аритм ст.</t>
  </si>
  <si>
    <t>Неопределеност на конц. на СО в р-ра за калибр.</t>
  </si>
  <si>
    <t>Обща неопределеност</t>
  </si>
  <si>
    <t>Разширена неопределеност</t>
  </si>
  <si>
    <t>Лимит на детекция   (LOD)</t>
  </si>
  <si>
    <t>Повторяемост (repetability)- RSD%</t>
  </si>
  <si>
    <t>Номер на измерването</t>
  </si>
  <si>
    <t>Дисперсия</t>
  </si>
  <si>
    <t>Разширене неопределеност</t>
  </si>
  <si>
    <t>Интервал на разсейване- (доверителен интервал)</t>
  </si>
  <si>
    <t>(0,0423+/-0,00209)</t>
  </si>
  <si>
    <t>N.Vitanov</t>
  </si>
  <si>
    <t>N.Dobreva</t>
  </si>
  <si>
    <t>X_средно=</t>
  </si>
  <si>
    <t>Сума (Х-Хср)2</t>
  </si>
  <si>
    <t>стандартно
отклонение</t>
  </si>
  <si>
    <t>X_aver*5</t>
  </si>
  <si>
    <t>SD_aver*5</t>
  </si>
  <si>
    <t xml:space="preserve">Изчисления на база 5 серии от по 10 измервания </t>
  </si>
  <si>
    <t>СТАТИСТИЧЕСКИ ОЦЕНКИ НА ИЗВАДКИ</t>
  </si>
  <si>
    <t>Задача от учебника съдържание на Fe във отпадна вода ppm</t>
  </si>
  <si>
    <t>ppm</t>
  </si>
  <si>
    <t>Брой измервания N = m_серии * n_реплики</t>
  </si>
  <si>
    <t>m =10</t>
  </si>
  <si>
    <t>n=10</t>
  </si>
  <si>
    <t>SD_n</t>
  </si>
  <si>
    <t>X_N_ср100</t>
  </si>
  <si>
    <t>SD_N</t>
  </si>
  <si>
    <t>SD_aver_m</t>
  </si>
  <si>
    <t>Alfa</t>
  </si>
  <si>
    <t>t_two_sides=</t>
  </si>
  <si>
    <r>
      <t>TINV</t>
    </r>
    <r>
      <rPr>
        <sz val="10"/>
        <rFont val="Times New Roman CE"/>
        <charset val="204"/>
      </rPr>
      <t>(</t>
    </r>
    <r>
      <rPr>
        <b/>
        <sz val="10"/>
        <rFont val="Times New Roman CE"/>
        <charset val="204"/>
      </rPr>
      <t>probability</t>
    </r>
    <r>
      <rPr>
        <sz val="10"/>
        <rFont val="Times New Roman CE"/>
        <charset val="204"/>
      </rPr>
      <t>,</t>
    </r>
    <r>
      <rPr>
        <b/>
        <sz val="10"/>
        <rFont val="Times New Roman CE"/>
        <charset val="204"/>
      </rPr>
      <t>degrees_freedom</t>
    </r>
    <r>
      <rPr>
        <sz val="10"/>
        <rFont val="Times New Roman CE"/>
        <charset val="204"/>
      </rPr>
      <t>)</t>
    </r>
  </si>
  <si>
    <t>Разпределение на Фишер</t>
  </si>
  <si>
    <t>f1=</t>
  </si>
  <si>
    <t>f2=</t>
  </si>
  <si>
    <r>
      <t>FINV</t>
    </r>
    <r>
      <rPr>
        <sz val="10"/>
        <rFont val="Times New Roman CE"/>
        <charset val="204"/>
      </rPr>
      <t>(</t>
    </r>
    <r>
      <rPr>
        <b/>
        <sz val="10"/>
        <rFont val="Times New Roman CE"/>
        <charset val="204"/>
      </rPr>
      <t>probability</t>
    </r>
    <r>
      <rPr>
        <sz val="10"/>
        <rFont val="Times New Roman CE"/>
        <charset val="204"/>
      </rPr>
      <t>,</t>
    </r>
    <r>
      <rPr>
        <b/>
        <sz val="10"/>
        <rFont val="Times New Roman CE"/>
        <charset val="204"/>
      </rPr>
      <t>degrees_freedom1</t>
    </r>
    <r>
      <rPr>
        <sz val="10"/>
        <rFont val="Times New Roman CE"/>
        <charset val="204"/>
      </rPr>
      <t>,</t>
    </r>
    <r>
      <rPr>
        <b/>
        <sz val="10"/>
        <rFont val="Times New Roman CE"/>
        <charset val="204"/>
      </rPr>
      <t>degrees_freedom2</t>
    </r>
    <r>
      <rPr>
        <sz val="10"/>
        <rFont val="Times New Roman CE"/>
        <charset val="204"/>
      </rPr>
      <t>)</t>
    </r>
  </si>
  <si>
    <t>F_квантил=</t>
  </si>
  <si>
    <t xml:space="preserve">A N O V A </t>
  </si>
  <si>
    <t>Sr=</t>
  </si>
  <si>
    <t>SR=</t>
  </si>
  <si>
    <t>ТОТО 1</t>
  </si>
  <si>
    <t>ТОТО 2</t>
  </si>
  <si>
    <t xml:space="preserve">Оптимизиране на експеримент </t>
  </si>
  <si>
    <t>Формула на Бернули - биномно разпределение</t>
  </si>
  <si>
    <t>15 или 21</t>
  </si>
  <si>
    <t>p=</t>
  </si>
  <si>
    <t xml:space="preserve">Пълна група несъвместими събития </t>
  </si>
  <si>
    <t>Априорно събитие А при известни вероятности на Hi</t>
  </si>
  <si>
    <t>Ru</t>
  </si>
  <si>
    <t>Rh</t>
  </si>
  <si>
    <t>Pd</t>
  </si>
  <si>
    <t>Ag</t>
  </si>
  <si>
    <t>Cd</t>
  </si>
  <si>
    <t>In</t>
  </si>
  <si>
    <t>Sn</t>
  </si>
  <si>
    <t>U</t>
  </si>
  <si>
    <t>Cu</t>
  </si>
  <si>
    <t>amu</t>
  </si>
  <si>
    <t>%</t>
  </si>
  <si>
    <t>Tools- Data analysis</t>
  </si>
  <si>
    <t>Интегрални граници "а" - ИЗЧИСЛЯВА КВАНТЛИЛА на стандартно разпределение при зададена статистическа сигурност "Р"</t>
  </si>
  <si>
    <t>Статистическа сигурност "Р" в интегрални граници "а" 
(при ЗАДАДЕН КВАНТИЛ) - нормално разпределение</t>
  </si>
  <si>
    <t>Дву Ст</t>
  </si>
  <si>
    <t>Едно Ст</t>
  </si>
  <si>
    <r>
      <t>a*10000</t>
    </r>
    <r>
      <rPr>
        <sz val="10"/>
        <rFont val="Arial"/>
        <family val="2"/>
        <charset val="204"/>
      </rPr>
      <t xml:space="preserve"> =</t>
    </r>
  </si>
  <si>
    <r>
      <t>1/2a</t>
    </r>
    <r>
      <rPr>
        <sz val="10"/>
        <rFont val="Arial"/>
        <family val="2"/>
        <charset val="204"/>
      </rPr>
      <t xml:space="preserve"> =</t>
    </r>
  </si>
  <si>
    <t>Квантил</t>
  </si>
  <si>
    <t xml:space="preserve">As във вода </t>
  </si>
  <si>
    <t xml:space="preserve">As  в пречистена вода </t>
  </si>
  <si>
    <t>F-Test Two-Sample for Variances</t>
  </si>
  <si>
    <t>Variable 1</t>
  </si>
  <si>
    <t>Variable 2</t>
  </si>
  <si>
    <t>P(F&lt;=f) one-tail</t>
  </si>
  <si>
    <t>F Critical one-tail</t>
  </si>
  <si>
    <t xml:space="preserve">Вероятност за настъпване на събитие C обединение на A и В </t>
  </si>
  <si>
    <t>P(В)=</t>
  </si>
  <si>
    <r>
      <t>P(C)=P(A</t>
    </r>
    <r>
      <rPr>
        <b/>
        <sz val="10"/>
        <rFont val="Symbol"/>
        <family val="1"/>
        <charset val="2"/>
      </rPr>
      <t>È</t>
    </r>
    <r>
      <rPr>
        <b/>
        <sz val="10"/>
        <rFont val="Arial"/>
        <family val="2"/>
      </rPr>
      <t>B)=</t>
    </r>
  </si>
  <si>
    <r>
      <t>При</t>
    </r>
    <r>
      <rPr>
        <b/>
        <sz val="10"/>
        <rFont val="Arial"/>
        <family val="2"/>
      </rPr>
      <t xml:space="preserve"> несъвместими</t>
    </r>
    <r>
      <rPr>
        <sz val="10"/>
        <rFont val="Arial"/>
        <family val="2"/>
        <charset val="204"/>
      </rPr>
      <t xml:space="preserve"> събития А и В</t>
    </r>
  </si>
  <si>
    <r>
      <t xml:space="preserve">Общ случай при </t>
    </r>
    <r>
      <rPr>
        <b/>
        <sz val="10"/>
        <rFont val="Arial"/>
        <family val="2"/>
      </rPr>
      <t>съвместими</t>
    </r>
    <r>
      <rPr>
        <sz val="10"/>
        <rFont val="Arial"/>
        <family val="2"/>
        <charset val="204"/>
      </rPr>
      <t xml:space="preserve"> събития</t>
    </r>
  </si>
  <si>
    <r>
      <t xml:space="preserve">Да настъпят и двете заедно - </t>
    </r>
    <r>
      <rPr>
        <b/>
        <sz val="10"/>
        <rFont val="Arial"/>
        <family val="2"/>
      </rPr>
      <t>съвместими</t>
    </r>
    <r>
      <rPr>
        <sz val="10"/>
        <rFont val="Arial"/>
        <family val="2"/>
        <charset val="204"/>
      </rPr>
      <t xml:space="preserve"> са! </t>
    </r>
  </si>
  <si>
    <t>Едното настъпва другото не</t>
  </si>
  <si>
    <r>
      <t>P(C)=P(A</t>
    </r>
    <r>
      <rPr>
        <b/>
        <sz val="10"/>
        <rFont val="Symbol"/>
        <family val="1"/>
        <charset val="2"/>
      </rPr>
      <t>È-</t>
    </r>
    <r>
      <rPr>
        <b/>
        <sz val="10"/>
        <rFont val="Arial"/>
        <family val="2"/>
      </rPr>
      <t>B)=</t>
    </r>
  </si>
  <si>
    <t>РАНГ</t>
  </si>
  <si>
    <t>Median</t>
  </si>
  <si>
    <t>Mode</t>
  </si>
  <si>
    <t>Standard Deviation</t>
  </si>
  <si>
    <t>Sample Variance</t>
  </si>
  <si>
    <t>Kurtosis</t>
  </si>
  <si>
    <t>Skewness</t>
  </si>
  <si>
    <t>Range</t>
  </si>
  <si>
    <t>Minimum</t>
  </si>
  <si>
    <t>Maximum</t>
  </si>
  <si>
    <r>
      <t>CHIDIST</t>
    </r>
    <r>
      <rPr>
        <sz val="10"/>
        <rFont val="Times New Roman CE"/>
        <charset val="204"/>
      </rPr>
      <t>(</t>
    </r>
    <r>
      <rPr>
        <b/>
        <sz val="10"/>
        <rFont val="Times New Roman CE"/>
        <charset val="204"/>
      </rPr>
      <t>x</t>
    </r>
    <r>
      <rPr>
        <sz val="10"/>
        <rFont val="Times New Roman CE"/>
        <charset val="204"/>
      </rPr>
      <t>,</t>
    </r>
    <r>
      <rPr>
        <b/>
        <sz val="10"/>
        <rFont val="Times New Roman CE"/>
        <charset val="204"/>
      </rPr>
      <t>degrees_freedom</t>
    </r>
    <r>
      <rPr>
        <sz val="10"/>
        <rFont val="Times New Roman CE"/>
        <charset val="204"/>
      </rPr>
      <t>)</t>
    </r>
  </si>
  <si>
    <t>X=</t>
  </si>
  <si>
    <t>CHI_Prob=</t>
  </si>
  <si>
    <t xml:space="preserve">хи квадрат Разпределение </t>
  </si>
  <si>
    <t>X-aver=</t>
  </si>
  <si>
    <t>High=</t>
  </si>
  <si>
    <t>Low=</t>
  </si>
  <si>
    <t>Largest(1)</t>
  </si>
  <si>
    <t>Smallest(1)</t>
  </si>
  <si>
    <t>RSD</t>
  </si>
  <si>
    <r>
      <t>m</t>
    </r>
    <r>
      <rPr>
        <b/>
        <vertAlign val="subscript"/>
        <sz val="10"/>
        <rFont val="Symbol"/>
        <family val="1"/>
        <charset val="2"/>
      </rPr>
      <t>0</t>
    </r>
    <r>
      <rPr>
        <b/>
        <sz val="10"/>
        <rFont val="Symbol"/>
        <family val="1"/>
        <charset val="2"/>
      </rPr>
      <t>=</t>
    </r>
  </si>
  <si>
    <t>z-Test: Two Sample for Means</t>
  </si>
  <si>
    <t>Known Variance</t>
  </si>
  <si>
    <t>z</t>
  </si>
  <si>
    <t>P(Z&lt;=z) one-tail</t>
  </si>
  <si>
    <t>z Critical one-tail</t>
  </si>
  <si>
    <t>P(Z&lt;=z) two-tail</t>
  </si>
  <si>
    <t>z Critical two-tail</t>
  </si>
  <si>
    <r>
      <t>H</t>
    </r>
    <r>
      <rPr>
        <b/>
        <vertAlign val="subscript"/>
        <sz val="10"/>
        <rFont val="Times New Roman CE"/>
        <charset val="204"/>
      </rPr>
      <t>0</t>
    </r>
    <r>
      <rPr>
        <b/>
        <sz val="10"/>
        <rFont val="Times New Roman CE"/>
        <charset val="204"/>
      </rPr>
      <t xml:space="preserve"> X=</t>
    </r>
    <r>
      <rPr>
        <b/>
        <sz val="10"/>
        <rFont val="Arial"/>
        <family val="2"/>
        <charset val="204"/>
      </rPr>
      <t>µ</t>
    </r>
    <r>
      <rPr>
        <b/>
        <vertAlign val="subscript"/>
        <sz val="10"/>
        <rFont val="Times New Roman CE"/>
        <charset val="204"/>
      </rPr>
      <t>0</t>
    </r>
  </si>
  <si>
    <t>стандартното отклонение на средните стойности от серии измервания е с корен втори от броя на сериите пъти по-малко от стандартното отклонение на всички стойности от сериите взети заедно (НО СТАТИСТИЧЕСКИ ВЯРНО)</t>
  </si>
  <si>
    <t>Да се внимава за алфа - не се отпечатва тук е 0,01</t>
  </si>
  <si>
    <t>X-av</t>
  </si>
  <si>
    <t>S</t>
  </si>
  <si>
    <t>RDS%</t>
  </si>
  <si>
    <r>
      <t>S</t>
    </r>
    <r>
      <rPr>
        <b/>
        <vertAlign val="superscript"/>
        <sz val="10"/>
        <rFont val="Times New Roman"/>
        <family val="1"/>
        <charset val="204"/>
      </rPr>
      <t>2</t>
    </r>
  </si>
  <si>
    <t>Стар медод</t>
  </si>
  <si>
    <t>НОВ МЕТОД</t>
  </si>
  <si>
    <t>СТАР МЕТОД</t>
  </si>
  <si>
    <t>y</t>
  </si>
  <si>
    <t>n</t>
  </si>
  <si>
    <t>SQRT(N)</t>
  </si>
  <si>
    <t>t-Квантил</t>
  </si>
  <si>
    <t>f</t>
  </si>
  <si>
    <t>a.=</t>
  </si>
  <si>
    <r>
      <t>P</t>
    </r>
    <r>
      <rPr>
        <b/>
        <sz val="10"/>
        <rFont val="Symbol"/>
        <family val="1"/>
        <charset val="2"/>
      </rPr>
      <t>%=</t>
    </r>
  </si>
  <si>
    <t>S2</t>
  </si>
  <si>
    <t>ПРОВЕРКА НА СТАТИСТИЧЕСКИ ХИПОТЕЗИ</t>
  </si>
  <si>
    <t>K_t*S</t>
  </si>
  <si>
    <t>As mg/l     Измерване</t>
  </si>
  <si>
    <t>t-Test: Two-Sample Assuming Unequal Variances</t>
  </si>
  <si>
    <t>% амоняк          часове</t>
  </si>
  <si>
    <t>–_x0019_аЅ_x0001__x0018__x000B_T_x0003_(_x0004__x0008_SampleID_x0004__x0001__x0004_</t>
  </si>
  <si>
    <t>SampleName_x0002_I_x0001__x0005_WIDTH_x0002__x0002_я</t>
  </si>
  <si>
    <t>SampleType_x0001_I_x0004__x0001__x0005_WIDTH_x0002__x0002_</t>
  </si>
  <si>
    <t>Replicates_x0004__x0001__x000B_WashingTime_x0008__x0004__x0004_</t>
  </si>
  <si>
    <t>InjectionTime_x0008__x0004__x0004__x0006_ReadAt_x0008__x0004__x0004__x0008_ReplTime_x0008__x0004__x0004__x000C_ProbeForward_x0008__x0004__x0004_</t>
  </si>
  <si>
    <t>ValveLate_x0008__x0004__x0004__x000C_ReceivedData_x0004_K_x0001__x0007_SUBTYPE_x0002_I_x0005_Text_x0001_</t>
  </si>
  <si>
    <t>CHANGE_LOG_x0004_‚А_x0015__x0004__x0008__x0016__x0002__x0008__x0017__x0003__x0008__x0018__x000C__x0008__x0019__x0001__x0008__x001A_</t>
  </si>
  <si>
    <t>_x0008__x001B__x000B__x0008__x001C__x000E__x0008__x001D_</t>
  </si>
  <si>
    <t>_x0008__x001E__x000F__x0008__x001F_</t>
  </si>
  <si>
    <t>_x0008_ _x0010__x0008_!_x0008__x0008_"_x0014__x0008_#_x0007__x0008_$_x0013__x0008_%_x0006__x0008_&amp;_x0012__x0008_'_x0005__x0008_(_x0011__x0008_)_x0015__x0008_*_x0017__x0008_+_x0019__x0008_,_x001B__x0008_-_x001D__x0008_._x001F__x0008_/!_x0008_0#_x0008_1%_x0008_2'_x0008_3)_x0008_4_x0016__x0008_5*_x0008_6_x0018__x0008_7+_x0008_8_x001A__x0008_9,_x0008_:3_x0008_;4_x0008_&lt;5_x0008_=6_x0008_&gt;7_x0008_?8_x0008_@9_x0008_A:_x0008_B;_x0008_C&lt;_x0008_D=_x0008_E&gt;_x0008_F?_x0008_G@_x0008_H_x001C__x0008_I-_x0008_J_x001E__x0008_K._x0008_L _x0008_M/_x0008_N"_x0008_O0_x0008_P$_x0008_Q1_x0008_R&amp;_x0008_S2_x0008_T(_x0008__x0001__x0005__x000B_Gold Test 3_x0006_Sample_x0001_$@_x0004_@_x001C_@4@@_x0014_@і</t>
  </si>
  <si>
    <t>-1000_x0001__x0002_</t>
  </si>
  <si>
    <t>Washing 1_x0006_Sample_x0001_$@$@_x001C_@9@@@і</t>
  </si>
  <si>
    <t>-1000_x0001__x0003__x000B_Gold Test 2_x0006_Sample_x0001_$@_x0004_@_x001C_@4@@_x0014_@і</t>
  </si>
  <si>
    <t>-1000_x0001__x0001__x000B_Gold Test 1_x0006_Sample_x0001_$@_x0004_@_x001C_@4@@_x0014_@і</t>
  </si>
  <si>
    <t>-1000_x0001__x0013__x000C_Gold Test 10_x0006_Sample_x0001_$@_x0004_@_x001C_@4@@_x0014_@і</t>
  </si>
  <si>
    <t>-1000_x0001__x0011__x000B_Gold Test 9_x0006_Sample_x0001_$@_x0004_@_x001C_@4@@_x0014_@і</t>
  </si>
  <si>
    <t>-1000_x0001__x000F__x000B_Gold Test 8_x0006_Sample_x0001_$@_x0004_@_x001C_@4@@_x0014_@і</t>
  </si>
  <si>
    <t>-1000_x0001_</t>
  </si>
  <si>
    <t>_x000B_Gold Test 7_x0006_Sample_x0001_$@_x0004_@_x001C_@4@@_x0014_@і</t>
  </si>
  <si>
    <t>-1000_x0001__x000B__x000B_Gold Test 6_x0006_Sample_x0001_$@_x0004_@_x001C_@4@@_x0014_@і</t>
  </si>
  <si>
    <t>-1000_x0001__x0007__x000B_Gold Test 4_x0006_Sample_x0001_$@_x0004_@_x001C_@4@@_x0014_@і</t>
  </si>
  <si>
    <t>-1000_x0001__x0004_</t>
  </si>
  <si>
    <t>Washing 2_x0006_Sample_x0001_$@$@_x001C_@9@@@і</t>
  </si>
  <si>
    <t>-1000_x0001__x0006_</t>
  </si>
  <si>
    <t>Washing 3_x0006_Sample_x0001_$@$@_x001C_@9@@@і</t>
  </si>
  <si>
    <t>-1000_x0001__x0008_</t>
  </si>
  <si>
    <t>-1000_x0001__x000C_</t>
  </si>
  <si>
    <t>-1000_x0001__x0014_</t>
  </si>
  <si>
    <t>Washing 10_x0006_Sample_x0001_$@$@_x001C_@9@@@і</t>
  </si>
  <si>
    <t>-1000_x0001__x0012_</t>
  </si>
  <si>
    <t>-1000_x0001__x0010_</t>
  </si>
  <si>
    <t>-1000_x0001__x000E_</t>
  </si>
  <si>
    <t>_x0010__x0002_</t>
  </si>
  <si>
    <t>Washing 1_x0006_Sample_x0001_$@$@_x001C_@9@@@</t>
  </si>
  <si>
    <t>_x0010__x0003__x000B_Gold Test 2_x0006_Sample_x0001_$@_x0004_@_x001C_@4@@_x0014_@</t>
  </si>
  <si>
    <t>_x0010__x0004_</t>
  </si>
  <si>
    <t>Washing 2_x0006_Sample_x0001_$@$@_x001C_@9@@@</t>
  </si>
  <si>
    <t>_x0010__x0005__x000B_Gold Test 3_x0006_Sample_x0001_$@_x0004_@_x001C_@4@@_x0014_@</t>
  </si>
  <si>
    <t>_x0010__x0006_</t>
  </si>
  <si>
    <t>Washing 3_x0006_Sample_x0001_$@$@_x001C_@9@@@</t>
  </si>
  <si>
    <t>_x0010__x0007__x000B_Gold Test 4_x0006_Sample_x0001_$@_x0004_@_x001C_@4@@_x0014_@</t>
  </si>
  <si>
    <t>_x0010__x0008_</t>
  </si>
  <si>
    <t>Washing 4_x0006_Sample_x0001_$@$@_x001C_@9@@@</t>
  </si>
  <si>
    <t>_x0010_</t>
  </si>
  <si>
    <t>_x000B_Gold Test 5_x0006_Sample_x0001_$@_x0004_@_x001C_@4@@_x0014_@</t>
  </si>
  <si>
    <t>_x0010__x000B__x000B_Gold Test 6_x0006_Sample_x0001_$@_x0004_@_x001C_@4@@_x0014_@</t>
  </si>
  <si>
    <t>_x0010__x000C_</t>
  </si>
  <si>
    <t>Washing 6_x0006_Sample_x0001_$@$@_x001C_@9@@@</t>
  </si>
  <si>
    <t>_x000B_Gold Test 7_x0006_Sample_x0001_$@_x0004_@_x001C_@4@@_x0014_@</t>
  </si>
  <si>
    <t>Washing 7_x0006_Sample_x0001_$@$@_x001C_@9@@@</t>
  </si>
  <si>
    <t>_x0010__x000F__x000B_Gold Test 8_x0006_Sample_x0001_$@_x0004_@_x001C_@4@@_x0014_@</t>
  </si>
  <si>
    <t>_x0010__x0010_</t>
  </si>
  <si>
    <t>Washing 8_x0006_Sample_x0001_$@$@_x001C_@9@@@</t>
  </si>
  <si>
    <t>_x0010__x0011__x000B_Gold Test 9_x0006_Sample_x0001_$@_x0004_@_x001C_@4@@_x0014_@</t>
  </si>
  <si>
    <t>_x0010__x0012_</t>
  </si>
  <si>
    <t>Washing 9_x0006_Sample_x0001_$@$@_x001C_@9@@@</t>
  </si>
  <si>
    <t>_x0010__x0013__x000C_Gold Test 10_x0006_Sample_x0001_$@_x0004_@_x001C_@4@@_x0014_@</t>
  </si>
  <si>
    <t>_x0010__x0014_</t>
  </si>
  <si>
    <t>Washing 10_x0006_Sample_x0001_$@$@_x001C_@9@@@</t>
  </si>
  <si>
    <t>_x0010__x0003__x000B_Replicate 2_x0006_Sample_x0001_$@_x0004_@_x001C_@4@@_x0014_@</t>
  </si>
  <si>
    <t>_x0010__x0005__x000B_Replicate 3_x0006_Sample_x0001_$@_x0004_@_x001C_@4@@_x0014_@</t>
  </si>
  <si>
    <t>_x0010__x0007__x000B_Replicate 4_x0006_Sample_x0001_$@_x0004_@_x001C_@4@@_x0014_@</t>
  </si>
  <si>
    <t>_x000B_Replicate 5_x0006_Sample_x0001_$@_x0004_@_x001C_@4@@_x0014_@</t>
  </si>
  <si>
    <t>_x0010__x000B__x000B_Replicate 6_x0006_Sample_x0001_$@_x0004_@_x001C_@4@@_x0014_@</t>
  </si>
  <si>
    <t>_x000B_Replicate 7_x0006_Sample_x0001_$@_x0004_@_x001C_@4@@_x0014_@</t>
  </si>
  <si>
    <t>_x0010__x0011__x000B_Replicate 9_x0006_Sample_x0001_$@_x0004_@_x001C_@4@@_x0014_@</t>
  </si>
  <si>
    <t>_x0010__x0013__x000C_Replicate 10_x0006_Sample_x0001_$@_x0004_@_x001C_@4@@_x0014_@</t>
  </si>
  <si>
    <t>_x0001__x000B_Replicate 1_x0006_Sample_x0001_$@_x0004_@_x001C_@4@@_x0014_@і</t>
  </si>
  <si>
    <t>_x0010__x0007__x000B_Replicate 4_x0006_Sample_x0001_$@_x0004_@_x001C_@4@@_x0014_@_x0008__x0001__x000B_Replicate 1_x0006_Sample_x0001_$@_x0004_@_x001C_@4@@_x0014_@і</t>
  </si>
  <si>
    <t>-1000_x0008__x0002_</t>
  </si>
  <si>
    <t>-1000_x0008__x0003__x000B_Replicate 2_x0006_Sample_x0001_$@_x0004_@_x001C_@4@@_x0014_@і</t>
  </si>
  <si>
    <t>-1000_x0008__x0004_</t>
  </si>
  <si>
    <t>-1000_x0008__x0005__x000B_Replicate 3_x0006_Sample_x0001_$@_x0004_@_x001C_@4@@_x0014_@і</t>
  </si>
  <si>
    <t>-1000_x0008__x0006_</t>
  </si>
  <si>
    <t>-1000_x0008__x0007__x000B_Replicate 4_x0006_Sample_x0001_$@_x0004_@_x001C_@4@@_x0014_@і</t>
  </si>
  <si>
    <t>-1000_x0008__x0008_</t>
  </si>
  <si>
    <t>-1000_x0008_</t>
  </si>
  <si>
    <t>-1000_x0008__x000B__x000B_Replicate 6_x0006_Sample_x0001_$@_x0004_@_x001C_@4@@_x0014_@і</t>
  </si>
  <si>
    <t>-1000_x0008__x000C_</t>
  </si>
  <si>
    <t>_x000B_Replicate 7_x0006_Sample_x0001_$@_x0004_@_x001C_@4@@_x0014_@і</t>
  </si>
  <si>
    <t>-1000_x0008__x000E_</t>
  </si>
  <si>
    <t>-1000_x0008__x000F__x000B_Replicate 8_x0006_Sample_x0001_$@_x0004_@_x001C_@4@@_x0014_@і</t>
  </si>
  <si>
    <t>-1000_x0008__x0010_</t>
  </si>
  <si>
    <t>-1000_x0008__x0011__x000B_Replicate 9_x0006_Sample_x0001_$@_x0004_@_x001C_@4@@_x0014_@і</t>
  </si>
  <si>
    <t>-1000_x0008__x0012_</t>
  </si>
  <si>
    <t>-1000_x0008__x0013__x000C_Replicate 10_x0006_Sample_x0001_$@_x0004_@_x001C_@4@@_x0014_@і</t>
  </si>
  <si>
    <t>-1000_x0008__x0014_</t>
  </si>
  <si>
    <t>Row data</t>
  </si>
  <si>
    <t>MOV_A_8</t>
  </si>
  <si>
    <t xml:space="preserve">СИГНАЛИ от FAAS Perkin-Elmer 4000 </t>
  </si>
  <si>
    <t>Bin1</t>
  </si>
  <si>
    <t>Bin2</t>
  </si>
  <si>
    <t>ГРАНИЦИ НА ОТКРИВАНЕ И ОПРЕДЕЛЯНЕ</t>
  </si>
  <si>
    <t>L</t>
  </si>
  <si>
    <t>t-разпределение</t>
  </si>
  <si>
    <r>
      <t>1. Хипотеза за равенството на математическото очакване на дадена стойност при известна дисперсия.</t>
    </r>
    <r>
      <rPr>
        <sz val="12"/>
        <rFont val="Times New Roman"/>
        <family val="1"/>
      </rPr>
      <t xml:space="preserve"> </t>
    </r>
  </si>
  <si>
    <r>
      <t xml:space="preserve">s </t>
    </r>
    <r>
      <rPr>
        <b/>
        <sz val="10"/>
        <rFont val="Times New Roman CE"/>
        <charset val="204"/>
      </rPr>
      <t>=</t>
    </r>
  </si>
  <si>
    <r>
      <t>H</t>
    </r>
    <r>
      <rPr>
        <b/>
        <vertAlign val="subscript"/>
        <sz val="10"/>
        <rFont val="Times New Roman CE"/>
        <charset val="204"/>
      </rPr>
      <t>0</t>
    </r>
    <r>
      <rPr>
        <b/>
        <sz val="10"/>
        <rFont val="Times New Roman CE"/>
        <charset val="204"/>
      </rPr>
      <t xml:space="preserve"> X&lt;</t>
    </r>
    <r>
      <rPr>
        <b/>
        <sz val="10"/>
        <rFont val="Arial"/>
        <family val="2"/>
        <charset val="204"/>
      </rPr>
      <t>µ</t>
    </r>
    <r>
      <rPr>
        <b/>
        <vertAlign val="subscript"/>
        <sz val="10"/>
        <rFont val="Times New Roman CE"/>
        <charset val="204"/>
      </rPr>
      <t>0</t>
    </r>
  </si>
  <si>
    <r>
      <t>H</t>
    </r>
    <r>
      <rPr>
        <b/>
        <vertAlign val="subscript"/>
        <sz val="10"/>
        <rFont val="Times New Roman CE"/>
        <charset val="204"/>
      </rPr>
      <t>0</t>
    </r>
    <r>
      <rPr>
        <b/>
        <sz val="10"/>
        <rFont val="Times New Roman CE"/>
        <charset val="204"/>
      </rPr>
      <t xml:space="preserve"> X</t>
    </r>
    <r>
      <rPr>
        <b/>
        <u/>
        <sz val="10"/>
        <rFont val="Times New Roman CE"/>
        <charset val="204"/>
      </rPr>
      <t>&lt;</t>
    </r>
    <r>
      <rPr>
        <b/>
        <sz val="10"/>
        <rFont val="Arial"/>
        <family val="2"/>
        <charset val="204"/>
      </rPr>
      <t>µ</t>
    </r>
    <r>
      <rPr>
        <b/>
        <vertAlign val="subscript"/>
        <sz val="10"/>
        <rFont val="Times New Roman CE"/>
        <charset val="204"/>
      </rPr>
      <t>0</t>
    </r>
  </si>
  <si>
    <r>
      <t>H</t>
    </r>
    <r>
      <rPr>
        <b/>
        <vertAlign val="subscript"/>
        <sz val="10"/>
        <rFont val="Times New Roman CE"/>
        <charset val="204"/>
      </rPr>
      <t>0</t>
    </r>
    <r>
      <rPr>
        <b/>
        <sz val="10"/>
        <rFont val="Times New Roman CE"/>
        <charset val="204"/>
      </rPr>
      <t xml:space="preserve"> X&gt;</t>
    </r>
    <r>
      <rPr>
        <b/>
        <sz val="10"/>
        <rFont val="Arial"/>
        <family val="2"/>
        <charset val="204"/>
      </rPr>
      <t>µ</t>
    </r>
    <r>
      <rPr>
        <b/>
        <vertAlign val="subscript"/>
        <sz val="10"/>
        <rFont val="Times New Roman CE"/>
        <charset val="204"/>
      </rPr>
      <t>0</t>
    </r>
  </si>
  <si>
    <r>
      <t>H</t>
    </r>
    <r>
      <rPr>
        <b/>
        <vertAlign val="subscript"/>
        <sz val="10"/>
        <rFont val="Times New Roman CE"/>
        <charset val="204"/>
      </rPr>
      <t>0</t>
    </r>
    <r>
      <rPr>
        <b/>
        <sz val="10"/>
        <rFont val="Times New Roman CE"/>
        <charset val="204"/>
      </rPr>
      <t xml:space="preserve"> X</t>
    </r>
    <r>
      <rPr>
        <b/>
        <u/>
        <sz val="10"/>
        <rFont val="Times New Roman CE"/>
        <charset val="204"/>
      </rPr>
      <t>&gt;</t>
    </r>
    <r>
      <rPr>
        <b/>
        <sz val="10"/>
        <rFont val="Arial"/>
        <family val="2"/>
        <charset val="204"/>
      </rPr>
      <t>µ</t>
    </r>
    <r>
      <rPr>
        <b/>
        <vertAlign val="subscript"/>
        <sz val="10"/>
        <rFont val="Times New Roman CE"/>
        <charset val="204"/>
      </rPr>
      <t>0</t>
    </r>
  </si>
  <si>
    <t>t_kr=</t>
  </si>
  <si>
    <t>t(f,alf) I=</t>
  </si>
  <si>
    <t>t(f,alf) I =</t>
  </si>
  <si>
    <t>t(f,alf) II =</t>
  </si>
  <si>
    <r>
      <t>2. Хипотеза за равенството на математическото очакване на дадена стойност при неизвестна дисперсия.</t>
    </r>
    <r>
      <rPr>
        <sz val="12"/>
        <rFont val="Times New Roman"/>
        <family val="1"/>
      </rPr>
      <t xml:space="preserve"> </t>
    </r>
  </si>
  <si>
    <t>b0</t>
  </si>
  <si>
    <t xml:space="preserve">b1  </t>
  </si>
  <si>
    <t>Z_kvant(I)</t>
  </si>
  <si>
    <t>Z_kvant(II)</t>
  </si>
  <si>
    <t>Z_kr=</t>
  </si>
  <si>
    <t>ЗАПОМНИ !!!</t>
  </si>
  <si>
    <t>TINV(probability,degrees_freedom)</t>
  </si>
  <si>
    <t>Alfa =</t>
  </si>
  <si>
    <t>FINV(probability,degrees_freedom1,degrees_freedom2)</t>
  </si>
  <si>
    <t>Изчислява стойноста на F-квантила НО ПРИ ДВУСТРАННА ПОСТАНОВКА като вместо вероятност за "probability" се посочва АЛФА. При едностранна постановка за "probability" се посочва 2*АЛФА!!  D_f1 e на по-голямото S което да е отгоре!</t>
  </si>
  <si>
    <t>ВНИМАНИЕ!!! Как да се обяснява със АЛФА или с АЛФА/2 ???</t>
  </si>
  <si>
    <t>10 дни</t>
  </si>
  <si>
    <t>20 дни</t>
  </si>
  <si>
    <t>30 дни</t>
  </si>
  <si>
    <t>40 дни</t>
  </si>
  <si>
    <t>10 ???</t>
  </si>
  <si>
    <t>20 ???</t>
  </si>
  <si>
    <t>30 ???</t>
  </si>
  <si>
    <t>40 ???</t>
  </si>
  <si>
    <t xml:space="preserve">ВРЕМЕ </t>
  </si>
  <si>
    <t>СЪДЪРЖАНИЕ НА СОЛ В %</t>
  </si>
  <si>
    <t xml:space="preserve">Да се провери дали факторът време влияе върху осоляване на сирене в саламура </t>
  </si>
  <si>
    <t>МОДЕЛ на тест за линейност</t>
  </si>
  <si>
    <t xml:space="preserve">ISO 8466-1 </t>
  </si>
  <si>
    <t>Взето е от стандарт за анализ на води</t>
  </si>
  <si>
    <t>Дебалансиран дизайн</t>
  </si>
  <si>
    <t>I=3</t>
  </si>
  <si>
    <t>n=(10+2+10)=22</t>
  </si>
  <si>
    <t>Тест за скедастичност</t>
  </si>
  <si>
    <t>A=</t>
  </si>
  <si>
    <t>НУЛЕВАТА хипотеза потвърдена</t>
  </si>
  <si>
    <t>F(9,9;0,05)</t>
  </si>
  <si>
    <t>Линейна регресия</t>
  </si>
  <si>
    <t>{=LINEST(C21:C42;B21:B42;TRUE;TRUE)}</t>
  </si>
  <si>
    <t>c</t>
  </si>
  <si>
    <t>ОТРЕЗ</t>
  </si>
  <si>
    <t>s_ отрез</t>
  </si>
  <si>
    <t>НАКЛОН</t>
  </si>
  <si>
    <t>s_ наклон</t>
  </si>
  <si>
    <t xml:space="preserve">s_ на зависимата величина </t>
  </si>
  <si>
    <t>средно на независимата величина от калиб. Крива (X-ЦЕНТРОИД)</t>
  </si>
  <si>
    <t>средно на зависимата величина от калиб. Крива (Y-ЦЕНТРОИД)</t>
  </si>
  <si>
    <t>ТЕСТ ЗА ЛИНЕЙНОСТ</t>
  </si>
  <si>
    <t>F изчислено</t>
  </si>
  <si>
    <t>F(1,19;0,05)</t>
  </si>
  <si>
    <t>Линеен модел:</t>
  </si>
  <si>
    <t>Чувстителност</t>
  </si>
  <si>
    <t>ml/ng</t>
  </si>
  <si>
    <r>
      <t>c</t>
    </r>
    <r>
      <rPr>
        <b/>
        <vertAlign val="subscript"/>
        <sz val="11"/>
        <rFont val="Arial CE"/>
        <family val="2"/>
        <charset val="238"/>
      </rPr>
      <t xml:space="preserve">Pb </t>
    </r>
    <r>
      <rPr>
        <b/>
        <sz val="11"/>
        <rFont val="Arial CE"/>
        <family val="2"/>
        <charset val="238"/>
      </rPr>
      <t>[ng/mL]</t>
    </r>
  </si>
  <si>
    <r>
      <t>y</t>
    </r>
    <r>
      <rPr>
        <b/>
        <vertAlign val="subscript"/>
        <sz val="11"/>
        <rFont val="Arial"/>
        <family val="2"/>
      </rPr>
      <t>exp</t>
    </r>
  </si>
  <si>
    <r>
      <t>r</t>
    </r>
    <r>
      <rPr>
        <b/>
        <vertAlign val="subscript"/>
        <sz val="11"/>
        <rFont val="Arial CE"/>
        <charset val="204"/>
      </rPr>
      <t>i</t>
    </r>
  </si>
  <si>
    <r>
      <t>Y</t>
    </r>
    <r>
      <rPr>
        <b/>
        <vertAlign val="subscript"/>
        <sz val="11"/>
        <rFont val="Arial CE"/>
        <charset val="204"/>
      </rPr>
      <t>reg</t>
    </r>
  </si>
  <si>
    <r>
      <t>y</t>
    </r>
    <r>
      <rPr>
        <b/>
        <vertAlign val="subscript"/>
        <sz val="11"/>
        <rFont val="Arial CE"/>
        <charset val="204"/>
      </rPr>
      <t>av</t>
    </r>
  </si>
  <si>
    <r>
      <t>r</t>
    </r>
    <r>
      <rPr>
        <b/>
        <vertAlign val="subscript"/>
        <sz val="11"/>
        <rFont val="Arial CE"/>
        <charset val="204"/>
      </rPr>
      <t>i</t>
    </r>
    <r>
      <rPr>
        <b/>
        <sz val="11"/>
        <rFont val="Arial CE"/>
        <charset val="204"/>
      </rPr>
      <t>*(y</t>
    </r>
    <r>
      <rPr>
        <b/>
        <vertAlign val="subscript"/>
        <sz val="11"/>
        <rFont val="Arial CE"/>
        <charset val="204"/>
      </rPr>
      <t>av</t>
    </r>
    <r>
      <rPr>
        <b/>
        <sz val="11"/>
        <rFont val="Arial CE"/>
        <charset val="204"/>
      </rPr>
      <t>-Y</t>
    </r>
    <r>
      <rPr>
        <b/>
        <vertAlign val="subscript"/>
        <sz val="11"/>
        <rFont val="Arial CE"/>
        <charset val="204"/>
      </rPr>
      <t>reg</t>
    </r>
    <r>
      <rPr>
        <b/>
        <sz val="11"/>
        <rFont val="Arial CE"/>
        <charset val="204"/>
      </rPr>
      <t>)</t>
    </r>
    <r>
      <rPr>
        <b/>
        <vertAlign val="superscript"/>
        <sz val="11"/>
        <rFont val="Arial CE"/>
        <charset val="204"/>
      </rPr>
      <t>2</t>
    </r>
  </si>
  <si>
    <r>
      <t>(y</t>
    </r>
    <r>
      <rPr>
        <b/>
        <vertAlign val="subscript"/>
        <sz val="11"/>
        <rFont val="Arial CE"/>
        <charset val="204"/>
      </rPr>
      <t>ik</t>
    </r>
    <r>
      <rPr>
        <b/>
        <sz val="11"/>
        <rFont val="Arial CE"/>
        <charset val="204"/>
      </rPr>
      <t>-y</t>
    </r>
    <r>
      <rPr>
        <b/>
        <vertAlign val="subscript"/>
        <sz val="11"/>
        <rFont val="Arial CE"/>
        <charset val="204"/>
      </rPr>
      <t>av</t>
    </r>
    <r>
      <rPr>
        <b/>
        <sz val="11"/>
        <rFont val="Arial CE"/>
        <charset val="204"/>
      </rPr>
      <t>)</t>
    </r>
    <r>
      <rPr>
        <b/>
        <vertAlign val="superscript"/>
        <sz val="11"/>
        <rFont val="Arial CE"/>
        <charset val="204"/>
      </rPr>
      <t>2</t>
    </r>
  </si>
  <si>
    <r>
      <t>s</t>
    </r>
    <r>
      <rPr>
        <vertAlign val="subscript"/>
        <sz val="11"/>
        <rFont val="Arial"/>
        <family val="2"/>
      </rPr>
      <t>1</t>
    </r>
    <r>
      <rPr>
        <vertAlign val="superscript"/>
        <sz val="11"/>
        <rFont val="Arial"/>
        <family val="2"/>
      </rPr>
      <t>2</t>
    </r>
  </si>
  <si>
    <r>
      <t>F</t>
    </r>
    <r>
      <rPr>
        <vertAlign val="subscript"/>
        <sz val="11"/>
        <rFont val="Arial"/>
        <family val="2"/>
      </rPr>
      <t>1/3</t>
    </r>
  </si>
  <si>
    <r>
      <t>s</t>
    </r>
    <r>
      <rPr>
        <vertAlign val="subscript"/>
        <sz val="11"/>
        <rFont val="Arial"/>
        <family val="2"/>
      </rPr>
      <t>3</t>
    </r>
    <r>
      <rPr>
        <vertAlign val="superscript"/>
        <sz val="11"/>
        <rFont val="Arial"/>
        <family val="2"/>
      </rPr>
      <t>2</t>
    </r>
  </si>
  <si>
    <r>
      <t>F</t>
    </r>
    <r>
      <rPr>
        <vertAlign val="subscript"/>
        <sz val="11"/>
        <rFont val="Arial"/>
        <family val="2"/>
      </rPr>
      <t>3/1</t>
    </r>
  </si>
  <si>
    <r>
      <t>Yreg = b</t>
    </r>
    <r>
      <rPr>
        <b/>
        <i/>
        <vertAlign val="subscript"/>
        <sz val="11"/>
        <rFont val="Arial"/>
        <family val="2"/>
      </rPr>
      <t>0</t>
    </r>
    <r>
      <rPr>
        <b/>
        <i/>
        <sz val="11"/>
        <rFont val="Arial"/>
        <family val="2"/>
      </rPr>
      <t xml:space="preserve"> + b</t>
    </r>
    <r>
      <rPr>
        <b/>
        <i/>
        <vertAlign val="subscript"/>
        <sz val="11"/>
        <rFont val="Arial"/>
        <family val="2"/>
      </rPr>
      <t>1</t>
    </r>
    <r>
      <rPr>
        <b/>
        <i/>
        <sz val="11"/>
        <rFont val="Arial"/>
        <family val="2"/>
      </rPr>
      <t>*c</t>
    </r>
  </si>
  <si>
    <r>
      <t>y</t>
    </r>
    <r>
      <rPr>
        <b/>
        <vertAlign val="subscript"/>
        <sz val="11"/>
        <rFont val="Arial CE"/>
        <charset val="204"/>
      </rPr>
      <t>exp</t>
    </r>
  </si>
  <si>
    <r>
      <t>(c</t>
    </r>
    <r>
      <rPr>
        <vertAlign val="subscript"/>
        <sz val="11"/>
        <rFont val="Arial"/>
        <family val="2"/>
      </rPr>
      <t>i</t>
    </r>
    <r>
      <rPr>
        <sz val="11"/>
        <rFont val="Arial CE"/>
        <charset val="238"/>
      </rPr>
      <t xml:space="preserve"> - c</t>
    </r>
    <r>
      <rPr>
        <vertAlign val="subscript"/>
        <sz val="11"/>
        <rFont val="Arial"/>
        <family val="2"/>
      </rPr>
      <t>av</t>
    </r>
    <r>
      <rPr>
        <sz val="11"/>
        <rFont val="Arial"/>
        <family val="2"/>
      </rPr>
      <t>)</t>
    </r>
    <r>
      <rPr>
        <vertAlign val="superscript"/>
        <sz val="11"/>
        <rFont val="Arial"/>
        <family val="2"/>
      </rPr>
      <t>2</t>
    </r>
  </si>
  <si>
    <r>
      <t>b</t>
    </r>
    <r>
      <rPr>
        <b/>
        <i/>
        <vertAlign val="subscript"/>
        <sz val="11"/>
        <rFont val="Arial"/>
        <family val="2"/>
      </rPr>
      <t xml:space="preserve">0 </t>
    </r>
  </si>
  <si>
    <r>
      <t>s</t>
    </r>
    <r>
      <rPr>
        <b/>
        <i/>
        <vertAlign val="subscript"/>
        <sz val="11"/>
        <rFont val="Arial"/>
        <family val="2"/>
      </rPr>
      <t>b0</t>
    </r>
  </si>
  <si>
    <r>
      <t>b</t>
    </r>
    <r>
      <rPr>
        <b/>
        <i/>
        <vertAlign val="subscript"/>
        <sz val="11"/>
        <rFont val="Arial"/>
        <family val="2"/>
      </rPr>
      <t>1</t>
    </r>
  </si>
  <si>
    <r>
      <t>s</t>
    </r>
    <r>
      <rPr>
        <b/>
        <i/>
        <vertAlign val="subscript"/>
        <sz val="11"/>
        <rFont val="Arial"/>
        <family val="2"/>
      </rPr>
      <t>b1</t>
    </r>
  </si>
  <si>
    <r>
      <t>s</t>
    </r>
    <r>
      <rPr>
        <b/>
        <i/>
        <vertAlign val="subscript"/>
        <sz val="11"/>
        <rFont val="Arial"/>
        <family val="2"/>
      </rPr>
      <t>yx</t>
    </r>
  </si>
  <si>
    <r>
      <t>бройя точки в калибрационната крива,</t>
    </r>
    <r>
      <rPr>
        <b/>
        <i/>
        <sz val="11"/>
        <rFont val="Arial"/>
        <family val="2"/>
      </rPr>
      <t xml:space="preserve"> n</t>
    </r>
  </si>
  <si>
    <t>St4</t>
  </si>
  <si>
    <t>St5</t>
  </si>
  <si>
    <r>
      <t>R</t>
    </r>
    <r>
      <rPr>
        <b/>
        <vertAlign val="superscript"/>
        <sz val="11"/>
        <color indexed="10"/>
        <rFont val="Arial"/>
        <family val="2"/>
        <charset val="204"/>
      </rPr>
      <t>2</t>
    </r>
  </si>
  <si>
    <t>A.s</t>
  </si>
  <si>
    <t>LOD</t>
  </si>
  <si>
    <t>LOQ</t>
  </si>
  <si>
    <t>Cof cor</t>
  </si>
  <si>
    <t>t_one_sides=</t>
  </si>
  <si>
    <t>Aver</t>
  </si>
  <si>
    <t>(x-Xm)</t>
  </si>
  <si>
    <t>(y-Ym)</t>
  </si>
  <si>
    <r>
      <t>(x-Xm)</t>
    </r>
    <r>
      <rPr>
        <vertAlign val="superscript"/>
        <sz val="10"/>
        <rFont val="Times New Roman CE"/>
        <charset val="204"/>
      </rPr>
      <t>2</t>
    </r>
  </si>
  <si>
    <r>
      <t>(y-Ym)</t>
    </r>
    <r>
      <rPr>
        <vertAlign val="superscript"/>
        <sz val="10"/>
        <rFont val="Times New Roman CE"/>
        <charset val="204"/>
      </rPr>
      <t>2</t>
    </r>
  </si>
  <si>
    <t>SUM =</t>
  </si>
  <si>
    <t>(x-Xm)(y-Ym)</t>
  </si>
  <si>
    <t>Sxy</t>
  </si>
  <si>
    <t>Syy</t>
  </si>
  <si>
    <t>Sxx</t>
  </si>
  <si>
    <t>r=</t>
  </si>
  <si>
    <r>
      <t>S</t>
    </r>
    <r>
      <rPr>
        <vertAlign val="superscript"/>
        <sz val="10"/>
        <rFont val="Times New Roman CE"/>
        <charset val="204"/>
      </rPr>
      <t>2</t>
    </r>
    <r>
      <rPr>
        <vertAlign val="subscript"/>
        <sz val="10"/>
        <rFont val="Times New Roman CE"/>
        <charset val="204"/>
      </rPr>
      <t>residuls</t>
    </r>
  </si>
  <si>
    <t>Проверка</t>
  </si>
  <si>
    <r>
      <t>(x-Xm)</t>
    </r>
    <r>
      <rPr>
        <b/>
        <vertAlign val="superscript"/>
        <sz val="10"/>
        <rFont val="Times New Roman CE"/>
        <charset val="204"/>
      </rPr>
      <t>2</t>
    </r>
  </si>
  <si>
    <r>
      <t>(y-Ym)</t>
    </r>
    <r>
      <rPr>
        <b/>
        <vertAlign val="superscript"/>
        <sz val="10"/>
        <rFont val="Times New Roman CE"/>
        <charset val="204"/>
      </rPr>
      <t>2</t>
    </r>
  </si>
  <si>
    <t xml:space="preserve">МЕТОД НА СТАНДАРТНАТА ДОБАВКА </t>
  </si>
  <si>
    <t>Cх</t>
  </si>
  <si>
    <t>Aх</t>
  </si>
  <si>
    <t>Cx _StAD</t>
  </si>
  <si>
    <t>b1 add</t>
  </si>
  <si>
    <r>
      <t>R</t>
    </r>
    <r>
      <rPr>
        <b/>
        <vertAlign val="superscript"/>
        <sz val="11"/>
        <color indexed="10"/>
        <rFont val="Arial"/>
        <family val="2"/>
        <charset val="204"/>
      </rPr>
      <t xml:space="preserve">2 </t>
    </r>
    <r>
      <rPr>
        <b/>
        <sz val="11"/>
        <color indexed="10"/>
        <rFont val="Arial"/>
        <family val="2"/>
      </rPr>
      <t>add</t>
    </r>
  </si>
  <si>
    <t>Cx add</t>
  </si>
  <si>
    <t>b1</t>
  </si>
  <si>
    <t>Y matrix</t>
  </si>
  <si>
    <t>ВИДОВЕ  ПРЕЧЕНЕ</t>
  </si>
  <si>
    <t>Multiplicative</t>
  </si>
  <si>
    <t>Additive</t>
  </si>
  <si>
    <t>b1 и b1m</t>
  </si>
  <si>
    <t>b0 и b0m</t>
  </si>
  <si>
    <t xml:space="preserve">АДИТИВНО И МУЛТИПЛИКАТИВНО ПРЕЧЕНЕ </t>
  </si>
  <si>
    <t>Y samp</t>
  </si>
  <si>
    <t>Y1</t>
  </si>
  <si>
    <t>Y2</t>
  </si>
  <si>
    <t>Sig A</t>
  </si>
  <si>
    <t>Sig IS</t>
  </si>
  <si>
    <t>Rsig</t>
  </si>
  <si>
    <t>Елиминиране на дрейф чрез метода на вътрешния стандарт</t>
  </si>
  <si>
    <t>k = 15</t>
  </si>
  <si>
    <t>n=6</t>
  </si>
  <si>
    <t>G-tab=</t>
  </si>
  <si>
    <r>
      <t>BETAINV</t>
    </r>
    <r>
      <rPr>
        <sz val="10"/>
        <rFont val="Times New Roman CE"/>
        <charset val="204"/>
      </rPr>
      <t>(</t>
    </r>
    <r>
      <rPr>
        <b/>
        <sz val="10"/>
        <rFont val="Times New Roman CE"/>
        <charset val="204"/>
      </rPr>
      <t>probability</t>
    </r>
    <r>
      <rPr>
        <sz val="10"/>
        <rFont val="Times New Roman CE"/>
        <charset val="204"/>
      </rPr>
      <t>,</t>
    </r>
    <r>
      <rPr>
        <b/>
        <sz val="10"/>
        <rFont val="Times New Roman CE"/>
        <charset val="204"/>
      </rPr>
      <t>alpha</t>
    </r>
    <r>
      <rPr>
        <sz val="10"/>
        <rFont val="Times New Roman CE"/>
        <charset val="204"/>
      </rPr>
      <t>,</t>
    </r>
    <r>
      <rPr>
        <b/>
        <sz val="10"/>
        <rFont val="Times New Roman CE"/>
        <charset val="204"/>
      </rPr>
      <t>beta</t>
    </r>
    <r>
      <rPr>
        <sz val="10"/>
        <rFont val="Times New Roman CE"/>
        <charset val="204"/>
      </rPr>
      <t>,A,B)</t>
    </r>
  </si>
  <si>
    <t>Smax=</t>
  </si>
  <si>
    <t xml:space="preserve"> ml</t>
  </si>
  <si>
    <t>ROW data</t>
  </si>
  <si>
    <t>Резултати</t>
  </si>
  <si>
    <t>CRM</t>
  </si>
  <si>
    <t>X_av</t>
  </si>
  <si>
    <t xml:space="preserve"> +RSD</t>
  </si>
  <si>
    <t xml:space="preserve"> -RDS</t>
  </si>
  <si>
    <t>C=</t>
  </si>
  <si>
    <t>(+-RSD)=</t>
  </si>
  <si>
    <t>Horwitz - 1982</t>
  </si>
  <si>
    <t>N fig.</t>
  </si>
  <si>
    <t>Grubbs' test P=0,95</t>
  </si>
  <si>
    <t>Q test P=0,95</t>
  </si>
  <si>
    <t>Q-квантил</t>
  </si>
  <si>
    <t>Dixon's test или Q test</t>
  </si>
  <si>
    <t xml:space="preserve">Изчисляване на КОБИНИРАНА НЕОПРЕДЕЛЕНОСТ  </t>
  </si>
  <si>
    <t>C_st</t>
  </si>
  <si>
    <t>A_NO3</t>
  </si>
  <si>
    <t>A_st</t>
  </si>
  <si>
    <t>V_NO3</t>
  </si>
  <si>
    <t>m</t>
  </si>
  <si>
    <t>f_di</t>
  </si>
  <si>
    <t>R</t>
  </si>
  <si>
    <t>Value</t>
  </si>
  <si>
    <t>u_s</t>
  </si>
  <si>
    <t>ml</t>
  </si>
  <si>
    <t>g</t>
  </si>
  <si>
    <t>NUMB</t>
  </si>
  <si>
    <t>UNITS</t>
  </si>
  <si>
    <t>QUANT</t>
  </si>
  <si>
    <t>Q_NO3=</t>
  </si>
  <si>
    <t>Разлики</t>
  </si>
  <si>
    <t>Квадрати</t>
  </si>
  <si>
    <t>СУМА на квадратите</t>
  </si>
  <si>
    <t>u_c=</t>
  </si>
  <si>
    <t xml:space="preserve">K= </t>
  </si>
  <si>
    <t>U=</t>
  </si>
  <si>
    <t xml:space="preserve">РЕЗУЛТАТЪТ Е </t>
  </si>
  <si>
    <t xml:space="preserve"> +_</t>
  </si>
  <si>
    <t xml:space="preserve">mg/g </t>
  </si>
  <si>
    <r>
      <t xml:space="preserve"> </t>
    </r>
    <r>
      <rPr>
        <b/>
        <sz val="12"/>
        <color indexed="10"/>
        <rFont val="Times New Roman CE"/>
        <charset val="204"/>
      </rPr>
      <t>нитрати в марули</t>
    </r>
  </si>
  <si>
    <t>при k =2</t>
  </si>
  <si>
    <t>Rsu</t>
  </si>
  <si>
    <r>
      <t>RSu</t>
    </r>
    <r>
      <rPr>
        <b/>
        <vertAlign val="superscript"/>
        <sz val="10"/>
        <color indexed="9"/>
        <rFont val="Times New Roman CE"/>
        <charset val="204"/>
      </rPr>
      <t>2</t>
    </r>
  </si>
  <si>
    <t>СУМА</t>
  </si>
  <si>
    <t xml:space="preserve">КОРЕН </t>
  </si>
  <si>
    <t>u_c</t>
  </si>
  <si>
    <t>mg/ml</t>
  </si>
  <si>
    <t>mg/L</t>
  </si>
  <si>
    <t xml:space="preserve">Фактор </t>
  </si>
  <si>
    <t>Rsu%</t>
  </si>
  <si>
    <t>Изчисляване на неопределеността при отчитане на обем</t>
  </si>
  <si>
    <t>deltaT=</t>
  </si>
  <si>
    <t>Beta=</t>
  </si>
  <si>
    <t>u_vol</t>
  </si>
  <si>
    <t>a_Cert</t>
  </si>
  <si>
    <t>u_Cert</t>
  </si>
  <si>
    <t xml:space="preserve">a_temp </t>
  </si>
  <si>
    <t>u_temp</t>
  </si>
  <si>
    <t>u_comb</t>
  </si>
  <si>
    <t>V_50</t>
  </si>
  <si>
    <t>V_1000</t>
  </si>
  <si>
    <t>V_1</t>
  </si>
  <si>
    <t>V_2.5</t>
  </si>
  <si>
    <t>V_5</t>
  </si>
  <si>
    <t>триъгълно</t>
  </si>
  <si>
    <t>V_7.5</t>
  </si>
  <si>
    <t>V_10</t>
  </si>
  <si>
    <t>Type</t>
  </si>
  <si>
    <t>(ml)</t>
  </si>
  <si>
    <t>B</t>
  </si>
  <si>
    <t>Изчисляване на неопределеността при приготвяне на стандарт</t>
  </si>
  <si>
    <t>a=</t>
  </si>
  <si>
    <t>Std-unc</t>
  </si>
  <si>
    <t>RSU</t>
  </si>
  <si>
    <t>RSD%</t>
  </si>
  <si>
    <t>SquerRSD</t>
  </si>
  <si>
    <t>SqRoot</t>
  </si>
  <si>
    <t>uc</t>
  </si>
  <si>
    <t>Ruc =</t>
  </si>
  <si>
    <t>Колба</t>
  </si>
  <si>
    <t>Uc</t>
  </si>
  <si>
    <t>ug/ml</t>
  </si>
  <si>
    <t>C_work_sol</t>
  </si>
  <si>
    <t>diff</t>
  </si>
  <si>
    <t>diff^2</t>
  </si>
  <si>
    <t>sum</t>
  </si>
  <si>
    <t>Index %</t>
  </si>
  <si>
    <t>Quant</t>
  </si>
  <si>
    <t>Units</t>
  </si>
  <si>
    <t>V_temp</t>
  </si>
  <si>
    <t>V_rep</t>
  </si>
  <si>
    <t>V_cert</t>
  </si>
  <si>
    <t>V_колба=</t>
  </si>
  <si>
    <t>раз</t>
  </si>
  <si>
    <t>квад. На р</t>
  </si>
  <si>
    <t xml:space="preserve">фактор </t>
  </si>
  <si>
    <t>А</t>
  </si>
  <si>
    <t>Cx=(C3(A4-Ax)+C4(Ax-A3))/(A4-A3)</t>
  </si>
  <si>
    <t>Метод на ограничаващите стандарти</t>
  </si>
  <si>
    <t>ТИП</t>
  </si>
  <si>
    <t>A3</t>
  </si>
  <si>
    <t>A4</t>
  </si>
  <si>
    <t>Ax</t>
  </si>
  <si>
    <t>C3</t>
  </si>
  <si>
    <t>C4</t>
  </si>
  <si>
    <t>В</t>
  </si>
  <si>
    <t>Cx</t>
  </si>
  <si>
    <t>Cx=</t>
  </si>
  <si>
    <t>k=2</t>
  </si>
  <si>
    <t>Index</t>
  </si>
  <si>
    <t>Pur_Cd</t>
  </si>
  <si>
    <t>m_Cd</t>
  </si>
  <si>
    <t>V_100</t>
  </si>
  <si>
    <t>Маса</t>
  </si>
  <si>
    <t>mg</t>
  </si>
  <si>
    <t>Cd - материал</t>
  </si>
  <si>
    <t>чистота</t>
  </si>
  <si>
    <t>A+B</t>
  </si>
  <si>
    <t>допуск везна +_</t>
  </si>
  <si>
    <t>V_20</t>
  </si>
  <si>
    <t>V-100</t>
  </si>
  <si>
    <t>V_25</t>
  </si>
  <si>
    <t>s_rep=u_rep</t>
  </si>
  <si>
    <r>
      <t>u_comb</t>
    </r>
    <r>
      <rPr>
        <b/>
        <vertAlign val="superscript"/>
        <sz val="10"/>
        <color indexed="9"/>
        <rFont val="Times New Roman CE"/>
        <charset val="204"/>
      </rPr>
      <t>2</t>
    </r>
  </si>
  <si>
    <t>K=</t>
  </si>
  <si>
    <t>правоъгълно</t>
  </si>
  <si>
    <t>Input</t>
  </si>
  <si>
    <t>±</t>
  </si>
  <si>
    <t>value</t>
  </si>
  <si>
    <t>c_stock</t>
  </si>
  <si>
    <t>A_5</t>
  </si>
  <si>
    <t>A_7.5</t>
  </si>
  <si>
    <t>A_sample</t>
  </si>
  <si>
    <t>A_blank</t>
  </si>
  <si>
    <t>c_obs</t>
  </si>
  <si>
    <t>c_certif</t>
  </si>
  <si>
    <t>B, rect, rep</t>
  </si>
  <si>
    <t>B, rect, certif</t>
  </si>
  <si>
    <t>B, rect, stab</t>
  </si>
  <si>
    <t>A, norm, n = 3</t>
  </si>
  <si>
    <t>A, norm, rep</t>
  </si>
  <si>
    <t>A, norm, n = 5</t>
  </si>
  <si>
    <t>B, norm, k = 2</t>
  </si>
  <si>
    <t>Intermediate equations</t>
  </si>
  <si>
    <t>c_i = c_stock * V_1 * V_i / (V_50* V_1000)</t>
  </si>
  <si>
    <t>c_5</t>
  </si>
  <si>
    <t>c_7.5</t>
  </si>
  <si>
    <t>Braketing calibration</t>
  </si>
  <si>
    <t>c_50</t>
  </si>
  <si>
    <t>Final result</t>
  </si>
  <si>
    <t>Q_pb = c_50 * V_50 /(m*(c_obs/c_certif))</t>
  </si>
  <si>
    <t>Q_Pb</t>
  </si>
  <si>
    <t>k = 1</t>
  </si>
  <si>
    <t>index</t>
  </si>
  <si>
    <t xml:space="preserve">ХРОМ във ВОДИ </t>
  </si>
  <si>
    <t>№</t>
  </si>
  <si>
    <t xml:space="preserve"> A.s</t>
  </si>
  <si>
    <t>Cr_water ppb</t>
  </si>
  <si>
    <t>Полигон на статистическия ред</t>
  </si>
  <si>
    <t>BIN</t>
  </si>
  <si>
    <t>Cumulative %</t>
  </si>
  <si>
    <t>1/4 SD</t>
  </si>
  <si>
    <t>Stu</t>
  </si>
  <si>
    <t>(k=1)</t>
  </si>
  <si>
    <t>average</t>
  </si>
  <si>
    <t>STD</t>
  </si>
  <si>
    <t>w</t>
  </si>
  <si>
    <t>En score</t>
  </si>
  <si>
    <t>En=</t>
  </si>
  <si>
    <t>accuracy confirmed</t>
  </si>
  <si>
    <t>std</t>
  </si>
  <si>
    <t>Rsd</t>
  </si>
  <si>
    <t>Прецизност регистрирана  в условия на повторяемост
една лаборатория, аналитик, оборудване, време (кратък интервал)</t>
  </si>
  <si>
    <t>средно</t>
  </si>
  <si>
    <t>АНАЛИТИЧЕН ДОБИВ</t>
  </si>
  <si>
    <t>Измервана величина</t>
  </si>
  <si>
    <t>единици</t>
  </si>
  <si>
    <t>стойност</t>
  </si>
  <si>
    <t>НЕОПРЕДЕЛЕНОСТ</t>
  </si>
  <si>
    <t>Изчисления по метода на ограничаващите стандарти:</t>
  </si>
  <si>
    <t>Стойност</t>
  </si>
  <si>
    <t>Неопределеност на аналитичния добив</t>
  </si>
  <si>
    <t>Моделно уравнение</t>
  </si>
  <si>
    <t>Таблични изчисления</t>
  </si>
  <si>
    <t>ТЕСТ ЗА ТОЧНОСТ</t>
  </si>
  <si>
    <t>Резултат коригиран с фактора на аналитичен добив</t>
  </si>
  <si>
    <t>R=</t>
  </si>
  <si>
    <t>Експериментален дизайн</t>
  </si>
  <si>
    <t>№ на експеримента</t>
  </si>
  <si>
    <t>Стандартна (средноквадратична) неопределеност - тип А</t>
  </si>
  <si>
    <t>=</t>
  </si>
  <si>
    <t>№ измервания =</t>
  </si>
  <si>
    <t>Кор. стойност</t>
  </si>
  <si>
    <t>ПОВТОРЯЕМОСТ НА ЕКСПЕРИМЕНТАЛНИТЕ РЕЗУЛТАТИ</t>
  </si>
  <si>
    <t>ISO 5725</t>
  </si>
  <si>
    <t xml:space="preserve">Повторяемост оцененна като стандартно отклонение </t>
  </si>
  <si>
    <t>ТОЧНОСТ</t>
  </si>
  <si>
    <t>ug/l</t>
  </si>
  <si>
    <t>A/s</t>
  </si>
  <si>
    <t>SD A/s</t>
  </si>
  <si>
    <t xml:space="preserve">Въвеждане на 10 ul модификатор и 20 ul от стандарти или проба </t>
  </si>
  <si>
    <t>5 реплики</t>
  </si>
  <si>
    <t xml:space="preserve">Следователно изчислената характеристичната маса е </t>
  </si>
  <si>
    <t>Chr.M A.s.</t>
  </si>
  <si>
    <t>pg</t>
  </si>
  <si>
    <t>Cr съдър.</t>
  </si>
  <si>
    <t>Ref</t>
  </si>
  <si>
    <t>МЛС</t>
  </si>
  <si>
    <t>mg/kg</t>
  </si>
  <si>
    <t>BCR XXX</t>
  </si>
  <si>
    <r>
      <t>S</t>
    </r>
    <r>
      <rPr>
        <b/>
        <vertAlign val="subscript"/>
        <sz val="10"/>
        <rFont val="Arial CE"/>
        <charset val="204"/>
      </rPr>
      <t>bl</t>
    </r>
  </si>
  <si>
    <r>
      <t>w</t>
    </r>
    <r>
      <rPr>
        <b/>
        <vertAlign val="subscript"/>
        <sz val="12"/>
        <rFont val="Arial CE"/>
        <charset val="204"/>
      </rPr>
      <t>Pb</t>
    </r>
  </si>
  <si>
    <r>
      <t>m</t>
    </r>
    <r>
      <rPr>
        <sz val="10"/>
        <rFont val="Arial CE"/>
        <charset val="238"/>
      </rPr>
      <t>g/g</t>
    </r>
  </si>
  <si>
    <r>
      <t>w</t>
    </r>
    <r>
      <rPr>
        <b/>
        <vertAlign val="subscript"/>
        <sz val="10"/>
        <rFont val="Arial CE"/>
        <charset val="204"/>
      </rPr>
      <t>meas</t>
    </r>
  </si>
  <si>
    <r>
      <t>w</t>
    </r>
    <r>
      <rPr>
        <b/>
        <vertAlign val="subscript"/>
        <sz val="10"/>
        <rFont val="Arial CE"/>
        <charset val="204"/>
      </rPr>
      <t>CRM</t>
    </r>
  </si>
  <si>
    <r>
      <t>w</t>
    </r>
    <r>
      <rPr>
        <b/>
        <vertAlign val="subscript"/>
        <sz val="11"/>
        <rFont val="Arial CE"/>
        <charset val="204"/>
      </rPr>
      <t>meas</t>
    </r>
  </si>
  <si>
    <r>
      <t>w</t>
    </r>
    <r>
      <rPr>
        <b/>
        <vertAlign val="subscript"/>
        <sz val="11"/>
        <rFont val="Arial CE"/>
        <charset val="204"/>
      </rPr>
      <t>CRM</t>
    </r>
  </si>
  <si>
    <r>
      <t>w</t>
    </r>
    <r>
      <rPr>
        <b/>
        <vertAlign val="subscript"/>
        <sz val="10"/>
        <rFont val="Arial CE"/>
        <charset val="204"/>
      </rPr>
      <t>Cr</t>
    </r>
  </si>
  <si>
    <r>
      <t>V</t>
    </r>
    <r>
      <rPr>
        <b/>
        <vertAlign val="superscript"/>
        <sz val="12"/>
        <rFont val="Arial"/>
        <family val="2"/>
      </rPr>
      <t>~</t>
    </r>
    <r>
      <rPr>
        <b/>
        <sz val="12"/>
        <rFont val="Arial"/>
        <family val="2"/>
      </rPr>
      <t>k/n</t>
    </r>
  </si>
  <si>
    <t>Input_Quant</t>
  </si>
  <si>
    <t>Values</t>
  </si>
  <si>
    <t>Ru_c</t>
  </si>
  <si>
    <t>m_0,1</t>
  </si>
  <si>
    <t>Ves_12</t>
  </si>
  <si>
    <t>P_0,4</t>
  </si>
  <si>
    <t>C_BDH_1000</t>
  </si>
  <si>
    <t>Vfi_10</t>
  </si>
  <si>
    <t>P_0,37</t>
  </si>
  <si>
    <t>P_0,43</t>
  </si>
  <si>
    <t>A_h</t>
  </si>
  <si>
    <t>A_x</t>
  </si>
  <si>
    <t>A_l</t>
  </si>
  <si>
    <t>‰</t>
  </si>
  <si>
    <t>Ru_c=</t>
  </si>
  <si>
    <t>SQR</t>
  </si>
  <si>
    <t>U+-</t>
  </si>
  <si>
    <t>Изчисляване на неопределеността при приготвяне на стандарт от Au 99,99%</t>
  </si>
  <si>
    <t xml:space="preserve">562.5 – 604.2 ‰ </t>
  </si>
  <si>
    <t>numb</t>
  </si>
  <si>
    <t>Scor</t>
  </si>
  <si>
    <t>Smeasured</t>
  </si>
  <si>
    <t>td</t>
  </si>
  <si>
    <t>Мъртво време на детектора при ICP-MS</t>
  </si>
  <si>
    <t>Bias%</t>
  </si>
  <si>
    <t>std-unc</t>
  </si>
  <si>
    <t>cert</t>
  </si>
  <si>
    <t>[B, rect]</t>
  </si>
  <si>
    <t>c_work = c_stock * V_1 / V_1000</t>
  </si>
  <si>
    <t>c_i = c_work * V_i / V_50</t>
  </si>
  <si>
    <t>function</t>
  </si>
  <si>
    <t>sum(diff^2)</t>
  </si>
  <si>
    <t>sum(index)</t>
  </si>
  <si>
    <t>c_1</t>
  </si>
  <si>
    <t>c_2.5</t>
  </si>
  <si>
    <t>c_10</t>
  </si>
  <si>
    <t>Se в пакети ориз</t>
  </si>
  <si>
    <t>X_средно</t>
  </si>
  <si>
    <t>mg/g</t>
  </si>
  <si>
    <t xml:space="preserve">SD= </t>
  </si>
  <si>
    <r>
      <t>s</t>
    </r>
    <r>
      <rPr>
        <sz val="12"/>
        <rFont val="Times New Roman CE"/>
        <family val="1"/>
        <charset val="238"/>
      </rPr>
      <t>=</t>
    </r>
  </si>
  <si>
    <r>
      <t>µ</t>
    </r>
    <r>
      <rPr>
        <sz val="12"/>
        <rFont val="Times New Roman CE"/>
        <family val="1"/>
        <charset val="238"/>
      </rPr>
      <t>=</t>
    </r>
  </si>
  <si>
    <t>FACTOR (GAIN)</t>
  </si>
  <si>
    <t>P_bl_(X&lt;a) =</t>
  </si>
  <si>
    <t>P_bl_(X&gt;a) =</t>
  </si>
  <si>
    <t>P_bl_(-a&lt;X&lt;a) =</t>
  </si>
  <si>
    <t>Граница -бар</t>
  </si>
  <si>
    <t>M(X) на проба</t>
  </si>
  <si>
    <t>M(X) на BL</t>
  </si>
  <si>
    <t>bar - M(X)</t>
  </si>
  <si>
    <t>Blank substracted</t>
  </si>
  <si>
    <r>
      <t xml:space="preserve">Таблична </t>
    </r>
    <r>
      <rPr>
        <b/>
        <sz val="10"/>
        <rFont val="Arial CE"/>
        <charset val="204"/>
      </rPr>
      <t>характеристична маса</t>
    </r>
    <r>
      <rPr>
        <sz val="10"/>
        <rFont val="Arial CE"/>
        <charset val="238"/>
      </rPr>
      <t xml:space="preserve">  Pb 10 pg</t>
    </r>
  </si>
  <si>
    <t>ОЛОВО ETAAS Калибриране</t>
  </si>
  <si>
    <t xml:space="preserve">Pb във вода </t>
  </si>
  <si>
    <t>NIST-SRM1635</t>
  </si>
  <si>
    <t>Nom</t>
  </si>
  <si>
    <t>Dopusk+_</t>
  </si>
  <si>
    <t>Lab</t>
  </si>
  <si>
    <t>R_u</t>
  </si>
  <si>
    <t xml:space="preserve">Тест за УСТОЙЧИВОСТ </t>
  </si>
  <si>
    <t>Max бр.на факторите = 7</t>
  </si>
  <si>
    <t>Експеримент №</t>
  </si>
  <si>
    <t>Фактори</t>
  </si>
  <si>
    <t>( + )</t>
  </si>
  <si>
    <t>( -)</t>
  </si>
  <si>
    <t>D</t>
  </si>
  <si>
    <t>E</t>
  </si>
  <si>
    <t>G</t>
  </si>
  <si>
    <t>Код на условия:</t>
  </si>
  <si>
    <t>r</t>
  </si>
  <si>
    <t>t</t>
  </si>
  <si>
    <t>u</t>
  </si>
  <si>
    <t>v</t>
  </si>
  <si>
    <t>Експериментални данни</t>
  </si>
  <si>
    <t>ВЕЛИЧИНА</t>
  </si>
  <si>
    <t>номинал ( + )</t>
  </si>
  <si>
    <t>алтернатнива ( - )</t>
  </si>
  <si>
    <t>Единици</t>
  </si>
  <si>
    <t>A:</t>
  </si>
  <si>
    <t>TEMP</t>
  </si>
  <si>
    <t>B:</t>
  </si>
  <si>
    <t>TIME</t>
  </si>
  <si>
    <t>min</t>
  </si>
  <si>
    <t>C:</t>
  </si>
  <si>
    <t>mL</t>
  </si>
  <si>
    <t>D:</t>
  </si>
  <si>
    <t>vol of HF</t>
  </si>
  <si>
    <t>E:</t>
  </si>
  <si>
    <t>F:</t>
  </si>
  <si>
    <t>G:</t>
  </si>
  <si>
    <t>Измерен сигнал А</t>
  </si>
  <si>
    <t>Резултат:</t>
  </si>
  <si>
    <t>ВНИМАНИЕ!!! Проверете коректното попълване на таблицата</t>
  </si>
  <si>
    <t>Устойчив</t>
  </si>
  <si>
    <t>РАЗЛИКИ:</t>
  </si>
  <si>
    <t>ФАКТОР</t>
  </si>
  <si>
    <t>-</t>
  </si>
  <si>
    <t xml:space="preserve">1/4(w+x+y+z) </t>
  </si>
  <si>
    <t xml:space="preserve">1/4(u+v+y+z) </t>
  </si>
  <si>
    <t xml:space="preserve">1/4(t+v+x+z) </t>
  </si>
  <si>
    <t xml:space="preserve">1/4(u+v+w+x) </t>
  </si>
  <si>
    <t xml:space="preserve">1/4(t+v+w+y) </t>
  </si>
  <si>
    <t xml:space="preserve">1/4(t+u+x+y) </t>
  </si>
  <si>
    <t>Междинни изчисления</t>
  </si>
  <si>
    <t>t(0,95;7)</t>
  </si>
  <si>
    <t>D=</t>
  </si>
  <si>
    <r>
      <t>o</t>
    </r>
    <r>
      <rPr>
        <sz val="10"/>
        <rFont val="Arial CE"/>
        <charset val="238"/>
      </rPr>
      <t>C</t>
    </r>
  </si>
  <si>
    <r>
      <t>vol of HNO</t>
    </r>
    <r>
      <rPr>
        <b/>
        <vertAlign val="subscript"/>
        <sz val="10"/>
        <rFont val="Arial CE"/>
        <family val="2"/>
        <charset val="238"/>
      </rPr>
      <t>3</t>
    </r>
    <r>
      <rPr>
        <b/>
        <sz val="10"/>
        <rFont val="Arial CE"/>
        <family val="2"/>
        <charset val="238"/>
      </rPr>
      <t xml:space="preserve"> </t>
    </r>
  </si>
  <si>
    <r>
      <t xml:space="preserve">Robust: </t>
    </r>
    <r>
      <rPr>
        <b/>
        <i/>
        <sz val="10"/>
        <color indexed="10"/>
        <rFont val="Arial CE"/>
        <family val="2"/>
        <charset val="238"/>
      </rPr>
      <t xml:space="preserve">yes </t>
    </r>
    <r>
      <rPr>
        <b/>
        <i/>
        <sz val="10"/>
        <rFont val="Arial CE"/>
        <family val="2"/>
        <charset val="238"/>
      </rPr>
      <t xml:space="preserve">or </t>
    </r>
    <r>
      <rPr>
        <b/>
        <i/>
        <sz val="10"/>
        <color indexed="10"/>
        <rFont val="Arial CE"/>
        <family val="2"/>
        <charset val="238"/>
      </rPr>
      <t>no</t>
    </r>
  </si>
  <si>
    <r>
      <t>V</t>
    </r>
    <r>
      <rPr>
        <b/>
        <sz val="6.7"/>
        <rFont val="Arial CE"/>
        <charset val="238"/>
      </rPr>
      <t>A</t>
    </r>
    <r>
      <rPr>
        <b/>
        <sz val="10"/>
        <rFont val="Arial CE"/>
        <charset val="238"/>
      </rPr>
      <t xml:space="preserve"> = 1/4(r+t+u+v)</t>
    </r>
  </si>
  <si>
    <r>
      <t>V</t>
    </r>
    <r>
      <rPr>
        <b/>
        <vertAlign val="subscript"/>
        <sz val="10"/>
        <color indexed="9"/>
        <rFont val="Arial CE"/>
        <family val="2"/>
        <charset val="238"/>
      </rPr>
      <t>A</t>
    </r>
  </si>
  <si>
    <r>
      <t>V</t>
    </r>
    <r>
      <rPr>
        <b/>
        <sz val="6.7"/>
        <rFont val="Arial CE"/>
        <charset val="238"/>
      </rPr>
      <t>B</t>
    </r>
    <r>
      <rPr>
        <b/>
        <sz val="10"/>
        <rFont val="Arial CE"/>
        <charset val="238"/>
      </rPr>
      <t xml:space="preserve"> = 1/4(r+t+w+x)</t>
    </r>
  </si>
  <si>
    <r>
      <t>V</t>
    </r>
    <r>
      <rPr>
        <b/>
        <vertAlign val="subscript"/>
        <sz val="10"/>
        <color indexed="9"/>
        <rFont val="Arial CE"/>
        <family val="2"/>
        <charset val="238"/>
      </rPr>
      <t>B</t>
    </r>
  </si>
  <si>
    <r>
      <t>V</t>
    </r>
    <r>
      <rPr>
        <b/>
        <sz val="6.7"/>
        <rFont val="Arial CE"/>
        <charset val="238"/>
      </rPr>
      <t>C</t>
    </r>
    <r>
      <rPr>
        <b/>
        <sz val="10"/>
        <rFont val="Arial CE"/>
        <charset val="238"/>
      </rPr>
      <t xml:space="preserve"> = 1/4(r+u+w+y)</t>
    </r>
  </si>
  <si>
    <r>
      <t>V</t>
    </r>
    <r>
      <rPr>
        <b/>
        <vertAlign val="subscript"/>
        <sz val="10"/>
        <color indexed="9"/>
        <rFont val="Arial CE"/>
        <family val="2"/>
        <charset val="238"/>
      </rPr>
      <t>C</t>
    </r>
  </si>
  <si>
    <r>
      <t>V</t>
    </r>
    <r>
      <rPr>
        <b/>
        <sz val="6.7"/>
        <rFont val="Arial CE"/>
        <charset val="238"/>
      </rPr>
      <t>D</t>
    </r>
    <r>
      <rPr>
        <b/>
        <sz val="10"/>
        <rFont val="Arial CE"/>
        <charset val="238"/>
      </rPr>
      <t xml:space="preserve"> = 1/4(r+t+y+z)</t>
    </r>
  </si>
  <si>
    <r>
      <t>V</t>
    </r>
    <r>
      <rPr>
        <b/>
        <vertAlign val="subscript"/>
        <sz val="10"/>
        <color indexed="9"/>
        <rFont val="Arial CE"/>
        <family val="2"/>
        <charset val="238"/>
      </rPr>
      <t>D</t>
    </r>
  </si>
  <si>
    <r>
      <t>V</t>
    </r>
    <r>
      <rPr>
        <b/>
        <sz val="6.7"/>
        <rFont val="Arial CE"/>
        <charset val="238"/>
      </rPr>
      <t>E</t>
    </r>
    <r>
      <rPr>
        <b/>
        <sz val="10"/>
        <rFont val="Arial CE"/>
        <charset val="238"/>
      </rPr>
      <t xml:space="preserve"> = 1/4(r+u+x+z)</t>
    </r>
  </si>
  <si>
    <r>
      <t>V</t>
    </r>
    <r>
      <rPr>
        <b/>
        <vertAlign val="subscript"/>
        <sz val="10"/>
        <color indexed="9"/>
        <rFont val="Arial CE"/>
        <family val="2"/>
        <charset val="238"/>
      </rPr>
      <t>E</t>
    </r>
  </si>
  <si>
    <r>
      <t>V</t>
    </r>
    <r>
      <rPr>
        <b/>
        <sz val="6.7"/>
        <rFont val="Arial CE"/>
        <charset val="238"/>
      </rPr>
      <t>F</t>
    </r>
    <r>
      <rPr>
        <b/>
        <sz val="10"/>
        <rFont val="Arial CE"/>
        <charset val="238"/>
      </rPr>
      <t xml:space="preserve"> = 1/4(r+v+w+z)</t>
    </r>
  </si>
  <si>
    <r>
      <t>V</t>
    </r>
    <r>
      <rPr>
        <b/>
        <vertAlign val="subscript"/>
        <sz val="10"/>
        <color indexed="9"/>
        <rFont val="Arial CE"/>
        <family val="2"/>
        <charset val="238"/>
      </rPr>
      <t>F</t>
    </r>
  </si>
  <si>
    <r>
      <t>V</t>
    </r>
    <r>
      <rPr>
        <b/>
        <sz val="6.7"/>
        <rFont val="Arial CE"/>
        <charset val="238"/>
      </rPr>
      <t>G</t>
    </r>
    <r>
      <rPr>
        <b/>
        <sz val="10"/>
        <rFont val="Arial CE"/>
        <charset val="238"/>
      </rPr>
      <t xml:space="preserve"> = 1/4(r+v+x+y)</t>
    </r>
  </si>
  <si>
    <r>
      <t>1/4(t+u+w+z)</t>
    </r>
    <r>
      <rPr>
        <b/>
        <sz val="8.3000000000000007"/>
        <rFont val="Arial"/>
        <family val="2"/>
      </rPr>
      <t xml:space="preserve"> </t>
    </r>
  </si>
  <si>
    <r>
      <t>V</t>
    </r>
    <r>
      <rPr>
        <b/>
        <vertAlign val="subscript"/>
        <sz val="10"/>
        <color indexed="9"/>
        <rFont val="Arial CE"/>
        <family val="2"/>
        <charset val="238"/>
      </rPr>
      <t>G</t>
    </r>
  </si>
  <si>
    <t xml:space="preserve">Модел за изчисляване на границата на откриване </t>
  </si>
  <si>
    <t>TrainMiC - Prof. Suhanek и Учебник на Дончев ст. 142 и уравнение (32) от лекцията на Антонио</t>
  </si>
  <si>
    <t>Важно изискване: калибрационната крива да е в близост до границата на откриване</t>
  </si>
  <si>
    <t xml:space="preserve"> е стандарното отклонение на реплики (най-малко 3) на празната проба</t>
  </si>
  <si>
    <t>най-нисък St:</t>
  </si>
  <si>
    <t>ng/mL</t>
  </si>
  <si>
    <t>Наклон на калиб. крива b1=</t>
  </si>
  <si>
    <t>mL/ng</t>
  </si>
  <si>
    <t xml:space="preserve">Експериментален дизайн - (три стандарта) небалансирани повторения </t>
  </si>
  <si>
    <t>c [ng{mL]</t>
  </si>
  <si>
    <t>Yexp</t>
  </si>
  <si>
    <t>Sbl</t>
  </si>
  <si>
    <t>Ycr=Bl+3Sbl</t>
  </si>
  <si>
    <t xml:space="preserve">Просто изчисление </t>
  </si>
  <si>
    <t>№ експериментални точки, n=</t>
  </si>
  <si>
    <t>K35+K37*K40*SQRT(1+(1/K38)+(K39*K39/D49))</t>
  </si>
  <si>
    <t>(K37/K36)*K40*SQRT(1+(1/K38)+(K39*K39/D49))</t>
  </si>
  <si>
    <t>Линейна регресия по метода на най-малките квадрати</t>
  </si>
  <si>
    <t>P=95%</t>
  </si>
  <si>
    <t>c_aver=</t>
  </si>
  <si>
    <t xml:space="preserve">SUM= </t>
  </si>
  <si>
    <t>Sxx=</t>
  </si>
  <si>
    <t>Syy=</t>
  </si>
  <si>
    <t>Syx=</t>
  </si>
  <si>
    <r>
      <t>най-ниския стандарт трябва да е със сигнал приблизително 5*s</t>
    </r>
    <r>
      <rPr>
        <vertAlign val="subscript"/>
        <sz val="11"/>
        <rFont val="Arial"/>
        <family val="2"/>
        <charset val="204"/>
      </rPr>
      <t>0</t>
    </r>
  </si>
  <si>
    <r>
      <t>s</t>
    </r>
    <r>
      <rPr>
        <vertAlign val="subscript"/>
        <sz val="11"/>
        <rFont val="Arial CE"/>
        <family val="2"/>
        <charset val="238"/>
      </rPr>
      <t xml:space="preserve">0 </t>
    </r>
  </si>
  <si>
    <r>
      <t>s</t>
    </r>
    <r>
      <rPr>
        <vertAlign val="subscript"/>
        <sz val="11"/>
        <rFont val="Arial CE"/>
        <family val="2"/>
        <charset val="238"/>
      </rPr>
      <t xml:space="preserve">0   </t>
    </r>
  </si>
  <si>
    <r>
      <t>Критичен сигнал, y</t>
    </r>
    <r>
      <rPr>
        <b/>
        <vertAlign val="subscript"/>
        <sz val="11"/>
        <rFont val="Arial CE"/>
        <family val="2"/>
        <charset val="238"/>
      </rPr>
      <t>crit</t>
    </r>
  </si>
  <si>
    <r>
      <t>(c-c</t>
    </r>
    <r>
      <rPr>
        <b/>
        <vertAlign val="subscript"/>
        <sz val="11"/>
        <rFont val="Arial CE"/>
        <charset val="204"/>
      </rPr>
      <t>av</t>
    </r>
    <r>
      <rPr>
        <b/>
        <sz val="11"/>
        <rFont val="Arial CE"/>
        <charset val="204"/>
      </rPr>
      <t>)</t>
    </r>
    <r>
      <rPr>
        <b/>
        <vertAlign val="superscript"/>
        <sz val="11"/>
        <rFont val="Arial CE"/>
        <charset val="204"/>
      </rPr>
      <t>2</t>
    </r>
  </si>
  <si>
    <r>
      <t>b</t>
    </r>
    <r>
      <rPr>
        <b/>
        <vertAlign val="subscript"/>
        <sz val="11"/>
        <rFont val="Arial"/>
        <family val="2"/>
        <charset val="204"/>
      </rPr>
      <t>0</t>
    </r>
  </si>
  <si>
    <r>
      <t>b</t>
    </r>
    <r>
      <rPr>
        <b/>
        <vertAlign val="subscript"/>
        <sz val="11"/>
        <rFont val="Arial"/>
        <family val="2"/>
        <charset val="204"/>
      </rPr>
      <t>1</t>
    </r>
  </si>
  <si>
    <r>
      <t>s</t>
    </r>
    <r>
      <rPr>
        <b/>
        <vertAlign val="subscript"/>
        <sz val="11"/>
        <rFont val="Arial"/>
        <family val="2"/>
        <charset val="204"/>
      </rPr>
      <t>yx</t>
    </r>
  </si>
  <si>
    <r>
      <t>c</t>
    </r>
    <r>
      <rPr>
        <b/>
        <vertAlign val="subscript"/>
        <sz val="11"/>
        <rFont val="Arial"/>
        <family val="2"/>
        <charset val="204"/>
      </rPr>
      <t>av</t>
    </r>
  </si>
  <si>
    <t xml:space="preserve"> Колко варианта на поредности на анализа може да предскажете?</t>
  </si>
  <si>
    <t>ПРИМЕР ЗА СТАНДАРТИЗИРАНЕ НА РАЗТВОР НА NaOH чрез калиев-хидрогенфталат</t>
  </si>
  <si>
    <t>Величина</t>
  </si>
  <si>
    <t>Rep</t>
  </si>
  <si>
    <t>m(KHP)</t>
  </si>
  <si>
    <t>P(KHP)</t>
  </si>
  <si>
    <t>M(KHP)</t>
  </si>
  <si>
    <t>V(T)</t>
  </si>
  <si>
    <t>Неопределеност</t>
  </si>
  <si>
    <t>RU</t>
  </si>
  <si>
    <t>C(NaOH)=</t>
  </si>
  <si>
    <t>diff=</t>
  </si>
  <si>
    <r>
      <t>NORMDIST</t>
    </r>
    <r>
      <rPr>
        <sz val="10"/>
        <color indexed="8"/>
        <rFont val="Arial"/>
        <family val="2"/>
        <charset val="204"/>
      </rPr>
      <t>(</t>
    </r>
    <r>
      <rPr>
        <b/>
        <sz val="10"/>
        <color indexed="8"/>
        <rFont val="Arial"/>
        <family val="2"/>
        <charset val="204"/>
      </rPr>
      <t>x</t>
    </r>
    <r>
      <rPr>
        <sz val="10"/>
        <color indexed="8"/>
        <rFont val="Arial"/>
        <family val="2"/>
        <charset val="204"/>
      </rPr>
      <t>,</t>
    </r>
    <r>
      <rPr>
        <b/>
        <sz val="10"/>
        <color indexed="8"/>
        <rFont val="Arial"/>
        <family val="2"/>
        <charset val="204"/>
      </rPr>
      <t>mean</t>
    </r>
    <r>
      <rPr>
        <sz val="10"/>
        <color indexed="8"/>
        <rFont val="Arial"/>
        <family val="2"/>
        <charset val="204"/>
      </rPr>
      <t>,</t>
    </r>
    <r>
      <rPr>
        <b/>
        <sz val="10"/>
        <color indexed="8"/>
        <rFont val="Arial"/>
        <family val="2"/>
        <charset val="204"/>
      </rPr>
      <t>standard_dev</t>
    </r>
    <r>
      <rPr>
        <sz val="10"/>
        <color indexed="8"/>
        <rFont val="Arial"/>
        <family val="2"/>
        <charset val="204"/>
      </rPr>
      <t>,</t>
    </r>
    <r>
      <rPr>
        <b/>
        <sz val="10"/>
        <color indexed="8"/>
        <rFont val="Arial"/>
        <family val="2"/>
        <charset val="204"/>
      </rPr>
      <t>cumulative</t>
    </r>
    <r>
      <rPr>
        <sz val="10"/>
        <color indexed="8"/>
        <rFont val="Arial"/>
        <family val="2"/>
        <charset val="204"/>
      </rPr>
      <t xml:space="preserve">) </t>
    </r>
  </si>
  <si>
    <t xml:space="preserve">X_ср и SD на средните </t>
  </si>
  <si>
    <t>(-a)=</t>
  </si>
  <si>
    <t>Изчисляване на доверителен интервал на средната стойност</t>
  </si>
  <si>
    <r>
      <t xml:space="preserve">Ho  </t>
    </r>
    <r>
      <rPr>
        <b/>
        <sz val="10"/>
        <rFont val="Arial"/>
        <family val="2"/>
        <charset val="204"/>
      </rPr>
      <t xml:space="preserve"> X=</t>
    </r>
    <r>
      <rPr>
        <b/>
        <sz val="10"/>
        <rFont val="Symbol"/>
        <family val="1"/>
        <charset val="2"/>
      </rPr>
      <t>m</t>
    </r>
    <r>
      <rPr>
        <b/>
        <vertAlign val="subscript"/>
        <sz val="10"/>
        <rFont val="Symbol"/>
        <family val="1"/>
        <charset val="2"/>
      </rPr>
      <t>0</t>
    </r>
  </si>
  <si>
    <t>Gvials_12</t>
  </si>
  <si>
    <t>Gp_0,4</t>
  </si>
  <si>
    <t>C_Au_999,9</t>
  </si>
  <si>
    <t>G_10</t>
  </si>
  <si>
    <t>C_St1</t>
  </si>
  <si>
    <t>C_St2</t>
  </si>
  <si>
    <t>Determination of gold in jewellery gold alloys by Flame Atomic Absorption Spectrometry (2)</t>
  </si>
  <si>
    <t xml:space="preserve">(Combined model equetion and input quantity discription) </t>
  </si>
  <si>
    <t>d+_</t>
  </si>
  <si>
    <t>u_c V</t>
  </si>
  <si>
    <t>u_c wight</t>
  </si>
  <si>
    <t>Vp_0,37</t>
  </si>
  <si>
    <t>Vp_0,43</t>
  </si>
  <si>
    <t>Marck</t>
  </si>
  <si>
    <t>Volumetrik flask</t>
  </si>
  <si>
    <t>gold pice mas</t>
  </si>
  <si>
    <t>final volume of vials</t>
  </si>
  <si>
    <t>Pipette volume controled gravimetricaly</t>
  </si>
  <si>
    <t xml:space="preserve"> Initial St. concentration made from pure Au</t>
  </si>
  <si>
    <t>Volumetrik flask for Standards gravimetricaly</t>
  </si>
  <si>
    <t xml:space="preserve">Pipette volume for low St1 gravimetricaly </t>
  </si>
  <si>
    <t xml:space="preserve">Pipette volume for low St2 gravimetricaly </t>
  </si>
  <si>
    <t>Absorbanse of high St2</t>
  </si>
  <si>
    <t>Absorbanse of the sample</t>
  </si>
  <si>
    <t>Abrorbance of the low St1</t>
  </si>
  <si>
    <t>Au standard working solutions LOW</t>
  </si>
  <si>
    <t>Au standard working solutions HIGH</t>
  </si>
  <si>
    <t xml:space="preserve">Constant coeficient for ppm convertion to ‰ </t>
  </si>
  <si>
    <t>13,5-14,5 karat</t>
  </si>
  <si>
    <t>1 katat</t>
  </si>
  <si>
    <t>W_%o=</t>
  </si>
  <si>
    <t>41,6‰</t>
  </si>
  <si>
    <t>X ug /L</t>
  </si>
  <si>
    <t>Y St A.s</t>
  </si>
  <si>
    <t xml:space="preserve">ug/l </t>
  </si>
  <si>
    <t>X_a+ZSD</t>
  </si>
  <si>
    <t>X_a-ZSD</t>
  </si>
  <si>
    <t>Експериментално определяне на Cr в ССМ</t>
  </si>
  <si>
    <r>
      <t>w</t>
    </r>
    <r>
      <rPr>
        <vertAlign val="subscript"/>
        <sz val="10"/>
        <rFont val="Arial CE"/>
        <family val="2"/>
        <charset val="238"/>
      </rPr>
      <t>Cr,corr =</t>
    </r>
  </si>
  <si>
    <t>MEDIAN</t>
  </si>
  <si>
    <t>MODE</t>
  </si>
  <si>
    <t>MATHEXP</t>
  </si>
  <si>
    <t xml:space="preserve">DISP </t>
  </si>
  <si>
    <r>
      <t xml:space="preserve">Може да се използва </t>
    </r>
    <r>
      <rPr>
        <b/>
        <sz val="12"/>
        <rFont val="Times New Roman CE"/>
        <charset val="204"/>
      </rPr>
      <t>Discriptive Statistics</t>
    </r>
    <r>
      <rPr>
        <sz val="10"/>
        <rFont val="Times New Roman CE"/>
        <charset val="204"/>
      </rPr>
      <t xml:space="preserve"> за извадка измервания (от Tools - Data Analysis) </t>
    </r>
  </si>
  <si>
    <t>u_r %</t>
  </si>
  <si>
    <t>R_d</t>
  </si>
  <si>
    <t>R_d2</t>
  </si>
  <si>
    <t>no</t>
  </si>
  <si>
    <t>ppb</t>
  </si>
  <si>
    <t>C_x=</t>
  </si>
  <si>
    <t xml:space="preserve">КОРЕЛАЦИЯ </t>
  </si>
  <si>
    <t>Брой пръскания</t>
  </si>
  <si>
    <t>R_xy=</t>
  </si>
  <si>
    <r>
      <t>Задача:</t>
    </r>
    <r>
      <rPr>
        <b/>
        <sz val="10"/>
        <rFont val="Arial"/>
        <family val="2"/>
        <charset val="204"/>
      </rPr>
      <t xml:space="preserve">  Установете съществува ли корелация между броя пръскания с купроцин и установените съдържания Cu във бяло вино</t>
    </r>
  </si>
  <si>
    <t>t-kr=</t>
  </si>
  <si>
    <t>t_tab=</t>
  </si>
  <si>
    <t>Резул
тати</t>
  </si>
  <si>
    <t>Cu
 ppm</t>
  </si>
  <si>
    <t>РЕШЕНИЕ</t>
  </si>
  <si>
    <t>Predicted A</t>
  </si>
  <si>
    <t>Standard Residuals</t>
  </si>
  <si>
    <t>PROBABILITY OUTPUT</t>
  </si>
  <si>
    <t>Percentile</t>
  </si>
  <si>
    <t>Aver=</t>
  </si>
  <si>
    <t xml:space="preserve">Изглаждане на СИГНАЛИ  </t>
  </si>
  <si>
    <t>Original data</t>
  </si>
  <si>
    <t>Expon</t>
  </si>
  <si>
    <t>Moov_Av</t>
  </si>
  <si>
    <t>RSD=</t>
  </si>
  <si>
    <t>aver=</t>
  </si>
  <si>
    <t>signal=</t>
  </si>
  <si>
    <t>UcS=</t>
  </si>
  <si>
    <t>Ruc</t>
  </si>
  <si>
    <t>5-8t=</t>
  </si>
  <si>
    <t>14-24t=</t>
  </si>
  <si>
    <t>35-50t=</t>
  </si>
  <si>
    <t>Quantil=</t>
  </si>
  <si>
    <t>LS</t>
  </si>
  <si>
    <t>SIA</t>
  </si>
  <si>
    <t>RUT</t>
  </si>
  <si>
    <t>TRUN</t>
  </si>
  <si>
    <t>M0</t>
  </si>
  <si>
    <t>DELTA</t>
  </si>
  <si>
    <t>t_krit</t>
  </si>
  <si>
    <t>VIK</t>
  </si>
  <si>
    <t>DAN</t>
  </si>
  <si>
    <t>Banan</t>
  </si>
  <si>
    <t>TO</t>
  </si>
  <si>
    <t>t_tab</t>
  </si>
  <si>
    <t>Fkr=</t>
  </si>
  <si>
    <t>Проверка на пипети - фол и резил - Стъклодух</t>
  </si>
  <si>
    <r>
      <t>1. Хипотеза за равенството на две дисперсии.</t>
    </r>
    <r>
      <rPr>
        <sz val="12"/>
        <rFont val="Times New Roman"/>
        <family val="1"/>
      </rPr>
      <t xml:space="preserve"> </t>
    </r>
  </si>
  <si>
    <t>S1</t>
  </si>
  <si>
    <t>n1=</t>
  </si>
  <si>
    <t>n2=</t>
  </si>
  <si>
    <t>f2=(n2-1)=</t>
  </si>
  <si>
    <t>F_krit</t>
  </si>
  <si>
    <t>F_tab</t>
  </si>
  <si>
    <r>
      <t>H</t>
    </r>
    <r>
      <rPr>
        <b/>
        <vertAlign val="subscript"/>
        <sz val="10"/>
        <rFont val="Times New Roman CE"/>
        <charset val="204"/>
      </rPr>
      <t>0</t>
    </r>
    <r>
      <rPr>
        <b/>
        <sz val="10"/>
        <rFont val="Times New Roman CE"/>
        <charset val="204"/>
      </rPr>
      <t xml:space="preserve"> </t>
    </r>
    <r>
      <rPr>
        <b/>
        <sz val="10"/>
        <rFont val="Symbol"/>
        <family val="1"/>
        <charset val="2"/>
      </rPr>
      <t>s1</t>
    </r>
    <r>
      <rPr>
        <b/>
        <sz val="10"/>
        <rFont val="Times New Roman CE"/>
        <charset val="204"/>
      </rPr>
      <t>=</t>
    </r>
    <r>
      <rPr>
        <b/>
        <sz val="10"/>
        <rFont val="Symbol"/>
        <family val="1"/>
        <charset val="2"/>
      </rPr>
      <t>s</t>
    </r>
    <r>
      <rPr>
        <b/>
        <sz val="10"/>
        <rFont val="Arial"/>
        <family val="2"/>
        <charset val="204"/>
      </rPr>
      <t>2</t>
    </r>
  </si>
  <si>
    <t>Квадрата на стандартното отклонение</t>
  </si>
  <si>
    <r>
      <t>CHIINV</t>
    </r>
    <r>
      <rPr>
        <sz val="10"/>
        <rFont val="Times New Roman CE"/>
        <charset val="204"/>
      </rPr>
      <t>(</t>
    </r>
    <r>
      <rPr>
        <b/>
        <sz val="10"/>
        <rFont val="Times New Roman CE"/>
        <charset val="204"/>
      </rPr>
      <t>probability</t>
    </r>
    <r>
      <rPr>
        <sz val="10"/>
        <rFont val="Times New Roman CE"/>
        <charset val="204"/>
      </rPr>
      <t>,</t>
    </r>
    <r>
      <rPr>
        <b/>
        <sz val="10"/>
        <rFont val="Times New Roman CE"/>
        <charset val="204"/>
      </rPr>
      <t>degrees_freedom</t>
    </r>
    <r>
      <rPr>
        <sz val="10"/>
        <rFont val="Times New Roman CE"/>
        <charset val="204"/>
      </rPr>
      <t>)</t>
    </r>
  </si>
  <si>
    <r>
      <t>s0</t>
    </r>
    <r>
      <rPr>
        <b/>
        <sz val="12"/>
        <rFont val="Arial"/>
        <family val="2"/>
      </rPr>
      <t>=</t>
    </r>
  </si>
  <si>
    <r>
      <t>H</t>
    </r>
    <r>
      <rPr>
        <b/>
        <vertAlign val="subscript"/>
        <sz val="10"/>
        <rFont val="Times New Roman CE"/>
        <charset val="204"/>
      </rPr>
      <t>0</t>
    </r>
    <r>
      <rPr>
        <b/>
        <sz val="10"/>
        <rFont val="Times New Roman CE"/>
        <charset val="204"/>
      </rPr>
      <t xml:space="preserve"> </t>
    </r>
    <r>
      <rPr>
        <b/>
        <sz val="10"/>
        <rFont val="Symbol"/>
        <family val="1"/>
        <charset val="2"/>
      </rPr>
      <t>s</t>
    </r>
    <r>
      <rPr>
        <b/>
        <sz val="10"/>
        <rFont val="Times New Roman CE"/>
        <charset val="204"/>
      </rPr>
      <t>=</t>
    </r>
    <r>
      <rPr>
        <b/>
        <sz val="10"/>
        <rFont val="Symbol"/>
        <family val="1"/>
        <charset val="2"/>
      </rPr>
      <t>s0</t>
    </r>
  </si>
  <si>
    <t xml:space="preserve">хи квадрат проверка ХИПОТЕЗАТА за равенство на тестваната дисперсия на указана дисперсия </t>
  </si>
  <si>
    <r>
      <t>c</t>
    </r>
    <r>
      <rPr>
        <b/>
        <sz val="12"/>
        <rFont val="Arial"/>
        <family val="2"/>
      </rPr>
      <t>_tab</t>
    </r>
  </si>
  <si>
    <r>
      <t>c</t>
    </r>
    <r>
      <rPr>
        <b/>
        <sz val="12"/>
        <rFont val="Arial"/>
        <family val="2"/>
      </rPr>
      <t>_krit=</t>
    </r>
  </si>
  <si>
    <t xml:space="preserve">Това е табличната стойност </t>
  </si>
  <si>
    <t>average=</t>
  </si>
  <si>
    <t>t_krit=</t>
  </si>
  <si>
    <t>Mo=</t>
  </si>
  <si>
    <t>chi_krit</t>
  </si>
  <si>
    <t>Sigma0=</t>
  </si>
  <si>
    <t>chi_tab=</t>
  </si>
  <si>
    <t>HGAAS</t>
  </si>
  <si>
    <t>*</t>
  </si>
  <si>
    <t>GFAAS</t>
  </si>
  <si>
    <t>ETAAS</t>
  </si>
  <si>
    <t>ICPAES</t>
  </si>
  <si>
    <t>AASTHGA</t>
  </si>
  <si>
    <t>ICPOES</t>
  </si>
  <si>
    <t>ICPMS</t>
  </si>
  <si>
    <t>AAS</t>
  </si>
  <si>
    <t>115b</t>
  </si>
  <si>
    <t>12a</t>
  </si>
  <si>
    <t>12b</t>
  </si>
  <si>
    <t>33a</t>
  </si>
  <si>
    <t>70b</t>
  </si>
  <si>
    <t>k0-INAA</t>
  </si>
  <si>
    <t>56a</t>
  </si>
  <si>
    <t>ISPAES</t>
  </si>
  <si>
    <t>115a</t>
  </si>
  <si>
    <t>16a</t>
  </si>
  <si>
    <t>EDXRF</t>
  </si>
  <si>
    <t>**</t>
  </si>
  <si>
    <t>06a</t>
  </si>
  <si>
    <t>FAAS</t>
  </si>
  <si>
    <r>
      <t xml:space="preserve"> </t>
    </r>
    <r>
      <rPr>
        <sz val="8.8000000000000007"/>
        <color indexed="8"/>
        <rFont val="Times New Roman CE"/>
        <charset val="204"/>
      </rPr>
      <t xml:space="preserve">Lab 143 </t>
    </r>
    <r>
      <rPr>
        <sz val="10"/>
        <rFont val="Times New Roman CE"/>
        <charset val="204"/>
      </rPr>
      <t xml:space="preserve"> </t>
    </r>
  </si>
  <si>
    <r>
      <t xml:space="preserve"> </t>
    </r>
    <r>
      <rPr>
        <sz val="8.8000000000000007"/>
        <color indexed="8"/>
        <rFont val="Times New Roman CE"/>
        <charset val="204"/>
      </rPr>
      <t xml:space="preserve">Lab 020 </t>
    </r>
    <r>
      <rPr>
        <sz val="10"/>
        <rFont val="Times New Roman CE"/>
        <charset val="204"/>
      </rPr>
      <t xml:space="preserve"> </t>
    </r>
  </si>
  <si>
    <r>
      <t xml:space="preserve"> </t>
    </r>
    <r>
      <rPr>
        <sz val="8.8000000000000007"/>
        <color indexed="8"/>
        <rFont val="Times New Roman CE"/>
        <charset val="204"/>
      </rPr>
      <t xml:space="preserve">Lab 084 </t>
    </r>
    <r>
      <rPr>
        <sz val="10"/>
        <rFont val="Times New Roman CE"/>
        <charset val="204"/>
      </rPr>
      <t xml:space="preserve"> </t>
    </r>
  </si>
  <si>
    <r>
      <t xml:space="preserve"> </t>
    </r>
    <r>
      <rPr>
        <sz val="8.8000000000000007"/>
        <color indexed="8"/>
        <rFont val="Times New Roman CE"/>
        <charset val="204"/>
      </rPr>
      <t xml:space="preserve">Lab 080 </t>
    </r>
    <r>
      <rPr>
        <sz val="10"/>
        <rFont val="Times New Roman CE"/>
        <charset val="204"/>
      </rPr>
      <t xml:space="preserve"> </t>
    </r>
  </si>
  <si>
    <r>
      <t xml:space="preserve"> </t>
    </r>
    <r>
      <rPr>
        <sz val="8.8000000000000007"/>
        <color indexed="8"/>
        <rFont val="Times New Roman CE"/>
        <charset val="204"/>
      </rPr>
      <t xml:space="preserve">Lab 127 </t>
    </r>
    <r>
      <rPr>
        <sz val="10"/>
        <rFont val="Times New Roman CE"/>
        <charset val="204"/>
      </rPr>
      <t xml:space="preserve"> </t>
    </r>
  </si>
  <si>
    <r>
      <t xml:space="preserve"> </t>
    </r>
    <r>
      <rPr>
        <sz val="8.8000000000000007"/>
        <color indexed="8"/>
        <rFont val="Times New Roman CE"/>
        <charset val="204"/>
      </rPr>
      <t xml:space="preserve">Lab 068 </t>
    </r>
    <r>
      <rPr>
        <sz val="10"/>
        <rFont val="Times New Roman CE"/>
        <charset val="204"/>
      </rPr>
      <t xml:space="preserve"> </t>
    </r>
  </si>
  <si>
    <r>
      <t xml:space="preserve"> </t>
    </r>
    <r>
      <rPr>
        <sz val="8.8000000000000007"/>
        <color indexed="8"/>
        <rFont val="Times New Roman CE"/>
        <charset val="204"/>
      </rPr>
      <t xml:space="preserve">Lab 135 </t>
    </r>
    <r>
      <rPr>
        <sz val="10"/>
        <rFont val="Times New Roman CE"/>
        <charset val="204"/>
      </rPr>
      <t xml:space="preserve"> </t>
    </r>
  </si>
  <si>
    <r>
      <t xml:space="preserve"> </t>
    </r>
    <r>
      <rPr>
        <sz val="8.8000000000000007"/>
        <color indexed="8"/>
        <rFont val="Times New Roman CE"/>
        <charset val="204"/>
      </rPr>
      <t xml:space="preserve">Lab 097 </t>
    </r>
    <r>
      <rPr>
        <sz val="10"/>
        <rFont val="Times New Roman CE"/>
        <charset val="204"/>
      </rPr>
      <t xml:space="preserve"> </t>
    </r>
  </si>
  <si>
    <r>
      <t xml:space="preserve"> </t>
    </r>
    <r>
      <rPr>
        <sz val="8.8000000000000007"/>
        <color indexed="8"/>
        <rFont val="Times New Roman CE"/>
        <charset val="204"/>
      </rPr>
      <t xml:space="preserve">Lab 036 </t>
    </r>
    <r>
      <rPr>
        <sz val="10"/>
        <rFont val="Times New Roman CE"/>
        <charset val="204"/>
      </rPr>
      <t xml:space="preserve"> </t>
    </r>
  </si>
  <si>
    <r>
      <t xml:space="preserve"> </t>
    </r>
    <r>
      <rPr>
        <sz val="8.8000000000000007"/>
        <color indexed="8"/>
        <rFont val="Times New Roman CE"/>
        <charset val="204"/>
      </rPr>
      <t xml:space="preserve">Lab 142 </t>
    </r>
    <r>
      <rPr>
        <sz val="10"/>
        <rFont val="Times New Roman CE"/>
        <charset val="204"/>
      </rPr>
      <t xml:space="preserve"> </t>
    </r>
  </si>
  <si>
    <r>
      <t xml:space="preserve"> </t>
    </r>
    <r>
      <rPr>
        <sz val="8.8000000000000007"/>
        <color indexed="8"/>
        <rFont val="Times New Roman CE"/>
        <charset val="204"/>
      </rPr>
      <t xml:space="preserve">Lab 004 </t>
    </r>
    <r>
      <rPr>
        <sz val="10"/>
        <rFont val="Times New Roman CE"/>
        <charset val="204"/>
      </rPr>
      <t xml:space="preserve"> </t>
    </r>
  </si>
  <si>
    <r>
      <t xml:space="preserve"> </t>
    </r>
    <r>
      <rPr>
        <sz val="8.8000000000000007"/>
        <color indexed="8"/>
        <rFont val="Times New Roman CE"/>
        <charset val="204"/>
      </rPr>
      <t xml:space="preserve">Lab 099 </t>
    </r>
    <r>
      <rPr>
        <sz val="10"/>
        <rFont val="Times New Roman CE"/>
        <charset val="204"/>
      </rPr>
      <t xml:space="preserve"> </t>
    </r>
  </si>
  <si>
    <r>
      <t xml:space="preserve"> </t>
    </r>
    <r>
      <rPr>
        <sz val="8.8000000000000007"/>
        <color indexed="8"/>
        <rFont val="Times New Roman CE"/>
        <charset val="204"/>
      </rPr>
      <t xml:space="preserve">Lab 045 </t>
    </r>
    <r>
      <rPr>
        <sz val="10"/>
        <rFont val="Times New Roman CE"/>
        <charset val="204"/>
      </rPr>
      <t xml:space="preserve"> </t>
    </r>
  </si>
  <si>
    <r>
      <t xml:space="preserve"> </t>
    </r>
    <r>
      <rPr>
        <sz val="8.8000000000000007"/>
        <color indexed="8"/>
        <rFont val="Times New Roman CE"/>
        <charset val="204"/>
      </rPr>
      <t xml:space="preserve">Lab 008 </t>
    </r>
    <r>
      <rPr>
        <sz val="10"/>
        <rFont val="Times New Roman CE"/>
        <charset val="204"/>
      </rPr>
      <t xml:space="preserve"> </t>
    </r>
  </si>
  <si>
    <r>
      <t xml:space="preserve"> </t>
    </r>
    <r>
      <rPr>
        <sz val="8.8000000000000007"/>
        <color indexed="8"/>
        <rFont val="Times New Roman CE"/>
        <charset val="204"/>
      </rPr>
      <t xml:space="preserve">Lab 039 </t>
    </r>
    <r>
      <rPr>
        <sz val="10"/>
        <rFont val="Times New Roman CE"/>
        <charset val="204"/>
      </rPr>
      <t xml:space="preserve"> </t>
    </r>
  </si>
  <si>
    <r>
      <t xml:space="preserve"> </t>
    </r>
    <r>
      <rPr>
        <sz val="8.8000000000000007"/>
        <color indexed="8"/>
        <rFont val="Times New Roman CE"/>
        <charset val="204"/>
      </rPr>
      <t xml:space="preserve">Lab 101 </t>
    </r>
    <r>
      <rPr>
        <sz val="10"/>
        <rFont val="Times New Roman CE"/>
        <charset val="204"/>
      </rPr>
      <t xml:space="preserve"> </t>
    </r>
  </si>
  <si>
    <r>
      <t xml:space="preserve"> </t>
    </r>
    <r>
      <rPr>
        <sz val="8.8000000000000007"/>
        <color indexed="8"/>
        <rFont val="Times New Roman CE"/>
        <charset val="204"/>
      </rPr>
      <t xml:space="preserve">Lab 038 </t>
    </r>
    <r>
      <rPr>
        <sz val="10"/>
        <rFont val="Times New Roman CE"/>
        <charset val="204"/>
      </rPr>
      <t xml:space="preserve"> </t>
    </r>
  </si>
  <si>
    <r>
      <t xml:space="preserve"> </t>
    </r>
    <r>
      <rPr>
        <sz val="8.8000000000000007"/>
        <color indexed="8"/>
        <rFont val="Times New Roman CE"/>
        <charset val="204"/>
      </rPr>
      <t xml:space="preserve">Lab 139 </t>
    </r>
    <r>
      <rPr>
        <sz val="10"/>
        <rFont val="Times New Roman CE"/>
        <charset val="204"/>
      </rPr>
      <t xml:space="preserve"> </t>
    </r>
  </si>
  <si>
    <r>
      <t xml:space="preserve"> </t>
    </r>
    <r>
      <rPr>
        <sz val="8.8000000000000007"/>
        <color indexed="8"/>
        <rFont val="Times New Roman CE"/>
        <charset val="204"/>
      </rPr>
      <t xml:space="preserve">Lab 060 </t>
    </r>
    <r>
      <rPr>
        <sz val="10"/>
        <rFont val="Times New Roman CE"/>
        <charset val="204"/>
      </rPr>
      <t xml:space="preserve"> </t>
    </r>
  </si>
  <si>
    <r>
      <t xml:space="preserve"> </t>
    </r>
    <r>
      <rPr>
        <sz val="8.8000000000000007"/>
        <color indexed="8"/>
        <rFont val="Times New Roman CE"/>
        <charset val="204"/>
      </rPr>
      <t xml:space="preserve">Lab 022 </t>
    </r>
    <r>
      <rPr>
        <sz val="10"/>
        <rFont val="Times New Roman CE"/>
        <charset val="204"/>
      </rPr>
      <t xml:space="preserve"> </t>
    </r>
  </si>
  <si>
    <r>
      <t xml:space="preserve"> </t>
    </r>
    <r>
      <rPr>
        <sz val="8.8000000000000007"/>
        <color indexed="8"/>
        <rFont val="Times New Roman CE"/>
        <charset val="204"/>
      </rPr>
      <t xml:space="preserve">Lab 092 </t>
    </r>
    <r>
      <rPr>
        <sz val="10"/>
        <rFont val="Times New Roman CE"/>
        <charset val="204"/>
      </rPr>
      <t xml:space="preserve"> </t>
    </r>
  </si>
  <si>
    <r>
      <t xml:space="preserve"> </t>
    </r>
    <r>
      <rPr>
        <sz val="8.8000000000000007"/>
        <color indexed="8"/>
        <rFont val="Times New Roman CE"/>
        <charset val="204"/>
      </rPr>
      <t xml:space="preserve">Lab 064 </t>
    </r>
    <r>
      <rPr>
        <sz val="10"/>
        <rFont val="Times New Roman CE"/>
        <charset val="204"/>
      </rPr>
      <t xml:space="preserve"> </t>
    </r>
  </si>
  <si>
    <r>
      <t xml:space="preserve"> </t>
    </r>
    <r>
      <rPr>
        <sz val="8.8000000000000007"/>
        <color indexed="8"/>
        <rFont val="Times New Roman CE"/>
        <charset val="204"/>
      </rPr>
      <t xml:space="preserve">Lab 090 </t>
    </r>
    <r>
      <rPr>
        <sz val="10"/>
        <rFont val="Times New Roman CE"/>
        <charset val="204"/>
      </rPr>
      <t xml:space="preserve"> </t>
    </r>
  </si>
  <si>
    <r>
      <t xml:space="preserve"> </t>
    </r>
    <r>
      <rPr>
        <sz val="8.8000000000000007"/>
        <color indexed="8"/>
        <rFont val="Times New Roman CE"/>
        <charset val="204"/>
      </rPr>
      <t xml:space="preserve">Lab 041 </t>
    </r>
    <r>
      <rPr>
        <sz val="10"/>
        <rFont val="Times New Roman CE"/>
        <charset val="204"/>
      </rPr>
      <t xml:space="preserve"> </t>
    </r>
  </si>
  <si>
    <t>St6</t>
  </si>
  <si>
    <t>Изчисляване на неопределеността 
при просто тройно правило</t>
  </si>
  <si>
    <t>C_St</t>
  </si>
  <si>
    <t>Xi</t>
  </si>
  <si>
    <t>A_St</t>
  </si>
  <si>
    <t>ratio</t>
  </si>
  <si>
    <t>C_x</t>
  </si>
  <si>
    <t>u_xi</t>
  </si>
  <si>
    <t>u_r</t>
  </si>
  <si>
    <t>разлики</t>
  </si>
  <si>
    <t>квадрати</t>
  </si>
  <si>
    <t>приноси</t>
  </si>
  <si>
    <t>deltaE=</t>
  </si>
  <si>
    <t>Ракета</t>
  </si>
  <si>
    <t>Делфин</t>
  </si>
  <si>
    <t>Черешка</t>
  </si>
  <si>
    <t>St Fe ppm</t>
  </si>
  <si>
    <t>Вино бяло</t>
  </si>
  <si>
    <t>Вино червено</t>
  </si>
  <si>
    <t>А за проба</t>
  </si>
  <si>
    <t>С ракета</t>
  </si>
  <si>
    <t>С делфин</t>
  </si>
  <si>
    <t>С черешка</t>
  </si>
  <si>
    <t>Correl=</t>
  </si>
  <si>
    <t>Mg ppm</t>
  </si>
  <si>
    <t>Blk</t>
  </si>
  <si>
    <t>St 1</t>
  </si>
  <si>
    <t xml:space="preserve">St 2 </t>
  </si>
  <si>
    <t xml:space="preserve">St 3 </t>
  </si>
  <si>
    <t>Slope=</t>
  </si>
  <si>
    <t>Intercept=</t>
  </si>
  <si>
    <t>Absorbance</t>
  </si>
  <si>
    <t>Черешка(</t>
  </si>
  <si>
    <t>А къпинка</t>
  </si>
  <si>
    <t>А Джанка</t>
  </si>
  <si>
    <t>Add</t>
  </si>
  <si>
    <t>Add 1</t>
  </si>
  <si>
    <t xml:space="preserve">Add 2 </t>
  </si>
  <si>
    <t xml:space="preserve">Add 3 </t>
  </si>
  <si>
    <t>Bl</t>
  </si>
  <si>
    <t>C ppm Mg</t>
  </si>
  <si>
    <t>A_делфин</t>
  </si>
  <si>
    <t>soil</t>
  </si>
  <si>
    <t>Add 2</t>
  </si>
  <si>
    <t>Add 3</t>
  </si>
  <si>
    <t>A_черешка</t>
  </si>
  <si>
    <t>mg/l</t>
  </si>
  <si>
    <t>Сума/(N-1)</t>
  </si>
  <si>
    <t>1,65 ; 2,33</t>
  </si>
  <si>
    <t>Yshapka</t>
  </si>
  <si>
    <t>(y-Yshap)^2</t>
  </si>
  <si>
    <t>"/n-2</t>
  </si>
  <si>
    <t>SQRT=</t>
  </si>
  <si>
    <t>Lower 95.0%</t>
  </si>
  <si>
    <t>Upper 95.0%</t>
  </si>
  <si>
    <t>X Variable 1</t>
  </si>
  <si>
    <t>Predicted Y</t>
  </si>
  <si>
    <t xml:space="preserve">Хорвиц - тромпет </t>
  </si>
  <si>
    <t>ДЕН ОТ СЕД.</t>
  </si>
  <si>
    <t>Ив или Мар.</t>
  </si>
  <si>
    <t>Шефа да или не</t>
  </si>
  <si>
    <t>Съгласно измервателната процедура е отчетен абсорбционния сигнал за 0.020 ml аликвот (разтвор-почва) инжектиран в GF</t>
  </si>
  <si>
    <r>
      <t xml:space="preserve">If max allowed t is 6 </t>
    </r>
    <r>
      <rPr>
        <vertAlign val="superscript"/>
        <sz val="10"/>
        <rFont val="Times New Roman CE"/>
      </rPr>
      <t>0</t>
    </r>
    <r>
      <rPr>
        <sz val="10"/>
        <rFont val="Times New Roman CE"/>
        <charset val="204"/>
      </rPr>
      <t>C calculate
M=?  for N(X,1</t>
    </r>
    <r>
      <rPr>
        <vertAlign val="superscript"/>
        <sz val="10"/>
        <rFont val="Times New Roman CE"/>
      </rPr>
      <t xml:space="preserve">2) </t>
    </r>
    <r>
      <rPr>
        <sz val="10"/>
        <rFont val="Times New Roman CE"/>
      </rPr>
      <t>that will 95 % be below the max</t>
    </r>
  </si>
  <si>
    <t>Aver(100)</t>
  </si>
  <si>
    <t>SD(100)</t>
  </si>
  <si>
    <t>t(alf,f)=</t>
  </si>
  <si>
    <t>РАНК</t>
  </si>
  <si>
    <t>Сортир. Zn mg/L</t>
  </si>
  <si>
    <t>1 серия</t>
  </si>
  <si>
    <t>2 серия</t>
  </si>
  <si>
    <t>3 серия</t>
  </si>
  <si>
    <t>4 серия</t>
  </si>
  <si>
    <t>5 серия</t>
  </si>
  <si>
    <t>AVER_10</t>
  </si>
  <si>
    <t>SD_10</t>
  </si>
  <si>
    <t>AVER_25</t>
  </si>
  <si>
    <t>SD_25</t>
  </si>
  <si>
    <t>Aver_ser</t>
  </si>
  <si>
    <t>SD_aver</t>
  </si>
  <si>
    <t>Check</t>
  </si>
  <si>
    <t>AVER_50</t>
  </si>
  <si>
    <t>SD_50</t>
  </si>
  <si>
    <t>t =</t>
  </si>
  <si>
    <t>Rel.Frequency</t>
  </si>
  <si>
    <t xml:space="preserve">Cumulative </t>
  </si>
  <si>
    <t>Confidence Level(95.0%)</t>
  </si>
  <si>
    <t>Determination of gold in jewellery gold alloys by Flame Atomic Absorption Spectrometry (1)</t>
  </si>
  <si>
    <t xml:space="preserve">(DATA) </t>
  </si>
  <si>
    <t xml:space="preserve">Flow diagram of experimental procedure (details see yellow sheet) </t>
  </si>
  <si>
    <t xml:space="preserve">The model equations </t>
  </si>
  <si>
    <t>Dilution factor - DF</t>
  </si>
  <si>
    <t>explanation of all the input quantities mentioned in model equation</t>
  </si>
  <si>
    <t xml:space="preserve">Standard uncertainty for the mass weghted by balance as diference of two whghts is: </t>
  </si>
  <si>
    <t xml:space="preserve">Combined uncertainty for the volume including cerificate (u_a); replicates (u_rep) and temperature expantion (u_temp) : </t>
  </si>
  <si>
    <t>Intermediate calculation</t>
  </si>
  <si>
    <t>SQR(3)</t>
  </si>
  <si>
    <t>SQR(6)</t>
  </si>
  <si>
    <t>stu u</t>
  </si>
  <si>
    <t>stu repeat.</t>
  </si>
  <si>
    <t>Type of distribution</t>
  </si>
  <si>
    <t>symbol</t>
  </si>
  <si>
    <t>R u_%</t>
  </si>
  <si>
    <t>u_(A)</t>
  </si>
  <si>
    <t>A (normal)</t>
  </si>
  <si>
    <t xml:space="preserve">B (rect) </t>
  </si>
  <si>
    <t>B (tri)</t>
  </si>
  <si>
    <t>X3</t>
  </si>
  <si>
    <t>X4</t>
  </si>
  <si>
    <t xml:space="preserve">ml </t>
  </si>
  <si>
    <t>R-u%</t>
  </si>
  <si>
    <t>DF=</t>
  </si>
  <si>
    <t>Concentration of calibration standard solutions</t>
  </si>
  <si>
    <t xml:space="preserve"> Initial standard concentration made up from pure Au</t>
  </si>
  <si>
    <t xml:space="preserve">Initial St Au_999,9 </t>
  </si>
  <si>
    <t>B (rect)</t>
  </si>
  <si>
    <t>m_pureAu</t>
  </si>
  <si>
    <t>Au_purity</t>
  </si>
  <si>
    <t xml:space="preserve">µg/ml (ppm) </t>
  </si>
  <si>
    <t>C_Au_999,9=</t>
  </si>
  <si>
    <t xml:space="preserve">Concentration of calibration standard solutions </t>
  </si>
  <si>
    <t>LOW St1</t>
  </si>
  <si>
    <t>stu calul</t>
  </si>
  <si>
    <t>u_(A/B)</t>
  </si>
  <si>
    <t xml:space="preserve">µg/g </t>
  </si>
  <si>
    <t>C_St1 =</t>
  </si>
  <si>
    <t>HIGH St2</t>
  </si>
  <si>
    <t>R-u_%</t>
  </si>
  <si>
    <t>C_St2=</t>
  </si>
  <si>
    <t xml:space="preserve">Bracketing  calibration </t>
  </si>
  <si>
    <t>X5</t>
  </si>
  <si>
    <t>µg/g</t>
  </si>
  <si>
    <t>Ensemble sumated</t>
  </si>
  <si>
    <t>Cx =</t>
  </si>
  <si>
    <t>Calculation of Au content (‰) in analyzed sample</t>
  </si>
  <si>
    <r>
      <t>C_</t>
    </r>
    <r>
      <rPr>
        <b/>
        <sz val="11"/>
        <rFont val="Sylfaen"/>
        <family val="1"/>
      </rPr>
      <t>‰</t>
    </r>
  </si>
  <si>
    <t>number</t>
  </si>
  <si>
    <t>DF</t>
  </si>
  <si>
    <r>
      <t>µ</t>
    </r>
    <r>
      <rPr>
        <sz val="7.5"/>
        <rFont val="Arial"/>
        <family val="2"/>
        <charset val="204"/>
      </rPr>
      <t>g/ml (</t>
    </r>
    <r>
      <rPr>
        <sz val="10"/>
        <rFont val="Arial"/>
        <family val="2"/>
        <charset val="204"/>
      </rPr>
      <t xml:space="preserve">ppm) </t>
    </r>
  </si>
  <si>
    <t>W_‰ =</t>
  </si>
  <si>
    <t>Target U</t>
  </si>
  <si>
    <r>
      <t xml:space="preserve">9 </t>
    </r>
    <r>
      <rPr>
        <b/>
        <sz val="12"/>
        <rFont val="Sylfaen"/>
        <family val="1"/>
        <charset val="204"/>
      </rPr>
      <t>‰</t>
    </r>
  </si>
  <si>
    <t>Largest(2)</t>
  </si>
  <si>
    <t>Smallest(2)</t>
  </si>
  <si>
    <t>"NORMDIST(x,mean,standard_dev,cumulative)"</t>
  </si>
  <si>
    <t>"NORMSINV(probability)"</t>
  </si>
  <si>
    <t>"NORMINV(probability,mean,standard_dev)"</t>
  </si>
  <si>
    <t>"TDIST(x,degrees_freedom,tails)"</t>
  </si>
  <si>
    <t>ALFA</t>
  </si>
  <si>
    <t>"=TINV(probability,degrees_freedom)"</t>
  </si>
  <si>
    <t xml:space="preserve">7. Да се намери симетричния интервал при който се заемат стойности с избрана статистическа сигурност за нормално разпределена величина; вероятността стойностите да попадат над зададена гранична стойност и да са по-малки от зададена гранична стойност. </t>
  </si>
  <si>
    <t>P_2t</t>
  </si>
  <si>
    <t>"-a&lt;X&lt;a"=</t>
  </si>
  <si>
    <t>"+a"</t>
  </si>
  <si>
    <t>"-a"</t>
  </si>
  <si>
    <t>N(0,1)</t>
  </si>
  <si>
    <t>Limit=</t>
  </si>
  <si>
    <t>P (Limit&lt;X)</t>
  </si>
  <si>
    <t>P (X&lt;Limit)</t>
  </si>
  <si>
    <t xml:space="preserve">
1. Да се построят статистическия ред и хистограма на рапределението на измерените стойности чрез Histogram.
2. Да се разучи инсрумента - Descriptive statistics.
3. Да се упражнят функциите: NORMSDIST, NORMDIST, NORMSINV, NORMINV   
4. Ото група с 50 резултата, да се направят 5 извадки от по 5 резултата чрез инструмента Sampling .
5. Да се изчислят оценките AVERAGE и STDEV и S на средната.
6. Де се изчислят доверителния интервал на извадка от 5 и 10 измервания и различна статистическа сигурност. 
7. Да се намери симетричния интервал при който се заемат стойности с избрана статистическа сигурност за нормално разпределена величина; вероятността стойностите да попадат над зададена гранична стойност и да са по-малки от зададена гранична стойност. 
8. Да се изчисли доверителния интервал за набор от резултати при избрана статитическа сигурност и да се провери каква е вероятността стойностите да надхвърлят зададена гранична стойност.  </t>
  </si>
  <si>
    <t>"=NORMSDIST(a)"</t>
  </si>
  <si>
    <t>Стандартното отклонение на средната стойност S_aver=S/SQRT(N)</t>
  </si>
  <si>
    <r>
      <t xml:space="preserve">При проверка на хипотези - критерия включва - </t>
    </r>
    <r>
      <rPr>
        <b/>
        <sz val="10"/>
        <rFont val="Arial"/>
        <family val="2"/>
        <charset val="204"/>
      </rPr>
      <t>изчислена статистика</t>
    </r>
    <r>
      <rPr>
        <sz val="10"/>
        <rFont val="Arial"/>
        <family val="2"/>
      </rPr>
      <t xml:space="preserve">, </t>
    </r>
    <r>
      <rPr>
        <b/>
        <sz val="10"/>
        <rFont val="Arial"/>
        <family val="2"/>
        <charset val="204"/>
      </rPr>
      <t xml:space="preserve">критична стойност </t>
    </r>
    <r>
      <rPr>
        <sz val="10"/>
        <rFont val="Arial"/>
        <family val="2"/>
      </rPr>
      <t xml:space="preserve">и </t>
    </r>
    <r>
      <rPr>
        <b/>
        <sz val="10"/>
        <rFont val="Arial"/>
        <family val="2"/>
        <charset val="204"/>
      </rPr>
      <t xml:space="preserve">решаващо правило </t>
    </r>
    <r>
      <rPr>
        <sz val="10"/>
        <rFont val="Arial"/>
        <family val="2"/>
      </rPr>
      <t xml:space="preserve">сравнявайки изчислената статистика с критичната стойност </t>
    </r>
  </si>
  <si>
    <t xml:space="preserve">РАЗПРЕДЕЛЕНИЕ НА РЕЗУЛТАТИ ОТ ИЗМЕРВАНЕ И ТЯХНОТО ОЦЕНЯВАНЕ </t>
  </si>
  <si>
    <t>shCI=</t>
  </si>
  <si>
    <t>"=TINV(2*probability,degrees_freedom)"</t>
  </si>
  <si>
    <r>
      <rPr>
        <b/>
        <sz val="10"/>
        <rFont val="Arial"/>
        <family val="2"/>
        <charset val="204"/>
      </rPr>
      <t>t</t>
    </r>
    <r>
      <rPr>
        <sz val="10"/>
        <rFont val="Arial"/>
        <family val="2"/>
      </rPr>
      <t xml:space="preserve"> for ALFA_2t</t>
    </r>
  </si>
  <si>
    <r>
      <rPr>
        <b/>
        <sz val="10"/>
        <rFont val="Arial"/>
        <family val="2"/>
        <charset val="204"/>
      </rPr>
      <t>t</t>
    </r>
    <r>
      <rPr>
        <sz val="10"/>
        <rFont val="Arial"/>
        <family val="2"/>
      </rPr>
      <t xml:space="preserve"> for ALFA_1t</t>
    </r>
  </si>
  <si>
    <t xml:space="preserve">Изчислява стойноста на t-квантила НО ПРИ ДВУСТРАННА ПОСТАНОВКА като вместо вероятност за "probability" се посочва АЛФА. При едностранна постановка за "probability" се посочва 2*АЛФА!!  ЗАПОМНИ - t-разпределението може да оценява как ще се разпредели средната стойност </t>
  </si>
  <si>
    <t>t=</t>
  </si>
  <si>
    <t>Limit-Aver=</t>
  </si>
  <si>
    <t>P-при X&lt;t =</t>
  </si>
  <si>
    <t>P-при Xaver&lt;t =</t>
  </si>
  <si>
    <t>t CI=</t>
  </si>
  <si>
    <t xml:space="preserve">Разпределение на СТЮДЕНТ </t>
  </si>
  <si>
    <t>Референт =</t>
  </si>
  <si>
    <t>X_ave</t>
  </si>
  <si>
    <t>CI pti 95%</t>
  </si>
  <si>
    <t>SH.+</t>
  </si>
  <si>
    <t>SH-</t>
  </si>
  <si>
    <t>t(f,alfa)=</t>
  </si>
  <si>
    <t>LIMIT</t>
  </si>
  <si>
    <t>ПУ</t>
  </si>
  <si>
    <t>СУ</t>
  </si>
  <si>
    <t>F=</t>
  </si>
  <si>
    <t>u_st</t>
  </si>
  <si>
    <t>u_rel</t>
  </si>
  <si>
    <t>Y=</t>
  </si>
  <si>
    <t>Y'</t>
  </si>
  <si>
    <t>Y-Y'</t>
  </si>
  <si>
    <t>(Y-Y')2</t>
  </si>
  <si>
    <t>u_Y=</t>
  </si>
  <si>
    <t>u_rel_Y=</t>
  </si>
  <si>
    <t>u_c_Y=</t>
  </si>
  <si>
    <t>Y'=</t>
  </si>
  <si>
    <t>kvadrat</t>
  </si>
  <si>
    <t>U , K=2</t>
  </si>
  <si>
    <t>http://www.eurachem.org/guidesanddocuments.htm</t>
  </si>
  <si>
    <t>к=15</t>
  </si>
  <si>
    <t>ЗА ХИПОТЕЗИ - наблюдавана - изчислима стйност на критерия и критична таблична стойност (граница) - решаващо правило - сравнение на наблюдаваната с табличната - критична</t>
  </si>
  <si>
    <t>ur_s</t>
  </si>
  <si>
    <t>Sqr=</t>
  </si>
  <si>
    <t>U при k=3</t>
  </si>
  <si>
    <t>index=</t>
  </si>
  <si>
    <t>понед</t>
  </si>
  <si>
    <t>петък</t>
  </si>
  <si>
    <t>Ив</t>
  </si>
  <si>
    <t>Марийка</t>
  </si>
  <si>
    <t>Шефа да</t>
  </si>
  <si>
    <t xml:space="preserve">Шефа не </t>
  </si>
  <si>
    <t>Бр. точки</t>
  </si>
  <si>
    <t>елем.знач</t>
  </si>
</sst>
</file>

<file path=xl/styles.xml><?xml version="1.0" encoding="utf-8"?>
<styleSheet xmlns="http://schemas.openxmlformats.org/spreadsheetml/2006/main">
  <numFmts count="22">
    <numFmt numFmtId="164" formatCode="0.0000"/>
    <numFmt numFmtId="165" formatCode="0.000"/>
    <numFmt numFmtId="166" formatCode="0.00000"/>
    <numFmt numFmtId="167" formatCode="0.000000"/>
    <numFmt numFmtId="168" formatCode="0.0000000"/>
    <numFmt numFmtId="169" formatCode="0.00000000"/>
    <numFmt numFmtId="170" formatCode="0.000000000000"/>
    <numFmt numFmtId="171" formatCode="0.0000000000000"/>
    <numFmt numFmtId="172" formatCode="0.0"/>
    <numFmt numFmtId="173" formatCode="0.0%"/>
    <numFmt numFmtId="174" formatCode="0.000E+00"/>
    <numFmt numFmtId="175" formatCode="0E+00"/>
    <numFmt numFmtId="176" formatCode="0.000%"/>
    <numFmt numFmtId="177" formatCode="_-* #,##0.00\ _K_č_-;\-* #,##0.00\ _K_č_-;_-* &quot;-&quot;??\ _K_č_-;_-@_-"/>
    <numFmt numFmtId="178" formatCode="0.0E+00"/>
    <numFmt numFmtId="179" formatCode="0.000000000"/>
    <numFmt numFmtId="180" formatCode="0.000E+00;\쑐"/>
    <numFmt numFmtId="181" formatCode="0.00E+00;\⩨"/>
    <numFmt numFmtId="182" formatCode="0.000E+00;\⩨"/>
    <numFmt numFmtId="183" formatCode="0.0000%"/>
    <numFmt numFmtId="184" formatCode="0.0000000%"/>
    <numFmt numFmtId="185" formatCode=".00%"/>
  </numFmts>
  <fonts count="278">
    <font>
      <sz val="10"/>
      <name val="Times New Roman CE"/>
      <charset val="204"/>
    </font>
    <font>
      <sz val="10"/>
      <name val="Times New Roman CE"/>
      <charset val="204"/>
    </font>
    <font>
      <b/>
      <sz val="10"/>
      <name val="Times New Roman CE"/>
      <family val="1"/>
      <charset val="238"/>
    </font>
    <font>
      <sz val="12"/>
      <name val="Times New Roman"/>
      <family val="1"/>
    </font>
    <font>
      <b/>
      <sz val="12"/>
      <name val="Times New Roman"/>
      <family val="1"/>
    </font>
    <font>
      <sz val="10"/>
      <color indexed="10"/>
      <name val="Times New Roman CE"/>
      <family val="1"/>
      <charset val="238"/>
    </font>
    <font>
      <sz val="12"/>
      <name val="Times New Roman CE"/>
      <family val="1"/>
      <charset val="238"/>
    </font>
    <font>
      <sz val="10"/>
      <name val="Arial"/>
      <family val="2"/>
      <charset val="204"/>
    </font>
    <font>
      <sz val="10"/>
      <name val="Symbol"/>
      <family val="1"/>
      <charset val="2"/>
    </font>
    <font>
      <b/>
      <sz val="10"/>
      <name val="Arial"/>
      <family val="2"/>
      <charset val="204"/>
    </font>
    <font>
      <sz val="8"/>
      <color indexed="81"/>
      <name val="Tahoma"/>
      <family val="2"/>
      <charset val="204"/>
    </font>
    <font>
      <b/>
      <sz val="8"/>
      <color indexed="81"/>
      <name val="Tahoma"/>
      <family val="2"/>
      <charset val="204"/>
    </font>
    <font>
      <sz val="9"/>
      <name val="Arial"/>
      <family val="2"/>
      <charset val="204"/>
    </font>
    <font>
      <b/>
      <sz val="10"/>
      <color indexed="12"/>
      <name val="Arial"/>
      <family val="2"/>
      <charset val="204"/>
    </font>
    <font>
      <sz val="10"/>
      <color indexed="10"/>
      <name val="Arial"/>
      <family val="2"/>
      <charset val="204"/>
    </font>
    <font>
      <sz val="10"/>
      <color indexed="19"/>
      <name val="Arial"/>
      <family val="2"/>
      <charset val="204"/>
    </font>
    <font>
      <sz val="10"/>
      <color indexed="51"/>
      <name val="Arial"/>
      <family val="2"/>
      <charset val="204"/>
    </font>
    <font>
      <sz val="10"/>
      <name val="Times New Roman"/>
      <family val="1"/>
      <charset val="204"/>
    </font>
    <font>
      <sz val="10"/>
      <name val="Times New Roman CE"/>
      <family val="1"/>
      <charset val="238"/>
    </font>
    <font>
      <sz val="10"/>
      <name val="Arial"/>
      <family val="2"/>
      <charset val="204"/>
    </font>
    <font>
      <b/>
      <sz val="11"/>
      <name val="Arial"/>
      <family val="2"/>
      <charset val="204"/>
    </font>
    <font>
      <b/>
      <sz val="11"/>
      <color indexed="58"/>
      <name val="Arial"/>
      <family val="2"/>
      <charset val="204"/>
    </font>
    <font>
      <b/>
      <sz val="11"/>
      <color indexed="10"/>
      <name val="Arial"/>
      <family val="2"/>
      <charset val="204"/>
    </font>
    <font>
      <b/>
      <sz val="11"/>
      <color indexed="60"/>
      <name val="Arial"/>
      <family val="2"/>
      <charset val="204"/>
    </font>
    <font>
      <b/>
      <sz val="10"/>
      <name val="Times New Roman"/>
      <family val="1"/>
      <charset val="204"/>
    </font>
    <font>
      <sz val="8"/>
      <name val="Times New Roman CE"/>
      <charset val="204"/>
    </font>
    <font>
      <b/>
      <sz val="10"/>
      <name val="Times New Roman CE"/>
      <charset val="204"/>
    </font>
    <font>
      <b/>
      <sz val="10"/>
      <name val="Arial"/>
      <family val="2"/>
    </font>
    <font>
      <sz val="8"/>
      <name val="Arial"/>
      <family val="2"/>
      <charset val="204"/>
    </font>
    <font>
      <b/>
      <sz val="12"/>
      <name val="Times New Roman CE"/>
      <charset val="204"/>
    </font>
    <font>
      <i/>
      <sz val="10"/>
      <name val="Times New Roman CE"/>
      <charset val="204"/>
    </font>
    <font>
      <b/>
      <sz val="12"/>
      <name val="Arial"/>
      <family val="2"/>
    </font>
    <font>
      <sz val="10"/>
      <name val="Arial"/>
      <family val="2"/>
      <charset val="204"/>
    </font>
    <font>
      <sz val="10"/>
      <name val="Arial CE"/>
      <charset val="238"/>
    </font>
    <font>
      <b/>
      <sz val="10"/>
      <name val="Arial CE"/>
      <family val="2"/>
      <charset val="238"/>
    </font>
    <font>
      <i/>
      <sz val="10"/>
      <name val="Arial CE"/>
      <charset val="238"/>
    </font>
    <font>
      <b/>
      <sz val="12"/>
      <name val="Arial"/>
      <family val="2"/>
      <charset val="204"/>
    </font>
    <font>
      <b/>
      <sz val="14"/>
      <name val="Arial"/>
      <family val="2"/>
      <charset val="204"/>
    </font>
    <font>
      <b/>
      <sz val="14"/>
      <color indexed="9"/>
      <name val="Arial"/>
      <family val="2"/>
    </font>
    <font>
      <b/>
      <sz val="10"/>
      <color indexed="10"/>
      <name val="Arial"/>
      <family val="2"/>
    </font>
    <font>
      <sz val="12"/>
      <color indexed="8"/>
      <name val="Arial"/>
      <family val="2"/>
    </font>
    <font>
      <sz val="10"/>
      <color indexed="9"/>
      <name val="Arial"/>
      <family val="2"/>
      <charset val="204"/>
    </font>
    <font>
      <sz val="10"/>
      <name val="Symbol"/>
      <family val="1"/>
      <charset val="2"/>
    </font>
    <font>
      <b/>
      <sz val="10"/>
      <color indexed="8"/>
      <name val="Arial"/>
      <family val="2"/>
    </font>
    <font>
      <sz val="10"/>
      <color indexed="8"/>
      <name val="Arial"/>
      <family val="2"/>
    </font>
    <font>
      <b/>
      <sz val="12"/>
      <color indexed="8"/>
      <name val="Symbol"/>
      <family val="1"/>
      <charset val="2"/>
    </font>
    <font>
      <b/>
      <sz val="10"/>
      <color indexed="8"/>
      <name val="Symbol"/>
      <family val="1"/>
      <charset val="2"/>
    </font>
    <font>
      <sz val="10"/>
      <name val="Arial"/>
      <family val="2"/>
    </font>
    <font>
      <sz val="10"/>
      <color indexed="10"/>
      <name val="Arial"/>
      <family val="2"/>
    </font>
    <font>
      <sz val="10"/>
      <color indexed="12"/>
      <name val="Arial"/>
      <family val="2"/>
    </font>
    <font>
      <b/>
      <vertAlign val="subscript"/>
      <sz val="12"/>
      <name val="Arial"/>
      <family val="2"/>
    </font>
    <font>
      <b/>
      <sz val="12"/>
      <name val="Symbol"/>
      <family val="1"/>
      <charset val="2"/>
    </font>
    <font>
      <sz val="12"/>
      <name val="Arial"/>
      <family val="2"/>
    </font>
    <font>
      <b/>
      <i/>
      <sz val="14"/>
      <name val="Arial"/>
      <family val="2"/>
    </font>
    <font>
      <sz val="11"/>
      <name val="Arial"/>
      <family val="2"/>
    </font>
    <font>
      <sz val="11"/>
      <color indexed="12"/>
      <name val="Arial"/>
      <family val="2"/>
    </font>
    <font>
      <b/>
      <sz val="11"/>
      <name val="Arial"/>
      <family val="2"/>
    </font>
    <font>
      <b/>
      <sz val="11"/>
      <color indexed="10"/>
      <name val="Arial"/>
      <family val="2"/>
    </font>
    <font>
      <b/>
      <vertAlign val="superscript"/>
      <sz val="11"/>
      <color indexed="10"/>
      <name val="Arial"/>
      <family val="2"/>
    </font>
    <font>
      <b/>
      <i/>
      <sz val="12"/>
      <name val="Times New Roman"/>
      <family val="1"/>
    </font>
    <font>
      <b/>
      <i/>
      <sz val="10"/>
      <color indexed="11"/>
      <name val="Arial"/>
      <family val="2"/>
    </font>
    <font>
      <b/>
      <sz val="14"/>
      <color indexed="11"/>
      <name val="Felix Titling"/>
      <family val="5"/>
    </font>
    <font>
      <b/>
      <sz val="10"/>
      <color indexed="11"/>
      <name val="Arial"/>
      <family val="2"/>
    </font>
    <font>
      <b/>
      <i/>
      <sz val="10"/>
      <name val="Arial"/>
      <family val="2"/>
    </font>
    <font>
      <sz val="8"/>
      <name val="Arial"/>
      <family val="2"/>
    </font>
    <font>
      <sz val="8"/>
      <name val="Arial"/>
      <family val="2"/>
      <charset val="204"/>
    </font>
    <font>
      <sz val="10"/>
      <name val="Castellar"/>
      <family val="1"/>
    </font>
    <font>
      <sz val="10"/>
      <color indexed="13"/>
      <name val="Arial"/>
      <family val="2"/>
    </font>
    <font>
      <b/>
      <i/>
      <sz val="8"/>
      <color indexed="81"/>
      <name val="Tahoma"/>
      <family val="2"/>
    </font>
    <font>
      <b/>
      <sz val="8"/>
      <color indexed="81"/>
      <name val="Tahoma"/>
      <family val="2"/>
    </font>
    <font>
      <b/>
      <sz val="14"/>
      <name val="Arial"/>
      <family val="2"/>
    </font>
    <font>
      <sz val="12"/>
      <name val="Arial CE"/>
      <charset val="238"/>
    </font>
    <font>
      <b/>
      <sz val="10"/>
      <color indexed="16"/>
      <name val="Arial"/>
      <family val="2"/>
      <charset val="204"/>
    </font>
    <font>
      <b/>
      <sz val="12"/>
      <color indexed="16"/>
      <name val="Arial"/>
      <family val="2"/>
      <charset val="204"/>
    </font>
    <font>
      <sz val="12"/>
      <name val="Arial"/>
      <family val="2"/>
      <charset val="204"/>
    </font>
    <font>
      <sz val="10"/>
      <name val="Times New Roman"/>
      <family val="1"/>
      <charset val="204"/>
    </font>
    <font>
      <sz val="8"/>
      <name val="Times New Roman"/>
      <family val="1"/>
      <charset val="204"/>
    </font>
    <font>
      <i/>
      <sz val="10"/>
      <name val="Times New Roman"/>
      <family val="1"/>
      <charset val="204"/>
    </font>
    <font>
      <b/>
      <i/>
      <sz val="10"/>
      <name val="Times New Roman"/>
      <family val="1"/>
      <charset val="204"/>
    </font>
    <font>
      <b/>
      <u/>
      <sz val="10"/>
      <color indexed="10"/>
      <name val="Times New Roman"/>
      <family val="1"/>
      <charset val="204"/>
    </font>
    <font>
      <b/>
      <sz val="10"/>
      <name val="Symbol"/>
      <family val="1"/>
      <charset val="2"/>
    </font>
    <font>
      <b/>
      <sz val="10"/>
      <name val="Symbol"/>
      <family val="1"/>
      <charset val="2"/>
    </font>
    <font>
      <b/>
      <vertAlign val="subscript"/>
      <sz val="10"/>
      <name val="Symbol"/>
      <family val="1"/>
      <charset val="2"/>
    </font>
    <font>
      <b/>
      <vertAlign val="subscript"/>
      <sz val="10"/>
      <name val="Times New Roman CE"/>
      <charset val="204"/>
    </font>
    <font>
      <b/>
      <sz val="10"/>
      <name val="Arial"/>
      <family val="2"/>
      <charset val="204"/>
    </font>
    <font>
      <b/>
      <vertAlign val="superscript"/>
      <sz val="10"/>
      <name val="Times New Roman"/>
      <family val="1"/>
      <charset val="204"/>
    </font>
    <font>
      <b/>
      <sz val="10"/>
      <name val="Arial"/>
      <family val="2"/>
      <charset val="204"/>
    </font>
    <font>
      <b/>
      <i/>
      <sz val="10"/>
      <name val="Times New Roman"/>
      <family val="1"/>
    </font>
    <font>
      <b/>
      <sz val="10"/>
      <name val="Times New Roman"/>
      <family val="1"/>
    </font>
    <font>
      <b/>
      <sz val="12"/>
      <name val="Times New Roman"/>
      <family val="1"/>
      <charset val="204"/>
    </font>
    <font>
      <b/>
      <sz val="10"/>
      <color indexed="9"/>
      <name val="Arial"/>
      <family val="2"/>
      <charset val="204"/>
    </font>
    <font>
      <b/>
      <i/>
      <sz val="10"/>
      <name val="Times New Roman CE"/>
      <charset val="204"/>
    </font>
    <font>
      <sz val="10"/>
      <color indexed="9"/>
      <name val="Times New Roman CE"/>
      <charset val="204"/>
    </font>
    <font>
      <b/>
      <u/>
      <sz val="10"/>
      <name val="Times New Roman CE"/>
      <charset val="204"/>
    </font>
    <font>
      <sz val="8"/>
      <name val="Arial CE"/>
      <charset val="238"/>
    </font>
    <font>
      <b/>
      <sz val="14"/>
      <color indexed="13"/>
      <name val="Arial"/>
      <family val="2"/>
      <charset val="204"/>
    </font>
    <font>
      <sz val="11"/>
      <name val="Arial CE"/>
      <charset val="238"/>
    </font>
    <font>
      <b/>
      <i/>
      <sz val="11"/>
      <name val="Arial"/>
      <family val="2"/>
    </font>
    <font>
      <b/>
      <sz val="11"/>
      <name val="Arial CE"/>
      <charset val="204"/>
    </font>
    <font>
      <b/>
      <vertAlign val="subscript"/>
      <sz val="11"/>
      <name val="Arial CE"/>
      <family val="2"/>
      <charset val="238"/>
    </font>
    <font>
      <b/>
      <sz val="11"/>
      <name val="Arial CE"/>
      <family val="2"/>
      <charset val="238"/>
    </font>
    <font>
      <b/>
      <vertAlign val="subscript"/>
      <sz val="11"/>
      <name val="Arial"/>
      <family val="2"/>
    </font>
    <font>
      <b/>
      <vertAlign val="subscript"/>
      <sz val="11"/>
      <name val="Arial CE"/>
      <charset val="204"/>
    </font>
    <font>
      <b/>
      <vertAlign val="superscript"/>
      <sz val="11"/>
      <name val="Arial CE"/>
      <charset val="204"/>
    </font>
    <font>
      <vertAlign val="subscript"/>
      <sz val="11"/>
      <name val="Arial"/>
      <family val="2"/>
    </font>
    <font>
      <vertAlign val="superscript"/>
      <sz val="11"/>
      <name val="Arial"/>
      <family val="2"/>
    </font>
    <font>
      <b/>
      <sz val="11"/>
      <color indexed="12"/>
      <name val="Arial"/>
      <family val="2"/>
    </font>
    <font>
      <b/>
      <i/>
      <vertAlign val="subscript"/>
      <sz val="11"/>
      <name val="Arial"/>
      <family val="2"/>
    </font>
    <font>
      <sz val="11"/>
      <color indexed="20"/>
      <name val="Arial CE"/>
      <charset val="238"/>
    </font>
    <font>
      <b/>
      <sz val="11"/>
      <name val="Symbol"/>
      <family val="1"/>
      <charset val="2"/>
    </font>
    <font>
      <b/>
      <sz val="11"/>
      <color indexed="13"/>
      <name val="Arial"/>
      <family val="2"/>
      <charset val="204"/>
    </font>
    <font>
      <b/>
      <i/>
      <sz val="11"/>
      <name val="Arial CE"/>
      <family val="2"/>
      <charset val="238"/>
    </font>
    <font>
      <sz val="11"/>
      <name val="Arial"/>
      <family val="2"/>
      <charset val="204"/>
    </font>
    <font>
      <sz val="11"/>
      <name val="Arial CE"/>
      <family val="2"/>
      <charset val="238"/>
    </font>
    <font>
      <u/>
      <sz val="11"/>
      <name val="Arial CE"/>
      <family val="2"/>
      <charset val="238"/>
    </font>
    <font>
      <b/>
      <vertAlign val="superscript"/>
      <sz val="11"/>
      <color indexed="10"/>
      <name val="Arial"/>
      <family val="2"/>
      <charset val="204"/>
    </font>
    <font>
      <vertAlign val="superscript"/>
      <sz val="10"/>
      <name val="Times New Roman CE"/>
      <charset val="204"/>
    </font>
    <font>
      <vertAlign val="subscript"/>
      <sz val="10"/>
      <name val="Times New Roman CE"/>
      <charset val="204"/>
    </font>
    <font>
      <b/>
      <vertAlign val="superscript"/>
      <sz val="10"/>
      <name val="Times New Roman CE"/>
      <charset val="204"/>
    </font>
    <font>
      <sz val="10"/>
      <color indexed="10"/>
      <name val="Arial"/>
      <family val="2"/>
      <charset val="204"/>
    </font>
    <font>
      <sz val="10"/>
      <color indexed="57"/>
      <name val="Arial"/>
      <family val="2"/>
      <charset val="204"/>
    </font>
    <font>
      <b/>
      <sz val="12"/>
      <color indexed="9"/>
      <name val="Arial"/>
      <family val="2"/>
    </font>
    <font>
      <b/>
      <sz val="12"/>
      <name val="Arial CE"/>
      <charset val="204"/>
    </font>
    <font>
      <sz val="11"/>
      <name val="Arial CE"/>
      <charset val="204"/>
    </font>
    <font>
      <b/>
      <sz val="10"/>
      <color indexed="9"/>
      <name val="Times New Roman CE"/>
      <charset val="204"/>
    </font>
    <font>
      <b/>
      <sz val="14"/>
      <color indexed="10"/>
      <name val="Times New Roman CE"/>
      <charset val="204"/>
    </font>
    <font>
      <b/>
      <sz val="10"/>
      <color indexed="10"/>
      <name val="Times New Roman CE"/>
      <charset val="204"/>
    </font>
    <font>
      <b/>
      <sz val="12"/>
      <color indexed="10"/>
      <name val="Times New Roman CE"/>
      <charset val="204"/>
    </font>
    <font>
      <b/>
      <vertAlign val="superscript"/>
      <sz val="10"/>
      <color indexed="9"/>
      <name val="Times New Roman CE"/>
      <charset val="204"/>
    </font>
    <font>
      <b/>
      <sz val="11"/>
      <color indexed="9"/>
      <name val="Arial"/>
      <family val="2"/>
      <charset val="204"/>
    </font>
    <font>
      <sz val="10"/>
      <color indexed="9"/>
      <name val="Arial"/>
      <family val="2"/>
      <charset val="204"/>
    </font>
    <font>
      <b/>
      <sz val="12"/>
      <color indexed="9"/>
      <name val="Times New Roman CE"/>
      <charset val="204"/>
    </font>
    <font>
      <b/>
      <i/>
      <sz val="12"/>
      <name val="Arial"/>
      <family val="2"/>
    </font>
    <font>
      <b/>
      <i/>
      <sz val="11"/>
      <color indexed="12"/>
      <name val="Comic Sans MS"/>
      <family val="4"/>
    </font>
    <font>
      <b/>
      <sz val="12"/>
      <color indexed="10"/>
      <name val="Arial"/>
      <family val="2"/>
    </font>
    <font>
      <b/>
      <sz val="12"/>
      <color indexed="40"/>
      <name val="Arial"/>
      <family val="2"/>
    </font>
    <font>
      <b/>
      <sz val="12"/>
      <color indexed="14"/>
      <name val="Arial"/>
      <family val="2"/>
    </font>
    <font>
      <b/>
      <i/>
      <sz val="10"/>
      <color indexed="10"/>
      <name val="Arial"/>
      <family val="2"/>
    </font>
    <font>
      <b/>
      <sz val="9"/>
      <name val="Arial"/>
      <family val="2"/>
    </font>
    <font>
      <b/>
      <i/>
      <sz val="10"/>
      <color indexed="12"/>
      <name val="Arial"/>
      <family val="2"/>
    </font>
    <font>
      <b/>
      <sz val="14"/>
      <color indexed="13"/>
      <name val="Arial"/>
      <family val="2"/>
    </font>
    <font>
      <b/>
      <sz val="10"/>
      <name val="Arial CE"/>
      <charset val="204"/>
    </font>
    <font>
      <b/>
      <vertAlign val="subscript"/>
      <sz val="10"/>
      <name val="Arial CE"/>
      <charset val="204"/>
    </font>
    <font>
      <b/>
      <vertAlign val="subscript"/>
      <sz val="12"/>
      <name val="Arial CE"/>
      <charset val="204"/>
    </font>
    <font>
      <b/>
      <i/>
      <sz val="10"/>
      <name val="Arial CE"/>
      <family val="2"/>
      <charset val="238"/>
    </font>
    <font>
      <b/>
      <sz val="10"/>
      <color indexed="14"/>
      <name val="Arial CE"/>
      <family val="2"/>
      <charset val="238"/>
    </font>
    <font>
      <vertAlign val="superscript"/>
      <sz val="10"/>
      <name val="Arial CE"/>
      <family val="2"/>
      <charset val="238"/>
    </font>
    <font>
      <b/>
      <sz val="10"/>
      <color indexed="56"/>
      <name val="Arial CE"/>
      <charset val="204"/>
    </font>
    <font>
      <vertAlign val="subscript"/>
      <sz val="10"/>
      <name val="Arial CE"/>
      <family val="2"/>
      <charset val="238"/>
    </font>
    <font>
      <b/>
      <vertAlign val="superscript"/>
      <sz val="12"/>
      <name val="Arial"/>
      <family val="2"/>
    </font>
    <font>
      <b/>
      <sz val="10"/>
      <color indexed="17"/>
      <name val="Arial"/>
      <family val="2"/>
    </font>
    <font>
      <b/>
      <sz val="14"/>
      <color indexed="43"/>
      <name val="Arial CE"/>
      <family val="2"/>
      <charset val="238"/>
    </font>
    <font>
      <b/>
      <sz val="11"/>
      <color indexed="43"/>
      <name val="Arial CE"/>
      <family val="2"/>
      <charset val="238"/>
    </font>
    <font>
      <vertAlign val="subscript"/>
      <sz val="11"/>
      <name val="Arial"/>
      <family val="2"/>
      <charset val="204"/>
    </font>
    <font>
      <sz val="11"/>
      <name val="Arial"/>
      <family val="2"/>
      <charset val="204"/>
    </font>
    <font>
      <vertAlign val="subscript"/>
      <sz val="11"/>
      <name val="Arial CE"/>
      <family val="2"/>
      <charset val="238"/>
    </font>
    <font>
      <sz val="14"/>
      <name val="Times New Roman"/>
      <family val="1"/>
    </font>
    <font>
      <b/>
      <sz val="8"/>
      <name val="Times New Roman"/>
      <family val="1"/>
    </font>
    <font>
      <sz val="14.9"/>
      <color indexed="8"/>
      <name val="Times New Roman CE"/>
      <charset val="204"/>
    </font>
    <font>
      <sz val="14.9"/>
      <color indexed="8"/>
      <name val="Arial"/>
      <family val="2"/>
      <charset val="204"/>
    </font>
    <font>
      <sz val="12"/>
      <name val="Arial"/>
      <family val="2"/>
      <charset val="204"/>
    </font>
    <font>
      <b/>
      <sz val="12"/>
      <name val="Arial"/>
      <family val="2"/>
      <charset val="204"/>
    </font>
    <font>
      <sz val="12"/>
      <name val="Symbol"/>
      <family val="1"/>
      <charset val="2"/>
    </font>
    <font>
      <b/>
      <i/>
      <sz val="14"/>
      <name val="Times New Roman CE"/>
      <charset val="204"/>
    </font>
    <font>
      <sz val="10"/>
      <name val="Arial CE"/>
      <family val="2"/>
      <charset val="238"/>
    </font>
    <font>
      <b/>
      <sz val="12"/>
      <name val="Arial CE"/>
      <family val="2"/>
      <charset val="238"/>
    </font>
    <font>
      <b/>
      <sz val="10"/>
      <color indexed="9"/>
      <name val="Arial CE"/>
      <family val="2"/>
      <charset val="238"/>
    </font>
    <font>
      <sz val="10"/>
      <color indexed="9"/>
      <name val="Arial CE"/>
      <family val="2"/>
      <charset val="238"/>
    </font>
    <font>
      <i/>
      <sz val="10"/>
      <name val="Arial CE"/>
      <family val="2"/>
      <charset val="238"/>
    </font>
    <font>
      <b/>
      <vertAlign val="subscript"/>
      <sz val="10"/>
      <name val="Arial CE"/>
      <family val="2"/>
      <charset val="238"/>
    </font>
    <font>
      <b/>
      <i/>
      <sz val="10"/>
      <color indexed="10"/>
      <name val="Arial CE"/>
      <family val="2"/>
      <charset val="238"/>
    </font>
    <font>
      <b/>
      <sz val="6.7"/>
      <name val="Arial CE"/>
      <charset val="238"/>
    </font>
    <font>
      <b/>
      <sz val="10"/>
      <name val="Arial CE"/>
      <charset val="238"/>
    </font>
    <font>
      <b/>
      <vertAlign val="subscript"/>
      <sz val="10"/>
      <color indexed="9"/>
      <name val="Arial CE"/>
      <family val="2"/>
      <charset val="238"/>
    </font>
    <font>
      <b/>
      <sz val="10"/>
      <color indexed="10"/>
      <name val="Arial CE"/>
      <family val="2"/>
      <charset val="238"/>
    </font>
    <font>
      <b/>
      <sz val="8.3000000000000007"/>
      <name val="Arial"/>
      <family val="2"/>
    </font>
    <font>
      <b/>
      <sz val="11"/>
      <color indexed="12"/>
      <name val="Arial CE"/>
      <charset val="204"/>
    </font>
    <font>
      <sz val="11"/>
      <color indexed="12"/>
      <name val="Arial CE"/>
      <charset val="238"/>
    </font>
    <font>
      <b/>
      <sz val="11"/>
      <color indexed="12"/>
      <name val="Arial CE"/>
      <charset val="238"/>
    </font>
    <font>
      <b/>
      <vertAlign val="subscript"/>
      <sz val="11"/>
      <name val="Arial"/>
      <family val="2"/>
      <charset val="204"/>
    </font>
    <font>
      <b/>
      <sz val="10"/>
      <color indexed="8"/>
      <name val="Arial"/>
      <family val="2"/>
      <charset val="204"/>
    </font>
    <font>
      <sz val="10"/>
      <color indexed="8"/>
      <name val="Arial"/>
      <family val="2"/>
      <charset val="204"/>
    </font>
    <font>
      <sz val="12"/>
      <color indexed="9"/>
      <name val="Times New Roman CE"/>
      <family val="1"/>
      <charset val="238"/>
    </font>
    <font>
      <sz val="10"/>
      <color indexed="10"/>
      <name val="Times New Roman CE"/>
      <charset val="204"/>
    </font>
    <font>
      <sz val="10"/>
      <color indexed="18"/>
      <name val="Times New Roman CE"/>
      <charset val="204"/>
    </font>
    <font>
      <b/>
      <sz val="12"/>
      <name val="Symbol"/>
      <family val="1"/>
      <charset val="2"/>
    </font>
    <font>
      <sz val="10"/>
      <color indexed="57"/>
      <name val="Arial"/>
      <family val="2"/>
      <charset val="204"/>
    </font>
    <font>
      <sz val="10"/>
      <color indexed="26"/>
      <name val="Arial"/>
      <family val="2"/>
      <charset val="204"/>
    </font>
    <font>
      <b/>
      <sz val="12"/>
      <color indexed="8"/>
      <name val="Arial"/>
      <family val="2"/>
      <charset val="204"/>
    </font>
    <font>
      <sz val="11"/>
      <color indexed="18"/>
      <name val="Arial"/>
      <family val="2"/>
      <charset val="204"/>
    </font>
    <font>
      <b/>
      <sz val="10"/>
      <color indexed="10"/>
      <name val="Arial"/>
      <family val="2"/>
      <charset val="204"/>
    </font>
    <font>
      <b/>
      <sz val="10"/>
      <color indexed="81"/>
      <name val="Tahoma"/>
      <family val="2"/>
      <charset val="204"/>
    </font>
    <font>
      <sz val="10"/>
      <color indexed="81"/>
      <name val="Tahoma"/>
      <family val="2"/>
      <charset val="204"/>
    </font>
    <font>
      <b/>
      <sz val="14"/>
      <color indexed="9"/>
      <name val="Arial"/>
      <family val="2"/>
      <charset val="204"/>
    </font>
    <font>
      <b/>
      <sz val="10"/>
      <color indexed="18"/>
      <name val="Arial"/>
      <family val="2"/>
      <charset val="204"/>
    </font>
    <font>
      <b/>
      <sz val="10"/>
      <color indexed="40"/>
      <name val="Arial"/>
      <family val="2"/>
      <charset val="204"/>
    </font>
    <font>
      <sz val="10"/>
      <color indexed="9"/>
      <name val="Arial"/>
      <family val="2"/>
      <charset val="204"/>
    </font>
    <font>
      <sz val="10"/>
      <color indexed="48"/>
      <name val="Arial"/>
      <family val="2"/>
      <charset val="204"/>
    </font>
    <font>
      <b/>
      <i/>
      <sz val="10"/>
      <name val="Arial"/>
      <family val="2"/>
      <charset val="204"/>
    </font>
    <font>
      <sz val="8.8000000000000007"/>
      <color indexed="8"/>
      <name val="Times New Roman CE"/>
      <charset val="204"/>
    </font>
    <font>
      <sz val="8"/>
      <name val="Arial"/>
      <family val="2"/>
      <charset val="204"/>
    </font>
    <font>
      <b/>
      <sz val="9.6999999999999993"/>
      <color indexed="10"/>
      <name val="Arial"/>
      <family val="2"/>
      <charset val="204"/>
    </font>
    <font>
      <b/>
      <sz val="9.6999999999999993"/>
      <color indexed="8"/>
      <name val="Arial"/>
      <family val="2"/>
      <charset val="204"/>
    </font>
    <font>
      <sz val="8.8000000000000007"/>
      <color indexed="8"/>
      <name val="Arial"/>
      <family val="2"/>
      <charset val="204"/>
    </font>
    <font>
      <sz val="10"/>
      <color indexed="10"/>
      <name val="Arial"/>
      <family val="2"/>
      <charset val="204"/>
    </font>
    <font>
      <sz val="10"/>
      <name val="Arial Unicode MS"/>
      <family val="2"/>
      <charset val="204"/>
    </font>
    <font>
      <sz val="10"/>
      <color indexed="22"/>
      <name val="Arial"/>
      <family val="2"/>
      <charset val="204"/>
    </font>
    <font>
      <b/>
      <sz val="10"/>
      <color indexed="9"/>
      <name val="Arial"/>
      <family val="2"/>
      <charset val="204"/>
    </font>
    <font>
      <b/>
      <i/>
      <sz val="10"/>
      <name val="Arial"/>
      <family val="2"/>
      <charset val="204"/>
    </font>
    <font>
      <b/>
      <sz val="10"/>
      <color indexed="12"/>
      <name val="Arial"/>
      <family val="2"/>
    </font>
    <font>
      <sz val="10"/>
      <color indexed="12"/>
      <name val="Arial"/>
      <family val="2"/>
      <charset val="204"/>
    </font>
    <font>
      <b/>
      <sz val="10"/>
      <color indexed="12"/>
      <name val="Arial"/>
      <family val="2"/>
      <charset val="204"/>
    </font>
    <font>
      <b/>
      <vertAlign val="subscript"/>
      <sz val="10"/>
      <color indexed="12"/>
      <name val="Arial"/>
      <family val="2"/>
    </font>
    <font>
      <b/>
      <sz val="10"/>
      <color indexed="12"/>
      <name val="Symbol"/>
      <family val="1"/>
      <charset val="2"/>
    </font>
    <font>
      <b/>
      <sz val="10"/>
      <color indexed="9"/>
      <name val="Arial"/>
      <family val="2"/>
    </font>
    <font>
      <b/>
      <sz val="12"/>
      <color indexed="17"/>
      <name val="Arial"/>
      <family val="2"/>
    </font>
    <font>
      <b/>
      <vertAlign val="subscript"/>
      <sz val="10"/>
      <name val="Arial"/>
      <family val="2"/>
    </font>
    <font>
      <b/>
      <u/>
      <sz val="10"/>
      <name val="Symbol"/>
      <family val="1"/>
      <charset val="2"/>
    </font>
    <font>
      <b/>
      <vertAlign val="subscript"/>
      <sz val="10"/>
      <name val="Arial"/>
      <family val="2"/>
      <charset val="204"/>
    </font>
    <font>
      <b/>
      <vertAlign val="subscript"/>
      <sz val="11"/>
      <name val="Symbol"/>
      <family val="1"/>
      <charset val="2"/>
    </font>
    <font>
      <b/>
      <sz val="11"/>
      <name val="Arial"/>
      <family val="2"/>
      <charset val="204"/>
    </font>
    <font>
      <sz val="8"/>
      <color indexed="81"/>
      <name val="Tahoma"/>
      <family val="2"/>
    </font>
    <font>
      <u/>
      <sz val="10"/>
      <name val="Arial"/>
      <family val="2"/>
      <charset val="204"/>
    </font>
    <font>
      <b/>
      <sz val="10"/>
      <color indexed="48"/>
      <name val="Arial"/>
      <family val="2"/>
      <charset val="204"/>
    </font>
    <font>
      <vertAlign val="superscript"/>
      <sz val="10"/>
      <name val="Arial"/>
      <family val="2"/>
      <charset val="204"/>
    </font>
    <font>
      <b/>
      <i/>
      <sz val="12"/>
      <name val="Arial"/>
      <family val="2"/>
      <charset val="204"/>
    </font>
    <font>
      <b/>
      <sz val="11"/>
      <color indexed="9"/>
      <name val="Times New Roman"/>
      <family val="1"/>
      <charset val="204"/>
    </font>
    <font>
      <sz val="11"/>
      <name val="Times New Roman"/>
      <family val="1"/>
      <charset val="204"/>
    </font>
    <font>
      <b/>
      <sz val="11"/>
      <name val="Times New Roman"/>
      <family val="1"/>
      <charset val="204"/>
    </font>
    <font>
      <b/>
      <vertAlign val="subscript"/>
      <sz val="11"/>
      <name val="Times New Roman"/>
      <family val="1"/>
      <charset val="204"/>
    </font>
    <font>
      <b/>
      <vertAlign val="superscript"/>
      <sz val="11"/>
      <name val="Times New Roman"/>
      <family val="1"/>
      <charset val="204"/>
    </font>
    <font>
      <b/>
      <i/>
      <sz val="11"/>
      <name val="Times New Roman"/>
      <family val="1"/>
      <charset val="204"/>
    </font>
    <font>
      <b/>
      <sz val="11"/>
      <color indexed="10"/>
      <name val="Times New Roman"/>
      <family val="1"/>
      <charset val="204"/>
    </font>
    <font>
      <sz val="10"/>
      <color indexed="9"/>
      <name val="Arial"/>
      <family val="2"/>
    </font>
    <font>
      <b/>
      <sz val="8"/>
      <color indexed="9"/>
      <name val="Arial"/>
      <family val="2"/>
    </font>
    <font>
      <vertAlign val="superscript"/>
      <sz val="10"/>
      <color indexed="9"/>
      <name val="Times New Roman CE"/>
      <charset val="204"/>
    </font>
    <font>
      <sz val="12"/>
      <name val="Times New Roman CE"/>
      <charset val="204"/>
    </font>
    <font>
      <b/>
      <sz val="11"/>
      <color theme="0"/>
      <name val="Arial"/>
      <family val="2"/>
      <charset val="204"/>
    </font>
    <font>
      <sz val="11"/>
      <color theme="0"/>
      <name val="Arial"/>
      <family val="2"/>
      <charset val="204"/>
    </font>
    <font>
      <vertAlign val="superscript"/>
      <sz val="10"/>
      <name val="Times New Roman CE"/>
    </font>
    <font>
      <sz val="10"/>
      <name val="Times New Roman CE"/>
    </font>
    <font>
      <i/>
      <sz val="10"/>
      <name val="Arial"/>
      <family val="2"/>
      <charset val="204"/>
    </font>
    <font>
      <sz val="10"/>
      <name val="Arial"/>
      <family val="2"/>
      <charset val="204"/>
    </font>
    <font>
      <sz val="10"/>
      <name val="Arial"/>
      <family val="2"/>
      <charset val="204"/>
    </font>
    <font>
      <b/>
      <sz val="11"/>
      <color indexed="9"/>
      <name val="Arial"/>
      <family val="2"/>
      <charset val="204"/>
    </font>
    <font>
      <sz val="11"/>
      <name val="Arial"/>
      <family val="2"/>
      <charset val="204"/>
    </font>
    <font>
      <b/>
      <sz val="11"/>
      <name val="Sylfaen"/>
      <family val="1"/>
    </font>
    <font>
      <sz val="7.5"/>
      <name val="Arial"/>
      <family val="2"/>
      <charset val="204"/>
    </font>
    <font>
      <sz val="10"/>
      <name val="Sylfaen"/>
      <family val="1"/>
    </font>
    <font>
      <b/>
      <sz val="12"/>
      <name val="Arial"/>
      <family val="2"/>
      <charset val="204"/>
    </font>
    <font>
      <b/>
      <sz val="12"/>
      <name val="Sylfaen"/>
      <family val="1"/>
      <charset val="204"/>
    </font>
    <font>
      <sz val="18"/>
      <name val="Arial"/>
      <family val="2"/>
      <charset val="204"/>
    </font>
    <font>
      <b/>
      <i/>
      <sz val="10"/>
      <name val="Arial"/>
      <family val="2"/>
      <charset val="238"/>
    </font>
    <font>
      <i/>
      <sz val="10"/>
      <name val="Arial"/>
      <family val="2"/>
      <charset val="238"/>
    </font>
    <font>
      <i/>
      <sz val="8"/>
      <color indexed="14"/>
      <name val="Arial"/>
      <family val="2"/>
      <charset val="238"/>
    </font>
    <font>
      <b/>
      <i/>
      <sz val="12"/>
      <name val="Arial"/>
      <family val="2"/>
      <charset val="238"/>
    </font>
    <font>
      <b/>
      <i/>
      <sz val="10"/>
      <color indexed="10"/>
      <name val="Arial"/>
      <family val="2"/>
      <charset val="238"/>
    </font>
    <font>
      <i/>
      <sz val="9"/>
      <color indexed="14"/>
      <name val="Arial"/>
      <family val="2"/>
      <charset val="238"/>
    </font>
    <font>
      <sz val="14"/>
      <name val="Arial"/>
      <family val="2"/>
      <charset val="238"/>
    </font>
    <font>
      <i/>
      <sz val="10"/>
      <name val="Arial"/>
      <family val="2"/>
    </font>
    <font>
      <i/>
      <sz val="10"/>
      <color indexed="14"/>
      <name val="Arial"/>
      <family val="2"/>
      <charset val="238"/>
    </font>
    <font>
      <b/>
      <sz val="10"/>
      <name val="Arial"/>
      <family val="2"/>
      <charset val="238"/>
    </font>
    <font>
      <sz val="10"/>
      <color indexed="13"/>
      <name val="Arial"/>
      <family val="2"/>
      <charset val="204"/>
    </font>
    <font>
      <sz val="10"/>
      <color indexed="22"/>
      <name val="Arial"/>
      <family val="2"/>
      <charset val="204"/>
    </font>
    <font>
      <sz val="10"/>
      <color indexed="45"/>
      <name val="Arial"/>
      <family val="2"/>
      <charset val="204"/>
    </font>
    <font>
      <b/>
      <sz val="11"/>
      <color indexed="81"/>
      <name val="Tahoma"/>
      <family val="2"/>
      <charset val="204"/>
    </font>
    <font>
      <sz val="11"/>
      <color indexed="81"/>
      <name val="Tahoma"/>
      <family val="2"/>
      <charset val="204"/>
    </font>
    <font>
      <sz val="11"/>
      <color indexed="81"/>
      <name val="Sylfaen"/>
      <family val="1"/>
      <charset val="204"/>
    </font>
    <font>
      <sz val="11"/>
      <color indexed="81"/>
      <name val="Arial"/>
      <family val="2"/>
      <charset val="204"/>
    </font>
    <font>
      <sz val="10"/>
      <color rgb="FF92D050"/>
      <name val="Times New Roman CE"/>
      <charset val="204"/>
    </font>
    <font>
      <sz val="10"/>
      <color rgb="FFFF0000"/>
      <name val="Times New Roman CE"/>
      <charset val="204"/>
    </font>
    <font>
      <b/>
      <sz val="10"/>
      <name val="Times New Roman CE"/>
    </font>
    <font>
      <sz val="10"/>
      <color rgb="FFFF0000"/>
      <name val="Arial"/>
      <family val="2"/>
      <charset val="204"/>
    </font>
    <font>
      <b/>
      <sz val="10"/>
      <color theme="6" tint="-0.499984740745262"/>
      <name val="Times New Roman CE"/>
    </font>
    <font>
      <b/>
      <sz val="10"/>
      <color theme="0"/>
      <name val="Arial"/>
      <family val="2"/>
      <charset val="204"/>
    </font>
    <font>
      <sz val="10"/>
      <color theme="0"/>
      <name val="Times New Roman CE"/>
      <charset val="204"/>
    </font>
    <font>
      <b/>
      <sz val="10"/>
      <color theme="0"/>
      <name val="Times New Roman CE"/>
      <charset val="204"/>
    </font>
    <font>
      <sz val="10"/>
      <color theme="0"/>
      <name val="Arial"/>
      <family val="2"/>
      <charset val="204"/>
    </font>
  </fonts>
  <fills count="54">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2"/>
        <bgColor indexed="64"/>
      </patternFill>
    </fill>
    <fill>
      <patternFill patternType="solid">
        <fgColor indexed="41"/>
        <bgColor indexed="64"/>
      </patternFill>
    </fill>
    <fill>
      <patternFill patternType="solid">
        <fgColor indexed="43"/>
        <bgColor indexed="64"/>
      </patternFill>
    </fill>
    <fill>
      <patternFill patternType="solid">
        <fgColor indexed="49"/>
        <bgColor indexed="64"/>
      </patternFill>
    </fill>
    <fill>
      <patternFill patternType="solid">
        <fgColor indexed="50"/>
        <bgColor indexed="64"/>
      </patternFill>
    </fill>
    <fill>
      <patternFill patternType="solid">
        <fgColor indexed="23"/>
        <bgColor indexed="64"/>
      </patternFill>
    </fill>
    <fill>
      <patternFill patternType="solid">
        <fgColor indexed="11"/>
        <bgColor indexed="64"/>
      </patternFill>
    </fill>
    <fill>
      <patternFill patternType="solid">
        <fgColor indexed="55"/>
        <bgColor indexed="64"/>
      </patternFill>
    </fill>
    <fill>
      <patternFill patternType="solid">
        <fgColor indexed="44"/>
        <bgColor indexed="64"/>
      </patternFill>
    </fill>
    <fill>
      <patternFill patternType="solid">
        <fgColor indexed="17"/>
        <bgColor indexed="64"/>
      </patternFill>
    </fill>
    <fill>
      <patternFill patternType="solid">
        <fgColor indexed="57"/>
        <bgColor indexed="64"/>
      </patternFill>
    </fill>
    <fill>
      <patternFill patternType="solid">
        <fgColor indexed="40"/>
        <bgColor indexed="64"/>
      </patternFill>
    </fill>
    <fill>
      <patternFill patternType="solid">
        <fgColor indexed="15"/>
        <bgColor indexed="64"/>
      </patternFill>
    </fill>
    <fill>
      <patternFill patternType="solid">
        <fgColor indexed="53"/>
        <bgColor indexed="64"/>
      </patternFill>
    </fill>
    <fill>
      <patternFill patternType="solid">
        <fgColor indexed="18"/>
        <bgColor indexed="64"/>
      </patternFill>
    </fill>
    <fill>
      <patternFill patternType="solid">
        <fgColor indexed="12"/>
        <bgColor indexed="64"/>
      </patternFill>
    </fill>
    <fill>
      <patternFill patternType="solid">
        <fgColor indexed="35"/>
        <bgColor indexed="64"/>
      </patternFill>
    </fill>
    <fill>
      <patternFill patternType="solid">
        <fgColor indexed="45"/>
        <bgColor indexed="64"/>
      </patternFill>
    </fill>
    <fill>
      <patternFill patternType="solid">
        <fgColor indexed="21"/>
        <bgColor indexed="64"/>
      </patternFill>
    </fill>
    <fill>
      <patternFill patternType="solid">
        <fgColor indexed="51"/>
        <bgColor indexed="64"/>
      </patternFill>
    </fill>
    <fill>
      <patternFill patternType="solid">
        <fgColor indexed="54"/>
        <bgColor indexed="64"/>
      </patternFill>
    </fill>
    <fill>
      <patternFill patternType="solid">
        <fgColor indexed="46"/>
        <bgColor indexed="64"/>
      </patternFill>
    </fill>
    <fill>
      <patternFill patternType="solid">
        <fgColor indexed="61"/>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0"/>
        <bgColor indexed="64"/>
      </patternFill>
    </fill>
    <fill>
      <patternFill patternType="solid">
        <fgColor indexed="8"/>
        <bgColor indexed="64"/>
      </patternFill>
    </fill>
    <fill>
      <patternFill patternType="solid">
        <fgColor indexed="63"/>
        <bgColor indexed="64"/>
      </patternFill>
    </fill>
    <fill>
      <patternFill patternType="solid">
        <fgColor rgb="FFFF0000"/>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FF00"/>
        <bgColor indexed="64"/>
      </patternFill>
    </fill>
    <fill>
      <patternFill patternType="solid">
        <fgColor rgb="FFD7E4BC"/>
        <bgColor rgb="FF000000"/>
      </patternFill>
    </fill>
    <fill>
      <patternFill patternType="solid">
        <fgColor theme="2" tint="-9.9978637043366805E-2"/>
        <bgColor indexed="64"/>
      </patternFill>
    </fill>
    <fill>
      <patternFill patternType="solid">
        <fgColor rgb="FFFFC0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499984740745262"/>
        <bgColor indexed="64"/>
      </patternFill>
    </fill>
    <fill>
      <patternFill patternType="solid">
        <fgColor rgb="FF92D050"/>
        <bgColor indexed="64"/>
      </patternFill>
    </fill>
    <fill>
      <patternFill patternType="solid">
        <fgColor theme="9" tint="-0.249977111117893"/>
        <bgColor indexed="64"/>
      </patternFill>
    </fill>
    <fill>
      <patternFill patternType="solid">
        <fgColor theme="3" tint="0.59999389629810485"/>
        <bgColor indexed="64"/>
      </patternFill>
    </fill>
    <fill>
      <patternFill patternType="solid">
        <fgColor theme="3" tint="0.39997558519241921"/>
        <bgColor indexed="64"/>
      </patternFill>
    </fill>
  </fills>
  <borders count="57">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28">
    <xf numFmtId="0" fontId="0" fillId="0" borderId="0"/>
    <xf numFmtId="177" fontId="33" fillId="0" borderId="0" applyFont="0" applyFill="0" applyBorder="0" applyAlignment="0" applyProtection="0"/>
    <xf numFmtId="0" fontId="19" fillId="0" borderId="0"/>
    <xf numFmtId="0" fontId="19" fillId="0" borderId="0"/>
    <xf numFmtId="0" fontId="7" fillId="0" borderId="0"/>
    <xf numFmtId="0" fontId="19" fillId="0" borderId="0"/>
    <xf numFmtId="0" fontId="7" fillId="0" borderId="0"/>
    <xf numFmtId="0" fontId="19" fillId="0" borderId="0"/>
    <xf numFmtId="0" fontId="7" fillId="0" borderId="0"/>
    <xf numFmtId="0" fontId="33" fillId="0" borderId="0"/>
    <xf numFmtId="0" fontId="19" fillId="0" borderId="0"/>
    <xf numFmtId="0" fontId="7" fillId="0" borderId="0"/>
    <xf numFmtId="0" fontId="19" fillId="0" borderId="0"/>
    <xf numFmtId="0" fontId="19" fillId="0" borderId="0"/>
    <xf numFmtId="0" fontId="7" fillId="0" borderId="0"/>
    <xf numFmtId="0" fontId="7" fillId="0" borderId="0"/>
    <xf numFmtId="0" fontId="7" fillId="0" borderId="0"/>
    <xf numFmtId="0" fontId="75" fillId="0" borderId="0"/>
    <xf numFmtId="0" fontId="7" fillId="0" borderId="0"/>
    <xf numFmtId="0" fontId="7" fillId="0" borderId="0"/>
    <xf numFmtId="0" fontId="33" fillId="0" borderId="0"/>
    <xf numFmtId="0" fontId="33" fillId="0" borderId="0"/>
    <xf numFmtId="0" fontId="1" fillId="0" borderId="0"/>
    <xf numFmtId="0" fontId="1" fillId="0" borderId="0"/>
    <xf numFmtId="9" fontId="1" fillId="0" borderId="0" applyFont="0" applyFill="0" applyBorder="0" applyAlignment="0" applyProtection="0"/>
    <xf numFmtId="0" fontId="242" fillId="0" borderId="0"/>
    <xf numFmtId="0" fontId="243" fillId="0" borderId="0"/>
    <xf numFmtId="0" fontId="242" fillId="0" borderId="0"/>
  </cellStyleXfs>
  <cellXfs count="1643">
    <xf numFmtId="0" fontId="0" fillId="0" borderId="0" xfId="0"/>
    <xf numFmtId="0" fontId="0" fillId="0" borderId="0" xfId="0" applyFill="1"/>
    <xf numFmtId="0" fontId="0" fillId="2" borderId="1" xfId="0" applyFill="1" applyBorder="1" applyAlignment="1">
      <alignment horizontal="right"/>
    </xf>
    <xf numFmtId="0" fontId="0" fillId="2" borderId="2" xfId="0" applyFill="1" applyBorder="1" applyAlignment="1">
      <alignment horizontal="right"/>
    </xf>
    <xf numFmtId="0" fontId="0" fillId="2" borderId="3" xfId="0" applyFill="1" applyBorder="1" applyAlignment="1">
      <alignment horizontal="left"/>
    </xf>
    <xf numFmtId="0" fontId="2" fillId="3" borderId="0" xfId="0" applyFont="1" applyFill="1" applyAlignment="1">
      <alignment horizontal="center"/>
    </xf>
    <xf numFmtId="0" fontId="0" fillId="0" borderId="0" xfId="0" applyAlignment="1">
      <alignment horizontal="center"/>
    </xf>
    <xf numFmtId="0" fontId="5" fillId="0" borderId="0" xfId="0" applyFont="1"/>
    <xf numFmtId="0" fontId="2" fillId="2" borderId="0" xfId="0" applyFont="1" applyFill="1" applyAlignment="1">
      <alignment horizontal="center"/>
    </xf>
    <xf numFmtId="0" fontId="0" fillId="4" borderId="0" xfId="0" applyFill="1" applyAlignment="1">
      <alignment horizontal="center"/>
    </xf>
    <xf numFmtId="0" fontId="7" fillId="0" borderId="0" xfId="16"/>
    <xf numFmtId="164" fontId="7" fillId="4" borderId="4" xfId="16" applyNumberFormat="1" applyFill="1" applyBorder="1" applyAlignment="1">
      <alignment horizontal="left"/>
    </xf>
    <xf numFmtId="164" fontId="7" fillId="5" borderId="4" xfId="16" applyNumberFormat="1" applyFill="1" applyBorder="1" applyAlignment="1">
      <alignment horizontal="left"/>
    </xf>
    <xf numFmtId="0" fontId="7" fillId="5" borderId="5" xfId="16" applyFont="1" applyFill="1" applyBorder="1" applyAlignment="1">
      <alignment horizontal="right"/>
    </xf>
    <xf numFmtId="0" fontId="7" fillId="4" borderId="4" xfId="16" applyFill="1" applyBorder="1" applyAlignment="1">
      <alignment horizontal="left"/>
    </xf>
    <xf numFmtId="0" fontId="7" fillId="4" borderId="5" xfId="16" applyFont="1" applyFill="1" applyBorder="1" applyAlignment="1">
      <alignment horizontal="right"/>
    </xf>
    <xf numFmtId="0" fontId="9" fillId="5" borderId="5" xfId="16" applyFont="1" applyFill="1" applyBorder="1" applyAlignment="1">
      <alignment horizontal="right"/>
    </xf>
    <xf numFmtId="2" fontId="9" fillId="5" borderId="4" xfId="16" applyNumberFormat="1" applyFont="1" applyFill="1" applyBorder="1" applyAlignment="1">
      <alignment horizontal="left"/>
    </xf>
    <xf numFmtId="0" fontId="9" fillId="5" borderId="6" xfId="16" applyFont="1" applyFill="1" applyBorder="1" applyAlignment="1">
      <alignment horizontal="right"/>
    </xf>
    <xf numFmtId="2" fontId="9" fillId="5" borderId="7" xfId="16" applyNumberFormat="1" applyFont="1" applyFill="1" applyBorder="1" applyAlignment="1">
      <alignment horizontal="left"/>
    </xf>
    <xf numFmtId="0" fontId="8" fillId="4" borderId="8" xfId="16" applyFont="1" applyFill="1" applyBorder="1" applyAlignment="1">
      <alignment horizontal="left"/>
    </xf>
    <xf numFmtId="0" fontId="12" fillId="5" borderId="0" xfId="16" applyFont="1" applyFill="1" applyBorder="1" applyAlignment="1">
      <alignment horizontal="center"/>
    </xf>
    <xf numFmtId="0" fontId="7" fillId="6" borderId="9" xfId="16" applyFill="1" applyBorder="1" applyAlignment="1">
      <alignment horizontal="left"/>
    </xf>
    <xf numFmtId="164" fontId="9" fillId="5" borderId="4" xfId="16" applyNumberFormat="1" applyFont="1" applyFill="1" applyBorder="1" applyAlignment="1">
      <alignment horizontal="left"/>
    </xf>
    <xf numFmtId="167" fontId="7" fillId="5" borderId="4" xfId="16" applyNumberFormat="1" applyFill="1" applyBorder="1" applyAlignment="1">
      <alignment horizontal="left"/>
    </xf>
    <xf numFmtId="0" fontId="7" fillId="0" borderId="0" xfId="14"/>
    <xf numFmtId="0" fontId="14" fillId="0" borderId="0" xfId="14" applyFont="1"/>
    <xf numFmtId="0" fontId="15" fillId="0" borderId="0" xfId="14" applyFont="1"/>
    <xf numFmtId="0" fontId="16" fillId="0" borderId="0" xfId="14" applyFont="1"/>
    <xf numFmtId="172" fontId="7" fillId="0" borderId="0" xfId="14" applyNumberFormat="1"/>
    <xf numFmtId="2" fontId="14" fillId="0" borderId="0" xfId="14" applyNumberFormat="1" applyFont="1"/>
    <xf numFmtId="2" fontId="15" fillId="0" borderId="0" xfId="14" applyNumberFormat="1" applyFont="1"/>
    <xf numFmtId="0" fontId="9" fillId="0" borderId="0" xfId="14" applyFont="1"/>
    <xf numFmtId="164" fontId="15" fillId="0" borderId="0" xfId="14" applyNumberFormat="1" applyFont="1"/>
    <xf numFmtId="164" fontId="18" fillId="0" borderId="0" xfId="0" applyNumberFormat="1" applyFont="1" applyFill="1" applyAlignment="1">
      <alignment horizontal="center"/>
    </xf>
    <xf numFmtId="0" fontId="20" fillId="0" borderId="0" xfId="5" applyFont="1"/>
    <xf numFmtId="0" fontId="20" fillId="7" borderId="8" xfId="5" applyFont="1" applyFill="1" applyBorder="1" applyAlignment="1">
      <alignment horizontal="center"/>
    </xf>
    <xf numFmtId="0" fontId="20" fillId="5" borderId="8" xfId="5" applyFont="1" applyFill="1" applyBorder="1" applyAlignment="1">
      <alignment horizontal="center"/>
    </xf>
    <xf numFmtId="0" fontId="20" fillId="0" borderId="0" xfId="5" applyFont="1" applyAlignment="1">
      <alignment horizontal="center"/>
    </xf>
    <xf numFmtId="0" fontId="19" fillId="0" borderId="0" xfId="5"/>
    <xf numFmtId="0" fontId="21" fillId="4" borderId="8" xfId="5" applyFont="1" applyFill="1" applyBorder="1" applyAlignment="1">
      <alignment horizontal="center"/>
    </xf>
    <xf numFmtId="0" fontId="22" fillId="7" borderId="8" xfId="5" applyFont="1" applyFill="1" applyBorder="1" applyAlignment="1">
      <alignment horizontal="center"/>
    </xf>
    <xf numFmtId="164" fontId="22" fillId="7" borderId="8" xfId="5" applyNumberFormat="1" applyFont="1" applyFill="1" applyBorder="1" applyAlignment="1">
      <alignment horizontal="center"/>
    </xf>
    <xf numFmtId="0" fontId="20" fillId="5" borderId="8" xfId="5" applyFont="1" applyFill="1" applyBorder="1"/>
    <xf numFmtId="0" fontId="23" fillId="5" borderId="8" xfId="5" applyFont="1" applyFill="1" applyBorder="1" applyAlignment="1">
      <alignment horizontal="center"/>
    </xf>
    <xf numFmtId="2" fontId="17" fillId="6" borderId="8" xfId="5" applyNumberFormat="1" applyFont="1" applyFill="1" applyBorder="1" applyAlignment="1"/>
    <xf numFmtId="0" fontId="23" fillId="5" borderId="8" xfId="5" applyFont="1" applyFill="1" applyBorder="1"/>
    <xf numFmtId="0" fontId="21" fillId="0" borderId="0" xfId="5" applyFont="1" applyAlignment="1">
      <alignment horizontal="center"/>
    </xf>
    <xf numFmtId="0" fontId="7" fillId="8" borderId="4" xfId="16" applyFill="1" applyBorder="1" applyAlignment="1">
      <alignment horizontal="left"/>
    </xf>
    <xf numFmtId="165" fontId="9" fillId="5" borderId="4" xfId="16" applyNumberFormat="1" applyFont="1" applyFill="1" applyBorder="1" applyAlignment="1">
      <alignment horizontal="left"/>
    </xf>
    <xf numFmtId="0" fontId="0" fillId="7" borderId="0" xfId="0" applyFill="1" applyAlignment="1">
      <alignment horizontal="right"/>
    </xf>
    <xf numFmtId="0" fontId="19" fillId="9" borderId="0" xfId="5" applyFill="1" applyAlignment="1">
      <alignment horizontal="center"/>
    </xf>
    <xf numFmtId="0" fontId="7" fillId="5" borderId="0" xfId="0" applyFont="1" applyFill="1" applyAlignment="1">
      <alignment horizontal="center"/>
    </xf>
    <xf numFmtId="0" fontId="7" fillId="10" borderId="4" xfId="16" applyFill="1" applyBorder="1" applyAlignment="1">
      <alignment horizontal="left"/>
    </xf>
    <xf numFmtId="0" fontId="26" fillId="7" borderId="10" xfId="0" applyFont="1" applyFill="1" applyBorder="1" applyAlignment="1">
      <alignment horizontal="right"/>
    </xf>
    <xf numFmtId="0" fontId="7" fillId="3" borderId="0" xfId="0" applyFont="1" applyFill="1" applyAlignment="1">
      <alignment horizontal="center"/>
    </xf>
    <xf numFmtId="0" fontId="0" fillId="7" borderId="1" xfId="0" applyFill="1" applyBorder="1" applyAlignment="1">
      <alignment horizontal="right"/>
    </xf>
    <xf numFmtId="0" fontId="7" fillId="0" borderId="0" xfId="15"/>
    <xf numFmtId="0" fontId="7" fillId="7" borderId="0" xfId="15" applyFill="1" applyAlignment="1">
      <alignment horizontal="right"/>
    </xf>
    <xf numFmtId="0" fontId="7" fillId="11" borderId="0" xfId="15" applyFont="1" applyFill="1" applyAlignment="1">
      <alignment horizontal="center"/>
    </xf>
    <xf numFmtId="0" fontId="7" fillId="7" borderId="10" xfId="15" applyFill="1" applyBorder="1" applyAlignment="1">
      <alignment horizontal="right"/>
    </xf>
    <xf numFmtId="10" fontId="7" fillId="0" borderId="0" xfId="24" applyNumberFormat="1" applyFont="1"/>
    <xf numFmtId="0" fontId="27" fillId="4" borderId="0" xfId="15" applyFont="1" applyFill="1"/>
    <xf numFmtId="0" fontId="27" fillId="6" borderId="0" xfId="15" applyFont="1" applyFill="1"/>
    <xf numFmtId="0" fontId="26" fillId="3" borderId="0" xfId="0" applyFont="1" applyFill="1" applyAlignment="1">
      <alignment horizontal="center"/>
    </xf>
    <xf numFmtId="2" fontId="29" fillId="3" borderId="11" xfId="0" applyNumberFormat="1" applyFont="1" applyFill="1" applyBorder="1" applyAlignment="1">
      <alignment horizontal="left"/>
    </xf>
    <xf numFmtId="0" fontId="29" fillId="3" borderId="3" xfId="0" applyFont="1" applyFill="1" applyBorder="1" applyAlignment="1">
      <alignment horizontal="left"/>
    </xf>
    <xf numFmtId="0" fontId="0" fillId="0" borderId="0" xfId="0" applyFill="1" applyBorder="1" applyAlignment="1"/>
    <xf numFmtId="0" fontId="0" fillId="0" borderId="12" xfId="0" applyFill="1" applyBorder="1" applyAlignment="1"/>
    <xf numFmtId="0" fontId="30" fillId="0" borderId="13" xfId="0" applyFont="1" applyFill="1" applyBorder="1" applyAlignment="1">
      <alignment horizontal="center"/>
    </xf>
    <xf numFmtId="1" fontId="0" fillId="0" borderId="0" xfId="0" applyNumberFormat="1" applyAlignment="1">
      <alignment horizontal="center"/>
    </xf>
    <xf numFmtId="0" fontId="0" fillId="0" borderId="0" xfId="0" applyNumberFormat="1" applyFill="1" applyBorder="1" applyAlignment="1"/>
    <xf numFmtId="0" fontId="30" fillId="0" borderId="13" xfId="0" applyFont="1" applyFill="1" applyBorder="1" applyAlignment="1">
      <alignment horizontal="centerContinuous"/>
    </xf>
    <xf numFmtId="0" fontId="2" fillId="10" borderId="0" xfId="0" applyFont="1" applyFill="1"/>
    <xf numFmtId="0" fontId="0" fillId="7" borderId="0" xfId="0" applyFill="1" applyBorder="1" applyAlignment="1">
      <alignment horizontal="right"/>
    </xf>
    <xf numFmtId="0" fontId="19" fillId="0" borderId="0" xfId="5" applyFont="1"/>
    <xf numFmtId="0" fontId="0" fillId="7" borderId="0" xfId="0" applyFill="1" applyAlignment="1">
      <alignment horizontal="center"/>
    </xf>
    <xf numFmtId="0" fontId="2" fillId="12" borderId="0" xfId="0" applyFont="1" applyFill="1"/>
    <xf numFmtId="164" fontId="26" fillId="12" borderId="14" xfId="0" applyNumberFormat="1" applyFont="1" applyFill="1" applyBorder="1"/>
    <xf numFmtId="164" fontId="19" fillId="0" borderId="0" xfId="5" applyNumberFormat="1"/>
    <xf numFmtId="0" fontId="0" fillId="13" borderId="0" xfId="0" applyFill="1" applyAlignment="1">
      <alignment horizontal="center"/>
    </xf>
    <xf numFmtId="0" fontId="32" fillId="3" borderId="0" xfId="14" applyFont="1" applyFill="1"/>
    <xf numFmtId="0" fontId="0" fillId="3" borderId="11" xfId="0" applyFill="1" applyBorder="1" applyAlignment="1">
      <alignment horizontal="left"/>
    </xf>
    <xf numFmtId="0" fontId="26" fillId="0" borderId="0" xfId="0" applyFont="1"/>
    <xf numFmtId="0" fontId="0" fillId="3" borderId="3" xfId="0" applyFill="1" applyBorder="1" applyAlignment="1">
      <alignment horizontal="left"/>
    </xf>
    <xf numFmtId="0" fontId="7" fillId="7" borderId="5" xfId="16" applyFill="1" applyBorder="1" applyAlignment="1">
      <alignment horizontal="right"/>
    </xf>
    <xf numFmtId="0" fontId="8" fillId="7" borderId="5" xfId="16" applyFont="1" applyFill="1" applyBorder="1" applyAlignment="1">
      <alignment horizontal="right"/>
    </xf>
    <xf numFmtId="0" fontId="7" fillId="7" borderId="5" xfId="16" applyFont="1" applyFill="1" applyBorder="1" applyAlignment="1">
      <alignment horizontal="right"/>
    </xf>
    <xf numFmtId="0" fontId="7" fillId="6" borderId="0" xfId="16" applyFill="1"/>
    <xf numFmtId="0" fontId="7" fillId="6" borderId="0" xfId="16" applyFont="1" applyFill="1"/>
    <xf numFmtId="0" fontId="9" fillId="7" borderId="5" xfId="16" applyFont="1" applyFill="1" applyBorder="1" applyAlignment="1">
      <alignment horizontal="right"/>
    </xf>
    <xf numFmtId="0" fontId="7" fillId="12" borderId="0" xfId="0" applyFont="1" applyFill="1" applyAlignment="1">
      <alignment horizontal="center"/>
    </xf>
    <xf numFmtId="0" fontId="4" fillId="6" borderId="0" xfId="0" applyFont="1" applyFill="1"/>
    <xf numFmtId="0" fontId="0" fillId="6" borderId="0" xfId="0" applyFill="1"/>
    <xf numFmtId="0" fontId="19" fillId="6" borderId="0" xfId="5" applyFill="1"/>
    <xf numFmtId="0" fontId="0" fillId="14" borderId="0" xfId="0" applyFill="1" applyAlignment="1">
      <alignment horizontal="center"/>
    </xf>
    <xf numFmtId="1" fontId="26" fillId="0" borderId="0" xfId="0" applyNumberFormat="1" applyFont="1" applyAlignment="1">
      <alignment horizontal="center"/>
    </xf>
    <xf numFmtId="0" fontId="33" fillId="0" borderId="0" xfId="9"/>
    <xf numFmtId="0" fontId="33" fillId="0" borderId="0" xfId="9" applyFont="1"/>
    <xf numFmtId="2" fontId="7" fillId="0" borderId="0" xfId="15" applyNumberFormat="1"/>
    <xf numFmtId="0" fontId="9" fillId="0" borderId="0" xfId="15" applyFont="1"/>
    <xf numFmtId="0" fontId="9" fillId="7" borderId="0" xfId="15" applyFont="1" applyFill="1"/>
    <xf numFmtId="2" fontId="9" fillId="7" borderId="0" xfId="15" applyNumberFormat="1" applyFont="1" applyFill="1"/>
    <xf numFmtId="0" fontId="7" fillId="0" borderId="0" xfId="15" applyFont="1" applyAlignment="1">
      <alignment horizontal="right"/>
    </xf>
    <xf numFmtId="0" fontId="7" fillId="7" borderId="8" xfId="15" applyFill="1" applyBorder="1" applyAlignment="1">
      <alignment horizontal="center"/>
    </xf>
    <xf numFmtId="0" fontId="9" fillId="0" borderId="15" xfId="15" applyFont="1" applyBorder="1" applyAlignment="1">
      <alignment horizontal="center"/>
    </xf>
    <xf numFmtId="0" fontId="9" fillId="0" borderId="0" xfId="15" applyFont="1" applyAlignment="1">
      <alignment horizontal="center"/>
    </xf>
    <xf numFmtId="0" fontId="9" fillId="0" borderId="12" xfId="15" applyFont="1" applyBorder="1" applyAlignment="1">
      <alignment horizontal="center"/>
    </xf>
    <xf numFmtId="0" fontId="27" fillId="0" borderId="0" xfId="15" applyFont="1" applyAlignment="1">
      <alignment horizontal="right"/>
    </xf>
    <xf numFmtId="164" fontId="27" fillId="0" borderId="0" xfId="15" applyNumberFormat="1" applyFont="1"/>
    <xf numFmtId="164" fontId="27" fillId="0" borderId="0" xfId="15" applyNumberFormat="1" applyFont="1" applyAlignment="1">
      <alignment horizontal="left"/>
    </xf>
    <xf numFmtId="0" fontId="7" fillId="0" borderId="0" xfId="15" applyFont="1"/>
    <xf numFmtId="0" fontId="27" fillId="0" borderId="0" xfId="15" applyFont="1"/>
    <xf numFmtId="0" fontId="7" fillId="7" borderId="0" xfId="16" applyFont="1" applyFill="1" applyBorder="1" applyAlignment="1">
      <alignment horizontal="right"/>
    </xf>
    <xf numFmtId="164" fontId="9" fillId="5" borderId="0" xfId="16" applyNumberFormat="1" applyFont="1" applyFill="1" applyBorder="1" applyAlignment="1">
      <alignment horizontal="left"/>
    </xf>
    <xf numFmtId="0" fontId="7" fillId="0" borderId="0" xfId="16" applyFont="1"/>
    <xf numFmtId="0" fontId="7" fillId="0" borderId="0" xfId="16" applyFont="1" applyAlignment="1">
      <alignment horizontal="center"/>
    </xf>
    <xf numFmtId="0" fontId="7" fillId="7" borderId="10" xfId="15" applyFont="1" applyFill="1" applyBorder="1" applyAlignment="1">
      <alignment horizontal="right"/>
    </xf>
    <xf numFmtId="0" fontId="27" fillId="15" borderId="0" xfId="15" applyFont="1" applyFill="1"/>
    <xf numFmtId="0" fontId="41" fillId="0" borderId="0" xfId="15" applyFont="1"/>
    <xf numFmtId="0" fontId="27" fillId="15" borderId="0" xfId="15" applyFont="1" applyFill="1" applyAlignment="1">
      <alignment horizontal="right"/>
    </xf>
    <xf numFmtId="174" fontId="7" fillId="5" borderId="0" xfId="15" applyNumberFormat="1" applyFill="1" applyAlignment="1">
      <alignment horizontal="center"/>
    </xf>
    <xf numFmtId="0" fontId="7" fillId="0" borderId="1" xfId="15" applyBorder="1"/>
    <xf numFmtId="0" fontId="7" fillId="0" borderId="16" xfId="15" applyBorder="1"/>
    <xf numFmtId="0" fontId="7" fillId="7" borderId="17" xfId="15" applyFill="1" applyBorder="1" applyAlignment="1">
      <alignment horizontal="right"/>
    </xf>
    <xf numFmtId="0" fontId="7" fillId="11" borderId="0" xfId="15" applyFont="1" applyFill="1" applyBorder="1" applyAlignment="1">
      <alignment horizontal="center"/>
    </xf>
    <xf numFmtId="0" fontId="7" fillId="0" borderId="18" xfId="15" applyBorder="1"/>
    <xf numFmtId="0" fontId="7" fillId="5" borderId="0" xfId="15" applyFill="1" applyBorder="1" applyAlignment="1">
      <alignment horizontal="center"/>
    </xf>
    <xf numFmtId="0" fontId="7" fillId="0" borderId="17" xfId="15" applyBorder="1"/>
    <xf numFmtId="0" fontId="7" fillId="0" borderId="0" xfId="15" applyBorder="1"/>
    <xf numFmtId="0" fontId="7" fillId="11" borderId="12" xfId="15" applyFont="1" applyFill="1" applyBorder="1" applyAlignment="1">
      <alignment horizontal="center"/>
    </xf>
    <xf numFmtId="0" fontId="7" fillId="0" borderId="3" xfId="15" applyBorder="1"/>
    <xf numFmtId="0" fontId="7" fillId="7" borderId="17" xfId="15" applyFont="1" applyFill="1" applyBorder="1" applyAlignment="1">
      <alignment horizontal="right"/>
    </xf>
    <xf numFmtId="0" fontId="27" fillId="5" borderId="0" xfId="15" applyFont="1" applyFill="1" applyAlignment="1">
      <alignment horizontal="center"/>
    </xf>
    <xf numFmtId="172" fontId="27" fillId="5" borderId="0" xfId="15" applyNumberFormat="1" applyFont="1" applyFill="1" applyAlignment="1">
      <alignment horizontal="center"/>
    </xf>
    <xf numFmtId="0" fontId="7" fillId="7" borderId="0" xfId="15" applyFont="1" applyFill="1" applyAlignment="1">
      <alignment horizontal="right"/>
    </xf>
    <xf numFmtId="0" fontId="47" fillId="0" borderId="0" xfId="15" applyFont="1"/>
    <xf numFmtId="0" fontId="47" fillId="0" borderId="8" xfId="0" applyFont="1" applyBorder="1"/>
    <xf numFmtId="0" fontId="47" fillId="0" borderId="0" xfId="0" applyFont="1"/>
    <xf numFmtId="0" fontId="31" fillId="0" borderId="8" xfId="0" applyFont="1" applyBorder="1" applyAlignment="1">
      <alignment horizontal="center"/>
    </xf>
    <xf numFmtId="0" fontId="51" fillId="0" borderId="8" xfId="0" applyFont="1" applyBorder="1" applyAlignment="1">
      <alignment horizontal="center"/>
    </xf>
    <xf numFmtId="0" fontId="52" fillId="0" borderId="8" xfId="0" applyFont="1" applyBorder="1" applyAlignment="1">
      <alignment horizontal="center"/>
    </xf>
    <xf numFmtId="0" fontId="52" fillId="0" borderId="0" xfId="0" applyFont="1" applyAlignment="1">
      <alignment horizontal="center"/>
    </xf>
    <xf numFmtId="0" fontId="47" fillId="0" borderId="0" xfId="0" applyFont="1" applyAlignment="1" applyProtection="1">
      <protection locked="0"/>
    </xf>
    <xf numFmtId="10" fontId="0" fillId="0" borderId="0" xfId="0" applyNumberFormat="1" applyFill="1" applyBorder="1" applyAlignment="1"/>
    <xf numFmtId="0" fontId="31" fillId="4" borderId="8" xfId="0" applyFont="1" applyFill="1" applyBorder="1" applyAlignment="1" applyProtection="1">
      <alignment horizontal="center" vertical="center" wrapText="1"/>
      <protection locked="0"/>
    </xf>
    <xf numFmtId="0" fontId="52" fillId="4" borderId="8" xfId="0" applyFont="1" applyFill="1" applyBorder="1" applyAlignment="1" applyProtection="1">
      <alignment horizontal="center" vertical="center"/>
      <protection locked="0"/>
    </xf>
    <xf numFmtId="17" fontId="7" fillId="0" borderId="0" xfId="15" applyNumberFormat="1"/>
    <xf numFmtId="0" fontId="27" fillId="4" borderId="8" xfId="15" applyFont="1" applyFill="1" applyBorder="1"/>
    <xf numFmtId="0" fontId="7" fillId="4" borderId="8" xfId="15" applyFill="1" applyBorder="1"/>
    <xf numFmtId="0" fontId="27" fillId="4" borderId="8" xfId="15" applyFont="1" applyFill="1" applyBorder="1" applyAlignment="1">
      <alignment horizontal="center"/>
    </xf>
    <xf numFmtId="0" fontId="7" fillId="4" borderId="8" xfId="15" applyFill="1" applyBorder="1" applyAlignment="1">
      <alignment horizontal="center"/>
    </xf>
    <xf numFmtId="165" fontId="7" fillId="4" borderId="8" xfId="15" applyNumberFormat="1" applyFill="1" applyBorder="1" applyAlignment="1">
      <alignment horizontal="center"/>
    </xf>
    <xf numFmtId="2" fontId="0" fillId="0" borderId="0" xfId="0" applyNumberFormat="1"/>
    <xf numFmtId="0" fontId="0" fillId="16" borderId="0" xfId="0" applyFill="1"/>
    <xf numFmtId="0" fontId="0" fillId="16" borderId="0" xfId="0" applyNumberFormat="1" applyFill="1" applyBorder="1" applyAlignment="1"/>
    <xf numFmtId="2" fontId="0" fillId="12" borderId="0" xfId="0" applyNumberFormat="1" applyFill="1"/>
    <xf numFmtId="0" fontId="54" fillId="0" borderId="0" xfId="0" applyFont="1"/>
    <xf numFmtId="166" fontId="56" fillId="12" borderId="0" xfId="0" applyNumberFormat="1" applyFont="1" applyFill="1" applyAlignment="1">
      <alignment horizontal="center"/>
    </xf>
    <xf numFmtId="0" fontId="54" fillId="0" borderId="0" xfId="0" applyFont="1" applyAlignment="1">
      <alignment horizontal="center"/>
    </xf>
    <xf numFmtId="1" fontId="56" fillId="12" borderId="0" xfId="0" applyNumberFormat="1" applyFont="1" applyFill="1" applyAlignment="1">
      <alignment horizontal="center"/>
    </xf>
    <xf numFmtId="1" fontId="57" fillId="12" borderId="0" xfId="0" applyNumberFormat="1" applyFont="1" applyFill="1" applyAlignment="1">
      <alignment horizontal="center"/>
    </xf>
    <xf numFmtId="0" fontId="31" fillId="16" borderId="0" xfId="0" applyFont="1" applyFill="1" applyAlignment="1">
      <alignment horizontal="center"/>
    </xf>
    <xf numFmtId="164" fontId="7" fillId="0" borderId="0" xfId="15" applyNumberFormat="1"/>
    <xf numFmtId="0" fontId="0" fillId="0" borderId="0" xfId="0" applyAlignment="1">
      <alignment vertical="top" wrapText="1"/>
    </xf>
    <xf numFmtId="0" fontId="7" fillId="0" borderId="1" xfId="15" applyFont="1" applyBorder="1"/>
    <xf numFmtId="0" fontId="7" fillId="0" borderId="17" xfId="15" applyFont="1" applyBorder="1"/>
    <xf numFmtId="0" fontId="7" fillId="0" borderId="2" xfId="15" applyBorder="1"/>
    <xf numFmtId="0" fontId="7" fillId="0" borderId="12" xfId="15" applyBorder="1"/>
    <xf numFmtId="0" fontId="7" fillId="17" borderId="0" xfId="6" applyFill="1"/>
    <xf numFmtId="0" fontId="7" fillId="0" borderId="0" xfId="6"/>
    <xf numFmtId="0" fontId="60" fillId="17" borderId="0" xfId="6" applyFont="1" applyFill="1"/>
    <xf numFmtId="0" fontId="61" fillId="17" borderId="0" xfId="6" applyFont="1" applyFill="1"/>
    <xf numFmtId="0" fontId="14" fillId="17" borderId="0" xfId="6" applyFont="1" applyFill="1"/>
    <xf numFmtId="0" fontId="62" fillId="17" borderId="21" xfId="6" applyFont="1" applyFill="1" applyBorder="1" applyAlignment="1">
      <alignment horizontal="center"/>
    </xf>
    <xf numFmtId="0" fontId="9" fillId="0" borderId="8" xfId="6" applyFont="1" applyBorder="1"/>
    <xf numFmtId="0" fontId="63" fillId="0" borderId="16" xfId="6" applyFont="1" applyBorder="1"/>
    <xf numFmtId="0" fontId="7" fillId="0" borderId="16" xfId="6" applyBorder="1"/>
    <xf numFmtId="0" fontId="7" fillId="0" borderId="11" xfId="6" applyBorder="1"/>
    <xf numFmtId="0" fontId="7" fillId="0" borderId="22" xfId="6" applyBorder="1" applyAlignment="1">
      <alignment horizontal="center" vertical="center"/>
    </xf>
    <xf numFmtId="0" fontId="64" fillId="0" borderId="23" xfId="6" applyFont="1" applyBorder="1" applyAlignment="1">
      <alignment horizontal="center" vertical="center" wrapText="1"/>
    </xf>
    <xf numFmtId="0" fontId="64" fillId="0" borderId="23" xfId="6" applyFont="1" applyBorder="1" applyAlignment="1">
      <alignment horizontal="center" vertical="center"/>
    </xf>
    <xf numFmtId="0" fontId="64" fillId="0" borderId="23" xfId="6" applyFont="1" applyFill="1" applyBorder="1" applyAlignment="1">
      <alignment horizontal="center" vertical="center"/>
    </xf>
    <xf numFmtId="0" fontId="64" fillId="0" borderId="23" xfId="6" applyFont="1" applyFill="1" applyBorder="1" applyAlignment="1">
      <alignment horizontal="center" vertical="center" wrapText="1"/>
    </xf>
    <xf numFmtId="0" fontId="64" fillId="0" borderId="24" xfId="6" applyFont="1" applyFill="1" applyBorder="1" applyAlignment="1">
      <alignment horizontal="center" vertical="center" wrapText="1"/>
    </xf>
    <xf numFmtId="0" fontId="7" fillId="17" borderId="25" xfId="6" applyFill="1" applyBorder="1"/>
    <xf numFmtId="0" fontId="64" fillId="0" borderId="21" xfId="6" applyFont="1" applyFill="1" applyBorder="1" applyAlignment="1">
      <alignment vertical="center" wrapText="1"/>
    </xf>
    <xf numFmtId="0" fontId="7" fillId="17" borderId="25" xfId="6" applyFill="1" applyBorder="1" applyAlignment="1">
      <alignment vertical="center"/>
    </xf>
    <xf numFmtId="0" fontId="65" fillId="0" borderId="21" xfId="6" applyFont="1" applyBorder="1" applyAlignment="1">
      <alignment horizontal="center" vertical="center" wrapText="1"/>
    </xf>
    <xf numFmtId="0" fontId="7" fillId="0" borderId="21" xfId="6" applyBorder="1" applyAlignment="1">
      <alignment horizontal="center" vertical="center" wrapText="1"/>
    </xf>
    <xf numFmtId="0" fontId="7" fillId="0" borderId="26" xfId="6" applyBorder="1"/>
    <xf numFmtId="0" fontId="7" fillId="0" borderId="27" xfId="6" applyBorder="1"/>
    <xf numFmtId="165" fontId="7" fillId="0" borderId="27" xfId="6" applyNumberFormat="1" applyBorder="1"/>
    <xf numFmtId="164" fontId="7" fillId="0" borderId="27" xfId="6" applyNumberFormat="1" applyBorder="1"/>
    <xf numFmtId="169" fontId="7" fillId="0" borderId="27" xfId="6" applyNumberFormat="1" applyBorder="1"/>
    <xf numFmtId="168" fontId="7" fillId="0" borderId="27" xfId="6" applyNumberFormat="1" applyBorder="1"/>
    <xf numFmtId="166" fontId="7" fillId="0" borderId="27" xfId="6" applyNumberFormat="1" applyBorder="1"/>
    <xf numFmtId="166" fontId="7" fillId="0" borderId="28" xfId="6" applyNumberFormat="1" applyBorder="1"/>
    <xf numFmtId="166" fontId="7" fillId="0" borderId="29" xfId="6" applyNumberFormat="1" applyBorder="1"/>
    <xf numFmtId="0" fontId="7" fillId="0" borderId="17" xfId="6" applyBorder="1"/>
    <xf numFmtId="0" fontId="7" fillId="0" borderId="0" xfId="6" applyBorder="1"/>
    <xf numFmtId="165" fontId="7" fillId="0" borderId="18" xfId="6" applyNumberFormat="1" applyBorder="1"/>
    <xf numFmtId="0" fontId="7" fillId="0" borderId="30" xfId="6" applyBorder="1"/>
    <xf numFmtId="0" fontId="7" fillId="0" borderId="8" xfId="6" applyBorder="1"/>
    <xf numFmtId="165" fontId="7" fillId="0" borderId="8" xfId="6" applyNumberFormat="1" applyBorder="1"/>
    <xf numFmtId="169" fontId="7" fillId="0" borderId="8" xfId="6" applyNumberFormat="1" applyBorder="1"/>
    <xf numFmtId="0" fontId="7" fillId="0" borderId="31" xfId="6" applyBorder="1"/>
    <xf numFmtId="0" fontId="7" fillId="0" borderId="29" xfId="6" applyBorder="1"/>
    <xf numFmtId="0" fontId="7" fillId="0" borderId="18" xfId="6" applyBorder="1"/>
    <xf numFmtId="175" fontId="7" fillId="0" borderId="8" xfId="6" applyNumberFormat="1" applyBorder="1"/>
    <xf numFmtId="0" fontId="66" fillId="0" borderId="17" xfId="6" applyFont="1" applyBorder="1"/>
    <xf numFmtId="0" fontId="7" fillId="0" borderId="32" xfId="6" applyBorder="1"/>
    <xf numFmtId="0" fontId="7" fillId="0" borderId="33" xfId="6" applyBorder="1"/>
    <xf numFmtId="0" fontId="7" fillId="0" borderId="33" xfId="6" applyNumberFormat="1" applyBorder="1"/>
    <xf numFmtId="169" fontId="7" fillId="0" borderId="33" xfId="6" applyNumberFormat="1" applyBorder="1"/>
    <xf numFmtId="0" fontId="7" fillId="0" borderId="34" xfId="6" applyBorder="1"/>
    <xf numFmtId="0" fontId="7" fillId="0" borderId="35" xfId="6" applyBorder="1"/>
    <xf numFmtId="169" fontId="7" fillId="0" borderId="35" xfId="6" applyNumberFormat="1" applyBorder="1"/>
    <xf numFmtId="0" fontId="7" fillId="0" borderId="2" xfId="6" applyBorder="1"/>
    <xf numFmtId="0" fontId="7" fillId="0" borderId="12" xfId="6" applyBorder="1"/>
    <xf numFmtId="0" fontId="7" fillId="0" borderId="3" xfId="6" applyBorder="1"/>
    <xf numFmtId="0" fontId="7" fillId="17" borderId="0" xfId="6" applyFill="1" applyBorder="1"/>
    <xf numFmtId="165" fontId="7" fillId="17" borderId="36" xfId="6" applyNumberFormat="1" applyFill="1" applyBorder="1"/>
    <xf numFmtId="0" fontId="7" fillId="17" borderId="29" xfId="6" applyFill="1" applyBorder="1"/>
    <xf numFmtId="0" fontId="7" fillId="0" borderId="10" xfId="6" applyBorder="1" applyAlignment="1">
      <alignment horizontal="center" vertical="center"/>
    </xf>
    <xf numFmtId="0" fontId="64" fillId="0" borderId="37" xfId="6" applyFont="1" applyBorder="1" applyAlignment="1">
      <alignment horizontal="center" vertical="center" wrapText="1"/>
    </xf>
    <xf numFmtId="0" fontId="64" fillId="0" borderId="38" xfId="6" applyFont="1" applyBorder="1" applyAlignment="1">
      <alignment horizontal="center" vertical="center" wrapText="1"/>
    </xf>
    <xf numFmtId="0" fontId="64" fillId="0" borderId="38" xfId="6" applyFont="1" applyBorder="1" applyAlignment="1">
      <alignment horizontal="center" vertical="center"/>
    </xf>
    <xf numFmtId="0" fontId="64" fillId="0" borderId="38" xfId="6" applyFont="1" applyFill="1" applyBorder="1" applyAlignment="1">
      <alignment horizontal="center" vertical="center"/>
    </xf>
    <xf numFmtId="0" fontId="64" fillId="0" borderId="38" xfId="6" applyFont="1" applyFill="1" applyBorder="1" applyAlignment="1">
      <alignment horizontal="center" vertical="center" wrapText="1"/>
    </xf>
    <xf numFmtId="0" fontId="64" fillId="0" borderId="39" xfId="6" applyFont="1" applyFill="1" applyBorder="1" applyAlignment="1">
      <alignment horizontal="center" vertical="center" wrapText="1"/>
    </xf>
    <xf numFmtId="0" fontId="7" fillId="17" borderId="0" xfId="6" applyFill="1" applyBorder="1" applyAlignment="1">
      <alignment vertical="center"/>
    </xf>
    <xf numFmtId="0" fontId="7" fillId="0" borderId="25" xfId="6" applyBorder="1"/>
    <xf numFmtId="0" fontId="7" fillId="0" borderId="14" xfId="6" applyBorder="1"/>
    <xf numFmtId="168" fontId="7" fillId="0" borderId="35" xfId="6" applyNumberFormat="1" applyBorder="1"/>
    <xf numFmtId="166" fontId="7" fillId="0" borderId="35" xfId="6" applyNumberFormat="1" applyBorder="1"/>
    <xf numFmtId="166" fontId="7" fillId="0" borderId="40" xfId="6" applyNumberFormat="1" applyBorder="1"/>
    <xf numFmtId="165" fontId="7" fillId="0" borderId="0" xfId="6" applyNumberFormat="1"/>
    <xf numFmtId="0" fontId="64" fillId="0" borderId="37" xfId="6" applyFont="1" applyBorder="1" applyAlignment="1">
      <alignment horizontal="center" vertical="center"/>
    </xf>
    <xf numFmtId="0" fontId="7" fillId="0" borderId="21" xfId="6" applyBorder="1"/>
    <xf numFmtId="0" fontId="7" fillId="0" borderId="10" xfId="6" applyBorder="1"/>
    <xf numFmtId="0" fontId="7" fillId="0" borderId="41" xfId="6" applyBorder="1"/>
    <xf numFmtId="0" fontId="67" fillId="17" borderId="0" xfId="6" applyFont="1" applyFill="1"/>
    <xf numFmtId="0" fontId="7" fillId="0" borderId="35" xfId="6" applyBorder="1" applyAlignment="1">
      <alignment horizontal="right"/>
    </xf>
    <xf numFmtId="0" fontId="7" fillId="0" borderId="35" xfId="6" applyFont="1" applyBorder="1" applyAlignment="1">
      <alignment horizontal="right"/>
    </xf>
    <xf numFmtId="166" fontId="27" fillId="0" borderId="27" xfId="6" applyNumberFormat="1" applyFont="1" applyBorder="1"/>
    <xf numFmtId="11" fontId="7" fillId="5" borderId="0" xfId="15" applyNumberFormat="1" applyFill="1" applyAlignment="1">
      <alignment horizontal="center"/>
    </xf>
    <xf numFmtId="0" fontId="38" fillId="18" borderId="0" xfId="15" applyFont="1" applyFill="1" applyAlignment="1">
      <alignment horizontal="center"/>
    </xf>
    <xf numFmtId="0" fontId="27" fillId="0" borderId="0" xfId="0" applyFont="1" applyAlignment="1">
      <alignment horizontal="center"/>
    </xf>
    <xf numFmtId="0" fontId="47" fillId="3" borderId="0" xfId="0" applyFont="1" applyFill="1"/>
    <xf numFmtId="0" fontId="27" fillId="8" borderId="0" xfId="0" applyFont="1" applyFill="1" applyAlignment="1">
      <alignment horizontal="center"/>
    </xf>
    <xf numFmtId="2" fontId="27" fillId="3" borderId="0" xfId="0" applyNumberFormat="1" applyFont="1" applyFill="1"/>
    <xf numFmtId="165" fontId="27" fillId="8" borderId="0" xfId="0" applyNumberFormat="1" applyFont="1" applyFill="1" applyAlignment="1">
      <alignment horizontal="center"/>
    </xf>
    <xf numFmtId="0" fontId="47" fillId="0" borderId="0" xfId="0" applyFont="1" applyAlignment="1"/>
    <xf numFmtId="0" fontId="27" fillId="0" borderId="0" xfId="0" applyFont="1"/>
    <xf numFmtId="165" fontId="27" fillId="3" borderId="0" xfId="0" applyNumberFormat="1" applyFont="1" applyFill="1"/>
    <xf numFmtId="0" fontId="47" fillId="0" borderId="3" xfId="0" applyFont="1" applyBorder="1"/>
    <xf numFmtId="164" fontId="47" fillId="12" borderId="0" xfId="0" applyNumberFormat="1" applyFont="1" applyFill="1"/>
    <xf numFmtId="0" fontId="47" fillId="12" borderId="0" xfId="0" applyFont="1" applyFill="1"/>
    <xf numFmtId="0" fontId="7" fillId="0" borderId="0" xfId="14" applyFont="1"/>
    <xf numFmtId="0" fontId="31" fillId="7" borderId="0" xfId="14" applyFont="1" applyFill="1" applyAlignment="1">
      <alignment horizontal="right"/>
    </xf>
    <xf numFmtId="0" fontId="27" fillId="3" borderId="0" xfId="14" applyFont="1" applyFill="1" applyAlignment="1">
      <alignment horizontal="left"/>
    </xf>
    <xf numFmtId="165" fontId="27" fillId="14" borderId="0" xfId="14" applyNumberFormat="1" applyFont="1" applyFill="1" applyAlignment="1">
      <alignment horizontal="center"/>
    </xf>
    <xf numFmtId="0" fontId="56" fillId="3" borderId="0" xfId="14" applyFont="1" applyFill="1" applyAlignment="1">
      <alignment horizontal="left"/>
    </xf>
    <xf numFmtId="0" fontId="71" fillId="2" borderId="0" xfId="9" applyFont="1" applyFill="1" applyAlignment="1">
      <alignment horizontal="center"/>
    </xf>
    <xf numFmtId="165" fontId="7" fillId="5" borderId="0" xfId="15" applyNumberFormat="1" applyFill="1" applyAlignment="1">
      <alignment horizontal="center"/>
    </xf>
    <xf numFmtId="0" fontId="7" fillId="0" borderId="42" xfId="15" applyBorder="1"/>
    <xf numFmtId="0" fontId="7" fillId="0" borderId="43" xfId="15" applyBorder="1"/>
    <xf numFmtId="0" fontId="7" fillId="0" borderId="44" xfId="15" applyBorder="1"/>
    <xf numFmtId="0" fontId="7" fillId="0" borderId="45" xfId="15" applyBorder="1"/>
    <xf numFmtId="0" fontId="7" fillId="0" borderId="46" xfId="15" applyBorder="1"/>
    <xf numFmtId="0" fontId="7" fillId="0" borderId="47" xfId="15" applyBorder="1"/>
    <xf numFmtId="10" fontId="7" fillId="5" borderId="0" xfId="24" applyNumberFormat="1" applyFont="1" applyFill="1" applyBorder="1" applyAlignment="1">
      <alignment horizontal="center"/>
    </xf>
    <xf numFmtId="0" fontId="41" fillId="0" borderId="4" xfId="15" applyFont="1" applyBorder="1"/>
    <xf numFmtId="0" fontId="41" fillId="0" borderId="49" xfId="15" applyFont="1" applyBorder="1"/>
    <xf numFmtId="0" fontId="27" fillId="7" borderId="10" xfId="15" applyFont="1" applyFill="1" applyBorder="1" applyAlignment="1">
      <alignment horizontal="right"/>
    </xf>
    <xf numFmtId="0" fontId="72" fillId="0" borderId="0" xfId="0" applyFont="1" applyBorder="1" applyAlignment="1">
      <alignment horizontal="center"/>
    </xf>
    <xf numFmtId="0" fontId="7" fillId="0" borderId="0" xfId="15" applyAlignment="1">
      <alignment horizontal="center"/>
    </xf>
    <xf numFmtId="0" fontId="7" fillId="0" borderId="1" xfId="15" applyBorder="1" applyAlignment="1">
      <alignment horizontal="center"/>
    </xf>
    <xf numFmtId="0" fontId="9" fillId="0" borderId="50" xfId="0" applyFont="1" applyBorder="1" applyAlignment="1">
      <alignment horizontal="center"/>
    </xf>
    <xf numFmtId="0" fontId="9" fillId="0" borderId="14" xfId="0" applyFont="1" applyBorder="1" applyAlignment="1">
      <alignment horizontal="center"/>
    </xf>
    <xf numFmtId="0" fontId="27" fillId="0" borderId="17" xfId="0" applyFont="1" applyBorder="1" applyAlignment="1">
      <alignment horizontal="center"/>
    </xf>
    <xf numFmtId="0" fontId="7" fillId="0" borderId="0" xfId="15" applyBorder="1" applyAlignment="1">
      <alignment horizontal="center"/>
    </xf>
    <xf numFmtId="0" fontId="7" fillId="0" borderId="18" xfId="15" applyBorder="1" applyAlignment="1">
      <alignment horizontal="center"/>
    </xf>
    <xf numFmtId="0" fontId="27" fillId="0" borderId="2" xfId="0" applyFont="1" applyBorder="1" applyAlignment="1">
      <alignment horizontal="center"/>
    </xf>
    <xf numFmtId="0" fontId="7" fillId="0" borderId="12" xfId="15" applyBorder="1" applyAlignment="1">
      <alignment horizontal="center"/>
    </xf>
    <xf numFmtId="0" fontId="7" fillId="0" borderId="3" xfId="15" applyBorder="1" applyAlignment="1">
      <alignment horizontal="center"/>
    </xf>
    <xf numFmtId="0" fontId="36" fillId="0" borderId="29" xfId="0" applyFont="1" applyBorder="1" applyAlignment="1">
      <alignment horizontal="center"/>
    </xf>
    <xf numFmtId="0" fontId="73" fillId="0" borderId="0" xfId="0" applyFont="1" applyBorder="1" applyAlignment="1">
      <alignment horizontal="center"/>
    </xf>
    <xf numFmtId="0" fontId="36" fillId="0" borderId="41" xfId="0" applyFont="1" applyBorder="1" applyAlignment="1">
      <alignment horizontal="center"/>
    </xf>
    <xf numFmtId="0" fontId="73" fillId="0" borderId="12" xfId="0" applyFont="1" applyBorder="1" applyAlignment="1">
      <alignment horizontal="center"/>
    </xf>
    <xf numFmtId="0" fontId="36" fillId="0" borderId="50" xfId="0" applyFont="1" applyBorder="1" applyAlignment="1">
      <alignment horizontal="center"/>
    </xf>
    <xf numFmtId="0" fontId="73" fillId="0" borderId="16" xfId="0" applyFont="1" applyBorder="1" applyAlignment="1">
      <alignment horizontal="center"/>
    </xf>
    <xf numFmtId="0" fontId="74" fillId="0" borderId="11" xfId="0" applyFont="1" applyBorder="1" applyAlignment="1">
      <alignment horizontal="center"/>
    </xf>
    <xf numFmtId="0" fontId="74" fillId="0" borderId="18" xfId="0" applyFont="1" applyBorder="1" applyAlignment="1">
      <alignment horizontal="center"/>
    </xf>
    <xf numFmtId="0" fontId="74" fillId="0" borderId="3" xfId="0" applyFont="1" applyBorder="1" applyAlignment="1">
      <alignment horizontal="center"/>
    </xf>
    <xf numFmtId="0" fontId="7" fillId="0" borderId="0" xfId="15" applyFont="1" applyAlignment="1">
      <alignment horizontal="center"/>
    </xf>
    <xf numFmtId="0" fontId="31" fillId="0" borderId="10" xfId="15" applyFont="1" applyBorder="1" applyAlignment="1">
      <alignment horizontal="center"/>
    </xf>
    <xf numFmtId="0" fontId="31" fillId="0" borderId="14" xfId="15" applyFont="1" applyBorder="1" applyAlignment="1">
      <alignment horizontal="center"/>
    </xf>
    <xf numFmtId="0" fontId="7" fillId="0" borderId="0" xfId="16" applyAlignment="1">
      <alignment horizontal="center"/>
    </xf>
    <xf numFmtId="0" fontId="7" fillId="3" borderId="4" xfId="16" applyFill="1" applyBorder="1" applyAlignment="1">
      <alignment horizontal="center"/>
    </xf>
    <xf numFmtId="0" fontId="24" fillId="0" borderId="0" xfId="17" applyFont="1"/>
    <xf numFmtId="0" fontId="75" fillId="0" borderId="0" xfId="17"/>
    <xf numFmtId="0" fontId="77" fillId="6" borderId="13" xfId="17" applyFont="1" applyFill="1" applyBorder="1" applyAlignment="1">
      <alignment horizontal="center"/>
    </xf>
    <xf numFmtId="0" fontId="78" fillId="0" borderId="13" xfId="17" applyFont="1" applyFill="1" applyBorder="1" applyAlignment="1">
      <alignment horizontal="center"/>
    </xf>
    <xf numFmtId="0" fontId="27" fillId="6" borderId="17" xfId="15" applyFont="1" applyFill="1" applyBorder="1" applyAlignment="1"/>
    <xf numFmtId="0" fontId="27" fillId="6" borderId="0" xfId="15" applyFont="1" applyFill="1" applyBorder="1" applyAlignment="1"/>
    <xf numFmtId="0" fontId="27" fillId="7" borderId="10" xfId="15" applyFont="1" applyFill="1" applyBorder="1" applyAlignment="1">
      <alignment horizontal="center"/>
    </xf>
    <xf numFmtId="165" fontId="27" fillId="5" borderId="0" xfId="15" applyNumberFormat="1" applyFont="1" applyFill="1" applyBorder="1" applyAlignment="1">
      <alignment horizontal="center"/>
    </xf>
    <xf numFmtId="1" fontId="0" fillId="3" borderId="0" xfId="0" applyNumberFormat="1" applyFill="1" applyAlignment="1">
      <alignment horizontal="center"/>
    </xf>
    <xf numFmtId="1" fontId="26" fillId="3" borderId="0" xfId="0" applyNumberFormat="1" applyFont="1" applyFill="1" applyAlignment="1">
      <alignment horizontal="center"/>
    </xf>
    <xf numFmtId="0" fontId="26" fillId="3" borderId="0" xfId="0" applyFont="1" applyFill="1"/>
    <xf numFmtId="165" fontId="9" fillId="5" borderId="7" xfId="16" applyNumberFormat="1" applyFont="1" applyFill="1" applyBorder="1" applyAlignment="1">
      <alignment horizontal="left"/>
    </xf>
    <xf numFmtId="164" fontId="7" fillId="5" borderId="0" xfId="0" applyNumberFormat="1" applyFont="1" applyFill="1" applyAlignment="1">
      <alignment horizontal="center"/>
    </xf>
    <xf numFmtId="0" fontId="26" fillId="5" borderId="0" xfId="0" applyFont="1" applyFill="1"/>
    <xf numFmtId="0" fontId="7" fillId="5" borderId="0" xfId="14" applyFill="1"/>
    <xf numFmtId="173" fontId="2" fillId="12" borderId="0" xfId="24" applyNumberFormat="1" applyFont="1" applyFill="1"/>
    <xf numFmtId="0" fontId="81" fillId="7" borderId="0" xfId="0" applyFont="1" applyFill="1" applyAlignment="1">
      <alignment horizontal="right"/>
    </xf>
    <xf numFmtId="0" fontId="26" fillId="7" borderId="0" xfId="0" applyFont="1" applyFill="1" applyAlignment="1">
      <alignment horizontal="right"/>
    </xf>
    <xf numFmtId="0" fontId="26" fillId="7" borderId="1" xfId="0" applyFont="1" applyFill="1" applyBorder="1" applyAlignment="1">
      <alignment horizontal="right"/>
    </xf>
    <xf numFmtId="0" fontId="26" fillId="7" borderId="0" xfId="0" applyFont="1" applyFill="1" applyBorder="1" applyAlignment="1">
      <alignment horizontal="center"/>
    </xf>
    <xf numFmtId="0" fontId="7" fillId="8" borderId="0" xfId="16" applyFont="1" applyFill="1" applyBorder="1" applyAlignment="1">
      <alignment horizontal="left"/>
    </xf>
    <xf numFmtId="164" fontId="7" fillId="11" borderId="0" xfId="16" applyNumberFormat="1" applyFont="1" applyFill="1" applyBorder="1" applyAlignment="1">
      <alignment horizontal="left"/>
    </xf>
    <xf numFmtId="164" fontId="7" fillId="11" borderId="4" xfId="16" applyNumberFormat="1" applyFill="1" applyBorder="1" applyAlignment="1">
      <alignment horizontal="left"/>
    </xf>
    <xf numFmtId="164" fontId="7" fillId="3" borderId="4" xfId="16" applyNumberFormat="1" applyFill="1" applyBorder="1" applyAlignment="1">
      <alignment horizontal="left"/>
    </xf>
    <xf numFmtId="0" fontId="26" fillId="2" borderId="0" xfId="0" applyFont="1" applyFill="1"/>
    <xf numFmtId="0" fontId="7" fillId="2" borderId="0" xfId="14" applyFill="1"/>
    <xf numFmtId="170" fontId="75" fillId="0" borderId="0" xfId="17" applyNumberFormat="1"/>
    <xf numFmtId="0" fontId="75" fillId="0" borderId="0" xfId="17" applyFont="1"/>
    <xf numFmtId="0" fontId="75" fillId="6" borderId="8" xfId="17" applyFill="1" applyBorder="1" applyAlignment="1"/>
    <xf numFmtId="0" fontId="24" fillId="3" borderId="0" xfId="17" applyFont="1" applyFill="1" applyAlignment="1">
      <alignment horizontal="center"/>
    </xf>
    <xf numFmtId="173" fontId="24" fillId="0" borderId="0" xfId="24" applyNumberFormat="1" applyFont="1"/>
    <xf numFmtId="0" fontId="27" fillId="0" borderId="0" xfId="14" applyFont="1"/>
    <xf numFmtId="2" fontId="7" fillId="0" borderId="0" xfId="14" applyNumberFormat="1" applyAlignment="1">
      <alignment horizontal="center"/>
    </xf>
    <xf numFmtId="0" fontId="7" fillId="0" borderId="0" xfId="14" applyAlignment="1">
      <alignment horizontal="center"/>
    </xf>
    <xf numFmtId="0" fontId="27" fillId="0" borderId="0" xfId="14" applyFont="1" applyAlignment="1">
      <alignment horizontal="center"/>
    </xf>
    <xf numFmtId="0" fontId="27" fillId="7" borderId="0" xfId="14" applyFont="1" applyFill="1" applyAlignment="1">
      <alignment horizontal="center"/>
    </xf>
    <xf numFmtId="0" fontId="7" fillId="7" borderId="0" xfId="14" applyFill="1"/>
    <xf numFmtId="0" fontId="27" fillId="7" borderId="0" xfId="14" applyFont="1" applyFill="1"/>
    <xf numFmtId="0" fontId="81" fillId="7" borderId="0" xfId="14" applyFont="1" applyFill="1" applyAlignment="1">
      <alignment horizontal="right"/>
    </xf>
    <xf numFmtId="0" fontId="27" fillId="3" borderId="0" xfId="14" applyFont="1" applyFill="1" applyAlignment="1">
      <alignment horizontal="center"/>
    </xf>
    <xf numFmtId="0" fontId="27" fillId="7" borderId="0" xfId="14" applyFont="1" applyFill="1" applyAlignment="1">
      <alignment horizontal="right"/>
    </xf>
    <xf numFmtId="0" fontId="47" fillId="0" borderId="0" xfId="17" applyFont="1"/>
    <xf numFmtId="0" fontId="27" fillId="3" borderId="0" xfId="17" applyFont="1" applyFill="1" applyAlignment="1">
      <alignment horizontal="center"/>
    </xf>
    <xf numFmtId="170" fontId="47" fillId="0" borderId="0" xfId="17" applyNumberFormat="1" applyFont="1"/>
    <xf numFmtId="0" fontId="24" fillId="0" borderId="0" xfId="17" applyFont="1" applyFill="1" applyBorder="1" applyAlignment="1">
      <alignment horizontal="center"/>
    </xf>
    <xf numFmtId="165" fontId="79" fillId="0" borderId="0" xfId="17" applyNumberFormat="1" applyFont="1" applyFill="1" applyBorder="1" applyAlignment="1">
      <alignment horizontal="center"/>
    </xf>
    <xf numFmtId="165" fontId="24" fillId="0" borderId="0" xfId="17" applyNumberFormat="1" applyFont="1" applyFill="1" applyBorder="1" applyAlignment="1">
      <alignment horizontal="center"/>
    </xf>
    <xf numFmtId="0" fontId="24" fillId="0" borderId="12" xfId="17" applyFont="1" applyFill="1" applyBorder="1" applyAlignment="1">
      <alignment horizontal="center"/>
    </xf>
    <xf numFmtId="0" fontId="87" fillId="6" borderId="13" xfId="17" applyFont="1" applyFill="1" applyBorder="1" applyAlignment="1">
      <alignment horizontal="center"/>
    </xf>
    <xf numFmtId="0" fontId="88" fillId="6" borderId="8" xfId="17" applyFont="1" applyFill="1" applyBorder="1" applyAlignment="1"/>
    <xf numFmtId="0" fontId="88" fillId="0" borderId="0" xfId="17" applyFont="1" applyFill="1" applyBorder="1" applyAlignment="1">
      <alignment horizontal="center"/>
    </xf>
    <xf numFmtId="165" fontId="88" fillId="0" borderId="0" xfId="17" applyNumberFormat="1" applyFont="1" applyFill="1" applyBorder="1" applyAlignment="1">
      <alignment horizontal="center"/>
    </xf>
    <xf numFmtId="9" fontId="90" fillId="9" borderId="0" xfId="24" applyFont="1" applyFill="1" applyAlignment="1">
      <alignment horizontal="center"/>
    </xf>
    <xf numFmtId="164" fontId="7" fillId="0" borderId="0" xfId="16" applyNumberFormat="1"/>
    <xf numFmtId="0" fontId="26" fillId="6" borderId="8" xfId="0" applyFont="1" applyFill="1" applyBorder="1" applyAlignment="1"/>
    <xf numFmtId="0" fontId="1" fillId="0" borderId="8" xfId="0" applyFont="1" applyFill="1" applyBorder="1" applyAlignment="1">
      <alignment horizontal="center"/>
    </xf>
    <xf numFmtId="0" fontId="26" fillId="6" borderId="35" xfId="0" applyFont="1" applyFill="1" applyBorder="1" applyAlignment="1"/>
    <xf numFmtId="0" fontId="1" fillId="0" borderId="35" xfId="0" applyFont="1" applyFill="1" applyBorder="1" applyAlignment="1">
      <alignment horizontal="center"/>
    </xf>
    <xf numFmtId="0" fontId="26" fillId="6" borderId="33" xfId="0" applyFont="1" applyFill="1" applyBorder="1" applyAlignment="1"/>
    <xf numFmtId="0" fontId="1" fillId="0" borderId="33" xfId="0" applyFont="1" applyFill="1" applyBorder="1" applyAlignment="1">
      <alignment horizontal="center"/>
    </xf>
    <xf numFmtId="0" fontId="91" fillId="6" borderId="25" xfId="0" applyFont="1" applyFill="1" applyBorder="1" applyAlignment="1">
      <alignment horizontal="center"/>
    </xf>
    <xf numFmtId="0" fontId="91" fillId="0" borderId="25" xfId="0" applyFont="1" applyFill="1" applyBorder="1" applyAlignment="1">
      <alignment horizontal="centerContinuous"/>
    </xf>
    <xf numFmtId="0" fontId="24" fillId="2" borderId="0" xfId="17" applyFont="1" applyFill="1" applyAlignment="1">
      <alignment horizontal="center"/>
    </xf>
    <xf numFmtId="164" fontId="27" fillId="3" borderId="0" xfId="0" applyNumberFormat="1" applyFont="1" applyFill="1"/>
    <xf numFmtId="0" fontId="88" fillId="6" borderId="51" xfId="17" applyFont="1" applyFill="1" applyBorder="1" applyAlignment="1"/>
    <xf numFmtId="0" fontId="88" fillId="6" borderId="33" xfId="17" applyFont="1" applyFill="1" applyBorder="1" applyAlignment="1"/>
    <xf numFmtId="165" fontId="88" fillId="0" borderId="52" xfId="17" applyNumberFormat="1" applyFont="1" applyFill="1" applyBorder="1" applyAlignment="1">
      <alignment horizontal="center"/>
    </xf>
    <xf numFmtId="0" fontId="75" fillId="0" borderId="52" xfId="17" applyBorder="1"/>
    <xf numFmtId="0" fontId="87" fillId="0" borderId="20" xfId="17" applyFont="1" applyFill="1" applyBorder="1" applyAlignment="1">
      <alignment horizontal="center"/>
    </xf>
    <xf numFmtId="0" fontId="75" fillId="0" borderId="12" xfId="17" applyFont="1" applyBorder="1"/>
    <xf numFmtId="0" fontId="75" fillId="0" borderId="12" xfId="17" applyBorder="1"/>
    <xf numFmtId="165" fontId="88" fillId="4" borderId="0" xfId="17" applyNumberFormat="1" applyFont="1" applyFill="1" applyBorder="1" applyAlignment="1">
      <alignment horizontal="center"/>
    </xf>
    <xf numFmtId="165" fontId="88" fillId="8" borderId="52" xfId="17" applyNumberFormat="1" applyFont="1" applyFill="1" applyBorder="1" applyAlignment="1">
      <alignment horizontal="center"/>
    </xf>
    <xf numFmtId="0" fontId="24" fillId="2" borderId="0" xfId="17" applyFont="1" applyFill="1" applyAlignment="1"/>
    <xf numFmtId="0" fontId="75" fillId="6" borderId="33" xfId="17" applyFill="1" applyBorder="1" applyAlignment="1"/>
    <xf numFmtId="0" fontId="0" fillId="5" borderId="0" xfId="0" applyFill="1" applyBorder="1" applyAlignment="1"/>
    <xf numFmtId="0" fontId="0" fillId="7" borderId="12" xfId="0" applyFill="1" applyBorder="1" applyAlignment="1"/>
    <xf numFmtId="0" fontId="9" fillId="2" borderId="0" xfId="0" applyFont="1" applyFill="1"/>
    <xf numFmtId="0" fontId="0" fillId="2" borderId="2" xfId="0" applyFill="1" applyBorder="1" applyAlignment="1">
      <alignment horizontal="center"/>
    </xf>
    <xf numFmtId="0" fontId="92" fillId="0" borderId="0" xfId="0" applyFont="1"/>
    <xf numFmtId="0" fontId="80" fillId="7" borderId="0" xfId="0" applyFont="1" applyFill="1" applyAlignment="1">
      <alignment horizontal="right"/>
    </xf>
    <xf numFmtId="0" fontId="90" fillId="9" borderId="0" xfId="5" applyFont="1" applyFill="1" applyAlignment="1">
      <alignment horizontal="center"/>
    </xf>
    <xf numFmtId="9" fontId="26" fillId="0" borderId="14" xfId="24" applyFont="1" applyBorder="1" applyAlignment="1">
      <alignment horizontal="left"/>
    </xf>
    <xf numFmtId="0" fontId="4" fillId="6" borderId="0" xfId="0" applyFont="1" applyFill="1" applyAlignment="1"/>
    <xf numFmtId="2" fontId="7" fillId="12" borderId="0" xfId="0" applyNumberFormat="1" applyFont="1" applyFill="1" applyAlignment="1">
      <alignment horizontal="center"/>
    </xf>
    <xf numFmtId="2" fontId="26" fillId="12" borderId="14" xfId="0" applyNumberFormat="1" applyFont="1" applyFill="1" applyBorder="1" applyAlignment="1">
      <alignment horizontal="center"/>
    </xf>
    <xf numFmtId="0" fontId="47" fillId="0" borderId="8" xfId="0" applyFont="1" applyBorder="1" applyAlignment="1">
      <alignment wrapText="1"/>
    </xf>
    <xf numFmtId="0" fontId="27" fillId="0" borderId="8" xfId="0" applyFont="1" applyBorder="1" applyAlignment="1">
      <alignment horizontal="center" vertical="center"/>
    </xf>
    <xf numFmtId="2" fontId="27" fillId="14" borderId="0" xfId="14" applyNumberFormat="1" applyFont="1" applyFill="1" applyAlignment="1">
      <alignment horizontal="center"/>
    </xf>
    <xf numFmtId="0" fontId="0" fillId="0" borderId="0" xfId="0" applyAlignment="1"/>
    <xf numFmtId="0" fontId="0" fillId="0" borderId="8" xfId="0" applyBorder="1" applyAlignment="1">
      <alignment horizontal="center"/>
    </xf>
    <xf numFmtId="0" fontId="0" fillId="0" borderId="8" xfId="0" applyBorder="1"/>
    <xf numFmtId="0" fontId="95" fillId="19" borderId="0" xfId="21" applyFont="1" applyFill="1"/>
    <xf numFmtId="0" fontId="56" fillId="0" borderId="0" xfId="21" applyFont="1"/>
    <xf numFmtId="0" fontId="96" fillId="0" borderId="0" xfId="21" applyFont="1"/>
    <xf numFmtId="0" fontId="97" fillId="0" borderId="0" xfId="21" applyFont="1"/>
    <xf numFmtId="0" fontId="98" fillId="5" borderId="0" xfId="21" applyFont="1" applyFill="1" applyAlignment="1">
      <alignment horizontal="center"/>
    </xf>
    <xf numFmtId="0" fontId="100" fillId="0" borderId="8" xfId="21" applyFont="1" applyFill="1" applyBorder="1" applyAlignment="1">
      <alignment horizontal="center"/>
    </xf>
    <xf numFmtId="0" fontId="56" fillId="0" borderId="0" xfId="21" applyFont="1" applyAlignment="1">
      <alignment horizontal="center"/>
    </xf>
    <xf numFmtId="0" fontId="98" fillId="5" borderId="43" xfId="21" applyFont="1" applyFill="1" applyBorder="1"/>
    <xf numFmtId="0" fontId="98" fillId="5" borderId="0" xfId="21" applyFont="1" applyFill="1"/>
    <xf numFmtId="0" fontId="96" fillId="3" borderId="0" xfId="21" applyFont="1" applyFill="1" applyAlignment="1">
      <alignment horizontal="center"/>
    </xf>
    <xf numFmtId="165" fontId="96" fillId="2" borderId="0" xfId="21" applyNumberFormat="1" applyFont="1" applyFill="1"/>
    <xf numFmtId="1" fontId="96" fillId="0" borderId="0" xfId="21" applyNumberFormat="1" applyFont="1" applyFill="1" applyAlignment="1">
      <alignment horizontal="center"/>
    </xf>
    <xf numFmtId="165" fontId="96" fillId="0" borderId="0" xfId="21" applyNumberFormat="1" applyFont="1"/>
    <xf numFmtId="0" fontId="96" fillId="0" borderId="43" xfId="21" applyFont="1" applyBorder="1"/>
    <xf numFmtId="165" fontId="96" fillId="0" borderId="0" xfId="21" applyNumberFormat="1" applyFont="1" applyFill="1"/>
    <xf numFmtId="0" fontId="96" fillId="0" borderId="0" xfId="21" applyFont="1" applyAlignment="1">
      <alignment horizontal="right"/>
    </xf>
    <xf numFmtId="0" fontId="96" fillId="0" borderId="21" xfId="21" applyFont="1" applyBorder="1"/>
    <xf numFmtId="0" fontId="56" fillId="0" borderId="0" xfId="21" applyFont="1" applyFill="1" applyAlignment="1">
      <alignment horizontal="right"/>
    </xf>
    <xf numFmtId="0" fontId="96" fillId="0" borderId="0" xfId="21" applyFont="1" applyFill="1"/>
    <xf numFmtId="1" fontId="97" fillId="0" borderId="0" xfId="21" applyNumberFormat="1" applyFont="1" applyFill="1"/>
    <xf numFmtId="2" fontId="96" fillId="0" borderId="0" xfId="21" applyNumberFormat="1" applyFont="1"/>
    <xf numFmtId="0" fontId="56" fillId="5" borderId="41" xfId="21" applyFont="1" applyFill="1" applyBorder="1"/>
    <xf numFmtId="0" fontId="106" fillId="5" borderId="0" xfId="21" applyFont="1" applyFill="1"/>
    <xf numFmtId="2" fontId="55" fillId="3" borderId="0" xfId="21" applyNumberFormat="1" applyFont="1" applyFill="1" applyAlignment="1">
      <alignment horizontal="center"/>
    </xf>
    <xf numFmtId="0" fontId="97" fillId="20" borderId="0" xfId="21" applyFont="1" applyFill="1"/>
    <xf numFmtId="0" fontId="97" fillId="0" borderId="0" xfId="21" applyFont="1" applyFill="1"/>
    <xf numFmtId="0" fontId="98" fillId="3" borderId="0" xfId="21" applyFont="1" applyFill="1" applyAlignment="1">
      <alignment horizontal="center"/>
    </xf>
    <xf numFmtId="0" fontId="108" fillId="0" borderId="0" xfId="21" applyFont="1" applyFill="1"/>
    <xf numFmtId="0" fontId="97" fillId="0" borderId="0" xfId="21" applyFont="1" applyAlignment="1">
      <alignment horizontal="center"/>
    </xf>
    <xf numFmtId="166" fontId="56" fillId="16" borderId="0" xfId="21" applyNumberFormat="1" applyFont="1" applyFill="1" applyAlignment="1">
      <alignment horizontal="center"/>
    </xf>
    <xf numFmtId="166" fontId="56" fillId="0" borderId="0" xfId="21" applyNumberFormat="1" applyFont="1" applyFill="1"/>
    <xf numFmtId="0" fontId="96" fillId="4" borderId="0" xfId="21" applyFont="1" applyFill="1"/>
    <xf numFmtId="171" fontId="96" fillId="0" borderId="0" xfId="21" applyNumberFormat="1" applyFont="1"/>
    <xf numFmtId="166" fontId="96" fillId="0" borderId="0" xfId="21" applyNumberFormat="1" applyFont="1"/>
    <xf numFmtId="0" fontId="109" fillId="0" borderId="0" xfId="21" applyFont="1" applyAlignment="1">
      <alignment horizontal="right"/>
    </xf>
    <xf numFmtId="0" fontId="96" fillId="3" borderId="0" xfId="21" applyFont="1" applyFill="1"/>
    <xf numFmtId="0" fontId="100" fillId="0" borderId="0" xfId="21" applyFont="1"/>
    <xf numFmtId="0" fontId="111" fillId="0" borderId="0" xfId="21" applyFont="1"/>
    <xf numFmtId="0" fontId="112" fillId="0" borderId="0" xfId="21" applyFont="1"/>
    <xf numFmtId="0" fontId="56" fillId="10" borderId="12" xfId="21" applyFont="1" applyFill="1" applyBorder="1" applyAlignment="1">
      <alignment horizontal="left"/>
    </xf>
    <xf numFmtId="165" fontId="111" fillId="10" borderId="25" xfId="21" applyNumberFormat="1" applyFont="1" applyFill="1" applyBorder="1"/>
    <xf numFmtId="0" fontId="113" fillId="10" borderId="14" xfId="21" applyFont="1" applyFill="1" applyBorder="1"/>
    <xf numFmtId="0" fontId="114" fillId="0" borderId="0" xfId="21" applyFont="1"/>
    <xf numFmtId="164" fontId="22" fillId="7" borderId="15" xfId="5" applyNumberFormat="1" applyFont="1" applyFill="1" applyBorder="1" applyAlignment="1">
      <alignment horizontal="center"/>
    </xf>
    <xf numFmtId="0" fontId="22" fillId="7" borderId="15" xfId="5" applyFont="1" applyFill="1" applyBorder="1" applyAlignment="1">
      <alignment horizontal="center"/>
    </xf>
    <xf numFmtId="0" fontId="22" fillId="7" borderId="0" xfId="5" applyFont="1" applyFill="1" applyBorder="1" applyAlignment="1">
      <alignment horizontal="center"/>
    </xf>
    <xf numFmtId="0" fontId="0" fillId="5" borderId="8" xfId="0" applyFill="1" applyBorder="1" applyAlignment="1">
      <alignment horizontal="center"/>
    </xf>
    <xf numFmtId="0" fontId="0" fillId="0" borderId="1" xfId="0" applyBorder="1"/>
    <xf numFmtId="0" fontId="0" fillId="5" borderId="27" xfId="0" applyFill="1" applyBorder="1" applyAlignment="1">
      <alignment horizontal="center"/>
    </xf>
    <xf numFmtId="0" fontId="0" fillId="0" borderId="16" xfId="0" applyBorder="1"/>
    <xf numFmtId="0" fontId="0" fillId="0" borderId="11" xfId="0" applyBorder="1"/>
    <xf numFmtId="0" fontId="0" fillId="0" borderId="17" xfId="0" applyBorder="1"/>
    <xf numFmtId="0" fontId="0" fillId="0" borderId="0" xfId="0" applyBorder="1"/>
    <xf numFmtId="0" fontId="0" fillId="0" borderId="18" xfId="0" applyBorder="1"/>
    <xf numFmtId="0" fontId="29" fillId="0" borderId="0" xfId="0" applyFont="1" applyBorder="1" applyAlignment="1">
      <alignment horizontal="center"/>
    </xf>
    <xf numFmtId="0" fontId="29" fillId="0" borderId="18" xfId="0" applyFont="1" applyBorder="1" applyAlignment="1">
      <alignment horizontal="center"/>
    </xf>
    <xf numFmtId="0" fontId="0" fillId="0" borderId="2" xfId="0" applyBorder="1"/>
    <xf numFmtId="0" fontId="26" fillId="0" borderId="12" xfId="0" applyFont="1" applyBorder="1"/>
    <xf numFmtId="0" fontId="0" fillId="0" borderId="12" xfId="0" applyBorder="1" applyAlignment="1">
      <alignment horizontal="right"/>
    </xf>
    <xf numFmtId="0" fontId="29" fillId="0" borderId="12" xfId="0" applyFont="1" applyBorder="1" applyAlignment="1">
      <alignment horizontal="center"/>
    </xf>
    <xf numFmtId="0" fontId="29" fillId="0" borderId="3" xfId="0" applyFont="1" applyBorder="1" applyAlignment="1">
      <alignment horizontal="center"/>
    </xf>
    <xf numFmtId="0" fontId="0" fillId="10" borderId="1" xfId="0" applyFill="1" applyBorder="1" applyAlignment="1">
      <alignment horizontal="right"/>
    </xf>
    <xf numFmtId="0" fontId="0" fillId="10" borderId="11" xfId="0" applyFill="1" applyBorder="1"/>
    <xf numFmtId="0" fontId="0" fillId="10" borderId="17" xfId="0" applyFill="1" applyBorder="1" applyAlignment="1">
      <alignment horizontal="right"/>
    </xf>
    <xf numFmtId="0" fontId="0" fillId="10" borderId="18" xfId="0" applyFill="1" applyBorder="1"/>
    <xf numFmtId="0" fontId="0" fillId="10" borderId="2" xfId="0" applyFill="1" applyBorder="1" applyAlignment="1">
      <alignment horizontal="right"/>
    </xf>
    <xf numFmtId="0" fontId="0" fillId="10" borderId="3" xfId="0" applyFill="1" applyBorder="1"/>
    <xf numFmtId="0" fontId="26" fillId="5" borderId="27" xfId="0" applyFont="1" applyFill="1" applyBorder="1" applyAlignment="1">
      <alignment horizontal="center"/>
    </xf>
    <xf numFmtId="0" fontId="26" fillId="0" borderId="16" xfId="0" applyFont="1" applyBorder="1" applyAlignment="1">
      <alignment horizontal="center"/>
    </xf>
    <xf numFmtId="0" fontId="26" fillId="0" borderId="11" xfId="0" applyFont="1" applyBorder="1" applyAlignment="1">
      <alignment horizontal="center"/>
    </xf>
    <xf numFmtId="0" fontId="20" fillId="3" borderId="0" xfId="5" applyFont="1" applyFill="1" applyAlignment="1">
      <alignment horizontal="right"/>
    </xf>
    <xf numFmtId="0" fontId="20" fillId="3" borderId="0" xfId="5" applyFont="1" applyFill="1"/>
    <xf numFmtId="0" fontId="19" fillId="5" borderId="8" xfId="5" applyFill="1" applyBorder="1" applyAlignment="1">
      <alignment horizontal="center"/>
    </xf>
    <xf numFmtId="0" fontId="27" fillId="5" borderId="8" xfId="15" applyFont="1" applyFill="1" applyBorder="1" applyAlignment="1">
      <alignment horizontal="center"/>
    </xf>
    <xf numFmtId="0" fontId="7" fillId="14" borderId="0" xfId="15" applyFill="1"/>
    <xf numFmtId="0" fontId="119" fillId="0" borderId="0" xfId="15" applyFont="1"/>
    <xf numFmtId="0" fontId="120" fillId="0" borderId="0" xfId="15" applyFont="1"/>
    <xf numFmtId="0" fontId="7" fillId="3" borderId="0" xfId="15" applyFill="1"/>
    <xf numFmtId="1" fontId="0" fillId="0" borderId="0" xfId="0" applyNumberFormat="1"/>
    <xf numFmtId="164" fontId="29" fillId="12" borderId="14" xfId="0" applyNumberFormat="1" applyFont="1" applyFill="1" applyBorder="1"/>
    <xf numFmtId="0" fontId="33" fillId="15" borderId="0" xfId="9" applyFill="1"/>
    <xf numFmtId="0" fontId="35" fillId="15" borderId="13" xfId="9" applyFont="1" applyFill="1" applyBorder="1" applyAlignment="1">
      <alignment horizontal="center"/>
    </xf>
    <xf numFmtId="0" fontId="33" fillId="15" borderId="0" xfId="9" applyFill="1" applyBorder="1" applyAlignment="1"/>
    <xf numFmtId="0" fontId="33" fillId="15" borderId="12" xfId="9" applyFill="1" applyBorder="1" applyAlignment="1"/>
    <xf numFmtId="0" fontId="122" fillId="0" borderId="0" xfId="9" applyFont="1"/>
    <xf numFmtId="0" fontId="98" fillId="21" borderId="0" xfId="9" applyFont="1" applyFill="1"/>
    <xf numFmtId="0" fontId="98" fillId="21" borderId="0" xfId="9" applyFont="1" applyFill="1" applyAlignment="1">
      <alignment horizontal="right"/>
    </xf>
    <xf numFmtId="0" fontId="123" fillId="21" borderId="0" xfId="9" applyFont="1" applyFill="1" applyAlignment="1">
      <alignment horizontal="left"/>
    </xf>
    <xf numFmtId="0" fontId="122" fillId="21" borderId="0" xfId="9" applyFont="1" applyFill="1" applyAlignment="1">
      <alignment horizontal="left"/>
    </xf>
    <xf numFmtId="0" fontId="38" fillId="18" borderId="0" xfId="15" applyFont="1" applyFill="1" applyAlignment="1"/>
    <xf numFmtId="0" fontId="27" fillId="14" borderId="0" xfId="15" applyFont="1" applyFill="1" applyAlignment="1">
      <alignment horizontal="right"/>
    </xf>
    <xf numFmtId="0" fontId="27" fillId="7" borderId="8" xfId="15" applyFont="1" applyFill="1" applyBorder="1" applyAlignment="1">
      <alignment horizontal="center"/>
    </xf>
    <xf numFmtId="0" fontId="7" fillId="0" borderId="0" xfId="15" applyAlignment="1">
      <alignment horizontal="right"/>
    </xf>
    <xf numFmtId="165" fontId="27" fillId="0" borderId="0" xfId="15" applyNumberFormat="1" applyFont="1" applyAlignment="1">
      <alignment horizontal="center"/>
    </xf>
    <xf numFmtId="164" fontId="27" fillId="0" borderId="0" xfId="15" applyNumberFormat="1" applyFont="1" applyAlignment="1">
      <alignment horizontal="center"/>
    </xf>
    <xf numFmtId="0" fontId="27" fillId="3" borderId="0" xfId="15" applyFont="1" applyFill="1" applyAlignment="1">
      <alignment horizontal="left"/>
    </xf>
    <xf numFmtId="11" fontId="0" fillId="0" borderId="0" xfId="0" applyNumberFormat="1"/>
    <xf numFmtId="0" fontId="0" fillId="14" borderId="0" xfId="0" applyFill="1" applyAlignment="1">
      <alignment horizontal="right"/>
    </xf>
    <xf numFmtId="2" fontId="26" fillId="5" borderId="0" xfId="0" applyNumberFormat="1" applyFont="1" applyFill="1" applyAlignment="1">
      <alignment horizontal="center"/>
    </xf>
    <xf numFmtId="11" fontId="0" fillId="10" borderId="21" xfId="0" applyNumberFormat="1" applyFill="1" applyBorder="1"/>
    <xf numFmtId="0" fontId="9" fillId="0" borderId="0" xfId="15" applyFont="1" applyBorder="1" applyAlignment="1">
      <alignment horizontal="center"/>
    </xf>
    <xf numFmtId="0" fontId="9" fillId="0" borderId="20" xfId="15" applyFont="1" applyBorder="1" applyAlignment="1">
      <alignment horizontal="center"/>
    </xf>
    <xf numFmtId="0" fontId="7" fillId="0" borderId="20" xfId="15" applyBorder="1"/>
    <xf numFmtId="0" fontId="124" fillId="22" borderId="0" xfId="0" applyFont="1" applyFill="1"/>
    <xf numFmtId="0" fontId="0" fillId="4" borderId="0" xfId="0" applyFill="1"/>
    <xf numFmtId="0" fontId="0" fillId="5" borderId="0" xfId="0" applyFill="1"/>
    <xf numFmtId="0" fontId="0" fillId="5" borderId="8" xfId="0" applyFill="1" applyBorder="1"/>
    <xf numFmtId="0" fontId="26" fillId="4" borderId="0" xfId="0" applyFont="1" applyFill="1" applyAlignment="1">
      <alignment horizontal="center"/>
    </xf>
    <xf numFmtId="0" fontId="26" fillId="10" borderId="10" xfId="0" applyFont="1" applyFill="1" applyBorder="1" applyAlignment="1">
      <alignment horizontal="center"/>
    </xf>
    <xf numFmtId="0" fontId="26" fillId="10" borderId="14" xfId="0" applyFont="1" applyFill="1" applyBorder="1"/>
    <xf numFmtId="0" fontId="124" fillId="22" borderId="8" xfId="0" applyFont="1" applyFill="1" applyBorder="1"/>
    <xf numFmtId="164" fontId="0" fillId="0" borderId="0" xfId="0" applyNumberFormat="1"/>
    <xf numFmtId="0" fontId="125" fillId="2" borderId="10" xfId="0" applyFont="1" applyFill="1" applyBorder="1"/>
    <xf numFmtId="0" fontId="126" fillId="2" borderId="25" xfId="0" applyFont="1" applyFill="1" applyBorder="1"/>
    <xf numFmtId="0" fontId="125" fillId="2" borderId="25" xfId="0" applyFont="1" applyFill="1" applyBorder="1"/>
    <xf numFmtId="0" fontId="125" fillId="2" borderId="25" xfId="0" applyFont="1" applyFill="1" applyBorder="1" applyAlignment="1">
      <alignment horizontal="center"/>
    </xf>
    <xf numFmtId="2" fontId="125" fillId="2" borderId="25" xfId="0" applyNumberFormat="1" applyFont="1" applyFill="1" applyBorder="1" applyAlignment="1">
      <alignment horizontal="left"/>
    </xf>
    <xf numFmtId="0" fontId="0" fillId="2" borderId="14" xfId="0" applyFill="1" applyBorder="1"/>
    <xf numFmtId="2" fontId="125" fillId="2" borderId="10" xfId="0" applyNumberFormat="1" applyFont="1" applyFill="1" applyBorder="1" applyAlignment="1">
      <alignment horizontal="left"/>
    </xf>
    <xf numFmtId="0" fontId="125" fillId="2" borderId="14" xfId="0" applyFont="1" applyFill="1" applyBorder="1"/>
    <xf numFmtId="10" fontId="0" fillId="0" borderId="0" xfId="24" applyNumberFormat="1" applyFont="1"/>
    <xf numFmtId="176" fontId="0" fillId="0" borderId="0" xfId="24" applyNumberFormat="1" applyFont="1"/>
    <xf numFmtId="165" fontId="125" fillId="2" borderId="25" xfId="0" applyNumberFormat="1" applyFont="1" applyFill="1" applyBorder="1"/>
    <xf numFmtId="0" fontId="0" fillId="2" borderId="0" xfId="0" applyFill="1" applyAlignment="1">
      <alignment horizontal="center"/>
    </xf>
    <xf numFmtId="0" fontId="7" fillId="0" borderId="0" xfId="18"/>
    <xf numFmtId="11" fontId="7" fillId="5" borderId="3" xfId="18" applyNumberFormat="1" applyFill="1" applyBorder="1"/>
    <xf numFmtId="0" fontId="9" fillId="0" borderId="8" xfId="18" applyFont="1" applyBorder="1"/>
    <xf numFmtId="0" fontId="9" fillId="3" borderId="8" xfId="18" applyFont="1" applyFill="1" applyBorder="1"/>
    <xf numFmtId="0" fontId="7" fillId="0" borderId="8" xfId="18" applyBorder="1"/>
    <xf numFmtId="0" fontId="7" fillId="8" borderId="8" xfId="18" applyFill="1" applyBorder="1"/>
    <xf numFmtId="11" fontId="7" fillId="0" borderId="8" xfId="18" applyNumberFormat="1" applyFill="1" applyBorder="1"/>
    <xf numFmtId="11" fontId="7" fillId="8" borderId="8" xfId="18" applyNumberFormat="1" applyFill="1" applyBorder="1"/>
    <xf numFmtId="0" fontId="7" fillId="0" borderId="0" xfId="18" applyAlignment="1">
      <alignment horizontal="right"/>
    </xf>
    <xf numFmtId="0" fontId="7" fillId="0" borderId="0" xfId="18" applyAlignment="1">
      <alignment horizontal="left"/>
    </xf>
    <xf numFmtId="173" fontId="7" fillId="0" borderId="0" xfId="18" applyNumberFormat="1"/>
    <xf numFmtId="0" fontId="27" fillId="0" borderId="10" xfId="18" applyFont="1" applyBorder="1"/>
    <xf numFmtId="0" fontId="9" fillId="8" borderId="14" xfId="18" applyFont="1" applyFill="1" applyBorder="1" applyAlignment="1">
      <alignment horizontal="center"/>
    </xf>
    <xf numFmtId="165" fontId="9" fillId="8" borderId="0" xfId="18" applyNumberFormat="1" applyFont="1" applyFill="1" applyAlignment="1">
      <alignment horizontal="center"/>
    </xf>
    <xf numFmtId="0" fontId="7" fillId="0" borderId="10" xfId="18" applyBorder="1"/>
    <xf numFmtId="165" fontId="7" fillId="0" borderId="25" xfId="18" applyNumberFormat="1" applyBorder="1"/>
    <xf numFmtId="165" fontId="7" fillId="0" borderId="14" xfId="18" applyNumberFormat="1" applyBorder="1"/>
    <xf numFmtId="11" fontId="7" fillId="0" borderId="25" xfId="18" applyNumberFormat="1" applyBorder="1"/>
    <xf numFmtId="11" fontId="7" fillId="0" borderId="14" xfId="18" applyNumberFormat="1" applyBorder="1"/>
    <xf numFmtId="11" fontId="7" fillId="0" borderId="50" xfId="18" applyNumberFormat="1" applyBorder="1"/>
    <xf numFmtId="0" fontId="7" fillId="0" borderId="41" xfId="18" applyBorder="1"/>
    <xf numFmtId="9" fontId="7" fillId="0" borderId="25" xfId="24" applyFont="1" applyBorder="1"/>
    <xf numFmtId="9" fontId="7" fillId="0" borderId="14" xfId="24" applyFont="1" applyBorder="1"/>
    <xf numFmtId="0" fontId="7" fillId="0" borderId="0" xfId="18" applyFont="1"/>
    <xf numFmtId="11" fontId="0" fillId="4" borderId="0" xfId="0" applyNumberFormat="1" applyFill="1" applyAlignment="1">
      <alignment horizontal="center"/>
    </xf>
    <xf numFmtId="9" fontId="7" fillId="0" borderId="0" xfId="24" applyFont="1"/>
    <xf numFmtId="0" fontId="9" fillId="10" borderId="0" xfId="18" applyFont="1" applyFill="1"/>
    <xf numFmtId="164" fontId="26" fillId="10" borderId="14" xfId="0" applyNumberFormat="1" applyFont="1" applyFill="1" applyBorder="1" applyAlignment="1">
      <alignment horizontal="center"/>
    </xf>
    <xf numFmtId="0" fontId="7" fillId="0" borderId="17" xfId="18" applyBorder="1"/>
    <xf numFmtId="0" fontId="37" fillId="0" borderId="0" xfId="18" applyFont="1"/>
    <xf numFmtId="0" fontId="7" fillId="0" borderId="0" xfId="18" applyBorder="1"/>
    <xf numFmtId="0" fontId="7" fillId="0" borderId="18" xfId="18" applyBorder="1"/>
    <xf numFmtId="0" fontId="7" fillId="0" borderId="2" xfId="18" applyBorder="1"/>
    <xf numFmtId="0" fontId="7" fillId="0" borderId="12" xfId="18" applyBorder="1"/>
    <xf numFmtId="0" fontId="9" fillId="0" borderId="8" xfId="18" applyFont="1" applyBorder="1" applyAlignment="1">
      <alignment horizontal="center"/>
    </xf>
    <xf numFmtId="0" fontId="7" fillId="0" borderId="0" xfId="18" applyBorder="1" applyAlignment="1">
      <alignment horizontal="center"/>
    </xf>
    <xf numFmtId="2" fontId="36" fillId="8" borderId="1" xfId="18" applyNumberFormat="1" applyFont="1" applyFill="1" applyBorder="1" applyAlignment="1">
      <alignment horizontal="right"/>
    </xf>
    <xf numFmtId="165" fontId="27" fillId="8" borderId="14" xfId="18" applyNumberFormat="1" applyFont="1" applyFill="1" applyBorder="1"/>
    <xf numFmtId="10" fontId="39" fillId="2" borderId="0" xfId="24" applyNumberFormat="1" applyFont="1" applyFill="1" applyBorder="1" applyAlignment="1">
      <alignment horizontal="center"/>
    </xf>
    <xf numFmtId="2" fontId="36" fillId="8" borderId="2" xfId="18" applyNumberFormat="1" applyFont="1" applyFill="1" applyBorder="1" applyAlignment="1">
      <alignment horizontal="right"/>
    </xf>
    <xf numFmtId="2" fontId="7" fillId="0" borderId="0" xfId="18" applyNumberFormat="1" applyBorder="1"/>
    <xf numFmtId="0" fontId="7" fillId="0" borderId="3" xfId="18" applyBorder="1"/>
    <xf numFmtId="0" fontId="7" fillId="0" borderId="5" xfId="18" applyBorder="1"/>
    <xf numFmtId="0" fontId="9" fillId="0" borderId="51" xfId="18" applyFont="1" applyBorder="1" applyAlignment="1">
      <alignment horizontal="center"/>
    </xf>
    <xf numFmtId="0" fontId="9" fillId="0" borderId="0" xfId="18" applyFont="1" applyAlignment="1">
      <alignment horizontal="center"/>
    </xf>
    <xf numFmtId="0" fontId="7" fillId="0" borderId="1" xfId="18" applyBorder="1"/>
    <xf numFmtId="0" fontId="7" fillId="0" borderId="16" xfId="18" applyBorder="1"/>
    <xf numFmtId="10" fontId="7" fillId="0" borderId="16" xfId="24" applyNumberFormat="1" applyFont="1" applyBorder="1"/>
    <xf numFmtId="0" fontId="7" fillId="17" borderId="1" xfId="18" applyFill="1" applyBorder="1"/>
    <xf numFmtId="0" fontId="7" fillId="0" borderId="1" xfId="18" applyFill="1" applyBorder="1"/>
    <xf numFmtId="0" fontId="32" fillId="0" borderId="1" xfId="18" applyFont="1" applyFill="1" applyBorder="1"/>
    <xf numFmtId="0" fontId="7" fillId="0" borderId="30" xfId="18" applyBorder="1"/>
    <xf numFmtId="10" fontId="7" fillId="0" borderId="0" xfId="24" applyNumberFormat="1" applyFont="1" applyBorder="1"/>
    <xf numFmtId="0" fontId="7" fillId="0" borderId="32" xfId="18" applyBorder="1"/>
    <xf numFmtId="0" fontId="7" fillId="0" borderId="33" xfId="18" applyBorder="1"/>
    <xf numFmtId="10" fontId="7" fillId="0" borderId="12" xfId="24" applyNumberFormat="1" applyFont="1" applyBorder="1"/>
    <xf numFmtId="0" fontId="7" fillId="0" borderId="0" xfId="18" applyFont="1" applyAlignment="1">
      <alignment horizontal="right"/>
    </xf>
    <xf numFmtId="0" fontId="7" fillId="0" borderId="5" xfId="18" applyFont="1" applyBorder="1"/>
    <xf numFmtId="2" fontId="7" fillId="0" borderId="8" xfId="18" applyNumberFormat="1" applyBorder="1"/>
    <xf numFmtId="0" fontId="7" fillId="8" borderId="8" xfId="18" applyFont="1" applyFill="1" applyBorder="1"/>
    <xf numFmtId="0" fontId="7" fillId="5" borderId="1" xfId="18" applyFill="1" applyBorder="1" applyAlignment="1">
      <alignment horizontal="right"/>
    </xf>
    <xf numFmtId="0" fontId="7" fillId="5" borderId="2" xfId="18" applyFill="1" applyBorder="1" applyAlignment="1">
      <alignment horizontal="right"/>
    </xf>
    <xf numFmtId="0" fontId="7" fillId="7" borderId="11" xfId="18" applyFill="1" applyBorder="1"/>
    <xf numFmtId="0" fontId="9" fillId="3" borderId="35" xfId="18" applyFont="1" applyFill="1" applyBorder="1"/>
    <xf numFmtId="0" fontId="7" fillId="8" borderId="35" xfId="18" applyFill="1" applyBorder="1"/>
    <xf numFmtId="0" fontId="7" fillId="8" borderId="53" xfId="18" applyFill="1" applyBorder="1"/>
    <xf numFmtId="0" fontId="31" fillId="7" borderId="41" xfId="18" applyFont="1" applyFill="1" applyBorder="1" applyAlignment="1">
      <alignment horizontal="center"/>
    </xf>
    <xf numFmtId="0" fontId="31" fillId="8" borderId="41" xfId="18" applyFont="1" applyFill="1" applyBorder="1" applyAlignment="1">
      <alignment horizontal="center"/>
    </xf>
    <xf numFmtId="11" fontId="7" fillId="7" borderId="20" xfId="18" applyNumberFormat="1" applyFill="1" applyBorder="1"/>
    <xf numFmtId="11" fontId="31" fillId="16" borderId="41" xfId="18" applyNumberFormat="1" applyFont="1" applyFill="1" applyBorder="1" applyAlignment="1">
      <alignment horizontal="center"/>
    </xf>
    <xf numFmtId="164" fontId="132" fillId="10" borderId="41" xfId="18" applyNumberFormat="1" applyFont="1" applyFill="1" applyBorder="1" applyAlignment="1">
      <alignment horizontal="center"/>
    </xf>
    <xf numFmtId="0" fontId="7" fillId="8" borderId="20" xfId="18" applyFill="1" applyBorder="1" applyAlignment="1">
      <alignment horizontal="center"/>
    </xf>
    <xf numFmtId="2" fontId="36" fillId="10" borderId="2" xfId="18" applyNumberFormat="1" applyFont="1" applyFill="1" applyBorder="1" applyAlignment="1">
      <alignment horizontal="center"/>
    </xf>
    <xf numFmtId="2" fontId="9" fillId="10" borderId="3" xfId="18" applyNumberFormat="1" applyFont="1" applyFill="1" applyBorder="1" applyAlignment="1">
      <alignment horizontal="center"/>
    </xf>
    <xf numFmtId="0" fontId="124" fillId="22" borderId="8" xfId="0" applyFont="1" applyFill="1" applyBorder="1" applyAlignment="1">
      <alignment horizontal="center"/>
    </xf>
    <xf numFmtId="0" fontId="131" fillId="22" borderId="8" xfId="0" applyFont="1" applyFill="1" applyBorder="1" applyAlignment="1">
      <alignment horizontal="center"/>
    </xf>
    <xf numFmtId="0" fontId="124" fillId="22" borderId="35" xfId="0" applyFont="1" applyFill="1" applyBorder="1"/>
    <xf numFmtId="0" fontId="0" fillId="5" borderId="35" xfId="0" applyFill="1" applyBorder="1"/>
    <xf numFmtId="0" fontId="9" fillId="0" borderId="35" xfId="18" applyFont="1" applyBorder="1" applyAlignment="1">
      <alignment horizontal="center"/>
    </xf>
    <xf numFmtId="0" fontId="133" fillId="0" borderId="0" xfId="10" applyFont="1" applyAlignment="1">
      <alignment horizontal="right"/>
    </xf>
    <xf numFmtId="0" fontId="70" fillId="0" borderId="0" xfId="10" applyFont="1" applyAlignment="1">
      <alignment horizontal="center"/>
    </xf>
    <xf numFmtId="0" fontId="19" fillId="0" borderId="0" xfId="10"/>
    <xf numFmtId="0" fontId="27" fillId="0" borderId="0" xfId="10" applyFont="1" applyFill="1" applyBorder="1" applyAlignment="1">
      <alignment horizontal="center"/>
    </xf>
    <xf numFmtId="0" fontId="19" fillId="0" borderId="0" xfId="10" applyBorder="1"/>
    <xf numFmtId="0" fontId="19" fillId="0" borderId="0" xfId="10" applyAlignment="1">
      <alignment horizontal="right"/>
    </xf>
    <xf numFmtId="2" fontId="47" fillId="0" borderId="0" xfId="10" applyNumberFormat="1" applyFont="1" applyBorder="1"/>
    <xf numFmtId="0" fontId="134" fillId="0" borderId="6" xfId="10" applyFont="1" applyBorder="1" applyAlignment="1">
      <alignment horizontal="center"/>
    </xf>
    <xf numFmtId="164" fontId="47" fillId="0" borderId="19" xfId="10" applyNumberFormat="1" applyFont="1" applyBorder="1"/>
    <xf numFmtId="164" fontId="47" fillId="6" borderId="7" xfId="10" applyNumberFormat="1" applyFont="1" applyFill="1" applyBorder="1"/>
    <xf numFmtId="173" fontId="47" fillId="0" borderId="0" xfId="24" applyNumberFormat="1" applyFont="1" applyAlignment="1">
      <alignment horizontal="center"/>
    </xf>
    <xf numFmtId="164" fontId="47" fillId="23" borderId="1" xfId="10" applyNumberFormat="1" applyFont="1" applyFill="1" applyBorder="1"/>
    <xf numFmtId="164" fontId="47" fillId="0" borderId="16" xfId="10" applyNumberFormat="1" applyFont="1" applyBorder="1"/>
    <xf numFmtId="164" fontId="47" fillId="0" borderId="11" xfId="10" applyNumberFormat="1" applyFont="1" applyBorder="1"/>
    <xf numFmtId="0" fontId="47" fillId="0" borderId="0" xfId="10" applyFont="1" applyBorder="1"/>
    <xf numFmtId="0" fontId="134" fillId="0" borderId="46" xfId="10" applyFont="1" applyBorder="1" applyAlignment="1">
      <alignment horizontal="center"/>
    </xf>
    <xf numFmtId="164" fontId="47" fillId="0" borderId="0" xfId="10" applyNumberFormat="1" applyFont="1" applyBorder="1"/>
    <xf numFmtId="164" fontId="47" fillId="6" borderId="43" xfId="10" applyNumberFormat="1" applyFont="1" applyFill="1" applyBorder="1"/>
    <xf numFmtId="164" fontId="47" fillId="0" borderId="17" xfId="10" applyNumberFormat="1" applyFont="1" applyBorder="1"/>
    <xf numFmtId="164" fontId="47" fillId="23" borderId="0" xfId="10" applyNumberFormat="1" applyFont="1" applyFill="1" applyBorder="1"/>
    <xf numFmtId="164" fontId="47" fillId="0" borderId="18" xfId="10" applyNumberFormat="1" applyFont="1" applyBorder="1"/>
    <xf numFmtId="165" fontId="47" fillId="0" borderId="0" xfId="10" applyNumberFormat="1" applyFont="1" applyBorder="1"/>
    <xf numFmtId="165" fontId="47" fillId="6" borderId="43" xfId="10" applyNumberFormat="1" applyFont="1" applyFill="1" applyBorder="1"/>
    <xf numFmtId="165" fontId="47" fillId="0" borderId="17" xfId="10" applyNumberFormat="1" applyFont="1" applyBorder="1"/>
    <xf numFmtId="165" fontId="47" fillId="23" borderId="0" xfId="10" applyNumberFormat="1" applyFont="1" applyFill="1" applyBorder="1"/>
    <xf numFmtId="165" fontId="47" fillId="0" borderId="18" xfId="10" applyNumberFormat="1" applyFont="1" applyBorder="1"/>
    <xf numFmtId="0" fontId="134" fillId="0" borderId="53" xfId="10" applyFont="1" applyBorder="1" applyAlignment="1">
      <alignment horizontal="center"/>
    </xf>
    <xf numFmtId="2" fontId="47" fillId="0" borderId="20" xfId="10" applyNumberFormat="1" applyFont="1" applyBorder="1"/>
    <xf numFmtId="2" fontId="47" fillId="6" borderId="9" xfId="10" applyNumberFormat="1" applyFont="1" applyFill="1" applyBorder="1"/>
    <xf numFmtId="2" fontId="47" fillId="0" borderId="17" xfId="10" applyNumberFormat="1" applyFont="1" applyBorder="1"/>
    <xf numFmtId="2" fontId="47" fillId="23" borderId="0" xfId="10" applyNumberFormat="1" applyFont="1" applyFill="1" applyBorder="1"/>
    <xf numFmtId="2" fontId="47" fillId="0" borderId="18" xfId="10" applyNumberFormat="1" applyFont="1" applyBorder="1"/>
    <xf numFmtId="0" fontId="134" fillId="0" borderId="5" xfId="10" applyFont="1" applyBorder="1" applyAlignment="1">
      <alignment horizontal="center"/>
    </xf>
    <xf numFmtId="172" fontId="47" fillId="0" borderId="15" xfId="10" applyNumberFormat="1" applyFont="1" applyBorder="1"/>
    <xf numFmtId="172" fontId="47" fillId="6" borderId="4" xfId="10" applyNumberFormat="1" applyFont="1" applyFill="1" applyBorder="1"/>
    <xf numFmtId="172" fontId="47" fillId="0" borderId="17" xfId="10" applyNumberFormat="1" applyFont="1" applyBorder="1"/>
    <xf numFmtId="172" fontId="47" fillId="0" borderId="0" xfId="10" applyNumberFormat="1" applyFont="1" applyBorder="1"/>
    <xf numFmtId="172" fontId="47" fillId="23" borderId="0" xfId="10" applyNumberFormat="1" applyFont="1" applyFill="1" applyBorder="1"/>
    <xf numFmtId="172" fontId="47" fillId="0" borderId="18" xfId="10" applyNumberFormat="1" applyFont="1" applyBorder="1"/>
    <xf numFmtId="164" fontId="47" fillId="0" borderId="20" xfId="10" applyNumberFormat="1" applyFont="1" applyBorder="1"/>
    <xf numFmtId="164" fontId="47" fillId="6" borderId="9" xfId="10" applyNumberFormat="1" applyFont="1" applyFill="1" applyBorder="1"/>
    <xf numFmtId="0" fontId="47" fillId="0" borderId="0" xfId="10" applyFont="1"/>
    <xf numFmtId="165" fontId="47" fillId="0" borderId="15" xfId="10" applyNumberFormat="1" applyFont="1" applyBorder="1"/>
    <xf numFmtId="165" fontId="47" fillId="6" borderId="4" xfId="10" applyNumberFormat="1" applyFont="1" applyFill="1" applyBorder="1"/>
    <xf numFmtId="2" fontId="47" fillId="0" borderId="0" xfId="10" applyNumberFormat="1" applyFont="1"/>
    <xf numFmtId="2" fontId="47" fillId="0" borderId="19" xfId="10" applyNumberFormat="1" applyFont="1" applyBorder="1"/>
    <xf numFmtId="2" fontId="47" fillId="6" borderId="7" xfId="10" applyNumberFormat="1" applyFont="1" applyFill="1" applyBorder="1"/>
    <xf numFmtId="2" fontId="47" fillId="0" borderId="2" xfId="10" applyNumberFormat="1" applyFont="1" applyBorder="1"/>
    <xf numFmtId="2" fontId="47" fillId="0" borderId="12" xfId="10" applyNumberFormat="1" applyFont="1" applyBorder="1"/>
    <xf numFmtId="2" fontId="47" fillId="23" borderId="3" xfId="10" applyNumberFormat="1" applyFont="1" applyFill="1" applyBorder="1"/>
    <xf numFmtId="0" fontId="134" fillId="0" borderId="0" xfId="10" applyFont="1" applyBorder="1" applyAlignment="1">
      <alignment horizontal="center"/>
    </xf>
    <xf numFmtId="2" fontId="47" fillId="0" borderId="0" xfId="10" applyNumberFormat="1" applyFont="1" applyFill="1" applyBorder="1"/>
    <xf numFmtId="0" fontId="27" fillId="0" borderId="0" xfId="10" applyFont="1" applyAlignment="1">
      <alignment horizontal="right"/>
    </xf>
    <xf numFmtId="0" fontId="135" fillId="0" borderId="0" xfId="10" applyFont="1" applyBorder="1" applyAlignment="1">
      <alignment horizontal="center"/>
    </xf>
    <xf numFmtId="166" fontId="47" fillId="0" borderId="0" xfId="10" applyNumberFormat="1" applyFont="1" applyBorder="1"/>
    <xf numFmtId="173" fontId="47" fillId="0" borderId="0" xfId="24" applyNumberFormat="1" applyFont="1" applyBorder="1"/>
    <xf numFmtId="166" fontId="47" fillId="0" borderId="6" xfId="10" applyNumberFormat="1" applyFont="1" applyBorder="1"/>
    <xf numFmtId="166" fontId="47" fillId="0" borderId="19" xfId="10" applyNumberFormat="1" applyFont="1" applyBorder="1"/>
    <xf numFmtId="166" fontId="47" fillId="0" borderId="7" xfId="10" applyNumberFormat="1" applyFont="1" applyBorder="1"/>
    <xf numFmtId="11" fontId="19" fillId="0" borderId="53" xfId="10" applyNumberFormat="1" applyBorder="1" applyAlignment="1">
      <alignment horizontal="center"/>
    </xf>
    <xf numFmtId="11" fontId="19" fillId="0" borderId="20" xfId="10" applyNumberFormat="1" applyBorder="1" applyAlignment="1">
      <alignment horizontal="center"/>
    </xf>
    <xf numFmtId="11" fontId="19" fillId="0" borderId="9" xfId="10" applyNumberFormat="1" applyBorder="1" applyAlignment="1">
      <alignment horizontal="center"/>
    </xf>
    <xf numFmtId="0" fontId="47" fillId="0" borderId="0" xfId="10" applyFont="1" applyFill="1"/>
    <xf numFmtId="11" fontId="19" fillId="0" borderId="0" xfId="10" applyNumberFormat="1" applyBorder="1" applyAlignment="1">
      <alignment horizontal="center"/>
    </xf>
    <xf numFmtId="0" fontId="136" fillId="0" borderId="10" xfId="10" applyFont="1" applyBorder="1" applyAlignment="1">
      <alignment horizontal="center"/>
    </xf>
    <xf numFmtId="2" fontId="136" fillId="0" borderId="25" xfId="10" applyNumberFormat="1" applyFont="1" applyBorder="1" applyAlignment="1">
      <alignment horizontal="center"/>
    </xf>
    <xf numFmtId="2" fontId="136" fillId="0" borderId="14" xfId="10" applyNumberFormat="1" applyFont="1" applyBorder="1" applyAlignment="1">
      <alignment horizontal="center"/>
    </xf>
    <xf numFmtId="0" fontId="137" fillId="0" borderId="0" xfId="10" applyFont="1" applyBorder="1" applyAlignment="1">
      <alignment horizontal="center"/>
    </xf>
    <xf numFmtId="0" fontId="138" fillId="0" borderId="0" xfId="10" applyFont="1" applyFill="1" applyBorder="1" applyAlignment="1">
      <alignment horizontal="center"/>
    </xf>
    <xf numFmtId="0" fontId="139" fillId="0" borderId="0" xfId="10" applyFont="1" applyAlignment="1">
      <alignment horizontal="center"/>
    </xf>
    <xf numFmtId="173" fontId="19" fillId="0" borderId="0" xfId="24" applyNumberFormat="1" applyFont="1" applyAlignment="1">
      <alignment horizontal="center"/>
    </xf>
    <xf numFmtId="0" fontId="19" fillId="6" borderId="0" xfId="10" applyFill="1"/>
    <xf numFmtId="165" fontId="26" fillId="10" borderId="14" xfId="0" applyNumberFormat="1" applyFont="1" applyFill="1" applyBorder="1" applyAlignment="1">
      <alignment horizontal="center"/>
    </xf>
    <xf numFmtId="172" fontId="26" fillId="10" borderId="14" xfId="0" applyNumberFormat="1" applyFont="1" applyFill="1" applyBorder="1" applyAlignment="1">
      <alignment horizontal="center"/>
    </xf>
    <xf numFmtId="0" fontId="124" fillId="22" borderId="0" xfId="0" applyFont="1" applyFill="1" applyAlignment="1">
      <alignment horizontal="center"/>
    </xf>
    <xf numFmtId="0" fontId="47" fillId="0" borderId="0" xfId="22" applyFont="1" applyProtection="1">
      <protection locked="0"/>
    </xf>
    <xf numFmtId="0" fontId="27" fillId="11" borderId="0" xfId="22" applyFont="1" applyFill="1" applyProtection="1">
      <protection locked="0"/>
    </xf>
    <xf numFmtId="1" fontId="27" fillId="11" borderId="0" xfId="22" applyNumberFormat="1" applyFont="1" applyFill="1" applyAlignment="1" applyProtection="1">
      <alignment horizontal="center"/>
      <protection locked="0"/>
    </xf>
    <xf numFmtId="0" fontId="47" fillId="0" borderId="0" xfId="22" applyFont="1" applyAlignment="1" applyProtection="1">
      <alignment horizontal="center"/>
      <protection locked="0"/>
    </xf>
    <xf numFmtId="2" fontId="47" fillId="0" borderId="0" xfId="22" applyNumberFormat="1" applyFont="1" applyAlignment="1" applyProtection="1">
      <alignment horizontal="center"/>
      <protection locked="0"/>
    </xf>
    <xf numFmtId="0" fontId="27" fillId="0" borderId="0" xfId="22" applyFont="1" applyAlignment="1" applyProtection="1">
      <alignment horizontal="center"/>
      <protection locked="0"/>
    </xf>
    <xf numFmtId="0" fontId="27" fillId="0" borderId="0" xfId="22" applyFont="1" applyProtection="1">
      <protection locked="0"/>
    </xf>
    <xf numFmtId="0" fontId="47" fillId="0" borderId="0" xfId="20" applyFont="1"/>
    <xf numFmtId="0" fontId="35" fillId="0" borderId="13" xfId="20" applyFont="1" applyFill="1" applyBorder="1" applyAlignment="1">
      <alignment horizontal="center"/>
    </xf>
    <xf numFmtId="0" fontId="33" fillId="0" borderId="0" xfId="20" applyNumberFormat="1" applyFill="1" applyBorder="1" applyAlignment="1">
      <alignment horizontal="center"/>
    </xf>
    <xf numFmtId="0" fontId="33" fillId="0" borderId="0" xfId="20" applyFill="1" applyBorder="1" applyAlignment="1">
      <alignment horizontal="center"/>
    </xf>
    <xf numFmtId="10" fontId="33" fillId="0" borderId="0" xfId="20" applyNumberFormat="1" applyFill="1" applyBorder="1" applyAlignment="1">
      <alignment horizontal="center"/>
    </xf>
    <xf numFmtId="0" fontId="33" fillId="0" borderId="12" xfId="20" applyFill="1" applyBorder="1" applyAlignment="1">
      <alignment horizontal="center"/>
    </xf>
    <xf numFmtId="10" fontId="33" fillId="0" borderId="12" xfId="20" applyNumberFormat="1" applyFill="1" applyBorder="1" applyAlignment="1">
      <alignment horizontal="center"/>
    </xf>
    <xf numFmtId="0" fontId="47" fillId="0" borderId="12" xfId="20" applyFont="1" applyFill="1" applyBorder="1" applyAlignment="1"/>
    <xf numFmtId="10" fontId="47" fillId="0" borderId="12" xfId="20" applyNumberFormat="1" applyFont="1" applyFill="1" applyBorder="1" applyAlignment="1"/>
    <xf numFmtId="0" fontId="27" fillId="5" borderId="8" xfId="22" applyFont="1" applyFill="1" applyBorder="1" applyProtection="1">
      <protection locked="0"/>
    </xf>
    <xf numFmtId="164" fontId="27" fillId="5" borderId="8" xfId="22" applyNumberFormat="1" applyFont="1" applyFill="1" applyBorder="1" applyAlignment="1" applyProtection="1">
      <alignment horizontal="center"/>
      <protection locked="0"/>
    </xf>
    <xf numFmtId="2" fontId="27" fillId="5" borderId="8" xfId="22" applyNumberFormat="1" applyFont="1" applyFill="1" applyBorder="1" applyAlignment="1" applyProtection="1">
      <alignment horizontal="center"/>
      <protection locked="0"/>
    </xf>
    <xf numFmtId="165" fontId="27" fillId="5" borderId="8" xfId="22" applyNumberFormat="1" applyFont="1" applyFill="1" applyBorder="1" applyAlignment="1" applyProtection="1">
      <alignment horizontal="center"/>
      <protection locked="0"/>
    </xf>
    <xf numFmtId="1" fontId="47" fillId="0" borderId="0" xfId="22" applyNumberFormat="1" applyFont="1" applyAlignment="1" applyProtection="1">
      <alignment horizontal="center"/>
      <protection locked="0"/>
    </xf>
    <xf numFmtId="0" fontId="33" fillId="0" borderId="0" xfId="20"/>
    <xf numFmtId="0" fontId="141" fillId="0" borderId="0" xfId="20" applyFont="1" applyAlignment="1">
      <alignment horizontal="center"/>
    </xf>
    <xf numFmtId="0" fontId="141" fillId="0" borderId="0" xfId="20" applyFont="1"/>
    <xf numFmtId="0" fontId="141" fillId="2" borderId="0" xfId="20" applyFont="1" applyFill="1" applyAlignment="1">
      <alignment horizontal="center"/>
    </xf>
    <xf numFmtId="0" fontId="141" fillId="3" borderId="0" xfId="20" applyFont="1" applyFill="1" applyAlignment="1">
      <alignment horizontal="center"/>
    </xf>
    <xf numFmtId="173" fontId="141" fillId="0" borderId="0" xfId="24" applyNumberFormat="1" applyFont="1" applyAlignment="1">
      <alignment horizontal="center"/>
    </xf>
    <xf numFmtId="0" fontId="141" fillId="6" borderId="0" xfId="20" applyFont="1" applyFill="1" applyAlignment="1">
      <alignment horizontal="center"/>
    </xf>
    <xf numFmtId="0" fontId="63" fillId="0" borderId="0" xfId="20" applyFont="1"/>
    <xf numFmtId="0" fontId="33" fillId="5" borderId="0" xfId="20" applyFill="1" applyAlignment="1">
      <alignment horizontal="center"/>
    </xf>
    <xf numFmtId="164" fontId="33" fillId="5" borderId="0" xfId="20" applyNumberFormat="1" applyFill="1" applyAlignment="1">
      <alignment horizontal="center"/>
    </xf>
    <xf numFmtId="0" fontId="33" fillId="5" borderId="0" xfId="20" applyFill="1"/>
    <xf numFmtId="0" fontId="95" fillId="19" borderId="0" xfId="20" applyFont="1" applyFill="1"/>
    <xf numFmtId="0" fontId="122" fillId="0" borderId="0" xfId="20" applyFont="1" applyAlignment="1">
      <alignment horizontal="center"/>
    </xf>
    <xf numFmtId="2" fontId="33" fillId="0" borderId="0" xfId="20" applyNumberFormat="1"/>
    <xf numFmtId="2" fontId="141" fillId="0" borderId="0" xfId="20" applyNumberFormat="1" applyFont="1" applyAlignment="1">
      <alignment horizontal="center"/>
    </xf>
    <xf numFmtId="0" fontId="33" fillId="0" borderId="0" xfId="20" applyAlignment="1">
      <alignment vertical="center"/>
    </xf>
    <xf numFmtId="0" fontId="33" fillId="10" borderId="0" xfId="20" applyFill="1" applyAlignment="1">
      <alignment vertical="center"/>
    </xf>
    <xf numFmtId="2" fontId="141" fillId="10" borderId="0" xfId="20" applyNumberFormat="1" applyFont="1" applyFill="1" applyAlignment="1">
      <alignment horizontal="center" vertical="center"/>
    </xf>
    <xf numFmtId="0" fontId="33" fillId="6" borderId="25" xfId="20" applyFill="1" applyBorder="1" applyAlignment="1">
      <alignment horizontal="center" vertical="center" wrapText="1"/>
    </xf>
    <xf numFmtId="0" fontId="33" fillId="10" borderId="0" xfId="20" applyFill="1"/>
    <xf numFmtId="10" fontId="141" fillId="10" borderId="0" xfId="24" applyNumberFormat="1" applyFont="1" applyFill="1" applyAlignment="1">
      <alignment horizontal="center"/>
    </xf>
    <xf numFmtId="0" fontId="34" fillId="0" borderId="0" xfId="20" applyFont="1"/>
    <xf numFmtId="0" fontId="33" fillId="0" borderId="0" xfId="20" applyAlignment="1">
      <alignment wrapText="1"/>
    </xf>
    <xf numFmtId="0" fontId="33" fillId="0" borderId="0" xfId="20" applyAlignment="1">
      <alignment horizontal="center"/>
    </xf>
    <xf numFmtId="0" fontId="141" fillId="0" borderId="0" xfId="20" applyFont="1" applyFill="1" applyBorder="1" applyAlignment="1">
      <alignment horizontal="center"/>
    </xf>
    <xf numFmtId="0" fontId="8" fillId="0" borderId="0" xfId="20" applyFont="1"/>
    <xf numFmtId="10" fontId="33" fillId="0" borderId="0" xfId="24" applyNumberFormat="1" applyFont="1"/>
    <xf numFmtId="0" fontId="33" fillId="0" borderId="0" xfId="20" applyAlignment="1">
      <alignment horizontal="right"/>
    </xf>
    <xf numFmtId="0" fontId="34" fillId="0" borderId="0" xfId="20" applyFont="1" applyAlignment="1">
      <alignment horizontal="left"/>
    </xf>
    <xf numFmtId="0" fontId="144" fillId="0" borderId="0" xfId="20" applyFont="1" applyAlignment="1">
      <alignment horizontal="center"/>
    </xf>
    <xf numFmtId="165" fontId="33" fillId="0" borderId="0" xfId="20" applyNumberFormat="1"/>
    <xf numFmtId="165" fontId="141" fillId="0" borderId="0" xfId="20" applyNumberFormat="1" applyFont="1"/>
    <xf numFmtId="0" fontId="98" fillId="0" borderId="0" xfId="20" applyFont="1"/>
    <xf numFmtId="165" fontId="33" fillId="12" borderId="1" xfId="20" applyNumberFormat="1" applyFill="1" applyBorder="1"/>
    <xf numFmtId="165" fontId="33" fillId="0" borderId="11" xfId="20" applyNumberFormat="1" applyBorder="1"/>
    <xf numFmtId="165" fontId="33" fillId="0" borderId="2" xfId="20" applyNumberFormat="1" applyBorder="1"/>
    <xf numFmtId="165" fontId="33" fillId="12" borderId="3" xfId="20" applyNumberFormat="1" applyFill="1" applyBorder="1"/>
    <xf numFmtId="0" fontId="34" fillId="10" borderId="0" xfId="20" applyFont="1" applyFill="1" applyAlignment="1">
      <alignment horizontal="right"/>
    </xf>
    <xf numFmtId="2" fontId="144" fillId="10" borderId="0" xfId="20" applyNumberFormat="1" applyFont="1" applyFill="1" applyAlignment="1">
      <alignment horizontal="center"/>
    </xf>
    <xf numFmtId="10" fontId="33" fillId="10" borderId="0" xfId="24" applyNumberFormat="1" applyFont="1" applyFill="1" applyAlignment="1">
      <alignment horizontal="center"/>
    </xf>
    <xf numFmtId="0" fontId="144" fillId="0" borderId="0" xfId="20" applyFont="1"/>
    <xf numFmtId="10" fontId="144" fillId="0" borderId="0" xfId="24" applyNumberFormat="1" applyFont="1"/>
    <xf numFmtId="0" fontId="27" fillId="0" borderId="0" xfId="20" applyFont="1" applyAlignment="1">
      <alignment horizontal="center"/>
    </xf>
    <xf numFmtId="0" fontId="33" fillId="2" borderId="0" xfId="20" applyFill="1" applyAlignment="1">
      <alignment horizontal="center"/>
    </xf>
    <xf numFmtId="0" fontId="147" fillId="0" borderId="0" xfId="20" applyFont="1"/>
    <xf numFmtId="0" fontId="34" fillId="0" borderId="1" xfId="20" applyFont="1" applyBorder="1"/>
    <xf numFmtId="0" fontId="33" fillId="0" borderId="16" xfId="20" applyBorder="1" applyAlignment="1">
      <alignment horizontal="center" wrapText="1"/>
    </xf>
    <xf numFmtId="0" fontId="33" fillId="0" borderId="16" xfId="20" applyBorder="1" applyAlignment="1">
      <alignment horizontal="center"/>
    </xf>
    <xf numFmtId="0" fontId="33" fillId="0" borderId="11" xfId="20" applyBorder="1" applyAlignment="1">
      <alignment horizontal="center"/>
    </xf>
    <xf numFmtId="0" fontId="33" fillId="0" borderId="2" xfId="20" applyBorder="1"/>
    <xf numFmtId="0" fontId="33" fillId="0" borderId="12" xfId="20" applyBorder="1" applyAlignment="1">
      <alignment horizontal="center"/>
    </xf>
    <xf numFmtId="0" fontId="141" fillId="5" borderId="12" xfId="20" applyFont="1" applyFill="1" applyBorder="1" applyAlignment="1">
      <alignment horizontal="center"/>
    </xf>
    <xf numFmtId="10" fontId="33" fillId="0" borderId="3" xfId="24" applyNumberFormat="1" applyFont="1" applyBorder="1" applyAlignment="1">
      <alignment horizontal="center"/>
    </xf>
    <xf numFmtId="0" fontId="33" fillId="0" borderId="1" xfId="20" applyBorder="1"/>
    <xf numFmtId="0" fontId="141" fillId="0" borderId="2" xfId="20" applyFont="1" applyBorder="1" applyAlignment="1">
      <alignment horizontal="right"/>
    </xf>
    <xf numFmtId="2" fontId="33" fillId="0" borderId="12" xfId="20" applyNumberFormat="1" applyBorder="1" applyAlignment="1">
      <alignment horizontal="center"/>
    </xf>
    <xf numFmtId="2" fontId="141" fillId="10" borderId="25" xfId="20" applyNumberFormat="1" applyFont="1" applyFill="1" applyBorder="1" applyAlignment="1">
      <alignment horizontal="center"/>
    </xf>
    <xf numFmtId="2" fontId="33" fillId="10" borderId="25" xfId="20" applyNumberFormat="1" applyFill="1" applyBorder="1" applyAlignment="1">
      <alignment horizontal="center"/>
    </xf>
    <xf numFmtId="10" fontId="33" fillId="10" borderId="14" xfId="24" applyNumberFormat="1" applyFont="1" applyFill="1" applyBorder="1" applyAlignment="1">
      <alignment horizontal="center"/>
    </xf>
    <xf numFmtId="0" fontId="33" fillId="0" borderId="10" xfId="20" applyBorder="1" applyAlignment="1">
      <alignment horizontal="right"/>
    </xf>
    <xf numFmtId="2" fontId="33" fillId="0" borderId="14" xfId="20" applyNumberFormat="1" applyBorder="1" applyAlignment="1">
      <alignment horizontal="center"/>
    </xf>
    <xf numFmtId="0" fontId="27" fillId="10" borderId="12" xfId="20" applyFont="1" applyFill="1" applyBorder="1" applyAlignment="1">
      <alignment horizontal="left"/>
    </xf>
    <xf numFmtId="166" fontId="33" fillId="0" borderId="0" xfId="20" applyNumberFormat="1"/>
    <xf numFmtId="2" fontId="92" fillId="0" borderId="0" xfId="0" applyNumberFormat="1" applyFont="1"/>
    <xf numFmtId="0" fontId="20" fillId="7" borderId="0" xfId="15" applyFont="1" applyFill="1" applyAlignment="1">
      <alignment horizontal="right"/>
    </xf>
    <xf numFmtId="0" fontId="156" fillId="0" borderId="0" xfId="0" applyFont="1" applyAlignment="1">
      <alignment horizontal="justify"/>
    </xf>
    <xf numFmtId="0" fontId="157" fillId="0" borderId="0" xfId="0" applyFont="1" applyAlignment="1">
      <alignment horizontal="right"/>
    </xf>
    <xf numFmtId="0" fontId="156" fillId="0" borderId="0" xfId="0" applyFont="1"/>
    <xf numFmtId="0" fontId="75" fillId="2" borderId="0" xfId="17" applyFill="1"/>
    <xf numFmtId="0" fontId="0" fillId="2" borderId="0" xfId="0" applyFill="1"/>
    <xf numFmtId="0" fontId="52" fillId="0" borderId="0" xfId="3" applyFont="1"/>
    <xf numFmtId="0" fontId="36" fillId="17" borderId="0" xfId="6" applyFont="1" applyFill="1"/>
    <xf numFmtId="0" fontId="158" fillId="0" borderId="0" xfId="0" applyFont="1"/>
    <xf numFmtId="0" fontId="7" fillId="0" borderId="35" xfId="6" applyFont="1" applyBorder="1"/>
    <xf numFmtId="166" fontId="9" fillId="2" borderId="27" xfId="6" applyNumberFormat="1" applyFont="1" applyFill="1" applyBorder="1"/>
    <xf numFmtId="0" fontId="9" fillId="0" borderId="1" xfId="6" applyFont="1" applyBorder="1" applyAlignment="1">
      <alignment horizontal="right"/>
    </xf>
    <xf numFmtId="0" fontId="159" fillId="0" borderId="2" xfId="0" applyFont="1" applyBorder="1" applyAlignment="1">
      <alignment horizontal="right"/>
    </xf>
    <xf numFmtId="0" fontId="0" fillId="0" borderId="3" xfId="0" applyBorder="1"/>
    <xf numFmtId="173" fontId="0" fillId="0" borderId="0" xfId="24" applyNumberFormat="1" applyFont="1"/>
    <xf numFmtId="0" fontId="7" fillId="8" borderId="0" xfId="18" applyFill="1" applyBorder="1"/>
    <xf numFmtId="0" fontId="31" fillId="7" borderId="0" xfId="18" applyFont="1" applyFill="1" applyBorder="1" applyAlignment="1">
      <alignment horizontal="center"/>
    </xf>
    <xf numFmtId="0" fontId="31" fillId="8" borderId="0" xfId="18" applyFont="1" applyFill="1" applyBorder="1" applyAlignment="1">
      <alignment horizontal="center"/>
    </xf>
    <xf numFmtId="11" fontId="7" fillId="7" borderId="0" xfId="18" applyNumberFormat="1" applyFill="1" applyBorder="1"/>
    <xf numFmtId="11" fontId="31" fillId="16" borderId="0" xfId="18" applyNumberFormat="1" applyFont="1" applyFill="1" applyBorder="1" applyAlignment="1">
      <alignment horizontal="center"/>
    </xf>
    <xf numFmtId="0" fontId="7" fillId="8" borderId="0" xfId="18" applyFill="1" applyBorder="1" applyAlignment="1">
      <alignment horizontal="center"/>
    </xf>
    <xf numFmtId="2" fontId="36" fillId="10" borderId="0" xfId="18" applyNumberFormat="1" applyFont="1" applyFill="1" applyBorder="1" applyAlignment="1">
      <alignment horizontal="center"/>
    </xf>
    <xf numFmtId="0" fontId="124" fillId="22" borderId="51" xfId="0" applyFont="1" applyFill="1" applyBorder="1" applyAlignment="1">
      <alignment horizontal="center"/>
    </xf>
    <xf numFmtId="164" fontId="132" fillId="10" borderId="21" xfId="18" applyNumberFormat="1" applyFont="1" applyFill="1" applyBorder="1" applyAlignment="1">
      <alignment horizontal="center"/>
    </xf>
    <xf numFmtId="0" fontId="121" fillId="18" borderId="0" xfId="15" applyFont="1" applyFill="1" applyAlignment="1">
      <alignment horizontal="center"/>
    </xf>
    <xf numFmtId="0" fontId="160" fillId="7" borderId="5" xfId="16" applyFont="1" applyFill="1" applyBorder="1" applyAlignment="1">
      <alignment horizontal="right"/>
    </xf>
    <xf numFmtId="164" fontId="160" fillId="4" borderId="4" xfId="16" applyNumberFormat="1" applyFont="1" applyFill="1" applyBorder="1" applyAlignment="1">
      <alignment horizontal="left"/>
    </xf>
    <xf numFmtId="0" fontId="161" fillId="7" borderId="5" xfId="16" applyFont="1" applyFill="1" applyBorder="1" applyAlignment="1">
      <alignment horizontal="right"/>
    </xf>
    <xf numFmtId="0" fontId="162" fillId="2" borderId="2" xfId="0" applyFont="1" applyFill="1" applyBorder="1" applyAlignment="1">
      <alignment horizontal="right"/>
    </xf>
    <xf numFmtId="0" fontId="160" fillId="2" borderId="1" xfId="0" applyFont="1" applyFill="1" applyBorder="1" applyAlignment="1">
      <alignment horizontal="right"/>
    </xf>
    <xf numFmtId="164" fontId="27" fillId="3" borderId="0" xfId="14" applyNumberFormat="1" applyFont="1" applyFill="1" applyAlignment="1">
      <alignment horizontal="left"/>
    </xf>
    <xf numFmtId="0" fontId="29" fillId="3" borderId="14" xfId="0" applyFont="1" applyFill="1" applyBorder="1" applyAlignment="1">
      <alignment horizontal="left"/>
    </xf>
    <xf numFmtId="179" fontId="36" fillId="4" borderId="4" xfId="16" applyNumberFormat="1" applyFont="1" applyFill="1" applyBorder="1" applyAlignment="1">
      <alignment horizontal="left"/>
    </xf>
    <xf numFmtId="0" fontId="1" fillId="0" borderId="0" xfId="0" applyFont="1"/>
    <xf numFmtId="0" fontId="163" fillId="2" borderId="0" xfId="0" applyFont="1" applyFill="1" applyAlignment="1">
      <alignment horizontal="right"/>
    </xf>
    <xf numFmtId="165" fontId="26" fillId="0" borderId="16" xfId="0" applyNumberFormat="1" applyFont="1" applyBorder="1" applyAlignment="1">
      <alignment horizontal="center"/>
    </xf>
    <xf numFmtId="164" fontId="26" fillId="0" borderId="12" xfId="0" applyNumberFormat="1" applyFont="1" applyBorder="1" applyAlignment="1">
      <alignment horizontal="center"/>
    </xf>
    <xf numFmtId="165" fontId="74" fillId="5" borderId="4" xfId="16" applyNumberFormat="1" applyFont="1" applyFill="1" applyBorder="1" applyAlignment="1">
      <alignment horizontal="left"/>
    </xf>
    <xf numFmtId="179" fontId="36" fillId="5" borderId="4" xfId="16" applyNumberFormat="1" applyFont="1" applyFill="1" applyBorder="1" applyAlignment="1">
      <alignment horizontal="left"/>
    </xf>
    <xf numFmtId="0" fontId="92" fillId="0" borderId="0" xfId="0" applyFont="1" applyAlignment="1">
      <alignment horizontal="left"/>
    </xf>
    <xf numFmtId="165" fontId="27" fillId="16" borderId="17" xfId="0" applyNumberFormat="1" applyFont="1" applyFill="1" applyBorder="1" applyAlignment="1">
      <alignment horizontal="center"/>
    </xf>
    <xf numFmtId="0" fontId="27" fillId="16" borderId="18" xfId="0" applyFont="1" applyFill="1" applyBorder="1" applyAlignment="1">
      <alignment horizontal="center"/>
    </xf>
    <xf numFmtId="0" fontId="33" fillId="0" borderId="12" xfId="20" applyFont="1" applyBorder="1" applyAlignment="1">
      <alignment horizontal="center"/>
    </xf>
    <xf numFmtId="0" fontId="33" fillId="5" borderId="0" xfId="20" applyFont="1" applyFill="1"/>
    <xf numFmtId="164" fontId="33" fillId="0" borderId="0" xfId="20" applyNumberFormat="1"/>
    <xf numFmtId="172" fontId="33" fillId="2" borderId="0" xfId="20" applyNumberFormat="1" applyFill="1"/>
    <xf numFmtId="2" fontId="33" fillId="0" borderId="0" xfId="20" applyNumberFormat="1" applyFont="1"/>
    <xf numFmtId="0" fontId="33" fillId="0" borderId="0" xfId="20" applyFont="1"/>
    <xf numFmtId="2" fontId="141" fillId="0" borderId="0" xfId="20" applyNumberFormat="1" applyFont="1"/>
    <xf numFmtId="2" fontId="33" fillId="2" borderId="0" xfId="20" applyNumberFormat="1" applyFill="1"/>
    <xf numFmtId="2" fontId="33" fillId="24" borderId="0" xfId="20" applyNumberFormat="1" applyFill="1"/>
    <xf numFmtId="0" fontId="164" fillId="0" borderId="0" xfId="20" applyFont="1"/>
    <xf numFmtId="0" fontId="165" fillId="0" borderId="0" xfId="20" applyFont="1"/>
    <xf numFmtId="0" fontId="166" fillId="9" borderId="0" xfId="20" applyFont="1" applyFill="1"/>
    <xf numFmtId="0" fontId="167" fillId="9" borderId="0" xfId="20" applyFont="1" applyFill="1"/>
    <xf numFmtId="0" fontId="168" fillId="0" borderId="0" xfId="20" applyFont="1"/>
    <xf numFmtId="0" fontId="63" fillId="0" borderId="0" xfId="20" applyFont="1" applyAlignment="1">
      <alignment horizontal="center"/>
    </xf>
    <xf numFmtId="0" fontId="27" fillId="3" borderId="0" xfId="20" applyFont="1" applyFill="1" applyBorder="1" applyAlignment="1">
      <alignment horizontal="center"/>
    </xf>
    <xf numFmtId="0" fontId="27" fillId="0" borderId="0" xfId="20" applyFont="1" applyAlignment="1">
      <alignment horizontal="left"/>
    </xf>
    <xf numFmtId="0" fontId="145" fillId="0" borderId="0" xfId="20" applyFont="1" applyAlignment="1">
      <alignment horizontal="center"/>
    </xf>
    <xf numFmtId="0" fontId="34" fillId="0" borderId="0" xfId="20" applyFont="1" applyAlignment="1">
      <alignment horizontal="center"/>
    </xf>
    <xf numFmtId="0" fontId="33" fillId="2" borderId="0" xfId="20" applyFill="1"/>
    <xf numFmtId="0" fontId="146" fillId="0" borderId="0" xfId="20" applyFont="1"/>
    <xf numFmtId="0" fontId="27" fillId="12" borderId="0" xfId="20" applyFont="1" applyFill="1" applyBorder="1" applyAlignment="1">
      <alignment horizontal="center"/>
    </xf>
    <xf numFmtId="165" fontId="33" fillId="2" borderId="0" xfId="20" applyNumberFormat="1" applyFill="1" applyAlignment="1">
      <alignment horizontal="center"/>
    </xf>
    <xf numFmtId="0" fontId="144" fillId="25" borderId="0" xfId="20" applyFont="1" applyFill="1"/>
    <xf numFmtId="0" fontId="33" fillId="25" borderId="0" xfId="20" applyFill="1"/>
    <xf numFmtId="0" fontId="172" fillId="11" borderId="0" xfId="20" applyFont="1" applyFill="1"/>
    <xf numFmtId="0" fontId="33" fillId="11" borderId="0" xfId="20" applyFont="1" applyFill="1"/>
    <xf numFmtId="0" fontId="34" fillId="11" borderId="0" xfId="20" applyFont="1" applyFill="1" applyAlignment="1">
      <alignment horizontal="left"/>
    </xf>
    <xf numFmtId="0" fontId="166" fillId="26" borderId="0" xfId="20" applyFont="1" applyFill="1" applyAlignment="1">
      <alignment horizontal="right"/>
    </xf>
    <xf numFmtId="0" fontId="174" fillId="10" borderId="0" xfId="20" applyFont="1" applyFill="1" applyAlignment="1">
      <alignment horizontal="right"/>
    </xf>
    <xf numFmtId="0" fontId="172" fillId="11" borderId="0" xfId="20" applyFont="1" applyFill="1" applyAlignment="1">
      <alignment horizontal="left"/>
    </xf>
    <xf numFmtId="0" fontId="34" fillId="2" borderId="0" xfId="20" applyFont="1" applyFill="1" applyAlignment="1">
      <alignment horizontal="left"/>
    </xf>
    <xf numFmtId="0" fontId="34" fillId="0" borderId="10" xfId="20" applyFont="1" applyFill="1" applyBorder="1" applyAlignment="1">
      <alignment horizontal="right"/>
    </xf>
    <xf numFmtId="0" fontId="33" fillId="0" borderId="25" xfId="20" applyBorder="1"/>
    <xf numFmtId="0" fontId="34" fillId="5" borderId="25" xfId="20" applyFont="1" applyFill="1" applyBorder="1"/>
    <xf numFmtId="2" fontId="33" fillId="0" borderId="14" xfId="20" applyNumberFormat="1" applyBorder="1"/>
    <xf numFmtId="0" fontId="81" fillId="0" borderId="10" xfId="20" applyFont="1" applyBorder="1" applyAlignment="1">
      <alignment horizontal="right"/>
    </xf>
    <xf numFmtId="165" fontId="33" fillId="0" borderId="14" xfId="20" applyNumberFormat="1" applyBorder="1"/>
    <xf numFmtId="0" fontId="151" fillId="19" borderId="0" xfId="21" applyFont="1" applyFill="1"/>
    <xf numFmtId="0" fontId="152" fillId="19" borderId="0" xfId="21" applyFont="1" applyFill="1"/>
    <xf numFmtId="0" fontId="100" fillId="4" borderId="0" xfId="21" applyFont="1" applyFill="1"/>
    <xf numFmtId="0" fontId="154" fillId="0" borderId="0" xfId="21" applyFont="1"/>
    <xf numFmtId="0" fontId="154" fillId="0" borderId="0" xfId="21" applyFont="1" applyAlignment="1">
      <alignment horizontal="right"/>
    </xf>
    <xf numFmtId="1" fontId="96" fillId="0" borderId="0" xfId="21" applyNumberFormat="1" applyFont="1"/>
    <xf numFmtId="0" fontId="96" fillId="5" borderId="8" xfId="21" applyFont="1" applyFill="1" applyBorder="1"/>
    <xf numFmtId="0" fontId="176" fillId="5" borderId="8" xfId="21" applyFont="1" applyFill="1" applyBorder="1"/>
    <xf numFmtId="0" fontId="177" fillId="5" borderId="8" xfId="21" applyFont="1" applyFill="1" applyBorder="1"/>
    <xf numFmtId="164" fontId="177" fillId="5" borderId="8" xfId="21" applyNumberFormat="1" applyFont="1" applyFill="1" applyBorder="1"/>
    <xf numFmtId="0" fontId="178" fillId="5" borderId="8" xfId="21" applyFont="1" applyFill="1" applyBorder="1"/>
    <xf numFmtId="165" fontId="177" fillId="5" borderId="8" xfId="21" applyNumberFormat="1" applyFont="1" applyFill="1" applyBorder="1"/>
    <xf numFmtId="9" fontId="177" fillId="5" borderId="8" xfId="24" applyFont="1" applyFill="1" applyBorder="1"/>
    <xf numFmtId="0" fontId="100" fillId="0" borderId="0" xfId="21" applyFont="1" applyAlignment="1">
      <alignment horizontal="right"/>
    </xf>
    <xf numFmtId="0" fontId="100" fillId="10" borderId="10" xfId="21" applyFont="1" applyFill="1" applyBorder="1" applyAlignment="1">
      <alignment horizontal="right"/>
    </xf>
    <xf numFmtId="177" fontId="100" fillId="10" borderId="25" xfId="1" applyNumberFormat="1" applyFont="1" applyFill="1" applyBorder="1"/>
    <xf numFmtId="0" fontId="96" fillId="10" borderId="14" xfId="21" applyFont="1" applyFill="1" applyBorder="1"/>
    <xf numFmtId="0" fontId="98" fillId="0" borderId="0" xfId="21" applyFont="1" applyAlignment="1">
      <alignment horizontal="center"/>
    </xf>
    <xf numFmtId="0" fontId="20" fillId="16" borderId="0" xfId="21" applyFont="1" applyFill="1" applyAlignment="1">
      <alignment horizontal="center"/>
    </xf>
    <xf numFmtId="0" fontId="96" fillId="16" borderId="0" xfId="21" applyFont="1" applyFill="1"/>
    <xf numFmtId="2" fontId="96" fillId="16" borderId="0" xfId="21" applyNumberFormat="1" applyFont="1" applyFill="1"/>
    <xf numFmtId="0" fontId="96" fillId="0" borderId="10" xfId="21" applyFont="1" applyBorder="1" applyAlignment="1">
      <alignment horizontal="right"/>
    </xf>
    <xf numFmtId="0" fontId="96" fillId="0" borderId="14" xfId="21" applyFont="1" applyBorder="1"/>
    <xf numFmtId="0" fontId="7" fillId="0" borderId="0" xfId="19"/>
    <xf numFmtId="0" fontId="7" fillId="0" borderId="0" xfId="19" applyAlignment="1">
      <alignment horizontal="right"/>
    </xf>
    <xf numFmtId="0" fontId="7" fillId="0" borderId="8" xfId="19" applyBorder="1"/>
    <xf numFmtId="0" fontId="7" fillId="0" borderId="8" xfId="19" applyBorder="1" applyAlignment="1">
      <alignment horizontal="center"/>
    </xf>
    <xf numFmtId="0" fontId="7" fillId="3" borderId="8" xfId="19" applyFill="1" applyBorder="1" applyAlignment="1">
      <alignment horizontal="center"/>
    </xf>
    <xf numFmtId="0" fontId="9" fillId="0" borderId="8" xfId="19" applyFont="1" applyBorder="1" applyAlignment="1">
      <alignment horizontal="center"/>
    </xf>
    <xf numFmtId="173" fontId="7" fillId="0" borderId="8" xfId="24" applyNumberFormat="1" applyFont="1" applyBorder="1" applyAlignment="1">
      <alignment horizontal="center"/>
    </xf>
    <xf numFmtId="0" fontId="7" fillId="27" borderId="8" xfId="19" applyFill="1" applyBorder="1"/>
    <xf numFmtId="173" fontId="7" fillId="0" borderId="0" xfId="19" applyNumberFormat="1"/>
    <xf numFmtId="0" fontId="7" fillId="8" borderId="0" xfId="19" applyFill="1"/>
    <xf numFmtId="0" fontId="9" fillId="8" borderId="0" xfId="19" applyFont="1" applyFill="1"/>
    <xf numFmtId="0" fontId="9" fillId="10" borderId="0" xfId="19" applyFont="1" applyFill="1"/>
    <xf numFmtId="167" fontId="7" fillId="0" borderId="0" xfId="19" applyNumberFormat="1"/>
    <xf numFmtId="180" fontId="7" fillId="0" borderId="0" xfId="19" applyNumberFormat="1"/>
    <xf numFmtId="0" fontId="7" fillId="3" borderId="0" xfId="19" applyFill="1"/>
    <xf numFmtId="0" fontId="27" fillId="6" borderId="0" xfId="15" applyFont="1" applyFill="1" applyAlignment="1"/>
    <xf numFmtId="9" fontId="9" fillId="0" borderId="0" xfId="24" applyFont="1" applyAlignment="1">
      <alignment horizontal="center"/>
    </xf>
    <xf numFmtId="10" fontId="9" fillId="0" borderId="0" xfId="24" applyNumberFormat="1" applyFont="1" applyAlignment="1">
      <alignment horizontal="center"/>
    </xf>
    <xf numFmtId="166" fontId="160" fillId="5" borderId="4" xfId="16" applyNumberFormat="1" applyFont="1" applyFill="1" applyBorder="1" applyAlignment="1">
      <alignment horizontal="left"/>
    </xf>
    <xf numFmtId="172" fontId="2" fillId="10" borderId="0" xfId="0" applyNumberFormat="1" applyFont="1" applyFill="1"/>
    <xf numFmtId="164" fontId="161" fillId="5" borderId="4" xfId="16" applyNumberFormat="1" applyFont="1" applyFill="1" applyBorder="1" applyAlignment="1">
      <alignment horizontal="left"/>
    </xf>
    <xf numFmtId="2" fontId="29" fillId="3" borderId="14" xfId="0" applyNumberFormat="1" applyFont="1" applyFill="1" applyBorder="1" applyAlignment="1">
      <alignment horizontal="left"/>
    </xf>
    <xf numFmtId="0" fontId="182" fillId="18" borderId="10" xfId="0" applyFont="1" applyFill="1" applyBorder="1" applyAlignment="1">
      <alignment horizontal="right"/>
    </xf>
    <xf numFmtId="0" fontId="6" fillId="9" borderId="10" xfId="0" applyFont="1" applyFill="1" applyBorder="1" applyAlignment="1">
      <alignment horizontal="right"/>
    </xf>
    <xf numFmtId="0" fontId="27" fillId="14" borderId="0" xfId="17" applyFont="1" applyFill="1"/>
    <xf numFmtId="173" fontId="27" fillId="14" borderId="0" xfId="24" applyNumberFormat="1" applyFont="1" applyFill="1"/>
    <xf numFmtId="0" fontId="27" fillId="11" borderId="8" xfId="17" applyFont="1" applyFill="1" applyBorder="1"/>
    <xf numFmtId="0" fontId="9" fillId="11" borderId="8" xfId="17" applyFont="1" applyFill="1" applyBorder="1"/>
    <xf numFmtId="0" fontId="47" fillId="11" borderId="8" xfId="17" applyFont="1" applyFill="1" applyBorder="1" applyAlignment="1">
      <alignment horizontal="center"/>
    </xf>
    <xf numFmtId="0" fontId="47" fillId="8" borderId="8" xfId="17" applyFont="1" applyFill="1" applyBorder="1" applyAlignment="1">
      <alignment horizontal="center"/>
    </xf>
    <xf numFmtId="165" fontId="0" fillId="0" borderId="0" xfId="0" applyNumberFormat="1" applyFill="1" applyBorder="1" applyAlignment="1">
      <alignment horizontal="center"/>
    </xf>
    <xf numFmtId="0" fontId="183" fillId="0" borderId="0" xfId="0" applyFont="1"/>
    <xf numFmtId="0" fontId="184" fillId="0" borderId="0" xfId="0" applyFont="1"/>
    <xf numFmtId="0" fontId="20" fillId="14" borderId="0" xfId="5" applyFont="1" applyFill="1"/>
    <xf numFmtId="0" fontId="70" fillId="0" borderId="0" xfId="15" applyFont="1" applyAlignment="1">
      <alignment horizontal="center"/>
    </xf>
    <xf numFmtId="0" fontId="38" fillId="18" borderId="0" xfId="15" applyFont="1" applyFill="1" applyAlignment="1">
      <alignment horizontal="center" wrapText="1"/>
    </xf>
    <xf numFmtId="165" fontId="96" fillId="16" borderId="0" xfId="21" applyNumberFormat="1" applyFont="1" applyFill="1"/>
    <xf numFmtId="0" fontId="36" fillId="0" borderId="0" xfId="2" applyFont="1"/>
    <xf numFmtId="0" fontId="36" fillId="0" borderId="0" xfId="2" applyFont="1" applyFill="1" applyBorder="1"/>
    <xf numFmtId="0" fontId="36" fillId="0" borderId="0" xfId="2" applyFont="1" applyFill="1"/>
    <xf numFmtId="0" fontId="32" fillId="0" borderId="0" xfId="4" applyFont="1"/>
    <xf numFmtId="0" fontId="129" fillId="22" borderId="8" xfId="4" applyFont="1" applyFill="1" applyBorder="1" applyAlignment="1">
      <alignment horizontal="center"/>
    </xf>
    <xf numFmtId="0" fontId="32" fillId="10" borderId="0" xfId="4" applyFont="1" applyFill="1" applyAlignment="1">
      <alignment horizontal="center"/>
    </xf>
    <xf numFmtId="0" fontId="129" fillId="22" borderId="0" xfId="4" applyFont="1" applyFill="1" applyBorder="1" applyAlignment="1">
      <alignment horizontal="center"/>
    </xf>
    <xf numFmtId="0" fontId="90" fillId="22" borderId="0" xfId="4" applyFont="1" applyFill="1" applyBorder="1" applyAlignment="1">
      <alignment horizontal="center"/>
    </xf>
    <xf numFmtId="0" fontId="186" fillId="0" borderId="0" xfId="4" applyFont="1"/>
    <xf numFmtId="0" fontId="90" fillId="22" borderId="8" xfId="4" applyFont="1" applyFill="1" applyBorder="1" applyAlignment="1">
      <alignment horizontal="center"/>
    </xf>
    <xf numFmtId="0" fontId="32" fillId="6" borderId="8" xfId="4" applyFont="1" applyFill="1" applyBorder="1" applyAlignment="1">
      <alignment horizontal="center"/>
    </xf>
    <xf numFmtId="0" fontId="32" fillId="6" borderId="0" xfId="4" applyFont="1" applyFill="1"/>
    <xf numFmtId="0" fontId="129" fillId="22" borderId="8" xfId="4" applyFont="1" applyFill="1" applyBorder="1" applyAlignment="1">
      <alignment horizontal="center" wrapText="1"/>
    </xf>
    <xf numFmtId="0" fontId="154" fillId="0" borderId="0" xfId="4" applyFont="1"/>
    <xf numFmtId="0" fontId="32" fillId="0" borderId="8" xfId="4" applyFont="1" applyBorder="1" applyAlignment="1">
      <alignment horizontal="center"/>
    </xf>
    <xf numFmtId="10" fontId="32" fillId="0" borderId="8" xfId="24" applyNumberFormat="1" applyFont="1" applyBorder="1" applyAlignment="1">
      <alignment horizontal="center"/>
    </xf>
    <xf numFmtId="0" fontId="32" fillId="25" borderId="8" xfId="2" applyFont="1" applyFill="1" applyBorder="1" applyAlignment="1">
      <alignment horizontal="center"/>
    </xf>
    <xf numFmtId="0" fontId="32" fillId="5" borderId="8" xfId="4" applyFont="1" applyFill="1" applyBorder="1" applyAlignment="1">
      <alignment horizontal="center"/>
    </xf>
    <xf numFmtId="0" fontId="32" fillId="5" borderId="8" xfId="2" applyFont="1" applyFill="1" applyBorder="1" applyAlignment="1">
      <alignment horizontal="center"/>
    </xf>
    <xf numFmtId="172" fontId="32" fillId="6" borderId="8" xfId="4" applyNumberFormat="1" applyFont="1" applyFill="1" applyBorder="1" applyAlignment="1">
      <alignment horizontal="center"/>
    </xf>
    <xf numFmtId="165" fontId="32" fillId="2" borderId="8" xfId="4" applyNumberFormat="1" applyFont="1" applyFill="1" applyBorder="1" applyAlignment="1">
      <alignment horizontal="center"/>
    </xf>
    <xf numFmtId="166" fontId="32" fillId="2" borderId="8" xfId="4" applyNumberFormat="1" applyFont="1" applyFill="1" applyBorder="1" applyAlignment="1">
      <alignment horizontal="center"/>
    </xf>
    <xf numFmtId="10" fontId="32" fillId="2" borderId="8" xfId="24" applyNumberFormat="1" applyFont="1" applyFill="1" applyBorder="1" applyAlignment="1">
      <alignment horizontal="center"/>
    </xf>
    <xf numFmtId="0" fontId="187" fillId="0" borderId="0" xfId="4" applyFont="1"/>
    <xf numFmtId="165" fontId="32" fillId="0" borderId="0" xfId="4" applyNumberFormat="1" applyFont="1"/>
    <xf numFmtId="166" fontId="32" fillId="0" borderId="0" xfId="4" applyNumberFormat="1" applyFont="1"/>
    <xf numFmtId="1" fontId="32" fillId="0" borderId="8" xfId="4" applyNumberFormat="1" applyFont="1" applyBorder="1" applyAlignment="1">
      <alignment horizontal="center"/>
    </xf>
    <xf numFmtId="0" fontId="32" fillId="3" borderId="8" xfId="4" applyFont="1" applyFill="1" applyBorder="1" applyAlignment="1">
      <alignment horizontal="center"/>
    </xf>
    <xf numFmtId="0" fontId="20" fillId="3" borderId="8" xfId="4" applyFont="1" applyFill="1" applyBorder="1" applyAlignment="1">
      <alignment horizontal="center"/>
    </xf>
    <xf numFmtId="0" fontId="36" fillId="3" borderId="8" xfId="4" applyFont="1" applyFill="1" applyBorder="1" applyAlignment="1">
      <alignment horizontal="center"/>
    </xf>
    <xf numFmtId="0" fontId="32" fillId="0" borderId="0" xfId="4" applyFont="1" applyBorder="1" applyAlignment="1">
      <alignment horizontal="center"/>
    </xf>
    <xf numFmtId="0" fontId="9" fillId="0" borderId="0" xfId="4" applyFont="1" applyAlignment="1">
      <alignment horizontal="center"/>
    </xf>
    <xf numFmtId="0" fontId="32" fillId="0" borderId="0" xfId="4" applyFont="1" applyAlignment="1">
      <alignment horizontal="center"/>
    </xf>
    <xf numFmtId="0" fontId="32" fillId="15" borderId="0" xfId="4" applyFont="1" applyFill="1"/>
    <xf numFmtId="1" fontId="32" fillId="0" borderId="0" xfId="4" applyNumberFormat="1" applyFont="1" applyBorder="1" applyAlignment="1">
      <alignment horizontal="center"/>
    </xf>
    <xf numFmtId="0" fontId="32" fillId="8" borderId="6" xfId="4" applyFont="1" applyFill="1" applyBorder="1" applyAlignment="1">
      <alignment horizontal="center"/>
    </xf>
    <xf numFmtId="0" fontId="9" fillId="6" borderId="51" xfId="4" applyFont="1" applyFill="1" applyBorder="1" applyAlignment="1">
      <alignment horizontal="right"/>
    </xf>
    <xf numFmtId="0" fontId="188" fillId="10" borderId="16" xfId="4" applyFont="1" applyFill="1" applyBorder="1" applyAlignment="1">
      <alignment horizontal="center"/>
    </xf>
    <xf numFmtId="2" fontId="188" fillId="10" borderId="16" xfId="4" applyNumberFormat="1" applyFont="1" applyFill="1" applyBorder="1" applyAlignment="1">
      <alignment horizontal="center"/>
    </xf>
    <xf numFmtId="0" fontId="74" fillId="10" borderId="11" xfId="4" applyFont="1" applyFill="1" applyBorder="1"/>
    <xf numFmtId="0" fontId="189" fillId="8" borderId="53" xfId="23" applyFont="1" applyFill="1" applyBorder="1" applyAlignment="1">
      <alignment horizontal="center"/>
    </xf>
    <xf numFmtId="0" fontId="36" fillId="6" borderId="35" xfId="4" applyFont="1" applyFill="1" applyBorder="1"/>
    <xf numFmtId="0" fontId="188" fillId="10" borderId="0" xfId="4" applyFont="1" applyFill="1" applyBorder="1" applyAlignment="1">
      <alignment horizontal="center"/>
    </xf>
    <xf numFmtId="2" fontId="188" fillId="10" borderId="0" xfId="4" applyNumberFormat="1" applyFont="1" applyFill="1" applyBorder="1" applyAlignment="1">
      <alignment horizontal="center"/>
    </xf>
    <xf numFmtId="0" fontId="74" fillId="10" borderId="18" xfId="4" applyFont="1" applyFill="1" applyBorder="1"/>
    <xf numFmtId="173" fontId="20" fillId="6" borderId="8" xfId="24" applyNumberFormat="1" applyFont="1" applyFill="1" applyBorder="1" applyAlignment="1">
      <alignment horizontal="center"/>
    </xf>
    <xf numFmtId="0" fontId="188" fillId="10" borderId="17" xfId="4" applyFont="1" applyFill="1" applyBorder="1" applyAlignment="1">
      <alignment horizontal="center"/>
    </xf>
    <xf numFmtId="10" fontId="188" fillId="10" borderId="0" xfId="24" applyNumberFormat="1" applyFont="1" applyFill="1" applyBorder="1" applyAlignment="1">
      <alignment horizontal="center"/>
    </xf>
    <xf numFmtId="0" fontId="130" fillId="0" borderId="0" xfId="4" applyFont="1"/>
    <xf numFmtId="0" fontId="188" fillId="10" borderId="2" xfId="4" applyFont="1" applyFill="1" applyBorder="1" applyAlignment="1">
      <alignment horizontal="center"/>
    </xf>
    <xf numFmtId="172" fontId="188" fillId="28" borderId="12" xfId="4" applyNumberFormat="1" applyFont="1" applyFill="1" applyBorder="1" applyAlignment="1">
      <alignment horizontal="center"/>
    </xf>
    <xf numFmtId="0" fontId="74" fillId="10" borderId="3" xfId="4" applyFont="1" applyFill="1" applyBorder="1"/>
    <xf numFmtId="167" fontId="32" fillId="0" borderId="0" xfId="4" applyNumberFormat="1" applyFont="1"/>
    <xf numFmtId="0" fontId="190" fillId="10" borderId="18" xfId="4" applyFont="1" applyFill="1" applyBorder="1" applyAlignment="1">
      <alignment horizontal="center"/>
    </xf>
    <xf numFmtId="0" fontId="54" fillId="0" borderId="0" xfId="3" applyFont="1"/>
    <xf numFmtId="0" fontId="54" fillId="0" borderId="6" xfId="3" applyFont="1" applyBorder="1"/>
    <xf numFmtId="0" fontId="54" fillId="0" borderId="19" xfId="3" applyFont="1" applyBorder="1"/>
    <xf numFmtId="0" fontId="54" fillId="0" borderId="7" xfId="3" applyFont="1" applyBorder="1"/>
    <xf numFmtId="0" fontId="57" fillId="0" borderId="6" xfId="3" applyFont="1" applyBorder="1"/>
    <xf numFmtId="165" fontId="54" fillId="6" borderId="7" xfId="3" applyNumberFormat="1" applyFont="1" applyFill="1" applyBorder="1"/>
    <xf numFmtId="0" fontId="57" fillId="0" borderId="46" xfId="3" applyFont="1" applyBorder="1"/>
    <xf numFmtId="0" fontId="54" fillId="0" borderId="0" xfId="3" applyFont="1" applyBorder="1"/>
    <xf numFmtId="165" fontId="54" fillId="6" borderId="43" xfId="3" applyNumberFormat="1" applyFont="1" applyFill="1" applyBorder="1"/>
    <xf numFmtId="0" fontId="54" fillId="0" borderId="43" xfId="3" applyFont="1" applyBorder="1"/>
    <xf numFmtId="0" fontId="54" fillId="0" borderId="0" xfId="3" applyFont="1" applyFill="1"/>
    <xf numFmtId="0" fontId="57" fillId="0" borderId="53" xfId="3" applyFont="1" applyBorder="1"/>
    <xf numFmtId="0" fontId="54" fillId="0" borderId="20" xfId="3" applyFont="1" applyBorder="1"/>
    <xf numFmtId="165" fontId="54" fillId="6" borderId="9" xfId="3" applyNumberFormat="1" applyFont="1" applyFill="1" applyBorder="1"/>
    <xf numFmtId="0" fontId="54" fillId="0" borderId="9" xfId="3" applyFont="1" applyBorder="1"/>
    <xf numFmtId="0" fontId="57" fillId="0" borderId="0" xfId="3" applyFont="1"/>
    <xf numFmtId="0" fontId="57" fillId="0" borderId="5" xfId="3" applyFont="1" applyBorder="1"/>
    <xf numFmtId="0" fontId="54" fillId="0" borderId="15" xfId="3" applyFont="1" applyBorder="1"/>
    <xf numFmtId="2" fontId="54" fillId="0" borderId="15" xfId="3" applyNumberFormat="1" applyFont="1" applyBorder="1"/>
    <xf numFmtId="0" fontId="54" fillId="0" borderId="4" xfId="3" applyFont="1" applyBorder="1"/>
    <xf numFmtId="0" fontId="56" fillId="0" borderId="0" xfId="3" applyFont="1"/>
    <xf numFmtId="165" fontId="54" fillId="0" borderId="0" xfId="3" applyNumberFormat="1" applyFont="1"/>
    <xf numFmtId="173" fontId="54" fillId="0" borderId="0" xfId="24" applyNumberFormat="1" applyFont="1"/>
    <xf numFmtId="165" fontId="54" fillId="2" borderId="6" xfId="3" applyNumberFormat="1" applyFont="1" applyFill="1" applyBorder="1"/>
    <xf numFmtId="165" fontId="54" fillId="0" borderId="19" xfId="3" applyNumberFormat="1" applyFont="1" applyFill="1" applyBorder="1"/>
    <xf numFmtId="165" fontId="54" fillId="0" borderId="7" xfId="3" applyNumberFormat="1" applyFont="1" applyFill="1" applyBorder="1"/>
    <xf numFmtId="165" fontId="54" fillId="0" borderId="46" xfId="3" applyNumberFormat="1" applyFont="1" applyFill="1" applyBorder="1"/>
    <xf numFmtId="165" fontId="54" fillId="2" borderId="0" xfId="3" applyNumberFormat="1" applyFont="1" applyFill="1" applyBorder="1"/>
    <xf numFmtId="165" fontId="54" fillId="0" borderId="0" xfId="3" applyNumberFormat="1" applyFont="1" applyFill="1" applyBorder="1"/>
    <xf numFmtId="165" fontId="54" fillId="0" borderId="43" xfId="3" applyNumberFormat="1" applyFont="1" applyFill="1" applyBorder="1"/>
    <xf numFmtId="0" fontId="56" fillId="0" borderId="0" xfId="3" applyFont="1" applyFill="1" applyAlignment="1">
      <alignment horizontal="center"/>
    </xf>
    <xf numFmtId="0" fontId="54" fillId="23" borderId="0" xfId="3" applyFont="1" applyFill="1"/>
    <xf numFmtId="165" fontId="54" fillId="23" borderId="0" xfId="3" applyNumberFormat="1" applyFont="1" applyFill="1"/>
    <xf numFmtId="165" fontId="54" fillId="0" borderId="53" xfId="3" applyNumberFormat="1" applyFont="1" applyFill="1" applyBorder="1"/>
    <xf numFmtId="165" fontId="54" fillId="0" borderId="20" xfId="3" applyNumberFormat="1" applyFont="1" applyFill="1" applyBorder="1"/>
    <xf numFmtId="165" fontId="54" fillId="2" borderId="9" xfId="3" applyNumberFormat="1" applyFont="1" applyFill="1" applyBorder="1"/>
    <xf numFmtId="0" fontId="54" fillId="0" borderId="5" xfId="3" applyFont="1" applyBorder="1" applyAlignment="1">
      <alignment horizontal="center"/>
    </xf>
    <xf numFmtId="0" fontId="54" fillId="0" borderId="15" xfId="3" applyFont="1" applyBorder="1" applyAlignment="1">
      <alignment horizontal="center"/>
    </xf>
    <xf numFmtId="166" fontId="54" fillId="0" borderId="15" xfId="3" applyNumberFormat="1" applyFont="1" applyBorder="1" applyAlignment="1">
      <alignment horizontal="center"/>
    </xf>
    <xf numFmtId="0" fontId="54" fillId="0" borderId="0" xfId="3" applyFont="1" applyAlignment="1">
      <alignment horizontal="center"/>
    </xf>
    <xf numFmtId="0" fontId="54" fillId="4" borderId="0" xfId="3" applyFont="1" applyFill="1"/>
    <xf numFmtId="9" fontId="54" fillId="0" borderId="0" xfId="3" applyNumberFormat="1" applyFont="1"/>
    <xf numFmtId="0" fontId="56" fillId="0" borderId="6" xfId="3" applyFont="1" applyBorder="1"/>
    <xf numFmtId="0" fontId="54" fillId="0" borderId="46" xfId="3" applyFont="1" applyBorder="1"/>
    <xf numFmtId="165" fontId="54" fillId="0" borderId="0" xfId="3" applyNumberFormat="1" applyFont="1" applyBorder="1"/>
    <xf numFmtId="166" fontId="54" fillId="0" borderId="43" xfId="3" applyNumberFormat="1" applyFont="1" applyBorder="1"/>
    <xf numFmtId="0" fontId="54" fillId="0" borderId="53" xfId="3" applyFont="1" applyBorder="1"/>
    <xf numFmtId="165" fontId="54" fillId="0" borderId="20" xfId="3" applyNumberFormat="1" applyFont="1" applyBorder="1"/>
    <xf numFmtId="166" fontId="54" fillId="0" borderId="9" xfId="3" applyNumberFormat="1" applyFont="1" applyBorder="1"/>
    <xf numFmtId="0" fontId="150" fillId="10" borderId="0" xfId="15" applyFont="1" applyFill="1"/>
    <xf numFmtId="0" fontId="190" fillId="14" borderId="0" xfId="15" applyFont="1" applyFill="1"/>
    <xf numFmtId="165" fontId="33" fillId="5" borderId="0" xfId="20" applyNumberFormat="1" applyFont="1" applyFill="1" applyAlignment="1">
      <alignment horizontal="left"/>
    </xf>
    <xf numFmtId="0" fontId="33" fillId="10" borderId="10" xfId="20" applyFont="1" applyFill="1" applyBorder="1" applyAlignment="1">
      <alignment horizontal="right"/>
    </xf>
    <xf numFmtId="165" fontId="0" fillId="0" borderId="0" xfId="0" applyNumberFormat="1"/>
    <xf numFmtId="0" fontId="30" fillId="0" borderId="0" xfId="0" applyFont="1" applyAlignment="1">
      <alignment horizontal="center"/>
    </xf>
    <xf numFmtId="0" fontId="30" fillId="2" borderId="0" xfId="0" applyFont="1" applyFill="1" applyAlignment="1">
      <alignment horizontal="center"/>
    </xf>
    <xf numFmtId="0" fontId="26" fillId="0" borderId="0" xfId="0" applyFont="1" applyAlignment="1">
      <alignment horizontal="center"/>
    </xf>
    <xf numFmtId="10" fontId="0" fillId="0" borderId="12" xfId="0" applyNumberFormat="1" applyFill="1" applyBorder="1" applyAlignment="1"/>
    <xf numFmtId="0" fontId="0" fillId="0" borderId="12" xfId="0" applyNumberFormat="1" applyFill="1" applyBorder="1" applyAlignment="1"/>
    <xf numFmtId="0" fontId="37" fillId="7" borderId="10" xfId="0" applyFont="1" applyFill="1" applyBorder="1" applyAlignment="1">
      <alignment horizontal="right"/>
    </xf>
    <xf numFmtId="2" fontId="2" fillId="10" borderId="0" xfId="0" applyNumberFormat="1" applyFont="1" applyFill="1"/>
    <xf numFmtId="172" fontId="2" fillId="2" borderId="0" xfId="0" applyNumberFormat="1" applyFont="1" applyFill="1"/>
    <xf numFmtId="172" fontId="19" fillId="2" borderId="0" xfId="5" applyNumberFormat="1" applyFill="1"/>
    <xf numFmtId="0" fontId="41" fillId="0" borderId="0" xfId="16" applyFont="1"/>
    <xf numFmtId="0" fontId="0" fillId="2" borderId="12" xfId="0" applyFill="1" applyBorder="1" applyAlignment="1"/>
    <xf numFmtId="165" fontId="47" fillId="0" borderId="0" xfId="0" applyNumberFormat="1" applyFont="1"/>
    <xf numFmtId="10" fontId="27" fillId="0" borderId="0" xfId="24" applyNumberFormat="1" applyFont="1"/>
    <xf numFmtId="0" fontId="32" fillId="0" borderId="0" xfId="0" applyFont="1"/>
    <xf numFmtId="0" fontId="32" fillId="3" borderId="8" xfId="0" applyFont="1" applyFill="1" applyBorder="1" applyAlignment="1">
      <alignment horizontal="center" wrapText="1"/>
    </xf>
    <xf numFmtId="0" fontId="32" fillId="0" borderId="8" xfId="0" applyFont="1" applyBorder="1" applyAlignment="1">
      <alignment horizontal="center"/>
    </xf>
    <xf numFmtId="172" fontId="23" fillId="5" borderId="8" xfId="5" applyNumberFormat="1" applyFont="1" applyFill="1" applyBorder="1" applyAlignment="1">
      <alignment horizontal="center"/>
    </xf>
    <xf numFmtId="0" fontId="9" fillId="11" borderId="0" xfId="0" applyFont="1" applyFill="1"/>
    <xf numFmtId="0" fontId="194" fillId="0" borderId="0" xfId="0" applyFont="1" applyAlignment="1">
      <alignment horizontal="center"/>
    </xf>
    <xf numFmtId="0" fontId="195" fillId="0" borderId="0" xfId="0" applyFont="1" applyAlignment="1">
      <alignment horizontal="center"/>
    </xf>
    <xf numFmtId="165" fontId="7" fillId="0" borderId="0" xfId="16" applyNumberFormat="1"/>
    <xf numFmtId="166" fontId="7" fillId="0" borderId="0" xfId="16" applyNumberFormat="1"/>
    <xf numFmtId="165" fontId="19" fillId="0" borderId="0" xfId="5" applyNumberFormat="1"/>
    <xf numFmtId="166" fontId="9" fillId="0" borderId="0" xfId="16" applyNumberFormat="1" applyFont="1"/>
    <xf numFmtId="0" fontId="196" fillId="9" borderId="0" xfId="5" applyFont="1" applyFill="1" applyAlignment="1">
      <alignment horizontal="center"/>
    </xf>
    <xf numFmtId="0" fontId="32" fillId="5" borderId="8" xfId="0" applyFont="1" applyFill="1" applyBorder="1"/>
    <xf numFmtId="1" fontId="9" fillId="5" borderId="8" xfId="0" applyNumberFormat="1" applyFont="1" applyFill="1" applyBorder="1"/>
    <xf numFmtId="9" fontId="32" fillId="5" borderId="8" xfId="24" applyFont="1" applyFill="1" applyBorder="1"/>
    <xf numFmtId="0" fontId="9" fillId="3" borderId="0" xfId="0" applyFont="1" applyFill="1"/>
    <xf numFmtId="0" fontId="26" fillId="10" borderId="0" xfId="0" applyFont="1" applyFill="1"/>
    <xf numFmtId="0" fontId="7" fillId="10" borderId="0" xfId="14" applyFill="1"/>
    <xf numFmtId="0" fontId="9" fillId="10" borderId="0" xfId="15" applyFont="1" applyFill="1" applyAlignment="1">
      <alignment horizontal="center"/>
    </xf>
    <xf numFmtId="0" fontId="198" fillId="4" borderId="0" xfId="15" applyFont="1" applyFill="1" applyAlignment="1">
      <alignment horizontal="center"/>
    </xf>
    <xf numFmtId="0" fontId="190" fillId="0" borderId="0" xfId="15" applyFont="1" applyAlignment="1">
      <alignment horizontal="center"/>
    </xf>
    <xf numFmtId="0" fontId="7" fillId="16" borderId="0" xfId="15" applyFont="1" applyFill="1" applyAlignment="1">
      <alignment horizontal="center"/>
    </xf>
    <xf numFmtId="0" fontId="7" fillId="16" borderId="0" xfId="15" applyFill="1" applyAlignment="1">
      <alignment horizontal="center"/>
    </xf>
    <xf numFmtId="0" fontId="26" fillId="8" borderId="0" xfId="0" applyFont="1" applyFill="1"/>
    <xf numFmtId="0" fontId="2" fillId="4" borderId="0" xfId="0" applyFont="1" applyFill="1"/>
    <xf numFmtId="0" fontId="51" fillId="7" borderId="0" xfId="14" applyFont="1" applyFill="1" applyAlignment="1">
      <alignment horizontal="right"/>
    </xf>
    <xf numFmtId="0" fontId="56" fillId="10" borderId="0" xfId="14" applyFont="1" applyFill="1" applyAlignment="1">
      <alignment horizontal="left"/>
    </xf>
    <xf numFmtId="0" fontId="9" fillId="5" borderId="0" xfId="14" applyFont="1" applyFill="1"/>
    <xf numFmtId="0" fontId="185" fillId="7" borderId="0" xfId="14" applyFont="1" applyFill="1" applyAlignment="1">
      <alignment horizontal="right"/>
    </xf>
    <xf numFmtId="172" fontId="0" fillId="0" borderId="0" xfId="0" applyNumberFormat="1"/>
    <xf numFmtId="2" fontId="0" fillId="0" borderId="0" xfId="0" applyNumberFormat="1" applyAlignment="1">
      <alignment horizontal="left" indent="1"/>
    </xf>
    <xf numFmtId="172" fontId="0" fillId="29" borderId="0" xfId="0" applyNumberFormat="1" applyFill="1"/>
    <xf numFmtId="0" fontId="0" fillId="29" borderId="0" xfId="0" applyFill="1"/>
    <xf numFmtId="0" fontId="12" fillId="0" borderId="14" xfId="0" applyFont="1" applyBorder="1" applyAlignment="1">
      <alignment vertical="top" wrapText="1"/>
    </xf>
    <xf numFmtId="0" fontId="12" fillId="0" borderId="3" xfId="0" applyFont="1" applyBorder="1" applyAlignment="1">
      <alignment vertical="top" wrapText="1"/>
    </xf>
    <xf numFmtId="10" fontId="12" fillId="0" borderId="14" xfId="0" applyNumberFormat="1" applyFont="1" applyBorder="1" applyAlignment="1">
      <alignment vertical="top" wrapText="1"/>
    </xf>
    <xf numFmtId="10" fontId="12" fillId="0" borderId="3" xfId="0" applyNumberFormat="1" applyFont="1" applyBorder="1" applyAlignment="1">
      <alignment vertical="top" wrapText="1"/>
    </xf>
    <xf numFmtId="49" fontId="0" fillId="0" borderId="0" xfId="0" applyNumberFormat="1"/>
    <xf numFmtId="49" fontId="12" fillId="0" borderId="14" xfId="0" applyNumberFormat="1" applyFont="1" applyBorder="1" applyAlignment="1">
      <alignment vertical="top" wrapText="1"/>
    </xf>
    <xf numFmtId="49" fontId="12" fillId="0" borderId="3" xfId="0" applyNumberFormat="1" applyFont="1" applyBorder="1" applyAlignment="1">
      <alignment vertical="top" wrapText="1"/>
    </xf>
    <xf numFmtId="0" fontId="9" fillId="0" borderId="0" xfId="12" applyFont="1"/>
    <xf numFmtId="0" fontId="19" fillId="0" borderId="0" xfId="12"/>
    <xf numFmtId="0" fontId="14" fillId="0" borderId="0" xfId="12" applyFont="1"/>
    <xf numFmtId="0" fontId="9" fillId="4" borderId="8" xfId="12" applyFont="1" applyFill="1" applyBorder="1" applyAlignment="1">
      <alignment horizontal="center"/>
    </xf>
    <xf numFmtId="0" fontId="19" fillId="4" borderId="8" xfId="12" applyFill="1" applyBorder="1"/>
    <xf numFmtId="0" fontId="19" fillId="2" borderId="8" xfId="12" applyFill="1" applyBorder="1"/>
    <xf numFmtId="2" fontId="19" fillId="2" borderId="8" xfId="12" applyNumberFormat="1" applyFill="1" applyBorder="1"/>
    <xf numFmtId="0" fontId="19" fillId="0" borderId="0" xfId="12" applyNumberFormat="1"/>
    <xf numFmtId="10" fontId="19" fillId="0" borderId="0" xfId="12" applyNumberFormat="1"/>
    <xf numFmtId="172" fontId="19" fillId="0" borderId="0" xfId="12" applyNumberFormat="1"/>
    <xf numFmtId="2" fontId="19" fillId="0" borderId="0" xfId="12" applyNumberFormat="1"/>
    <xf numFmtId="0" fontId="204" fillId="0" borderId="0" xfId="12" applyFont="1"/>
    <xf numFmtId="0" fontId="205" fillId="0" borderId="0" xfId="12" applyFont="1"/>
    <xf numFmtId="0" fontId="204" fillId="2" borderId="8" xfId="12" applyFont="1" applyFill="1" applyBorder="1"/>
    <xf numFmtId="165" fontId="19" fillId="2" borderId="8" xfId="12" applyNumberFormat="1" applyFill="1" applyBorder="1"/>
    <xf numFmtId="0" fontId="206" fillId="0" borderId="17" xfId="15" applyFont="1" applyBorder="1"/>
    <xf numFmtId="164" fontId="0" fillId="0" borderId="0" xfId="0" applyNumberFormat="1" applyFill="1" applyBorder="1" applyAlignment="1"/>
    <xf numFmtId="165" fontId="30" fillId="0" borderId="13" xfId="0" applyNumberFormat="1" applyFont="1" applyFill="1" applyBorder="1" applyAlignment="1">
      <alignment horizontal="center"/>
    </xf>
    <xf numFmtId="165" fontId="0" fillId="0" borderId="12" xfId="0" applyNumberFormat="1" applyFill="1" applyBorder="1" applyAlignment="1">
      <alignment horizontal="center"/>
    </xf>
    <xf numFmtId="165" fontId="0" fillId="0" borderId="0" xfId="0" applyNumberFormat="1" applyAlignment="1">
      <alignment horizontal="center"/>
    </xf>
    <xf numFmtId="2" fontId="30" fillId="0" borderId="13" xfId="0" applyNumberFormat="1" applyFont="1" applyFill="1" applyBorder="1" applyAlignment="1">
      <alignment horizontal="center"/>
    </xf>
    <xf numFmtId="2" fontId="0" fillId="0" borderId="0" xfId="0" applyNumberFormat="1" applyFill="1" applyBorder="1" applyAlignment="1">
      <alignment horizontal="center"/>
    </xf>
    <xf numFmtId="2" fontId="0" fillId="0" borderId="12" xfId="0" applyNumberFormat="1" applyFill="1" applyBorder="1" applyAlignment="1">
      <alignment horizontal="center"/>
    </xf>
    <xf numFmtId="2" fontId="0" fillId="0" borderId="0" xfId="0" applyNumberFormat="1" applyAlignment="1">
      <alignment horizontal="center"/>
    </xf>
    <xf numFmtId="164" fontId="26" fillId="0" borderId="0" xfId="0" applyNumberFormat="1" applyFont="1" applyFill="1" applyBorder="1" applyAlignment="1"/>
    <xf numFmtId="165" fontId="26" fillId="0" borderId="0" xfId="0" applyNumberFormat="1" applyFont="1" applyFill="1" applyBorder="1" applyAlignment="1">
      <alignment horizontal="center"/>
    </xf>
    <xf numFmtId="164" fontId="26" fillId="0" borderId="12" xfId="0" applyNumberFormat="1" applyFont="1" applyFill="1" applyBorder="1" applyAlignment="1"/>
    <xf numFmtId="165" fontId="26" fillId="0" borderId="12" xfId="0" applyNumberFormat="1" applyFont="1" applyFill="1" applyBorder="1" applyAlignment="1">
      <alignment horizontal="center"/>
    </xf>
    <xf numFmtId="172" fontId="23" fillId="5" borderId="5" xfId="5" applyNumberFormat="1" applyFont="1" applyFill="1" applyBorder="1" applyAlignment="1">
      <alignment horizontal="center"/>
    </xf>
    <xf numFmtId="0" fontId="20" fillId="0" borderId="8" xfId="5" applyFont="1" applyBorder="1"/>
    <xf numFmtId="0" fontId="26" fillId="0" borderId="8" xfId="0" applyFont="1" applyBorder="1"/>
    <xf numFmtId="0" fontId="20" fillId="0" borderId="8" xfId="5" applyFont="1" applyBorder="1" applyAlignment="1">
      <alignment horizontal="center"/>
    </xf>
    <xf numFmtId="0" fontId="21" fillId="0" borderId="8" xfId="5" applyFont="1" applyBorder="1" applyAlignment="1">
      <alignment horizontal="center"/>
    </xf>
    <xf numFmtId="164" fontId="9" fillId="2" borderId="8" xfId="5" applyNumberFormat="1" applyFont="1" applyFill="1" applyBorder="1" applyAlignment="1">
      <alignment horizontal="center"/>
    </xf>
    <xf numFmtId="164" fontId="9" fillId="14" borderId="8" xfId="5" applyNumberFormat="1" applyFont="1" applyFill="1" applyBorder="1" applyAlignment="1">
      <alignment horizontal="center"/>
    </xf>
    <xf numFmtId="172" fontId="9" fillId="2" borderId="8" xfId="5" applyNumberFormat="1" applyFont="1" applyFill="1" applyBorder="1" applyAlignment="1">
      <alignment horizontal="center"/>
    </xf>
    <xf numFmtId="1" fontId="9" fillId="2" borderId="8" xfId="5" applyNumberFormat="1" applyFont="1" applyFill="1" applyBorder="1" applyAlignment="1">
      <alignment horizontal="center"/>
    </xf>
    <xf numFmtId="175" fontId="27" fillId="5" borderId="0" xfId="15" applyNumberFormat="1" applyFont="1" applyFill="1" applyBorder="1" applyAlignment="1">
      <alignment horizontal="center"/>
    </xf>
    <xf numFmtId="166" fontId="0" fillId="0" borderId="0" xfId="0" applyNumberFormat="1"/>
    <xf numFmtId="0" fontId="9" fillId="5" borderId="5" xfId="16" quotePrefix="1" applyFont="1" applyFill="1" applyBorder="1" applyAlignment="1">
      <alignment horizontal="right"/>
    </xf>
    <xf numFmtId="165" fontId="41" fillId="0" borderId="0" xfId="14" applyNumberFormat="1" applyFont="1"/>
    <xf numFmtId="0" fontId="41" fillId="0" borderId="0" xfId="14" applyFont="1"/>
    <xf numFmtId="0" fontId="7" fillId="7" borderId="0" xfId="16" applyFont="1" applyFill="1" applyAlignment="1">
      <alignment horizontal="right"/>
    </xf>
    <xf numFmtId="0" fontId="19" fillId="4" borderId="0" xfId="5" applyFill="1"/>
    <xf numFmtId="2" fontId="2" fillId="12" borderId="0" xfId="0" applyNumberFormat="1" applyFont="1" applyFill="1"/>
    <xf numFmtId="0" fontId="19" fillId="2" borderId="0" xfId="5" applyFont="1" applyFill="1" applyAlignment="1">
      <alignment horizontal="center"/>
    </xf>
    <xf numFmtId="0" fontId="19" fillId="2" borderId="0" xfId="5" applyFill="1" applyAlignment="1">
      <alignment horizontal="center"/>
    </xf>
    <xf numFmtId="0" fontId="7" fillId="19" borderId="0" xfId="8" applyFont="1" applyFill="1"/>
    <xf numFmtId="0" fontId="7" fillId="0" borderId="0" xfId="8" applyFont="1"/>
    <xf numFmtId="0" fontId="41" fillId="0" borderId="0" xfId="8" applyFont="1" applyAlignment="1">
      <alignment horizontal="center"/>
    </xf>
    <xf numFmtId="0" fontId="41" fillId="0" borderId="0" xfId="8" applyFont="1"/>
    <xf numFmtId="0" fontId="7" fillId="6" borderId="0" xfId="8" applyFont="1" applyFill="1"/>
    <xf numFmtId="0" fontId="41" fillId="6" borderId="0" xfId="8" applyFont="1" applyFill="1"/>
    <xf numFmtId="0" fontId="207" fillId="9" borderId="8" xfId="8" applyFont="1" applyFill="1" applyBorder="1" applyAlignment="1">
      <alignment horizontal="center"/>
    </xf>
    <xf numFmtId="0" fontId="84" fillId="0" borderId="8" xfId="8" applyFont="1" applyFill="1" applyBorder="1" applyAlignment="1">
      <alignment horizontal="center"/>
    </xf>
    <xf numFmtId="0" fontId="7" fillId="5" borderId="8" xfId="8" applyFont="1" applyFill="1" applyBorder="1" applyAlignment="1">
      <alignment horizontal="center"/>
    </xf>
    <xf numFmtId="0" fontId="7" fillId="0" borderId="8" xfId="8" applyFont="1" applyFill="1" applyBorder="1" applyAlignment="1">
      <alignment horizontal="center"/>
    </xf>
    <xf numFmtId="0" fontId="7" fillId="3" borderId="8" xfId="8" applyFont="1" applyFill="1" applyBorder="1" applyAlignment="1">
      <alignment horizontal="center"/>
    </xf>
    <xf numFmtId="0" fontId="7" fillId="0" borderId="8" xfId="8" applyFont="1" applyBorder="1" applyAlignment="1">
      <alignment horizontal="center"/>
    </xf>
    <xf numFmtId="0" fontId="84" fillId="6" borderId="8" xfId="8" applyFont="1" applyFill="1" applyBorder="1" applyAlignment="1">
      <alignment horizontal="center"/>
    </xf>
    <xf numFmtId="0" fontId="7" fillId="6" borderId="8" xfId="8" applyFont="1" applyFill="1" applyBorder="1" applyAlignment="1">
      <alignment horizontal="center"/>
    </xf>
    <xf numFmtId="172" fontId="7" fillId="0" borderId="8" xfId="8" applyNumberFormat="1" applyFont="1" applyFill="1" applyBorder="1" applyAlignment="1">
      <alignment horizontal="center"/>
    </xf>
    <xf numFmtId="164" fontId="7" fillId="6" borderId="8" xfId="8" applyNumberFormat="1" applyFont="1" applyFill="1" applyBorder="1" applyAlignment="1">
      <alignment horizontal="center"/>
    </xf>
    <xf numFmtId="0" fontId="7" fillId="0" borderId="0" xfId="8" applyFont="1" applyFill="1"/>
    <xf numFmtId="0" fontId="207" fillId="9" borderId="0" xfId="8" applyFont="1" applyFill="1" applyAlignment="1">
      <alignment horizontal="center"/>
    </xf>
    <xf numFmtId="0" fontId="84" fillId="10" borderId="8" xfId="8" applyFont="1" applyFill="1" applyBorder="1" applyAlignment="1">
      <alignment horizontal="center"/>
    </xf>
    <xf numFmtId="1" fontId="84" fillId="10" borderId="8" xfId="8" applyNumberFormat="1" applyFont="1" applyFill="1" applyBorder="1" applyAlignment="1">
      <alignment horizontal="center"/>
    </xf>
    <xf numFmtId="1" fontId="208" fillId="10" borderId="8" xfId="8" applyNumberFormat="1" applyFont="1" applyFill="1" applyBorder="1" applyAlignment="1">
      <alignment horizontal="center"/>
    </xf>
    <xf numFmtId="172" fontId="84" fillId="10" borderId="5" xfId="8" applyNumberFormat="1" applyFont="1" applyFill="1" applyBorder="1" applyAlignment="1">
      <alignment horizontal="center"/>
    </xf>
    <xf numFmtId="172" fontId="7" fillId="0" borderId="8" xfId="8" applyNumberFormat="1" applyFont="1" applyBorder="1" applyAlignment="1">
      <alignment horizontal="center"/>
    </xf>
    <xf numFmtId="1" fontId="7" fillId="0" borderId="8" xfId="8" applyNumberFormat="1" applyFont="1" applyBorder="1" applyAlignment="1">
      <alignment horizontal="center"/>
    </xf>
    <xf numFmtId="173" fontId="27" fillId="0" borderId="8" xfId="24" applyNumberFormat="1" applyFont="1" applyBorder="1" applyAlignment="1">
      <alignment horizontal="center"/>
    </xf>
    <xf numFmtId="10" fontId="27" fillId="0" borderId="8" xfId="24" applyNumberFormat="1" applyFont="1" applyBorder="1" applyAlignment="1">
      <alignment horizontal="center"/>
    </xf>
    <xf numFmtId="0" fontId="19" fillId="0" borderId="8" xfId="7" applyBorder="1"/>
    <xf numFmtId="0" fontId="19" fillId="0" borderId="8" xfId="7" applyBorder="1" applyAlignment="1">
      <alignment horizontal="center"/>
    </xf>
    <xf numFmtId="0" fontId="19" fillId="0" borderId="8" xfId="7" applyBorder="1" applyAlignment="1">
      <alignment horizontal="left"/>
    </xf>
    <xf numFmtId="164" fontId="19" fillId="0" borderId="8" xfId="7" applyNumberFormat="1" applyBorder="1"/>
    <xf numFmtId="0" fontId="19" fillId="0" borderId="51" xfId="7" applyBorder="1"/>
    <xf numFmtId="0" fontId="209" fillId="4" borderId="8" xfId="7" applyFont="1" applyFill="1" applyBorder="1" applyAlignment="1">
      <alignment horizontal="center"/>
    </xf>
    <xf numFmtId="0" fontId="210" fillId="4" borderId="8" xfId="7" applyFont="1" applyFill="1" applyBorder="1" applyAlignment="1">
      <alignment horizontal="center"/>
    </xf>
    <xf numFmtId="0" fontId="211" fillId="4" borderId="8" xfId="7" applyFont="1" applyFill="1" applyBorder="1" applyAlignment="1">
      <alignment horizontal="center"/>
    </xf>
    <xf numFmtId="0" fontId="213" fillId="4" borderId="8" xfId="7" applyFont="1" applyFill="1" applyBorder="1" applyAlignment="1">
      <alignment horizontal="center"/>
    </xf>
    <xf numFmtId="0" fontId="209" fillId="4" borderId="5" xfId="7" applyFont="1" applyFill="1" applyBorder="1" applyAlignment="1">
      <alignment horizontal="center"/>
    </xf>
    <xf numFmtId="0" fontId="211" fillId="4" borderId="54" xfId="7" applyFont="1" applyFill="1" applyBorder="1" applyAlignment="1">
      <alignment horizontal="center"/>
    </xf>
    <xf numFmtId="0" fontId="19" fillId="0" borderId="4" xfId="7" applyBorder="1"/>
    <xf numFmtId="0" fontId="214" fillId="11" borderId="8" xfId="7" applyFont="1" applyFill="1" applyBorder="1" applyAlignment="1">
      <alignment horizontal="center"/>
    </xf>
    <xf numFmtId="0" fontId="39" fillId="10" borderId="8" xfId="7" applyFont="1" applyFill="1" applyBorder="1" applyAlignment="1">
      <alignment horizontal="center"/>
    </xf>
    <xf numFmtId="9" fontId="214" fillId="11" borderId="8" xfId="24" applyFont="1" applyFill="1" applyBorder="1" applyAlignment="1">
      <alignment horizontal="center"/>
    </xf>
    <xf numFmtId="0" fontId="39" fillId="2" borderId="8" xfId="7" applyFont="1" applyFill="1" applyBorder="1" applyAlignment="1">
      <alignment horizontal="center"/>
    </xf>
    <xf numFmtId="0" fontId="214" fillId="11" borderId="5" xfId="7" applyFont="1" applyFill="1" applyBorder="1" applyAlignment="1">
      <alignment horizontal="center"/>
    </xf>
    <xf numFmtId="164" fontId="215" fillId="7" borderId="55" xfId="7" applyNumberFormat="1" applyFont="1" applyFill="1" applyBorder="1" applyAlignment="1">
      <alignment horizontal="center"/>
    </xf>
    <xf numFmtId="0" fontId="19" fillId="0" borderId="51" xfId="7" applyBorder="1" applyAlignment="1">
      <alignment horizontal="left"/>
    </xf>
    <xf numFmtId="0" fontId="19" fillId="0" borderId="36" xfId="7" applyBorder="1"/>
    <xf numFmtId="0" fontId="19" fillId="0" borderId="9" xfId="7" applyBorder="1" applyAlignment="1">
      <alignment horizontal="center"/>
    </xf>
    <xf numFmtId="0" fontId="19" fillId="0" borderId="0" xfId="7" applyBorder="1" applyAlignment="1">
      <alignment horizontal="center"/>
    </xf>
    <xf numFmtId="0" fontId="209" fillId="4" borderId="10" xfId="7" applyFont="1" applyFill="1" applyBorder="1" applyAlignment="1"/>
    <xf numFmtId="0" fontId="209" fillId="4" borderId="25" xfId="7" applyFont="1" applyFill="1" applyBorder="1" applyAlignment="1"/>
    <xf numFmtId="0" fontId="209" fillId="4" borderId="14" xfId="7" applyFont="1" applyFill="1" applyBorder="1" applyAlignment="1"/>
    <xf numFmtId="0" fontId="86" fillId="16" borderId="35" xfId="7" applyFont="1" applyFill="1" applyBorder="1" applyAlignment="1">
      <alignment horizontal="right"/>
    </xf>
    <xf numFmtId="0" fontId="27" fillId="16" borderId="35" xfId="7" applyFont="1" applyFill="1" applyBorder="1" applyAlignment="1">
      <alignment horizontal="left"/>
    </xf>
    <xf numFmtId="0" fontId="209" fillId="16" borderId="0" xfId="7" applyFont="1" applyFill="1" applyBorder="1" applyAlignment="1">
      <alignment horizontal="center"/>
    </xf>
    <xf numFmtId="0" fontId="19" fillId="0" borderId="35" xfId="7" applyBorder="1"/>
    <xf numFmtId="0" fontId="209" fillId="16" borderId="0" xfId="7" applyFont="1" applyFill="1" applyBorder="1" applyAlignment="1"/>
    <xf numFmtId="0" fontId="86" fillId="0" borderId="35" xfId="7" applyFont="1" applyFill="1" applyBorder="1" applyAlignment="1">
      <alignment horizontal="right"/>
    </xf>
    <xf numFmtId="0" fontId="27" fillId="0" borderId="35" xfId="7" applyFont="1" applyBorder="1" applyAlignment="1">
      <alignment horizontal="left"/>
    </xf>
    <xf numFmtId="0" fontId="19" fillId="0" borderId="35" xfId="7" applyBorder="1" applyAlignment="1">
      <alignment horizontal="center"/>
    </xf>
    <xf numFmtId="0" fontId="220" fillId="30" borderId="8" xfId="7" applyFont="1" applyFill="1" applyBorder="1" applyAlignment="1">
      <alignment horizontal="right"/>
    </xf>
    <xf numFmtId="164" fontId="39" fillId="0" borderId="8" xfId="7" applyNumberFormat="1" applyFont="1" applyBorder="1" applyAlignment="1">
      <alignment horizontal="left"/>
    </xf>
    <xf numFmtId="0" fontId="19" fillId="0" borderId="8" xfId="7" applyBorder="1" applyAlignment="1">
      <alignment horizontal="right"/>
    </xf>
    <xf numFmtId="0" fontId="86" fillId="0" borderId="8" xfId="7" applyFont="1" applyBorder="1"/>
    <xf numFmtId="164" fontId="86" fillId="0" borderId="8" xfId="7" applyNumberFormat="1" applyFont="1" applyBorder="1" applyAlignment="1">
      <alignment horizontal="center"/>
    </xf>
    <xf numFmtId="9" fontId="19" fillId="0" borderId="8" xfId="24" applyFont="1" applyBorder="1"/>
    <xf numFmtId="164" fontId="27" fillId="0" borderId="8" xfId="7" applyNumberFormat="1" applyFont="1" applyBorder="1" applyAlignment="1">
      <alignment horizontal="center"/>
    </xf>
    <xf numFmtId="0" fontId="86" fillId="0" borderId="4" xfId="7" applyFont="1" applyBorder="1" applyAlignment="1">
      <alignment horizontal="center"/>
    </xf>
    <xf numFmtId="0" fontId="86" fillId="0" borderId="9" xfId="7" applyFont="1" applyBorder="1" applyAlignment="1">
      <alignment horizontal="center"/>
    </xf>
    <xf numFmtId="0" fontId="86" fillId="0" borderId="8" xfId="7" applyFont="1" applyBorder="1" applyAlignment="1">
      <alignment horizontal="left"/>
    </xf>
    <xf numFmtId="0" fontId="19" fillId="0" borderId="8" xfId="7" applyBorder="1" applyAlignment="1">
      <alignment horizontal="centerContinuous"/>
    </xf>
    <xf numFmtId="0" fontId="20" fillId="7" borderId="5" xfId="5" applyFont="1" applyFill="1" applyBorder="1" applyAlignment="1">
      <alignment horizontal="center"/>
    </xf>
    <xf numFmtId="0" fontId="22" fillId="7" borderId="5" xfId="5" applyFont="1" applyFill="1" applyBorder="1" applyAlignment="1">
      <alignment horizontal="center"/>
    </xf>
    <xf numFmtId="164" fontId="22" fillId="7" borderId="5" xfId="5" applyNumberFormat="1" applyFont="1" applyFill="1" applyBorder="1" applyAlignment="1">
      <alignment horizontal="center"/>
    </xf>
    <xf numFmtId="0" fontId="19" fillId="0" borderId="8" xfId="5" applyBorder="1"/>
    <xf numFmtId="2" fontId="7" fillId="0" borderId="0" xfId="18" applyNumberFormat="1"/>
    <xf numFmtId="0" fontId="19" fillId="0" borderId="8" xfId="7" applyFont="1" applyBorder="1"/>
    <xf numFmtId="0" fontId="194" fillId="2" borderId="0" xfId="0" applyFont="1" applyFill="1" applyAlignment="1">
      <alignment horizontal="center"/>
    </xf>
    <xf numFmtId="0" fontId="197" fillId="0" borderId="0" xfId="0" applyFont="1" applyProtection="1">
      <protection locked="0"/>
    </xf>
    <xf numFmtId="0" fontId="197" fillId="0" borderId="0" xfId="0" applyFont="1" applyProtection="1"/>
    <xf numFmtId="172" fontId="26" fillId="29" borderId="0" xfId="0" applyNumberFormat="1" applyFont="1" applyFill="1"/>
    <xf numFmtId="2" fontId="0" fillId="29" borderId="0" xfId="0" applyNumberFormat="1" applyFill="1"/>
    <xf numFmtId="0" fontId="42" fillId="0" borderId="8" xfId="0" applyFont="1" applyBorder="1"/>
    <xf numFmtId="0" fontId="27" fillId="0" borderId="20" xfId="17" applyFont="1" applyBorder="1" applyAlignment="1">
      <alignment horizontal="center" wrapText="1"/>
    </xf>
    <xf numFmtId="0" fontId="75" fillId="6" borderId="0" xfId="17" applyFont="1" applyFill="1" applyAlignment="1">
      <alignment horizontal="right"/>
    </xf>
    <xf numFmtId="0" fontId="9" fillId="0" borderId="8" xfId="14" applyFont="1" applyBorder="1" applyAlignment="1">
      <alignment horizontal="center"/>
    </xf>
    <xf numFmtId="0" fontId="7" fillId="0" borderId="0" xfId="14" applyFont="1" applyAlignment="1">
      <alignment horizontal="center"/>
    </xf>
    <xf numFmtId="0" fontId="7" fillId="0" borderId="0" xfId="14" applyFont="1" applyAlignment="1">
      <alignment horizontal="right"/>
    </xf>
    <xf numFmtId="0" fontId="9" fillId="0" borderId="0" xfId="14" applyFont="1" applyAlignment="1">
      <alignment horizontal="left"/>
    </xf>
    <xf numFmtId="0" fontId="7" fillId="0" borderId="8" xfId="14" applyBorder="1"/>
    <xf numFmtId="0" fontId="32" fillId="0" borderId="8" xfId="0" applyFont="1" applyBorder="1"/>
    <xf numFmtId="167" fontId="33" fillId="15" borderId="0" xfId="9" applyNumberFormat="1" applyFill="1"/>
    <xf numFmtId="0" fontId="29" fillId="0" borderId="0" xfId="0" applyFont="1"/>
    <xf numFmtId="2" fontId="26" fillId="0" borderId="0" xfId="0" applyNumberFormat="1" applyFont="1"/>
    <xf numFmtId="172" fontId="0" fillId="2" borderId="0" xfId="0" applyNumberFormat="1" applyFill="1"/>
    <xf numFmtId="2" fontId="56" fillId="10" borderId="0" xfId="14" applyNumberFormat="1" applyFont="1" applyFill="1" applyAlignment="1">
      <alignment horizontal="left"/>
    </xf>
    <xf numFmtId="0" fontId="7" fillId="0" borderId="8" xfId="18" applyBorder="1" applyAlignment="1">
      <alignment horizontal="center"/>
    </xf>
    <xf numFmtId="0" fontId="20" fillId="0" borderId="8" xfId="18" applyFont="1" applyFill="1" applyBorder="1" applyAlignment="1">
      <alignment horizontal="center"/>
    </xf>
    <xf numFmtId="11" fontId="7" fillId="0" borderId="8" xfId="18" applyNumberFormat="1" applyBorder="1"/>
    <xf numFmtId="11" fontId="47" fillId="0" borderId="8" xfId="18" applyNumberFormat="1" applyFont="1" applyBorder="1"/>
    <xf numFmtId="173" fontId="7" fillId="0" borderId="5" xfId="24" applyNumberFormat="1" applyFont="1" applyBorder="1" applyAlignment="1">
      <alignment horizontal="center"/>
    </xf>
    <xf numFmtId="0" fontId="7" fillId="0" borderId="27" xfId="18" applyBorder="1"/>
    <xf numFmtId="0" fontId="7" fillId="0" borderId="28" xfId="18" applyBorder="1"/>
    <xf numFmtId="0" fontId="7" fillId="0" borderId="31" xfId="18" applyBorder="1"/>
    <xf numFmtId="0" fontId="20" fillId="3" borderId="8" xfId="18" applyFont="1" applyFill="1" applyBorder="1" applyAlignment="1"/>
    <xf numFmtId="0" fontId="9" fillId="0" borderId="0" xfId="18" applyFont="1" applyBorder="1" applyAlignment="1">
      <alignment horizontal="center"/>
    </xf>
    <xf numFmtId="0" fontId="7" fillId="0" borderId="0" xfId="18" applyFont="1" applyBorder="1"/>
    <xf numFmtId="2" fontId="36" fillId="8" borderId="11" xfId="18" applyNumberFormat="1" applyFont="1" applyFill="1" applyBorder="1" applyAlignment="1">
      <alignment horizontal="center"/>
    </xf>
    <xf numFmtId="2" fontId="36" fillId="8" borderId="3" xfId="18" applyNumberFormat="1" applyFont="1" applyFill="1" applyBorder="1" applyAlignment="1">
      <alignment horizontal="center"/>
    </xf>
    <xf numFmtId="0" fontId="20" fillId="3" borderId="51" xfId="18" applyFont="1" applyFill="1" applyBorder="1" applyAlignment="1">
      <alignment horizontal="center"/>
    </xf>
    <xf numFmtId="10" fontId="9" fillId="0" borderId="2" xfId="24" applyNumberFormat="1" applyFont="1" applyFill="1" applyBorder="1" applyAlignment="1">
      <alignment horizontal="center"/>
    </xf>
    <xf numFmtId="10" fontId="9" fillId="0" borderId="12" xfId="24" applyNumberFormat="1" applyFont="1" applyFill="1" applyBorder="1" applyAlignment="1">
      <alignment horizontal="center"/>
    </xf>
    <xf numFmtId="10" fontId="9" fillId="0" borderId="3" xfId="24" applyNumberFormat="1" applyFont="1" applyFill="1" applyBorder="1" applyAlignment="1">
      <alignment horizontal="center"/>
    </xf>
    <xf numFmtId="166" fontId="7" fillId="3" borderId="11" xfId="18" applyNumberFormat="1" applyFill="1" applyBorder="1"/>
    <xf numFmtId="0" fontId="7" fillId="3" borderId="3" xfId="18" applyFont="1" applyFill="1" applyBorder="1" applyAlignment="1">
      <alignment horizontal="center"/>
    </xf>
    <xf numFmtId="0" fontId="33" fillId="15" borderId="0" xfId="9" applyFont="1" applyFill="1" applyBorder="1" applyAlignment="1"/>
    <xf numFmtId="0" fontId="33" fillId="15" borderId="8" xfId="9" applyFont="1" applyFill="1" applyBorder="1" applyAlignment="1">
      <alignment horizontal="center"/>
    </xf>
    <xf numFmtId="0" fontId="33" fillId="15" borderId="8" xfId="9" applyFill="1" applyBorder="1" applyAlignment="1">
      <alignment horizontal="center"/>
    </xf>
    <xf numFmtId="0" fontId="33" fillId="0" borderId="0" xfId="9" applyFont="1" applyAlignment="1">
      <alignment horizontal="right"/>
    </xf>
    <xf numFmtId="0" fontId="141" fillId="4" borderId="8" xfId="9" applyFont="1" applyFill="1" applyBorder="1" applyAlignment="1">
      <alignment horizontal="center"/>
    </xf>
    <xf numFmtId="0" fontId="34" fillId="4" borderId="8" xfId="9" applyFont="1" applyFill="1" applyBorder="1" applyAlignment="1">
      <alignment horizontal="center"/>
    </xf>
    <xf numFmtId="0" fontId="33" fillId="28" borderId="8" xfId="9" applyFill="1" applyBorder="1" applyAlignment="1">
      <alignment horizontal="center"/>
    </xf>
    <xf numFmtId="0" fontId="226" fillId="31" borderId="0" xfId="13" applyFont="1" applyFill="1"/>
    <xf numFmtId="0" fontId="227" fillId="31" borderId="0" xfId="13" applyFont="1" applyFill="1"/>
    <xf numFmtId="0" fontId="227" fillId="0" borderId="0" xfId="13" applyFont="1"/>
    <xf numFmtId="0" fontId="228" fillId="3" borderId="0" xfId="13" applyFont="1" applyFill="1"/>
    <xf numFmtId="0" fontId="228" fillId="3" borderId="0" xfId="13" applyFont="1" applyFill="1" applyAlignment="1">
      <alignment horizontal="right"/>
    </xf>
    <xf numFmtId="178" fontId="228" fillId="3" borderId="0" xfId="13" applyNumberFormat="1" applyFont="1" applyFill="1" applyAlignment="1">
      <alignment horizontal="left"/>
    </xf>
    <xf numFmtId="11" fontId="228" fillId="3" borderId="0" xfId="13" applyNumberFormat="1" applyFont="1" applyFill="1" applyAlignment="1">
      <alignment horizontal="left"/>
    </xf>
    <xf numFmtId="0" fontId="227" fillId="0" borderId="0" xfId="13" applyFont="1" applyAlignment="1">
      <alignment horizontal="left"/>
    </xf>
    <xf numFmtId="11" fontId="228" fillId="3" borderId="0" xfId="13" applyNumberFormat="1" applyFont="1" applyFill="1"/>
    <xf numFmtId="0" fontId="228" fillId="3" borderId="0" xfId="13" applyFont="1" applyFill="1" applyAlignment="1">
      <alignment horizontal="left"/>
    </xf>
    <xf numFmtId="0" fontId="228" fillId="3" borderId="0" xfId="13" applyFont="1" applyFill="1" applyAlignment="1">
      <alignment wrapText="1"/>
    </xf>
    <xf numFmtId="0" fontId="230" fillId="3" borderId="0" xfId="13" applyFont="1" applyFill="1"/>
    <xf numFmtId="0" fontId="231" fillId="0" borderId="0" xfId="13" applyFont="1" applyFill="1" applyBorder="1" applyAlignment="1">
      <alignment horizontal="left" vertical="center"/>
    </xf>
    <xf numFmtId="0" fontId="227" fillId="0" borderId="0" xfId="13" applyFont="1" applyFill="1" applyBorder="1" applyAlignment="1">
      <alignment horizontal="left" vertical="center"/>
    </xf>
    <xf numFmtId="0" fontId="228" fillId="0" borderId="0" xfId="13" applyFont="1" applyFill="1" applyBorder="1" applyAlignment="1">
      <alignment horizontal="left" vertical="center"/>
    </xf>
    <xf numFmtId="0" fontId="109" fillId="0" borderId="0" xfId="13" applyFont="1" applyAlignment="1">
      <alignment horizontal="right"/>
    </xf>
    <xf numFmtId="0" fontId="232" fillId="0" borderId="0" xfId="13" applyFont="1" applyFill="1" applyBorder="1" applyAlignment="1">
      <alignment horizontal="left" vertical="center"/>
    </xf>
    <xf numFmtId="0" fontId="228" fillId="0" borderId="0" xfId="13" applyFont="1"/>
    <xf numFmtId="182" fontId="228" fillId="6" borderId="0" xfId="13" applyNumberFormat="1" applyFont="1" applyFill="1" applyAlignment="1">
      <alignment horizontal="left"/>
    </xf>
    <xf numFmtId="0" fontId="228" fillId="6" borderId="0" xfId="13" applyFont="1" applyFill="1" applyAlignment="1">
      <alignment horizontal="left"/>
    </xf>
    <xf numFmtId="18" fontId="228" fillId="0" borderId="0" xfId="13" applyNumberFormat="1" applyFont="1"/>
    <xf numFmtId="181" fontId="228" fillId="6" borderId="0" xfId="13" applyNumberFormat="1" applyFont="1" applyFill="1"/>
    <xf numFmtId="0" fontId="228" fillId="0" borderId="0" xfId="13" applyFont="1" applyAlignment="1">
      <alignment horizontal="right"/>
    </xf>
    <xf numFmtId="174" fontId="228" fillId="6" borderId="0" xfId="13" applyNumberFormat="1" applyFont="1" applyFill="1"/>
    <xf numFmtId="181" fontId="228" fillId="0" borderId="0" xfId="13" applyNumberFormat="1" applyFont="1"/>
    <xf numFmtId="164" fontId="228" fillId="6" borderId="0" xfId="13" applyNumberFormat="1" applyFont="1" applyFill="1" applyAlignment="1">
      <alignment horizontal="left"/>
    </xf>
    <xf numFmtId="0" fontId="231" fillId="0" borderId="0" xfId="13" applyFont="1"/>
    <xf numFmtId="178" fontId="228" fillId="6" borderId="0" xfId="13" applyNumberFormat="1" applyFont="1" applyFill="1"/>
    <xf numFmtId="11" fontId="228" fillId="6" borderId="0" xfId="13" applyNumberFormat="1" applyFont="1" applyFill="1"/>
    <xf numFmtId="11" fontId="227" fillId="0" borderId="0" xfId="13" applyNumberFormat="1" applyFont="1"/>
    <xf numFmtId="0" fontId="228" fillId="0" borderId="0" xfId="13" applyFont="1" applyAlignment="1">
      <alignment horizontal="left"/>
    </xf>
    <xf numFmtId="0" fontId="225" fillId="0" borderId="0" xfId="13" applyFont="1"/>
    <xf numFmtId="0" fontId="20" fillId="0" borderId="0" xfId="13" applyFont="1"/>
    <xf numFmtId="0" fontId="154" fillId="0" borderId="0" xfId="13" applyFont="1"/>
    <xf numFmtId="174" fontId="228" fillId="6" borderId="0" xfId="13" applyNumberFormat="1" applyFont="1" applyFill="1" applyAlignment="1">
      <alignment horizontal="left"/>
    </xf>
    <xf numFmtId="178" fontId="227" fillId="0" borderId="0" xfId="13" applyNumberFormat="1" applyFont="1"/>
    <xf numFmtId="172" fontId="228" fillId="6" borderId="0" xfId="13" applyNumberFormat="1" applyFont="1" applyFill="1" applyAlignment="1">
      <alignment horizontal="left"/>
    </xf>
    <xf numFmtId="0" fontId="230" fillId="0" borderId="0" xfId="13" applyFont="1"/>
    <xf numFmtId="11" fontId="228" fillId="0" borderId="0" xfId="13" applyNumberFormat="1" applyFont="1"/>
    <xf numFmtId="165" fontId="228" fillId="0" borderId="0" xfId="13" applyNumberFormat="1" applyFont="1" applyAlignment="1">
      <alignment horizontal="left"/>
    </xf>
    <xf numFmtId="0" fontId="228" fillId="6" borderId="0" xfId="13" applyFont="1" applyFill="1" applyAlignment="1">
      <alignment horizontal="right"/>
    </xf>
    <xf numFmtId="11" fontId="89" fillId="6" borderId="0" xfId="13" applyNumberFormat="1" applyFont="1" applyFill="1" applyAlignment="1">
      <alignment horizontal="left"/>
    </xf>
    <xf numFmtId="164" fontId="0" fillId="0" borderId="0" xfId="0" applyNumberFormat="1" applyAlignment="1">
      <alignment horizontal="center"/>
    </xf>
    <xf numFmtId="166" fontId="26" fillId="0" borderId="12" xfId="0" applyNumberFormat="1" applyFont="1" applyBorder="1" applyAlignment="1">
      <alignment horizontal="center"/>
    </xf>
    <xf numFmtId="0" fontId="233" fillId="32" borderId="0" xfId="0" applyFont="1" applyFill="1"/>
    <xf numFmtId="0" fontId="234" fillId="32" borderId="0" xfId="0" applyFont="1" applyFill="1" applyAlignment="1">
      <alignment horizontal="center" wrapText="1"/>
    </xf>
    <xf numFmtId="0" fontId="233" fillId="32" borderId="0" xfId="0" applyFont="1" applyFill="1" applyAlignment="1">
      <alignment horizontal="center"/>
    </xf>
    <xf numFmtId="0" fontId="47" fillId="8" borderId="8" xfId="0" applyFont="1" applyFill="1" applyBorder="1" applyAlignment="1">
      <alignment horizontal="center"/>
    </xf>
    <xf numFmtId="0" fontId="214" fillId="32" borderId="0" xfId="0" applyFont="1" applyFill="1" applyAlignment="1">
      <alignment horizontal="center"/>
    </xf>
    <xf numFmtId="0" fontId="214" fillId="32" borderId="8" xfId="0" applyFont="1" applyFill="1" applyBorder="1" applyAlignment="1">
      <alignment horizontal="center"/>
    </xf>
    <xf numFmtId="0" fontId="27" fillId="4" borderId="8" xfId="0" applyFont="1" applyFill="1" applyBorder="1" applyAlignment="1">
      <alignment horizontal="center"/>
    </xf>
    <xf numFmtId="0" fontId="27" fillId="4" borderId="5" xfId="0" applyFont="1" applyFill="1" applyBorder="1" applyAlignment="1">
      <alignment horizontal="center"/>
    </xf>
    <xf numFmtId="165" fontId="27" fillId="4" borderId="8" xfId="0" applyNumberFormat="1" applyFont="1" applyFill="1" applyBorder="1" applyAlignment="1">
      <alignment horizontal="center"/>
    </xf>
    <xf numFmtId="165" fontId="27" fillId="4" borderId="5" xfId="0" applyNumberFormat="1" applyFont="1" applyFill="1" applyBorder="1" applyAlignment="1">
      <alignment horizontal="center"/>
    </xf>
    <xf numFmtId="0" fontId="92" fillId="19" borderId="0" xfId="0" applyFont="1" applyFill="1"/>
    <xf numFmtId="0" fontId="0" fillId="3" borderId="0" xfId="0" applyFill="1"/>
    <xf numFmtId="0" fontId="92" fillId="3" borderId="0" xfId="0" applyFont="1" applyFill="1"/>
    <xf numFmtId="0" fontId="7" fillId="0" borderId="0" xfId="11"/>
    <xf numFmtId="0" fontId="9" fillId="15" borderId="8" xfId="11" applyFont="1" applyFill="1" applyBorder="1" applyAlignment="1">
      <alignment horizontal="center" wrapText="1"/>
    </xf>
    <xf numFmtId="0" fontId="7" fillId="15" borderId="8" xfId="11" applyFill="1" applyBorder="1" applyAlignment="1">
      <alignment wrapText="1"/>
    </xf>
    <xf numFmtId="0" fontId="9" fillId="7" borderId="8" xfId="11" applyFont="1" applyFill="1" applyBorder="1" applyAlignment="1">
      <alignment horizontal="center"/>
    </xf>
    <xf numFmtId="0" fontId="9" fillId="12" borderId="8" xfId="11" applyFont="1" applyFill="1" applyBorder="1" applyAlignment="1">
      <alignment horizontal="center"/>
    </xf>
    <xf numFmtId="0" fontId="9" fillId="4" borderId="8" xfId="11" applyFont="1" applyFill="1" applyBorder="1" applyAlignment="1">
      <alignment horizontal="center"/>
    </xf>
    <xf numFmtId="183" fontId="9" fillId="6" borderId="8" xfId="24" applyNumberFormat="1" applyFont="1" applyFill="1" applyBorder="1" applyAlignment="1">
      <alignment horizontal="center"/>
    </xf>
    <xf numFmtId="0" fontId="7" fillId="15" borderId="51" xfId="11" applyFill="1" applyBorder="1" applyAlignment="1">
      <alignment wrapText="1"/>
    </xf>
    <xf numFmtId="183" fontId="9" fillId="6" borderId="51" xfId="24" applyNumberFormat="1" applyFont="1" applyFill="1" applyBorder="1" applyAlignment="1">
      <alignment horizontal="center"/>
    </xf>
    <xf numFmtId="0" fontId="9" fillId="2" borderId="10" xfId="11" applyFont="1" applyFill="1" applyBorder="1" applyAlignment="1">
      <alignment horizontal="center" wrapText="1"/>
    </xf>
    <xf numFmtId="0" fontId="9" fillId="2" borderId="14" xfId="11" applyFont="1" applyFill="1" applyBorder="1" applyAlignment="1">
      <alignment horizontal="left"/>
    </xf>
    <xf numFmtId="0" fontId="7" fillId="0" borderId="0" xfId="11" applyAlignment="1">
      <alignment horizontal="center"/>
    </xf>
    <xf numFmtId="0" fontId="7" fillId="33" borderId="0" xfId="15" applyFont="1" applyFill="1" applyAlignment="1">
      <alignment horizontal="center"/>
    </xf>
    <xf numFmtId="0" fontId="236" fillId="0" borderId="0" xfId="0" applyFont="1"/>
    <xf numFmtId="0" fontId="236" fillId="0" borderId="8" xfId="0" applyFont="1" applyBorder="1"/>
    <xf numFmtId="0" fontId="36" fillId="3" borderId="8" xfId="18" applyFont="1" applyFill="1" applyBorder="1" applyAlignment="1">
      <alignment horizontal="center"/>
    </xf>
    <xf numFmtId="0" fontId="74" fillId="3" borderId="8" xfId="18" applyFont="1" applyFill="1" applyBorder="1" applyAlignment="1">
      <alignment horizontal="center"/>
    </xf>
    <xf numFmtId="165" fontId="31" fillId="8" borderId="14" xfId="18" applyNumberFormat="1" applyFont="1" applyFill="1" applyBorder="1"/>
    <xf numFmtId="10" fontId="134" fillId="2" borderId="0" xfId="24" applyNumberFormat="1" applyFont="1" applyFill="1" applyBorder="1" applyAlignment="1">
      <alignment horizontal="center"/>
    </xf>
    <xf numFmtId="10" fontId="236" fillId="0" borderId="0" xfId="24" applyNumberFormat="1" applyFont="1"/>
    <xf numFmtId="9" fontId="236" fillId="0" borderId="0" xfId="24" applyFont="1"/>
    <xf numFmtId="0" fontId="0" fillId="0" borderId="0" xfId="0" applyFont="1"/>
    <xf numFmtId="2" fontId="36" fillId="8" borderId="10" xfId="18" applyNumberFormat="1" applyFont="1" applyFill="1" applyBorder="1" applyAlignment="1">
      <alignment horizontal="right"/>
    </xf>
    <xf numFmtId="2" fontId="36" fillId="8" borderId="14" xfId="18" applyNumberFormat="1" applyFont="1" applyFill="1" applyBorder="1" applyAlignment="1">
      <alignment horizontal="center"/>
    </xf>
    <xf numFmtId="0" fontId="236" fillId="0" borderId="8" xfId="0" applyFont="1" applyBorder="1" applyAlignment="1">
      <alignment horizontal="center"/>
    </xf>
    <xf numFmtId="167" fontId="0" fillId="0" borderId="0" xfId="0" applyNumberFormat="1" applyFill="1" applyBorder="1" applyAlignment="1"/>
    <xf numFmtId="0" fontId="237" fillId="0" borderId="0" xfId="5" applyFont="1"/>
    <xf numFmtId="0" fontId="238" fillId="0" borderId="0" xfId="5" applyFont="1" applyAlignment="1">
      <alignment horizontal="center"/>
    </xf>
    <xf numFmtId="167" fontId="7" fillId="0" borderId="0" xfId="15" applyNumberFormat="1"/>
    <xf numFmtId="169" fontId="7" fillId="0" borderId="0" xfId="15" applyNumberFormat="1"/>
    <xf numFmtId="0" fontId="0" fillId="34" borderId="8" xfId="0" applyFill="1" applyBorder="1"/>
    <xf numFmtId="172" fontId="0" fillId="34" borderId="8" xfId="0" applyNumberFormat="1" applyFill="1" applyBorder="1" applyAlignment="1">
      <alignment horizontal="center"/>
    </xf>
    <xf numFmtId="0" fontId="0" fillId="35" borderId="0" xfId="0" applyFill="1"/>
    <xf numFmtId="0" fontId="0" fillId="36" borderId="0" xfId="0" applyFill="1"/>
    <xf numFmtId="0" fontId="0" fillId="37" borderId="0" xfId="0" applyFill="1"/>
    <xf numFmtId="0" fontId="26" fillId="38" borderId="0" xfId="0" applyFont="1" applyFill="1" applyBorder="1" applyAlignment="1">
      <alignment horizontal="center"/>
    </xf>
    <xf numFmtId="0" fontId="20" fillId="38" borderId="0" xfId="5" applyFont="1" applyFill="1"/>
    <xf numFmtId="0" fontId="0" fillId="38" borderId="0" xfId="0" applyFill="1"/>
    <xf numFmtId="10" fontId="0" fillId="0" borderId="0" xfId="0" applyNumberFormat="1"/>
    <xf numFmtId="0" fontId="31" fillId="4" borderId="0" xfId="0" applyFont="1" applyFill="1" applyBorder="1" applyAlignment="1" applyProtection="1">
      <alignment horizontal="center" vertical="center" wrapText="1"/>
      <protection locked="0"/>
    </xf>
    <xf numFmtId="2" fontId="20" fillId="35" borderId="8" xfId="0" applyNumberFormat="1" applyFont="1" applyFill="1" applyBorder="1" applyAlignment="1" applyProtection="1">
      <alignment horizontal="center" vertical="center"/>
      <protection locked="0"/>
    </xf>
    <xf numFmtId="0" fontId="20" fillId="35" borderId="8" xfId="0" applyFont="1" applyFill="1" applyBorder="1" applyAlignment="1" applyProtection="1">
      <alignment horizontal="center" vertical="center"/>
      <protection locked="0"/>
    </xf>
    <xf numFmtId="0" fontId="20" fillId="35" borderId="8" xfId="0" applyFont="1" applyFill="1" applyBorder="1" applyAlignment="1" applyProtection="1">
      <alignment horizontal="center"/>
      <protection locked="0"/>
    </xf>
    <xf numFmtId="0" fontId="47" fillId="0" borderId="0" xfId="0" applyFont="1" applyAlignment="1" applyProtection="1">
      <alignment vertical="top"/>
      <protection locked="0"/>
    </xf>
    <xf numFmtId="0" fontId="47" fillId="40" borderId="8" xfId="0" applyFont="1" applyFill="1" applyBorder="1" applyAlignment="1" applyProtection="1">
      <alignment horizontal="center"/>
      <protection locked="0"/>
    </xf>
    <xf numFmtId="0" fontId="47" fillId="41" borderId="0" xfId="0" applyFont="1" applyFill="1" applyAlignment="1" applyProtection="1">
      <protection locked="0"/>
    </xf>
    <xf numFmtId="165" fontId="47" fillId="0" borderId="0" xfId="0" applyNumberFormat="1" applyFont="1" applyAlignment="1" applyProtection="1">
      <protection locked="0"/>
    </xf>
    <xf numFmtId="0" fontId="0" fillId="42" borderId="0" xfId="0" applyFill="1"/>
    <xf numFmtId="0" fontId="47" fillId="42" borderId="0" xfId="0" applyFont="1" applyFill="1" applyAlignment="1" applyProtection="1">
      <protection locked="0"/>
    </xf>
    <xf numFmtId="0" fontId="47" fillId="0" borderId="0" xfId="0" applyFont="1" applyAlignment="1" applyProtection="1">
      <alignment wrapText="1"/>
      <protection locked="0"/>
    </xf>
    <xf numFmtId="0" fontId="47" fillId="4" borderId="0" xfId="0" applyFont="1" applyFill="1" applyAlignment="1" applyProtection="1">
      <protection locked="0"/>
    </xf>
    <xf numFmtId="0" fontId="241" fillId="4" borderId="8" xfId="0" applyFont="1" applyFill="1" applyBorder="1" applyAlignment="1">
      <alignment horizontal="center"/>
    </xf>
    <xf numFmtId="0" fontId="0" fillId="4" borderId="8" xfId="0" applyFill="1" applyBorder="1"/>
    <xf numFmtId="2" fontId="31" fillId="4" borderId="8" xfId="0" applyNumberFormat="1" applyFont="1" applyFill="1" applyBorder="1" applyAlignment="1" applyProtection="1">
      <alignment horizontal="center" vertical="center"/>
      <protection locked="0"/>
    </xf>
    <xf numFmtId="0" fontId="31" fillId="4" borderId="8" xfId="0" applyFont="1" applyFill="1" applyBorder="1" applyAlignment="1" applyProtection="1">
      <alignment horizontal="center" vertical="center"/>
      <protection locked="0"/>
    </xf>
    <xf numFmtId="2" fontId="31" fillId="0" borderId="19" xfId="0" applyNumberFormat="1" applyFont="1" applyBorder="1" applyAlignment="1" applyProtection="1">
      <alignment horizontal="center" vertical="center"/>
      <protection locked="0"/>
    </xf>
    <xf numFmtId="0" fontId="0" fillId="4" borderId="8" xfId="0" applyNumberFormat="1" applyFill="1" applyBorder="1" applyAlignment="1"/>
    <xf numFmtId="0" fontId="0" fillId="4" borderId="8" xfId="0" applyFill="1" applyBorder="1" applyAlignment="1"/>
    <xf numFmtId="10" fontId="0" fillId="4" borderId="8" xfId="0" applyNumberFormat="1" applyFill="1" applyBorder="1" applyAlignment="1"/>
    <xf numFmtId="2" fontId="0" fillId="4" borderId="8" xfId="24" applyNumberFormat="1" applyFont="1" applyFill="1" applyBorder="1" applyAlignment="1"/>
    <xf numFmtId="2" fontId="31" fillId="0" borderId="0" xfId="0" applyNumberFormat="1" applyFont="1" applyBorder="1" applyAlignment="1" applyProtection="1">
      <alignment horizontal="center" vertical="center"/>
      <protection locked="0"/>
    </xf>
    <xf numFmtId="9" fontId="0" fillId="4" borderId="8" xfId="24" applyFont="1" applyFill="1" applyBorder="1" applyAlignment="1"/>
    <xf numFmtId="2" fontId="31" fillId="0" borderId="20" xfId="0" applyNumberFormat="1" applyFont="1" applyBorder="1" applyAlignment="1" applyProtection="1">
      <alignment horizontal="center" vertical="center"/>
      <protection locked="0"/>
    </xf>
    <xf numFmtId="0" fontId="31" fillId="0" borderId="19" xfId="0" applyFont="1" applyBorder="1" applyAlignment="1" applyProtection="1">
      <alignment horizontal="center" vertical="center"/>
      <protection locked="0"/>
    </xf>
    <xf numFmtId="0" fontId="31" fillId="0" borderId="0" xfId="0" applyFont="1" applyBorder="1" applyAlignment="1" applyProtection="1">
      <alignment horizontal="center" vertical="center"/>
      <protection locked="0"/>
    </xf>
    <xf numFmtId="0" fontId="31" fillId="0" borderId="20" xfId="0" applyFont="1" applyBorder="1" applyAlignment="1" applyProtection="1">
      <alignment horizontal="center" vertical="center"/>
      <protection locked="0"/>
    </xf>
    <xf numFmtId="185" fontId="0" fillId="0" borderId="0" xfId="0" applyNumberFormat="1" applyFill="1" applyBorder="1" applyAlignment="1"/>
    <xf numFmtId="185" fontId="0" fillId="0" borderId="12" xfId="0" applyNumberFormat="1" applyFill="1" applyBorder="1" applyAlignment="1"/>
    <xf numFmtId="0" fontId="47" fillId="38" borderId="0" xfId="0" applyFont="1" applyFill="1" applyAlignment="1" applyProtection="1">
      <alignment horizontal="center"/>
      <protection locked="0"/>
    </xf>
    <xf numFmtId="0" fontId="47" fillId="38" borderId="0" xfId="0" applyFont="1" applyFill="1" applyAlignment="1" applyProtection="1">
      <protection locked="0"/>
    </xf>
    <xf numFmtId="2" fontId="47" fillId="41" borderId="0" xfId="0" applyNumberFormat="1" applyFont="1" applyFill="1" applyAlignment="1" applyProtection="1">
      <alignment horizontal="center"/>
      <protection locked="0"/>
    </xf>
    <xf numFmtId="0" fontId="0" fillId="43" borderId="0" xfId="0" applyFill="1"/>
    <xf numFmtId="0" fontId="47" fillId="43" borderId="50" xfId="0" applyFont="1" applyFill="1" applyBorder="1" applyAlignment="1" applyProtection="1">
      <protection locked="0"/>
    </xf>
    <xf numFmtId="0" fontId="47" fillId="43" borderId="41" xfId="0" applyFont="1" applyFill="1" applyBorder="1" applyAlignment="1" applyProtection="1">
      <protection locked="0"/>
    </xf>
    <xf numFmtId="0" fontId="31" fillId="0" borderId="0" xfId="26" applyFont="1" applyFill="1" applyBorder="1"/>
    <xf numFmtId="0" fontId="31" fillId="0" borderId="0" xfId="26" applyFont="1" applyFill="1"/>
    <xf numFmtId="0" fontId="31" fillId="3" borderId="0" xfId="26" applyFont="1" applyFill="1" applyBorder="1"/>
    <xf numFmtId="0" fontId="27" fillId="3" borderId="0" xfId="26" applyFont="1" applyFill="1" applyBorder="1"/>
    <xf numFmtId="0" fontId="27" fillId="0" borderId="0" xfId="26" applyFont="1" applyFill="1" applyBorder="1"/>
    <xf numFmtId="0" fontId="27" fillId="0" borderId="6" xfId="26" applyFont="1" applyFill="1" applyBorder="1"/>
    <xf numFmtId="0" fontId="63" fillId="0" borderId="0" xfId="26" applyFont="1"/>
    <xf numFmtId="0" fontId="243" fillId="0" borderId="0" xfId="26" applyFill="1" applyBorder="1"/>
    <xf numFmtId="0" fontId="243" fillId="0" borderId="0" xfId="26"/>
    <xf numFmtId="0" fontId="243" fillId="0" borderId="0" xfId="26" applyFill="1"/>
    <xf numFmtId="0" fontId="36" fillId="3" borderId="0" xfId="26" applyFont="1" applyFill="1" applyBorder="1"/>
    <xf numFmtId="0" fontId="20" fillId="12" borderId="0" xfId="26" applyFont="1" applyFill="1" applyBorder="1"/>
    <xf numFmtId="0" fontId="63" fillId="0" borderId="0" xfId="26" applyFont="1" applyBorder="1"/>
    <xf numFmtId="0" fontId="243" fillId="0" borderId="0" xfId="26" applyAlignment="1">
      <alignment shrinkToFit="1"/>
    </xf>
    <xf numFmtId="0" fontId="9" fillId="0" borderId="0" xfId="26" applyFont="1" applyFill="1" applyBorder="1"/>
    <xf numFmtId="0" fontId="243" fillId="6" borderId="0" xfId="26" applyFill="1" applyBorder="1" applyAlignment="1">
      <alignment horizontal="center"/>
    </xf>
    <xf numFmtId="0" fontId="245" fillId="0" borderId="0" xfId="27" applyFont="1"/>
    <xf numFmtId="0" fontId="244" fillId="22" borderId="8" xfId="27" applyFont="1" applyFill="1" applyBorder="1" applyAlignment="1">
      <alignment horizontal="center"/>
    </xf>
    <xf numFmtId="0" fontId="244" fillId="22" borderId="46" xfId="27" applyFont="1" applyFill="1" applyBorder="1" applyAlignment="1">
      <alignment horizontal="center"/>
    </xf>
    <xf numFmtId="0" fontId="112" fillId="0" borderId="0" xfId="26" applyFont="1" applyFill="1" applyBorder="1" applyAlignment="1">
      <alignment horizontal="center"/>
    </xf>
    <xf numFmtId="0" fontId="20" fillId="0" borderId="8" xfId="27" applyFont="1" applyBorder="1" applyAlignment="1">
      <alignment horizontal="center"/>
    </xf>
    <xf numFmtId="0" fontId="36" fillId="0" borderId="8" xfId="27" applyFont="1" applyBorder="1" applyAlignment="1">
      <alignment horizontal="center"/>
    </xf>
    <xf numFmtId="0" fontId="243" fillId="21" borderId="8" xfId="26" applyFill="1" applyBorder="1"/>
    <xf numFmtId="176" fontId="243" fillId="0" borderId="0" xfId="24" applyNumberFormat="1" applyFont="1" applyFill="1" applyBorder="1" applyAlignment="1">
      <alignment horizontal="center"/>
    </xf>
    <xf numFmtId="0" fontId="243" fillId="10" borderId="0" xfId="26" applyFill="1" applyBorder="1"/>
    <xf numFmtId="0" fontId="243" fillId="5" borderId="8" xfId="26" applyFill="1" applyBorder="1" applyAlignment="1">
      <alignment horizontal="center"/>
    </xf>
    <xf numFmtId="0" fontId="243" fillId="25" borderId="8" xfId="26" applyFill="1" applyBorder="1" applyAlignment="1">
      <alignment horizontal="center"/>
    </xf>
    <xf numFmtId="0" fontId="47" fillId="0" borderId="8" xfId="27" applyFont="1" applyBorder="1" applyAlignment="1">
      <alignment horizontal="center"/>
    </xf>
    <xf numFmtId="0" fontId="9" fillId="0" borderId="0" xfId="26" applyFont="1" applyFill="1" applyBorder="1" applyAlignment="1">
      <alignment horizontal="center"/>
    </xf>
    <xf numFmtId="0" fontId="20" fillId="16" borderId="37" xfId="27" applyFont="1" applyFill="1" applyBorder="1" applyAlignment="1">
      <alignment horizontal="center"/>
    </xf>
    <xf numFmtId="0" fontId="36" fillId="16" borderId="25" xfId="26" applyFont="1" applyFill="1" applyBorder="1" applyAlignment="1">
      <alignment horizontal="center"/>
    </xf>
    <xf numFmtId="0" fontId="20" fillId="12" borderId="0" xfId="26" applyFont="1" applyFill="1"/>
    <xf numFmtId="0" fontId="243" fillId="0" borderId="0" xfId="26" applyFill="1" applyBorder="1" applyAlignment="1">
      <alignment horizontal="center"/>
    </xf>
    <xf numFmtId="165" fontId="243" fillId="0" borderId="0" xfId="26" applyNumberFormat="1" applyFill="1" applyBorder="1" applyAlignment="1">
      <alignment horizontal="center"/>
    </xf>
    <xf numFmtId="165" fontId="36" fillId="16" borderId="25" xfId="26" applyNumberFormat="1" applyFont="1" applyFill="1" applyBorder="1" applyAlignment="1">
      <alignment horizontal="center"/>
    </xf>
    <xf numFmtId="165" fontId="36" fillId="0" borderId="8" xfId="27" applyNumberFormat="1" applyFont="1" applyBorder="1" applyAlignment="1">
      <alignment horizontal="center"/>
    </xf>
    <xf numFmtId="0" fontId="243" fillId="10" borderId="0" xfId="26" applyFill="1" applyBorder="1" applyAlignment="1">
      <alignment horizontal="center"/>
    </xf>
    <xf numFmtId="0" fontId="47" fillId="0" borderId="0" xfId="27" applyFont="1" applyBorder="1" applyAlignment="1">
      <alignment horizontal="center"/>
    </xf>
    <xf numFmtId="0" fontId="20" fillId="0" borderId="0" xfId="27" applyFont="1" applyBorder="1" applyAlignment="1">
      <alignment horizontal="center"/>
    </xf>
    <xf numFmtId="0" fontId="36" fillId="0" borderId="0" xfId="27" applyFont="1" applyBorder="1" applyAlignment="1">
      <alignment horizontal="center"/>
    </xf>
    <xf numFmtId="0" fontId="243" fillId="0" borderId="0" xfId="26" applyFill="1" applyBorder="1" applyAlignment="1">
      <alignment horizontal="right"/>
    </xf>
    <xf numFmtId="0" fontId="7" fillId="0" borderId="0" xfId="26" applyFont="1" applyFill="1" applyBorder="1" applyAlignment="1">
      <alignment horizontal="center"/>
    </xf>
    <xf numFmtId="0" fontId="243" fillId="5" borderId="0" xfId="26" applyFill="1" applyBorder="1" applyAlignment="1">
      <alignment horizontal="center"/>
    </xf>
    <xf numFmtId="0" fontId="243" fillId="25" borderId="0" xfId="26" applyFill="1" applyBorder="1" applyAlignment="1">
      <alignment horizontal="center"/>
    </xf>
    <xf numFmtId="2" fontId="36" fillId="16" borderId="22" xfId="26" applyNumberFormat="1" applyFont="1" applyFill="1" applyBorder="1" applyAlignment="1">
      <alignment horizontal="center"/>
    </xf>
    <xf numFmtId="2" fontId="36" fillId="16" borderId="28" xfId="26" applyNumberFormat="1" applyFont="1" applyFill="1" applyBorder="1" applyAlignment="1">
      <alignment horizontal="center"/>
    </xf>
    <xf numFmtId="0" fontId="248" fillId="0" borderId="0" xfId="26" applyFont="1" applyFill="1" applyBorder="1" applyAlignment="1">
      <alignment horizontal="center"/>
    </xf>
    <xf numFmtId="2" fontId="36" fillId="16" borderId="25" xfId="26" applyNumberFormat="1" applyFont="1" applyFill="1" applyBorder="1" applyAlignment="1">
      <alignment horizontal="center"/>
    </xf>
    <xf numFmtId="2" fontId="36" fillId="16" borderId="12" xfId="26" applyNumberFormat="1" applyFont="1" applyFill="1" applyBorder="1" applyAlignment="1">
      <alignment horizontal="center"/>
    </xf>
    <xf numFmtId="2" fontId="36" fillId="16" borderId="56" xfId="26" applyNumberFormat="1" applyFont="1" applyFill="1" applyBorder="1" applyAlignment="1">
      <alignment horizontal="center"/>
    </xf>
    <xf numFmtId="2" fontId="36" fillId="16" borderId="10" xfId="26" applyNumberFormat="1" applyFont="1" applyFill="1" applyBorder="1" applyAlignment="1">
      <alignment horizontal="right"/>
    </xf>
    <xf numFmtId="1" fontId="36" fillId="16" borderId="25" xfId="26" applyNumberFormat="1" applyFont="1" applyFill="1" applyBorder="1" applyAlignment="1">
      <alignment horizontal="center"/>
    </xf>
    <xf numFmtId="2" fontId="36" fillId="16" borderId="14" xfId="26" applyNumberFormat="1" applyFont="1" applyFill="1" applyBorder="1" applyAlignment="1">
      <alignment horizontal="center"/>
    </xf>
    <xf numFmtId="2" fontId="36" fillId="8" borderId="50" xfId="26" applyNumberFormat="1" applyFont="1" applyFill="1" applyBorder="1" applyAlignment="1">
      <alignment horizontal="center"/>
    </xf>
    <xf numFmtId="2" fontId="36" fillId="16" borderId="14" xfId="26" applyNumberFormat="1" applyFont="1" applyFill="1" applyBorder="1" applyAlignment="1">
      <alignment horizontal="left"/>
    </xf>
    <xf numFmtId="0" fontId="249" fillId="8" borderId="41" xfId="26" applyFont="1" applyFill="1" applyBorder="1" applyAlignment="1">
      <alignment horizontal="center"/>
    </xf>
    <xf numFmtId="0" fontId="251" fillId="0" borderId="0" xfId="26" applyFont="1" applyFill="1" applyBorder="1"/>
    <xf numFmtId="0" fontId="251" fillId="0" borderId="0" xfId="26" applyFont="1" applyFill="1"/>
    <xf numFmtId="0" fontId="27" fillId="0" borderId="0" xfId="26" applyFont="1" applyFill="1"/>
    <xf numFmtId="0" fontId="243" fillId="0" borderId="0" xfId="26" applyFill="1" applyBorder="1" applyAlignment="1">
      <alignment vertical="top"/>
    </xf>
    <xf numFmtId="0" fontId="252" fillId="0" borderId="0" xfId="26" applyFont="1" applyFill="1" applyBorder="1"/>
    <xf numFmtId="0" fontId="253" fillId="0" borderId="0" xfId="26" applyFont="1" applyFill="1" applyBorder="1" applyAlignment="1">
      <alignment horizontal="center"/>
    </xf>
    <xf numFmtId="0" fontId="63" fillId="0" borderId="0" xfId="26" applyFont="1" applyFill="1" applyBorder="1"/>
    <xf numFmtId="0" fontId="254" fillId="0" borderId="0" xfId="26" applyFont="1" applyFill="1" applyBorder="1"/>
    <xf numFmtId="0" fontId="255" fillId="0" borderId="0" xfId="26" applyFont="1" applyFill="1" applyBorder="1"/>
    <xf numFmtId="0" fontId="256" fillId="0" borderId="0" xfId="26" applyFont="1" applyFill="1" applyBorder="1"/>
    <xf numFmtId="0" fontId="243" fillId="0" borderId="0" xfId="26" applyFont="1" applyFill="1" applyBorder="1"/>
    <xf numFmtId="0" fontId="257" fillId="0" borderId="0" xfId="26" applyFont="1" applyFill="1" applyBorder="1"/>
    <xf numFmtId="0" fontId="258" fillId="0" borderId="0" xfId="26" applyFont="1" applyFill="1" applyBorder="1"/>
    <xf numFmtId="0" fontId="259" fillId="0" borderId="0" xfId="26" applyFont="1" applyFill="1" applyBorder="1"/>
    <xf numFmtId="0" fontId="253" fillId="0" borderId="0" xfId="26" applyFont="1" applyFill="1" applyBorder="1"/>
    <xf numFmtId="0" fontId="260" fillId="0" borderId="0" xfId="26" applyFont="1" applyFill="1" applyBorder="1"/>
    <xf numFmtId="0" fontId="63" fillId="0" borderId="0" xfId="26" applyFont="1" applyFill="1" applyBorder="1" applyAlignment="1">
      <alignment horizontal="center"/>
    </xf>
    <xf numFmtId="0" fontId="261" fillId="0" borderId="0" xfId="26" applyFont="1" applyFill="1" applyBorder="1" applyAlignment="1">
      <alignment horizontal="center"/>
    </xf>
    <xf numFmtId="0" fontId="262" fillId="0" borderId="0" xfId="26" applyFont="1" applyFill="1" applyBorder="1"/>
    <xf numFmtId="0" fontId="27" fillId="0" borderId="0" xfId="26" applyFont="1" applyFill="1" applyBorder="1" applyAlignment="1">
      <alignment horizontal="center"/>
    </xf>
    <xf numFmtId="0" fontId="261" fillId="0" borderId="0" xfId="26" applyFont="1" applyFill="1" applyBorder="1"/>
    <xf numFmtId="0" fontId="263" fillId="0" borderId="0" xfId="26" applyFont="1" applyFill="1" applyBorder="1"/>
    <xf numFmtId="0" fontId="261" fillId="0" borderId="0" xfId="26" applyFont="1" applyFill="1" applyBorder="1" applyAlignment="1">
      <alignment horizontal="right"/>
    </xf>
    <xf numFmtId="0" fontId="264" fillId="0" borderId="0" xfId="26" applyFont="1" applyFill="1" applyBorder="1"/>
    <xf numFmtId="0" fontId="8" fillId="0" borderId="0" xfId="26" applyFont="1" applyFill="1" applyBorder="1" applyAlignment="1">
      <alignment horizontal="center"/>
    </xf>
    <xf numFmtId="2" fontId="243" fillId="0" borderId="0" xfId="26" applyNumberFormat="1" applyFill="1" applyBorder="1"/>
    <xf numFmtId="0" fontId="8" fillId="0" borderId="0" xfId="26" applyFont="1" applyFill="1" applyBorder="1"/>
    <xf numFmtId="165" fontId="243" fillId="0" borderId="0" xfId="26" applyNumberFormat="1" applyFill="1" applyBorder="1"/>
    <xf numFmtId="165" fontId="2" fillId="12" borderId="0" xfId="0" applyNumberFormat="1" applyFont="1" applyFill="1"/>
    <xf numFmtId="0" fontId="47" fillId="0" borderId="0" xfId="0" applyFont="1" applyAlignment="1" applyProtection="1">
      <alignment horizontal="right"/>
      <protection locked="0"/>
    </xf>
    <xf numFmtId="2" fontId="47" fillId="0" borderId="0" xfId="0" applyNumberFormat="1" applyFont="1" applyAlignment="1" applyProtection="1">
      <protection locked="0"/>
    </xf>
    <xf numFmtId="0" fontId="47" fillId="0" borderId="0" xfId="0" applyFont="1" applyAlignment="1" applyProtection="1">
      <alignment horizontal="center"/>
      <protection locked="0"/>
    </xf>
    <xf numFmtId="2" fontId="47" fillId="0" borderId="0" xfId="0" applyNumberFormat="1" applyFont="1" applyAlignment="1" applyProtection="1">
      <alignment horizontal="center"/>
      <protection locked="0"/>
    </xf>
    <xf numFmtId="0" fontId="47" fillId="34" borderId="0" xfId="0" applyFont="1" applyFill="1" applyAlignment="1" applyProtection="1">
      <alignment horizontal="right"/>
      <protection locked="0"/>
    </xf>
    <xf numFmtId="0" fontId="47" fillId="34" borderId="0" xfId="0" applyFont="1" applyFill="1" applyAlignment="1" applyProtection="1">
      <alignment horizontal="left"/>
      <protection locked="0"/>
    </xf>
    <xf numFmtId="0" fontId="47" fillId="34" borderId="0" xfId="0" applyFont="1" applyFill="1" applyAlignment="1" applyProtection="1">
      <protection locked="0"/>
    </xf>
    <xf numFmtId="0" fontId="47" fillId="38" borderId="1" xfId="0" applyFont="1" applyFill="1" applyBorder="1" applyAlignment="1" applyProtection="1">
      <alignment horizontal="right"/>
      <protection locked="0"/>
    </xf>
    <xf numFmtId="0" fontId="47" fillId="38" borderId="16" xfId="0" applyFont="1" applyFill="1" applyBorder="1" applyAlignment="1" applyProtection="1">
      <protection locked="0"/>
    </xf>
    <xf numFmtId="0" fontId="47" fillId="38" borderId="11" xfId="0" applyFont="1" applyFill="1" applyBorder="1" applyAlignment="1" applyProtection="1">
      <protection locked="0"/>
    </xf>
    <xf numFmtId="0" fontId="47" fillId="38" borderId="17" xfId="0" applyFont="1" applyFill="1" applyBorder="1" applyAlignment="1" applyProtection="1">
      <alignment horizontal="right"/>
      <protection locked="0"/>
    </xf>
    <xf numFmtId="0" fontId="47" fillId="38" borderId="0" xfId="0" applyFont="1" applyFill="1" applyBorder="1" applyAlignment="1" applyProtection="1">
      <protection locked="0"/>
    </xf>
    <xf numFmtId="0" fontId="47" fillId="38" borderId="18" xfId="0" applyFont="1" applyFill="1" applyBorder="1" applyAlignment="1" applyProtection="1">
      <protection locked="0"/>
    </xf>
    <xf numFmtId="0" fontId="47" fillId="38" borderId="17" xfId="0" applyFont="1" applyFill="1" applyBorder="1" applyAlignment="1" applyProtection="1">
      <protection locked="0"/>
    </xf>
    <xf numFmtId="0" fontId="47" fillId="38" borderId="12" xfId="0" applyFont="1" applyFill="1" applyBorder="1" applyAlignment="1" applyProtection="1">
      <protection locked="0"/>
    </xf>
    <xf numFmtId="0" fontId="47" fillId="38" borderId="3" xfId="0" applyFont="1" applyFill="1" applyBorder="1" applyAlignment="1" applyProtection="1">
      <protection locked="0"/>
    </xf>
    <xf numFmtId="0" fontId="0" fillId="0" borderId="0" xfId="0" applyFill="1" applyBorder="1" applyAlignment="1">
      <alignment horizontal="center"/>
    </xf>
    <xf numFmtId="0" fontId="7" fillId="38" borderId="2" xfId="0" applyFont="1" applyFill="1" applyBorder="1" applyAlignment="1" applyProtection="1">
      <protection locked="0"/>
    </xf>
    <xf numFmtId="0" fontId="38" fillId="18" borderId="0" xfId="15" applyFont="1" applyFill="1" applyAlignment="1">
      <alignment horizontal="center"/>
    </xf>
    <xf numFmtId="0" fontId="86" fillId="0" borderId="4" xfId="7" applyFont="1" applyBorder="1" applyAlignment="1">
      <alignment horizontal="center"/>
    </xf>
    <xf numFmtId="0" fontId="86" fillId="38" borderId="8" xfId="7" applyFont="1" applyFill="1" applyBorder="1"/>
    <xf numFmtId="164" fontId="27" fillId="38" borderId="8" xfId="7" applyNumberFormat="1" applyFont="1" applyFill="1" applyBorder="1" applyAlignment="1">
      <alignment horizontal="center"/>
    </xf>
    <xf numFmtId="0" fontId="7" fillId="0" borderId="8" xfId="7" applyFont="1" applyBorder="1"/>
    <xf numFmtId="0" fontId="19" fillId="44" borderId="8" xfId="7" applyFill="1" applyBorder="1" applyAlignment="1">
      <alignment horizontal="center"/>
    </xf>
    <xf numFmtId="2" fontId="19" fillId="44" borderId="8" xfId="7" applyNumberFormat="1" applyFill="1" applyBorder="1" applyAlignment="1">
      <alignment horizontal="center"/>
    </xf>
    <xf numFmtId="0" fontId="7" fillId="33" borderId="8" xfId="7" applyFont="1" applyFill="1" applyBorder="1"/>
    <xf numFmtId="0" fontId="19" fillId="33" borderId="8" xfId="7" applyFill="1" applyBorder="1"/>
    <xf numFmtId="0" fontId="19" fillId="45" borderId="8" xfId="7" applyFill="1" applyBorder="1" applyAlignment="1">
      <alignment horizontal="center"/>
    </xf>
    <xf numFmtId="0" fontId="7" fillId="45" borderId="8" xfId="7" applyFont="1" applyFill="1" applyBorder="1" applyAlignment="1">
      <alignment horizontal="center"/>
    </xf>
    <xf numFmtId="0" fontId="19" fillId="42" borderId="8" xfId="7" applyFill="1" applyBorder="1" applyAlignment="1">
      <alignment horizontal="center"/>
    </xf>
    <xf numFmtId="0" fontId="7" fillId="42" borderId="8" xfId="7" applyFont="1" applyFill="1" applyBorder="1" applyAlignment="1">
      <alignment horizontal="center"/>
    </xf>
    <xf numFmtId="0" fontId="7" fillId="0" borderId="8" xfId="7" applyFont="1" applyBorder="1" applyAlignment="1">
      <alignment horizontal="right"/>
    </xf>
    <xf numFmtId="0" fontId="269" fillId="0" borderId="0" xfId="0" applyFont="1" applyFill="1" applyBorder="1" applyAlignment="1"/>
    <xf numFmtId="0" fontId="270" fillId="0" borderId="12" xfId="0" applyFont="1" applyFill="1" applyBorder="1" applyAlignment="1"/>
    <xf numFmtId="0" fontId="0" fillId="0" borderId="0" xfId="0" applyAlignment="1">
      <alignment horizontal="center"/>
    </xf>
    <xf numFmtId="0" fontId="0" fillId="0" borderId="0" xfId="0" applyAlignment="1">
      <alignment horizontal="right"/>
    </xf>
    <xf numFmtId="9" fontId="0" fillId="0" borderId="0" xfId="24" applyFont="1"/>
    <xf numFmtId="0" fontId="0" fillId="46" borderId="0" xfId="0" applyFill="1"/>
    <xf numFmtId="173" fontId="0" fillId="0" borderId="0" xfId="24" applyNumberFormat="1" applyFont="1" applyAlignment="1">
      <alignment horizontal="center"/>
    </xf>
    <xf numFmtId="0" fontId="0" fillId="48" borderId="0" xfId="0" applyFill="1"/>
    <xf numFmtId="0" fontId="271" fillId="49" borderId="0" xfId="0" applyFont="1" applyFill="1"/>
    <xf numFmtId="0" fontId="271" fillId="47" borderId="0" xfId="0" applyFont="1" applyFill="1"/>
    <xf numFmtId="173" fontId="47" fillId="0" borderId="0" xfId="24" applyNumberFormat="1" applyFont="1"/>
    <xf numFmtId="0" fontId="272" fillId="0" borderId="0" xfId="19" applyFont="1"/>
    <xf numFmtId="0" fontId="33" fillId="0" borderId="0" xfId="9" applyAlignment="1">
      <alignment horizontal="right"/>
    </xf>
    <xf numFmtId="9" fontId="0" fillId="0" borderId="0" xfId="24" applyFont="1" applyAlignment="1">
      <alignment horizontal="center"/>
    </xf>
    <xf numFmtId="0" fontId="0" fillId="38" borderId="8" xfId="0" applyFill="1" applyBorder="1"/>
    <xf numFmtId="0" fontId="273" fillId="0" borderId="0" xfId="0" applyFont="1"/>
    <xf numFmtId="0" fontId="0" fillId="50" borderId="0" xfId="0" applyFill="1"/>
    <xf numFmtId="0" fontId="271" fillId="51" borderId="0" xfId="0" applyFont="1" applyFill="1"/>
    <xf numFmtId="1" fontId="271" fillId="50" borderId="0" xfId="0" applyNumberFormat="1" applyFont="1" applyFill="1"/>
    <xf numFmtId="1" fontId="0" fillId="50" borderId="0" xfId="0" applyNumberFormat="1" applyFill="1"/>
    <xf numFmtId="164" fontId="26" fillId="10" borderId="14" xfId="0" applyNumberFormat="1" applyFont="1" applyFill="1" applyBorder="1"/>
    <xf numFmtId="9" fontId="0" fillId="0" borderId="0" xfId="24" applyFont="1" applyFill="1" applyBorder="1" applyAlignment="1">
      <alignment horizontal="center"/>
    </xf>
    <xf numFmtId="0" fontId="274" fillId="0" borderId="48" xfId="15" applyFont="1" applyBorder="1"/>
    <xf numFmtId="0" fontId="275" fillId="0" borderId="0" xfId="0" applyFont="1"/>
    <xf numFmtId="0" fontId="275" fillId="0" borderId="0" xfId="0" applyFont="1" applyAlignment="1">
      <alignment horizontal="center"/>
    </xf>
    <xf numFmtId="0" fontId="276" fillId="3" borderId="0" xfId="0" applyFont="1" applyFill="1" applyAlignment="1">
      <alignment horizontal="center"/>
    </xf>
    <xf numFmtId="0" fontId="276" fillId="0" borderId="0" xfId="0" applyFont="1"/>
    <xf numFmtId="0" fontId="275" fillId="0" borderId="0" xfId="0" applyFont="1" applyAlignment="1">
      <alignment horizontal="left"/>
    </xf>
    <xf numFmtId="0" fontId="275" fillId="4" borderId="0" xfId="0" applyFont="1" applyFill="1" applyAlignment="1">
      <alignment horizontal="center"/>
    </xf>
    <xf numFmtId="0" fontId="33" fillId="33" borderId="6" xfId="20" applyFill="1" applyBorder="1" applyAlignment="1">
      <alignment horizontal="center"/>
    </xf>
    <xf numFmtId="0" fontId="33" fillId="33" borderId="19" xfId="20" applyFill="1" applyBorder="1" applyAlignment="1">
      <alignment horizontal="center"/>
    </xf>
    <xf numFmtId="0" fontId="33" fillId="52" borderId="19" xfId="20" applyFill="1" applyBorder="1" applyAlignment="1">
      <alignment horizontal="center"/>
    </xf>
    <xf numFmtId="0" fontId="33" fillId="52" borderId="7" xfId="20" applyFill="1" applyBorder="1" applyAlignment="1">
      <alignment horizontal="center"/>
    </xf>
    <xf numFmtId="0" fontId="33" fillId="52" borderId="0" xfId="20" applyFill="1" applyBorder="1" applyAlignment="1">
      <alignment horizontal="center"/>
    </xf>
    <xf numFmtId="0" fontId="33" fillId="52" borderId="43" xfId="20" applyFill="1" applyBorder="1" applyAlignment="1">
      <alignment horizontal="center"/>
    </xf>
    <xf numFmtId="0" fontId="33" fillId="52" borderId="20" xfId="20" applyFill="1" applyBorder="1" applyAlignment="1">
      <alignment horizontal="center"/>
    </xf>
    <xf numFmtId="0" fontId="33" fillId="52" borderId="9" xfId="20" applyFill="1" applyBorder="1" applyAlignment="1">
      <alignment horizontal="center"/>
    </xf>
    <xf numFmtId="0" fontId="33" fillId="33" borderId="46" xfId="20" applyFill="1" applyBorder="1" applyAlignment="1">
      <alignment horizontal="center"/>
    </xf>
    <xf numFmtId="0" fontId="33" fillId="33" borderId="0" xfId="20" applyFill="1" applyBorder="1" applyAlignment="1">
      <alignment horizontal="center"/>
    </xf>
    <xf numFmtId="0" fontId="33" fillId="33" borderId="43" xfId="20" applyFill="1" applyBorder="1" applyAlignment="1">
      <alignment horizontal="center"/>
    </xf>
    <xf numFmtId="0" fontId="33" fillId="33" borderId="20" xfId="20" applyFill="1" applyBorder="1" applyAlignment="1">
      <alignment horizontal="center"/>
    </xf>
    <xf numFmtId="0" fontId="33" fillId="33" borderId="53" xfId="20" applyFill="1" applyBorder="1" applyAlignment="1">
      <alignment horizontal="center"/>
    </xf>
    <xf numFmtId="0" fontId="20" fillId="0" borderId="0" xfId="15" applyFont="1"/>
    <xf numFmtId="0" fontId="7" fillId="33" borderId="0" xfId="15" applyFill="1"/>
    <xf numFmtId="0" fontId="7" fillId="49" borderId="0" xfId="15" applyFill="1"/>
    <xf numFmtId="0" fontId="7" fillId="41" borderId="0" xfId="15" applyFill="1"/>
    <xf numFmtId="0" fontId="7" fillId="53" borderId="0" xfId="15" applyFill="1"/>
    <xf numFmtId="2" fontId="29" fillId="12" borderId="14" xfId="0" applyNumberFormat="1" applyFont="1" applyFill="1" applyBorder="1"/>
    <xf numFmtId="0" fontId="277" fillId="6" borderId="0" xfId="8" applyFont="1" applyFill="1"/>
    <xf numFmtId="0" fontId="7" fillId="5" borderId="0" xfId="15" applyFont="1" applyFill="1" applyAlignment="1">
      <alignment horizontal="center" wrapText="1"/>
    </xf>
    <xf numFmtId="0" fontId="7" fillId="12" borderId="0" xfId="15" applyFont="1" applyFill="1" applyAlignment="1">
      <alignment horizontal="center" wrapText="1"/>
    </xf>
    <xf numFmtId="0" fontId="27" fillId="6" borderId="10" xfId="15" applyFont="1" applyFill="1" applyBorder="1" applyAlignment="1">
      <alignment horizontal="center"/>
    </xf>
    <xf numFmtId="0" fontId="27" fillId="6" borderId="25" xfId="15" applyFont="1" applyFill="1" applyBorder="1" applyAlignment="1">
      <alignment horizontal="center"/>
    </xf>
    <xf numFmtId="0" fontId="27" fillId="6" borderId="14" xfId="15" applyFont="1" applyFill="1" applyBorder="1" applyAlignment="1">
      <alignment horizontal="center"/>
    </xf>
    <xf numFmtId="0" fontId="27" fillId="6" borderId="16" xfId="15" applyFont="1" applyFill="1" applyBorder="1" applyAlignment="1">
      <alignment horizontal="center"/>
    </xf>
    <xf numFmtId="0" fontId="7" fillId="5" borderId="0" xfId="15" applyFont="1" applyFill="1" applyAlignment="1">
      <alignment horizontal="left" wrapText="1"/>
    </xf>
    <xf numFmtId="0" fontId="38" fillId="18" borderId="0" xfId="15" applyFont="1" applyFill="1" applyAlignment="1">
      <alignment horizontal="center"/>
    </xf>
    <xf numFmtId="0" fontId="90" fillId="19" borderId="0" xfId="11" applyFont="1" applyFill="1" applyAlignment="1">
      <alignment horizontal="center"/>
    </xf>
    <xf numFmtId="0" fontId="27" fillId="7" borderId="17" xfId="15" applyFont="1" applyFill="1" applyBorder="1" applyAlignment="1">
      <alignment horizontal="right"/>
    </xf>
    <xf numFmtId="0" fontId="27" fillId="7" borderId="0" xfId="15" applyFont="1" applyFill="1" applyBorder="1" applyAlignment="1">
      <alignment horizontal="right"/>
    </xf>
    <xf numFmtId="0" fontId="27" fillId="6" borderId="17" xfId="15" applyFont="1" applyFill="1" applyBorder="1" applyAlignment="1">
      <alignment horizontal="center"/>
    </xf>
    <xf numFmtId="0" fontId="27" fillId="6" borderId="0" xfId="15" applyFont="1" applyFill="1" applyBorder="1" applyAlignment="1">
      <alignment horizontal="center"/>
    </xf>
    <xf numFmtId="0" fontId="44" fillId="0" borderId="0" xfId="0" applyFont="1" applyAlignment="1">
      <alignment horizontal="left"/>
    </xf>
    <xf numFmtId="184" fontId="27" fillId="5" borderId="0" xfId="24" applyNumberFormat="1" applyFont="1" applyFill="1" applyBorder="1" applyAlignment="1">
      <alignment horizontal="center"/>
    </xf>
    <xf numFmtId="0" fontId="40" fillId="0" borderId="0" xfId="0" applyFont="1" applyBorder="1" applyAlignment="1">
      <alignment horizontal="left"/>
    </xf>
    <xf numFmtId="0" fontId="27" fillId="6" borderId="0" xfId="15" applyFont="1" applyFill="1" applyAlignment="1">
      <alignment horizontal="center" wrapText="1"/>
    </xf>
    <xf numFmtId="0" fontId="53" fillId="4" borderId="8" xfId="0" applyFont="1" applyFill="1" applyBorder="1" applyAlignment="1" applyProtection="1">
      <alignment horizontal="center" vertical="center"/>
      <protection locked="0"/>
    </xf>
    <xf numFmtId="0" fontId="56" fillId="12" borderId="0" xfId="0" applyFont="1" applyFill="1" applyAlignment="1">
      <alignment horizontal="right"/>
    </xf>
    <xf numFmtId="0" fontId="38" fillId="18" borderId="0" xfId="15" applyFont="1" applyFill="1" applyAlignment="1">
      <alignment horizontal="center" wrapText="1"/>
    </xf>
    <xf numFmtId="0" fontId="56" fillId="16" borderId="0" xfId="0" applyFont="1" applyFill="1" applyAlignment="1">
      <alignment horizontal="right"/>
    </xf>
    <xf numFmtId="0" fontId="56" fillId="12" borderId="0" xfId="0" applyFont="1" applyFill="1" applyAlignment="1">
      <alignment horizontal="center"/>
    </xf>
    <xf numFmtId="0" fontId="27" fillId="6" borderId="0" xfId="15" applyFont="1" applyFill="1" applyAlignment="1">
      <alignment horizontal="center"/>
    </xf>
    <xf numFmtId="0" fontId="180" fillId="5" borderId="0" xfId="0" applyFont="1" applyFill="1" applyAlignment="1">
      <alignment horizontal="center"/>
    </xf>
    <xf numFmtId="0" fontId="56" fillId="6" borderId="0" xfId="5" applyFont="1" applyFill="1" applyAlignment="1">
      <alignment horizontal="center"/>
    </xf>
    <xf numFmtId="0" fontId="9" fillId="6" borderId="0" xfId="16" applyFont="1" applyFill="1" applyAlignment="1">
      <alignment horizontal="center" wrapText="1"/>
    </xf>
    <xf numFmtId="0" fontId="27" fillId="6" borderId="0" xfId="5" applyFont="1" applyFill="1" applyAlignment="1">
      <alignment horizontal="center"/>
    </xf>
    <xf numFmtId="0" fontId="7" fillId="3" borderId="53" xfId="16" applyFont="1" applyFill="1" applyBorder="1" applyAlignment="1">
      <alignment horizontal="center"/>
    </xf>
    <xf numFmtId="0" fontId="7" fillId="3" borderId="20" xfId="16" applyFont="1" applyFill="1" applyBorder="1" applyAlignment="1">
      <alignment horizontal="center"/>
    </xf>
    <xf numFmtId="0" fontId="12" fillId="5" borderId="53" xfId="16" applyFont="1" applyFill="1" applyBorder="1" applyAlignment="1">
      <alignment horizontal="center"/>
    </xf>
    <xf numFmtId="0" fontId="12" fillId="5" borderId="9" xfId="16" applyFont="1" applyFill="1" applyBorder="1" applyAlignment="1">
      <alignment horizontal="center"/>
    </xf>
    <xf numFmtId="0" fontId="92" fillId="0" borderId="0" xfId="0" applyFont="1" applyAlignment="1">
      <alignment horizontal="center"/>
    </xf>
    <xf numFmtId="0" fontId="0" fillId="39" borderId="0" xfId="0" applyFont="1" applyFill="1" applyBorder="1" applyAlignment="1">
      <alignment horizontal="center" wrapText="1"/>
    </xf>
    <xf numFmtId="0" fontId="27" fillId="6" borderId="0" xfId="15" applyFont="1" applyFill="1" applyAlignment="1">
      <alignment horizontal="center" vertical="top" wrapText="1"/>
    </xf>
    <xf numFmtId="0" fontId="27" fillId="6" borderId="10" xfId="15" applyFont="1" applyFill="1" applyBorder="1" applyAlignment="1">
      <alignment horizontal="center" wrapText="1"/>
    </xf>
    <xf numFmtId="0" fontId="27" fillId="6" borderId="25" xfId="15" applyFont="1" applyFill="1" applyBorder="1" applyAlignment="1">
      <alignment horizontal="center" wrapText="1"/>
    </xf>
    <xf numFmtId="0" fontId="27" fillId="6" borderId="14" xfId="15" applyFont="1" applyFill="1" applyBorder="1" applyAlignment="1">
      <alignment horizontal="center" wrapText="1"/>
    </xf>
    <xf numFmtId="0" fontId="27" fillId="6" borderId="0" xfId="15" applyFont="1" applyFill="1" applyAlignment="1">
      <alignment horizontal="left" vertical="top" wrapText="1"/>
    </xf>
    <xf numFmtId="0" fontId="31" fillId="12" borderId="0" xfId="14" applyFont="1" applyFill="1" applyAlignment="1">
      <alignment horizontal="right"/>
    </xf>
    <xf numFmtId="165" fontId="27" fillId="16" borderId="17" xfId="0" applyNumberFormat="1" applyFont="1" applyFill="1" applyBorder="1" applyAlignment="1">
      <alignment horizontal="center"/>
    </xf>
    <xf numFmtId="165" fontId="27" fillId="16" borderId="18" xfId="0" applyNumberFormat="1" applyFont="1" applyFill="1" applyBorder="1" applyAlignment="1">
      <alignment horizontal="center"/>
    </xf>
    <xf numFmtId="0" fontId="47" fillId="12" borderId="0" xfId="0" applyFont="1" applyFill="1" applyAlignment="1">
      <alignment horizontal="center" wrapText="1"/>
    </xf>
    <xf numFmtId="0" fontId="47" fillId="8" borderId="19" xfId="0" applyFont="1" applyFill="1" applyBorder="1" applyAlignment="1">
      <alignment horizontal="center"/>
    </xf>
    <xf numFmtId="0" fontId="47" fillId="8" borderId="0" xfId="0" applyFont="1" applyFill="1" applyAlignment="1">
      <alignment horizontal="center"/>
    </xf>
    <xf numFmtId="0" fontId="27" fillId="12" borderId="0" xfId="14" applyFont="1" applyFill="1" applyAlignment="1">
      <alignment horizontal="right"/>
    </xf>
    <xf numFmtId="0" fontId="75" fillId="0" borderId="10" xfId="17" applyBorder="1" applyAlignment="1">
      <alignment horizontal="center"/>
    </xf>
    <xf numFmtId="0" fontId="75" fillId="0" borderId="25" xfId="17" applyBorder="1" applyAlignment="1">
      <alignment horizontal="center"/>
    </xf>
    <xf numFmtId="0" fontId="19" fillId="0" borderId="5" xfId="7" applyBorder="1" applyAlignment="1">
      <alignment horizontal="center" wrapText="1"/>
    </xf>
    <xf numFmtId="0" fontId="19" fillId="0" borderId="15" xfId="7" applyBorder="1" applyAlignment="1">
      <alignment horizontal="center" wrapText="1"/>
    </xf>
    <xf numFmtId="0" fontId="19" fillId="0" borderId="4" xfId="7" applyBorder="1" applyAlignment="1">
      <alignment horizontal="center" wrapText="1"/>
    </xf>
    <xf numFmtId="0" fontId="86" fillId="0" borderId="5" xfId="7" applyFont="1" applyBorder="1" applyAlignment="1">
      <alignment horizontal="center"/>
    </xf>
    <xf numFmtId="0" fontId="86" fillId="0" borderId="4" xfId="7" applyFont="1" applyBorder="1" applyAlignment="1">
      <alignment horizontal="center"/>
    </xf>
    <xf numFmtId="0" fontId="38" fillId="18" borderId="5" xfId="15" applyFont="1" applyFill="1" applyBorder="1" applyAlignment="1">
      <alignment horizontal="center" wrapText="1"/>
    </xf>
    <xf numFmtId="0" fontId="38" fillId="18" borderId="15" xfId="15" applyFont="1" applyFill="1" applyBorder="1" applyAlignment="1">
      <alignment horizontal="center" wrapText="1"/>
    </xf>
    <xf numFmtId="0" fontId="38" fillId="18" borderId="4" xfId="15" applyFont="1" applyFill="1" applyBorder="1" applyAlignment="1">
      <alignment horizontal="center" wrapText="1"/>
    </xf>
    <xf numFmtId="0" fontId="209" fillId="4" borderId="10" xfId="7" applyFont="1" applyFill="1" applyBorder="1" applyAlignment="1">
      <alignment horizontal="center"/>
    </xf>
    <xf numFmtId="0" fontId="209" fillId="4" borderId="25" xfId="7" applyFont="1" applyFill="1" applyBorder="1" applyAlignment="1">
      <alignment horizontal="center"/>
    </xf>
    <xf numFmtId="0" fontId="209" fillId="4" borderId="14" xfId="7" applyFont="1" applyFill="1" applyBorder="1" applyAlignment="1">
      <alignment horizontal="center"/>
    </xf>
    <xf numFmtId="0" fontId="7" fillId="0" borderId="8" xfId="14" applyFont="1" applyBorder="1" applyAlignment="1">
      <alignment horizontal="center"/>
    </xf>
    <xf numFmtId="0" fontId="27" fillId="4" borderId="0" xfId="17" applyFont="1" applyFill="1" applyBorder="1" applyAlignment="1">
      <alignment horizontal="center" wrapText="1"/>
    </xf>
    <xf numFmtId="0" fontId="9" fillId="0" borderId="8" xfId="14" applyFont="1" applyBorder="1" applyAlignment="1">
      <alignment horizontal="center"/>
    </xf>
    <xf numFmtId="0" fontId="32" fillId="4" borderId="0" xfId="0" applyFont="1" applyFill="1" applyAlignment="1">
      <alignment horizontal="left" wrapText="1"/>
    </xf>
    <xf numFmtId="0" fontId="89" fillId="2" borderId="0" xfId="17" applyFont="1" applyFill="1" applyAlignment="1">
      <alignment horizontal="center"/>
    </xf>
    <xf numFmtId="0" fontId="89" fillId="0" borderId="0" xfId="17" applyFont="1" applyAlignment="1">
      <alignment horizontal="center"/>
    </xf>
    <xf numFmtId="0" fontId="75" fillId="0" borderId="0" xfId="17" applyAlignment="1">
      <alignment horizontal="center"/>
    </xf>
    <xf numFmtId="0" fontId="24" fillId="2" borderId="0" xfId="17" applyFont="1" applyFill="1" applyAlignment="1">
      <alignment horizontal="center"/>
    </xf>
    <xf numFmtId="0" fontId="32" fillId="0" borderId="8" xfId="0" applyFont="1" applyBorder="1" applyAlignment="1">
      <alignment horizontal="center"/>
    </xf>
    <xf numFmtId="0" fontId="275" fillId="0" borderId="0" xfId="0" applyFont="1" applyAlignment="1">
      <alignment horizontal="center"/>
    </xf>
    <xf numFmtId="0" fontId="160" fillId="7" borderId="0" xfId="16" applyFont="1" applyFill="1" applyBorder="1" applyAlignment="1">
      <alignment horizontal="center"/>
    </xf>
    <xf numFmtId="0" fontId="36" fillId="7" borderId="0" xfId="16" applyFont="1" applyFill="1" applyBorder="1" applyAlignment="1">
      <alignment horizontal="center"/>
    </xf>
    <xf numFmtId="0" fontId="74" fillId="7" borderId="0" xfId="16" applyFont="1" applyFill="1" applyBorder="1" applyAlignment="1">
      <alignment horizontal="center"/>
    </xf>
    <xf numFmtId="0" fontId="0" fillId="0" borderId="0" xfId="0" applyAlignment="1"/>
    <xf numFmtId="0" fontId="0" fillId="0" borderId="0" xfId="0" applyAlignment="1">
      <alignment horizontal="center"/>
    </xf>
    <xf numFmtId="0" fontId="193" fillId="18" borderId="0" xfId="15" applyFont="1" applyFill="1" applyAlignment="1">
      <alignment horizontal="center"/>
    </xf>
    <xf numFmtId="176" fontId="0" fillId="0" borderId="0" xfId="0" applyNumberFormat="1" applyAlignment="1">
      <alignment horizontal="left"/>
    </xf>
    <xf numFmtId="0" fontId="0" fillId="0" borderId="0" xfId="0" applyAlignment="1">
      <alignment horizontal="left"/>
    </xf>
    <xf numFmtId="0" fontId="90" fillId="22" borderId="0" xfId="4" applyFont="1" applyFill="1" applyBorder="1" applyAlignment="1">
      <alignment horizontal="center"/>
    </xf>
    <xf numFmtId="0" fontId="129" fillId="22" borderId="46" xfId="4" applyFont="1" applyFill="1" applyBorder="1" applyAlignment="1">
      <alignment horizontal="center"/>
    </xf>
    <xf numFmtId="0" fontId="129" fillId="22" borderId="0" xfId="4" applyFont="1" applyFill="1" applyBorder="1" applyAlignment="1">
      <alignment horizontal="center"/>
    </xf>
    <xf numFmtId="0" fontId="244" fillId="22" borderId="5" xfId="27" applyFont="1" applyFill="1" applyBorder="1" applyAlignment="1">
      <alignment horizontal="center"/>
    </xf>
    <xf numFmtId="0" fontId="244" fillId="22" borderId="15" xfId="27" applyFont="1" applyFill="1" applyBorder="1" applyAlignment="1">
      <alignment horizontal="center"/>
    </xf>
    <xf numFmtId="0" fontId="244" fillId="22" borderId="4" xfId="27" applyFont="1" applyFill="1" applyBorder="1" applyAlignment="1">
      <alignment horizontal="center"/>
    </xf>
    <xf numFmtId="0" fontId="38" fillId="18" borderId="0" xfId="25" applyFont="1" applyFill="1" applyAlignment="1">
      <alignment horizontal="center" wrapText="1"/>
    </xf>
    <xf numFmtId="0" fontId="244" fillId="22" borderId="46" xfId="27" applyFont="1" applyFill="1" applyBorder="1" applyAlignment="1">
      <alignment horizontal="center"/>
    </xf>
    <xf numFmtId="0" fontId="244" fillId="22" borderId="0" xfId="27" applyFont="1" applyFill="1" applyBorder="1" applyAlignment="1">
      <alignment horizontal="center"/>
    </xf>
    <xf numFmtId="0" fontId="20" fillId="12" borderId="0" xfId="26" applyFont="1" applyFill="1" applyBorder="1" applyAlignment="1">
      <alignment horizontal="center"/>
    </xf>
    <xf numFmtId="0" fontId="27" fillId="4" borderId="10" xfId="8" applyFont="1" applyFill="1" applyBorder="1" applyAlignment="1">
      <alignment horizontal="center"/>
    </xf>
    <xf numFmtId="0" fontId="27" fillId="4" borderId="25" xfId="8" applyFont="1" applyFill="1" applyBorder="1" applyAlignment="1">
      <alignment horizontal="center"/>
    </xf>
    <xf numFmtId="0" fontId="27" fillId="4" borderId="14" xfId="8" applyFont="1" applyFill="1" applyBorder="1" applyAlignment="1">
      <alignment horizontal="center"/>
    </xf>
    <xf numFmtId="0" fontId="32" fillId="0" borderId="0" xfId="0" applyFont="1" applyAlignment="1">
      <alignment horizontal="center"/>
    </xf>
    <xf numFmtId="0" fontId="37" fillId="6" borderId="1" xfId="19" applyFont="1" applyFill="1" applyBorder="1" applyAlignment="1">
      <alignment horizontal="center" wrapText="1"/>
    </xf>
    <xf numFmtId="0" fontId="37" fillId="6" borderId="16" xfId="19" applyFont="1" applyFill="1" applyBorder="1" applyAlignment="1">
      <alignment horizontal="center" wrapText="1"/>
    </xf>
    <xf numFmtId="0" fontId="20" fillId="5" borderId="8" xfId="5" applyFont="1" applyFill="1" applyBorder="1" applyAlignment="1">
      <alignment horizontal="center"/>
    </xf>
    <xf numFmtId="0" fontId="20" fillId="5" borderId="15" xfId="5" applyFont="1" applyFill="1" applyBorder="1" applyAlignment="1">
      <alignment horizontal="center"/>
    </xf>
    <xf numFmtId="0" fontId="31" fillId="0" borderId="0" xfId="15" applyFont="1" applyAlignment="1">
      <alignment horizontal="center" wrapText="1"/>
    </xf>
    <xf numFmtId="0" fontId="20" fillId="6" borderId="0" xfId="5" applyFont="1" applyFill="1" applyAlignment="1">
      <alignment horizontal="center"/>
    </xf>
    <xf numFmtId="0" fontId="20" fillId="4" borderId="8" xfId="5" applyFont="1" applyFill="1" applyBorder="1" applyAlignment="1">
      <alignment horizontal="center"/>
    </xf>
    <xf numFmtId="0" fontId="121" fillId="18" borderId="0" xfId="15" applyFont="1" applyFill="1" applyAlignment="1">
      <alignment horizontal="center"/>
    </xf>
    <xf numFmtId="0" fontId="27" fillId="10" borderId="0" xfId="20" applyFont="1" applyFill="1" applyBorder="1" applyAlignment="1">
      <alignment horizontal="center"/>
    </xf>
    <xf numFmtId="0" fontId="98" fillId="0" borderId="0" xfId="9" applyFont="1" applyAlignment="1">
      <alignment horizontal="center"/>
    </xf>
    <xf numFmtId="0" fontId="98" fillId="21" borderId="0" xfId="9" applyFont="1" applyFill="1" applyAlignment="1">
      <alignment horizontal="center"/>
    </xf>
    <xf numFmtId="0" fontId="141" fillId="21" borderId="0" xfId="9" applyFont="1" applyFill="1" applyAlignment="1">
      <alignment horizontal="center"/>
    </xf>
    <xf numFmtId="0" fontId="227" fillId="0" borderId="0" xfId="13" applyFont="1" applyAlignment="1">
      <alignment horizontal="center"/>
    </xf>
    <xf numFmtId="0" fontId="27" fillId="5" borderId="20" xfId="18" applyFont="1" applyFill="1" applyBorder="1" applyAlignment="1">
      <alignment horizontal="center"/>
    </xf>
    <xf numFmtId="0" fontId="27" fillId="5" borderId="0" xfId="18" applyFont="1" applyFill="1" applyAlignment="1">
      <alignment horizontal="center"/>
    </xf>
    <xf numFmtId="0" fontId="140" fillId="19" borderId="0" xfId="20" applyFont="1" applyFill="1" applyAlignment="1">
      <alignment horizontal="center"/>
    </xf>
    <xf numFmtId="0" fontId="110" fillId="19" borderId="0" xfId="21" applyFont="1" applyFill="1" applyAlignment="1">
      <alignment horizontal="center"/>
    </xf>
    <xf numFmtId="0" fontId="98" fillId="5" borderId="0" xfId="21" applyFont="1" applyFill="1" applyAlignment="1">
      <alignment horizontal="center"/>
    </xf>
    <xf numFmtId="0" fontId="56" fillId="10" borderId="0" xfId="21" applyFont="1" applyFill="1" applyBorder="1" applyAlignment="1">
      <alignment horizontal="center"/>
    </xf>
    <xf numFmtId="0" fontId="56" fillId="5" borderId="10" xfId="21" applyFont="1" applyFill="1" applyBorder="1" applyAlignment="1">
      <alignment horizontal="center"/>
    </xf>
    <xf numFmtId="0" fontId="56" fillId="5" borderId="25" xfId="21" applyFont="1" applyFill="1" applyBorder="1" applyAlignment="1">
      <alignment horizontal="center"/>
    </xf>
    <xf numFmtId="0" fontId="56" fillId="5" borderId="14" xfId="21" applyFont="1" applyFill="1" applyBorder="1" applyAlignment="1">
      <alignment horizontal="center"/>
    </xf>
    <xf numFmtId="0" fontId="98" fillId="3" borderId="0" xfId="21" applyFont="1" applyFill="1" applyAlignment="1">
      <alignment horizontal="center"/>
    </xf>
    <xf numFmtId="0" fontId="57" fillId="5" borderId="0" xfId="21" applyFont="1" applyFill="1" applyAlignment="1">
      <alignment horizontal="center"/>
    </xf>
    <xf numFmtId="0" fontId="33" fillId="0" borderId="0" xfId="20" applyAlignment="1">
      <alignment horizontal="right"/>
    </xf>
    <xf numFmtId="0" fontId="141" fillId="0" borderId="0" xfId="20" applyFont="1" applyAlignment="1">
      <alignment horizontal="center" wrapText="1"/>
    </xf>
    <xf numFmtId="0" fontId="33" fillId="6" borderId="10" xfId="20" applyFill="1" applyBorder="1" applyAlignment="1">
      <alignment horizontal="center" vertical="center" wrapText="1"/>
    </xf>
    <xf numFmtId="0" fontId="33" fillId="6" borderId="25" xfId="20" applyFill="1" applyBorder="1" applyAlignment="1">
      <alignment horizontal="center" vertical="center" wrapText="1"/>
    </xf>
    <xf numFmtId="0" fontId="33" fillId="6" borderId="14" xfId="20" applyFill="1" applyBorder="1" applyAlignment="1">
      <alignment horizontal="center" vertical="center" wrapText="1"/>
    </xf>
    <xf numFmtId="0" fontId="0" fillId="0" borderId="8" xfId="0" applyBorder="1" applyAlignment="1">
      <alignment horizontal="center"/>
    </xf>
    <xf numFmtId="0" fontId="38" fillId="18" borderId="20" xfId="15" applyFont="1" applyFill="1" applyBorder="1" applyAlignment="1">
      <alignment horizontal="center"/>
    </xf>
  </cellXfs>
  <cellStyles count="28">
    <cellStyle name="Comma_Veso'Cr_gf_aas_val'Sof'March'06" xfId="1"/>
    <cellStyle name="Normal" xfId="0" builtinId="0"/>
    <cellStyle name="Normal_02-EX-XX-Au'FAAS-Y1-EVE" xfId="2"/>
    <cellStyle name="Normal_02-EX-XX-Au'FAAS-Y1-EVE 2" xfId="26"/>
    <cellStyle name="Normal_4b-gum-exo Sofia" xfId="3"/>
    <cellStyle name="Normal_Au'Uncertainty'Budget" xfId="4"/>
    <cellStyle name="Normal_Au'Uncertainty'Budget 2" xfId="27"/>
    <cellStyle name="Normal_CALIBRATION'MODE" xfId="5"/>
    <cellStyle name="Normal_Example_Int_Calib_software" xfId="6"/>
    <cellStyle name="Normal_hyp_1sample_pic" xfId="7"/>
    <cellStyle name="Normal_'ICOSECS-6'Sofia'Veso'Uncer'separation'08" xfId="8"/>
    <cellStyle name="Normal_Pb_gf_aas_val'Alicane" xfId="9"/>
    <cellStyle name="Normal_Piotr- matrix" xfId="10"/>
    <cellStyle name="Normal_Probability'test'exam'09" xfId="11"/>
    <cellStyle name="Normal_Profeciency Testing'VK statistics" xfId="12"/>
    <cellStyle name="Normal_Reshenia'exers'tasks" xfId="13"/>
    <cellStyle name="Normal_Slides_distributions" xfId="14"/>
    <cellStyle name="Normal_Statistica'home" xfId="15"/>
    <cellStyle name="Normal_Statistica'home 2" xfId="25"/>
    <cellStyle name="Normal_Table'Laplas" xfId="16"/>
    <cellStyle name="Normal_Test'Linearity'Example'ISO" xfId="17"/>
    <cellStyle name="Normal_Un'budget'Example'VK" xfId="18"/>
    <cellStyle name="Normal_Un'budget'Еxample'VK" xfId="19"/>
    <cellStyle name="Normal_Veso'Cr_gf_aas_val'Sof'Hilton'May'06" xfId="20"/>
    <cellStyle name="Normal_Veso'Cr_gf_aas_val'Sof'March'06" xfId="21"/>
    <cellStyle name="Normal_VK'Statistics" xfId="22"/>
    <cellStyle name="Normal_VK'Statistics'EDU" xfId="23"/>
    <cellStyle name="Percent" xfId="24" builtinId="5"/>
  </cellStyles>
  <dxfs count="42">
    <dxf>
      <font>
        <condense val="0"/>
        <extend val="0"/>
        <color indexed="9"/>
      </font>
      <fill>
        <patternFill>
          <bgColor indexed="10"/>
        </patternFill>
      </fill>
    </dxf>
    <dxf>
      <font>
        <condense val="0"/>
        <extend val="0"/>
        <color indexed="9"/>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ill>
        <patternFill>
          <bgColor indexed="10"/>
        </patternFill>
      </fill>
    </dxf>
    <dxf>
      <fill>
        <patternFill>
          <bgColor indexed="50"/>
        </patternFill>
      </fill>
    </dxf>
    <dxf>
      <font>
        <condense val="0"/>
        <extend val="0"/>
        <color indexed="57"/>
      </font>
    </dxf>
    <dxf>
      <font>
        <condense val="0"/>
        <extend val="0"/>
        <color auto="1"/>
      </font>
      <fill>
        <patternFill>
          <bgColor indexed="10"/>
        </patternFill>
      </fill>
    </dxf>
    <dxf>
      <fill>
        <patternFill>
          <bgColor indexed="51"/>
        </patternFill>
      </fill>
    </dxf>
    <dxf>
      <fill>
        <patternFill>
          <bgColor indexed="50"/>
        </patternFill>
      </fill>
    </dxf>
    <dxf>
      <fill>
        <patternFill>
          <bgColor indexed="10"/>
        </patternFill>
      </fill>
    </dxf>
    <dxf>
      <fill>
        <patternFill>
          <bgColor indexed="10"/>
        </patternFill>
      </fill>
    </dxf>
    <dxf>
      <fill>
        <patternFill>
          <bgColor indexed="11"/>
        </patternFill>
      </fill>
    </dxf>
    <dxf>
      <font>
        <condense val="0"/>
        <extend val="0"/>
        <color indexed="10"/>
      </font>
    </dxf>
    <dxf>
      <font>
        <condense val="0"/>
        <extend val="0"/>
        <color indexed="17"/>
      </font>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ont>
        <condense val="0"/>
        <extend val="0"/>
        <color indexed="10"/>
      </font>
    </dxf>
    <dxf>
      <font>
        <condense val="0"/>
        <extend val="0"/>
        <color indexed="17"/>
      </font>
    </dxf>
    <dxf>
      <fill>
        <patternFill>
          <bgColor indexed="50"/>
        </patternFill>
      </fill>
    </dxf>
    <dxf>
      <fill>
        <patternFill>
          <bgColor indexed="10"/>
        </patternFill>
      </fill>
    </dxf>
    <dxf>
      <fill>
        <patternFill>
          <bgColor indexed="50"/>
        </patternFill>
      </fill>
    </dxf>
    <dxf>
      <fill>
        <patternFill>
          <bgColor indexed="10"/>
        </patternFill>
      </fill>
    </dxf>
    <dxf>
      <font>
        <condense val="0"/>
        <extend val="0"/>
        <color indexed="10"/>
      </font>
      <fill>
        <patternFill>
          <bgColor indexed="1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ont>
        <condense val="0"/>
        <extend val="0"/>
        <color indexed="10"/>
      </font>
      <fill>
        <patternFill>
          <bgColor indexed="10"/>
        </patternFill>
      </fill>
    </dxf>
    <dxf>
      <font>
        <condense val="0"/>
        <extend val="0"/>
        <color indexed="10"/>
      </font>
    </dxf>
    <dxf>
      <font>
        <condense val="0"/>
        <extend val="0"/>
        <color indexed="17"/>
      </font>
    </dxf>
    <dxf>
      <fill>
        <patternFill>
          <bgColor indexed="50"/>
        </patternFill>
      </fill>
    </dxf>
    <dxf>
      <fill>
        <patternFill>
          <bgColor indexed="10"/>
        </patternFill>
      </fill>
    </dxf>
    <dxf>
      <font>
        <condense val="0"/>
        <extend val="0"/>
        <color indexed="10"/>
      </font>
    </dxf>
    <dxf>
      <fill>
        <patternFill>
          <bgColor indexed="10"/>
        </patternFill>
      </fill>
    </dxf>
  </dxfs>
  <tableStyles count="0" defaultTableStyle="TableStyleMedium9" defaultPivotStyle="PivotStyleLight16"/>
  <colors>
    <mruColors>
      <color rgb="FF08DA12"/>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FD181E0-5E2F-11CE-A449-00AA004A803D}" ax:persistence="persistStreamInit" r:id="rId1"/>
</file>

<file path=xl/activeX/activeX10.xml><?xml version="1.0" encoding="utf-8"?>
<ax:ocx xmlns:ax="http://schemas.microsoft.com/office/2006/activeX" xmlns:r="http://schemas.openxmlformats.org/officeDocument/2006/relationships" ax:classid="{DFD181E0-5E2F-11CE-A449-00AA004A803D}" ax:persistence="persistStreamInit" r:id="rId1"/>
</file>

<file path=xl/activeX/activeX11.xml><?xml version="1.0" encoding="utf-8"?>
<ax:ocx xmlns:ax="http://schemas.microsoft.com/office/2006/activeX" xmlns:r="http://schemas.openxmlformats.org/officeDocument/2006/relationships" ax:classid="{DFD181E0-5E2F-11CE-A449-00AA004A803D}" ax:persistence="persistStreamInit" r:id="rId1"/>
</file>

<file path=xl/activeX/activeX12.xml><?xml version="1.0" encoding="utf-8"?>
<ax:ocx xmlns:ax="http://schemas.microsoft.com/office/2006/activeX" xmlns:r="http://schemas.openxmlformats.org/officeDocument/2006/relationships" ax:classid="{DFD181E0-5E2F-11CE-A449-00AA004A803D}" ax:persistence="persistStreamInit" r:id="rId1"/>
</file>

<file path=xl/activeX/activeX13.xml><?xml version="1.0" encoding="utf-8"?>
<ax:ocx xmlns:ax="http://schemas.microsoft.com/office/2006/activeX" xmlns:r="http://schemas.openxmlformats.org/officeDocument/2006/relationships" ax:classid="{DFD181E0-5E2F-11CE-A449-00AA004A803D}" ax:persistence="persistStreamInit" r:id="rId1"/>
</file>

<file path=xl/activeX/activeX14.xml><?xml version="1.0" encoding="utf-8"?>
<ax:ocx xmlns:ax="http://schemas.microsoft.com/office/2006/activeX" xmlns:r="http://schemas.openxmlformats.org/officeDocument/2006/relationships" ax:classid="{79176FB0-B7F2-11CE-97EF-00AA006D2776}" ax:persistence="persistStreamInit" r:id="rId1"/>
</file>

<file path=xl/activeX/activeX15.xml><?xml version="1.0" encoding="utf-8"?>
<ax:ocx xmlns:ax="http://schemas.microsoft.com/office/2006/activeX" xmlns:r="http://schemas.openxmlformats.org/officeDocument/2006/relationships" ax:classid="{79176FB0-B7F2-11CE-97EF-00AA006D2776}" ax:persistence="persistStreamInit" r:id="rId1"/>
</file>

<file path=xl/activeX/activeX16.xml><?xml version="1.0" encoding="utf-8"?>
<ax:ocx xmlns:ax="http://schemas.microsoft.com/office/2006/activeX" xmlns:r="http://schemas.openxmlformats.org/officeDocument/2006/relationships" ax:classid="{79176FB0-B7F2-11CE-97EF-00AA006D2776}" ax:persistence="persistStreamInit" r:id="rId1"/>
</file>

<file path=xl/activeX/activeX17.xml><?xml version="1.0" encoding="utf-8"?>
<ax:ocx xmlns:ax="http://schemas.microsoft.com/office/2006/activeX" xmlns:r="http://schemas.openxmlformats.org/officeDocument/2006/relationships" ax:classid="{DFD181E0-5E2F-11CE-A449-00AA004A803D}" ax:persistence="persistStreamInit" r:id="rId1"/>
</file>

<file path=xl/activeX/activeX18.xml><?xml version="1.0" encoding="utf-8"?>
<ax:ocx xmlns:ax="http://schemas.microsoft.com/office/2006/activeX" xmlns:r="http://schemas.openxmlformats.org/officeDocument/2006/relationships" ax:classid="{DFD181E0-5E2F-11CE-A449-00AA004A803D}" ax:persistence="persistStreamInit" r:id="rId1"/>
</file>

<file path=xl/activeX/activeX19.xml><?xml version="1.0" encoding="utf-8"?>
<ax:ocx xmlns:ax="http://schemas.microsoft.com/office/2006/activeX" xmlns:r="http://schemas.openxmlformats.org/officeDocument/2006/relationships" ax:classid="{DFD181E0-5E2F-11CE-A449-00AA004A803D}" ax:persistence="persistStreamInit" r:id="rId1"/>
</file>

<file path=xl/activeX/activeX2.xml><?xml version="1.0" encoding="utf-8"?>
<ax:ocx xmlns:ax="http://schemas.microsoft.com/office/2006/activeX" xmlns:r="http://schemas.openxmlformats.org/officeDocument/2006/relationships" ax:classid="{DFD181E0-5E2F-11CE-A449-00AA004A803D}" ax:persistence="persistStreamInit" r:id="rId1"/>
</file>

<file path=xl/activeX/activeX20.xml><?xml version="1.0" encoding="utf-8"?>
<ax:ocx xmlns:ax="http://schemas.microsoft.com/office/2006/activeX" xmlns:r="http://schemas.openxmlformats.org/officeDocument/2006/relationships" ax:classid="{DFD181E0-5E2F-11CE-A449-00AA004A803D}" ax:persistence="persistStreamInit" r:id="rId1"/>
</file>

<file path=xl/activeX/activeX21.xml><?xml version="1.0" encoding="utf-8"?>
<ax:ocx xmlns:ax="http://schemas.microsoft.com/office/2006/activeX" xmlns:r="http://schemas.openxmlformats.org/officeDocument/2006/relationships" ax:classid="{DFD181E0-5E2F-11CE-A449-00AA004A803D}" ax:persistence="persistStreamInit" r:id="rId1"/>
</file>

<file path=xl/activeX/activeX22.xml><?xml version="1.0" encoding="utf-8"?>
<ax:ocx xmlns:ax="http://schemas.microsoft.com/office/2006/activeX" xmlns:r="http://schemas.openxmlformats.org/officeDocument/2006/relationships" ax:classid="{DFD181E0-5E2F-11CE-A449-00AA004A803D}" ax:persistence="persistStreamInit" r:id="rId1"/>
</file>

<file path=xl/activeX/activeX23.xml><?xml version="1.0" encoding="utf-8"?>
<ax:ocx xmlns:ax="http://schemas.microsoft.com/office/2006/activeX" xmlns:r="http://schemas.openxmlformats.org/officeDocument/2006/relationships" ax:classid="{DFD181E0-5E2F-11CE-A449-00AA004A803D}" ax:persistence="persistStreamInit" r:id="rId1"/>
</file>

<file path=xl/activeX/activeX24.xml><?xml version="1.0" encoding="utf-8"?>
<ax:ocx xmlns:ax="http://schemas.microsoft.com/office/2006/activeX" xmlns:r="http://schemas.openxmlformats.org/officeDocument/2006/relationships" ax:classid="{DFD181E0-5E2F-11CE-A449-00AA004A803D}" ax:persistence="persistStreamInit" r:id="rId1"/>
</file>

<file path=xl/activeX/activeX25.xml><?xml version="1.0" encoding="utf-8"?>
<ax:ocx xmlns:ax="http://schemas.microsoft.com/office/2006/activeX" xmlns:r="http://schemas.openxmlformats.org/officeDocument/2006/relationships" ax:classid="{DFD181E0-5E2F-11CE-A449-00AA004A803D}" ax:persistence="persistStreamInit" r:id="rId1"/>
</file>

<file path=xl/activeX/activeX26.xml><?xml version="1.0" encoding="utf-8"?>
<ax:ocx xmlns:ax="http://schemas.microsoft.com/office/2006/activeX" xmlns:r="http://schemas.openxmlformats.org/officeDocument/2006/relationships" ax:classid="{DFD181E0-5E2F-11CE-A449-00AA004A803D}" ax:persistence="persistStreamInit" r:id="rId1"/>
</file>

<file path=xl/activeX/activeX27.xml><?xml version="1.0" encoding="utf-8"?>
<ax:ocx xmlns:ax="http://schemas.microsoft.com/office/2006/activeX" xmlns:r="http://schemas.openxmlformats.org/officeDocument/2006/relationships" ax:classid="{DFD181E0-5E2F-11CE-A449-00AA004A803D}" ax:persistence="persistStreamInit" r:id="rId1"/>
</file>

<file path=xl/activeX/activeX28.xml><?xml version="1.0" encoding="utf-8"?>
<ax:ocx xmlns:ax="http://schemas.microsoft.com/office/2006/activeX" xmlns:r="http://schemas.openxmlformats.org/officeDocument/2006/relationships" ax:classid="{DFD181E0-5E2F-11CE-A449-00AA004A803D}" ax:persistence="persistStreamInit" r:id="rId1"/>
</file>

<file path=xl/activeX/activeX29.xml><?xml version="1.0" encoding="utf-8"?>
<ax:ocx xmlns:ax="http://schemas.microsoft.com/office/2006/activeX" xmlns:r="http://schemas.openxmlformats.org/officeDocument/2006/relationships" ax:classid="{DFD181E0-5E2F-11CE-A449-00AA004A803D}" ax:persistence="persistStreamInit" r:id="rId1"/>
</file>

<file path=xl/activeX/activeX3.xml><?xml version="1.0" encoding="utf-8"?>
<ax:ocx xmlns:ax="http://schemas.microsoft.com/office/2006/activeX" xmlns:r="http://schemas.openxmlformats.org/officeDocument/2006/relationships" ax:classid="{79176FB0-B7F2-11CE-97EF-00AA006D2776}" ax:persistence="persistStreamInit" r:id="rId1"/>
</file>

<file path=xl/activeX/activeX30.xml><?xml version="1.0" encoding="utf-8"?>
<ax:ocx xmlns:ax="http://schemas.microsoft.com/office/2006/activeX" xmlns:r="http://schemas.openxmlformats.org/officeDocument/2006/relationships" ax:classid="{DFD181E0-5E2F-11CE-A449-00AA004A803D}" ax:persistence="persistStreamInit" r:id="rId1"/>
</file>

<file path=xl/activeX/activeX31.xml><?xml version="1.0" encoding="utf-8"?>
<ax:ocx xmlns:ax="http://schemas.microsoft.com/office/2006/activeX" xmlns:r="http://schemas.openxmlformats.org/officeDocument/2006/relationships" ax:classid="{DFD181E0-5E2F-11CE-A449-00AA004A803D}" ax:persistence="persistStreamInit" r:id="rId1"/>
</file>

<file path=xl/activeX/activeX32.xml><?xml version="1.0" encoding="utf-8"?>
<ax:ocx xmlns:ax="http://schemas.microsoft.com/office/2006/activeX" xmlns:r="http://schemas.openxmlformats.org/officeDocument/2006/relationships" ax:classid="{DFD181E0-5E2F-11CE-A449-00AA004A803D}" ax:persistence="persistStreamInit" r:id="rId1"/>
</file>

<file path=xl/activeX/activeX33.xml><?xml version="1.0" encoding="utf-8"?>
<ax:ocx xmlns:ax="http://schemas.microsoft.com/office/2006/activeX" xmlns:r="http://schemas.openxmlformats.org/officeDocument/2006/relationships" ax:classid="{DFD181E0-5E2F-11CE-A449-00AA004A803D}" ax:persistence="persistStreamInit" r:id="rId1"/>
</file>

<file path=xl/activeX/activeX34.xml><?xml version="1.0" encoding="utf-8"?>
<ax:ocx xmlns:ax="http://schemas.microsoft.com/office/2006/activeX" xmlns:r="http://schemas.openxmlformats.org/officeDocument/2006/relationships" ax:classid="{DFD181E0-5E2F-11CE-A449-00AA004A803D}" ax:persistence="persistStreamInit" r:id="rId1"/>
</file>

<file path=xl/activeX/activeX35.xml><?xml version="1.0" encoding="utf-8"?>
<ax:ocx xmlns:ax="http://schemas.microsoft.com/office/2006/activeX" xmlns:r="http://schemas.openxmlformats.org/officeDocument/2006/relationships" ax:classid="{79176FB0-B7F2-11CE-97EF-00AA006D2776}" ax:persistence="persistStreamInit" r:id="rId1"/>
</file>

<file path=xl/activeX/activeX36.xml><?xml version="1.0" encoding="utf-8"?>
<ax:ocx xmlns:ax="http://schemas.microsoft.com/office/2006/activeX" xmlns:r="http://schemas.openxmlformats.org/officeDocument/2006/relationships" ax:classid="{79176FB0-B7F2-11CE-97EF-00AA006D2776}" ax:persistence="persistStreamInit" r:id="rId1"/>
</file>

<file path=xl/activeX/activeX37.xml><?xml version="1.0" encoding="utf-8"?>
<ax:ocx xmlns:ax="http://schemas.microsoft.com/office/2006/activeX" xmlns:r="http://schemas.openxmlformats.org/officeDocument/2006/relationships" ax:classid="{79176FB0-B7F2-11CE-97EF-00AA006D2776}" ax:persistence="persistStreamInit" r:id="rId1"/>
</file>

<file path=xl/activeX/activeX38.xml><?xml version="1.0" encoding="utf-8"?>
<ax:ocx xmlns:ax="http://schemas.microsoft.com/office/2006/activeX" xmlns:r="http://schemas.openxmlformats.org/officeDocument/2006/relationships" ax:classid="{79176FB0-B7F2-11CE-97EF-00AA006D2776}" ax:persistence="persistStreamInit" r:id="rId1"/>
</file>

<file path=xl/activeX/activeX39.xml><?xml version="1.0" encoding="utf-8"?>
<ax:ocx xmlns:ax="http://schemas.microsoft.com/office/2006/activeX" xmlns:r="http://schemas.openxmlformats.org/officeDocument/2006/relationships" ax:classid="{79176FB0-B7F2-11CE-97EF-00AA006D2776}" ax:persistence="persistStreamInit" r:id="rId1"/>
</file>

<file path=xl/activeX/activeX4.xml><?xml version="1.0" encoding="utf-8"?>
<ax:ocx xmlns:ax="http://schemas.microsoft.com/office/2006/activeX" xmlns:r="http://schemas.openxmlformats.org/officeDocument/2006/relationships" ax:classid="{79176FB0-B7F2-11CE-97EF-00AA006D2776}" ax:persistence="persistStreamInit" r:id="rId1"/>
</file>

<file path=xl/activeX/activeX40.xml><?xml version="1.0" encoding="utf-8"?>
<ax:ocx xmlns:ax="http://schemas.microsoft.com/office/2006/activeX" xmlns:r="http://schemas.openxmlformats.org/officeDocument/2006/relationships" ax:classid="{79176FB0-B7F2-11CE-97EF-00AA006D2776}" ax:persistence="persistStreamInit" r:id="rId1"/>
</file>

<file path=xl/activeX/activeX41.xml><?xml version="1.0" encoding="utf-8"?>
<ax:ocx xmlns:ax="http://schemas.microsoft.com/office/2006/activeX" xmlns:r="http://schemas.openxmlformats.org/officeDocument/2006/relationships" ax:classid="{DFD181E0-5E2F-11CE-A449-00AA004A803D}" ax:persistence="persistStreamInit" r:id="rId1"/>
</file>

<file path=xl/activeX/activeX42.xml><?xml version="1.0" encoding="utf-8"?>
<ax:ocx xmlns:ax="http://schemas.microsoft.com/office/2006/activeX" xmlns:r="http://schemas.openxmlformats.org/officeDocument/2006/relationships" ax:classid="{DFD181E0-5E2F-11CE-A449-00AA004A803D}" ax:persistence="persistStreamInit" r:id="rId1"/>
</file>

<file path=xl/activeX/activeX43.xml><?xml version="1.0" encoding="utf-8"?>
<ax:ocx xmlns:ax="http://schemas.microsoft.com/office/2006/activeX" xmlns:r="http://schemas.openxmlformats.org/officeDocument/2006/relationships" ax:classid="{DFD181E0-5E2F-11CE-A449-00AA004A803D}" ax:persistence="persistStreamInit" r:id="rId1"/>
</file>

<file path=xl/activeX/activeX44.xml><?xml version="1.0" encoding="utf-8"?>
<ax:ocx xmlns:ax="http://schemas.microsoft.com/office/2006/activeX" xmlns:r="http://schemas.openxmlformats.org/officeDocument/2006/relationships" ax:classid="{DFD181E0-5E2F-11CE-A449-00AA004A803D}" ax:persistence="persistStreamInit" r:id="rId1"/>
</file>

<file path=xl/activeX/activeX45.xml><?xml version="1.0" encoding="utf-8"?>
<ax:ocx xmlns:ax="http://schemas.microsoft.com/office/2006/activeX" xmlns:r="http://schemas.openxmlformats.org/officeDocument/2006/relationships" ax:classid="{DFD181E0-5E2F-11CE-A449-00AA004A803D}" ax:persistence="persistStreamInit" r:id="rId1"/>
</file>

<file path=xl/activeX/activeX46.xml><?xml version="1.0" encoding="utf-8"?>
<ax:ocx xmlns:ax="http://schemas.microsoft.com/office/2006/activeX" xmlns:r="http://schemas.openxmlformats.org/officeDocument/2006/relationships" ax:classid="{DFD181E0-5E2F-11CE-A449-00AA004A803D}" ax:persistence="persistStreamInit" r:id="rId1"/>
</file>

<file path=xl/activeX/activeX47.xml><?xml version="1.0" encoding="utf-8"?>
<ax:ocx xmlns:ax="http://schemas.microsoft.com/office/2006/activeX" xmlns:r="http://schemas.openxmlformats.org/officeDocument/2006/relationships" ax:classid="{DFD181E0-5E2F-11CE-A449-00AA004A803D}" ax:persistence="persistStreamInit" r:id="rId1"/>
</file>

<file path=xl/activeX/activeX48.xml><?xml version="1.0" encoding="utf-8"?>
<ax:ocx xmlns:ax="http://schemas.microsoft.com/office/2006/activeX" xmlns:r="http://schemas.openxmlformats.org/officeDocument/2006/relationships" ax:classid="{79176FB0-B7F2-11CE-97EF-00AA006D2776}" ax:persistence="persistStreamInit" r:id="rId1"/>
</file>

<file path=xl/activeX/activeX49.xml><?xml version="1.0" encoding="utf-8"?>
<ax:ocx xmlns:ax="http://schemas.microsoft.com/office/2006/activeX" xmlns:r="http://schemas.openxmlformats.org/officeDocument/2006/relationships" ax:classid="{79176FB0-B7F2-11CE-97EF-00AA006D2776}" ax:persistence="persistStreamInit" r:id="rId1"/>
</file>

<file path=xl/activeX/activeX5.xml><?xml version="1.0" encoding="utf-8"?>
<ax:ocx xmlns:ax="http://schemas.microsoft.com/office/2006/activeX" xmlns:r="http://schemas.openxmlformats.org/officeDocument/2006/relationships" ax:classid="{79176FB0-B7F2-11CE-97EF-00AA006D2776}" ax:persistence="persistStreamInit" r:id="rId1"/>
</file>

<file path=xl/activeX/activeX50.xml><?xml version="1.0" encoding="utf-8"?>
<ax:ocx xmlns:ax="http://schemas.microsoft.com/office/2006/activeX" xmlns:r="http://schemas.openxmlformats.org/officeDocument/2006/relationships" ax:classid="{DFD181E0-5E2F-11CE-A449-00AA004A803D}" ax:persistence="persistStreamInit" r:id="rId1"/>
</file>

<file path=xl/activeX/activeX51.xml><?xml version="1.0" encoding="utf-8"?>
<ax:ocx xmlns:ax="http://schemas.microsoft.com/office/2006/activeX" xmlns:r="http://schemas.openxmlformats.org/officeDocument/2006/relationships" ax:classid="{79176FB0-B7F2-11CE-97EF-00AA006D2776}" ax:persistence="persistStreamInit" r:id="rId1"/>
</file>

<file path=xl/activeX/activeX52.xml><?xml version="1.0" encoding="utf-8"?>
<ax:ocx xmlns:ax="http://schemas.microsoft.com/office/2006/activeX" xmlns:r="http://schemas.openxmlformats.org/officeDocument/2006/relationships" ax:classid="{79176FB0-B7F2-11CE-97EF-00AA006D2776}" ax:persistence="persistStreamInit" r:id="rId1"/>
</file>

<file path=xl/activeX/activeX53.xml><?xml version="1.0" encoding="utf-8"?>
<ax:ocx xmlns:ax="http://schemas.microsoft.com/office/2006/activeX" xmlns:r="http://schemas.openxmlformats.org/officeDocument/2006/relationships" ax:classid="{79176FB0-B7F2-11CE-97EF-00AA006D2776}" ax:persistence="persistStreamInit" r:id="rId1"/>
</file>

<file path=xl/activeX/activeX54.xml><?xml version="1.0" encoding="utf-8"?>
<ax:ocx xmlns:ax="http://schemas.microsoft.com/office/2006/activeX" xmlns:r="http://schemas.openxmlformats.org/officeDocument/2006/relationships" ax:classid="{79176FB0-B7F2-11CE-97EF-00AA006D2776}" ax:persistence="persistStreamInit" r:id="rId1"/>
</file>

<file path=xl/activeX/activeX55.xml><?xml version="1.0" encoding="utf-8"?>
<ax:ocx xmlns:ax="http://schemas.microsoft.com/office/2006/activeX" xmlns:r="http://schemas.openxmlformats.org/officeDocument/2006/relationships" ax:classid="{79176FB0-B7F2-11CE-97EF-00AA006D2776}" ax:persistence="persistStreamInit" r:id="rId1"/>
</file>

<file path=xl/activeX/activeX56.xml><?xml version="1.0" encoding="utf-8"?>
<ax:ocx xmlns:ax="http://schemas.microsoft.com/office/2006/activeX" xmlns:r="http://schemas.openxmlformats.org/officeDocument/2006/relationships" ax:classid="{79176FB0-B7F2-11CE-97EF-00AA006D2776}" ax:persistence="persistStreamInit" r:id="rId1"/>
</file>

<file path=xl/activeX/activeX57.xml><?xml version="1.0" encoding="utf-8"?>
<ax:ocx xmlns:ax="http://schemas.microsoft.com/office/2006/activeX" xmlns:r="http://schemas.openxmlformats.org/officeDocument/2006/relationships" ax:classid="{79176FB0-B7F2-11CE-97EF-00AA006D2776}" ax:persistence="persistStreamInit" r:id="rId1"/>
</file>

<file path=xl/activeX/activeX58.xml><?xml version="1.0" encoding="utf-8"?>
<ax:ocx xmlns:ax="http://schemas.microsoft.com/office/2006/activeX" xmlns:r="http://schemas.openxmlformats.org/officeDocument/2006/relationships" ax:classid="{DFD181E0-5E2F-11CE-A449-00AA004A803D}" ax:persistence="persistStreamInit" r:id="rId1"/>
</file>

<file path=xl/activeX/activeX59.xml><?xml version="1.0" encoding="utf-8"?>
<ax:ocx xmlns:ax="http://schemas.microsoft.com/office/2006/activeX" xmlns:r="http://schemas.openxmlformats.org/officeDocument/2006/relationships" ax:classid="{DFD181E0-5E2F-11CE-A449-00AA004A803D}" ax:persistence="persistStreamInit" r:id="rId1"/>
</file>

<file path=xl/activeX/activeX6.xml><?xml version="1.0" encoding="utf-8"?>
<ax:ocx xmlns:ax="http://schemas.microsoft.com/office/2006/activeX" xmlns:r="http://schemas.openxmlformats.org/officeDocument/2006/relationships" ax:classid="{DFD181E0-5E2F-11CE-A449-00AA004A803D}" ax:persistence="persistStreamInit" r:id="rId1"/>
</file>

<file path=xl/activeX/activeX60.xml><?xml version="1.0" encoding="utf-8"?>
<ax:ocx xmlns:ax="http://schemas.microsoft.com/office/2006/activeX" xmlns:r="http://schemas.openxmlformats.org/officeDocument/2006/relationships" ax:classid="{79176FB0-B7F2-11CE-97EF-00AA006D2776}" ax:persistence="persistStreamInit" r:id="rId1"/>
</file>

<file path=xl/activeX/activeX61.xml><?xml version="1.0" encoding="utf-8"?>
<ax:ocx xmlns:ax="http://schemas.microsoft.com/office/2006/activeX" xmlns:r="http://schemas.openxmlformats.org/officeDocument/2006/relationships" ax:classid="{79176FB0-B7F2-11CE-97EF-00AA006D2776}" ax:persistence="persistStreamInit" r:id="rId1"/>
</file>

<file path=xl/activeX/activeX62.xml><?xml version="1.0" encoding="utf-8"?>
<ax:ocx xmlns:ax="http://schemas.microsoft.com/office/2006/activeX" xmlns:r="http://schemas.openxmlformats.org/officeDocument/2006/relationships" ax:classid="{79176FB0-B7F2-11CE-97EF-00AA006D2776}" ax:persistence="persistStreamInit" r:id="rId1"/>
</file>

<file path=xl/activeX/activeX63.xml><?xml version="1.0" encoding="utf-8"?>
<ax:ocx xmlns:ax="http://schemas.microsoft.com/office/2006/activeX" xmlns:r="http://schemas.openxmlformats.org/officeDocument/2006/relationships" ax:classid="{79176FB0-B7F2-11CE-97EF-00AA006D2776}" ax:persistence="persistStreamInit" r:id="rId1"/>
</file>

<file path=xl/activeX/activeX64.xml><?xml version="1.0" encoding="utf-8"?>
<ax:ocx xmlns:ax="http://schemas.microsoft.com/office/2006/activeX" xmlns:r="http://schemas.openxmlformats.org/officeDocument/2006/relationships" ax:classid="{79176FB0-B7F2-11CE-97EF-00AA006D2776}" ax:persistence="persistStreamInit" r:id="rId1"/>
</file>

<file path=xl/activeX/activeX65.xml><?xml version="1.0" encoding="utf-8"?>
<ax:ocx xmlns:ax="http://schemas.microsoft.com/office/2006/activeX" xmlns:r="http://schemas.openxmlformats.org/officeDocument/2006/relationships" ax:classid="{DFD181E0-5E2F-11CE-A449-00AA004A803D}" ax:persistence="persistStreamInit" r:id="rId1"/>
</file>

<file path=xl/activeX/activeX66.xml><?xml version="1.0" encoding="utf-8"?>
<ax:ocx xmlns:ax="http://schemas.microsoft.com/office/2006/activeX" xmlns:r="http://schemas.openxmlformats.org/officeDocument/2006/relationships" ax:classid="{DFD181E0-5E2F-11CE-A449-00AA004A803D}" ax:persistence="persistStreamInit" r:id="rId1"/>
</file>

<file path=xl/activeX/activeX7.xml><?xml version="1.0" encoding="utf-8"?>
<ax:ocx xmlns:ax="http://schemas.microsoft.com/office/2006/activeX" xmlns:r="http://schemas.openxmlformats.org/officeDocument/2006/relationships" ax:classid="{DFD181E0-5E2F-11CE-A449-00AA004A803D}" ax:persistence="persistStreamInit" r:id="rId1"/>
</file>

<file path=xl/activeX/activeX8.xml><?xml version="1.0" encoding="utf-8"?>
<ax:ocx xmlns:ax="http://schemas.microsoft.com/office/2006/activeX" xmlns:r="http://schemas.openxmlformats.org/officeDocument/2006/relationships" ax:classid="{DFD181E0-5E2F-11CE-A449-00AA004A803D}" ax:persistence="persistStreamInit" r:id="rId1"/>
</file>

<file path=xl/activeX/activeX9.xml><?xml version="1.0" encoding="utf-8"?>
<ax:ocx xmlns:ax="http://schemas.microsoft.com/office/2006/activeX" xmlns:r="http://schemas.openxmlformats.org/officeDocument/2006/relationships" ax:classid="{DFD181E0-5E2F-11CE-A449-00AA004A803D}" ax:persistence="persistStreamInit" r:id="rId1"/>
</file>

<file path=xl/charts/_rels/chart54.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69.xml.rels><?xml version="1.0" encoding="UTF-8" standalone="yes"?>
<Relationships xmlns="http://schemas.openxmlformats.org/package/2006/relationships"><Relationship Id="rId1" Type="http://schemas.openxmlformats.org/officeDocument/2006/relationships/image" Target="../media/image160.jpeg"/></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8367346938775511"/>
          <c:y val="7.4850408826501402E-2"/>
          <c:w val="0.77551020408163251"/>
          <c:h val="0.73652802285276542"/>
        </c:manualLayout>
      </c:layout>
      <c:scatterChart>
        <c:scatterStyle val="lineMarker"/>
        <c:ser>
          <c:idx val="0"/>
          <c:order val="0"/>
          <c:spPr>
            <a:ln w="28575">
              <a:noFill/>
            </a:ln>
          </c:spPr>
          <c:marker>
            <c:symbol val="diamond"/>
            <c:size val="5"/>
            <c:spPr>
              <a:solidFill>
                <a:srgbClr val="000080"/>
              </a:solidFill>
              <a:ln>
                <a:solidFill>
                  <a:srgbClr val="000080"/>
                </a:solidFill>
                <a:prstDash val="solid"/>
              </a:ln>
            </c:spPr>
          </c:marker>
          <c:xVal>
            <c:numRef>
              <c:f>'Вероятност за тестови изпит'!$B$10:$B$49</c:f>
              <c:numCache>
                <c:formatCode>General</c:formatCode>
                <c:ptCount val="4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numCache>
            </c:numRef>
          </c:xVal>
          <c:yVal>
            <c:numRef>
              <c:f>'Вероятност за тестови изпит'!$C$10:$C$49</c:f>
              <c:numCache>
                <c:formatCode>0.0000%</c:formatCode>
                <c:ptCount val="40"/>
                <c:pt idx="0">
                  <c:v>1.7858209017001497E-3</c:v>
                </c:pt>
                <c:pt idx="1">
                  <c:v>8.6314676915507146E-3</c:v>
                </c:pt>
                <c:pt idx="2">
                  <c:v>2.6853455040380031E-2</c:v>
                </c:pt>
                <c:pt idx="3">
                  <c:v>6.0420273840855063E-2</c:v>
                </c:pt>
                <c:pt idx="4">
                  <c:v>0.10472847465748204</c:v>
                </c:pt>
                <c:pt idx="5">
                  <c:v>0.14545621480205845</c:v>
                </c:pt>
                <c:pt idx="6">
                  <c:v>0.16623567405949538</c:v>
                </c:pt>
                <c:pt idx="7">
                  <c:v>0.15930918764034968</c:v>
                </c:pt>
                <c:pt idx="8">
                  <c:v>0.12980748622547011</c:v>
                </c:pt>
                <c:pt idx="9">
                  <c:v>9.08652403578291E-2</c:v>
                </c:pt>
                <c:pt idx="10">
                  <c:v>5.5069842641108507E-2</c:v>
                </c:pt>
                <c:pt idx="11">
                  <c:v>2.9064639171696216E-2</c:v>
                </c:pt>
                <c:pt idx="12">
                  <c:v>1.3414448848475171E-2</c:v>
                </c:pt>
                <c:pt idx="13">
                  <c:v>5.4296578672399474E-3</c:v>
                </c:pt>
                <c:pt idx="14">
                  <c:v>1.930545019463092E-3</c:v>
                </c:pt>
                <c:pt idx="15">
                  <c:v>6.0329531858221606E-4</c:v>
                </c:pt>
                <c:pt idx="16">
                  <c:v>1.6561047961080442E-4</c:v>
                </c:pt>
                <c:pt idx="17">
                  <c:v>3.9869189535934393E-5</c:v>
                </c:pt>
                <c:pt idx="18">
                  <c:v>8.3935135865124966E-6</c:v>
                </c:pt>
                <c:pt idx="19">
                  <c:v>1.5388108241939586E-6</c:v>
                </c:pt>
                <c:pt idx="20">
                  <c:v>2.4425568637999339E-7</c:v>
                </c:pt>
                <c:pt idx="21">
                  <c:v>3.3307593597271812E-8</c:v>
                </c:pt>
                <c:pt idx="22">
                  <c:v>3.8617499822923831E-9</c:v>
                </c:pt>
                <c:pt idx="23">
                  <c:v>3.7544791494509397E-10</c:v>
                </c:pt>
                <c:pt idx="24">
                  <c:v>3.0035833195607412E-11</c:v>
                </c:pt>
                <c:pt idx="25">
                  <c:v>1.9253739227953534E-12</c:v>
                </c:pt>
                <c:pt idx="26">
                  <c:v>9.5080193718288683E-14</c:v>
                </c:pt>
                <c:pt idx="27">
                  <c:v>3.3957212042246074E-15</c:v>
                </c:pt>
                <c:pt idx="28">
                  <c:v>7.8062556418956196E-17</c:v>
                </c:pt>
                <c:pt idx="29">
                  <c:v>8.6736173798840509E-19</c:v>
                </c:pt>
                <c:pt idx="30">
                  <c:v>0</c:v>
                </c:pt>
                <c:pt idx="31">
                  <c:v>0</c:v>
                </c:pt>
                <c:pt idx="32">
                  <c:v>0</c:v>
                </c:pt>
                <c:pt idx="33">
                  <c:v>0</c:v>
                </c:pt>
                <c:pt idx="34">
                  <c:v>0</c:v>
                </c:pt>
                <c:pt idx="35">
                  <c:v>0</c:v>
                </c:pt>
                <c:pt idx="36">
                  <c:v>0</c:v>
                </c:pt>
                <c:pt idx="37">
                  <c:v>0</c:v>
                </c:pt>
                <c:pt idx="38">
                  <c:v>0</c:v>
                </c:pt>
                <c:pt idx="39">
                  <c:v>0</c:v>
                </c:pt>
              </c:numCache>
            </c:numRef>
          </c:yVal>
        </c:ser>
        <c:axId val="194911616"/>
        <c:axId val="235168512"/>
      </c:scatterChart>
      <c:valAx>
        <c:axId val="194911616"/>
        <c:scaling>
          <c:orientation val="minMax"/>
        </c:scaling>
        <c:axPos val="b"/>
        <c:title>
          <c:tx>
            <c:rich>
              <a:bodyPr/>
              <a:lstStyle/>
              <a:p>
                <a:pPr>
                  <a:defRPr sz="800" b="1" i="0" u="none" strike="noStrike" baseline="0">
                    <a:solidFill>
                      <a:srgbClr val="000000"/>
                    </a:solidFill>
                    <a:latin typeface="Arial"/>
                    <a:ea typeface="Arial"/>
                    <a:cs typeface="Arial"/>
                  </a:defRPr>
                </a:pPr>
                <a:r>
                  <a:rPr lang="bg-BG"/>
                  <a:t>Брой познати въпоса</a:t>
                </a:r>
              </a:p>
            </c:rich>
          </c:tx>
          <c:layout>
            <c:manualLayout>
              <c:xMode val="edge"/>
              <c:yMode val="edge"/>
              <c:x val="0.45640074211502785"/>
              <c:y val="0.89221682619013931"/>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5168512"/>
        <c:crosses val="autoZero"/>
        <c:crossBetween val="midCat"/>
      </c:valAx>
      <c:valAx>
        <c:axId val="235168512"/>
        <c:scaling>
          <c:orientation val="minMax"/>
        </c:scaling>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bg-BG"/>
                  <a:t>Вероятност </a:t>
                </a:r>
              </a:p>
            </c:rich>
          </c:tx>
          <c:layout>
            <c:manualLayout>
              <c:xMode val="edge"/>
              <c:yMode val="edge"/>
              <c:x val="2.9684601113172542E-2"/>
              <c:y val="0.35928206578968647"/>
            </c:manualLayout>
          </c:layout>
          <c:spPr>
            <a:noFill/>
            <a:ln w="25400">
              <a:noFill/>
            </a:ln>
          </c:spPr>
        </c:title>
        <c:numFmt formatCode="0.0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911616"/>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Histogram</a:t>
            </a:r>
          </a:p>
        </c:rich>
      </c:tx>
    </c:title>
    <c:plotArea>
      <c:layout/>
      <c:barChart>
        <c:barDir val="col"/>
        <c:grouping val="clustered"/>
        <c:ser>
          <c:idx val="0"/>
          <c:order val="0"/>
          <c:tx>
            <c:v>Frequency</c:v>
          </c:tx>
          <c:cat>
            <c:strRef>
              <c:f>'sample10''from100'!$F$78:$F$81</c:f>
              <c:strCache>
                <c:ptCount val="4"/>
                <c:pt idx="0">
                  <c:v>6.02</c:v>
                </c:pt>
                <c:pt idx="1">
                  <c:v>6.16</c:v>
                </c:pt>
                <c:pt idx="2">
                  <c:v>6.3</c:v>
                </c:pt>
                <c:pt idx="3">
                  <c:v>More</c:v>
                </c:pt>
              </c:strCache>
            </c:strRef>
          </c:cat>
          <c:val>
            <c:numRef>
              <c:f>'sample10''from100'!$G$78:$G$81</c:f>
              <c:numCache>
                <c:formatCode>General</c:formatCode>
                <c:ptCount val="4"/>
                <c:pt idx="0">
                  <c:v>1</c:v>
                </c:pt>
                <c:pt idx="1">
                  <c:v>23</c:v>
                </c:pt>
                <c:pt idx="2">
                  <c:v>45</c:v>
                </c:pt>
                <c:pt idx="3">
                  <c:v>31</c:v>
                </c:pt>
              </c:numCache>
            </c:numRef>
          </c:val>
        </c:ser>
        <c:axId val="93673344"/>
        <c:axId val="93700096"/>
      </c:barChart>
      <c:lineChart>
        <c:grouping val="standard"/>
        <c:ser>
          <c:idx val="1"/>
          <c:order val="1"/>
          <c:tx>
            <c:v>Cumulative %</c:v>
          </c:tx>
          <c:cat>
            <c:strRef>
              <c:f>'sample10''from100'!$F$78:$F$81</c:f>
              <c:strCache>
                <c:ptCount val="4"/>
                <c:pt idx="0">
                  <c:v>6.02</c:v>
                </c:pt>
                <c:pt idx="1">
                  <c:v>6.16</c:v>
                </c:pt>
                <c:pt idx="2">
                  <c:v>6.3</c:v>
                </c:pt>
                <c:pt idx="3">
                  <c:v>More</c:v>
                </c:pt>
              </c:strCache>
            </c:strRef>
          </c:cat>
          <c:val>
            <c:numRef>
              <c:f>'sample10''from100'!$H$78:$H$81</c:f>
              <c:numCache>
                <c:formatCode>0.00%</c:formatCode>
                <c:ptCount val="4"/>
                <c:pt idx="0">
                  <c:v>0.01</c:v>
                </c:pt>
                <c:pt idx="1">
                  <c:v>0.24</c:v>
                </c:pt>
                <c:pt idx="2">
                  <c:v>0.69</c:v>
                </c:pt>
                <c:pt idx="3">
                  <c:v>1</c:v>
                </c:pt>
              </c:numCache>
            </c:numRef>
          </c:val>
        </c:ser>
        <c:marker val="1"/>
        <c:axId val="93703552"/>
        <c:axId val="93702016"/>
      </c:lineChart>
      <c:catAx>
        <c:axId val="93673344"/>
        <c:scaling>
          <c:orientation val="minMax"/>
        </c:scaling>
        <c:axPos val="b"/>
        <c:title>
          <c:tx>
            <c:rich>
              <a:bodyPr/>
              <a:lstStyle/>
              <a:p>
                <a:pPr>
                  <a:defRPr/>
                </a:pPr>
                <a:r>
                  <a:rPr lang="en-US"/>
                  <a:t>Bin</a:t>
                </a:r>
              </a:p>
            </c:rich>
          </c:tx>
        </c:title>
        <c:tickLblPos val="nextTo"/>
        <c:crossAx val="93700096"/>
        <c:crosses val="autoZero"/>
        <c:auto val="1"/>
        <c:lblAlgn val="ctr"/>
        <c:lblOffset val="100"/>
      </c:catAx>
      <c:valAx>
        <c:axId val="93700096"/>
        <c:scaling>
          <c:orientation val="minMax"/>
        </c:scaling>
        <c:axPos val="l"/>
        <c:title>
          <c:tx>
            <c:rich>
              <a:bodyPr/>
              <a:lstStyle/>
              <a:p>
                <a:pPr>
                  <a:defRPr/>
                </a:pPr>
                <a:r>
                  <a:rPr lang="en-US"/>
                  <a:t>Frequency</a:t>
                </a:r>
              </a:p>
            </c:rich>
          </c:tx>
        </c:title>
        <c:numFmt formatCode="General" sourceLinked="1"/>
        <c:tickLblPos val="nextTo"/>
        <c:crossAx val="93673344"/>
        <c:crosses val="autoZero"/>
        <c:crossBetween val="between"/>
      </c:valAx>
      <c:valAx>
        <c:axId val="93702016"/>
        <c:scaling>
          <c:orientation val="minMax"/>
        </c:scaling>
        <c:axPos val="r"/>
        <c:numFmt formatCode="0.00%" sourceLinked="1"/>
        <c:tickLblPos val="nextTo"/>
        <c:crossAx val="93703552"/>
        <c:crosses val="max"/>
        <c:crossBetween val="between"/>
      </c:valAx>
      <c:catAx>
        <c:axId val="93703552"/>
        <c:scaling>
          <c:orientation val="minMax"/>
        </c:scaling>
        <c:delete val="1"/>
        <c:axPos val="b"/>
        <c:tickLblPos val="none"/>
        <c:crossAx val="93702016"/>
        <c:crosses val="autoZero"/>
        <c:auto val="1"/>
        <c:lblAlgn val="ctr"/>
        <c:lblOffset val="100"/>
      </c:catAx>
    </c:plotArea>
    <c:legend>
      <c:legendPos val="r"/>
    </c:legend>
    <c:plotVisOnly val="1"/>
    <c:dispBlanksAs val="gap"/>
  </c:chart>
  <c:printSettings>
    <c:headerFooter/>
    <c:pageMargins b="0.75000000000000389" l="0.70000000000000062" r="0.70000000000000062" t="0.75000000000000389"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Histogram</a:t>
            </a:r>
          </a:p>
        </c:rich>
      </c:tx>
    </c:title>
    <c:plotArea>
      <c:layout/>
      <c:barChart>
        <c:barDir val="col"/>
        <c:grouping val="clustered"/>
        <c:ser>
          <c:idx val="0"/>
          <c:order val="0"/>
          <c:tx>
            <c:v>Frequency</c:v>
          </c:tx>
          <c:cat>
            <c:strRef>
              <c:f>'sample10''from100'!$F$91:$F$94</c:f>
              <c:strCache>
                <c:ptCount val="4"/>
                <c:pt idx="0">
                  <c:v>6.02</c:v>
                </c:pt>
                <c:pt idx="1">
                  <c:v>6.16</c:v>
                </c:pt>
                <c:pt idx="2">
                  <c:v>6.3</c:v>
                </c:pt>
                <c:pt idx="3">
                  <c:v>More</c:v>
                </c:pt>
              </c:strCache>
            </c:strRef>
          </c:cat>
          <c:val>
            <c:numRef>
              <c:f>'sample10''from100'!$G$91:$G$94</c:f>
              <c:numCache>
                <c:formatCode>General</c:formatCode>
                <c:ptCount val="4"/>
                <c:pt idx="0">
                  <c:v>1</c:v>
                </c:pt>
                <c:pt idx="1">
                  <c:v>23</c:v>
                </c:pt>
                <c:pt idx="2">
                  <c:v>45</c:v>
                </c:pt>
                <c:pt idx="3">
                  <c:v>31</c:v>
                </c:pt>
              </c:numCache>
            </c:numRef>
          </c:val>
        </c:ser>
        <c:axId val="94706688"/>
        <c:axId val="94712960"/>
      </c:barChart>
      <c:catAx>
        <c:axId val="94706688"/>
        <c:scaling>
          <c:orientation val="minMax"/>
        </c:scaling>
        <c:axPos val="b"/>
        <c:title>
          <c:tx>
            <c:rich>
              <a:bodyPr/>
              <a:lstStyle/>
              <a:p>
                <a:pPr>
                  <a:defRPr/>
                </a:pPr>
                <a:r>
                  <a:rPr lang="en-US"/>
                  <a:t>Bin</a:t>
                </a:r>
              </a:p>
            </c:rich>
          </c:tx>
        </c:title>
        <c:tickLblPos val="nextTo"/>
        <c:crossAx val="94712960"/>
        <c:crosses val="autoZero"/>
        <c:auto val="1"/>
        <c:lblAlgn val="ctr"/>
        <c:lblOffset val="100"/>
      </c:catAx>
      <c:valAx>
        <c:axId val="94712960"/>
        <c:scaling>
          <c:orientation val="minMax"/>
        </c:scaling>
        <c:axPos val="l"/>
        <c:title>
          <c:tx>
            <c:rich>
              <a:bodyPr/>
              <a:lstStyle/>
              <a:p>
                <a:pPr>
                  <a:defRPr/>
                </a:pPr>
                <a:r>
                  <a:rPr lang="en-US"/>
                  <a:t>Frequency</a:t>
                </a:r>
              </a:p>
            </c:rich>
          </c:tx>
        </c:title>
        <c:numFmt formatCode="General" sourceLinked="1"/>
        <c:tickLblPos val="nextTo"/>
        <c:crossAx val="94706688"/>
        <c:crosses val="autoZero"/>
        <c:crossBetween val="between"/>
      </c:valAx>
    </c:plotArea>
    <c:legend>
      <c:legendPos val="r"/>
    </c:legend>
    <c:plotVisOnly val="1"/>
  </c:chart>
  <c:printSettings>
    <c:headerFooter/>
    <c:pageMargins b="0.75000000000000389" l="0.70000000000000062" r="0.70000000000000062" t="0.75000000000000389"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0575139146567719"/>
          <c:y val="8.4112405423741196E-2"/>
          <c:w val="0.80890538033395176"/>
          <c:h val="0.72274363178919376"/>
        </c:manualLayout>
      </c:layout>
      <c:barChart>
        <c:barDir val="col"/>
        <c:grouping val="clustered"/>
        <c:ser>
          <c:idx val="1"/>
          <c:order val="0"/>
          <c:spPr>
            <a:solidFill>
              <a:srgbClr val="993366"/>
            </a:solidFill>
            <a:ln w="12700">
              <a:solidFill>
                <a:srgbClr val="000000"/>
              </a:solidFill>
              <a:prstDash val="solid"/>
            </a:ln>
          </c:spPr>
          <c:cat>
            <c:numRef>
              <c:f>'Хистограма''KCM'!$F$6:$F$27</c:f>
              <c:numCache>
                <c:formatCode>General</c:formatCode>
                <c:ptCount val="22"/>
                <c:pt idx="0">
                  <c:v>50</c:v>
                </c:pt>
                <c:pt idx="1">
                  <c:v>100</c:v>
                </c:pt>
                <c:pt idx="2">
                  <c:v>150</c:v>
                </c:pt>
                <c:pt idx="3">
                  <c:v>200</c:v>
                </c:pt>
                <c:pt idx="4">
                  <c:v>250</c:v>
                </c:pt>
                <c:pt idx="5">
                  <c:v>300</c:v>
                </c:pt>
                <c:pt idx="6">
                  <c:v>350</c:v>
                </c:pt>
                <c:pt idx="7">
                  <c:v>400</c:v>
                </c:pt>
                <c:pt idx="8">
                  <c:v>450</c:v>
                </c:pt>
                <c:pt idx="9">
                  <c:v>500</c:v>
                </c:pt>
                <c:pt idx="10">
                  <c:v>550</c:v>
                </c:pt>
                <c:pt idx="11">
                  <c:v>600</c:v>
                </c:pt>
                <c:pt idx="12">
                  <c:v>650</c:v>
                </c:pt>
                <c:pt idx="13">
                  <c:v>700</c:v>
                </c:pt>
                <c:pt idx="14">
                  <c:v>750</c:v>
                </c:pt>
                <c:pt idx="15">
                  <c:v>800</c:v>
                </c:pt>
                <c:pt idx="16">
                  <c:v>850</c:v>
                </c:pt>
                <c:pt idx="17">
                  <c:v>900</c:v>
                </c:pt>
                <c:pt idx="18">
                  <c:v>950</c:v>
                </c:pt>
                <c:pt idx="19">
                  <c:v>1000</c:v>
                </c:pt>
                <c:pt idx="20">
                  <c:v>1050</c:v>
                </c:pt>
                <c:pt idx="21">
                  <c:v>1100</c:v>
                </c:pt>
              </c:numCache>
            </c:numRef>
          </c:cat>
          <c:val>
            <c:numRef>
              <c:f>'Хистограма''KCM'!$H$6:$H$27</c:f>
              <c:numCache>
                <c:formatCode>General</c:formatCode>
                <c:ptCount val="22"/>
                <c:pt idx="0">
                  <c:v>1.1344299489506524E-3</c:v>
                </c:pt>
                <c:pt idx="1">
                  <c:v>2.3823028927963699E-2</c:v>
                </c:pt>
                <c:pt idx="2">
                  <c:v>7.7708451503119683E-2</c:v>
                </c:pt>
                <c:pt idx="3">
                  <c:v>0.12592172433352242</c:v>
                </c:pt>
                <c:pt idx="4">
                  <c:v>0.13840045377197957</c:v>
                </c:pt>
                <c:pt idx="5">
                  <c:v>0.11344299489506524</c:v>
                </c:pt>
                <c:pt idx="6">
                  <c:v>0.10266591038003403</c:v>
                </c:pt>
                <c:pt idx="7">
                  <c:v>0.10323312535450936</c:v>
                </c:pt>
                <c:pt idx="8">
                  <c:v>7.5439591605218376E-2</c:v>
                </c:pt>
                <c:pt idx="9">
                  <c:v>6.5229722064662501E-2</c:v>
                </c:pt>
                <c:pt idx="10">
                  <c:v>6.2393647192285878E-2</c:v>
                </c:pt>
                <c:pt idx="11">
                  <c:v>3.3465683494044246E-2</c:v>
                </c:pt>
                <c:pt idx="12">
                  <c:v>2.2688598979013045E-2</c:v>
                </c:pt>
                <c:pt idx="13">
                  <c:v>2.4390243902439025E-2</c:v>
                </c:pt>
                <c:pt idx="14">
                  <c:v>1.3613159387407828E-2</c:v>
                </c:pt>
                <c:pt idx="15">
                  <c:v>5.1049347702779354E-3</c:v>
                </c:pt>
                <c:pt idx="16">
                  <c:v>6.8065796937039139E-3</c:v>
                </c:pt>
                <c:pt idx="17">
                  <c:v>1.7016449234259785E-3</c:v>
                </c:pt>
                <c:pt idx="18">
                  <c:v>1.1344299489506524E-3</c:v>
                </c:pt>
                <c:pt idx="19">
                  <c:v>1.1344299489506524E-3</c:v>
                </c:pt>
                <c:pt idx="20">
                  <c:v>0</c:v>
                </c:pt>
                <c:pt idx="21">
                  <c:v>5.6721497447532619E-4</c:v>
                </c:pt>
              </c:numCache>
            </c:numRef>
          </c:val>
        </c:ser>
        <c:gapWidth val="10"/>
        <c:axId val="94848896"/>
        <c:axId val="94859264"/>
      </c:barChart>
      <c:lineChart>
        <c:grouping val="standard"/>
        <c:ser>
          <c:idx val="0"/>
          <c:order val="1"/>
          <c:spPr>
            <a:ln w="38100">
              <a:solidFill>
                <a:srgbClr val="000080"/>
              </a:solidFill>
              <a:prstDash val="solid"/>
            </a:ln>
          </c:spPr>
          <c:marker>
            <c:symbol val="diamond"/>
            <c:size val="9"/>
            <c:spPr>
              <a:solidFill>
                <a:srgbClr val="000080"/>
              </a:solidFill>
              <a:ln>
                <a:solidFill>
                  <a:srgbClr val="000080"/>
                </a:solidFill>
                <a:prstDash val="solid"/>
              </a:ln>
            </c:spPr>
          </c:marker>
          <c:cat>
            <c:numRef>
              <c:f>'Хистограма''KCM'!$F$6:$F$27</c:f>
              <c:numCache>
                <c:formatCode>General</c:formatCode>
                <c:ptCount val="22"/>
                <c:pt idx="0">
                  <c:v>50</c:v>
                </c:pt>
                <c:pt idx="1">
                  <c:v>100</c:v>
                </c:pt>
                <c:pt idx="2">
                  <c:v>150</c:v>
                </c:pt>
                <c:pt idx="3">
                  <c:v>200</c:v>
                </c:pt>
                <c:pt idx="4">
                  <c:v>250</c:v>
                </c:pt>
                <c:pt idx="5">
                  <c:v>300</c:v>
                </c:pt>
                <c:pt idx="6">
                  <c:v>350</c:v>
                </c:pt>
                <c:pt idx="7">
                  <c:v>400</c:v>
                </c:pt>
                <c:pt idx="8">
                  <c:v>450</c:v>
                </c:pt>
                <c:pt idx="9">
                  <c:v>500</c:v>
                </c:pt>
                <c:pt idx="10">
                  <c:v>550</c:v>
                </c:pt>
                <c:pt idx="11">
                  <c:v>600</c:v>
                </c:pt>
                <c:pt idx="12">
                  <c:v>650</c:v>
                </c:pt>
                <c:pt idx="13">
                  <c:v>700</c:v>
                </c:pt>
                <c:pt idx="14">
                  <c:v>750</c:v>
                </c:pt>
                <c:pt idx="15">
                  <c:v>800</c:v>
                </c:pt>
                <c:pt idx="16">
                  <c:v>850</c:v>
                </c:pt>
                <c:pt idx="17">
                  <c:v>900</c:v>
                </c:pt>
                <c:pt idx="18">
                  <c:v>950</c:v>
                </c:pt>
                <c:pt idx="19">
                  <c:v>1000</c:v>
                </c:pt>
                <c:pt idx="20">
                  <c:v>1050</c:v>
                </c:pt>
                <c:pt idx="21">
                  <c:v>1100</c:v>
                </c:pt>
              </c:numCache>
            </c:numRef>
          </c:cat>
          <c:val>
            <c:numRef>
              <c:f>'Хистограма''KCM'!$I$6:$I$27</c:f>
              <c:numCache>
                <c:formatCode>0.00</c:formatCode>
                <c:ptCount val="22"/>
                <c:pt idx="0">
                  <c:v>1.1344299489506524E-3</c:v>
                </c:pt>
                <c:pt idx="1">
                  <c:v>2.4957458876914352E-2</c:v>
                </c:pt>
                <c:pt idx="2">
                  <c:v>0.10266591038003403</c:v>
                </c:pt>
                <c:pt idx="3">
                  <c:v>0.22858763471355645</c:v>
                </c:pt>
                <c:pt idx="4">
                  <c:v>0.36698808848553599</c:v>
                </c:pt>
                <c:pt idx="5">
                  <c:v>0.48043108338060125</c:v>
                </c:pt>
                <c:pt idx="6">
                  <c:v>0.58309699376063528</c:v>
                </c:pt>
                <c:pt idx="7">
                  <c:v>0.68633011911514463</c:v>
                </c:pt>
                <c:pt idx="8">
                  <c:v>0.76176971072036304</c:v>
                </c:pt>
                <c:pt idx="9">
                  <c:v>0.82699943278502552</c:v>
                </c:pt>
                <c:pt idx="10">
                  <c:v>0.88939307997731143</c:v>
                </c:pt>
                <c:pt idx="11">
                  <c:v>0.92285876347135565</c:v>
                </c:pt>
                <c:pt idx="12">
                  <c:v>0.94554736245036874</c:v>
                </c:pt>
                <c:pt idx="13">
                  <c:v>0.96993760635280779</c:v>
                </c:pt>
                <c:pt idx="14">
                  <c:v>0.9835507657402156</c:v>
                </c:pt>
                <c:pt idx="15">
                  <c:v>0.98865570051049356</c:v>
                </c:pt>
                <c:pt idx="16">
                  <c:v>0.99546228020419747</c:v>
                </c:pt>
                <c:pt idx="17">
                  <c:v>0.99716392512762342</c:v>
                </c:pt>
                <c:pt idx="18">
                  <c:v>0.99829835507657405</c:v>
                </c:pt>
                <c:pt idx="19">
                  <c:v>0.99943278502552468</c:v>
                </c:pt>
                <c:pt idx="20">
                  <c:v>0.99943278502552468</c:v>
                </c:pt>
                <c:pt idx="21">
                  <c:v>1</c:v>
                </c:pt>
              </c:numCache>
            </c:numRef>
          </c:val>
        </c:ser>
        <c:marker val="1"/>
        <c:axId val="94860800"/>
        <c:axId val="94862336"/>
      </c:lineChart>
      <c:catAx>
        <c:axId val="94848896"/>
        <c:scaling>
          <c:orientation val="minMax"/>
        </c:scaling>
        <c:axPos val="b"/>
        <c:numFmt formatCode="General" sourceLinked="1"/>
        <c:majorTickMark val="cross"/>
        <c:tickLblPos val="nextTo"/>
        <c:spPr>
          <a:ln w="3175">
            <a:solidFill>
              <a:srgbClr val="000000"/>
            </a:solidFill>
            <a:prstDash val="solid"/>
          </a:ln>
        </c:spPr>
        <c:txPr>
          <a:bodyPr rot="-2700000" vert="horz"/>
          <a:lstStyle/>
          <a:p>
            <a:pPr>
              <a:defRPr sz="1100" b="0" i="0" u="none" strike="noStrike" baseline="0">
                <a:solidFill>
                  <a:srgbClr val="000000"/>
                </a:solidFill>
                <a:latin typeface="Arial"/>
                <a:ea typeface="Arial"/>
                <a:cs typeface="Arial"/>
              </a:defRPr>
            </a:pPr>
            <a:endParaRPr lang="en-US"/>
          </a:p>
        </c:txPr>
        <c:crossAx val="94859264"/>
        <c:crosses val="autoZero"/>
        <c:lblAlgn val="ctr"/>
        <c:lblOffset val="100"/>
        <c:tickLblSkip val="1"/>
        <c:tickMarkSkip val="1"/>
      </c:catAx>
      <c:valAx>
        <c:axId val="94859264"/>
        <c:scaling>
          <c:orientation val="minMax"/>
        </c:scaling>
        <c:axPos val="l"/>
        <c:numFmt formatCode="General" sourceLinked="1"/>
        <c:majorTickMark val="cross"/>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94848896"/>
        <c:crosses val="autoZero"/>
        <c:crossBetween val="between"/>
      </c:valAx>
      <c:catAx>
        <c:axId val="94860800"/>
        <c:scaling>
          <c:orientation val="minMax"/>
        </c:scaling>
        <c:delete val="1"/>
        <c:axPos val="b"/>
        <c:numFmt formatCode="General" sourceLinked="1"/>
        <c:tickLblPos val="none"/>
        <c:crossAx val="94862336"/>
        <c:crosses val="autoZero"/>
        <c:lblAlgn val="ctr"/>
        <c:lblOffset val="100"/>
      </c:catAx>
      <c:valAx>
        <c:axId val="94862336"/>
        <c:scaling>
          <c:orientation val="minMax"/>
        </c:scaling>
        <c:axPos val="r"/>
        <c:numFmt formatCode="0.00" sourceLinked="1"/>
        <c:majorTickMark val="cross"/>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94860800"/>
        <c:crosses val="max"/>
        <c:crossBetween val="between"/>
      </c:valAx>
      <c:spPr>
        <a:solidFill>
          <a:srgbClr val="C0C0C0"/>
        </a:solidFill>
        <a:ln w="12700">
          <a:solidFill>
            <a:srgbClr val="808080"/>
          </a:solidFill>
          <a:prstDash val="solid"/>
        </a:ln>
      </c:spPr>
    </c:plotArea>
    <c:legend>
      <c:legendPos val="r"/>
      <c:legendEntry>
        <c:idx val="0"/>
        <c:delete val="1"/>
      </c:legendEntry>
      <c:layout>
        <c:manualLayout>
          <c:xMode val="edge"/>
          <c:yMode val="edge"/>
          <c:x val="0.71243042671614099"/>
          <c:y val="8.7227741392139096E-2"/>
          <c:w val="0.17254174397031541"/>
          <c:h val="7.4766682202109108E-2"/>
        </c:manualLayout>
      </c:layout>
      <c:spPr>
        <a:solidFill>
          <a:srgbClr val="FFFFFF"/>
        </a:solidFill>
        <a:ln w="3175">
          <a:solidFill>
            <a:srgbClr val="000000"/>
          </a:solidFill>
          <a:prstDash val="solid"/>
        </a:ln>
      </c:spPr>
      <c:txPr>
        <a:bodyPr/>
        <a:lstStyle/>
        <a:p>
          <a:pPr>
            <a:defRPr sz="55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544" r="0.75000000000000544"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9.6153846153847727E-2"/>
          <c:y val="9.5588235294117641E-2"/>
          <c:w val="0.85139860139860735"/>
          <c:h val="0.7389705882352946"/>
        </c:manualLayout>
      </c:layout>
      <c:scatterChart>
        <c:scatterStyle val="lineMarker"/>
        <c:ser>
          <c:idx val="0"/>
          <c:order val="0"/>
          <c:spPr>
            <a:ln w="28575">
              <a:noFill/>
            </a:ln>
          </c:spPr>
          <c:marker>
            <c:symbol val="diamond"/>
            <c:size val="5"/>
            <c:spPr>
              <a:solidFill>
                <a:srgbClr val="000080"/>
              </a:solidFill>
              <a:ln>
                <a:solidFill>
                  <a:srgbClr val="000080"/>
                </a:solidFill>
                <a:prstDash val="solid"/>
              </a:ln>
            </c:spPr>
          </c:marker>
          <c:yVal>
            <c:numRef>
              <c:f>'Хистограма''KCM'!$B$4:$B$1767</c:f>
              <c:numCache>
                <c:formatCode>0</c:formatCode>
                <c:ptCount val="1764"/>
                <c:pt idx="0">
                  <c:v>50</c:v>
                </c:pt>
                <c:pt idx="1">
                  <c:v>50</c:v>
                </c:pt>
                <c:pt idx="2">
                  <c:v>59</c:v>
                </c:pt>
                <c:pt idx="3">
                  <c:v>60</c:v>
                </c:pt>
                <c:pt idx="4">
                  <c:v>60</c:v>
                </c:pt>
                <c:pt idx="5">
                  <c:v>60</c:v>
                </c:pt>
                <c:pt idx="6">
                  <c:v>63</c:v>
                </c:pt>
                <c:pt idx="7">
                  <c:v>68</c:v>
                </c:pt>
                <c:pt idx="8">
                  <c:v>70</c:v>
                </c:pt>
                <c:pt idx="9">
                  <c:v>70</c:v>
                </c:pt>
                <c:pt idx="10">
                  <c:v>70</c:v>
                </c:pt>
                <c:pt idx="11">
                  <c:v>71</c:v>
                </c:pt>
                <c:pt idx="12">
                  <c:v>76</c:v>
                </c:pt>
                <c:pt idx="13">
                  <c:v>77</c:v>
                </c:pt>
                <c:pt idx="14">
                  <c:v>80</c:v>
                </c:pt>
                <c:pt idx="15">
                  <c:v>80</c:v>
                </c:pt>
                <c:pt idx="16">
                  <c:v>80</c:v>
                </c:pt>
                <c:pt idx="17">
                  <c:v>80</c:v>
                </c:pt>
                <c:pt idx="18">
                  <c:v>80</c:v>
                </c:pt>
                <c:pt idx="19">
                  <c:v>80</c:v>
                </c:pt>
                <c:pt idx="20">
                  <c:v>90</c:v>
                </c:pt>
                <c:pt idx="21">
                  <c:v>90</c:v>
                </c:pt>
                <c:pt idx="22">
                  <c:v>90</c:v>
                </c:pt>
                <c:pt idx="23">
                  <c:v>90</c:v>
                </c:pt>
                <c:pt idx="24">
                  <c:v>90</c:v>
                </c:pt>
                <c:pt idx="25">
                  <c:v>90</c:v>
                </c:pt>
                <c:pt idx="26">
                  <c:v>90</c:v>
                </c:pt>
                <c:pt idx="27">
                  <c:v>90</c:v>
                </c:pt>
                <c:pt idx="28">
                  <c:v>90</c:v>
                </c:pt>
                <c:pt idx="29">
                  <c:v>90</c:v>
                </c:pt>
                <c:pt idx="30">
                  <c:v>92</c:v>
                </c:pt>
                <c:pt idx="31">
                  <c:v>92</c:v>
                </c:pt>
                <c:pt idx="32">
                  <c:v>93</c:v>
                </c:pt>
                <c:pt idx="33">
                  <c:v>94</c:v>
                </c:pt>
                <c:pt idx="34">
                  <c:v>96</c:v>
                </c:pt>
                <c:pt idx="35">
                  <c:v>97</c:v>
                </c:pt>
                <c:pt idx="36">
                  <c:v>98</c:v>
                </c:pt>
                <c:pt idx="37">
                  <c:v>98</c:v>
                </c:pt>
                <c:pt idx="38">
                  <c:v>99</c:v>
                </c:pt>
                <c:pt idx="39">
                  <c:v>100</c:v>
                </c:pt>
                <c:pt idx="40">
                  <c:v>100</c:v>
                </c:pt>
                <c:pt idx="41">
                  <c:v>100</c:v>
                </c:pt>
                <c:pt idx="42">
                  <c:v>100</c:v>
                </c:pt>
                <c:pt idx="43">
                  <c:v>100</c:v>
                </c:pt>
                <c:pt idx="44">
                  <c:v>103</c:v>
                </c:pt>
                <c:pt idx="45">
                  <c:v>104</c:v>
                </c:pt>
                <c:pt idx="46">
                  <c:v>105</c:v>
                </c:pt>
                <c:pt idx="47">
                  <c:v>106</c:v>
                </c:pt>
                <c:pt idx="48">
                  <c:v>106</c:v>
                </c:pt>
                <c:pt idx="49">
                  <c:v>107</c:v>
                </c:pt>
                <c:pt idx="50">
                  <c:v>108</c:v>
                </c:pt>
                <c:pt idx="51">
                  <c:v>109</c:v>
                </c:pt>
                <c:pt idx="52">
                  <c:v>109</c:v>
                </c:pt>
                <c:pt idx="53">
                  <c:v>110</c:v>
                </c:pt>
                <c:pt idx="54">
                  <c:v>110</c:v>
                </c:pt>
                <c:pt idx="55">
                  <c:v>110</c:v>
                </c:pt>
                <c:pt idx="56">
                  <c:v>110</c:v>
                </c:pt>
                <c:pt idx="57">
                  <c:v>110</c:v>
                </c:pt>
                <c:pt idx="58">
                  <c:v>110</c:v>
                </c:pt>
                <c:pt idx="59">
                  <c:v>110</c:v>
                </c:pt>
                <c:pt idx="60">
                  <c:v>110</c:v>
                </c:pt>
                <c:pt idx="61">
                  <c:v>110</c:v>
                </c:pt>
                <c:pt idx="62">
                  <c:v>110</c:v>
                </c:pt>
                <c:pt idx="63">
                  <c:v>110</c:v>
                </c:pt>
                <c:pt idx="64">
                  <c:v>110</c:v>
                </c:pt>
                <c:pt idx="65">
                  <c:v>110</c:v>
                </c:pt>
                <c:pt idx="66">
                  <c:v>111</c:v>
                </c:pt>
                <c:pt idx="67">
                  <c:v>113</c:v>
                </c:pt>
                <c:pt idx="68">
                  <c:v>114</c:v>
                </c:pt>
                <c:pt idx="69">
                  <c:v>114</c:v>
                </c:pt>
                <c:pt idx="70">
                  <c:v>114</c:v>
                </c:pt>
                <c:pt idx="71">
                  <c:v>115</c:v>
                </c:pt>
                <c:pt idx="72">
                  <c:v>115</c:v>
                </c:pt>
                <c:pt idx="73">
                  <c:v>115</c:v>
                </c:pt>
                <c:pt idx="74">
                  <c:v>116</c:v>
                </c:pt>
                <c:pt idx="75">
                  <c:v>117</c:v>
                </c:pt>
                <c:pt idx="76">
                  <c:v>118</c:v>
                </c:pt>
                <c:pt idx="77">
                  <c:v>118</c:v>
                </c:pt>
                <c:pt idx="78">
                  <c:v>118</c:v>
                </c:pt>
                <c:pt idx="79">
                  <c:v>119</c:v>
                </c:pt>
                <c:pt idx="80">
                  <c:v>120</c:v>
                </c:pt>
                <c:pt idx="81">
                  <c:v>120</c:v>
                </c:pt>
                <c:pt idx="82">
                  <c:v>120</c:v>
                </c:pt>
                <c:pt idx="83">
                  <c:v>120</c:v>
                </c:pt>
                <c:pt idx="84">
                  <c:v>120</c:v>
                </c:pt>
                <c:pt idx="85">
                  <c:v>120</c:v>
                </c:pt>
                <c:pt idx="86">
                  <c:v>120</c:v>
                </c:pt>
                <c:pt idx="87">
                  <c:v>120</c:v>
                </c:pt>
                <c:pt idx="88">
                  <c:v>120</c:v>
                </c:pt>
                <c:pt idx="89">
                  <c:v>120</c:v>
                </c:pt>
                <c:pt idx="90">
                  <c:v>120</c:v>
                </c:pt>
                <c:pt idx="91">
                  <c:v>120</c:v>
                </c:pt>
                <c:pt idx="92">
                  <c:v>120</c:v>
                </c:pt>
                <c:pt idx="93">
                  <c:v>120</c:v>
                </c:pt>
                <c:pt idx="94">
                  <c:v>121</c:v>
                </c:pt>
                <c:pt idx="95">
                  <c:v>121</c:v>
                </c:pt>
                <c:pt idx="96">
                  <c:v>122</c:v>
                </c:pt>
                <c:pt idx="97">
                  <c:v>122</c:v>
                </c:pt>
                <c:pt idx="98">
                  <c:v>125</c:v>
                </c:pt>
                <c:pt idx="99">
                  <c:v>125</c:v>
                </c:pt>
                <c:pt idx="100">
                  <c:v>125</c:v>
                </c:pt>
                <c:pt idx="101">
                  <c:v>126</c:v>
                </c:pt>
                <c:pt idx="102">
                  <c:v>128</c:v>
                </c:pt>
                <c:pt idx="103">
                  <c:v>128</c:v>
                </c:pt>
                <c:pt idx="104">
                  <c:v>128</c:v>
                </c:pt>
                <c:pt idx="105">
                  <c:v>128</c:v>
                </c:pt>
                <c:pt idx="106">
                  <c:v>128</c:v>
                </c:pt>
                <c:pt idx="107">
                  <c:v>128</c:v>
                </c:pt>
                <c:pt idx="108">
                  <c:v>128</c:v>
                </c:pt>
                <c:pt idx="109">
                  <c:v>129</c:v>
                </c:pt>
                <c:pt idx="110">
                  <c:v>129</c:v>
                </c:pt>
                <c:pt idx="111">
                  <c:v>130</c:v>
                </c:pt>
                <c:pt idx="112">
                  <c:v>130</c:v>
                </c:pt>
                <c:pt idx="113">
                  <c:v>130</c:v>
                </c:pt>
                <c:pt idx="114">
                  <c:v>130</c:v>
                </c:pt>
                <c:pt idx="115">
                  <c:v>131</c:v>
                </c:pt>
                <c:pt idx="116">
                  <c:v>131</c:v>
                </c:pt>
                <c:pt idx="117">
                  <c:v>132</c:v>
                </c:pt>
                <c:pt idx="118">
                  <c:v>133</c:v>
                </c:pt>
                <c:pt idx="119">
                  <c:v>133</c:v>
                </c:pt>
                <c:pt idx="120">
                  <c:v>134</c:v>
                </c:pt>
                <c:pt idx="121">
                  <c:v>134</c:v>
                </c:pt>
                <c:pt idx="122">
                  <c:v>134</c:v>
                </c:pt>
                <c:pt idx="123">
                  <c:v>135</c:v>
                </c:pt>
                <c:pt idx="124">
                  <c:v>135</c:v>
                </c:pt>
                <c:pt idx="125">
                  <c:v>135</c:v>
                </c:pt>
                <c:pt idx="126">
                  <c:v>136</c:v>
                </c:pt>
                <c:pt idx="127">
                  <c:v>137</c:v>
                </c:pt>
                <c:pt idx="128">
                  <c:v>137</c:v>
                </c:pt>
                <c:pt idx="129">
                  <c:v>138</c:v>
                </c:pt>
                <c:pt idx="130">
                  <c:v>138</c:v>
                </c:pt>
                <c:pt idx="131">
                  <c:v>139</c:v>
                </c:pt>
                <c:pt idx="132">
                  <c:v>139</c:v>
                </c:pt>
                <c:pt idx="133">
                  <c:v>140</c:v>
                </c:pt>
                <c:pt idx="134">
                  <c:v>140</c:v>
                </c:pt>
                <c:pt idx="135">
                  <c:v>140</c:v>
                </c:pt>
                <c:pt idx="136">
                  <c:v>140</c:v>
                </c:pt>
                <c:pt idx="137">
                  <c:v>140</c:v>
                </c:pt>
                <c:pt idx="138">
                  <c:v>140</c:v>
                </c:pt>
                <c:pt idx="139">
                  <c:v>140</c:v>
                </c:pt>
                <c:pt idx="140">
                  <c:v>140</c:v>
                </c:pt>
                <c:pt idx="141">
                  <c:v>141</c:v>
                </c:pt>
                <c:pt idx="142">
                  <c:v>141</c:v>
                </c:pt>
                <c:pt idx="143">
                  <c:v>142</c:v>
                </c:pt>
                <c:pt idx="144">
                  <c:v>142</c:v>
                </c:pt>
                <c:pt idx="145">
                  <c:v>142</c:v>
                </c:pt>
                <c:pt idx="146">
                  <c:v>142</c:v>
                </c:pt>
                <c:pt idx="147">
                  <c:v>143</c:v>
                </c:pt>
                <c:pt idx="148">
                  <c:v>143</c:v>
                </c:pt>
                <c:pt idx="149">
                  <c:v>143</c:v>
                </c:pt>
                <c:pt idx="150">
                  <c:v>144</c:v>
                </c:pt>
                <c:pt idx="151">
                  <c:v>144</c:v>
                </c:pt>
                <c:pt idx="152">
                  <c:v>144</c:v>
                </c:pt>
                <c:pt idx="153">
                  <c:v>144</c:v>
                </c:pt>
                <c:pt idx="154">
                  <c:v>144</c:v>
                </c:pt>
                <c:pt idx="155">
                  <c:v>145</c:v>
                </c:pt>
                <c:pt idx="156">
                  <c:v>145</c:v>
                </c:pt>
                <c:pt idx="157">
                  <c:v>145</c:v>
                </c:pt>
                <c:pt idx="158">
                  <c:v>145</c:v>
                </c:pt>
                <c:pt idx="159">
                  <c:v>145</c:v>
                </c:pt>
                <c:pt idx="160">
                  <c:v>145</c:v>
                </c:pt>
                <c:pt idx="161">
                  <c:v>146</c:v>
                </c:pt>
                <c:pt idx="162">
                  <c:v>146</c:v>
                </c:pt>
                <c:pt idx="163">
                  <c:v>147</c:v>
                </c:pt>
                <c:pt idx="164">
                  <c:v>148</c:v>
                </c:pt>
                <c:pt idx="165">
                  <c:v>148</c:v>
                </c:pt>
                <c:pt idx="166">
                  <c:v>149</c:v>
                </c:pt>
                <c:pt idx="167">
                  <c:v>149</c:v>
                </c:pt>
                <c:pt idx="168">
                  <c:v>149</c:v>
                </c:pt>
                <c:pt idx="169">
                  <c:v>150</c:v>
                </c:pt>
                <c:pt idx="170">
                  <c:v>150</c:v>
                </c:pt>
                <c:pt idx="171">
                  <c:v>150</c:v>
                </c:pt>
                <c:pt idx="172">
                  <c:v>150</c:v>
                </c:pt>
                <c:pt idx="173">
                  <c:v>150</c:v>
                </c:pt>
                <c:pt idx="174">
                  <c:v>150</c:v>
                </c:pt>
                <c:pt idx="175">
                  <c:v>150</c:v>
                </c:pt>
                <c:pt idx="176">
                  <c:v>150</c:v>
                </c:pt>
                <c:pt idx="177">
                  <c:v>150</c:v>
                </c:pt>
                <c:pt idx="178">
                  <c:v>150</c:v>
                </c:pt>
                <c:pt idx="179">
                  <c:v>150</c:v>
                </c:pt>
                <c:pt idx="180">
                  <c:v>150</c:v>
                </c:pt>
                <c:pt idx="181">
                  <c:v>152</c:v>
                </c:pt>
                <c:pt idx="182">
                  <c:v>152</c:v>
                </c:pt>
                <c:pt idx="183">
                  <c:v>152</c:v>
                </c:pt>
                <c:pt idx="184">
                  <c:v>153</c:v>
                </c:pt>
                <c:pt idx="185">
                  <c:v>153</c:v>
                </c:pt>
                <c:pt idx="186">
                  <c:v>153</c:v>
                </c:pt>
                <c:pt idx="187">
                  <c:v>153</c:v>
                </c:pt>
                <c:pt idx="188">
                  <c:v>154</c:v>
                </c:pt>
                <c:pt idx="189">
                  <c:v>154</c:v>
                </c:pt>
                <c:pt idx="190">
                  <c:v>154</c:v>
                </c:pt>
                <c:pt idx="191">
                  <c:v>155</c:v>
                </c:pt>
                <c:pt idx="192">
                  <c:v>155</c:v>
                </c:pt>
                <c:pt idx="193">
                  <c:v>155</c:v>
                </c:pt>
                <c:pt idx="194">
                  <c:v>156</c:v>
                </c:pt>
                <c:pt idx="195">
                  <c:v>156</c:v>
                </c:pt>
                <c:pt idx="196">
                  <c:v>156</c:v>
                </c:pt>
                <c:pt idx="197">
                  <c:v>157</c:v>
                </c:pt>
                <c:pt idx="198">
                  <c:v>157</c:v>
                </c:pt>
                <c:pt idx="199">
                  <c:v>157</c:v>
                </c:pt>
                <c:pt idx="200">
                  <c:v>159</c:v>
                </c:pt>
                <c:pt idx="201">
                  <c:v>159</c:v>
                </c:pt>
                <c:pt idx="202">
                  <c:v>160</c:v>
                </c:pt>
                <c:pt idx="203">
                  <c:v>160</c:v>
                </c:pt>
                <c:pt idx="204">
                  <c:v>160</c:v>
                </c:pt>
                <c:pt idx="205">
                  <c:v>160</c:v>
                </c:pt>
                <c:pt idx="206">
                  <c:v>160</c:v>
                </c:pt>
                <c:pt idx="207">
                  <c:v>160</c:v>
                </c:pt>
                <c:pt idx="208">
                  <c:v>160</c:v>
                </c:pt>
                <c:pt idx="209">
                  <c:v>160</c:v>
                </c:pt>
                <c:pt idx="210">
                  <c:v>160</c:v>
                </c:pt>
                <c:pt idx="211">
                  <c:v>160</c:v>
                </c:pt>
                <c:pt idx="212">
                  <c:v>160</c:v>
                </c:pt>
                <c:pt idx="213">
                  <c:v>160</c:v>
                </c:pt>
                <c:pt idx="214">
                  <c:v>160</c:v>
                </c:pt>
                <c:pt idx="215">
                  <c:v>160</c:v>
                </c:pt>
                <c:pt idx="216">
                  <c:v>160</c:v>
                </c:pt>
                <c:pt idx="217">
                  <c:v>160</c:v>
                </c:pt>
                <c:pt idx="218">
                  <c:v>161</c:v>
                </c:pt>
                <c:pt idx="219">
                  <c:v>161</c:v>
                </c:pt>
                <c:pt idx="220">
                  <c:v>161</c:v>
                </c:pt>
                <c:pt idx="221">
                  <c:v>162</c:v>
                </c:pt>
                <c:pt idx="222">
                  <c:v>162</c:v>
                </c:pt>
                <c:pt idx="223">
                  <c:v>162</c:v>
                </c:pt>
                <c:pt idx="224">
                  <c:v>162</c:v>
                </c:pt>
                <c:pt idx="225">
                  <c:v>162</c:v>
                </c:pt>
                <c:pt idx="226">
                  <c:v>162</c:v>
                </c:pt>
                <c:pt idx="227">
                  <c:v>163</c:v>
                </c:pt>
                <c:pt idx="228">
                  <c:v>163</c:v>
                </c:pt>
                <c:pt idx="229">
                  <c:v>163</c:v>
                </c:pt>
                <c:pt idx="230">
                  <c:v>163</c:v>
                </c:pt>
                <c:pt idx="231">
                  <c:v>164</c:v>
                </c:pt>
                <c:pt idx="232">
                  <c:v>165</c:v>
                </c:pt>
                <c:pt idx="233">
                  <c:v>165</c:v>
                </c:pt>
                <c:pt idx="234">
                  <c:v>166</c:v>
                </c:pt>
                <c:pt idx="235">
                  <c:v>166</c:v>
                </c:pt>
                <c:pt idx="236">
                  <c:v>166</c:v>
                </c:pt>
                <c:pt idx="237">
                  <c:v>166</c:v>
                </c:pt>
                <c:pt idx="238">
                  <c:v>166</c:v>
                </c:pt>
                <c:pt idx="239">
                  <c:v>166</c:v>
                </c:pt>
                <c:pt idx="240">
                  <c:v>166</c:v>
                </c:pt>
                <c:pt idx="241">
                  <c:v>167</c:v>
                </c:pt>
                <c:pt idx="242">
                  <c:v>167</c:v>
                </c:pt>
                <c:pt idx="243">
                  <c:v>167</c:v>
                </c:pt>
                <c:pt idx="244">
                  <c:v>167</c:v>
                </c:pt>
                <c:pt idx="245">
                  <c:v>167</c:v>
                </c:pt>
                <c:pt idx="246">
                  <c:v>168</c:v>
                </c:pt>
                <c:pt idx="247">
                  <c:v>168</c:v>
                </c:pt>
                <c:pt idx="248">
                  <c:v>168</c:v>
                </c:pt>
                <c:pt idx="249">
                  <c:v>169</c:v>
                </c:pt>
                <c:pt idx="250">
                  <c:v>169</c:v>
                </c:pt>
                <c:pt idx="251">
                  <c:v>169</c:v>
                </c:pt>
                <c:pt idx="252">
                  <c:v>170</c:v>
                </c:pt>
                <c:pt idx="253">
                  <c:v>170</c:v>
                </c:pt>
                <c:pt idx="254">
                  <c:v>170</c:v>
                </c:pt>
                <c:pt idx="255">
                  <c:v>170</c:v>
                </c:pt>
                <c:pt idx="256">
                  <c:v>170</c:v>
                </c:pt>
                <c:pt idx="257">
                  <c:v>170</c:v>
                </c:pt>
                <c:pt idx="258">
                  <c:v>170</c:v>
                </c:pt>
                <c:pt idx="259">
                  <c:v>170</c:v>
                </c:pt>
                <c:pt idx="260">
                  <c:v>170</c:v>
                </c:pt>
                <c:pt idx="261">
                  <c:v>170</c:v>
                </c:pt>
                <c:pt idx="262">
                  <c:v>170</c:v>
                </c:pt>
                <c:pt idx="263">
                  <c:v>170</c:v>
                </c:pt>
                <c:pt idx="264">
                  <c:v>170</c:v>
                </c:pt>
                <c:pt idx="265">
                  <c:v>170</c:v>
                </c:pt>
                <c:pt idx="266">
                  <c:v>171</c:v>
                </c:pt>
                <c:pt idx="267">
                  <c:v>171</c:v>
                </c:pt>
                <c:pt idx="268">
                  <c:v>172</c:v>
                </c:pt>
                <c:pt idx="269">
                  <c:v>172</c:v>
                </c:pt>
                <c:pt idx="270">
                  <c:v>172</c:v>
                </c:pt>
                <c:pt idx="271">
                  <c:v>172</c:v>
                </c:pt>
                <c:pt idx="272">
                  <c:v>172</c:v>
                </c:pt>
                <c:pt idx="273">
                  <c:v>173</c:v>
                </c:pt>
                <c:pt idx="274">
                  <c:v>173</c:v>
                </c:pt>
                <c:pt idx="275">
                  <c:v>173</c:v>
                </c:pt>
                <c:pt idx="276">
                  <c:v>174</c:v>
                </c:pt>
                <c:pt idx="277">
                  <c:v>174</c:v>
                </c:pt>
                <c:pt idx="278">
                  <c:v>175</c:v>
                </c:pt>
                <c:pt idx="279">
                  <c:v>175</c:v>
                </c:pt>
                <c:pt idx="280">
                  <c:v>175</c:v>
                </c:pt>
                <c:pt idx="281">
                  <c:v>175</c:v>
                </c:pt>
                <c:pt idx="282">
                  <c:v>175</c:v>
                </c:pt>
                <c:pt idx="283">
                  <c:v>175</c:v>
                </c:pt>
                <c:pt idx="284">
                  <c:v>175</c:v>
                </c:pt>
                <c:pt idx="285">
                  <c:v>175</c:v>
                </c:pt>
                <c:pt idx="286">
                  <c:v>175</c:v>
                </c:pt>
                <c:pt idx="287">
                  <c:v>175</c:v>
                </c:pt>
                <c:pt idx="288">
                  <c:v>175</c:v>
                </c:pt>
                <c:pt idx="289">
                  <c:v>176</c:v>
                </c:pt>
                <c:pt idx="290">
                  <c:v>176</c:v>
                </c:pt>
                <c:pt idx="291">
                  <c:v>177</c:v>
                </c:pt>
                <c:pt idx="292">
                  <c:v>177</c:v>
                </c:pt>
                <c:pt idx="293">
                  <c:v>178</c:v>
                </c:pt>
                <c:pt idx="294">
                  <c:v>178</c:v>
                </c:pt>
                <c:pt idx="295">
                  <c:v>178</c:v>
                </c:pt>
                <c:pt idx="296">
                  <c:v>178</c:v>
                </c:pt>
                <c:pt idx="297">
                  <c:v>179</c:v>
                </c:pt>
                <c:pt idx="298">
                  <c:v>180</c:v>
                </c:pt>
                <c:pt idx="299">
                  <c:v>180</c:v>
                </c:pt>
                <c:pt idx="300">
                  <c:v>180</c:v>
                </c:pt>
                <c:pt idx="301">
                  <c:v>180</c:v>
                </c:pt>
                <c:pt idx="302">
                  <c:v>180</c:v>
                </c:pt>
                <c:pt idx="303">
                  <c:v>180</c:v>
                </c:pt>
                <c:pt idx="304">
                  <c:v>180</c:v>
                </c:pt>
                <c:pt idx="305">
                  <c:v>180</c:v>
                </c:pt>
                <c:pt idx="306">
                  <c:v>180</c:v>
                </c:pt>
                <c:pt idx="307">
                  <c:v>180</c:v>
                </c:pt>
                <c:pt idx="308">
                  <c:v>180</c:v>
                </c:pt>
                <c:pt idx="309">
                  <c:v>180</c:v>
                </c:pt>
                <c:pt idx="310">
                  <c:v>180</c:v>
                </c:pt>
                <c:pt idx="311">
                  <c:v>180</c:v>
                </c:pt>
                <c:pt idx="312">
                  <c:v>180</c:v>
                </c:pt>
                <c:pt idx="313">
                  <c:v>181</c:v>
                </c:pt>
                <c:pt idx="314">
                  <c:v>181</c:v>
                </c:pt>
                <c:pt idx="315">
                  <c:v>182</c:v>
                </c:pt>
                <c:pt idx="316">
                  <c:v>182</c:v>
                </c:pt>
                <c:pt idx="317">
                  <c:v>182</c:v>
                </c:pt>
                <c:pt idx="318">
                  <c:v>182</c:v>
                </c:pt>
                <c:pt idx="319">
                  <c:v>182</c:v>
                </c:pt>
                <c:pt idx="320">
                  <c:v>183</c:v>
                </c:pt>
                <c:pt idx="321">
                  <c:v>183</c:v>
                </c:pt>
                <c:pt idx="322">
                  <c:v>183</c:v>
                </c:pt>
                <c:pt idx="323">
                  <c:v>183</c:v>
                </c:pt>
                <c:pt idx="324">
                  <c:v>183</c:v>
                </c:pt>
                <c:pt idx="325">
                  <c:v>183</c:v>
                </c:pt>
                <c:pt idx="326">
                  <c:v>183</c:v>
                </c:pt>
                <c:pt idx="327">
                  <c:v>183</c:v>
                </c:pt>
                <c:pt idx="328">
                  <c:v>184</c:v>
                </c:pt>
                <c:pt idx="329">
                  <c:v>184</c:v>
                </c:pt>
                <c:pt idx="330">
                  <c:v>185</c:v>
                </c:pt>
                <c:pt idx="331">
                  <c:v>185</c:v>
                </c:pt>
                <c:pt idx="332">
                  <c:v>185</c:v>
                </c:pt>
                <c:pt idx="333">
                  <c:v>185</c:v>
                </c:pt>
                <c:pt idx="334">
                  <c:v>185</c:v>
                </c:pt>
                <c:pt idx="335">
                  <c:v>186</c:v>
                </c:pt>
                <c:pt idx="336">
                  <c:v>186</c:v>
                </c:pt>
                <c:pt idx="337">
                  <c:v>186</c:v>
                </c:pt>
                <c:pt idx="338">
                  <c:v>186</c:v>
                </c:pt>
                <c:pt idx="339">
                  <c:v>186</c:v>
                </c:pt>
                <c:pt idx="340">
                  <c:v>187</c:v>
                </c:pt>
                <c:pt idx="341">
                  <c:v>188</c:v>
                </c:pt>
                <c:pt idx="342">
                  <c:v>188</c:v>
                </c:pt>
                <c:pt idx="343">
                  <c:v>188</c:v>
                </c:pt>
                <c:pt idx="344">
                  <c:v>189</c:v>
                </c:pt>
                <c:pt idx="345">
                  <c:v>189</c:v>
                </c:pt>
                <c:pt idx="346">
                  <c:v>189</c:v>
                </c:pt>
                <c:pt idx="347">
                  <c:v>190</c:v>
                </c:pt>
                <c:pt idx="348">
                  <c:v>190</c:v>
                </c:pt>
                <c:pt idx="349">
                  <c:v>190</c:v>
                </c:pt>
                <c:pt idx="350">
                  <c:v>190</c:v>
                </c:pt>
                <c:pt idx="351">
                  <c:v>190</c:v>
                </c:pt>
                <c:pt idx="352">
                  <c:v>190</c:v>
                </c:pt>
                <c:pt idx="353">
                  <c:v>190</c:v>
                </c:pt>
                <c:pt idx="354">
                  <c:v>190</c:v>
                </c:pt>
                <c:pt idx="355">
                  <c:v>190</c:v>
                </c:pt>
                <c:pt idx="356">
                  <c:v>190</c:v>
                </c:pt>
                <c:pt idx="357">
                  <c:v>190</c:v>
                </c:pt>
                <c:pt idx="358">
                  <c:v>190</c:v>
                </c:pt>
                <c:pt idx="359">
                  <c:v>190</c:v>
                </c:pt>
                <c:pt idx="360">
                  <c:v>190</c:v>
                </c:pt>
                <c:pt idx="361">
                  <c:v>192</c:v>
                </c:pt>
                <c:pt idx="362">
                  <c:v>192</c:v>
                </c:pt>
                <c:pt idx="363">
                  <c:v>192</c:v>
                </c:pt>
                <c:pt idx="364">
                  <c:v>192</c:v>
                </c:pt>
                <c:pt idx="365">
                  <c:v>192</c:v>
                </c:pt>
                <c:pt idx="366">
                  <c:v>192</c:v>
                </c:pt>
                <c:pt idx="367">
                  <c:v>193</c:v>
                </c:pt>
                <c:pt idx="368">
                  <c:v>193</c:v>
                </c:pt>
                <c:pt idx="369">
                  <c:v>193</c:v>
                </c:pt>
                <c:pt idx="370">
                  <c:v>193</c:v>
                </c:pt>
                <c:pt idx="371">
                  <c:v>193</c:v>
                </c:pt>
                <c:pt idx="372">
                  <c:v>193</c:v>
                </c:pt>
                <c:pt idx="373">
                  <c:v>193</c:v>
                </c:pt>
                <c:pt idx="374">
                  <c:v>193</c:v>
                </c:pt>
                <c:pt idx="375">
                  <c:v>193</c:v>
                </c:pt>
                <c:pt idx="376">
                  <c:v>194</c:v>
                </c:pt>
                <c:pt idx="377">
                  <c:v>195</c:v>
                </c:pt>
                <c:pt idx="378">
                  <c:v>195</c:v>
                </c:pt>
                <c:pt idx="379">
                  <c:v>196</c:v>
                </c:pt>
                <c:pt idx="380">
                  <c:v>197</c:v>
                </c:pt>
                <c:pt idx="381">
                  <c:v>197</c:v>
                </c:pt>
                <c:pt idx="382">
                  <c:v>197</c:v>
                </c:pt>
                <c:pt idx="383">
                  <c:v>198</c:v>
                </c:pt>
                <c:pt idx="384">
                  <c:v>198</c:v>
                </c:pt>
                <c:pt idx="385">
                  <c:v>198</c:v>
                </c:pt>
                <c:pt idx="386">
                  <c:v>199</c:v>
                </c:pt>
                <c:pt idx="387">
                  <c:v>199</c:v>
                </c:pt>
                <c:pt idx="388">
                  <c:v>199</c:v>
                </c:pt>
                <c:pt idx="389">
                  <c:v>199</c:v>
                </c:pt>
                <c:pt idx="390">
                  <c:v>200</c:v>
                </c:pt>
                <c:pt idx="391">
                  <c:v>200</c:v>
                </c:pt>
                <c:pt idx="392">
                  <c:v>200</c:v>
                </c:pt>
                <c:pt idx="393">
                  <c:v>200</c:v>
                </c:pt>
                <c:pt idx="394">
                  <c:v>200</c:v>
                </c:pt>
                <c:pt idx="395">
                  <c:v>200</c:v>
                </c:pt>
                <c:pt idx="396">
                  <c:v>200</c:v>
                </c:pt>
                <c:pt idx="397">
                  <c:v>200</c:v>
                </c:pt>
                <c:pt idx="398">
                  <c:v>200</c:v>
                </c:pt>
                <c:pt idx="399">
                  <c:v>200</c:v>
                </c:pt>
                <c:pt idx="400">
                  <c:v>200</c:v>
                </c:pt>
                <c:pt idx="401">
                  <c:v>200</c:v>
                </c:pt>
                <c:pt idx="402">
                  <c:v>200</c:v>
                </c:pt>
                <c:pt idx="403">
                  <c:v>201</c:v>
                </c:pt>
                <c:pt idx="404">
                  <c:v>201</c:v>
                </c:pt>
                <c:pt idx="405">
                  <c:v>202</c:v>
                </c:pt>
                <c:pt idx="406">
                  <c:v>202</c:v>
                </c:pt>
                <c:pt idx="407">
                  <c:v>202</c:v>
                </c:pt>
                <c:pt idx="408">
                  <c:v>202</c:v>
                </c:pt>
                <c:pt idx="409">
                  <c:v>202</c:v>
                </c:pt>
                <c:pt idx="410">
                  <c:v>202</c:v>
                </c:pt>
                <c:pt idx="411">
                  <c:v>202</c:v>
                </c:pt>
                <c:pt idx="412">
                  <c:v>202</c:v>
                </c:pt>
                <c:pt idx="413">
                  <c:v>203</c:v>
                </c:pt>
                <c:pt idx="414">
                  <c:v>203</c:v>
                </c:pt>
                <c:pt idx="415">
                  <c:v>203</c:v>
                </c:pt>
                <c:pt idx="416">
                  <c:v>203</c:v>
                </c:pt>
                <c:pt idx="417">
                  <c:v>203</c:v>
                </c:pt>
                <c:pt idx="418">
                  <c:v>203</c:v>
                </c:pt>
                <c:pt idx="419">
                  <c:v>204</c:v>
                </c:pt>
                <c:pt idx="420">
                  <c:v>204</c:v>
                </c:pt>
                <c:pt idx="421">
                  <c:v>204</c:v>
                </c:pt>
                <c:pt idx="422">
                  <c:v>205</c:v>
                </c:pt>
                <c:pt idx="423">
                  <c:v>205</c:v>
                </c:pt>
                <c:pt idx="424">
                  <c:v>205</c:v>
                </c:pt>
                <c:pt idx="425">
                  <c:v>205</c:v>
                </c:pt>
                <c:pt idx="426">
                  <c:v>205</c:v>
                </c:pt>
                <c:pt idx="427">
                  <c:v>205</c:v>
                </c:pt>
                <c:pt idx="428">
                  <c:v>205</c:v>
                </c:pt>
                <c:pt idx="429">
                  <c:v>206</c:v>
                </c:pt>
                <c:pt idx="430">
                  <c:v>206</c:v>
                </c:pt>
                <c:pt idx="431">
                  <c:v>206</c:v>
                </c:pt>
                <c:pt idx="432">
                  <c:v>206</c:v>
                </c:pt>
                <c:pt idx="433">
                  <c:v>208</c:v>
                </c:pt>
                <c:pt idx="434">
                  <c:v>208</c:v>
                </c:pt>
                <c:pt idx="435">
                  <c:v>208</c:v>
                </c:pt>
                <c:pt idx="436">
                  <c:v>208</c:v>
                </c:pt>
                <c:pt idx="437">
                  <c:v>208</c:v>
                </c:pt>
                <c:pt idx="438">
                  <c:v>208</c:v>
                </c:pt>
                <c:pt idx="439">
                  <c:v>209</c:v>
                </c:pt>
                <c:pt idx="440">
                  <c:v>209</c:v>
                </c:pt>
                <c:pt idx="441">
                  <c:v>209</c:v>
                </c:pt>
                <c:pt idx="442">
                  <c:v>210</c:v>
                </c:pt>
                <c:pt idx="443">
                  <c:v>210</c:v>
                </c:pt>
                <c:pt idx="444">
                  <c:v>210</c:v>
                </c:pt>
                <c:pt idx="445">
                  <c:v>210</c:v>
                </c:pt>
                <c:pt idx="446">
                  <c:v>210</c:v>
                </c:pt>
                <c:pt idx="447">
                  <c:v>210</c:v>
                </c:pt>
                <c:pt idx="448">
                  <c:v>210</c:v>
                </c:pt>
                <c:pt idx="449">
                  <c:v>210</c:v>
                </c:pt>
                <c:pt idx="450">
                  <c:v>210</c:v>
                </c:pt>
                <c:pt idx="451">
                  <c:v>210</c:v>
                </c:pt>
                <c:pt idx="452">
                  <c:v>210</c:v>
                </c:pt>
                <c:pt idx="453">
                  <c:v>210</c:v>
                </c:pt>
                <c:pt idx="454">
                  <c:v>210</c:v>
                </c:pt>
                <c:pt idx="455">
                  <c:v>210</c:v>
                </c:pt>
                <c:pt idx="456">
                  <c:v>210</c:v>
                </c:pt>
                <c:pt idx="457">
                  <c:v>210</c:v>
                </c:pt>
                <c:pt idx="458">
                  <c:v>210</c:v>
                </c:pt>
                <c:pt idx="459">
                  <c:v>210</c:v>
                </c:pt>
                <c:pt idx="460">
                  <c:v>211</c:v>
                </c:pt>
                <c:pt idx="461">
                  <c:v>211</c:v>
                </c:pt>
                <c:pt idx="462">
                  <c:v>211</c:v>
                </c:pt>
                <c:pt idx="463">
                  <c:v>212</c:v>
                </c:pt>
                <c:pt idx="464">
                  <c:v>212</c:v>
                </c:pt>
                <c:pt idx="465">
                  <c:v>212</c:v>
                </c:pt>
                <c:pt idx="466">
                  <c:v>212</c:v>
                </c:pt>
                <c:pt idx="467">
                  <c:v>212</c:v>
                </c:pt>
                <c:pt idx="468">
                  <c:v>212</c:v>
                </c:pt>
                <c:pt idx="469">
                  <c:v>212</c:v>
                </c:pt>
                <c:pt idx="470">
                  <c:v>212</c:v>
                </c:pt>
                <c:pt idx="471">
                  <c:v>212</c:v>
                </c:pt>
                <c:pt idx="472">
                  <c:v>213</c:v>
                </c:pt>
                <c:pt idx="473">
                  <c:v>213</c:v>
                </c:pt>
                <c:pt idx="474">
                  <c:v>214</c:v>
                </c:pt>
                <c:pt idx="475">
                  <c:v>214</c:v>
                </c:pt>
                <c:pt idx="476">
                  <c:v>215</c:v>
                </c:pt>
                <c:pt idx="477">
                  <c:v>215</c:v>
                </c:pt>
                <c:pt idx="478">
                  <c:v>215</c:v>
                </c:pt>
                <c:pt idx="479">
                  <c:v>216</c:v>
                </c:pt>
                <c:pt idx="480">
                  <c:v>217</c:v>
                </c:pt>
                <c:pt idx="481">
                  <c:v>217</c:v>
                </c:pt>
                <c:pt idx="482">
                  <c:v>217</c:v>
                </c:pt>
                <c:pt idx="483">
                  <c:v>217</c:v>
                </c:pt>
                <c:pt idx="484">
                  <c:v>217</c:v>
                </c:pt>
                <c:pt idx="485">
                  <c:v>217</c:v>
                </c:pt>
                <c:pt idx="486">
                  <c:v>218</c:v>
                </c:pt>
                <c:pt idx="487">
                  <c:v>218</c:v>
                </c:pt>
                <c:pt idx="488">
                  <c:v>218</c:v>
                </c:pt>
                <c:pt idx="489">
                  <c:v>219</c:v>
                </c:pt>
                <c:pt idx="490">
                  <c:v>219</c:v>
                </c:pt>
                <c:pt idx="491">
                  <c:v>220</c:v>
                </c:pt>
                <c:pt idx="492">
                  <c:v>220</c:v>
                </c:pt>
                <c:pt idx="493">
                  <c:v>220</c:v>
                </c:pt>
                <c:pt idx="494">
                  <c:v>220</c:v>
                </c:pt>
                <c:pt idx="495">
                  <c:v>220</c:v>
                </c:pt>
                <c:pt idx="496">
                  <c:v>220</c:v>
                </c:pt>
                <c:pt idx="497">
                  <c:v>220</c:v>
                </c:pt>
                <c:pt idx="498">
                  <c:v>220</c:v>
                </c:pt>
                <c:pt idx="499">
                  <c:v>220</c:v>
                </c:pt>
                <c:pt idx="500">
                  <c:v>220</c:v>
                </c:pt>
                <c:pt idx="501">
                  <c:v>220</c:v>
                </c:pt>
                <c:pt idx="502">
                  <c:v>220</c:v>
                </c:pt>
                <c:pt idx="503">
                  <c:v>220</c:v>
                </c:pt>
                <c:pt idx="504">
                  <c:v>220</c:v>
                </c:pt>
                <c:pt idx="505">
                  <c:v>220</c:v>
                </c:pt>
                <c:pt idx="506">
                  <c:v>220</c:v>
                </c:pt>
                <c:pt idx="507">
                  <c:v>220</c:v>
                </c:pt>
                <c:pt idx="508">
                  <c:v>220</c:v>
                </c:pt>
                <c:pt idx="509">
                  <c:v>220</c:v>
                </c:pt>
                <c:pt idx="510">
                  <c:v>220</c:v>
                </c:pt>
                <c:pt idx="511">
                  <c:v>220</c:v>
                </c:pt>
                <c:pt idx="512">
                  <c:v>220</c:v>
                </c:pt>
                <c:pt idx="513">
                  <c:v>220</c:v>
                </c:pt>
                <c:pt idx="514">
                  <c:v>221</c:v>
                </c:pt>
                <c:pt idx="515">
                  <c:v>222</c:v>
                </c:pt>
                <c:pt idx="516">
                  <c:v>222</c:v>
                </c:pt>
                <c:pt idx="517">
                  <c:v>222</c:v>
                </c:pt>
                <c:pt idx="518">
                  <c:v>222</c:v>
                </c:pt>
                <c:pt idx="519">
                  <c:v>223</c:v>
                </c:pt>
                <c:pt idx="520">
                  <c:v>223</c:v>
                </c:pt>
                <c:pt idx="521">
                  <c:v>223</c:v>
                </c:pt>
                <c:pt idx="522">
                  <c:v>224</c:v>
                </c:pt>
                <c:pt idx="523">
                  <c:v>224</c:v>
                </c:pt>
                <c:pt idx="524">
                  <c:v>224</c:v>
                </c:pt>
                <c:pt idx="525">
                  <c:v>224</c:v>
                </c:pt>
                <c:pt idx="526">
                  <c:v>225</c:v>
                </c:pt>
                <c:pt idx="527">
                  <c:v>225</c:v>
                </c:pt>
                <c:pt idx="528">
                  <c:v>225</c:v>
                </c:pt>
                <c:pt idx="529">
                  <c:v>225</c:v>
                </c:pt>
                <c:pt idx="530">
                  <c:v>225</c:v>
                </c:pt>
                <c:pt idx="531">
                  <c:v>225</c:v>
                </c:pt>
                <c:pt idx="532">
                  <c:v>225</c:v>
                </c:pt>
                <c:pt idx="533">
                  <c:v>225</c:v>
                </c:pt>
                <c:pt idx="534">
                  <c:v>226</c:v>
                </c:pt>
                <c:pt idx="535">
                  <c:v>226</c:v>
                </c:pt>
                <c:pt idx="536">
                  <c:v>226</c:v>
                </c:pt>
                <c:pt idx="537">
                  <c:v>228</c:v>
                </c:pt>
                <c:pt idx="538">
                  <c:v>228</c:v>
                </c:pt>
                <c:pt idx="539">
                  <c:v>228</c:v>
                </c:pt>
                <c:pt idx="540">
                  <c:v>228</c:v>
                </c:pt>
                <c:pt idx="541">
                  <c:v>229</c:v>
                </c:pt>
                <c:pt idx="542">
                  <c:v>229</c:v>
                </c:pt>
                <c:pt idx="543">
                  <c:v>230</c:v>
                </c:pt>
                <c:pt idx="544">
                  <c:v>230</c:v>
                </c:pt>
                <c:pt idx="545">
                  <c:v>230</c:v>
                </c:pt>
                <c:pt idx="546">
                  <c:v>230</c:v>
                </c:pt>
                <c:pt idx="547">
                  <c:v>230</c:v>
                </c:pt>
                <c:pt idx="548">
                  <c:v>230</c:v>
                </c:pt>
                <c:pt idx="549">
                  <c:v>230</c:v>
                </c:pt>
                <c:pt idx="550">
                  <c:v>230</c:v>
                </c:pt>
                <c:pt idx="551">
                  <c:v>230</c:v>
                </c:pt>
                <c:pt idx="552">
                  <c:v>230</c:v>
                </c:pt>
                <c:pt idx="553">
                  <c:v>230</c:v>
                </c:pt>
                <c:pt idx="554">
                  <c:v>230</c:v>
                </c:pt>
                <c:pt idx="555">
                  <c:v>230</c:v>
                </c:pt>
                <c:pt idx="556">
                  <c:v>230</c:v>
                </c:pt>
                <c:pt idx="557">
                  <c:v>230</c:v>
                </c:pt>
                <c:pt idx="558">
                  <c:v>230</c:v>
                </c:pt>
                <c:pt idx="559">
                  <c:v>230</c:v>
                </c:pt>
                <c:pt idx="560">
                  <c:v>233</c:v>
                </c:pt>
                <c:pt idx="561">
                  <c:v>234</c:v>
                </c:pt>
                <c:pt idx="562">
                  <c:v>234</c:v>
                </c:pt>
                <c:pt idx="563">
                  <c:v>234</c:v>
                </c:pt>
                <c:pt idx="564">
                  <c:v>234</c:v>
                </c:pt>
                <c:pt idx="565">
                  <c:v>235</c:v>
                </c:pt>
                <c:pt idx="566">
                  <c:v>235</c:v>
                </c:pt>
                <c:pt idx="567">
                  <c:v>235</c:v>
                </c:pt>
                <c:pt idx="568">
                  <c:v>235</c:v>
                </c:pt>
                <c:pt idx="569">
                  <c:v>235</c:v>
                </c:pt>
                <c:pt idx="570">
                  <c:v>235</c:v>
                </c:pt>
                <c:pt idx="571">
                  <c:v>237</c:v>
                </c:pt>
                <c:pt idx="572">
                  <c:v>237</c:v>
                </c:pt>
                <c:pt idx="573">
                  <c:v>237</c:v>
                </c:pt>
                <c:pt idx="574">
                  <c:v>237</c:v>
                </c:pt>
                <c:pt idx="575">
                  <c:v>237</c:v>
                </c:pt>
                <c:pt idx="576">
                  <c:v>238</c:v>
                </c:pt>
                <c:pt idx="577">
                  <c:v>238</c:v>
                </c:pt>
                <c:pt idx="578">
                  <c:v>238</c:v>
                </c:pt>
                <c:pt idx="579">
                  <c:v>238</c:v>
                </c:pt>
                <c:pt idx="580">
                  <c:v>238</c:v>
                </c:pt>
                <c:pt idx="581">
                  <c:v>238</c:v>
                </c:pt>
                <c:pt idx="582">
                  <c:v>239</c:v>
                </c:pt>
                <c:pt idx="583">
                  <c:v>240</c:v>
                </c:pt>
                <c:pt idx="584">
                  <c:v>240</c:v>
                </c:pt>
                <c:pt idx="585">
                  <c:v>240</c:v>
                </c:pt>
                <c:pt idx="586">
                  <c:v>240</c:v>
                </c:pt>
                <c:pt idx="587">
                  <c:v>240</c:v>
                </c:pt>
                <c:pt idx="588">
                  <c:v>240</c:v>
                </c:pt>
                <c:pt idx="589">
                  <c:v>240</c:v>
                </c:pt>
                <c:pt idx="590">
                  <c:v>240</c:v>
                </c:pt>
                <c:pt idx="591">
                  <c:v>240</c:v>
                </c:pt>
                <c:pt idx="592">
                  <c:v>240</c:v>
                </c:pt>
                <c:pt idx="593">
                  <c:v>240</c:v>
                </c:pt>
                <c:pt idx="594">
                  <c:v>240</c:v>
                </c:pt>
                <c:pt idx="595">
                  <c:v>240</c:v>
                </c:pt>
                <c:pt idx="596">
                  <c:v>240</c:v>
                </c:pt>
                <c:pt idx="597">
                  <c:v>240</c:v>
                </c:pt>
                <c:pt idx="598">
                  <c:v>241</c:v>
                </c:pt>
                <c:pt idx="599">
                  <c:v>241</c:v>
                </c:pt>
                <c:pt idx="600">
                  <c:v>241</c:v>
                </c:pt>
                <c:pt idx="601">
                  <c:v>241</c:v>
                </c:pt>
                <c:pt idx="602">
                  <c:v>241</c:v>
                </c:pt>
                <c:pt idx="603">
                  <c:v>241</c:v>
                </c:pt>
                <c:pt idx="604">
                  <c:v>242</c:v>
                </c:pt>
                <c:pt idx="605">
                  <c:v>242</c:v>
                </c:pt>
                <c:pt idx="606">
                  <c:v>242</c:v>
                </c:pt>
                <c:pt idx="607">
                  <c:v>242</c:v>
                </c:pt>
                <c:pt idx="608">
                  <c:v>242</c:v>
                </c:pt>
                <c:pt idx="609">
                  <c:v>243</c:v>
                </c:pt>
                <c:pt idx="610">
                  <c:v>243</c:v>
                </c:pt>
                <c:pt idx="611">
                  <c:v>243</c:v>
                </c:pt>
                <c:pt idx="612">
                  <c:v>243</c:v>
                </c:pt>
                <c:pt idx="613">
                  <c:v>243</c:v>
                </c:pt>
                <c:pt idx="614">
                  <c:v>244</c:v>
                </c:pt>
                <c:pt idx="615">
                  <c:v>244</c:v>
                </c:pt>
                <c:pt idx="616">
                  <c:v>245</c:v>
                </c:pt>
                <c:pt idx="617">
                  <c:v>245</c:v>
                </c:pt>
                <c:pt idx="618">
                  <c:v>245</c:v>
                </c:pt>
                <c:pt idx="619">
                  <c:v>246</c:v>
                </c:pt>
                <c:pt idx="620">
                  <c:v>246</c:v>
                </c:pt>
                <c:pt idx="621">
                  <c:v>246</c:v>
                </c:pt>
                <c:pt idx="622">
                  <c:v>246</c:v>
                </c:pt>
                <c:pt idx="623">
                  <c:v>246</c:v>
                </c:pt>
                <c:pt idx="624">
                  <c:v>247</c:v>
                </c:pt>
                <c:pt idx="625">
                  <c:v>247</c:v>
                </c:pt>
                <c:pt idx="626">
                  <c:v>248</c:v>
                </c:pt>
                <c:pt idx="627">
                  <c:v>248</c:v>
                </c:pt>
                <c:pt idx="628">
                  <c:v>248</c:v>
                </c:pt>
                <c:pt idx="629">
                  <c:v>249</c:v>
                </c:pt>
                <c:pt idx="630">
                  <c:v>249</c:v>
                </c:pt>
                <c:pt idx="631">
                  <c:v>250</c:v>
                </c:pt>
                <c:pt idx="632">
                  <c:v>250</c:v>
                </c:pt>
                <c:pt idx="633">
                  <c:v>250</c:v>
                </c:pt>
                <c:pt idx="634">
                  <c:v>250</c:v>
                </c:pt>
                <c:pt idx="635">
                  <c:v>250</c:v>
                </c:pt>
                <c:pt idx="636">
                  <c:v>250</c:v>
                </c:pt>
                <c:pt idx="637">
                  <c:v>250</c:v>
                </c:pt>
                <c:pt idx="638">
                  <c:v>250</c:v>
                </c:pt>
                <c:pt idx="639">
                  <c:v>250</c:v>
                </c:pt>
                <c:pt idx="640">
                  <c:v>250</c:v>
                </c:pt>
                <c:pt idx="641">
                  <c:v>250</c:v>
                </c:pt>
                <c:pt idx="642">
                  <c:v>250</c:v>
                </c:pt>
                <c:pt idx="643">
                  <c:v>250</c:v>
                </c:pt>
                <c:pt idx="644">
                  <c:v>250</c:v>
                </c:pt>
                <c:pt idx="645">
                  <c:v>250</c:v>
                </c:pt>
                <c:pt idx="646">
                  <c:v>250</c:v>
                </c:pt>
                <c:pt idx="647">
                  <c:v>252</c:v>
                </c:pt>
                <c:pt idx="648">
                  <c:v>252</c:v>
                </c:pt>
                <c:pt idx="649">
                  <c:v>252</c:v>
                </c:pt>
                <c:pt idx="650">
                  <c:v>252</c:v>
                </c:pt>
                <c:pt idx="651">
                  <c:v>252</c:v>
                </c:pt>
                <c:pt idx="652">
                  <c:v>253</c:v>
                </c:pt>
                <c:pt idx="653">
                  <c:v>253</c:v>
                </c:pt>
                <c:pt idx="654">
                  <c:v>253</c:v>
                </c:pt>
                <c:pt idx="655">
                  <c:v>254</c:v>
                </c:pt>
                <c:pt idx="656">
                  <c:v>254</c:v>
                </c:pt>
                <c:pt idx="657">
                  <c:v>255</c:v>
                </c:pt>
                <c:pt idx="658">
                  <c:v>255</c:v>
                </c:pt>
                <c:pt idx="659">
                  <c:v>255</c:v>
                </c:pt>
                <c:pt idx="660">
                  <c:v>255</c:v>
                </c:pt>
                <c:pt idx="661">
                  <c:v>255</c:v>
                </c:pt>
                <c:pt idx="662">
                  <c:v>255</c:v>
                </c:pt>
                <c:pt idx="663">
                  <c:v>256</c:v>
                </c:pt>
                <c:pt idx="664">
                  <c:v>257</c:v>
                </c:pt>
                <c:pt idx="665">
                  <c:v>257</c:v>
                </c:pt>
                <c:pt idx="666">
                  <c:v>257</c:v>
                </c:pt>
                <c:pt idx="667">
                  <c:v>257</c:v>
                </c:pt>
                <c:pt idx="668">
                  <c:v>257</c:v>
                </c:pt>
                <c:pt idx="669">
                  <c:v>258</c:v>
                </c:pt>
                <c:pt idx="670">
                  <c:v>258</c:v>
                </c:pt>
                <c:pt idx="671">
                  <c:v>258</c:v>
                </c:pt>
                <c:pt idx="672">
                  <c:v>258</c:v>
                </c:pt>
                <c:pt idx="673">
                  <c:v>258</c:v>
                </c:pt>
                <c:pt idx="674">
                  <c:v>258</c:v>
                </c:pt>
                <c:pt idx="675">
                  <c:v>258</c:v>
                </c:pt>
                <c:pt idx="676">
                  <c:v>258</c:v>
                </c:pt>
                <c:pt idx="677">
                  <c:v>258</c:v>
                </c:pt>
                <c:pt idx="678">
                  <c:v>259</c:v>
                </c:pt>
                <c:pt idx="679">
                  <c:v>260</c:v>
                </c:pt>
                <c:pt idx="680">
                  <c:v>260</c:v>
                </c:pt>
                <c:pt idx="681">
                  <c:v>260</c:v>
                </c:pt>
                <c:pt idx="682">
                  <c:v>260</c:v>
                </c:pt>
                <c:pt idx="683">
                  <c:v>260</c:v>
                </c:pt>
                <c:pt idx="684">
                  <c:v>260</c:v>
                </c:pt>
                <c:pt idx="685">
                  <c:v>261</c:v>
                </c:pt>
                <c:pt idx="686">
                  <c:v>261</c:v>
                </c:pt>
                <c:pt idx="687">
                  <c:v>261</c:v>
                </c:pt>
                <c:pt idx="688">
                  <c:v>262</c:v>
                </c:pt>
                <c:pt idx="689">
                  <c:v>262</c:v>
                </c:pt>
                <c:pt idx="690">
                  <c:v>262</c:v>
                </c:pt>
                <c:pt idx="691">
                  <c:v>262</c:v>
                </c:pt>
                <c:pt idx="692">
                  <c:v>262</c:v>
                </c:pt>
                <c:pt idx="693">
                  <c:v>263</c:v>
                </c:pt>
                <c:pt idx="694">
                  <c:v>263</c:v>
                </c:pt>
                <c:pt idx="695">
                  <c:v>263</c:v>
                </c:pt>
                <c:pt idx="696">
                  <c:v>263</c:v>
                </c:pt>
                <c:pt idx="697">
                  <c:v>263</c:v>
                </c:pt>
                <c:pt idx="698">
                  <c:v>264</c:v>
                </c:pt>
                <c:pt idx="699">
                  <c:v>265</c:v>
                </c:pt>
                <c:pt idx="700">
                  <c:v>265</c:v>
                </c:pt>
                <c:pt idx="701">
                  <c:v>265</c:v>
                </c:pt>
                <c:pt idx="702">
                  <c:v>266</c:v>
                </c:pt>
                <c:pt idx="703">
                  <c:v>266</c:v>
                </c:pt>
                <c:pt idx="704">
                  <c:v>266</c:v>
                </c:pt>
                <c:pt idx="705">
                  <c:v>266</c:v>
                </c:pt>
                <c:pt idx="706">
                  <c:v>266</c:v>
                </c:pt>
                <c:pt idx="707">
                  <c:v>267</c:v>
                </c:pt>
                <c:pt idx="708">
                  <c:v>267</c:v>
                </c:pt>
                <c:pt idx="709">
                  <c:v>267</c:v>
                </c:pt>
                <c:pt idx="710">
                  <c:v>267</c:v>
                </c:pt>
                <c:pt idx="711">
                  <c:v>268</c:v>
                </c:pt>
                <c:pt idx="712">
                  <c:v>268</c:v>
                </c:pt>
                <c:pt idx="713">
                  <c:v>269</c:v>
                </c:pt>
                <c:pt idx="714">
                  <c:v>270</c:v>
                </c:pt>
                <c:pt idx="715">
                  <c:v>270</c:v>
                </c:pt>
                <c:pt idx="716">
                  <c:v>270</c:v>
                </c:pt>
                <c:pt idx="717">
                  <c:v>270</c:v>
                </c:pt>
                <c:pt idx="718">
                  <c:v>270</c:v>
                </c:pt>
                <c:pt idx="719">
                  <c:v>270</c:v>
                </c:pt>
                <c:pt idx="720">
                  <c:v>270</c:v>
                </c:pt>
                <c:pt idx="721">
                  <c:v>270</c:v>
                </c:pt>
                <c:pt idx="722">
                  <c:v>270</c:v>
                </c:pt>
                <c:pt idx="723">
                  <c:v>271</c:v>
                </c:pt>
                <c:pt idx="724">
                  <c:v>271</c:v>
                </c:pt>
                <c:pt idx="725">
                  <c:v>271</c:v>
                </c:pt>
                <c:pt idx="726">
                  <c:v>271</c:v>
                </c:pt>
                <c:pt idx="727">
                  <c:v>272</c:v>
                </c:pt>
                <c:pt idx="728">
                  <c:v>272</c:v>
                </c:pt>
                <c:pt idx="729">
                  <c:v>272</c:v>
                </c:pt>
                <c:pt idx="730">
                  <c:v>273</c:v>
                </c:pt>
                <c:pt idx="731">
                  <c:v>273</c:v>
                </c:pt>
                <c:pt idx="732">
                  <c:v>273</c:v>
                </c:pt>
                <c:pt idx="733">
                  <c:v>274</c:v>
                </c:pt>
                <c:pt idx="734">
                  <c:v>274</c:v>
                </c:pt>
                <c:pt idx="735">
                  <c:v>274</c:v>
                </c:pt>
                <c:pt idx="736">
                  <c:v>275</c:v>
                </c:pt>
                <c:pt idx="737">
                  <c:v>276</c:v>
                </c:pt>
                <c:pt idx="738">
                  <c:v>276</c:v>
                </c:pt>
                <c:pt idx="739">
                  <c:v>276</c:v>
                </c:pt>
                <c:pt idx="740">
                  <c:v>277</c:v>
                </c:pt>
                <c:pt idx="741">
                  <c:v>277</c:v>
                </c:pt>
                <c:pt idx="742">
                  <c:v>277</c:v>
                </c:pt>
                <c:pt idx="743">
                  <c:v>278</c:v>
                </c:pt>
                <c:pt idx="744">
                  <c:v>278</c:v>
                </c:pt>
                <c:pt idx="745">
                  <c:v>278</c:v>
                </c:pt>
                <c:pt idx="746">
                  <c:v>279</c:v>
                </c:pt>
                <c:pt idx="747">
                  <c:v>280</c:v>
                </c:pt>
                <c:pt idx="748">
                  <c:v>280</c:v>
                </c:pt>
                <c:pt idx="749">
                  <c:v>280</c:v>
                </c:pt>
                <c:pt idx="750">
                  <c:v>280</c:v>
                </c:pt>
                <c:pt idx="751">
                  <c:v>280</c:v>
                </c:pt>
                <c:pt idx="752">
                  <c:v>280</c:v>
                </c:pt>
                <c:pt idx="753">
                  <c:v>280</c:v>
                </c:pt>
                <c:pt idx="754">
                  <c:v>280</c:v>
                </c:pt>
                <c:pt idx="755">
                  <c:v>280</c:v>
                </c:pt>
                <c:pt idx="756">
                  <c:v>280</c:v>
                </c:pt>
                <c:pt idx="757">
                  <c:v>280</c:v>
                </c:pt>
                <c:pt idx="758">
                  <c:v>280</c:v>
                </c:pt>
                <c:pt idx="759">
                  <c:v>280</c:v>
                </c:pt>
                <c:pt idx="760">
                  <c:v>280</c:v>
                </c:pt>
                <c:pt idx="761">
                  <c:v>281</c:v>
                </c:pt>
                <c:pt idx="762">
                  <c:v>281</c:v>
                </c:pt>
                <c:pt idx="763">
                  <c:v>281</c:v>
                </c:pt>
                <c:pt idx="764">
                  <c:v>282</c:v>
                </c:pt>
                <c:pt idx="765">
                  <c:v>282</c:v>
                </c:pt>
                <c:pt idx="766">
                  <c:v>282</c:v>
                </c:pt>
                <c:pt idx="767">
                  <c:v>282</c:v>
                </c:pt>
                <c:pt idx="768">
                  <c:v>282</c:v>
                </c:pt>
                <c:pt idx="769">
                  <c:v>282</c:v>
                </c:pt>
                <c:pt idx="770">
                  <c:v>282</c:v>
                </c:pt>
                <c:pt idx="771">
                  <c:v>283</c:v>
                </c:pt>
                <c:pt idx="772">
                  <c:v>283</c:v>
                </c:pt>
                <c:pt idx="773">
                  <c:v>283</c:v>
                </c:pt>
                <c:pt idx="774">
                  <c:v>283</c:v>
                </c:pt>
                <c:pt idx="775">
                  <c:v>283</c:v>
                </c:pt>
                <c:pt idx="776">
                  <c:v>283</c:v>
                </c:pt>
                <c:pt idx="777">
                  <c:v>283</c:v>
                </c:pt>
                <c:pt idx="778">
                  <c:v>283</c:v>
                </c:pt>
                <c:pt idx="779">
                  <c:v>284</c:v>
                </c:pt>
                <c:pt idx="780">
                  <c:v>284</c:v>
                </c:pt>
                <c:pt idx="781">
                  <c:v>286</c:v>
                </c:pt>
                <c:pt idx="782">
                  <c:v>286</c:v>
                </c:pt>
                <c:pt idx="783">
                  <c:v>287</c:v>
                </c:pt>
                <c:pt idx="784">
                  <c:v>287</c:v>
                </c:pt>
                <c:pt idx="785">
                  <c:v>287</c:v>
                </c:pt>
                <c:pt idx="786">
                  <c:v>288</c:v>
                </c:pt>
                <c:pt idx="787">
                  <c:v>288</c:v>
                </c:pt>
                <c:pt idx="788">
                  <c:v>288</c:v>
                </c:pt>
                <c:pt idx="789">
                  <c:v>288</c:v>
                </c:pt>
                <c:pt idx="790">
                  <c:v>289</c:v>
                </c:pt>
                <c:pt idx="791">
                  <c:v>290</c:v>
                </c:pt>
                <c:pt idx="792">
                  <c:v>290</c:v>
                </c:pt>
                <c:pt idx="793">
                  <c:v>290</c:v>
                </c:pt>
                <c:pt idx="794">
                  <c:v>290</c:v>
                </c:pt>
                <c:pt idx="795">
                  <c:v>290</c:v>
                </c:pt>
                <c:pt idx="796">
                  <c:v>290</c:v>
                </c:pt>
                <c:pt idx="797">
                  <c:v>290</c:v>
                </c:pt>
                <c:pt idx="798">
                  <c:v>290</c:v>
                </c:pt>
                <c:pt idx="799">
                  <c:v>290</c:v>
                </c:pt>
                <c:pt idx="800">
                  <c:v>290</c:v>
                </c:pt>
                <c:pt idx="801">
                  <c:v>290</c:v>
                </c:pt>
                <c:pt idx="802">
                  <c:v>290</c:v>
                </c:pt>
                <c:pt idx="803">
                  <c:v>291</c:v>
                </c:pt>
                <c:pt idx="804">
                  <c:v>292</c:v>
                </c:pt>
                <c:pt idx="805">
                  <c:v>292</c:v>
                </c:pt>
                <c:pt idx="806">
                  <c:v>292</c:v>
                </c:pt>
                <c:pt idx="807">
                  <c:v>292</c:v>
                </c:pt>
                <c:pt idx="808">
                  <c:v>292</c:v>
                </c:pt>
                <c:pt idx="809">
                  <c:v>292</c:v>
                </c:pt>
                <c:pt idx="810">
                  <c:v>293</c:v>
                </c:pt>
                <c:pt idx="811">
                  <c:v>293</c:v>
                </c:pt>
                <c:pt idx="812">
                  <c:v>293</c:v>
                </c:pt>
                <c:pt idx="813">
                  <c:v>293</c:v>
                </c:pt>
                <c:pt idx="814">
                  <c:v>293</c:v>
                </c:pt>
                <c:pt idx="815">
                  <c:v>293</c:v>
                </c:pt>
                <c:pt idx="816">
                  <c:v>293</c:v>
                </c:pt>
                <c:pt idx="817">
                  <c:v>293</c:v>
                </c:pt>
                <c:pt idx="818">
                  <c:v>295</c:v>
                </c:pt>
                <c:pt idx="819">
                  <c:v>295</c:v>
                </c:pt>
                <c:pt idx="820">
                  <c:v>296</c:v>
                </c:pt>
                <c:pt idx="821">
                  <c:v>296</c:v>
                </c:pt>
                <c:pt idx="822">
                  <c:v>297</c:v>
                </c:pt>
                <c:pt idx="823">
                  <c:v>297</c:v>
                </c:pt>
                <c:pt idx="824">
                  <c:v>297</c:v>
                </c:pt>
                <c:pt idx="825">
                  <c:v>298</c:v>
                </c:pt>
                <c:pt idx="826">
                  <c:v>298</c:v>
                </c:pt>
                <c:pt idx="827">
                  <c:v>298</c:v>
                </c:pt>
                <c:pt idx="828">
                  <c:v>298</c:v>
                </c:pt>
                <c:pt idx="829">
                  <c:v>298</c:v>
                </c:pt>
                <c:pt idx="830">
                  <c:v>298</c:v>
                </c:pt>
                <c:pt idx="831">
                  <c:v>299</c:v>
                </c:pt>
                <c:pt idx="832">
                  <c:v>299</c:v>
                </c:pt>
                <c:pt idx="833">
                  <c:v>300</c:v>
                </c:pt>
                <c:pt idx="834">
                  <c:v>300</c:v>
                </c:pt>
                <c:pt idx="835">
                  <c:v>300</c:v>
                </c:pt>
                <c:pt idx="836">
                  <c:v>300</c:v>
                </c:pt>
                <c:pt idx="837">
                  <c:v>300</c:v>
                </c:pt>
                <c:pt idx="838">
                  <c:v>300</c:v>
                </c:pt>
                <c:pt idx="839">
                  <c:v>300</c:v>
                </c:pt>
                <c:pt idx="840">
                  <c:v>300</c:v>
                </c:pt>
                <c:pt idx="841">
                  <c:v>300</c:v>
                </c:pt>
                <c:pt idx="842">
                  <c:v>300</c:v>
                </c:pt>
                <c:pt idx="843">
                  <c:v>300</c:v>
                </c:pt>
                <c:pt idx="844">
                  <c:v>300</c:v>
                </c:pt>
                <c:pt idx="845">
                  <c:v>300</c:v>
                </c:pt>
                <c:pt idx="846">
                  <c:v>300</c:v>
                </c:pt>
                <c:pt idx="847">
                  <c:v>301</c:v>
                </c:pt>
                <c:pt idx="848">
                  <c:v>301</c:v>
                </c:pt>
                <c:pt idx="849">
                  <c:v>301</c:v>
                </c:pt>
                <c:pt idx="850">
                  <c:v>302</c:v>
                </c:pt>
                <c:pt idx="851">
                  <c:v>302</c:v>
                </c:pt>
                <c:pt idx="852">
                  <c:v>303</c:v>
                </c:pt>
                <c:pt idx="853">
                  <c:v>303</c:v>
                </c:pt>
                <c:pt idx="854">
                  <c:v>303</c:v>
                </c:pt>
                <c:pt idx="855">
                  <c:v>303</c:v>
                </c:pt>
                <c:pt idx="856">
                  <c:v>303</c:v>
                </c:pt>
                <c:pt idx="857">
                  <c:v>305</c:v>
                </c:pt>
                <c:pt idx="858">
                  <c:v>305</c:v>
                </c:pt>
                <c:pt idx="859">
                  <c:v>305</c:v>
                </c:pt>
                <c:pt idx="860">
                  <c:v>305</c:v>
                </c:pt>
                <c:pt idx="861">
                  <c:v>306</c:v>
                </c:pt>
                <c:pt idx="862">
                  <c:v>306</c:v>
                </c:pt>
                <c:pt idx="863">
                  <c:v>306</c:v>
                </c:pt>
                <c:pt idx="864">
                  <c:v>306</c:v>
                </c:pt>
                <c:pt idx="865">
                  <c:v>307</c:v>
                </c:pt>
                <c:pt idx="866">
                  <c:v>307</c:v>
                </c:pt>
                <c:pt idx="867">
                  <c:v>307</c:v>
                </c:pt>
                <c:pt idx="868">
                  <c:v>308</c:v>
                </c:pt>
                <c:pt idx="869">
                  <c:v>308</c:v>
                </c:pt>
                <c:pt idx="870">
                  <c:v>308</c:v>
                </c:pt>
                <c:pt idx="871">
                  <c:v>308</c:v>
                </c:pt>
                <c:pt idx="872">
                  <c:v>308</c:v>
                </c:pt>
                <c:pt idx="873">
                  <c:v>308</c:v>
                </c:pt>
                <c:pt idx="874">
                  <c:v>308</c:v>
                </c:pt>
                <c:pt idx="875">
                  <c:v>309</c:v>
                </c:pt>
                <c:pt idx="876">
                  <c:v>310</c:v>
                </c:pt>
                <c:pt idx="877">
                  <c:v>310</c:v>
                </c:pt>
                <c:pt idx="878">
                  <c:v>310</c:v>
                </c:pt>
                <c:pt idx="879">
                  <c:v>310</c:v>
                </c:pt>
                <c:pt idx="880">
                  <c:v>310</c:v>
                </c:pt>
                <c:pt idx="881">
                  <c:v>310</c:v>
                </c:pt>
                <c:pt idx="882">
                  <c:v>310</c:v>
                </c:pt>
                <c:pt idx="883">
                  <c:v>310</c:v>
                </c:pt>
                <c:pt idx="884">
                  <c:v>310</c:v>
                </c:pt>
                <c:pt idx="885">
                  <c:v>310</c:v>
                </c:pt>
                <c:pt idx="886">
                  <c:v>310</c:v>
                </c:pt>
                <c:pt idx="887">
                  <c:v>310</c:v>
                </c:pt>
                <c:pt idx="888">
                  <c:v>310</c:v>
                </c:pt>
                <c:pt idx="889">
                  <c:v>310</c:v>
                </c:pt>
                <c:pt idx="890">
                  <c:v>312</c:v>
                </c:pt>
                <c:pt idx="891">
                  <c:v>312</c:v>
                </c:pt>
                <c:pt idx="892">
                  <c:v>312</c:v>
                </c:pt>
                <c:pt idx="893">
                  <c:v>312</c:v>
                </c:pt>
                <c:pt idx="894">
                  <c:v>312</c:v>
                </c:pt>
                <c:pt idx="895">
                  <c:v>313</c:v>
                </c:pt>
                <c:pt idx="896">
                  <c:v>313</c:v>
                </c:pt>
                <c:pt idx="897">
                  <c:v>313</c:v>
                </c:pt>
                <c:pt idx="898">
                  <c:v>314</c:v>
                </c:pt>
                <c:pt idx="899">
                  <c:v>315</c:v>
                </c:pt>
                <c:pt idx="900">
                  <c:v>317</c:v>
                </c:pt>
                <c:pt idx="901">
                  <c:v>317</c:v>
                </c:pt>
                <c:pt idx="902">
                  <c:v>318</c:v>
                </c:pt>
                <c:pt idx="903">
                  <c:v>318</c:v>
                </c:pt>
                <c:pt idx="904">
                  <c:v>318</c:v>
                </c:pt>
                <c:pt idx="905">
                  <c:v>319</c:v>
                </c:pt>
                <c:pt idx="906">
                  <c:v>320</c:v>
                </c:pt>
                <c:pt idx="907">
                  <c:v>320</c:v>
                </c:pt>
                <c:pt idx="908">
                  <c:v>320</c:v>
                </c:pt>
                <c:pt idx="909">
                  <c:v>320</c:v>
                </c:pt>
                <c:pt idx="910">
                  <c:v>320</c:v>
                </c:pt>
                <c:pt idx="911">
                  <c:v>320</c:v>
                </c:pt>
                <c:pt idx="912">
                  <c:v>320</c:v>
                </c:pt>
                <c:pt idx="913">
                  <c:v>320</c:v>
                </c:pt>
                <c:pt idx="914">
                  <c:v>320</c:v>
                </c:pt>
                <c:pt idx="915">
                  <c:v>320</c:v>
                </c:pt>
                <c:pt idx="916">
                  <c:v>320</c:v>
                </c:pt>
                <c:pt idx="917">
                  <c:v>320</c:v>
                </c:pt>
                <c:pt idx="918">
                  <c:v>320</c:v>
                </c:pt>
                <c:pt idx="919">
                  <c:v>320</c:v>
                </c:pt>
                <c:pt idx="920">
                  <c:v>320</c:v>
                </c:pt>
                <c:pt idx="921">
                  <c:v>321</c:v>
                </c:pt>
                <c:pt idx="922">
                  <c:v>321</c:v>
                </c:pt>
                <c:pt idx="923">
                  <c:v>322</c:v>
                </c:pt>
                <c:pt idx="924">
                  <c:v>322</c:v>
                </c:pt>
                <c:pt idx="925">
                  <c:v>322</c:v>
                </c:pt>
                <c:pt idx="926">
                  <c:v>322</c:v>
                </c:pt>
                <c:pt idx="927">
                  <c:v>323</c:v>
                </c:pt>
                <c:pt idx="928">
                  <c:v>323</c:v>
                </c:pt>
                <c:pt idx="929">
                  <c:v>324</c:v>
                </c:pt>
                <c:pt idx="930">
                  <c:v>325</c:v>
                </c:pt>
                <c:pt idx="931">
                  <c:v>325</c:v>
                </c:pt>
                <c:pt idx="932">
                  <c:v>325</c:v>
                </c:pt>
                <c:pt idx="933">
                  <c:v>326</c:v>
                </c:pt>
                <c:pt idx="934">
                  <c:v>326</c:v>
                </c:pt>
                <c:pt idx="935">
                  <c:v>326</c:v>
                </c:pt>
                <c:pt idx="936">
                  <c:v>326</c:v>
                </c:pt>
                <c:pt idx="937">
                  <c:v>327</c:v>
                </c:pt>
                <c:pt idx="938">
                  <c:v>328</c:v>
                </c:pt>
                <c:pt idx="939">
                  <c:v>328</c:v>
                </c:pt>
                <c:pt idx="940">
                  <c:v>328</c:v>
                </c:pt>
                <c:pt idx="941">
                  <c:v>329</c:v>
                </c:pt>
                <c:pt idx="942">
                  <c:v>329</c:v>
                </c:pt>
                <c:pt idx="943">
                  <c:v>329</c:v>
                </c:pt>
                <c:pt idx="944">
                  <c:v>330</c:v>
                </c:pt>
                <c:pt idx="945">
                  <c:v>330</c:v>
                </c:pt>
                <c:pt idx="946">
                  <c:v>330</c:v>
                </c:pt>
                <c:pt idx="947">
                  <c:v>330</c:v>
                </c:pt>
                <c:pt idx="948">
                  <c:v>330</c:v>
                </c:pt>
                <c:pt idx="949">
                  <c:v>330</c:v>
                </c:pt>
                <c:pt idx="950">
                  <c:v>330</c:v>
                </c:pt>
                <c:pt idx="951">
                  <c:v>330</c:v>
                </c:pt>
                <c:pt idx="952">
                  <c:v>331</c:v>
                </c:pt>
                <c:pt idx="953">
                  <c:v>332</c:v>
                </c:pt>
                <c:pt idx="954">
                  <c:v>332</c:v>
                </c:pt>
                <c:pt idx="955">
                  <c:v>333</c:v>
                </c:pt>
                <c:pt idx="956">
                  <c:v>333</c:v>
                </c:pt>
                <c:pt idx="957">
                  <c:v>333</c:v>
                </c:pt>
                <c:pt idx="958">
                  <c:v>334</c:v>
                </c:pt>
                <c:pt idx="959">
                  <c:v>334</c:v>
                </c:pt>
                <c:pt idx="960">
                  <c:v>334</c:v>
                </c:pt>
                <c:pt idx="961">
                  <c:v>334</c:v>
                </c:pt>
                <c:pt idx="962">
                  <c:v>334</c:v>
                </c:pt>
                <c:pt idx="963">
                  <c:v>335</c:v>
                </c:pt>
                <c:pt idx="964">
                  <c:v>335</c:v>
                </c:pt>
                <c:pt idx="965">
                  <c:v>335</c:v>
                </c:pt>
                <c:pt idx="966">
                  <c:v>335</c:v>
                </c:pt>
                <c:pt idx="967">
                  <c:v>335</c:v>
                </c:pt>
                <c:pt idx="968">
                  <c:v>335</c:v>
                </c:pt>
                <c:pt idx="969">
                  <c:v>336</c:v>
                </c:pt>
                <c:pt idx="970">
                  <c:v>336</c:v>
                </c:pt>
                <c:pt idx="971">
                  <c:v>336</c:v>
                </c:pt>
                <c:pt idx="972">
                  <c:v>337</c:v>
                </c:pt>
                <c:pt idx="973">
                  <c:v>338</c:v>
                </c:pt>
                <c:pt idx="974">
                  <c:v>338</c:v>
                </c:pt>
                <c:pt idx="975">
                  <c:v>338</c:v>
                </c:pt>
                <c:pt idx="976">
                  <c:v>339</c:v>
                </c:pt>
                <c:pt idx="977">
                  <c:v>339</c:v>
                </c:pt>
                <c:pt idx="978">
                  <c:v>340</c:v>
                </c:pt>
                <c:pt idx="979">
                  <c:v>340</c:v>
                </c:pt>
                <c:pt idx="980">
                  <c:v>340</c:v>
                </c:pt>
                <c:pt idx="981">
                  <c:v>340</c:v>
                </c:pt>
                <c:pt idx="982">
                  <c:v>340</c:v>
                </c:pt>
                <c:pt idx="983">
                  <c:v>340</c:v>
                </c:pt>
                <c:pt idx="984">
                  <c:v>340</c:v>
                </c:pt>
                <c:pt idx="985">
                  <c:v>340</c:v>
                </c:pt>
                <c:pt idx="986">
                  <c:v>340</c:v>
                </c:pt>
                <c:pt idx="987">
                  <c:v>340</c:v>
                </c:pt>
                <c:pt idx="988">
                  <c:v>340</c:v>
                </c:pt>
                <c:pt idx="989">
                  <c:v>340</c:v>
                </c:pt>
                <c:pt idx="990">
                  <c:v>340</c:v>
                </c:pt>
                <c:pt idx="991">
                  <c:v>340</c:v>
                </c:pt>
                <c:pt idx="992">
                  <c:v>340</c:v>
                </c:pt>
                <c:pt idx="993">
                  <c:v>340</c:v>
                </c:pt>
                <c:pt idx="994">
                  <c:v>341</c:v>
                </c:pt>
                <c:pt idx="995">
                  <c:v>341</c:v>
                </c:pt>
                <c:pt idx="996">
                  <c:v>342</c:v>
                </c:pt>
                <c:pt idx="997">
                  <c:v>343</c:v>
                </c:pt>
                <c:pt idx="998">
                  <c:v>343</c:v>
                </c:pt>
                <c:pt idx="999">
                  <c:v>343</c:v>
                </c:pt>
                <c:pt idx="1000">
                  <c:v>343</c:v>
                </c:pt>
                <c:pt idx="1001">
                  <c:v>344</c:v>
                </c:pt>
                <c:pt idx="1002">
                  <c:v>344</c:v>
                </c:pt>
                <c:pt idx="1003">
                  <c:v>345</c:v>
                </c:pt>
                <c:pt idx="1004">
                  <c:v>345</c:v>
                </c:pt>
                <c:pt idx="1005">
                  <c:v>345</c:v>
                </c:pt>
                <c:pt idx="1006">
                  <c:v>345</c:v>
                </c:pt>
                <c:pt idx="1007">
                  <c:v>346</c:v>
                </c:pt>
                <c:pt idx="1008">
                  <c:v>346</c:v>
                </c:pt>
                <c:pt idx="1009">
                  <c:v>347</c:v>
                </c:pt>
                <c:pt idx="1010">
                  <c:v>347</c:v>
                </c:pt>
                <c:pt idx="1011">
                  <c:v>348</c:v>
                </c:pt>
                <c:pt idx="1012">
                  <c:v>348</c:v>
                </c:pt>
                <c:pt idx="1013">
                  <c:v>348</c:v>
                </c:pt>
                <c:pt idx="1014">
                  <c:v>350</c:v>
                </c:pt>
                <c:pt idx="1015">
                  <c:v>350</c:v>
                </c:pt>
                <c:pt idx="1016">
                  <c:v>350</c:v>
                </c:pt>
                <c:pt idx="1017">
                  <c:v>350</c:v>
                </c:pt>
                <c:pt idx="1018">
                  <c:v>350</c:v>
                </c:pt>
                <c:pt idx="1019">
                  <c:v>350</c:v>
                </c:pt>
                <c:pt idx="1020">
                  <c:v>350</c:v>
                </c:pt>
                <c:pt idx="1021">
                  <c:v>350</c:v>
                </c:pt>
                <c:pt idx="1022">
                  <c:v>350</c:v>
                </c:pt>
                <c:pt idx="1023">
                  <c:v>350</c:v>
                </c:pt>
                <c:pt idx="1024">
                  <c:v>350</c:v>
                </c:pt>
                <c:pt idx="1025">
                  <c:v>350</c:v>
                </c:pt>
                <c:pt idx="1026">
                  <c:v>350</c:v>
                </c:pt>
                <c:pt idx="1027">
                  <c:v>350</c:v>
                </c:pt>
                <c:pt idx="1028">
                  <c:v>351</c:v>
                </c:pt>
                <c:pt idx="1029">
                  <c:v>351</c:v>
                </c:pt>
                <c:pt idx="1030">
                  <c:v>351</c:v>
                </c:pt>
                <c:pt idx="1031">
                  <c:v>351</c:v>
                </c:pt>
                <c:pt idx="1032">
                  <c:v>351</c:v>
                </c:pt>
                <c:pt idx="1033">
                  <c:v>352</c:v>
                </c:pt>
                <c:pt idx="1034">
                  <c:v>352</c:v>
                </c:pt>
                <c:pt idx="1035">
                  <c:v>353</c:v>
                </c:pt>
                <c:pt idx="1036">
                  <c:v>353</c:v>
                </c:pt>
                <c:pt idx="1037">
                  <c:v>353</c:v>
                </c:pt>
                <c:pt idx="1038">
                  <c:v>354</c:v>
                </c:pt>
                <c:pt idx="1039">
                  <c:v>354</c:v>
                </c:pt>
                <c:pt idx="1040">
                  <c:v>355</c:v>
                </c:pt>
                <c:pt idx="1041">
                  <c:v>355</c:v>
                </c:pt>
                <c:pt idx="1042">
                  <c:v>355</c:v>
                </c:pt>
                <c:pt idx="1043">
                  <c:v>355</c:v>
                </c:pt>
                <c:pt idx="1044">
                  <c:v>355</c:v>
                </c:pt>
                <c:pt idx="1045">
                  <c:v>355</c:v>
                </c:pt>
                <c:pt idx="1046">
                  <c:v>356</c:v>
                </c:pt>
                <c:pt idx="1047">
                  <c:v>356</c:v>
                </c:pt>
                <c:pt idx="1048">
                  <c:v>356</c:v>
                </c:pt>
                <c:pt idx="1049">
                  <c:v>356</c:v>
                </c:pt>
                <c:pt idx="1050">
                  <c:v>357</c:v>
                </c:pt>
                <c:pt idx="1051">
                  <c:v>357</c:v>
                </c:pt>
                <c:pt idx="1052">
                  <c:v>358</c:v>
                </c:pt>
                <c:pt idx="1053">
                  <c:v>358</c:v>
                </c:pt>
                <c:pt idx="1054">
                  <c:v>358</c:v>
                </c:pt>
                <c:pt idx="1055">
                  <c:v>358</c:v>
                </c:pt>
                <c:pt idx="1056">
                  <c:v>358</c:v>
                </c:pt>
                <c:pt idx="1057">
                  <c:v>358</c:v>
                </c:pt>
                <c:pt idx="1058">
                  <c:v>359</c:v>
                </c:pt>
                <c:pt idx="1059">
                  <c:v>359</c:v>
                </c:pt>
                <c:pt idx="1060">
                  <c:v>359</c:v>
                </c:pt>
                <c:pt idx="1061">
                  <c:v>360</c:v>
                </c:pt>
                <c:pt idx="1062">
                  <c:v>360</c:v>
                </c:pt>
                <c:pt idx="1063">
                  <c:v>360</c:v>
                </c:pt>
                <c:pt idx="1064">
                  <c:v>360</c:v>
                </c:pt>
                <c:pt idx="1065">
                  <c:v>360</c:v>
                </c:pt>
                <c:pt idx="1066">
                  <c:v>360</c:v>
                </c:pt>
                <c:pt idx="1067">
                  <c:v>360</c:v>
                </c:pt>
                <c:pt idx="1068">
                  <c:v>360</c:v>
                </c:pt>
                <c:pt idx="1069">
                  <c:v>360</c:v>
                </c:pt>
                <c:pt idx="1070">
                  <c:v>360</c:v>
                </c:pt>
                <c:pt idx="1071">
                  <c:v>360</c:v>
                </c:pt>
                <c:pt idx="1072">
                  <c:v>361</c:v>
                </c:pt>
                <c:pt idx="1073">
                  <c:v>361</c:v>
                </c:pt>
                <c:pt idx="1074">
                  <c:v>362</c:v>
                </c:pt>
                <c:pt idx="1075">
                  <c:v>362</c:v>
                </c:pt>
                <c:pt idx="1076">
                  <c:v>362</c:v>
                </c:pt>
                <c:pt idx="1077">
                  <c:v>362</c:v>
                </c:pt>
                <c:pt idx="1078">
                  <c:v>362</c:v>
                </c:pt>
                <c:pt idx="1079">
                  <c:v>363</c:v>
                </c:pt>
                <c:pt idx="1080">
                  <c:v>363</c:v>
                </c:pt>
                <c:pt idx="1081">
                  <c:v>364</c:v>
                </c:pt>
                <c:pt idx="1082">
                  <c:v>364</c:v>
                </c:pt>
                <c:pt idx="1083">
                  <c:v>365</c:v>
                </c:pt>
                <c:pt idx="1084">
                  <c:v>365</c:v>
                </c:pt>
                <c:pt idx="1085">
                  <c:v>365</c:v>
                </c:pt>
                <c:pt idx="1086">
                  <c:v>366</c:v>
                </c:pt>
                <c:pt idx="1087">
                  <c:v>366</c:v>
                </c:pt>
                <c:pt idx="1088">
                  <c:v>367</c:v>
                </c:pt>
                <c:pt idx="1089">
                  <c:v>367</c:v>
                </c:pt>
                <c:pt idx="1090">
                  <c:v>368</c:v>
                </c:pt>
                <c:pt idx="1091">
                  <c:v>368</c:v>
                </c:pt>
                <c:pt idx="1092">
                  <c:v>368</c:v>
                </c:pt>
                <c:pt idx="1093">
                  <c:v>368</c:v>
                </c:pt>
                <c:pt idx="1094">
                  <c:v>369</c:v>
                </c:pt>
                <c:pt idx="1095">
                  <c:v>369</c:v>
                </c:pt>
                <c:pt idx="1096">
                  <c:v>370</c:v>
                </c:pt>
                <c:pt idx="1097">
                  <c:v>370</c:v>
                </c:pt>
                <c:pt idx="1098">
                  <c:v>370</c:v>
                </c:pt>
                <c:pt idx="1099">
                  <c:v>370</c:v>
                </c:pt>
                <c:pt idx="1100">
                  <c:v>370</c:v>
                </c:pt>
                <c:pt idx="1101">
                  <c:v>370</c:v>
                </c:pt>
                <c:pt idx="1102">
                  <c:v>370</c:v>
                </c:pt>
                <c:pt idx="1103">
                  <c:v>370</c:v>
                </c:pt>
                <c:pt idx="1104">
                  <c:v>370</c:v>
                </c:pt>
                <c:pt idx="1105">
                  <c:v>370</c:v>
                </c:pt>
                <c:pt idx="1106">
                  <c:v>370</c:v>
                </c:pt>
                <c:pt idx="1107">
                  <c:v>371</c:v>
                </c:pt>
                <c:pt idx="1108">
                  <c:v>371</c:v>
                </c:pt>
                <c:pt idx="1109">
                  <c:v>372</c:v>
                </c:pt>
                <c:pt idx="1110">
                  <c:v>372</c:v>
                </c:pt>
                <c:pt idx="1111">
                  <c:v>372</c:v>
                </c:pt>
                <c:pt idx="1112">
                  <c:v>372</c:v>
                </c:pt>
                <c:pt idx="1113">
                  <c:v>373</c:v>
                </c:pt>
                <c:pt idx="1114">
                  <c:v>374</c:v>
                </c:pt>
                <c:pt idx="1115">
                  <c:v>374</c:v>
                </c:pt>
                <c:pt idx="1116">
                  <c:v>375</c:v>
                </c:pt>
                <c:pt idx="1117">
                  <c:v>375</c:v>
                </c:pt>
                <c:pt idx="1118">
                  <c:v>375</c:v>
                </c:pt>
                <c:pt idx="1119">
                  <c:v>375</c:v>
                </c:pt>
                <c:pt idx="1120">
                  <c:v>375</c:v>
                </c:pt>
                <c:pt idx="1121">
                  <c:v>375</c:v>
                </c:pt>
                <c:pt idx="1122">
                  <c:v>377</c:v>
                </c:pt>
                <c:pt idx="1123">
                  <c:v>378</c:v>
                </c:pt>
                <c:pt idx="1124">
                  <c:v>378</c:v>
                </c:pt>
                <c:pt idx="1125">
                  <c:v>379</c:v>
                </c:pt>
                <c:pt idx="1126">
                  <c:v>380</c:v>
                </c:pt>
                <c:pt idx="1127">
                  <c:v>380</c:v>
                </c:pt>
                <c:pt idx="1128">
                  <c:v>380</c:v>
                </c:pt>
                <c:pt idx="1129">
                  <c:v>380</c:v>
                </c:pt>
                <c:pt idx="1130">
                  <c:v>380</c:v>
                </c:pt>
                <c:pt idx="1131">
                  <c:v>380</c:v>
                </c:pt>
                <c:pt idx="1132">
                  <c:v>380</c:v>
                </c:pt>
                <c:pt idx="1133">
                  <c:v>380</c:v>
                </c:pt>
                <c:pt idx="1134">
                  <c:v>380</c:v>
                </c:pt>
                <c:pt idx="1135">
                  <c:v>380</c:v>
                </c:pt>
                <c:pt idx="1136">
                  <c:v>380</c:v>
                </c:pt>
                <c:pt idx="1137">
                  <c:v>380</c:v>
                </c:pt>
                <c:pt idx="1138">
                  <c:v>380</c:v>
                </c:pt>
                <c:pt idx="1139">
                  <c:v>380</c:v>
                </c:pt>
                <c:pt idx="1140">
                  <c:v>380</c:v>
                </c:pt>
                <c:pt idx="1141">
                  <c:v>381</c:v>
                </c:pt>
                <c:pt idx="1142">
                  <c:v>381</c:v>
                </c:pt>
                <c:pt idx="1143">
                  <c:v>382</c:v>
                </c:pt>
                <c:pt idx="1144">
                  <c:v>382</c:v>
                </c:pt>
                <c:pt idx="1145">
                  <c:v>383</c:v>
                </c:pt>
                <c:pt idx="1146">
                  <c:v>383</c:v>
                </c:pt>
                <c:pt idx="1147">
                  <c:v>383</c:v>
                </c:pt>
                <c:pt idx="1148">
                  <c:v>383</c:v>
                </c:pt>
                <c:pt idx="1149">
                  <c:v>383</c:v>
                </c:pt>
                <c:pt idx="1150">
                  <c:v>383</c:v>
                </c:pt>
                <c:pt idx="1151">
                  <c:v>383</c:v>
                </c:pt>
                <c:pt idx="1152">
                  <c:v>384</c:v>
                </c:pt>
                <c:pt idx="1153">
                  <c:v>385</c:v>
                </c:pt>
                <c:pt idx="1154">
                  <c:v>385</c:v>
                </c:pt>
                <c:pt idx="1155">
                  <c:v>386</c:v>
                </c:pt>
                <c:pt idx="1156">
                  <c:v>387</c:v>
                </c:pt>
                <c:pt idx="1157">
                  <c:v>387</c:v>
                </c:pt>
                <c:pt idx="1158">
                  <c:v>387</c:v>
                </c:pt>
                <c:pt idx="1159">
                  <c:v>387</c:v>
                </c:pt>
                <c:pt idx="1160">
                  <c:v>387</c:v>
                </c:pt>
                <c:pt idx="1161">
                  <c:v>387</c:v>
                </c:pt>
                <c:pt idx="1162">
                  <c:v>388</c:v>
                </c:pt>
                <c:pt idx="1163">
                  <c:v>388</c:v>
                </c:pt>
                <c:pt idx="1164">
                  <c:v>389</c:v>
                </c:pt>
                <c:pt idx="1165">
                  <c:v>390</c:v>
                </c:pt>
                <c:pt idx="1166">
                  <c:v>390</c:v>
                </c:pt>
                <c:pt idx="1167">
                  <c:v>390</c:v>
                </c:pt>
                <c:pt idx="1168">
                  <c:v>390</c:v>
                </c:pt>
                <c:pt idx="1169">
                  <c:v>390</c:v>
                </c:pt>
                <c:pt idx="1170">
                  <c:v>390</c:v>
                </c:pt>
                <c:pt idx="1171">
                  <c:v>390</c:v>
                </c:pt>
                <c:pt idx="1172">
                  <c:v>390</c:v>
                </c:pt>
                <c:pt idx="1173">
                  <c:v>390</c:v>
                </c:pt>
                <c:pt idx="1174">
                  <c:v>390</c:v>
                </c:pt>
                <c:pt idx="1175">
                  <c:v>390</c:v>
                </c:pt>
                <c:pt idx="1176">
                  <c:v>390</c:v>
                </c:pt>
                <c:pt idx="1177">
                  <c:v>390</c:v>
                </c:pt>
                <c:pt idx="1178">
                  <c:v>390</c:v>
                </c:pt>
                <c:pt idx="1179">
                  <c:v>391</c:v>
                </c:pt>
                <c:pt idx="1180">
                  <c:v>391</c:v>
                </c:pt>
                <c:pt idx="1181">
                  <c:v>393</c:v>
                </c:pt>
                <c:pt idx="1182">
                  <c:v>393</c:v>
                </c:pt>
                <c:pt idx="1183">
                  <c:v>393</c:v>
                </c:pt>
                <c:pt idx="1184">
                  <c:v>395</c:v>
                </c:pt>
                <c:pt idx="1185">
                  <c:v>395</c:v>
                </c:pt>
                <c:pt idx="1186">
                  <c:v>395</c:v>
                </c:pt>
                <c:pt idx="1187">
                  <c:v>395</c:v>
                </c:pt>
                <c:pt idx="1188">
                  <c:v>395</c:v>
                </c:pt>
                <c:pt idx="1189">
                  <c:v>395</c:v>
                </c:pt>
                <c:pt idx="1190">
                  <c:v>395</c:v>
                </c:pt>
                <c:pt idx="1191">
                  <c:v>395</c:v>
                </c:pt>
                <c:pt idx="1192">
                  <c:v>395</c:v>
                </c:pt>
                <c:pt idx="1193">
                  <c:v>396</c:v>
                </c:pt>
                <c:pt idx="1194">
                  <c:v>396</c:v>
                </c:pt>
                <c:pt idx="1195">
                  <c:v>397</c:v>
                </c:pt>
                <c:pt idx="1196">
                  <c:v>397</c:v>
                </c:pt>
                <c:pt idx="1197">
                  <c:v>397</c:v>
                </c:pt>
                <c:pt idx="1198">
                  <c:v>398</c:v>
                </c:pt>
                <c:pt idx="1199">
                  <c:v>398</c:v>
                </c:pt>
                <c:pt idx="1200">
                  <c:v>398</c:v>
                </c:pt>
                <c:pt idx="1201">
                  <c:v>398</c:v>
                </c:pt>
                <c:pt idx="1202">
                  <c:v>399</c:v>
                </c:pt>
                <c:pt idx="1203">
                  <c:v>399</c:v>
                </c:pt>
                <c:pt idx="1204">
                  <c:v>400</c:v>
                </c:pt>
                <c:pt idx="1205">
                  <c:v>400</c:v>
                </c:pt>
                <c:pt idx="1206">
                  <c:v>400</c:v>
                </c:pt>
                <c:pt idx="1207">
                  <c:v>400</c:v>
                </c:pt>
                <c:pt idx="1208">
                  <c:v>400</c:v>
                </c:pt>
                <c:pt idx="1209">
                  <c:v>400</c:v>
                </c:pt>
                <c:pt idx="1210">
                  <c:v>401</c:v>
                </c:pt>
                <c:pt idx="1211">
                  <c:v>402</c:v>
                </c:pt>
                <c:pt idx="1212">
                  <c:v>402</c:v>
                </c:pt>
                <c:pt idx="1213">
                  <c:v>403</c:v>
                </c:pt>
                <c:pt idx="1214">
                  <c:v>403</c:v>
                </c:pt>
                <c:pt idx="1215">
                  <c:v>403</c:v>
                </c:pt>
                <c:pt idx="1216">
                  <c:v>403</c:v>
                </c:pt>
                <c:pt idx="1217">
                  <c:v>404</c:v>
                </c:pt>
                <c:pt idx="1218">
                  <c:v>404</c:v>
                </c:pt>
                <c:pt idx="1219">
                  <c:v>404</c:v>
                </c:pt>
                <c:pt idx="1220">
                  <c:v>404</c:v>
                </c:pt>
                <c:pt idx="1221">
                  <c:v>405</c:v>
                </c:pt>
                <c:pt idx="1222">
                  <c:v>406</c:v>
                </c:pt>
                <c:pt idx="1223">
                  <c:v>406</c:v>
                </c:pt>
                <c:pt idx="1224">
                  <c:v>406</c:v>
                </c:pt>
                <c:pt idx="1225">
                  <c:v>406</c:v>
                </c:pt>
                <c:pt idx="1226">
                  <c:v>407</c:v>
                </c:pt>
                <c:pt idx="1227">
                  <c:v>407</c:v>
                </c:pt>
                <c:pt idx="1228">
                  <c:v>408</c:v>
                </c:pt>
                <c:pt idx="1229">
                  <c:v>409</c:v>
                </c:pt>
                <c:pt idx="1230">
                  <c:v>410</c:v>
                </c:pt>
                <c:pt idx="1231">
                  <c:v>410</c:v>
                </c:pt>
                <c:pt idx="1232">
                  <c:v>410</c:v>
                </c:pt>
                <c:pt idx="1233">
                  <c:v>410</c:v>
                </c:pt>
                <c:pt idx="1234">
                  <c:v>410</c:v>
                </c:pt>
                <c:pt idx="1235">
                  <c:v>410</c:v>
                </c:pt>
                <c:pt idx="1236">
                  <c:v>410</c:v>
                </c:pt>
                <c:pt idx="1237">
                  <c:v>410</c:v>
                </c:pt>
                <c:pt idx="1238">
                  <c:v>410</c:v>
                </c:pt>
                <c:pt idx="1239">
                  <c:v>410</c:v>
                </c:pt>
                <c:pt idx="1240">
                  <c:v>411</c:v>
                </c:pt>
                <c:pt idx="1241">
                  <c:v>413</c:v>
                </c:pt>
                <c:pt idx="1242">
                  <c:v>413</c:v>
                </c:pt>
                <c:pt idx="1243">
                  <c:v>414</c:v>
                </c:pt>
                <c:pt idx="1244">
                  <c:v>414</c:v>
                </c:pt>
                <c:pt idx="1245">
                  <c:v>414</c:v>
                </c:pt>
                <c:pt idx="1246">
                  <c:v>414</c:v>
                </c:pt>
                <c:pt idx="1247">
                  <c:v>414</c:v>
                </c:pt>
                <c:pt idx="1248">
                  <c:v>415</c:v>
                </c:pt>
                <c:pt idx="1249">
                  <c:v>415</c:v>
                </c:pt>
                <c:pt idx="1250">
                  <c:v>415</c:v>
                </c:pt>
                <c:pt idx="1251">
                  <c:v>416</c:v>
                </c:pt>
                <c:pt idx="1252">
                  <c:v>416</c:v>
                </c:pt>
                <c:pt idx="1253">
                  <c:v>416</c:v>
                </c:pt>
                <c:pt idx="1254">
                  <c:v>416</c:v>
                </c:pt>
                <c:pt idx="1255">
                  <c:v>416</c:v>
                </c:pt>
                <c:pt idx="1256">
                  <c:v>416</c:v>
                </c:pt>
                <c:pt idx="1257">
                  <c:v>417</c:v>
                </c:pt>
                <c:pt idx="1258">
                  <c:v>417</c:v>
                </c:pt>
                <c:pt idx="1259">
                  <c:v>417</c:v>
                </c:pt>
                <c:pt idx="1260">
                  <c:v>418</c:v>
                </c:pt>
                <c:pt idx="1261">
                  <c:v>418</c:v>
                </c:pt>
                <c:pt idx="1262">
                  <c:v>419</c:v>
                </c:pt>
                <c:pt idx="1263">
                  <c:v>419</c:v>
                </c:pt>
                <c:pt idx="1264">
                  <c:v>419</c:v>
                </c:pt>
                <c:pt idx="1265">
                  <c:v>419</c:v>
                </c:pt>
                <c:pt idx="1266">
                  <c:v>419</c:v>
                </c:pt>
                <c:pt idx="1267">
                  <c:v>420</c:v>
                </c:pt>
                <c:pt idx="1268">
                  <c:v>420</c:v>
                </c:pt>
                <c:pt idx="1269">
                  <c:v>420</c:v>
                </c:pt>
                <c:pt idx="1270">
                  <c:v>420</c:v>
                </c:pt>
                <c:pt idx="1271">
                  <c:v>420</c:v>
                </c:pt>
                <c:pt idx="1272">
                  <c:v>420</c:v>
                </c:pt>
                <c:pt idx="1273">
                  <c:v>420</c:v>
                </c:pt>
                <c:pt idx="1274">
                  <c:v>420</c:v>
                </c:pt>
                <c:pt idx="1275">
                  <c:v>420</c:v>
                </c:pt>
                <c:pt idx="1276">
                  <c:v>420</c:v>
                </c:pt>
                <c:pt idx="1277">
                  <c:v>420</c:v>
                </c:pt>
                <c:pt idx="1278">
                  <c:v>420</c:v>
                </c:pt>
                <c:pt idx="1279">
                  <c:v>420</c:v>
                </c:pt>
                <c:pt idx="1280">
                  <c:v>420</c:v>
                </c:pt>
                <c:pt idx="1281">
                  <c:v>421</c:v>
                </c:pt>
                <c:pt idx="1282">
                  <c:v>421</c:v>
                </c:pt>
                <c:pt idx="1283">
                  <c:v>422</c:v>
                </c:pt>
                <c:pt idx="1284">
                  <c:v>422</c:v>
                </c:pt>
                <c:pt idx="1285">
                  <c:v>422</c:v>
                </c:pt>
                <c:pt idx="1286">
                  <c:v>422</c:v>
                </c:pt>
                <c:pt idx="1287">
                  <c:v>423</c:v>
                </c:pt>
                <c:pt idx="1288">
                  <c:v>423</c:v>
                </c:pt>
                <c:pt idx="1289">
                  <c:v>424</c:v>
                </c:pt>
                <c:pt idx="1290">
                  <c:v>424</c:v>
                </c:pt>
                <c:pt idx="1291">
                  <c:v>424</c:v>
                </c:pt>
                <c:pt idx="1292">
                  <c:v>425</c:v>
                </c:pt>
                <c:pt idx="1293">
                  <c:v>427</c:v>
                </c:pt>
                <c:pt idx="1294">
                  <c:v>427</c:v>
                </c:pt>
                <c:pt idx="1295">
                  <c:v>428</c:v>
                </c:pt>
                <c:pt idx="1296">
                  <c:v>429</c:v>
                </c:pt>
                <c:pt idx="1297">
                  <c:v>430</c:v>
                </c:pt>
                <c:pt idx="1298">
                  <c:v>430</c:v>
                </c:pt>
                <c:pt idx="1299">
                  <c:v>430</c:v>
                </c:pt>
                <c:pt idx="1300">
                  <c:v>430</c:v>
                </c:pt>
                <c:pt idx="1301">
                  <c:v>430</c:v>
                </c:pt>
                <c:pt idx="1302">
                  <c:v>430</c:v>
                </c:pt>
                <c:pt idx="1303">
                  <c:v>430</c:v>
                </c:pt>
                <c:pt idx="1304">
                  <c:v>430</c:v>
                </c:pt>
                <c:pt idx="1305">
                  <c:v>430</c:v>
                </c:pt>
                <c:pt idx="1306">
                  <c:v>432</c:v>
                </c:pt>
                <c:pt idx="1307">
                  <c:v>433</c:v>
                </c:pt>
                <c:pt idx="1308">
                  <c:v>433</c:v>
                </c:pt>
                <c:pt idx="1309">
                  <c:v>434</c:v>
                </c:pt>
                <c:pt idx="1310">
                  <c:v>435</c:v>
                </c:pt>
                <c:pt idx="1311">
                  <c:v>435</c:v>
                </c:pt>
                <c:pt idx="1312">
                  <c:v>435</c:v>
                </c:pt>
                <c:pt idx="1313">
                  <c:v>435</c:v>
                </c:pt>
                <c:pt idx="1314">
                  <c:v>436</c:v>
                </c:pt>
                <c:pt idx="1315">
                  <c:v>437</c:v>
                </c:pt>
                <c:pt idx="1316">
                  <c:v>438</c:v>
                </c:pt>
                <c:pt idx="1317">
                  <c:v>439</c:v>
                </c:pt>
                <c:pt idx="1318">
                  <c:v>440</c:v>
                </c:pt>
                <c:pt idx="1319">
                  <c:v>440</c:v>
                </c:pt>
                <c:pt idx="1320">
                  <c:v>440</c:v>
                </c:pt>
                <c:pt idx="1321">
                  <c:v>440</c:v>
                </c:pt>
                <c:pt idx="1322">
                  <c:v>440</c:v>
                </c:pt>
                <c:pt idx="1323">
                  <c:v>440</c:v>
                </c:pt>
                <c:pt idx="1324">
                  <c:v>440</c:v>
                </c:pt>
                <c:pt idx="1325">
                  <c:v>441</c:v>
                </c:pt>
                <c:pt idx="1326">
                  <c:v>442</c:v>
                </c:pt>
                <c:pt idx="1327">
                  <c:v>442</c:v>
                </c:pt>
                <c:pt idx="1328">
                  <c:v>442</c:v>
                </c:pt>
                <c:pt idx="1329">
                  <c:v>442</c:v>
                </c:pt>
                <c:pt idx="1330">
                  <c:v>442</c:v>
                </c:pt>
                <c:pt idx="1331">
                  <c:v>443</c:v>
                </c:pt>
                <c:pt idx="1332">
                  <c:v>445</c:v>
                </c:pt>
                <c:pt idx="1333">
                  <c:v>445</c:v>
                </c:pt>
                <c:pt idx="1334">
                  <c:v>445</c:v>
                </c:pt>
                <c:pt idx="1335">
                  <c:v>446</c:v>
                </c:pt>
                <c:pt idx="1336">
                  <c:v>446</c:v>
                </c:pt>
                <c:pt idx="1337">
                  <c:v>446</c:v>
                </c:pt>
                <c:pt idx="1338">
                  <c:v>448</c:v>
                </c:pt>
                <c:pt idx="1339">
                  <c:v>450</c:v>
                </c:pt>
                <c:pt idx="1340">
                  <c:v>450</c:v>
                </c:pt>
                <c:pt idx="1341">
                  <c:v>450</c:v>
                </c:pt>
                <c:pt idx="1342">
                  <c:v>450</c:v>
                </c:pt>
                <c:pt idx="1343">
                  <c:v>451</c:v>
                </c:pt>
                <c:pt idx="1344">
                  <c:v>451</c:v>
                </c:pt>
                <c:pt idx="1345">
                  <c:v>451</c:v>
                </c:pt>
                <c:pt idx="1346">
                  <c:v>452</c:v>
                </c:pt>
                <c:pt idx="1347">
                  <c:v>452</c:v>
                </c:pt>
                <c:pt idx="1348">
                  <c:v>452</c:v>
                </c:pt>
                <c:pt idx="1349">
                  <c:v>452</c:v>
                </c:pt>
                <c:pt idx="1350">
                  <c:v>452</c:v>
                </c:pt>
                <c:pt idx="1351">
                  <c:v>452</c:v>
                </c:pt>
                <c:pt idx="1352">
                  <c:v>452</c:v>
                </c:pt>
                <c:pt idx="1353">
                  <c:v>453</c:v>
                </c:pt>
                <c:pt idx="1354">
                  <c:v>453</c:v>
                </c:pt>
                <c:pt idx="1355">
                  <c:v>454</c:v>
                </c:pt>
                <c:pt idx="1356">
                  <c:v>454</c:v>
                </c:pt>
                <c:pt idx="1357">
                  <c:v>455</c:v>
                </c:pt>
                <c:pt idx="1358">
                  <c:v>455</c:v>
                </c:pt>
                <c:pt idx="1359">
                  <c:v>455</c:v>
                </c:pt>
                <c:pt idx="1360">
                  <c:v>455</c:v>
                </c:pt>
                <c:pt idx="1361">
                  <c:v>455</c:v>
                </c:pt>
                <c:pt idx="1362">
                  <c:v>455</c:v>
                </c:pt>
                <c:pt idx="1363">
                  <c:v>456</c:v>
                </c:pt>
                <c:pt idx="1364">
                  <c:v>456</c:v>
                </c:pt>
                <c:pt idx="1365">
                  <c:v>457</c:v>
                </c:pt>
                <c:pt idx="1366">
                  <c:v>457</c:v>
                </c:pt>
                <c:pt idx="1367">
                  <c:v>457</c:v>
                </c:pt>
                <c:pt idx="1368">
                  <c:v>460</c:v>
                </c:pt>
                <c:pt idx="1369">
                  <c:v>460</c:v>
                </c:pt>
                <c:pt idx="1370">
                  <c:v>460</c:v>
                </c:pt>
                <c:pt idx="1371">
                  <c:v>460</c:v>
                </c:pt>
                <c:pt idx="1372">
                  <c:v>460</c:v>
                </c:pt>
                <c:pt idx="1373">
                  <c:v>460</c:v>
                </c:pt>
                <c:pt idx="1374">
                  <c:v>460</c:v>
                </c:pt>
                <c:pt idx="1375">
                  <c:v>461</c:v>
                </c:pt>
                <c:pt idx="1376">
                  <c:v>463</c:v>
                </c:pt>
                <c:pt idx="1377">
                  <c:v>463</c:v>
                </c:pt>
                <c:pt idx="1378">
                  <c:v>463</c:v>
                </c:pt>
                <c:pt idx="1379">
                  <c:v>466</c:v>
                </c:pt>
                <c:pt idx="1380">
                  <c:v>468</c:v>
                </c:pt>
                <c:pt idx="1381">
                  <c:v>468</c:v>
                </c:pt>
                <c:pt idx="1382">
                  <c:v>468</c:v>
                </c:pt>
                <c:pt idx="1383">
                  <c:v>470</c:v>
                </c:pt>
                <c:pt idx="1384">
                  <c:v>470</c:v>
                </c:pt>
                <c:pt idx="1385">
                  <c:v>470</c:v>
                </c:pt>
                <c:pt idx="1386">
                  <c:v>470</c:v>
                </c:pt>
                <c:pt idx="1387">
                  <c:v>470</c:v>
                </c:pt>
                <c:pt idx="1388">
                  <c:v>470</c:v>
                </c:pt>
                <c:pt idx="1389">
                  <c:v>470</c:v>
                </c:pt>
                <c:pt idx="1390">
                  <c:v>470</c:v>
                </c:pt>
                <c:pt idx="1391">
                  <c:v>470</c:v>
                </c:pt>
                <c:pt idx="1392">
                  <c:v>471</c:v>
                </c:pt>
                <c:pt idx="1393">
                  <c:v>471</c:v>
                </c:pt>
                <c:pt idx="1394">
                  <c:v>471</c:v>
                </c:pt>
                <c:pt idx="1395">
                  <c:v>471</c:v>
                </c:pt>
                <c:pt idx="1396">
                  <c:v>472</c:v>
                </c:pt>
                <c:pt idx="1397">
                  <c:v>472</c:v>
                </c:pt>
                <c:pt idx="1398">
                  <c:v>472</c:v>
                </c:pt>
                <c:pt idx="1399">
                  <c:v>473</c:v>
                </c:pt>
                <c:pt idx="1400">
                  <c:v>473</c:v>
                </c:pt>
                <c:pt idx="1401">
                  <c:v>473</c:v>
                </c:pt>
                <c:pt idx="1402">
                  <c:v>473</c:v>
                </c:pt>
                <c:pt idx="1403">
                  <c:v>474</c:v>
                </c:pt>
                <c:pt idx="1404">
                  <c:v>474</c:v>
                </c:pt>
                <c:pt idx="1405">
                  <c:v>475</c:v>
                </c:pt>
                <c:pt idx="1406">
                  <c:v>475</c:v>
                </c:pt>
                <c:pt idx="1407">
                  <c:v>475</c:v>
                </c:pt>
                <c:pt idx="1408">
                  <c:v>477</c:v>
                </c:pt>
                <c:pt idx="1409">
                  <c:v>478</c:v>
                </c:pt>
                <c:pt idx="1410">
                  <c:v>478</c:v>
                </c:pt>
                <c:pt idx="1411">
                  <c:v>478</c:v>
                </c:pt>
                <c:pt idx="1412">
                  <c:v>479</c:v>
                </c:pt>
                <c:pt idx="1413">
                  <c:v>480</c:v>
                </c:pt>
                <c:pt idx="1414">
                  <c:v>480</c:v>
                </c:pt>
                <c:pt idx="1415">
                  <c:v>480</c:v>
                </c:pt>
                <c:pt idx="1416">
                  <c:v>480</c:v>
                </c:pt>
                <c:pt idx="1417">
                  <c:v>480</c:v>
                </c:pt>
                <c:pt idx="1418">
                  <c:v>482</c:v>
                </c:pt>
                <c:pt idx="1419">
                  <c:v>482</c:v>
                </c:pt>
                <c:pt idx="1420">
                  <c:v>482</c:v>
                </c:pt>
                <c:pt idx="1421">
                  <c:v>483</c:v>
                </c:pt>
                <c:pt idx="1422">
                  <c:v>483</c:v>
                </c:pt>
                <c:pt idx="1423">
                  <c:v>485</c:v>
                </c:pt>
                <c:pt idx="1424">
                  <c:v>486</c:v>
                </c:pt>
                <c:pt idx="1425">
                  <c:v>487</c:v>
                </c:pt>
                <c:pt idx="1426">
                  <c:v>487</c:v>
                </c:pt>
                <c:pt idx="1427">
                  <c:v>488</c:v>
                </c:pt>
                <c:pt idx="1428">
                  <c:v>488</c:v>
                </c:pt>
                <c:pt idx="1429">
                  <c:v>488</c:v>
                </c:pt>
                <c:pt idx="1430">
                  <c:v>489</c:v>
                </c:pt>
                <c:pt idx="1431">
                  <c:v>490</c:v>
                </c:pt>
                <c:pt idx="1432">
                  <c:v>490</c:v>
                </c:pt>
                <c:pt idx="1433">
                  <c:v>490</c:v>
                </c:pt>
                <c:pt idx="1434">
                  <c:v>490</c:v>
                </c:pt>
                <c:pt idx="1435">
                  <c:v>490</c:v>
                </c:pt>
                <c:pt idx="1436">
                  <c:v>490</c:v>
                </c:pt>
                <c:pt idx="1437">
                  <c:v>492</c:v>
                </c:pt>
                <c:pt idx="1438">
                  <c:v>492</c:v>
                </c:pt>
                <c:pt idx="1439">
                  <c:v>493</c:v>
                </c:pt>
                <c:pt idx="1440">
                  <c:v>494</c:v>
                </c:pt>
                <c:pt idx="1441">
                  <c:v>494</c:v>
                </c:pt>
                <c:pt idx="1442">
                  <c:v>494</c:v>
                </c:pt>
                <c:pt idx="1443">
                  <c:v>496</c:v>
                </c:pt>
                <c:pt idx="1444">
                  <c:v>498</c:v>
                </c:pt>
                <c:pt idx="1445">
                  <c:v>498</c:v>
                </c:pt>
                <c:pt idx="1446">
                  <c:v>498</c:v>
                </c:pt>
                <c:pt idx="1447">
                  <c:v>499</c:v>
                </c:pt>
                <c:pt idx="1448">
                  <c:v>500</c:v>
                </c:pt>
                <c:pt idx="1449">
                  <c:v>500</c:v>
                </c:pt>
                <c:pt idx="1450">
                  <c:v>500</c:v>
                </c:pt>
                <c:pt idx="1451">
                  <c:v>500</c:v>
                </c:pt>
                <c:pt idx="1452">
                  <c:v>500</c:v>
                </c:pt>
                <c:pt idx="1453">
                  <c:v>500</c:v>
                </c:pt>
                <c:pt idx="1454">
                  <c:v>500</c:v>
                </c:pt>
                <c:pt idx="1455">
                  <c:v>500</c:v>
                </c:pt>
                <c:pt idx="1456">
                  <c:v>500</c:v>
                </c:pt>
                <c:pt idx="1457">
                  <c:v>500</c:v>
                </c:pt>
                <c:pt idx="1458">
                  <c:v>501</c:v>
                </c:pt>
                <c:pt idx="1459">
                  <c:v>501</c:v>
                </c:pt>
                <c:pt idx="1460">
                  <c:v>502</c:v>
                </c:pt>
                <c:pt idx="1461">
                  <c:v>502</c:v>
                </c:pt>
                <c:pt idx="1462">
                  <c:v>503</c:v>
                </c:pt>
                <c:pt idx="1463">
                  <c:v>503</c:v>
                </c:pt>
                <c:pt idx="1464">
                  <c:v>503</c:v>
                </c:pt>
                <c:pt idx="1465">
                  <c:v>503</c:v>
                </c:pt>
                <c:pt idx="1466">
                  <c:v>505</c:v>
                </c:pt>
                <c:pt idx="1467">
                  <c:v>505</c:v>
                </c:pt>
                <c:pt idx="1468">
                  <c:v>505</c:v>
                </c:pt>
                <c:pt idx="1469">
                  <c:v>505</c:v>
                </c:pt>
                <c:pt idx="1470">
                  <c:v>507</c:v>
                </c:pt>
                <c:pt idx="1471">
                  <c:v>508</c:v>
                </c:pt>
                <c:pt idx="1472">
                  <c:v>508</c:v>
                </c:pt>
                <c:pt idx="1473">
                  <c:v>508</c:v>
                </c:pt>
                <c:pt idx="1474">
                  <c:v>509</c:v>
                </c:pt>
                <c:pt idx="1475">
                  <c:v>509</c:v>
                </c:pt>
                <c:pt idx="1476">
                  <c:v>510</c:v>
                </c:pt>
                <c:pt idx="1477">
                  <c:v>510</c:v>
                </c:pt>
                <c:pt idx="1478">
                  <c:v>510</c:v>
                </c:pt>
                <c:pt idx="1479">
                  <c:v>510</c:v>
                </c:pt>
                <c:pt idx="1480">
                  <c:v>510</c:v>
                </c:pt>
                <c:pt idx="1481">
                  <c:v>510</c:v>
                </c:pt>
                <c:pt idx="1482">
                  <c:v>510</c:v>
                </c:pt>
                <c:pt idx="1483">
                  <c:v>510</c:v>
                </c:pt>
                <c:pt idx="1484">
                  <c:v>510</c:v>
                </c:pt>
                <c:pt idx="1485">
                  <c:v>511</c:v>
                </c:pt>
                <c:pt idx="1486">
                  <c:v>511</c:v>
                </c:pt>
                <c:pt idx="1487">
                  <c:v>512</c:v>
                </c:pt>
                <c:pt idx="1488">
                  <c:v>512</c:v>
                </c:pt>
                <c:pt idx="1489">
                  <c:v>512</c:v>
                </c:pt>
                <c:pt idx="1490">
                  <c:v>513</c:v>
                </c:pt>
                <c:pt idx="1491">
                  <c:v>513</c:v>
                </c:pt>
                <c:pt idx="1492">
                  <c:v>513</c:v>
                </c:pt>
                <c:pt idx="1493">
                  <c:v>514</c:v>
                </c:pt>
                <c:pt idx="1494">
                  <c:v>514</c:v>
                </c:pt>
                <c:pt idx="1495">
                  <c:v>515</c:v>
                </c:pt>
                <c:pt idx="1496">
                  <c:v>515</c:v>
                </c:pt>
                <c:pt idx="1497">
                  <c:v>515</c:v>
                </c:pt>
                <c:pt idx="1498">
                  <c:v>516</c:v>
                </c:pt>
                <c:pt idx="1499">
                  <c:v>517</c:v>
                </c:pt>
                <c:pt idx="1500">
                  <c:v>517</c:v>
                </c:pt>
                <c:pt idx="1501">
                  <c:v>518</c:v>
                </c:pt>
                <c:pt idx="1502">
                  <c:v>518</c:v>
                </c:pt>
                <c:pt idx="1503">
                  <c:v>519</c:v>
                </c:pt>
                <c:pt idx="1504">
                  <c:v>520</c:v>
                </c:pt>
                <c:pt idx="1505">
                  <c:v>520</c:v>
                </c:pt>
                <c:pt idx="1506">
                  <c:v>520</c:v>
                </c:pt>
                <c:pt idx="1507">
                  <c:v>520</c:v>
                </c:pt>
                <c:pt idx="1508">
                  <c:v>520</c:v>
                </c:pt>
                <c:pt idx="1509">
                  <c:v>521</c:v>
                </c:pt>
                <c:pt idx="1510">
                  <c:v>521</c:v>
                </c:pt>
                <c:pt idx="1511">
                  <c:v>521</c:v>
                </c:pt>
                <c:pt idx="1512">
                  <c:v>522</c:v>
                </c:pt>
                <c:pt idx="1513">
                  <c:v>522</c:v>
                </c:pt>
                <c:pt idx="1514">
                  <c:v>522</c:v>
                </c:pt>
                <c:pt idx="1515">
                  <c:v>522</c:v>
                </c:pt>
                <c:pt idx="1516">
                  <c:v>522</c:v>
                </c:pt>
                <c:pt idx="1517">
                  <c:v>522</c:v>
                </c:pt>
                <c:pt idx="1518">
                  <c:v>524</c:v>
                </c:pt>
                <c:pt idx="1519">
                  <c:v>525</c:v>
                </c:pt>
                <c:pt idx="1520">
                  <c:v>525</c:v>
                </c:pt>
                <c:pt idx="1521">
                  <c:v>525</c:v>
                </c:pt>
                <c:pt idx="1522">
                  <c:v>525</c:v>
                </c:pt>
                <c:pt idx="1523">
                  <c:v>526</c:v>
                </c:pt>
                <c:pt idx="1524">
                  <c:v>527</c:v>
                </c:pt>
                <c:pt idx="1525">
                  <c:v>527</c:v>
                </c:pt>
                <c:pt idx="1526">
                  <c:v>527</c:v>
                </c:pt>
                <c:pt idx="1527">
                  <c:v>527</c:v>
                </c:pt>
                <c:pt idx="1528">
                  <c:v>527</c:v>
                </c:pt>
                <c:pt idx="1529">
                  <c:v>529</c:v>
                </c:pt>
                <c:pt idx="1530">
                  <c:v>529</c:v>
                </c:pt>
                <c:pt idx="1531">
                  <c:v>530</c:v>
                </c:pt>
                <c:pt idx="1532">
                  <c:v>530</c:v>
                </c:pt>
                <c:pt idx="1533">
                  <c:v>530</c:v>
                </c:pt>
                <c:pt idx="1534">
                  <c:v>530</c:v>
                </c:pt>
                <c:pt idx="1535">
                  <c:v>530</c:v>
                </c:pt>
                <c:pt idx="1536">
                  <c:v>530</c:v>
                </c:pt>
                <c:pt idx="1537">
                  <c:v>530</c:v>
                </c:pt>
                <c:pt idx="1538">
                  <c:v>530</c:v>
                </c:pt>
                <c:pt idx="1539">
                  <c:v>530</c:v>
                </c:pt>
                <c:pt idx="1540">
                  <c:v>531</c:v>
                </c:pt>
                <c:pt idx="1541">
                  <c:v>531</c:v>
                </c:pt>
                <c:pt idx="1542">
                  <c:v>532</c:v>
                </c:pt>
                <c:pt idx="1543">
                  <c:v>533</c:v>
                </c:pt>
                <c:pt idx="1544">
                  <c:v>534</c:v>
                </c:pt>
                <c:pt idx="1545">
                  <c:v>535</c:v>
                </c:pt>
                <c:pt idx="1546">
                  <c:v>536</c:v>
                </c:pt>
                <c:pt idx="1547">
                  <c:v>536</c:v>
                </c:pt>
                <c:pt idx="1548">
                  <c:v>538</c:v>
                </c:pt>
                <c:pt idx="1549">
                  <c:v>539</c:v>
                </c:pt>
                <c:pt idx="1550">
                  <c:v>539</c:v>
                </c:pt>
                <c:pt idx="1551">
                  <c:v>540</c:v>
                </c:pt>
                <c:pt idx="1552">
                  <c:v>540</c:v>
                </c:pt>
                <c:pt idx="1553">
                  <c:v>540</c:v>
                </c:pt>
                <c:pt idx="1554">
                  <c:v>540</c:v>
                </c:pt>
                <c:pt idx="1555">
                  <c:v>540</c:v>
                </c:pt>
                <c:pt idx="1556">
                  <c:v>541</c:v>
                </c:pt>
                <c:pt idx="1557">
                  <c:v>541</c:v>
                </c:pt>
                <c:pt idx="1558">
                  <c:v>542</c:v>
                </c:pt>
                <c:pt idx="1559">
                  <c:v>542</c:v>
                </c:pt>
                <c:pt idx="1560">
                  <c:v>542</c:v>
                </c:pt>
                <c:pt idx="1561">
                  <c:v>543</c:v>
                </c:pt>
                <c:pt idx="1562">
                  <c:v>544</c:v>
                </c:pt>
                <c:pt idx="1563">
                  <c:v>547</c:v>
                </c:pt>
                <c:pt idx="1564">
                  <c:v>550</c:v>
                </c:pt>
                <c:pt idx="1565">
                  <c:v>550</c:v>
                </c:pt>
                <c:pt idx="1566">
                  <c:v>550</c:v>
                </c:pt>
                <c:pt idx="1567">
                  <c:v>550</c:v>
                </c:pt>
                <c:pt idx="1568">
                  <c:v>552</c:v>
                </c:pt>
                <c:pt idx="1569">
                  <c:v>552</c:v>
                </c:pt>
                <c:pt idx="1570">
                  <c:v>552</c:v>
                </c:pt>
                <c:pt idx="1571">
                  <c:v>554</c:v>
                </c:pt>
                <c:pt idx="1572">
                  <c:v>554</c:v>
                </c:pt>
                <c:pt idx="1573">
                  <c:v>556</c:v>
                </c:pt>
                <c:pt idx="1574">
                  <c:v>557</c:v>
                </c:pt>
                <c:pt idx="1575">
                  <c:v>557</c:v>
                </c:pt>
                <c:pt idx="1576">
                  <c:v>560</c:v>
                </c:pt>
                <c:pt idx="1577">
                  <c:v>560</c:v>
                </c:pt>
                <c:pt idx="1578">
                  <c:v>560</c:v>
                </c:pt>
                <c:pt idx="1579">
                  <c:v>560</c:v>
                </c:pt>
                <c:pt idx="1580">
                  <c:v>563</c:v>
                </c:pt>
                <c:pt idx="1581">
                  <c:v>565</c:v>
                </c:pt>
                <c:pt idx="1582">
                  <c:v>566</c:v>
                </c:pt>
                <c:pt idx="1583">
                  <c:v>570</c:v>
                </c:pt>
                <c:pt idx="1584">
                  <c:v>570</c:v>
                </c:pt>
                <c:pt idx="1585">
                  <c:v>570</c:v>
                </c:pt>
                <c:pt idx="1586">
                  <c:v>571</c:v>
                </c:pt>
                <c:pt idx="1587">
                  <c:v>572</c:v>
                </c:pt>
                <c:pt idx="1588">
                  <c:v>573</c:v>
                </c:pt>
                <c:pt idx="1589">
                  <c:v>573</c:v>
                </c:pt>
                <c:pt idx="1590">
                  <c:v>575</c:v>
                </c:pt>
                <c:pt idx="1591">
                  <c:v>575</c:v>
                </c:pt>
                <c:pt idx="1592">
                  <c:v>575</c:v>
                </c:pt>
                <c:pt idx="1593">
                  <c:v>576</c:v>
                </c:pt>
                <c:pt idx="1594">
                  <c:v>576</c:v>
                </c:pt>
                <c:pt idx="1595">
                  <c:v>576</c:v>
                </c:pt>
                <c:pt idx="1596">
                  <c:v>577</c:v>
                </c:pt>
                <c:pt idx="1597">
                  <c:v>580</c:v>
                </c:pt>
                <c:pt idx="1598">
                  <c:v>580</c:v>
                </c:pt>
                <c:pt idx="1599">
                  <c:v>580</c:v>
                </c:pt>
                <c:pt idx="1600">
                  <c:v>581</c:v>
                </c:pt>
                <c:pt idx="1601">
                  <c:v>582</c:v>
                </c:pt>
                <c:pt idx="1602">
                  <c:v>583</c:v>
                </c:pt>
                <c:pt idx="1603">
                  <c:v>583</c:v>
                </c:pt>
                <c:pt idx="1604">
                  <c:v>583</c:v>
                </c:pt>
                <c:pt idx="1605">
                  <c:v>583</c:v>
                </c:pt>
                <c:pt idx="1606">
                  <c:v>584</c:v>
                </c:pt>
                <c:pt idx="1607">
                  <c:v>586</c:v>
                </c:pt>
                <c:pt idx="1608">
                  <c:v>586</c:v>
                </c:pt>
                <c:pt idx="1609">
                  <c:v>586</c:v>
                </c:pt>
                <c:pt idx="1610">
                  <c:v>586</c:v>
                </c:pt>
                <c:pt idx="1611">
                  <c:v>587</c:v>
                </c:pt>
                <c:pt idx="1612">
                  <c:v>587</c:v>
                </c:pt>
                <c:pt idx="1613">
                  <c:v>587</c:v>
                </c:pt>
                <c:pt idx="1614">
                  <c:v>587</c:v>
                </c:pt>
                <c:pt idx="1615">
                  <c:v>589</c:v>
                </c:pt>
                <c:pt idx="1616">
                  <c:v>590</c:v>
                </c:pt>
                <c:pt idx="1617">
                  <c:v>592</c:v>
                </c:pt>
                <c:pt idx="1618">
                  <c:v>592</c:v>
                </c:pt>
                <c:pt idx="1619">
                  <c:v>592</c:v>
                </c:pt>
                <c:pt idx="1620">
                  <c:v>593</c:v>
                </c:pt>
                <c:pt idx="1621">
                  <c:v>594</c:v>
                </c:pt>
                <c:pt idx="1622">
                  <c:v>595</c:v>
                </c:pt>
                <c:pt idx="1623">
                  <c:v>595</c:v>
                </c:pt>
                <c:pt idx="1624">
                  <c:v>595</c:v>
                </c:pt>
                <c:pt idx="1625">
                  <c:v>597</c:v>
                </c:pt>
                <c:pt idx="1626">
                  <c:v>600</c:v>
                </c:pt>
                <c:pt idx="1627">
                  <c:v>601</c:v>
                </c:pt>
                <c:pt idx="1628">
                  <c:v>603</c:v>
                </c:pt>
                <c:pt idx="1629">
                  <c:v>606</c:v>
                </c:pt>
                <c:pt idx="1630">
                  <c:v>607</c:v>
                </c:pt>
                <c:pt idx="1631">
                  <c:v>610</c:v>
                </c:pt>
                <c:pt idx="1632">
                  <c:v>610</c:v>
                </c:pt>
                <c:pt idx="1633">
                  <c:v>610</c:v>
                </c:pt>
                <c:pt idx="1634">
                  <c:v>613</c:v>
                </c:pt>
                <c:pt idx="1635">
                  <c:v>613</c:v>
                </c:pt>
                <c:pt idx="1636">
                  <c:v>614</c:v>
                </c:pt>
                <c:pt idx="1637">
                  <c:v>614</c:v>
                </c:pt>
                <c:pt idx="1638">
                  <c:v>615</c:v>
                </c:pt>
                <c:pt idx="1639">
                  <c:v>615</c:v>
                </c:pt>
                <c:pt idx="1640">
                  <c:v>615</c:v>
                </c:pt>
                <c:pt idx="1641">
                  <c:v>617</c:v>
                </c:pt>
                <c:pt idx="1642">
                  <c:v>618</c:v>
                </c:pt>
                <c:pt idx="1643">
                  <c:v>618</c:v>
                </c:pt>
                <c:pt idx="1644">
                  <c:v>619</c:v>
                </c:pt>
                <c:pt idx="1645">
                  <c:v>620</c:v>
                </c:pt>
                <c:pt idx="1646">
                  <c:v>620</c:v>
                </c:pt>
                <c:pt idx="1647">
                  <c:v>620</c:v>
                </c:pt>
                <c:pt idx="1648">
                  <c:v>620</c:v>
                </c:pt>
                <c:pt idx="1649">
                  <c:v>621</c:v>
                </c:pt>
                <c:pt idx="1650">
                  <c:v>622</c:v>
                </c:pt>
                <c:pt idx="1651">
                  <c:v>623</c:v>
                </c:pt>
                <c:pt idx="1652">
                  <c:v>625</c:v>
                </c:pt>
                <c:pt idx="1653">
                  <c:v>626</c:v>
                </c:pt>
                <c:pt idx="1654">
                  <c:v>630</c:v>
                </c:pt>
                <c:pt idx="1655">
                  <c:v>631</c:v>
                </c:pt>
                <c:pt idx="1656">
                  <c:v>633</c:v>
                </c:pt>
                <c:pt idx="1657">
                  <c:v>636</c:v>
                </c:pt>
                <c:pt idx="1658">
                  <c:v>638</c:v>
                </c:pt>
                <c:pt idx="1659">
                  <c:v>639</c:v>
                </c:pt>
                <c:pt idx="1660">
                  <c:v>640</c:v>
                </c:pt>
                <c:pt idx="1661">
                  <c:v>640</c:v>
                </c:pt>
                <c:pt idx="1662">
                  <c:v>642</c:v>
                </c:pt>
                <c:pt idx="1663">
                  <c:v>643</c:v>
                </c:pt>
                <c:pt idx="1664">
                  <c:v>645</c:v>
                </c:pt>
                <c:pt idx="1665">
                  <c:v>645</c:v>
                </c:pt>
                <c:pt idx="1666">
                  <c:v>650</c:v>
                </c:pt>
                <c:pt idx="1667">
                  <c:v>655</c:v>
                </c:pt>
                <c:pt idx="1668">
                  <c:v>655</c:v>
                </c:pt>
                <c:pt idx="1669">
                  <c:v>656</c:v>
                </c:pt>
                <c:pt idx="1670">
                  <c:v>656</c:v>
                </c:pt>
                <c:pt idx="1671">
                  <c:v>656</c:v>
                </c:pt>
                <c:pt idx="1672">
                  <c:v>656</c:v>
                </c:pt>
                <c:pt idx="1673">
                  <c:v>657</c:v>
                </c:pt>
                <c:pt idx="1674">
                  <c:v>657</c:v>
                </c:pt>
                <c:pt idx="1675">
                  <c:v>660</c:v>
                </c:pt>
                <c:pt idx="1676">
                  <c:v>660</c:v>
                </c:pt>
                <c:pt idx="1677">
                  <c:v>661</c:v>
                </c:pt>
                <c:pt idx="1678">
                  <c:v>662</c:v>
                </c:pt>
                <c:pt idx="1679">
                  <c:v>662</c:v>
                </c:pt>
                <c:pt idx="1680">
                  <c:v>663</c:v>
                </c:pt>
                <c:pt idx="1681">
                  <c:v>669</c:v>
                </c:pt>
                <c:pt idx="1682">
                  <c:v>672</c:v>
                </c:pt>
                <c:pt idx="1683">
                  <c:v>673</c:v>
                </c:pt>
                <c:pt idx="1684">
                  <c:v>675</c:v>
                </c:pt>
                <c:pt idx="1685">
                  <c:v>678</c:v>
                </c:pt>
                <c:pt idx="1686">
                  <c:v>679</c:v>
                </c:pt>
                <c:pt idx="1687">
                  <c:v>680</c:v>
                </c:pt>
                <c:pt idx="1688">
                  <c:v>680</c:v>
                </c:pt>
                <c:pt idx="1689">
                  <c:v>680</c:v>
                </c:pt>
                <c:pt idx="1690">
                  <c:v>680</c:v>
                </c:pt>
                <c:pt idx="1691">
                  <c:v>680</c:v>
                </c:pt>
                <c:pt idx="1692">
                  <c:v>682</c:v>
                </c:pt>
                <c:pt idx="1693">
                  <c:v>682</c:v>
                </c:pt>
                <c:pt idx="1694">
                  <c:v>683</c:v>
                </c:pt>
                <c:pt idx="1695">
                  <c:v>685</c:v>
                </c:pt>
                <c:pt idx="1696">
                  <c:v>686</c:v>
                </c:pt>
                <c:pt idx="1697">
                  <c:v>687</c:v>
                </c:pt>
                <c:pt idx="1698">
                  <c:v>688</c:v>
                </c:pt>
                <c:pt idx="1699">
                  <c:v>688</c:v>
                </c:pt>
                <c:pt idx="1700">
                  <c:v>688</c:v>
                </c:pt>
                <c:pt idx="1701">
                  <c:v>689</c:v>
                </c:pt>
                <c:pt idx="1702">
                  <c:v>690</c:v>
                </c:pt>
                <c:pt idx="1703">
                  <c:v>690</c:v>
                </c:pt>
                <c:pt idx="1704">
                  <c:v>690</c:v>
                </c:pt>
                <c:pt idx="1705">
                  <c:v>692</c:v>
                </c:pt>
                <c:pt idx="1706">
                  <c:v>695</c:v>
                </c:pt>
                <c:pt idx="1707">
                  <c:v>698</c:v>
                </c:pt>
                <c:pt idx="1708">
                  <c:v>700</c:v>
                </c:pt>
                <c:pt idx="1709">
                  <c:v>700</c:v>
                </c:pt>
                <c:pt idx="1710">
                  <c:v>702</c:v>
                </c:pt>
                <c:pt idx="1711">
                  <c:v>703</c:v>
                </c:pt>
                <c:pt idx="1712">
                  <c:v>704</c:v>
                </c:pt>
                <c:pt idx="1713">
                  <c:v>706</c:v>
                </c:pt>
                <c:pt idx="1714">
                  <c:v>708</c:v>
                </c:pt>
                <c:pt idx="1715">
                  <c:v>710</c:v>
                </c:pt>
                <c:pt idx="1716">
                  <c:v>710</c:v>
                </c:pt>
                <c:pt idx="1717">
                  <c:v>713</c:v>
                </c:pt>
                <c:pt idx="1718">
                  <c:v>713</c:v>
                </c:pt>
                <c:pt idx="1719">
                  <c:v>718</c:v>
                </c:pt>
                <c:pt idx="1720">
                  <c:v>722</c:v>
                </c:pt>
                <c:pt idx="1721">
                  <c:v>725</c:v>
                </c:pt>
                <c:pt idx="1722">
                  <c:v>727</c:v>
                </c:pt>
                <c:pt idx="1723">
                  <c:v>728</c:v>
                </c:pt>
                <c:pt idx="1724">
                  <c:v>729</c:v>
                </c:pt>
                <c:pt idx="1725">
                  <c:v>735</c:v>
                </c:pt>
                <c:pt idx="1726">
                  <c:v>737</c:v>
                </c:pt>
                <c:pt idx="1727">
                  <c:v>740</c:v>
                </c:pt>
                <c:pt idx="1728">
                  <c:v>740</c:v>
                </c:pt>
                <c:pt idx="1729">
                  <c:v>740</c:v>
                </c:pt>
                <c:pt idx="1730">
                  <c:v>742</c:v>
                </c:pt>
                <c:pt idx="1731">
                  <c:v>743</c:v>
                </c:pt>
                <c:pt idx="1732">
                  <c:v>747</c:v>
                </c:pt>
                <c:pt idx="1733">
                  <c:v>750</c:v>
                </c:pt>
                <c:pt idx="1734">
                  <c:v>758</c:v>
                </c:pt>
                <c:pt idx="1735">
                  <c:v>762</c:v>
                </c:pt>
                <c:pt idx="1736">
                  <c:v>762</c:v>
                </c:pt>
                <c:pt idx="1737">
                  <c:v>766</c:v>
                </c:pt>
                <c:pt idx="1738">
                  <c:v>767</c:v>
                </c:pt>
                <c:pt idx="1739">
                  <c:v>780</c:v>
                </c:pt>
                <c:pt idx="1740">
                  <c:v>780</c:v>
                </c:pt>
                <c:pt idx="1741">
                  <c:v>780</c:v>
                </c:pt>
                <c:pt idx="1742">
                  <c:v>800</c:v>
                </c:pt>
                <c:pt idx="1743">
                  <c:v>804</c:v>
                </c:pt>
                <c:pt idx="1744">
                  <c:v>805</c:v>
                </c:pt>
                <c:pt idx="1745">
                  <c:v>806</c:v>
                </c:pt>
                <c:pt idx="1746">
                  <c:v>810</c:v>
                </c:pt>
                <c:pt idx="1747">
                  <c:v>811</c:v>
                </c:pt>
                <c:pt idx="1748">
                  <c:v>815</c:v>
                </c:pt>
                <c:pt idx="1749">
                  <c:v>817</c:v>
                </c:pt>
                <c:pt idx="1750">
                  <c:v>825</c:v>
                </c:pt>
                <c:pt idx="1751">
                  <c:v>840</c:v>
                </c:pt>
                <c:pt idx="1752">
                  <c:v>843</c:v>
                </c:pt>
                <c:pt idx="1753">
                  <c:v>845</c:v>
                </c:pt>
                <c:pt idx="1754">
                  <c:v>850</c:v>
                </c:pt>
                <c:pt idx="1755">
                  <c:v>857</c:v>
                </c:pt>
                <c:pt idx="1756">
                  <c:v>880</c:v>
                </c:pt>
                <c:pt idx="1757">
                  <c:v>890</c:v>
                </c:pt>
                <c:pt idx="1758">
                  <c:v>950</c:v>
                </c:pt>
                <c:pt idx="1759">
                  <c:v>950</c:v>
                </c:pt>
                <c:pt idx="1760">
                  <c:v>954</c:v>
                </c:pt>
                <c:pt idx="1761">
                  <c:v>1000</c:v>
                </c:pt>
                <c:pt idx="1762">
                  <c:v>1060</c:v>
                </c:pt>
              </c:numCache>
            </c:numRef>
          </c:yVal>
        </c:ser>
        <c:axId val="94896896"/>
        <c:axId val="94898816"/>
      </c:scatterChart>
      <c:valAx>
        <c:axId val="94896896"/>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4898816"/>
        <c:crosses val="autoZero"/>
        <c:crossBetween val="midCat"/>
      </c:valAx>
      <c:valAx>
        <c:axId val="94898816"/>
        <c:scaling>
          <c:orientation val="minMax"/>
        </c:scaling>
        <c:axPos val="l"/>
        <c:majorGridlines>
          <c:spPr>
            <a:ln w="3175">
              <a:solidFill>
                <a:srgbClr val="000000"/>
              </a:solidFill>
              <a:prstDash val="solid"/>
            </a:ln>
          </c:spPr>
        </c:majorGridlines>
        <c:numFmt formatCode="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4896896"/>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Histogram</a:t>
            </a:r>
          </a:p>
        </c:rich>
      </c:tx>
      <c:layout>
        <c:manualLayout>
          <c:xMode val="edge"/>
          <c:yMode val="edge"/>
          <c:x val="0.42857214276787226"/>
          <c:y val="3.4582132564841515E-2"/>
        </c:manualLayout>
      </c:layout>
      <c:spPr>
        <a:noFill/>
        <a:ln w="25400">
          <a:noFill/>
        </a:ln>
      </c:spPr>
    </c:title>
    <c:plotArea>
      <c:layout>
        <c:manualLayout>
          <c:layoutTarget val="inner"/>
          <c:xMode val="edge"/>
          <c:yMode val="edge"/>
          <c:x val="0.13095259844115123"/>
          <c:y val="0.19884726224783891"/>
          <c:w val="0.8350354004494257"/>
          <c:h val="0.59077809798270897"/>
        </c:manualLayout>
      </c:layout>
      <c:barChart>
        <c:barDir val="col"/>
        <c:grouping val="clustered"/>
        <c:ser>
          <c:idx val="0"/>
          <c:order val="0"/>
          <c:spPr>
            <a:solidFill>
              <a:srgbClr val="9999FF"/>
            </a:solidFill>
            <a:ln w="12700">
              <a:solidFill>
                <a:srgbClr val="000000"/>
              </a:solidFill>
              <a:prstDash val="solid"/>
            </a:ln>
          </c:spPr>
          <c:cat>
            <c:numRef>
              <c:f>'Хистограма''KCM'!$W$9:$W$31</c:f>
              <c:numCache>
                <c:formatCode>General</c:formatCode>
                <c:ptCount val="23"/>
                <c:pt idx="0">
                  <c:v>2</c:v>
                </c:pt>
                <c:pt idx="1">
                  <c:v>42</c:v>
                </c:pt>
                <c:pt idx="2">
                  <c:v>137</c:v>
                </c:pt>
                <c:pt idx="3">
                  <c:v>222</c:v>
                </c:pt>
                <c:pt idx="4">
                  <c:v>244</c:v>
                </c:pt>
                <c:pt idx="5">
                  <c:v>200</c:v>
                </c:pt>
                <c:pt idx="6">
                  <c:v>181</c:v>
                </c:pt>
                <c:pt idx="7">
                  <c:v>182</c:v>
                </c:pt>
                <c:pt idx="8">
                  <c:v>133</c:v>
                </c:pt>
                <c:pt idx="9">
                  <c:v>115</c:v>
                </c:pt>
                <c:pt idx="10">
                  <c:v>110</c:v>
                </c:pt>
                <c:pt idx="11">
                  <c:v>59</c:v>
                </c:pt>
                <c:pt idx="12">
                  <c:v>40</c:v>
                </c:pt>
                <c:pt idx="13">
                  <c:v>43</c:v>
                </c:pt>
                <c:pt idx="14">
                  <c:v>24</c:v>
                </c:pt>
                <c:pt idx="15">
                  <c:v>9</c:v>
                </c:pt>
                <c:pt idx="16">
                  <c:v>12</c:v>
                </c:pt>
                <c:pt idx="17">
                  <c:v>3</c:v>
                </c:pt>
                <c:pt idx="18">
                  <c:v>2</c:v>
                </c:pt>
                <c:pt idx="19">
                  <c:v>2</c:v>
                </c:pt>
                <c:pt idx="20">
                  <c:v>0</c:v>
                </c:pt>
                <c:pt idx="21">
                  <c:v>1</c:v>
                </c:pt>
                <c:pt idx="22">
                  <c:v>0</c:v>
                </c:pt>
              </c:numCache>
            </c:numRef>
          </c:cat>
          <c:val>
            <c:numRef>
              <c:f>'Хистограма''KCM'!$V$9:$V$31</c:f>
              <c:numCache>
                <c:formatCode>General</c:formatCode>
                <c:ptCount val="23"/>
                <c:pt idx="0">
                  <c:v>50</c:v>
                </c:pt>
                <c:pt idx="1">
                  <c:v>100</c:v>
                </c:pt>
                <c:pt idx="2">
                  <c:v>150</c:v>
                </c:pt>
                <c:pt idx="3">
                  <c:v>200</c:v>
                </c:pt>
                <c:pt idx="4">
                  <c:v>250</c:v>
                </c:pt>
                <c:pt idx="5">
                  <c:v>300</c:v>
                </c:pt>
                <c:pt idx="6">
                  <c:v>350</c:v>
                </c:pt>
                <c:pt idx="7">
                  <c:v>400</c:v>
                </c:pt>
                <c:pt idx="8">
                  <c:v>450</c:v>
                </c:pt>
                <c:pt idx="9">
                  <c:v>500</c:v>
                </c:pt>
                <c:pt idx="10">
                  <c:v>550</c:v>
                </c:pt>
                <c:pt idx="11">
                  <c:v>600</c:v>
                </c:pt>
                <c:pt idx="12">
                  <c:v>650</c:v>
                </c:pt>
                <c:pt idx="13">
                  <c:v>700</c:v>
                </c:pt>
                <c:pt idx="14">
                  <c:v>750</c:v>
                </c:pt>
                <c:pt idx="15">
                  <c:v>800</c:v>
                </c:pt>
                <c:pt idx="16">
                  <c:v>850</c:v>
                </c:pt>
                <c:pt idx="17">
                  <c:v>900</c:v>
                </c:pt>
                <c:pt idx="18">
                  <c:v>950</c:v>
                </c:pt>
                <c:pt idx="19">
                  <c:v>1000</c:v>
                </c:pt>
                <c:pt idx="20">
                  <c:v>1050</c:v>
                </c:pt>
                <c:pt idx="21">
                  <c:v>1100</c:v>
                </c:pt>
                <c:pt idx="22">
                  <c:v>0</c:v>
                </c:pt>
              </c:numCache>
            </c:numRef>
          </c:val>
        </c:ser>
        <c:axId val="94927104"/>
        <c:axId val="94953856"/>
      </c:barChart>
      <c:catAx>
        <c:axId val="94927104"/>
        <c:scaling>
          <c:orientation val="minMax"/>
        </c:scaling>
        <c:axPos val="b"/>
        <c:title>
          <c:tx>
            <c:rich>
              <a:bodyPr/>
              <a:lstStyle/>
              <a:p>
                <a:pPr>
                  <a:defRPr/>
                </a:pPr>
                <a:r>
                  <a:rPr lang="en-US"/>
                  <a:t>Bin</a:t>
                </a:r>
              </a:p>
            </c:rich>
          </c:tx>
          <c:layout>
            <c:manualLayout>
              <c:xMode val="edge"/>
              <c:yMode val="edge"/>
              <c:x val="0.52721177709929123"/>
              <c:y val="0.88760806916426516"/>
            </c:manualLayout>
          </c:layout>
          <c:spPr>
            <a:noFill/>
            <a:ln w="25400">
              <a:noFill/>
            </a:ln>
          </c:spPr>
        </c:title>
        <c:numFmt formatCode="General" sourceLinked="1"/>
        <c:majorTickMark val="cross"/>
        <c:tickLblPos val="nextTo"/>
        <c:spPr>
          <a:ln w="3175">
            <a:solidFill>
              <a:srgbClr val="000000"/>
            </a:solidFill>
            <a:prstDash val="solid"/>
          </a:ln>
        </c:spPr>
        <c:txPr>
          <a:bodyPr rot="-5400000" vert="horz"/>
          <a:lstStyle/>
          <a:p>
            <a:pPr>
              <a:defRPr/>
            </a:pPr>
            <a:endParaRPr lang="en-US"/>
          </a:p>
        </c:txPr>
        <c:crossAx val="94953856"/>
        <c:crosses val="autoZero"/>
        <c:auto val="1"/>
        <c:lblAlgn val="ctr"/>
        <c:lblOffset val="100"/>
        <c:tickLblSkip val="1"/>
        <c:tickMarkSkip val="1"/>
      </c:catAx>
      <c:valAx>
        <c:axId val="94953856"/>
        <c:scaling>
          <c:orientation val="minMax"/>
        </c:scaling>
        <c:axPos val="l"/>
        <c:title>
          <c:tx>
            <c:rich>
              <a:bodyPr/>
              <a:lstStyle/>
              <a:p>
                <a:pPr>
                  <a:defRPr/>
                </a:pPr>
                <a:r>
                  <a:rPr lang="en-US"/>
                  <a:t>Frequency</a:t>
                </a:r>
              </a:p>
            </c:rich>
          </c:tx>
          <c:layout>
            <c:manualLayout>
              <c:xMode val="edge"/>
              <c:yMode val="edge"/>
              <c:x val="3.0612244897959211E-2"/>
              <c:y val="0.4063400576368878"/>
            </c:manualLayout>
          </c:layout>
          <c:spPr>
            <a:noFill/>
            <a:ln w="25400">
              <a:noFill/>
            </a:ln>
          </c:spPr>
        </c:title>
        <c:numFmt formatCode="General" sourceLinked="1"/>
        <c:majorTickMark val="cross"/>
        <c:tickLblPos val="nextTo"/>
        <c:spPr>
          <a:ln w="3175">
            <a:solidFill>
              <a:srgbClr val="000000"/>
            </a:solidFill>
            <a:prstDash val="solid"/>
          </a:ln>
        </c:spPr>
        <c:txPr>
          <a:bodyPr rot="0" vert="horz"/>
          <a:lstStyle/>
          <a:p>
            <a:pPr>
              <a:defRPr/>
            </a:pPr>
            <a:endParaRPr lang="en-US"/>
          </a:p>
        </c:txPr>
        <c:crossAx val="94927104"/>
        <c:crosses val="autoZero"/>
        <c:crossBetween val="between"/>
      </c:valAx>
      <c:spPr>
        <a:solidFill>
          <a:srgbClr val="C0C0C0"/>
        </a:solidFill>
        <a:ln w="12700">
          <a:solidFill>
            <a:srgbClr val="808080"/>
          </a:solidFill>
          <a:prstDash val="solid"/>
        </a:ln>
      </c:spPr>
    </c:plotArea>
    <c:legend>
      <c:legendPos val="r"/>
      <c:layout>
        <c:manualLayout>
          <c:xMode val="edge"/>
          <c:yMode val="edge"/>
          <c:x val="0.72449104576213652"/>
          <c:y val="0.10662824207492888"/>
          <c:w val="0.13775528058992903"/>
          <c:h val="6.3400576368876069E-2"/>
        </c:manualLayout>
      </c:layout>
      <c:spPr>
        <a:solidFill>
          <a:srgbClr val="FFFFFF"/>
        </a:solidFill>
        <a:ln w="3175">
          <a:solidFill>
            <a:srgbClr val="000000"/>
          </a:solidFill>
          <a:prstDash val="solid"/>
        </a:ln>
      </c:sp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00" b="0" i="0" u="none" strike="noStrike" baseline="0">
                <a:solidFill>
                  <a:srgbClr val="000000"/>
                </a:solidFill>
                <a:latin typeface="Arial"/>
                <a:ea typeface="Arial"/>
                <a:cs typeface="Arial"/>
              </a:defRPr>
            </a:pPr>
            <a:r>
              <a:rPr lang="bg-BG" sz="1200" b="1" i="0" u="none" strike="noStrike" baseline="0">
                <a:solidFill>
                  <a:srgbClr val="000000"/>
                </a:solidFill>
                <a:latin typeface="Arial"/>
                <a:cs typeface="Arial"/>
              </a:rPr>
              <a:t>определяне на тотален </a:t>
            </a:r>
            <a:r>
              <a:rPr lang="en-US" sz="1200" b="1" i="0" u="none" strike="noStrike" baseline="0">
                <a:solidFill>
                  <a:srgbClr val="000000"/>
                </a:solidFill>
                <a:latin typeface="Arial"/>
                <a:cs typeface="Arial"/>
              </a:rPr>
              <a:t>Cr </a:t>
            </a:r>
            <a:r>
              <a:rPr lang="bg-BG" sz="1200" b="1" i="0" u="none" strike="noStrike" baseline="0">
                <a:solidFill>
                  <a:srgbClr val="000000"/>
                </a:solidFill>
                <a:latin typeface="Arial"/>
                <a:cs typeface="Arial"/>
              </a:rPr>
              <a:t>във води </a:t>
            </a:r>
          </a:p>
        </c:rich>
      </c:tx>
      <c:layout>
        <c:manualLayout>
          <c:xMode val="edge"/>
          <c:yMode val="edge"/>
          <c:x val="0.20370413574846588"/>
          <c:y val="1.7421602787456445E-2"/>
        </c:manualLayout>
      </c:layout>
      <c:spPr>
        <a:noFill/>
        <a:ln w="25400">
          <a:noFill/>
        </a:ln>
      </c:spPr>
    </c:title>
    <c:plotArea>
      <c:layout>
        <c:manualLayout>
          <c:layoutTarget val="inner"/>
          <c:xMode val="edge"/>
          <c:yMode val="edge"/>
          <c:x val="0.1440332112292857"/>
          <c:y val="0.11846689895470383"/>
          <c:w val="0.81687406940037965"/>
          <c:h val="0.68989547038328736"/>
        </c:manualLayout>
      </c:layout>
      <c:scatterChart>
        <c:scatterStyle val="lineMarker"/>
        <c:ser>
          <c:idx val="0"/>
          <c:order val="0"/>
          <c:spPr>
            <a:ln w="28575">
              <a:noFill/>
            </a:ln>
          </c:spPr>
          <c:marker>
            <c:symbol val="diamond"/>
            <c:size val="5"/>
            <c:spPr>
              <a:solidFill>
                <a:srgbClr val="000080"/>
              </a:solidFill>
              <a:ln>
                <a:solidFill>
                  <a:srgbClr val="000080"/>
                </a:solidFill>
                <a:prstDash val="solid"/>
              </a:ln>
            </c:spPr>
          </c:marker>
          <c:yVal>
            <c:numRef>
              <c:f>'Хистограма''Cr'!$C$3:$C$32</c:f>
              <c:numCache>
                <c:formatCode>0.00</c:formatCode>
                <c:ptCount val="30"/>
                <c:pt idx="0">
                  <c:v>2.8597549481621116</c:v>
                </c:pt>
                <c:pt idx="1">
                  <c:v>2.4718190386427903</c:v>
                </c:pt>
                <c:pt idx="2">
                  <c:v>2.6473138548539117</c:v>
                </c:pt>
                <c:pt idx="3">
                  <c:v>2.4625824693685203</c:v>
                </c:pt>
                <c:pt idx="4">
                  <c:v>2.2224316682375123</c:v>
                </c:pt>
                <c:pt idx="5">
                  <c:v>2.5734213006597551</c:v>
                </c:pt>
                <c:pt idx="6">
                  <c:v>2.9428840716305378</c:v>
                </c:pt>
                <c:pt idx="7">
                  <c:v>3.1553251649387373</c:v>
                </c:pt>
                <c:pt idx="8">
                  <c:v>2.305560791705938</c:v>
                </c:pt>
                <c:pt idx="9">
                  <c:v>2.7673892554194159</c:v>
                </c:pt>
                <c:pt idx="10">
                  <c:v>2.5180018850141379</c:v>
                </c:pt>
                <c:pt idx="11">
                  <c:v>2.6934967012252597</c:v>
                </c:pt>
                <c:pt idx="12">
                  <c:v>2.6011310084825636</c:v>
                </c:pt>
                <c:pt idx="13">
                  <c:v>2.8043355325164945</c:v>
                </c:pt>
                <c:pt idx="14">
                  <c:v>2.832045240339303</c:v>
                </c:pt>
                <c:pt idx="15">
                  <c:v>2.351743638077286</c:v>
                </c:pt>
                <c:pt idx="16">
                  <c:v>2.4163996229971727</c:v>
                </c:pt>
                <c:pt idx="17">
                  <c:v>2.8782280867106507</c:v>
                </c:pt>
                <c:pt idx="18">
                  <c:v>2.9890669180018854</c:v>
                </c:pt>
                <c:pt idx="19">
                  <c:v>3.1276154571159291</c:v>
                </c:pt>
                <c:pt idx="20">
                  <c:v>2.7212064090480683</c:v>
                </c:pt>
                <c:pt idx="21">
                  <c:v>2.6288407163053726</c:v>
                </c:pt>
                <c:pt idx="22">
                  <c:v>2.4902921771913293</c:v>
                </c:pt>
                <c:pt idx="23">
                  <c:v>3.0444863336475025</c:v>
                </c:pt>
                <c:pt idx="24">
                  <c:v>2.7489161168708769</c:v>
                </c:pt>
                <c:pt idx="25">
                  <c:v>2.7027332704995293</c:v>
                </c:pt>
                <c:pt idx="26">
                  <c:v>2.6103675777568331</c:v>
                </c:pt>
                <c:pt idx="27">
                  <c:v>2.4256361922714422</c:v>
                </c:pt>
                <c:pt idx="28">
                  <c:v>2.3886899151743637</c:v>
                </c:pt>
                <c:pt idx="29">
                  <c:v>2.6842601319509898</c:v>
                </c:pt>
              </c:numCache>
            </c:numRef>
          </c:yVal>
        </c:ser>
        <c:axId val="102780288"/>
        <c:axId val="102795136"/>
      </c:scatterChart>
      <c:valAx>
        <c:axId val="102780288"/>
        <c:scaling>
          <c:orientation val="minMax"/>
          <c:max val="32"/>
          <c:min val="0"/>
        </c:scaling>
        <c:axPos val="b"/>
        <c:title>
          <c:tx>
            <c:rich>
              <a:bodyPr/>
              <a:lstStyle/>
              <a:p>
                <a:pPr>
                  <a:defRPr sz="1050" b="1" i="0" u="none" strike="noStrike" baseline="0">
                    <a:solidFill>
                      <a:srgbClr val="000000"/>
                    </a:solidFill>
                    <a:latin typeface="Arial"/>
                    <a:ea typeface="Arial"/>
                    <a:cs typeface="Arial"/>
                  </a:defRPr>
                </a:pPr>
                <a:r>
                  <a:rPr lang="bg-BG"/>
                  <a:t>измерване</a:t>
                </a:r>
              </a:p>
            </c:rich>
          </c:tx>
          <c:layout>
            <c:manualLayout>
              <c:xMode val="edge"/>
              <c:yMode val="edge"/>
              <c:x val="0.46707905338993383"/>
              <c:y val="0.90243902439024359"/>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02795136"/>
        <c:crosses val="autoZero"/>
        <c:crossBetween val="midCat"/>
        <c:majorUnit val="2"/>
      </c:valAx>
      <c:valAx>
        <c:axId val="102795136"/>
        <c:scaling>
          <c:orientation val="minMax"/>
          <c:min val="2"/>
        </c:scaling>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rPr lang="en-US"/>
                  <a:t>ppm</a:t>
                </a:r>
              </a:p>
            </c:rich>
          </c:tx>
          <c:layout>
            <c:manualLayout>
              <c:xMode val="edge"/>
              <c:yMode val="edge"/>
              <c:x val="1.0288065843621401E-2"/>
              <c:y val="0.41463414634146339"/>
            </c:manualLayout>
          </c:layout>
          <c:spPr>
            <a:noFill/>
            <a:ln w="25400">
              <a:noFill/>
            </a:ln>
          </c:spPr>
        </c:title>
        <c:numFmt formatCode="0.00" sourceLinked="1"/>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02780288"/>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Histogram</a:t>
            </a:r>
          </a:p>
        </c:rich>
      </c:tx>
      <c:layout>
        <c:manualLayout>
          <c:xMode val="edge"/>
          <c:yMode val="edge"/>
          <c:x val="0.25000054680664918"/>
          <c:y val="2.2222222222222251E-2"/>
        </c:manualLayout>
      </c:layout>
      <c:spPr>
        <a:noFill/>
        <a:ln w="25400">
          <a:noFill/>
        </a:ln>
      </c:spPr>
    </c:title>
    <c:plotArea>
      <c:layout>
        <c:manualLayout>
          <c:layoutTarget val="inner"/>
          <c:xMode val="edge"/>
          <c:yMode val="edge"/>
          <c:x val="0.17187543710184044"/>
          <c:y val="0.13777837577420041"/>
          <c:w val="0.64843914906603251"/>
          <c:h val="0.58222474923935619"/>
        </c:manualLayout>
      </c:layout>
      <c:barChart>
        <c:barDir val="col"/>
        <c:grouping val="clustered"/>
        <c:ser>
          <c:idx val="0"/>
          <c:order val="0"/>
          <c:tx>
            <c:v>Frequency</c:v>
          </c:tx>
          <c:spPr>
            <a:solidFill>
              <a:srgbClr val="9999FF"/>
            </a:solidFill>
            <a:ln w="12700">
              <a:solidFill>
                <a:srgbClr val="000000"/>
              </a:solidFill>
              <a:prstDash val="solid"/>
            </a:ln>
          </c:spPr>
          <c:cat>
            <c:numRef>
              <c:f>'Хистограма''Cr'!$E$22:$E$28</c:f>
              <c:numCache>
                <c:formatCode>General</c:formatCode>
                <c:ptCount val="7"/>
                <c:pt idx="0">
                  <c:v>2</c:v>
                </c:pt>
                <c:pt idx="1">
                  <c:v>2.2000000000000002</c:v>
                </c:pt>
                <c:pt idx="2">
                  <c:v>2.4</c:v>
                </c:pt>
                <c:pt idx="3">
                  <c:v>2.6</c:v>
                </c:pt>
                <c:pt idx="4">
                  <c:v>2.8</c:v>
                </c:pt>
                <c:pt idx="5">
                  <c:v>3</c:v>
                </c:pt>
                <c:pt idx="6">
                  <c:v>3.2</c:v>
                </c:pt>
              </c:numCache>
            </c:numRef>
          </c:cat>
          <c:val>
            <c:numRef>
              <c:f>'Хистограма''Cr'!$F$22:$F$28</c:f>
              <c:numCache>
                <c:formatCode>General</c:formatCode>
                <c:ptCount val="7"/>
                <c:pt idx="0">
                  <c:v>0</c:v>
                </c:pt>
                <c:pt idx="1">
                  <c:v>1</c:v>
                </c:pt>
                <c:pt idx="2">
                  <c:v>5</c:v>
                </c:pt>
                <c:pt idx="3">
                  <c:v>9</c:v>
                </c:pt>
                <c:pt idx="4">
                  <c:v>9</c:v>
                </c:pt>
                <c:pt idx="5">
                  <c:v>4</c:v>
                </c:pt>
                <c:pt idx="6">
                  <c:v>2</c:v>
                </c:pt>
              </c:numCache>
            </c:numRef>
          </c:val>
        </c:ser>
        <c:gapWidth val="10"/>
        <c:axId val="102808960"/>
        <c:axId val="102967168"/>
      </c:barChart>
      <c:lineChart>
        <c:grouping val="standard"/>
        <c:ser>
          <c:idx val="1"/>
          <c:order val="1"/>
          <c:tx>
            <c:v>Cumulative %</c:v>
          </c:tx>
          <c:spPr>
            <a:ln w="25400">
              <a:solidFill>
                <a:srgbClr val="FF00FF"/>
              </a:solidFill>
              <a:prstDash val="solid"/>
            </a:ln>
          </c:spPr>
          <c:marker>
            <c:symbol val="square"/>
            <c:size val="7"/>
            <c:spPr>
              <a:solidFill>
                <a:srgbClr val="FF00FF"/>
              </a:solidFill>
              <a:ln>
                <a:solidFill>
                  <a:srgbClr val="FF00FF"/>
                </a:solidFill>
                <a:prstDash val="solid"/>
              </a:ln>
            </c:spPr>
          </c:marker>
          <c:cat>
            <c:numRef>
              <c:f>'Хистограма''Cr'!$E$22:$E$28</c:f>
              <c:numCache>
                <c:formatCode>General</c:formatCode>
                <c:ptCount val="7"/>
                <c:pt idx="0">
                  <c:v>2</c:v>
                </c:pt>
                <c:pt idx="1">
                  <c:v>2.2000000000000002</c:v>
                </c:pt>
                <c:pt idx="2">
                  <c:v>2.4</c:v>
                </c:pt>
                <c:pt idx="3">
                  <c:v>2.6</c:v>
                </c:pt>
                <c:pt idx="4">
                  <c:v>2.8</c:v>
                </c:pt>
                <c:pt idx="5">
                  <c:v>3</c:v>
                </c:pt>
                <c:pt idx="6">
                  <c:v>3.2</c:v>
                </c:pt>
              </c:numCache>
            </c:numRef>
          </c:cat>
          <c:val>
            <c:numRef>
              <c:f>'Хистограма''Cr'!$G$22:$G$28</c:f>
              <c:numCache>
                <c:formatCode>0.00%</c:formatCode>
                <c:ptCount val="7"/>
                <c:pt idx="0">
                  <c:v>0</c:v>
                </c:pt>
                <c:pt idx="1">
                  <c:v>3.3333333333333333E-2</c:v>
                </c:pt>
                <c:pt idx="2">
                  <c:v>0.2</c:v>
                </c:pt>
                <c:pt idx="3">
                  <c:v>0.5</c:v>
                </c:pt>
                <c:pt idx="4">
                  <c:v>0.8</c:v>
                </c:pt>
                <c:pt idx="5">
                  <c:v>0.93333333333333335</c:v>
                </c:pt>
                <c:pt idx="6">
                  <c:v>1</c:v>
                </c:pt>
              </c:numCache>
            </c:numRef>
          </c:val>
        </c:ser>
        <c:marker val="1"/>
        <c:axId val="102969344"/>
        <c:axId val="102970880"/>
      </c:lineChart>
      <c:catAx>
        <c:axId val="102808960"/>
        <c:scaling>
          <c:orientation val="minMax"/>
        </c:scaling>
        <c:axPos val="b"/>
        <c:title>
          <c:tx>
            <c:rich>
              <a:bodyPr/>
              <a:lstStyle/>
              <a:p>
                <a:pPr>
                  <a:defRPr sz="1200" b="1" i="0" u="none" strike="noStrike" baseline="0">
                    <a:solidFill>
                      <a:srgbClr val="000000"/>
                    </a:solidFill>
                    <a:latin typeface="Arial"/>
                    <a:ea typeface="Arial"/>
                    <a:cs typeface="Arial"/>
                  </a:defRPr>
                </a:pPr>
                <a:r>
                  <a:rPr lang="en-US"/>
                  <a:t>Bin</a:t>
                </a:r>
              </a:p>
            </c:rich>
          </c:tx>
          <c:layout>
            <c:manualLayout>
              <c:xMode val="edge"/>
              <c:yMode val="edge"/>
              <c:x val="0.40885526027996988"/>
              <c:y val="0.85333706620005834"/>
            </c:manualLayout>
          </c:layout>
          <c:spPr>
            <a:noFill/>
            <a:ln w="25400">
              <a:noFill/>
            </a:ln>
          </c:spPr>
        </c:title>
        <c:numFmt formatCode="General" sourceLinked="1"/>
        <c:majorTickMark val="cross"/>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02967168"/>
        <c:crosses val="autoZero"/>
        <c:auto val="1"/>
        <c:lblAlgn val="ctr"/>
        <c:lblOffset val="100"/>
        <c:tickLblSkip val="1"/>
        <c:tickMarkSkip val="1"/>
      </c:catAx>
      <c:valAx>
        <c:axId val="102967168"/>
        <c:scaling>
          <c:orientation val="minMax"/>
        </c:scaling>
        <c:axPos val="l"/>
        <c:title>
          <c:tx>
            <c:rich>
              <a:bodyPr/>
              <a:lstStyle/>
              <a:p>
                <a:pPr>
                  <a:defRPr sz="1200" b="1" i="0" u="none" strike="noStrike" baseline="0">
                    <a:solidFill>
                      <a:srgbClr val="000000"/>
                    </a:solidFill>
                    <a:latin typeface="Arial"/>
                    <a:ea typeface="Arial"/>
                    <a:cs typeface="Arial"/>
                  </a:defRPr>
                </a:pPr>
                <a:r>
                  <a:rPr lang="en-US"/>
                  <a:t>Frequency</a:t>
                </a:r>
              </a:p>
            </c:rich>
          </c:tx>
          <c:layout>
            <c:manualLayout>
              <c:xMode val="edge"/>
              <c:yMode val="edge"/>
              <c:x val="1.3020833333333494E-2"/>
              <c:y val="0.26222315543890329"/>
            </c:manualLayout>
          </c:layout>
          <c:spPr>
            <a:noFill/>
            <a:ln w="25400">
              <a:noFill/>
            </a:ln>
          </c:spPr>
        </c:title>
        <c:numFmt formatCode="General" sourceLinked="1"/>
        <c:majorTickMark val="cross"/>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02808960"/>
        <c:crosses val="autoZero"/>
        <c:crossBetween val="between"/>
      </c:valAx>
      <c:catAx>
        <c:axId val="102969344"/>
        <c:scaling>
          <c:orientation val="minMax"/>
        </c:scaling>
        <c:delete val="1"/>
        <c:axPos val="b"/>
        <c:numFmt formatCode="General" sourceLinked="1"/>
        <c:tickLblPos val="none"/>
        <c:crossAx val="102970880"/>
        <c:crosses val="autoZero"/>
        <c:auto val="1"/>
        <c:lblAlgn val="ctr"/>
        <c:lblOffset val="100"/>
      </c:catAx>
      <c:valAx>
        <c:axId val="102970880"/>
        <c:scaling>
          <c:orientation val="minMax"/>
          <c:max val="1.1000000000000001"/>
          <c:min val="0"/>
        </c:scaling>
        <c:axPos val="r"/>
        <c:numFmt formatCode="0%" sourceLinked="0"/>
        <c:majorTickMark val="cross"/>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02969344"/>
        <c:crosses val="max"/>
        <c:crossBetween val="between"/>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5743440233236564"/>
          <c:y val="4.1237113402061855E-2"/>
          <c:w val="0.79008746355685133"/>
          <c:h val="0.76804123711341876"/>
        </c:manualLayout>
      </c:layout>
      <c:scatterChart>
        <c:scatterStyle val="lineMarker"/>
        <c:ser>
          <c:idx val="1"/>
          <c:order val="1"/>
          <c:spPr>
            <a:ln w="28575">
              <a:noFill/>
            </a:ln>
          </c:spPr>
          <c:trendline>
            <c:trendlineType val="linear"/>
            <c:dispRSqr val="1"/>
            <c:dispEq val="1"/>
            <c:trendlineLbl>
              <c:numFmt formatCode="General" sourceLinked="0"/>
            </c:trendlineLbl>
          </c:trendline>
          <c:xVal>
            <c:numRef>
              <c:f>'Mg-soil'!$C$4:$C$7</c:f>
              <c:numCache>
                <c:formatCode>General</c:formatCode>
                <c:ptCount val="4"/>
                <c:pt idx="0">
                  <c:v>0</c:v>
                </c:pt>
                <c:pt idx="1">
                  <c:v>0.4</c:v>
                </c:pt>
                <c:pt idx="2">
                  <c:v>1</c:v>
                </c:pt>
                <c:pt idx="3">
                  <c:v>2</c:v>
                </c:pt>
              </c:numCache>
            </c:numRef>
          </c:xVal>
          <c:yVal>
            <c:numRef>
              <c:f>'Mg-soil'!$E$4:$E$7</c:f>
              <c:numCache>
                <c:formatCode>General</c:formatCode>
                <c:ptCount val="4"/>
                <c:pt idx="0">
                  <c:v>0</c:v>
                </c:pt>
                <c:pt idx="1">
                  <c:v>2.3E-2</c:v>
                </c:pt>
                <c:pt idx="2">
                  <c:v>6.5000000000000002E-2</c:v>
                </c:pt>
                <c:pt idx="3">
                  <c:v>0.115</c:v>
                </c:pt>
              </c:numCache>
            </c:numRef>
          </c:yVal>
        </c:ser>
        <c:ser>
          <c:idx val="0"/>
          <c:order val="0"/>
          <c:spPr>
            <a:ln w="28575">
              <a:noFill/>
            </a:ln>
          </c:spPr>
          <c:trendline>
            <c:trendlineType val="linear"/>
            <c:dispRSqr val="1"/>
            <c:dispEq val="1"/>
            <c:trendlineLbl>
              <c:layout>
                <c:manualLayout>
                  <c:x val="-0.11555160484146738"/>
                  <c:y val="1.9865856762639422E-2"/>
                </c:manualLayout>
              </c:layout>
              <c:numFmt formatCode="General" sourceLinked="0"/>
              <c:txPr>
                <a:bodyPr/>
                <a:lstStyle/>
                <a:p>
                  <a:pPr>
                    <a:defRPr sz="1000" b="0" i="0" u="none" strike="noStrike" baseline="0">
                      <a:solidFill>
                        <a:srgbClr val="000000"/>
                      </a:solidFill>
                      <a:latin typeface="Calibri"/>
                      <a:ea typeface="Calibri"/>
                      <a:cs typeface="Calibri"/>
                    </a:defRPr>
                  </a:pPr>
                  <a:endParaRPr lang="en-US"/>
                </a:p>
              </c:txPr>
            </c:trendlineLbl>
          </c:trendline>
          <c:trendline>
            <c:trendlineType val="linear"/>
            <c:backward val="0.5"/>
          </c:trendline>
          <c:xVal>
            <c:numRef>
              <c:f>'Mg-soil'!$C$15:$C$18</c:f>
              <c:numCache>
                <c:formatCode>General</c:formatCode>
                <c:ptCount val="4"/>
                <c:pt idx="0">
                  <c:v>0</c:v>
                </c:pt>
                <c:pt idx="1">
                  <c:v>0.4</c:v>
                </c:pt>
                <c:pt idx="2">
                  <c:v>1</c:v>
                </c:pt>
                <c:pt idx="3">
                  <c:v>2</c:v>
                </c:pt>
              </c:numCache>
            </c:numRef>
          </c:xVal>
          <c:yVal>
            <c:numRef>
              <c:f>'Mg-soil'!$E$15:$E$18</c:f>
              <c:numCache>
                <c:formatCode>General</c:formatCode>
                <c:ptCount val="4"/>
                <c:pt idx="0">
                  <c:v>0.03</c:v>
                </c:pt>
                <c:pt idx="1">
                  <c:v>0.05</c:v>
                </c:pt>
                <c:pt idx="2">
                  <c:v>8.5000000000000006E-2</c:v>
                </c:pt>
                <c:pt idx="3">
                  <c:v>0.13500000000000001</c:v>
                </c:pt>
              </c:numCache>
            </c:numRef>
          </c:yVal>
        </c:ser>
        <c:axId val="103392384"/>
        <c:axId val="103393920"/>
      </c:scatterChart>
      <c:valAx>
        <c:axId val="103392384"/>
        <c:scaling>
          <c:orientation val="minMax"/>
        </c:scaling>
        <c:axPos val="b"/>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3393920"/>
        <c:crosses val="autoZero"/>
        <c:crossBetween val="midCat"/>
      </c:valAx>
      <c:valAx>
        <c:axId val="103393920"/>
        <c:scaling>
          <c:orientation val="minMax"/>
        </c:scaling>
        <c:axPos val="l"/>
        <c:majorGridlines/>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3392384"/>
        <c:crosses val="autoZero"/>
        <c:crossBetween val="midCat"/>
      </c:valAx>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77" l="0.70000000000000062" r="0.70000000000000062" t="0.75000000000000577"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5743440233236547"/>
          <c:y val="4.1237113402061855E-2"/>
          <c:w val="0.79008746355685133"/>
          <c:h val="0.7680412371134181"/>
        </c:manualLayout>
      </c:layout>
      <c:scatterChart>
        <c:scatterStyle val="lineMarker"/>
        <c:ser>
          <c:idx val="0"/>
          <c:order val="0"/>
          <c:spPr>
            <a:ln w="28575">
              <a:noFill/>
            </a:ln>
          </c:spPr>
          <c:trendline>
            <c:trendlineType val="linear"/>
            <c:dispRSqr val="1"/>
            <c:dispEq val="1"/>
            <c:trendlineLbl>
              <c:layout>
                <c:manualLayout>
                  <c:x val="-0.11555160484146738"/>
                  <c:y val="1.9865856762639408E-2"/>
                </c:manualLayout>
              </c:layout>
              <c:numFmt formatCode="General" sourceLinked="0"/>
              <c:txPr>
                <a:bodyPr/>
                <a:lstStyle/>
                <a:p>
                  <a:pPr>
                    <a:defRPr sz="1000" b="0" i="0" u="none" strike="noStrike" baseline="0">
                      <a:solidFill>
                        <a:srgbClr val="000000"/>
                      </a:solidFill>
                      <a:latin typeface="Calibri"/>
                      <a:ea typeface="Calibri"/>
                      <a:cs typeface="Calibri"/>
                    </a:defRPr>
                  </a:pPr>
                  <a:endParaRPr lang="en-US"/>
                </a:p>
              </c:txPr>
            </c:trendlineLbl>
          </c:trendline>
          <c:xVal>
            <c:numRef>
              <c:f>'Mg-soil'!$C$15:$C$18</c:f>
              <c:numCache>
                <c:formatCode>General</c:formatCode>
                <c:ptCount val="4"/>
                <c:pt idx="0">
                  <c:v>0</c:v>
                </c:pt>
                <c:pt idx="1">
                  <c:v>0.4</c:v>
                </c:pt>
                <c:pt idx="2">
                  <c:v>1</c:v>
                </c:pt>
                <c:pt idx="3">
                  <c:v>2</c:v>
                </c:pt>
              </c:numCache>
            </c:numRef>
          </c:xVal>
          <c:yVal>
            <c:numRef>
              <c:f>'Mg-soil'!$E$15:$E$18</c:f>
              <c:numCache>
                <c:formatCode>General</c:formatCode>
                <c:ptCount val="4"/>
                <c:pt idx="0">
                  <c:v>0.03</c:v>
                </c:pt>
                <c:pt idx="1">
                  <c:v>0.05</c:v>
                </c:pt>
                <c:pt idx="2">
                  <c:v>8.5000000000000006E-2</c:v>
                </c:pt>
                <c:pt idx="3">
                  <c:v>0.13500000000000001</c:v>
                </c:pt>
              </c:numCache>
            </c:numRef>
          </c:yVal>
        </c:ser>
        <c:axId val="103409920"/>
        <c:axId val="103411712"/>
      </c:scatterChart>
      <c:valAx>
        <c:axId val="103409920"/>
        <c:scaling>
          <c:orientation val="minMax"/>
        </c:scaling>
        <c:axPos val="b"/>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3411712"/>
        <c:crosses val="autoZero"/>
        <c:crossBetween val="midCat"/>
      </c:valAx>
      <c:valAx>
        <c:axId val="103411712"/>
        <c:scaling>
          <c:orientation val="minMax"/>
        </c:scaling>
        <c:axPos val="l"/>
        <c:majorGridlines/>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3409920"/>
        <c:crosses val="autoZero"/>
        <c:crossBetween val="midCat"/>
      </c:valAx>
      <c:spPr>
        <a:noFill/>
        <a:ln w="25400">
          <a:noFill/>
        </a:ln>
      </c:spPr>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55" l="0.70000000000000062" r="0.70000000000000062" t="0.7500000000000055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51204969894136787"/>
          <c:y val="0.13122171945701358"/>
          <c:w val="0.42771210146867461"/>
          <c:h val="0.67873303167421606"/>
        </c:manualLayout>
      </c:layout>
      <c:scatterChart>
        <c:scatterStyle val="lineMarker"/>
        <c:ser>
          <c:idx val="0"/>
          <c:order val="0"/>
          <c:spPr>
            <a:ln w="28575">
              <a:noFill/>
            </a:ln>
          </c:spPr>
          <c:marker>
            <c:symbol val="diamond"/>
            <c:size val="7"/>
            <c:spPr>
              <a:solidFill>
                <a:srgbClr val="000080"/>
              </a:solidFill>
              <a:ln>
                <a:solidFill>
                  <a:srgbClr val="000080"/>
                </a:solidFill>
                <a:prstDash val="solid"/>
              </a:ln>
            </c:spPr>
          </c:marker>
          <c:errBars>
            <c:errDir val="y"/>
            <c:errBarType val="both"/>
            <c:errValType val="cust"/>
            <c:plus>
              <c:numRef>
                <c:f>'calculate''distr'!$C$49</c:f>
                <c:numCache>
                  <c:formatCode>General</c:formatCode>
                  <c:ptCount val="1"/>
                  <c:pt idx="0">
                    <c:v>8.7541379506147349E-3</c:v>
                  </c:pt>
                </c:numCache>
              </c:numRef>
            </c:plus>
            <c:minus>
              <c:numRef>
                <c:f>'calculate''distr'!$C$49</c:f>
                <c:numCache>
                  <c:formatCode>General</c:formatCode>
                  <c:ptCount val="1"/>
                  <c:pt idx="0">
                    <c:v>8.7541379506147349E-3</c:v>
                  </c:pt>
                </c:numCache>
              </c:numRef>
            </c:minus>
            <c:spPr>
              <a:ln w="38100">
                <a:solidFill>
                  <a:srgbClr val="0000FF"/>
                </a:solidFill>
                <a:prstDash val="solid"/>
              </a:ln>
            </c:spPr>
          </c:errBars>
          <c:xVal>
            <c:numRef>
              <c:f>'calculate''distr'!$A$46</c:f>
              <c:numCache>
                <c:formatCode>General</c:formatCode>
                <c:ptCount val="1"/>
                <c:pt idx="0">
                  <c:v>1</c:v>
                </c:pt>
              </c:numCache>
            </c:numRef>
          </c:xVal>
          <c:yVal>
            <c:numRef>
              <c:f>'calculate''distr'!$C$46</c:f>
              <c:numCache>
                <c:formatCode>General</c:formatCode>
                <c:ptCount val="1"/>
                <c:pt idx="0">
                  <c:v>1.2073333333333334</c:v>
                </c:pt>
              </c:numCache>
            </c:numRef>
          </c:yVal>
        </c:ser>
        <c:ser>
          <c:idx val="1"/>
          <c:order val="1"/>
          <c:spPr>
            <a:ln w="38100">
              <a:solidFill>
                <a:srgbClr val="003366"/>
              </a:solidFill>
              <a:prstDash val="solid"/>
            </a:ln>
          </c:spPr>
          <c:marker>
            <c:symbol val="diamond"/>
            <c:size val="8"/>
            <c:spPr>
              <a:solidFill>
                <a:srgbClr val="FF00FF"/>
              </a:solidFill>
              <a:ln>
                <a:solidFill>
                  <a:srgbClr val="000000"/>
                </a:solidFill>
                <a:prstDash val="solid"/>
              </a:ln>
            </c:spPr>
          </c:marker>
          <c:errBars>
            <c:errDir val="y"/>
            <c:errBarType val="both"/>
            <c:errValType val="cust"/>
            <c:plus>
              <c:numRef>
                <c:f>'calculate''distr'!$C$50</c:f>
                <c:numCache>
                  <c:formatCode>General</c:formatCode>
                  <c:ptCount val="1"/>
                  <c:pt idx="0">
                    <c:v>5.3913855742210338E-3</c:v>
                  </c:pt>
                </c:numCache>
              </c:numRef>
            </c:plus>
            <c:minus>
              <c:numRef>
                <c:f>'calculate''distr'!$C$50</c:f>
                <c:numCache>
                  <c:formatCode>General</c:formatCode>
                  <c:ptCount val="1"/>
                  <c:pt idx="0">
                    <c:v>5.3913855742210338E-3</c:v>
                  </c:pt>
                </c:numCache>
              </c:numRef>
            </c:minus>
            <c:spPr>
              <a:ln w="38100">
                <a:solidFill>
                  <a:srgbClr val="000080"/>
                </a:solidFill>
                <a:prstDash val="solid"/>
              </a:ln>
            </c:spPr>
          </c:errBars>
          <c:xVal>
            <c:numRef>
              <c:f>'calculate''distr'!$A$50</c:f>
              <c:numCache>
                <c:formatCode>General</c:formatCode>
                <c:ptCount val="1"/>
              </c:numCache>
            </c:numRef>
          </c:xVal>
          <c:yVal>
            <c:numRef>
              <c:f>('calculate''distr'!$A$50,'calculate''distr'!$D$50)</c:f>
              <c:numCache>
                <c:formatCode>General</c:formatCode>
                <c:ptCount val="2"/>
                <c:pt idx="1">
                  <c:v>1.2073333333333334</c:v>
                </c:pt>
              </c:numCache>
            </c:numRef>
          </c:yVal>
        </c:ser>
        <c:axId val="153975040"/>
        <c:axId val="153985024"/>
      </c:scatterChart>
      <c:valAx>
        <c:axId val="153975040"/>
        <c:scaling>
          <c:orientation val="minMax"/>
          <c:max val="3"/>
          <c:min val="0"/>
        </c:scaling>
        <c:axPos val="b"/>
        <c:numFmt formatCode="General" sourceLinked="1"/>
        <c:tickLblPos val="nextTo"/>
        <c:spPr>
          <a:ln w="3175">
            <a:solidFill>
              <a:srgbClr val="000000"/>
            </a:solidFill>
            <a:prstDash val="solid"/>
          </a:ln>
        </c:spPr>
        <c:txPr>
          <a:bodyPr rot="0" vert="horz"/>
          <a:lstStyle/>
          <a:p>
            <a:pPr>
              <a:defRPr sz="1125" b="1" i="0" u="none" strike="noStrike" baseline="0">
                <a:solidFill>
                  <a:srgbClr val="000000"/>
                </a:solidFill>
                <a:latin typeface="Arial"/>
                <a:ea typeface="Arial"/>
                <a:cs typeface="Arial"/>
              </a:defRPr>
            </a:pPr>
            <a:endParaRPr lang="en-US"/>
          </a:p>
        </c:txPr>
        <c:crossAx val="153985024"/>
        <c:crosses val="autoZero"/>
        <c:crossBetween val="midCat"/>
        <c:majorUnit val="1"/>
        <c:minorUnit val="1"/>
      </c:valAx>
      <c:valAx>
        <c:axId val="153985024"/>
        <c:scaling>
          <c:orientation val="minMax"/>
          <c:max val="1.22"/>
          <c:min val="1.1900000000000106"/>
        </c:scaling>
        <c:axPos val="l"/>
        <c:majorGridlines>
          <c:spPr>
            <a:ln w="3175">
              <a:solidFill>
                <a:srgbClr val="000000"/>
              </a:solidFill>
              <a:prstDash val="solid"/>
            </a:ln>
          </c:spPr>
        </c:majorGridlines>
        <c:title>
          <c:tx>
            <c:rich>
              <a:bodyPr/>
              <a:lstStyle/>
              <a:p>
                <a:pPr>
                  <a:defRPr sz="1150" b="1" i="0" u="none" strike="noStrike" baseline="0">
                    <a:solidFill>
                      <a:srgbClr val="000000"/>
                    </a:solidFill>
                    <a:latin typeface="Arial"/>
                    <a:ea typeface="Arial"/>
                    <a:cs typeface="Arial"/>
                  </a:defRPr>
                </a:pPr>
                <a:r>
                  <a:rPr lang="bg-BG"/>
                  <a:t>Доверителен интервал</a:t>
                </a:r>
              </a:p>
            </c:rich>
          </c:tx>
          <c:layout>
            <c:manualLayout>
              <c:xMode val="edge"/>
              <c:yMode val="edge"/>
              <c:x val="6.6265060240963861E-2"/>
              <c:y val="0.14027149321266971"/>
            </c:manualLayout>
          </c:layout>
          <c:spPr>
            <a:noFill/>
            <a:ln w="25400">
              <a:noFill/>
            </a:ln>
          </c:spPr>
        </c:title>
        <c:numFmt formatCode="General" sourceLinked="1"/>
        <c:tickLblPos val="nextTo"/>
        <c:spPr>
          <a:ln w="3175">
            <a:solidFill>
              <a:srgbClr val="000000"/>
            </a:solidFill>
            <a:prstDash val="solid"/>
          </a:ln>
        </c:spPr>
        <c:txPr>
          <a:bodyPr rot="0" vert="horz"/>
          <a:lstStyle/>
          <a:p>
            <a:pPr>
              <a:defRPr sz="1125" b="1" i="0" u="none" strike="noStrike" baseline="0">
                <a:solidFill>
                  <a:srgbClr val="000000"/>
                </a:solidFill>
                <a:latin typeface="Arial"/>
                <a:ea typeface="Arial"/>
                <a:cs typeface="Arial"/>
              </a:defRPr>
            </a:pPr>
            <a:endParaRPr lang="en-US"/>
          </a:p>
        </c:txPr>
        <c:crossAx val="153975040"/>
        <c:crossesAt val="0"/>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7826105878594203"/>
          <c:y val="0.11877439076864379"/>
          <c:w val="0.7913051877814915"/>
          <c:h val="0.65900629716795811"/>
        </c:manualLayout>
      </c:layout>
      <c:barChart>
        <c:barDir val="col"/>
        <c:grouping val="clustered"/>
        <c:ser>
          <c:idx val="1"/>
          <c:order val="0"/>
          <c:spPr>
            <a:solidFill>
              <a:srgbClr val="993366"/>
            </a:solidFill>
            <a:ln w="12700">
              <a:solidFill>
                <a:srgbClr val="000000"/>
              </a:solidFill>
              <a:prstDash val="solid"/>
            </a:ln>
          </c:spPr>
          <c:cat>
            <c:numRef>
              <c:f>'Класическа вероятност'!$G$11:$G$21</c:f>
              <c:numCache>
                <c:formatCode>General</c:formatCode>
                <c:ptCount val="11"/>
                <c:pt idx="0">
                  <c:v>2</c:v>
                </c:pt>
                <c:pt idx="1">
                  <c:v>3</c:v>
                </c:pt>
                <c:pt idx="2">
                  <c:v>4</c:v>
                </c:pt>
                <c:pt idx="3">
                  <c:v>5</c:v>
                </c:pt>
                <c:pt idx="4">
                  <c:v>6</c:v>
                </c:pt>
                <c:pt idx="5">
                  <c:v>7</c:v>
                </c:pt>
                <c:pt idx="6">
                  <c:v>8</c:v>
                </c:pt>
                <c:pt idx="7">
                  <c:v>9</c:v>
                </c:pt>
                <c:pt idx="8">
                  <c:v>10</c:v>
                </c:pt>
                <c:pt idx="9">
                  <c:v>11</c:v>
                </c:pt>
                <c:pt idx="10">
                  <c:v>12</c:v>
                </c:pt>
              </c:numCache>
            </c:numRef>
          </c:cat>
          <c:val>
            <c:numRef>
              <c:f>'Класическа вероятност'!$I$11:$I$21</c:f>
              <c:numCache>
                <c:formatCode>0.000</c:formatCode>
                <c:ptCount val="11"/>
                <c:pt idx="0">
                  <c:v>2.7777777777777776E-2</c:v>
                </c:pt>
                <c:pt idx="1">
                  <c:v>5.5555555555555552E-2</c:v>
                </c:pt>
                <c:pt idx="2">
                  <c:v>8.3333333333333329E-2</c:v>
                </c:pt>
                <c:pt idx="3">
                  <c:v>0.1111111111111111</c:v>
                </c:pt>
                <c:pt idx="4">
                  <c:v>0.1388888888888889</c:v>
                </c:pt>
                <c:pt idx="5">
                  <c:v>0.16666666666666666</c:v>
                </c:pt>
                <c:pt idx="6">
                  <c:v>0.1388888888888889</c:v>
                </c:pt>
                <c:pt idx="7">
                  <c:v>0.1111111111111111</c:v>
                </c:pt>
                <c:pt idx="8">
                  <c:v>8.3333333333333329E-2</c:v>
                </c:pt>
                <c:pt idx="9">
                  <c:v>5.5555555555555552E-2</c:v>
                </c:pt>
                <c:pt idx="10">
                  <c:v>2.7777777777777776E-2</c:v>
                </c:pt>
              </c:numCache>
            </c:numRef>
          </c:val>
        </c:ser>
        <c:gapWidth val="420"/>
        <c:axId val="247637504"/>
        <c:axId val="255348736"/>
      </c:barChart>
      <c:catAx>
        <c:axId val="247637504"/>
        <c:scaling>
          <c:orientation val="minMax"/>
        </c:scaling>
        <c:axPos val="b"/>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55348736"/>
        <c:crosses val="autoZero"/>
        <c:auto val="1"/>
        <c:lblAlgn val="ctr"/>
        <c:lblOffset val="100"/>
        <c:tickLblSkip val="1"/>
        <c:tickMarkSkip val="1"/>
      </c:catAx>
      <c:valAx>
        <c:axId val="255348736"/>
        <c:scaling>
          <c:orientation val="minMax"/>
        </c:scaling>
        <c:axPos val="l"/>
        <c:majorGridlines>
          <c:spPr>
            <a:ln w="3175">
              <a:solidFill>
                <a:srgbClr val="000000"/>
              </a:solidFill>
              <a:prstDash val="solid"/>
            </a:ln>
          </c:spPr>
        </c:majorGridlines>
        <c:numFmt formatCode="0.000" sourceLinked="1"/>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47637504"/>
        <c:crosses val="autoZero"/>
        <c:crossBetween val="between"/>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4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2.2641509433962412E-2"/>
          <c:y val="5.1612984521459987E-2"/>
          <c:w val="0.9"/>
          <c:h val="0.80645288314781238"/>
        </c:manualLayout>
      </c:layout>
      <c:scatterChart>
        <c:scatterStyle val="smoothMarker"/>
        <c:ser>
          <c:idx val="1"/>
          <c:order val="0"/>
          <c:tx>
            <c:strRef>
              <c:f>'NORM''dISTR'!$AP$2</c:f>
              <c:strCache>
                <c:ptCount val="1"/>
                <c:pt idx="0">
                  <c:v>F(x)</c:v>
                </c:pt>
              </c:strCache>
            </c:strRef>
          </c:tx>
          <c:spPr>
            <a:ln w="25400">
              <a:solidFill>
                <a:srgbClr val="FF00FF"/>
              </a:solidFill>
              <a:prstDash val="solid"/>
            </a:ln>
          </c:spPr>
          <c:marker>
            <c:symbol val="square"/>
            <c:size val="2"/>
            <c:spPr>
              <a:noFill/>
              <a:ln w="9525">
                <a:noFill/>
              </a:ln>
            </c:spPr>
          </c:marker>
          <c:xVal>
            <c:numRef>
              <c:f>'NORM''dISTR'!$AN$3:$AN$2003</c:f>
              <c:numCache>
                <c:formatCode>General</c:formatCode>
                <c:ptCount val="2001"/>
                <c:pt idx="0">
                  <c:v>-10</c:v>
                </c:pt>
                <c:pt idx="1">
                  <c:v>-9.99</c:v>
                </c:pt>
                <c:pt idx="2">
                  <c:v>-9.98</c:v>
                </c:pt>
                <c:pt idx="3">
                  <c:v>-9.9700000000000006</c:v>
                </c:pt>
                <c:pt idx="4">
                  <c:v>-9.9600000000000009</c:v>
                </c:pt>
                <c:pt idx="5">
                  <c:v>-9.9499999999999993</c:v>
                </c:pt>
                <c:pt idx="6">
                  <c:v>-9.94</c:v>
                </c:pt>
                <c:pt idx="7">
                  <c:v>-9.93</c:v>
                </c:pt>
                <c:pt idx="8">
                  <c:v>-9.92</c:v>
                </c:pt>
                <c:pt idx="9">
                  <c:v>-9.91</c:v>
                </c:pt>
                <c:pt idx="10">
                  <c:v>-9.9</c:v>
                </c:pt>
                <c:pt idx="11">
                  <c:v>-9.89</c:v>
                </c:pt>
                <c:pt idx="12">
                  <c:v>-9.8800000000000008</c:v>
                </c:pt>
                <c:pt idx="13">
                  <c:v>-9.8699999999999992</c:v>
                </c:pt>
                <c:pt idx="14">
                  <c:v>-9.86</c:v>
                </c:pt>
                <c:pt idx="15">
                  <c:v>-9.85</c:v>
                </c:pt>
                <c:pt idx="16">
                  <c:v>-9.84</c:v>
                </c:pt>
                <c:pt idx="17">
                  <c:v>-9.83</c:v>
                </c:pt>
                <c:pt idx="18">
                  <c:v>-9.82</c:v>
                </c:pt>
                <c:pt idx="19">
                  <c:v>-9.81</c:v>
                </c:pt>
                <c:pt idx="20">
                  <c:v>-9.8000000000000007</c:v>
                </c:pt>
                <c:pt idx="21">
                  <c:v>-9.7899999999999991</c:v>
                </c:pt>
                <c:pt idx="22">
                  <c:v>-9.7799999999999994</c:v>
                </c:pt>
                <c:pt idx="23">
                  <c:v>-9.77</c:v>
                </c:pt>
                <c:pt idx="24">
                  <c:v>-9.7600000000000104</c:v>
                </c:pt>
                <c:pt idx="25">
                  <c:v>-9.7500000000000107</c:v>
                </c:pt>
                <c:pt idx="26">
                  <c:v>-9.7400000000000109</c:v>
                </c:pt>
                <c:pt idx="27">
                  <c:v>-9.7300000000000093</c:v>
                </c:pt>
                <c:pt idx="28">
                  <c:v>-9.7200000000000095</c:v>
                </c:pt>
                <c:pt idx="29">
                  <c:v>-9.7100000000000097</c:v>
                </c:pt>
                <c:pt idx="30">
                  <c:v>-9.7000000000000099</c:v>
                </c:pt>
                <c:pt idx="31">
                  <c:v>-9.6900000000000102</c:v>
                </c:pt>
                <c:pt idx="32">
                  <c:v>-9.6800000000000104</c:v>
                </c:pt>
                <c:pt idx="33">
                  <c:v>-9.6700000000000106</c:v>
                </c:pt>
                <c:pt idx="34">
                  <c:v>-9.6600000000000108</c:v>
                </c:pt>
                <c:pt idx="35">
                  <c:v>-9.6500000000000092</c:v>
                </c:pt>
                <c:pt idx="36">
                  <c:v>-9.6400000000000095</c:v>
                </c:pt>
                <c:pt idx="37">
                  <c:v>-9.6300000000000097</c:v>
                </c:pt>
                <c:pt idx="38">
                  <c:v>-9.6200000000000099</c:v>
                </c:pt>
                <c:pt idx="39">
                  <c:v>-9.6100000000000101</c:v>
                </c:pt>
                <c:pt idx="40">
                  <c:v>-9.6000000000000103</c:v>
                </c:pt>
                <c:pt idx="41">
                  <c:v>-9.5900000000000105</c:v>
                </c:pt>
                <c:pt idx="42">
                  <c:v>-9.5800000000000107</c:v>
                </c:pt>
                <c:pt idx="43">
                  <c:v>-9.5700000000000092</c:v>
                </c:pt>
                <c:pt idx="44">
                  <c:v>-9.5600000000000094</c:v>
                </c:pt>
                <c:pt idx="45">
                  <c:v>-9.5500000000000096</c:v>
                </c:pt>
                <c:pt idx="46">
                  <c:v>-9.5400000000000098</c:v>
                </c:pt>
                <c:pt idx="47">
                  <c:v>-9.53000000000001</c:v>
                </c:pt>
                <c:pt idx="48">
                  <c:v>-9.5200000000000102</c:v>
                </c:pt>
                <c:pt idx="49">
                  <c:v>-9.5100000000000104</c:v>
                </c:pt>
                <c:pt idx="50">
                  <c:v>-9.5000000000000107</c:v>
                </c:pt>
                <c:pt idx="51">
                  <c:v>-9.4900000000000109</c:v>
                </c:pt>
                <c:pt idx="52">
                  <c:v>-9.4800000000000093</c:v>
                </c:pt>
                <c:pt idx="53">
                  <c:v>-9.4700000000000095</c:v>
                </c:pt>
                <c:pt idx="54">
                  <c:v>-9.4600000000000097</c:v>
                </c:pt>
                <c:pt idx="55">
                  <c:v>-9.4500000000000099</c:v>
                </c:pt>
                <c:pt idx="56">
                  <c:v>-9.4400000000000102</c:v>
                </c:pt>
                <c:pt idx="57">
                  <c:v>-9.4300000000000104</c:v>
                </c:pt>
                <c:pt idx="58">
                  <c:v>-9.4200000000000106</c:v>
                </c:pt>
                <c:pt idx="59">
                  <c:v>-9.4100000000000108</c:v>
                </c:pt>
                <c:pt idx="60">
                  <c:v>-9.4000000000000092</c:v>
                </c:pt>
                <c:pt idx="61">
                  <c:v>-9.3900000000000095</c:v>
                </c:pt>
                <c:pt idx="62">
                  <c:v>-9.3800000000000097</c:v>
                </c:pt>
                <c:pt idx="63">
                  <c:v>-9.3700000000000099</c:v>
                </c:pt>
                <c:pt idx="64">
                  <c:v>-9.3600000000000101</c:v>
                </c:pt>
                <c:pt idx="65">
                  <c:v>-9.3500000000000103</c:v>
                </c:pt>
                <c:pt idx="66">
                  <c:v>-9.3400000000000105</c:v>
                </c:pt>
                <c:pt idx="67">
                  <c:v>-9.3300000000000107</c:v>
                </c:pt>
                <c:pt idx="68">
                  <c:v>-9.3200000000000092</c:v>
                </c:pt>
                <c:pt idx="69">
                  <c:v>-9.3100000000000094</c:v>
                </c:pt>
                <c:pt idx="70">
                  <c:v>-9.3000000000000096</c:v>
                </c:pt>
                <c:pt idx="71">
                  <c:v>-9.2900000000000205</c:v>
                </c:pt>
                <c:pt idx="72">
                  <c:v>-9.2800000000000207</c:v>
                </c:pt>
                <c:pt idx="73">
                  <c:v>-9.2700000000000191</c:v>
                </c:pt>
                <c:pt idx="74">
                  <c:v>-9.2600000000000193</c:v>
                </c:pt>
                <c:pt idx="75">
                  <c:v>-9.2500000000000195</c:v>
                </c:pt>
                <c:pt idx="76">
                  <c:v>-9.2400000000000198</c:v>
                </c:pt>
                <c:pt idx="77">
                  <c:v>-9.23000000000002</c:v>
                </c:pt>
                <c:pt idx="78">
                  <c:v>-9.2200000000000202</c:v>
                </c:pt>
                <c:pt idx="79">
                  <c:v>-9.2100000000000204</c:v>
                </c:pt>
                <c:pt idx="80">
                  <c:v>-9.2000000000000206</c:v>
                </c:pt>
                <c:pt idx="81">
                  <c:v>-9.1900000000000208</c:v>
                </c:pt>
                <c:pt idx="82">
                  <c:v>-9.1800000000000193</c:v>
                </c:pt>
                <c:pt idx="83">
                  <c:v>-9.1700000000000195</c:v>
                </c:pt>
                <c:pt idx="84">
                  <c:v>-9.1600000000000197</c:v>
                </c:pt>
                <c:pt idx="85">
                  <c:v>-9.1500000000000199</c:v>
                </c:pt>
                <c:pt idx="86">
                  <c:v>-9.1400000000000201</c:v>
                </c:pt>
                <c:pt idx="87">
                  <c:v>-9.1300000000000203</c:v>
                </c:pt>
                <c:pt idx="88">
                  <c:v>-9.1200000000000205</c:v>
                </c:pt>
                <c:pt idx="89">
                  <c:v>-9.1100000000000207</c:v>
                </c:pt>
                <c:pt idx="90">
                  <c:v>-9.1000000000000192</c:v>
                </c:pt>
                <c:pt idx="91">
                  <c:v>-9.0900000000000194</c:v>
                </c:pt>
                <c:pt idx="92">
                  <c:v>-9.0800000000000196</c:v>
                </c:pt>
                <c:pt idx="93">
                  <c:v>-9.0700000000000198</c:v>
                </c:pt>
                <c:pt idx="94">
                  <c:v>-9.06000000000002</c:v>
                </c:pt>
                <c:pt idx="95">
                  <c:v>-9.0500000000000203</c:v>
                </c:pt>
                <c:pt idx="96">
                  <c:v>-9.0400000000000205</c:v>
                </c:pt>
                <c:pt idx="97">
                  <c:v>-9.0300000000000207</c:v>
                </c:pt>
                <c:pt idx="98">
                  <c:v>-9.0200000000000191</c:v>
                </c:pt>
                <c:pt idx="99">
                  <c:v>-9.0100000000000193</c:v>
                </c:pt>
                <c:pt idx="100">
                  <c:v>-9.0000000000000195</c:v>
                </c:pt>
                <c:pt idx="101">
                  <c:v>-8.9900000000000198</c:v>
                </c:pt>
                <c:pt idx="102">
                  <c:v>-8.98000000000002</c:v>
                </c:pt>
                <c:pt idx="103">
                  <c:v>-8.9700000000000202</c:v>
                </c:pt>
                <c:pt idx="104">
                  <c:v>-8.9600000000000204</c:v>
                </c:pt>
                <c:pt idx="105">
                  <c:v>-8.9500000000000206</c:v>
                </c:pt>
                <c:pt idx="106">
                  <c:v>-8.9400000000000208</c:v>
                </c:pt>
                <c:pt idx="107">
                  <c:v>-8.9300000000000193</c:v>
                </c:pt>
                <c:pt idx="108">
                  <c:v>-8.9200000000000195</c:v>
                </c:pt>
                <c:pt idx="109">
                  <c:v>-8.9100000000000197</c:v>
                </c:pt>
                <c:pt idx="110">
                  <c:v>-8.9000000000000199</c:v>
                </c:pt>
                <c:pt idx="111">
                  <c:v>-8.8900000000000201</c:v>
                </c:pt>
                <c:pt idx="112">
                  <c:v>-8.8800000000000203</c:v>
                </c:pt>
                <c:pt idx="113">
                  <c:v>-8.8700000000000205</c:v>
                </c:pt>
                <c:pt idx="114">
                  <c:v>-8.8600000000000207</c:v>
                </c:pt>
                <c:pt idx="115">
                  <c:v>-8.8500000000000192</c:v>
                </c:pt>
                <c:pt idx="116">
                  <c:v>-8.8400000000000194</c:v>
                </c:pt>
                <c:pt idx="117">
                  <c:v>-8.8300000000000196</c:v>
                </c:pt>
                <c:pt idx="118">
                  <c:v>-8.8200000000000305</c:v>
                </c:pt>
                <c:pt idx="119">
                  <c:v>-8.8100000000000307</c:v>
                </c:pt>
                <c:pt idx="120">
                  <c:v>-8.8000000000000291</c:v>
                </c:pt>
                <c:pt idx="121">
                  <c:v>-8.7900000000000293</c:v>
                </c:pt>
                <c:pt idx="122">
                  <c:v>-8.7800000000000296</c:v>
                </c:pt>
                <c:pt idx="123">
                  <c:v>-8.7700000000000298</c:v>
                </c:pt>
                <c:pt idx="124">
                  <c:v>-8.76000000000003</c:v>
                </c:pt>
                <c:pt idx="125">
                  <c:v>-8.7500000000000302</c:v>
                </c:pt>
                <c:pt idx="126">
                  <c:v>-8.7400000000000304</c:v>
                </c:pt>
                <c:pt idx="127">
                  <c:v>-8.7300000000000306</c:v>
                </c:pt>
                <c:pt idx="128">
                  <c:v>-8.7200000000000308</c:v>
                </c:pt>
                <c:pt idx="129">
                  <c:v>-8.7100000000000293</c:v>
                </c:pt>
                <c:pt idx="130">
                  <c:v>-8.7000000000000295</c:v>
                </c:pt>
                <c:pt idx="131">
                  <c:v>-8.6900000000000297</c:v>
                </c:pt>
                <c:pt idx="132">
                  <c:v>-8.6800000000000299</c:v>
                </c:pt>
                <c:pt idx="133">
                  <c:v>-8.6700000000000301</c:v>
                </c:pt>
                <c:pt idx="134">
                  <c:v>-8.6600000000000303</c:v>
                </c:pt>
                <c:pt idx="135">
                  <c:v>-8.6500000000000306</c:v>
                </c:pt>
                <c:pt idx="136">
                  <c:v>-8.6400000000000308</c:v>
                </c:pt>
                <c:pt idx="137">
                  <c:v>-8.6300000000000292</c:v>
                </c:pt>
                <c:pt idx="138">
                  <c:v>-8.6200000000000294</c:v>
                </c:pt>
                <c:pt idx="139">
                  <c:v>-8.6100000000000296</c:v>
                </c:pt>
                <c:pt idx="140">
                  <c:v>-8.6000000000000298</c:v>
                </c:pt>
                <c:pt idx="141">
                  <c:v>-8.5900000000000301</c:v>
                </c:pt>
                <c:pt idx="142">
                  <c:v>-8.5800000000000303</c:v>
                </c:pt>
                <c:pt idx="143">
                  <c:v>-8.5700000000000305</c:v>
                </c:pt>
                <c:pt idx="144">
                  <c:v>-8.5600000000000307</c:v>
                </c:pt>
                <c:pt idx="145">
                  <c:v>-8.5500000000000291</c:v>
                </c:pt>
                <c:pt idx="146">
                  <c:v>-8.5400000000000293</c:v>
                </c:pt>
                <c:pt idx="147">
                  <c:v>-8.5300000000000296</c:v>
                </c:pt>
                <c:pt idx="148">
                  <c:v>-8.5200000000000298</c:v>
                </c:pt>
                <c:pt idx="149">
                  <c:v>-8.51000000000003</c:v>
                </c:pt>
                <c:pt idx="150">
                  <c:v>-8.5000000000000302</c:v>
                </c:pt>
                <c:pt idx="151">
                  <c:v>-8.4900000000000304</c:v>
                </c:pt>
                <c:pt idx="152">
                  <c:v>-8.4800000000000306</c:v>
                </c:pt>
                <c:pt idx="153">
                  <c:v>-8.4700000000000308</c:v>
                </c:pt>
                <c:pt idx="154">
                  <c:v>-8.4600000000000293</c:v>
                </c:pt>
                <c:pt idx="155">
                  <c:v>-8.4500000000000295</c:v>
                </c:pt>
                <c:pt idx="156">
                  <c:v>-8.4400000000000297</c:v>
                </c:pt>
                <c:pt idx="157">
                  <c:v>-8.4300000000000299</c:v>
                </c:pt>
                <c:pt idx="158">
                  <c:v>-8.4200000000000301</c:v>
                </c:pt>
                <c:pt idx="159">
                  <c:v>-8.4100000000000303</c:v>
                </c:pt>
                <c:pt idx="160">
                  <c:v>-8.4000000000000306</c:v>
                </c:pt>
                <c:pt idx="161">
                  <c:v>-8.3900000000000308</c:v>
                </c:pt>
                <c:pt idx="162">
                  <c:v>-8.3800000000000292</c:v>
                </c:pt>
                <c:pt idx="163">
                  <c:v>-8.3700000000000294</c:v>
                </c:pt>
                <c:pt idx="164">
                  <c:v>-8.3600000000000296</c:v>
                </c:pt>
                <c:pt idx="165">
                  <c:v>-8.3500000000000405</c:v>
                </c:pt>
                <c:pt idx="166">
                  <c:v>-8.3400000000000407</c:v>
                </c:pt>
                <c:pt idx="167">
                  <c:v>-8.3300000000000392</c:v>
                </c:pt>
                <c:pt idx="168">
                  <c:v>-8.3200000000000394</c:v>
                </c:pt>
                <c:pt idx="169">
                  <c:v>-8.3100000000000396</c:v>
                </c:pt>
                <c:pt idx="170">
                  <c:v>-8.3000000000000398</c:v>
                </c:pt>
                <c:pt idx="171">
                  <c:v>-8.29000000000004</c:v>
                </c:pt>
                <c:pt idx="172">
                  <c:v>-8.2800000000000402</c:v>
                </c:pt>
                <c:pt idx="173">
                  <c:v>-8.2700000000000404</c:v>
                </c:pt>
                <c:pt idx="174">
                  <c:v>-8.2600000000000406</c:v>
                </c:pt>
                <c:pt idx="175">
                  <c:v>-8.2500000000000409</c:v>
                </c:pt>
                <c:pt idx="176">
                  <c:v>-8.2400000000000393</c:v>
                </c:pt>
                <c:pt idx="177">
                  <c:v>-8.2300000000000395</c:v>
                </c:pt>
                <c:pt idx="178">
                  <c:v>-8.2200000000000397</c:v>
                </c:pt>
                <c:pt idx="179">
                  <c:v>-8.2100000000000399</c:v>
                </c:pt>
                <c:pt idx="180">
                  <c:v>-8.2000000000000401</c:v>
                </c:pt>
                <c:pt idx="181">
                  <c:v>-8.1900000000000404</c:v>
                </c:pt>
                <c:pt idx="182">
                  <c:v>-8.1800000000000406</c:v>
                </c:pt>
                <c:pt idx="183">
                  <c:v>-8.1700000000000408</c:v>
                </c:pt>
                <c:pt idx="184">
                  <c:v>-8.1600000000000392</c:v>
                </c:pt>
                <c:pt idx="185">
                  <c:v>-8.1500000000000394</c:v>
                </c:pt>
                <c:pt idx="186">
                  <c:v>-8.1400000000000396</c:v>
                </c:pt>
                <c:pt idx="187">
                  <c:v>-8.1300000000000399</c:v>
                </c:pt>
                <c:pt idx="188">
                  <c:v>-8.1200000000000401</c:v>
                </c:pt>
                <c:pt idx="189">
                  <c:v>-8.1100000000000403</c:v>
                </c:pt>
                <c:pt idx="190">
                  <c:v>-8.1000000000000405</c:v>
                </c:pt>
                <c:pt idx="191">
                  <c:v>-8.0900000000000407</c:v>
                </c:pt>
                <c:pt idx="192">
                  <c:v>-8.0800000000000392</c:v>
                </c:pt>
                <c:pt idx="193">
                  <c:v>-8.0700000000000394</c:v>
                </c:pt>
                <c:pt idx="194">
                  <c:v>-8.0600000000000396</c:v>
                </c:pt>
                <c:pt idx="195">
                  <c:v>-8.0500000000000398</c:v>
                </c:pt>
                <c:pt idx="196">
                  <c:v>-8.04000000000004</c:v>
                </c:pt>
                <c:pt idx="197">
                  <c:v>-8.0300000000000402</c:v>
                </c:pt>
                <c:pt idx="198">
                  <c:v>-8.0200000000000404</c:v>
                </c:pt>
                <c:pt idx="199">
                  <c:v>-8.0100000000000406</c:v>
                </c:pt>
                <c:pt idx="200">
                  <c:v>-8.0000000000000409</c:v>
                </c:pt>
                <c:pt idx="201">
                  <c:v>-7.9900000000000402</c:v>
                </c:pt>
                <c:pt idx="202">
                  <c:v>-7.9800000000000404</c:v>
                </c:pt>
                <c:pt idx="203">
                  <c:v>-7.9700000000000397</c:v>
                </c:pt>
                <c:pt idx="204">
                  <c:v>-7.9600000000000399</c:v>
                </c:pt>
                <c:pt idx="205">
                  <c:v>-7.9500000000000401</c:v>
                </c:pt>
                <c:pt idx="206">
                  <c:v>-7.9400000000000404</c:v>
                </c:pt>
                <c:pt idx="207">
                  <c:v>-7.9300000000000397</c:v>
                </c:pt>
                <c:pt idx="208">
                  <c:v>-7.9200000000000399</c:v>
                </c:pt>
                <c:pt idx="209">
                  <c:v>-7.9100000000000401</c:v>
                </c:pt>
                <c:pt idx="210">
                  <c:v>-7.9000000000000403</c:v>
                </c:pt>
                <c:pt idx="211">
                  <c:v>-7.8900000000000396</c:v>
                </c:pt>
                <c:pt idx="212">
                  <c:v>-7.8800000000000496</c:v>
                </c:pt>
                <c:pt idx="213">
                  <c:v>-7.8700000000000498</c:v>
                </c:pt>
                <c:pt idx="214">
                  <c:v>-7.8600000000000501</c:v>
                </c:pt>
                <c:pt idx="215">
                  <c:v>-7.8500000000000503</c:v>
                </c:pt>
                <c:pt idx="216">
                  <c:v>-7.8400000000000496</c:v>
                </c:pt>
                <c:pt idx="217">
                  <c:v>-7.8300000000000498</c:v>
                </c:pt>
                <c:pt idx="218">
                  <c:v>-7.82000000000005</c:v>
                </c:pt>
                <c:pt idx="219">
                  <c:v>-7.8100000000000502</c:v>
                </c:pt>
                <c:pt idx="220">
                  <c:v>-7.8000000000000496</c:v>
                </c:pt>
                <c:pt idx="221">
                  <c:v>-7.7900000000000498</c:v>
                </c:pt>
                <c:pt idx="222">
                  <c:v>-7.78000000000005</c:v>
                </c:pt>
                <c:pt idx="223">
                  <c:v>-7.7700000000000502</c:v>
                </c:pt>
                <c:pt idx="224">
                  <c:v>-7.7600000000000504</c:v>
                </c:pt>
                <c:pt idx="225">
                  <c:v>-7.7500000000000497</c:v>
                </c:pt>
                <c:pt idx="226">
                  <c:v>-7.74000000000005</c:v>
                </c:pt>
                <c:pt idx="227">
                  <c:v>-7.7300000000000502</c:v>
                </c:pt>
                <c:pt idx="228">
                  <c:v>-7.7200000000000504</c:v>
                </c:pt>
                <c:pt idx="229">
                  <c:v>-7.7100000000000497</c:v>
                </c:pt>
                <c:pt idx="230">
                  <c:v>-7.7000000000000499</c:v>
                </c:pt>
                <c:pt idx="231">
                  <c:v>-7.6900000000000501</c:v>
                </c:pt>
                <c:pt idx="232">
                  <c:v>-7.6800000000000503</c:v>
                </c:pt>
                <c:pt idx="233">
                  <c:v>-7.6700000000000497</c:v>
                </c:pt>
                <c:pt idx="234">
                  <c:v>-7.6600000000000499</c:v>
                </c:pt>
                <c:pt idx="235">
                  <c:v>-7.6500000000000501</c:v>
                </c:pt>
                <c:pt idx="236">
                  <c:v>-7.6400000000000503</c:v>
                </c:pt>
                <c:pt idx="237">
                  <c:v>-7.6300000000000496</c:v>
                </c:pt>
                <c:pt idx="238">
                  <c:v>-7.6200000000000498</c:v>
                </c:pt>
                <c:pt idx="239">
                  <c:v>-7.6100000000000501</c:v>
                </c:pt>
                <c:pt idx="240">
                  <c:v>-7.6000000000000503</c:v>
                </c:pt>
                <c:pt idx="241">
                  <c:v>-7.5900000000000496</c:v>
                </c:pt>
                <c:pt idx="242">
                  <c:v>-7.5800000000000498</c:v>
                </c:pt>
                <c:pt idx="243">
                  <c:v>-7.57000000000005</c:v>
                </c:pt>
                <c:pt idx="244">
                  <c:v>-7.5600000000000502</c:v>
                </c:pt>
                <c:pt idx="245">
                  <c:v>-7.5500000000000496</c:v>
                </c:pt>
                <c:pt idx="246">
                  <c:v>-7.5400000000000498</c:v>
                </c:pt>
                <c:pt idx="247">
                  <c:v>-7.53000000000005</c:v>
                </c:pt>
                <c:pt idx="248">
                  <c:v>-7.5200000000000502</c:v>
                </c:pt>
                <c:pt idx="249">
                  <c:v>-7.5100000000000504</c:v>
                </c:pt>
                <c:pt idx="250">
                  <c:v>-7.5000000000000497</c:v>
                </c:pt>
                <c:pt idx="251">
                  <c:v>-7.49000000000005</c:v>
                </c:pt>
                <c:pt idx="252">
                  <c:v>-7.4800000000000502</c:v>
                </c:pt>
                <c:pt idx="253">
                  <c:v>-7.4700000000000504</c:v>
                </c:pt>
                <c:pt idx="254">
                  <c:v>-7.4600000000000497</c:v>
                </c:pt>
                <c:pt idx="255">
                  <c:v>-7.4500000000000499</c:v>
                </c:pt>
                <c:pt idx="256">
                  <c:v>-7.4400000000000501</c:v>
                </c:pt>
                <c:pt idx="257">
                  <c:v>-7.4300000000000503</c:v>
                </c:pt>
                <c:pt idx="258">
                  <c:v>-7.4200000000000497</c:v>
                </c:pt>
                <c:pt idx="259">
                  <c:v>-7.4100000000000597</c:v>
                </c:pt>
                <c:pt idx="260">
                  <c:v>-7.4000000000000599</c:v>
                </c:pt>
                <c:pt idx="261">
                  <c:v>-7.3900000000000601</c:v>
                </c:pt>
                <c:pt idx="262">
                  <c:v>-7.3800000000000603</c:v>
                </c:pt>
                <c:pt idx="263">
                  <c:v>-7.3700000000000596</c:v>
                </c:pt>
                <c:pt idx="264">
                  <c:v>-7.3600000000000598</c:v>
                </c:pt>
                <c:pt idx="265">
                  <c:v>-7.35000000000006</c:v>
                </c:pt>
                <c:pt idx="266">
                  <c:v>-7.3400000000000603</c:v>
                </c:pt>
                <c:pt idx="267">
                  <c:v>-7.3300000000000596</c:v>
                </c:pt>
                <c:pt idx="268">
                  <c:v>-7.3200000000000598</c:v>
                </c:pt>
                <c:pt idx="269">
                  <c:v>-7.31000000000006</c:v>
                </c:pt>
                <c:pt idx="270">
                  <c:v>-7.3000000000000602</c:v>
                </c:pt>
                <c:pt idx="271">
                  <c:v>-7.2900000000000604</c:v>
                </c:pt>
                <c:pt idx="272">
                  <c:v>-7.2800000000000598</c:v>
                </c:pt>
                <c:pt idx="273">
                  <c:v>-7.27000000000006</c:v>
                </c:pt>
                <c:pt idx="274">
                  <c:v>-7.2600000000000602</c:v>
                </c:pt>
                <c:pt idx="275">
                  <c:v>-7.2500000000000604</c:v>
                </c:pt>
                <c:pt idx="276">
                  <c:v>-7.2400000000000597</c:v>
                </c:pt>
                <c:pt idx="277">
                  <c:v>-7.2300000000000599</c:v>
                </c:pt>
                <c:pt idx="278">
                  <c:v>-7.2200000000000601</c:v>
                </c:pt>
                <c:pt idx="279">
                  <c:v>-7.2100000000000604</c:v>
                </c:pt>
                <c:pt idx="280">
                  <c:v>-7.2000000000000597</c:v>
                </c:pt>
                <c:pt idx="281">
                  <c:v>-7.1900000000000599</c:v>
                </c:pt>
                <c:pt idx="282">
                  <c:v>-7.1800000000000601</c:v>
                </c:pt>
                <c:pt idx="283">
                  <c:v>-7.1700000000000603</c:v>
                </c:pt>
                <c:pt idx="284">
                  <c:v>-7.1600000000000597</c:v>
                </c:pt>
                <c:pt idx="285">
                  <c:v>-7.1500000000000599</c:v>
                </c:pt>
                <c:pt idx="286">
                  <c:v>-7.1400000000000601</c:v>
                </c:pt>
                <c:pt idx="287">
                  <c:v>-7.1300000000000603</c:v>
                </c:pt>
                <c:pt idx="288">
                  <c:v>-7.1200000000000596</c:v>
                </c:pt>
                <c:pt idx="289">
                  <c:v>-7.1100000000000598</c:v>
                </c:pt>
                <c:pt idx="290">
                  <c:v>-7.10000000000006</c:v>
                </c:pt>
                <c:pt idx="291">
                  <c:v>-7.0900000000000603</c:v>
                </c:pt>
                <c:pt idx="292">
                  <c:v>-7.0800000000000596</c:v>
                </c:pt>
                <c:pt idx="293">
                  <c:v>-7.0700000000000598</c:v>
                </c:pt>
                <c:pt idx="294">
                  <c:v>-7.06000000000006</c:v>
                </c:pt>
                <c:pt idx="295">
                  <c:v>-7.0500000000000602</c:v>
                </c:pt>
                <c:pt idx="296">
                  <c:v>-7.0400000000000604</c:v>
                </c:pt>
                <c:pt idx="297">
                  <c:v>-7.0300000000000598</c:v>
                </c:pt>
                <c:pt idx="298">
                  <c:v>-7.02000000000006</c:v>
                </c:pt>
                <c:pt idx="299">
                  <c:v>-7.0100000000000602</c:v>
                </c:pt>
                <c:pt idx="300">
                  <c:v>-7.0000000000000604</c:v>
                </c:pt>
                <c:pt idx="301">
                  <c:v>-6.9900000000000597</c:v>
                </c:pt>
                <c:pt idx="302">
                  <c:v>-6.9800000000000599</c:v>
                </c:pt>
                <c:pt idx="303">
                  <c:v>-6.9700000000000601</c:v>
                </c:pt>
                <c:pt idx="304">
                  <c:v>-6.9600000000000604</c:v>
                </c:pt>
                <c:pt idx="305">
                  <c:v>-6.9500000000000703</c:v>
                </c:pt>
                <c:pt idx="306">
                  <c:v>-6.9400000000000697</c:v>
                </c:pt>
                <c:pt idx="307">
                  <c:v>-6.9300000000000699</c:v>
                </c:pt>
                <c:pt idx="308">
                  <c:v>-6.9200000000000701</c:v>
                </c:pt>
                <c:pt idx="309">
                  <c:v>-6.9100000000000703</c:v>
                </c:pt>
                <c:pt idx="310">
                  <c:v>-6.9000000000000696</c:v>
                </c:pt>
                <c:pt idx="311">
                  <c:v>-6.8900000000000698</c:v>
                </c:pt>
                <c:pt idx="312">
                  <c:v>-6.8800000000000701</c:v>
                </c:pt>
                <c:pt idx="313">
                  <c:v>-6.8700000000000703</c:v>
                </c:pt>
                <c:pt idx="314">
                  <c:v>-6.8600000000000696</c:v>
                </c:pt>
                <c:pt idx="315">
                  <c:v>-6.8500000000000698</c:v>
                </c:pt>
                <c:pt idx="316">
                  <c:v>-6.84000000000007</c:v>
                </c:pt>
                <c:pt idx="317">
                  <c:v>-6.8300000000000702</c:v>
                </c:pt>
                <c:pt idx="318">
                  <c:v>-6.8200000000000696</c:v>
                </c:pt>
                <c:pt idx="319">
                  <c:v>-6.8100000000000698</c:v>
                </c:pt>
                <c:pt idx="320">
                  <c:v>-6.80000000000007</c:v>
                </c:pt>
                <c:pt idx="321">
                  <c:v>-6.7900000000000702</c:v>
                </c:pt>
                <c:pt idx="322">
                  <c:v>-6.7800000000000704</c:v>
                </c:pt>
                <c:pt idx="323">
                  <c:v>-6.7700000000000697</c:v>
                </c:pt>
                <c:pt idx="324">
                  <c:v>-6.76000000000007</c:v>
                </c:pt>
                <c:pt idx="325">
                  <c:v>-6.7500000000000702</c:v>
                </c:pt>
                <c:pt idx="326">
                  <c:v>-6.7400000000000704</c:v>
                </c:pt>
                <c:pt idx="327">
                  <c:v>-6.7300000000000697</c:v>
                </c:pt>
                <c:pt idx="328">
                  <c:v>-6.7200000000000699</c:v>
                </c:pt>
                <c:pt idx="329">
                  <c:v>-6.7100000000000701</c:v>
                </c:pt>
                <c:pt idx="330">
                  <c:v>-6.7000000000000703</c:v>
                </c:pt>
                <c:pt idx="331">
                  <c:v>-6.6900000000000697</c:v>
                </c:pt>
                <c:pt idx="332">
                  <c:v>-6.6800000000000699</c:v>
                </c:pt>
                <c:pt idx="333">
                  <c:v>-6.6700000000000701</c:v>
                </c:pt>
                <c:pt idx="334">
                  <c:v>-6.6600000000000703</c:v>
                </c:pt>
                <c:pt idx="335">
                  <c:v>-6.6500000000000696</c:v>
                </c:pt>
                <c:pt idx="336">
                  <c:v>-6.6400000000000698</c:v>
                </c:pt>
                <c:pt idx="337">
                  <c:v>-6.6300000000000701</c:v>
                </c:pt>
                <c:pt idx="338">
                  <c:v>-6.6200000000000703</c:v>
                </c:pt>
                <c:pt idx="339">
                  <c:v>-6.6100000000000696</c:v>
                </c:pt>
                <c:pt idx="340">
                  <c:v>-6.6000000000000698</c:v>
                </c:pt>
                <c:pt idx="341">
                  <c:v>-6.59000000000007</c:v>
                </c:pt>
                <c:pt idx="342">
                  <c:v>-6.5800000000000702</c:v>
                </c:pt>
                <c:pt idx="343">
                  <c:v>-6.5700000000000696</c:v>
                </c:pt>
                <c:pt idx="344">
                  <c:v>-6.5600000000000698</c:v>
                </c:pt>
                <c:pt idx="345">
                  <c:v>-6.55000000000007</c:v>
                </c:pt>
                <c:pt idx="346">
                  <c:v>-6.5400000000000702</c:v>
                </c:pt>
                <c:pt idx="347">
                  <c:v>-6.5300000000000704</c:v>
                </c:pt>
                <c:pt idx="348">
                  <c:v>-6.5200000000000697</c:v>
                </c:pt>
                <c:pt idx="349">
                  <c:v>-6.51000000000007</c:v>
                </c:pt>
                <c:pt idx="350">
                  <c:v>-6.5000000000000702</c:v>
                </c:pt>
                <c:pt idx="351">
                  <c:v>-6.4900000000000704</c:v>
                </c:pt>
                <c:pt idx="352">
                  <c:v>-6.4800000000000804</c:v>
                </c:pt>
                <c:pt idx="353">
                  <c:v>-6.4700000000000797</c:v>
                </c:pt>
                <c:pt idx="354">
                  <c:v>-6.4600000000000799</c:v>
                </c:pt>
                <c:pt idx="355">
                  <c:v>-6.4500000000000801</c:v>
                </c:pt>
                <c:pt idx="356">
                  <c:v>-6.4400000000000803</c:v>
                </c:pt>
                <c:pt idx="357">
                  <c:v>-6.4300000000000797</c:v>
                </c:pt>
                <c:pt idx="358">
                  <c:v>-6.4200000000000799</c:v>
                </c:pt>
                <c:pt idx="359">
                  <c:v>-6.4100000000000801</c:v>
                </c:pt>
                <c:pt idx="360">
                  <c:v>-6.4000000000000803</c:v>
                </c:pt>
                <c:pt idx="361">
                  <c:v>-6.3900000000000796</c:v>
                </c:pt>
                <c:pt idx="362">
                  <c:v>-6.3800000000000798</c:v>
                </c:pt>
                <c:pt idx="363">
                  <c:v>-6.37000000000008</c:v>
                </c:pt>
                <c:pt idx="364">
                  <c:v>-6.3600000000000803</c:v>
                </c:pt>
                <c:pt idx="365">
                  <c:v>-6.3500000000000796</c:v>
                </c:pt>
                <c:pt idx="366">
                  <c:v>-6.3400000000000798</c:v>
                </c:pt>
                <c:pt idx="367">
                  <c:v>-6.33000000000008</c:v>
                </c:pt>
                <c:pt idx="368">
                  <c:v>-6.3200000000000802</c:v>
                </c:pt>
                <c:pt idx="369">
                  <c:v>-6.3100000000000804</c:v>
                </c:pt>
                <c:pt idx="370">
                  <c:v>-6.3000000000000798</c:v>
                </c:pt>
                <c:pt idx="371">
                  <c:v>-6.29000000000008</c:v>
                </c:pt>
                <c:pt idx="372">
                  <c:v>-6.2800000000000802</c:v>
                </c:pt>
                <c:pt idx="373">
                  <c:v>-6.2700000000000804</c:v>
                </c:pt>
                <c:pt idx="374">
                  <c:v>-6.2600000000000797</c:v>
                </c:pt>
                <c:pt idx="375">
                  <c:v>-6.2500000000000799</c:v>
                </c:pt>
                <c:pt idx="376">
                  <c:v>-6.2400000000000801</c:v>
                </c:pt>
                <c:pt idx="377">
                  <c:v>-6.2300000000000804</c:v>
                </c:pt>
                <c:pt idx="378">
                  <c:v>-6.2200000000000797</c:v>
                </c:pt>
                <c:pt idx="379">
                  <c:v>-6.2100000000000799</c:v>
                </c:pt>
                <c:pt idx="380">
                  <c:v>-6.2000000000000801</c:v>
                </c:pt>
                <c:pt idx="381">
                  <c:v>-6.1900000000000803</c:v>
                </c:pt>
                <c:pt idx="382">
                  <c:v>-6.1800000000000797</c:v>
                </c:pt>
                <c:pt idx="383">
                  <c:v>-6.1700000000000799</c:v>
                </c:pt>
                <c:pt idx="384">
                  <c:v>-6.1600000000000801</c:v>
                </c:pt>
                <c:pt idx="385">
                  <c:v>-6.1500000000000803</c:v>
                </c:pt>
                <c:pt idx="386">
                  <c:v>-6.1400000000000796</c:v>
                </c:pt>
                <c:pt idx="387">
                  <c:v>-6.1300000000000798</c:v>
                </c:pt>
                <c:pt idx="388">
                  <c:v>-6.12000000000008</c:v>
                </c:pt>
                <c:pt idx="389">
                  <c:v>-6.1100000000000803</c:v>
                </c:pt>
                <c:pt idx="390">
                  <c:v>-6.1000000000000796</c:v>
                </c:pt>
                <c:pt idx="391">
                  <c:v>-6.0900000000000798</c:v>
                </c:pt>
                <c:pt idx="392">
                  <c:v>-6.08000000000008</c:v>
                </c:pt>
                <c:pt idx="393">
                  <c:v>-6.0700000000000802</c:v>
                </c:pt>
                <c:pt idx="394">
                  <c:v>-6.0600000000000804</c:v>
                </c:pt>
                <c:pt idx="395">
                  <c:v>-6.0500000000000798</c:v>
                </c:pt>
                <c:pt idx="396">
                  <c:v>-6.04000000000008</c:v>
                </c:pt>
                <c:pt idx="397">
                  <c:v>-6.0300000000000802</c:v>
                </c:pt>
                <c:pt idx="398">
                  <c:v>-6.0200000000000804</c:v>
                </c:pt>
                <c:pt idx="399">
                  <c:v>-6.0100000000000904</c:v>
                </c:pt>
                <c:pt idx="400">
                  <c:v>-6.0000000000000897</c:v>
                </c:pt>
                <c:pt idx="401">
                  <c:v>-5.9900000000000899</c:v>
                </c:pt>
                <c:pt idx="402">
                  <c:v>-5.9800000000000901</c:v>
                </c:pt>
                <c:pt idx="403">
                  <c:v>-5.9700000000000903</c:v>
                </c:pt>
                <c:pt idx="404">
                  <c:v>-5.9600000000000897</c:v>
                </c:pt>
                <c:pt idx="405">
                  <c:v>-5.9500000000000899</c:v>
                </c:pt>
                <c:pt idx="406">
                  <c:v>-5.9400000000000901</c:v>
                </c:pt>
                <c:pt idx="407">
                  <c:v>-5.9300000000000903</c:v>
                </c:pt>
                <c:pt idx="408">
                  <c:v>-5.9200000000000896</c:v>
                </c:pt>
                <c:pt idx="409">
                  <c:v>-5.9100000000000898</c:v>
                </c:pt>
                <c:pt idx="410">
                  <c:v>-5.9000000000000901</c:v>
                </c:pt>
                <c:pt idx="411">
                  <c:v>-5.8900000000000903</c:v>
                </c:pt>
                <c:pt idx="412">
                  <c:v>-5.8800000000000896</c:v>
                </c:pt>
                <c:pt idx="413">
                  <c:v>-5.8700000000000898</c:v>
                </c:pt>
                <c:pt idx="414">
                  <c:v>-5.86000000000009</c:v>
                </c:pt>
                <c:pt idx="415">
                  <c:v>-5.8500000000000902</c:v>
                </c:pt>
                <c:pt idx="416">
                  <c:v>-5.8400000000000896</c:v>
                </c:pt>
                <c:pt idx="417">
                  <c:v>-5.8300000000000898</c:v>
                </c:pt>
                <c:pt idx="418">
                  <c:v>-5.82000000000009</c:v>
                </c:pt>
                <c:pt idx="419">
                  <c:v>-5.8100000000000902</c:v>
                </c:pt>
                <c:pt idx="420">
                  <c:v>-5.8000000000000904</c:v>
                </c:pt>
                <c:pt idx="421">
                  <c:v>-5.7900000000000897</c:v>
                </c:pt>
                <c:pt idx="422">
                  <c:v>-5.78000000000009</c:v>
                </c:pt>
                <c:pt idx="423">
                  <c:v>-5.7700000000000902</c:v>
                </c:pt>
                <c:pt idx="424">
                  <c:v>-5.7600000000000904</c:v>
                </c:pt>
                <c:pt idx="425">
                  <c:v>-5.7500000000000897</c:v>
                </c:pt>
                <c:pt idx="426">
                  <c:v>-5.7400000000000899</c:v>
                </c:pt>
                <c:pt idx="427">
                  <c:v>-5.7300000000000901</c:v>
                </c:pt>
                <c:pt idx="428">
                  <c:v>-5.7200000000000903</c:v>
                </c:pt>
                <c:pt idx="429">
                  <c:v>-5.7100000000000897</c:v>
                </c:pt>
                <c:pt idx="430">
                  <c:v>-5.7000000000000899</c:v>
                </c:pt>
                <c:pt idx="431">
                  <c:v>-5.6900000000000901</c:v>
                </c:pt>
                <c:pt idx="432">
                  <c:v>-5.6800000000000903</c:v>
                </c:pt>
                <c:pt idx="433">
                  <c:v>-5.6700000000000896</c:v>
                </c:pt>
                <c:pt idx="434">
                  <c:v>-5.6600000000000898</c:v>
                </c:pt>
                <c:pt idx="435">
                  <c:v>-5.6500000000000901</c:v>
                </c:pt>
                <c:pt idx="436">
                  <c:v>-5.6400000000000903</c:v>
                </c:pt>
                <c:pt idx="437">
                  <c:v>-5.6300000000000896</c:v>
                </c:pt>
                <c:pt idx="438">
                  <c:v>-5.6200000000000898</c:v>
                </c:pt>
                <c:pt idx="439">
                  <c:v>-5.61000000000009</c:v>
                </c:pt>
                <c:pt idx="440">
                  <c:v>-5.6000000000000902</c:v>
                </c:pt>
                <c:pt idx="441">
                  <c:v>-5.5900000000000896</c:v>
                </c:pt>
                <c:pt idx="442">
                  <c:v>-5.5800000000000898</c:v>
                </c:pt>
                <c:pt idx="443">
                  <c:v>-5.57000000000009</c:v>
                </c:pt>
                <c:pt idx="444">
                  <c:v>-5.5600000000000902</c:v>
                </c:pt>
                <c:pt idx="445">
                  <c:v>-5.5500000000000904</c:v>
                </c:pt>
                <c:pt idx="446">
                  <c:v>-5.5400000000001004</c:v>
                </c:pt>
                <c:pt idx="447">
                  <c:v>-5.5300000000000997</c:v>
                </c:pt>
                <c:pt idx="448">
                  <c:v>-5.5200000000000999</c:v>
                </c:pt>
                <c:pt idx="449">
                  <c:v>-5.5100000000001002</c:v>
                </c:pt>
                <c:pt idx="450">
                  <c:v>-5.5000000000001004</c:v>
                </c:pt>
                <c:pt idx="451">
                  <c:v>-5.4900000000000997</c:v>
                </c:pt>
                <c:pt idx="452">
                  <c:v>-5.4800000000000999</c:v>
                </c:pt>
                <c:pt idx="453">
                  <c:v>-5.4700000000001001</c:v>
                </c:pt>
                <c:pt idx="454">
                  <c:v>-5.4600000000001003</c:v>
                </c:pt>
                <c:pt idx="455">
                  <c:v>-5.4500000000000997</c:v>
                </c:pt>
                <c:pt idx="456">
                  <c:v>-5.4400000000000999</c:v>
                </c:pt>
                <c:pt idx="457">
                  <c:v>-5.4300000000001001</c:v>
                </c:pt>
                <c:pt idx="458">
                  <c:v>-5.4200000000001003</c:v>
                </c:pt>
                <c:pt idx="459">
                  <c:v>-5.4100000000000996</c:v>
                </c:pt>
                <c:pt idx="460">
                  <c:v>-5.4000000000000998</c:v>
                </c:pt>
                <c:pt idx="461">
                  <c:v>-5.3900000000001</c:v>
                </c:pt>
                <c:pt idx="462">
                  <c:v>-5.3800000000001003</c:v>
                </c:pt>
                <c:pt idx="463">
                  <c:v>-5.3700000000000996</c:v>
                </c:pt>
                <c:pt idx="464">
                  <c:v>-5.3600000000000998</c:v>
                </c:pt>
                <c:pt idx="465">
                  <c:v>-5.3500000000001</c:v>
                </c:pt>
                <c:pt idx="466">
                  <c:v>-5.3400000000001002</c:v>
                </c:pt>
                <c:pt idx="467">
                  <c:v>-5.3300000000001004</c:v>
                </c:pt>
                <c:pt idx="468">
                  <c:v>-5.3200000000000998</c:v>
                </c:pt>
                <c:pt idx="469">
                  <c:v>-5.3100000000001</c:v>
                </c:pt>
                <c:pt idx="470">
                  <c:v>-5.3000000000001002</c:v>
                </c:pt>
                <c:pt idx="471">
                  <c:v>-5.2900000000001004</c:v>
                </c:pt>
                <c:pt idx="472">
                  <c:v>-5.2800000000000997</c:v>
                </c:pt>
                <c:pt idx="473">
                  <c:v>-5.2700000000000999</c:v>
                </c:pt>
                <c:pt idx="474">
                  <c:v>-5.2600000000001002</c:v>
                </c:pt>
                <c:pt idx="475">
                  <c:v>-5.2500000000001004</c:v>
                </c:pt>
                <c:pt idx="476">
                  <c:v>-5.2400000000000997</c:v>
                </c:pt>
                <c:pt idx="477">
                  <c:v>-5.2300000000000999</c:v>
                </c:pt>
                <c:pt idx="478">
                  <c:v>-5.2200000000001001</c:v>
                </c:pt>
                <c:pt idx="479">
                  <c:v>-5.2100000000001003</c:v>
                </c:pt>
                <c:pt idx="480">
                  <c:v>-5.2000000000000997</c:v>
                </c:pt>
                <c:pt idx="481">
                  <c:v>-5.1900000000000999</c:v>
                </c:pt>
                <c:pt idx="482">
                  <c:v>-5.1800000000001001</c:v>
                </c:pt>
                <c:pt idx="483">
                  <c:v>-5.1700000000001003</c:v>
                </c:pt>
                <c:pt idx="484">
                  <c:v>-5.1600000000000996</c:v>
                </c:pt>
                <c:pt idx="485">
                  <c:v>-5.1500000000000998</c:v>
                </c:pt>
                <c:pt idx="486">
                  <c:v>-5.1400000000001</c:v>
                </c:pt>
                <c:pt idx="487">
                  <c:v>-5.1300000000001003</c:v>
                </c:pt>
                <c:pt idx="488">
                  <c:v>-5.1200000000000996</c:v>
                </c:pt>
                <c:pt idx="489">
                  <c:v>-5.1100000000000998</c:v>
                </c:pt>
                <c:pt idx="490">
                  <c:v>-5.1000000000001</c:v>
                </c:pt>
                <c:pt idx="491">
                  <c:v>-5.0900000000001002</c:v>
                </c:pt>
                <c:pt idx="492">
                  <c:v>-5.0800000000001004</c:v>
                </c:pt>
                <c:pt idx="493">
                  <c:v>-5.0700000000001104</c:v>
                </c:pt>
                <c:pt idx="494">
                  <c:v>-5.0600000000001097</c:v>
                </c:pt>
                <c:pt idx="495">
                  <c:v>-5.05000000000011</c:v>
                </c:pt>
                <c:pt idx="496">
                  <c:v>-5.0400000000001102</c:v>
                </c:pt>
                <c:pt idx="497">
                  <c:v>-5.0300000000001104</c:v>
                </c:pt>
                <c:pt idx="498">
                  <c:v>-5.0200000000001097</c:v>
                </c:pt>
                <c:pt idx="499">
                  <c:v>-5.0100000000001099</c:v>
                </c:pt>
                <c:pt idx="500">
                  <c:v>-5.0000000000001101</c:v>
                </c:pt>
                <c:pt idx="501">
                  <c:v>-4.9900000000001103</c:v>
                </c:pt>
                <c:pt idx="502">
                  <c:v>-4.9800000000001097</c:v>
                </c:pt>
                <c:pt idx="503">
                  <c:v>-4.9700000000001099</c:v>
                </c:pt>
                <c:pt idx="504">
                  <c:v>-4.9600000000001101</c:v>
                </c:pt>
                <c:pt idx="505">
                  <c:v>-4.9500000000001103</c:v>
                </c:pt>
                <c:pt idx="506">
                  <c:v>-4.9400000000001096</c:v>
                </c:pt>
                <c:pt idx="507">
                  <c:v>-4.9300000000001098</c:v>
                </c:pt>
                <c:pt idx="508">
                  <c:v>-4.9200000000001101</c:v>
                </c:pt>
                <c:pt idx="509">
                  <c:v>-4.9100000000001103</c:v>
                </c:pt>
                <c:pt idx="510">
                  <c:v>-4.9000000000001096</c:v>
                </c:pt>
                <c:pt idx="511">
                  <c:v>-4.8900000000001098</c:v>
                </c:pt>
                <c:pt idx="512">
                  <c:v>-4.88000000000011</c:v>
                </c:pt>
                <c:pt idx="513">
                  <c:v>-4.8700000000001102</c:v>
                </c:pt>
                <c:pt idx="514">
                  <c:v>-4.8600000000001096</c:v>
                </c:pt>
                <c:pt idx="515">
                  <c:v>-4.8500000000001098</c:v>
                </c:pt>
                <c:pt idx="516">
                  <c:v>-4.84000000000011</c:v>
                </c:pt>
                <c:pt idx="517">
                  <c:v>-4.8300000000001102</c:v>
                </c:pt>
                <c:pt idx="518">
                  <c:v>-4.8200000000001104</c:v>
                </c:pt>
                <c:pt idx="519">
                  <c:v>-4.8100000000001097</c:v>
                </c:pt>
                <c:pt idx="520">
                  <c:v>-4.80000000000011</c:v>
                </c:pt>
                <c:pt idx="521">
                  <c:v>-4.7900000000001102</c:v>
                </c:pt>
                <c:pt idx="522">
                  <c:v>-4.7800000000001104</c:v>
                </c:pt>
                <c:pt idx="523">
                  <c:v>-4.7700000000001097</c:v>
                </c:pt>
                <c:pt idx="524">
                  <c:v>-4.7600000000001099</c:v>
                </c:pt>
                <c:pt idx="525">
                  <c:v>-4.7500000000001101</c:v>
                </c:pt>
                <c:pt idx="526">
                  <c:v>-4.7400000000001103</c:v>
                </c:pt>
                <c:pt idx="527">
                  <c:v>-4.7300000000001097</c:v>
                </c:pt>
                <c:pt idx="528">
                  <c:v>-4.7200000000001099</c:v>
                </c:pt>
                <c:pt idx="529">
                  <c:v>-4.7100000000001101</c:v>
                </c:pt>
                <c:pt idx="530">
                  <c:v>-4.7000000000001103</c:v>
                </c:pt>
                <c:pt idx="531">
                  <c:v>-4.6900000000001096</c:v>
                </c:pt>
                <c:pt idx="532">
                  <c:v>-4.6800000000001098</c:v>
                </c:pt>
                <c:pt idx="533">
                  <c:v>-4.6700000000001101</c:v>
                </c:pt>
                <c:pt idx="534">
                  <c:v>-4.6600000000001103</c:v>
                </c:pt>
                <c:pt idx="535">
                  <c:v>-4.6500000000001096</c:v>
                </c:pt>
                <c:pt idx="536">
                  <c:v>-4.6400000000001098</c:v>
                </c:pt>
                <c:pt idx="537">
                  <c:v>-4.63000000000011</c:v>
                </c:pt>
                <c:pt idx="538">
                  <c:v>-4.6200000000001102</c:v>
                </c:pt>
                <c:pt idx="539">
                  <c:v>-4.6100000000001096</c:v>
                </c:pt>
                <c:pt idx="540">
                  <c:v>-4.6000000000001204</c:v>
                </c:pt>
                <c:pt idx="541">
                  <c:v>-4.5900000000001198</c:v>
                </c:pt>
                <c:pt idx="542">
                  <c:v>-4.58000000000012</c:v>
                </c:pt>
                <c:pt idx="543">
                  <c:v>-4.5700000000001202</c:v>
                </c:pt>
                <c:pt idx="544">
                  <c:v>-4.5600000000001204</c:v>
                </c:pt>
                <c:pt idx="545">
                  <c:v>-4.5500000000001197</c:v>
                </c:pt>
                <c:pt idx="546">
                  <c:v>-4.5400000000001199</c:v>
                </c:pt>
                <c:pt idx="547">
                  <c:v>-4.5300000000001202</c:v>
                </c:pt>
                <c:pt idx="548">
                  <c:v>-4.5200000000001204</c:v>
                </c:pt>
                <c:pt idx="549">
                  <c:v>-4.5100000000001197</c:v>
                </c:pt>
                <c:pt idx="550">
                  <c:v>-4.5000000000001199</c:v>
                </c:pt>
                <c:pt idx="551">
                  <c:v>-4.4900000000001201</c:v>
                </c:pt>
                <c:pt idx="552">
                  <c:v>-4.4800000000001203</c:v>
                </c:pt>
                <c:pt idx="553">
                  <c:v>-4.4700000000001197</c:v>
                </c:pt>
                <c:pt idx="554">
                  <c:v>-4.4600000000001199</c:v>
                </c:pt>
                <c:pt idx="555">
                  <c:v>-4.4500000000001201</c:v>
                </c:pt>
                <c:pt idx="556">
                  <c:v>-4.4400000000001203</c:v>
                </c:pt>
                <c:pt idx="557">
                  <c:v>-4.4300000000001196</c:v>
                </c:pt>
                <c:pt idx="558">
                  <c:v>-4.4200000000001198</c:v>
                </c:pt>
                <c:pt idx="559">
                  <c:v>-4.41000000000012</c:v>
                </c:pt>
                <c:pt idx="560">
                  <c:v>-4.4000000000001203</c:v>
                </c:pt>
                <c:pt idx="561">
                  <c:v>-4.3900000000001196</c:v>
                </c:pt>
                <c:pt idx="562">
                  <c:v>-4.3800000000001198</c:v>
                </c:pt>
                <c:pt idx="563">
                  <c:v>-4.37000000000012</c:v>
                </c:pt>
                <c:pt idx="564">
                  <c:v>-4.3600000000001202</c:v>
                </c:pt>
                <c:pt idx="565">
                  <c:v>-4.3500000000001204</c:v>
                </c:pt>
                <c:pt idx="566">
                  <c:v>-4.3400000000001198</c:v>
                </c:pt>
                <c:pt idx="567">
                  <c:v>-4.33000000000012</c:v>
                </c:pt>
                <c:pt idx="568">
                  <c:v>-4.3200000000001202</c:v>
                </c:pt>
                <c:pt idx="569">
                  <c:v>-4.3100000000001204</c:v>
                </c:pt>
                <c:pt idx="570">
                  <c:v>-4.3000000000001197</c:v>
                </c:pt>
                <c:pt idx="571">
                  <c:v>-4.2900000000001199</c:v>
                </c:pt>
                <c:pt idx="572">
                  <c:v>-4.2800000000001202</c:v>
                </c:pt>
                <c:pt idx="573">
                  <c:v>-4.2700000000001204</c:v>
                </c:pt>
                <c:pt idx="574">
                  <c:v>-4.2600000000001197</c:v>
                </c:pt>
                <c:pt idx="575">
                  <c:v>-4.2500000000001199</c:v>
                </c:pt>
                <c:pt idx="576">
                  <c:v>-4.2400000000001201</c:v>
                </c:pt>
                <c:pt idx="577">
                  <c:v>-4.2300000000001203</c:v>
                </c:pt>
                <c:pt idx="578">
                  <c:v>-4.2200000000001197</c:v>
                </c:pt>
                <c:pt idx="579">
                  <c:v>-4.2100000000001199</c:v>
                </c:pt>
                <c:pt idx="580">
                  <c:v>-4.2000000000001201</c:v>
                </c:pt>
                <c:pt idx="581">
                  <c:v>-4.1900000000001203</c:v>
                </c:pt>
                <c:pt idx="582">
                  <c:v>-4.1800000000001196</c:v>
                </c:pt>
                <c:pt idx="583">
                  <c:v>-4.1700000000001198</c:v>
                </c:pt>
                <c:pt idx="584">
                  <c:v>-4.16000000000012</c:v>
                </c:pt>
                <c:pt idx="585">
                  <c:v>-4.1500000000001203</c:v>
                </c:pt>
                <c:pt idx="586">
                  <c:v>-4.1400000000001196</c:v>
                </c:pt>
                <c:pt idx="587">
                  <c:v>-4.1300000000001296</c:v>
                </c:pt>
                <c:pt idx="588">
                  <c:v>-4.1200000000001298</c:v>
                </c:pt>
                <c:pt idx="589">
                  <c:v>-4.11000000000013</c:v>
                </c:pt>
                <c:pt idx="590">
                  <c:v>-4.1000000000001302</c:v>
                </c:pt>
                <c:pt idx="591">
                  <c:v>-4.0900000000001304</c:v>
                </c:pt>
                <c:pt idx="592">
                  <c:v>-4.0800000000001297</c:v>
                </c:pt>
                <c:pt idx="593">
                  <c:v>-4.07000000000013</c:v>
                </c:pt>
                <c:pt idx="594">
                  <c:v>-4.0600000000001302</c:v>
                </c:pt>
                <c:pt idx="595">
                  <c:v>-4.0500000000001304</c:v>
                </c:pt>
                <c:pt idx="596">
                  <c:v>-4.0400000000001297</c:v>
                </c:pt>
                <c:pt idx="597">
                  <c:v>-4.0300000000001299</c:v>
                </c:pt>
                <c:pt idx="598">
                  <c:v>-4.0200000000001301</c:v>
                </c:pt>
                <c:pt idx="599">
                  <c:v>-4.0100000000001303</c:v>
                </c:pt>
                <c:pt idx="600">
                  <c:v>-4.0000000000001297</c:v>
                </c:pt>
                <c:pt idx="601">
                  <c:v>-3.9900000000001299</c:v>
                </c:pt>
                <c:pt idx="602">
                  <c:v>-3.9800000000001301</c:v>
                </c:pt>
                <c:pt idx="603">
                  <c:v>-3.9700000000001299</c:v>
                </c:pt>
                <c:pt idx="604">
                  <c:v>-3.9600000000001301</c:v>
                </c:pt>
                <c:pt idx="605">
                  <c:v>-3.9500000000001299</c:v>
                </c:pt>
                <c:pt idx="606">
                  <c:v>-3.9400000000001301</c:v>
                </c:pt>
                <c:pt idx="607">
                  <c:v>-3.9300000000001298</c:v>
                </c:pt>
                <c:pt idx="608">
                  <c:v>-3.92000000000013</c:v>
                </c:pt>
                <c:pt idx="609">
                  <c:v>-3.9100000000001298</c:v>
                </c:pt>
                <c:pt idx="610">
                  <c:v>-3.90000000000013</c:v>
                </c:pt>
                <c:pt idx="611">
                  <c:v>-3.8900000000001298</c:v>
                </c:pt>
                <c:pt idx="612">
                  <c:v>-3.88000000000013</c:v>
                </c:pt>
                <c:pt idx="613">
                  <c:v>-3.8700000000001298</c:v>
                </c:pt>
                <c:pt idx="614">
                  <c:v>-3.86000000000013</c:v>
                </c:pt>
                <c:pt idx="615">
                  <c:v>-3.8500000000001302</c:v>
                </c:pt>
                <c:pt idx="616">
                  <c:v>-3.84000000000013</c:v>
                </c:pt>
                <c:pt idx="617">
                  <c:v>-3.8300000000001302</c:v>
                </c:pt>
                <c:pt idx="618">
                  <c:v>-3.82000000000013</c:v>
                </c:pt>
                <c:pt idx="619">
                  <c:v>-3.8100000000001302</c:v>
                </c:pt>
                <c:pt idx="620">
                  <c:v>-3.8000000000001299</c:v>
                </c:pt>
                <c:pt idx="621">
                  <c:v>-3.7900000000001302</c:v>
                </c:pt>
                <c:pt idx="622">
                  <c:v>-3.7800000000001299</c:v>
                </c:pt>
                <c:pt idx="623">
                  <c:v>-3.7700000000001301</c:v>
                </c:pt>
                <c:pt idx="624">
                  <c:v>-3.7600000000001299</c:v>
                </c:pt>
                <c:pt idx="625">
                  <c:v>-3.7500000000001301</c:v>
                </c:pt>
                <c:pt idx="626">
                  <c:v>-3.7400000000001299</c:v>
                </c:pt>
                <c:pt idx="627">
                  <c:v>-3.7300000000001301</c:v>
                </c:pt>
                <c:pt idx="628">
                  <c:v>-3.7200000000001299</c:v>
                </c:pt>
                <c:pt idx="629">
                  <c:v>-3.7100000000001301</c:v>
                </c:pt>
                <c:pt idx="630">
                  <c:v>-3.7000000000001299</c:v>
                </c:pt>
                <c:pt idx="631">
                  <c:v>-3.6900000000001301</c:v>
                </c:pt>
                <c:pt idx="632">
                  <c:v>-3.6800000000001298</c:v>
                </c:pt>
                <c:pt idx="633">
                  <c:v>-3.67000000000013</c:v>
                </c:pt>
                <c:pt idx="634">
                  <c:v>-3.66000000000014</c:v>
                </c:pt>
                <c:pt idx="635">
                  <c:v>-3.6500000000001398</c:v>
                </c:pt>
                <c:pt idx="636">
                  <c:v>-3.64000000000014</c:v>
                </c:pt>
                <c:pt idx="637">
                  <c:v>-3.6300000000001398</c:v>
                </c:pt>
                <c:pt idx="638">
                  <c:v>-3.62000000000014</c:v>
                </c:pt>
                <c:pt idx="639">
                  <c:v>-3.6100000000001402</c:v>
                </c:pt>
                <c:pt idx="640">
                  <c:v>-3.60000000000014</c:v>
                </c:pt>
                <c:pt idx="641">
                  <c:v>-3.5900000000001402</c:v>
                </c:pt>
                <c:pt idx="642">
                  <c:v>-3.58000000000014</c:v>
                </c:pt>
                <c:pt idx="643">
                  <c:v>-3.5700000000001402</c:v>
                </c:pt>
                <c:pt idx="644">
                  <c:v>-3.5600000000001399</c:v>
                </c:pt>
                <c:pt idx="645">
                  <c:v>-3.5500000000001402</c:v>
                </c:pt>
                <c:pt idx="646">
                  <c:v>-3.5400000000001399</c:v>
                </c:pt>
                <c:pt idx="647">
                  <c:v>-3.5300000000001401</c:v>
                </c:pt>
                <c:pt idx="648">
                  <c:v>-3.5200000000001399</c:v>
                </c:pt>
                <c:pt idx="649">
                  <c:v>-3.5100000000001401</c:v>
                </c:pt>
                <c:pt idx="650">
                  <c:v>-3.5000000000001399</c:v>
                </c:pt>
                <c:pt idx="651">
                  <c:v>-3.4900000000001401</c:v>
                </c:pt>
                <c:pt idx="652">
                  <c:v>-3.4800000000001399</c:v>
                </c:pt>
                <c:pt idx="653">
                  <c:v>-3.4700000000001401</c:v>
                </c:pt>
                <c:pt idx="654">
                  <c:v>-3.4600000000001399</c:v>
                </c:pt>
                <c:pt idx="655">
                  <c:v>-3.4500000000001401</c:v>
                </c:pt>
                <c:pt idx="656">
                  <c:v>-3.4400000000001398</c:v>
                </c:pt>
                <c:pt idx="657">
                  <c:v>-3.43000000000014</c:v>
                </c:pt>
                <c:pt idx="658">
                  <c:v>-3.4200000000001398</c:v>
                </c:pt>
                <c:pt idx="659">
                  <c:v>-3.41000000000014</c:v>
                </c:pt>
                <c:pt idx="660">
                  <c:v>-3.4000000000001398</c:v>
                </c:pt>
                <c:pt idx="661">
                  <c:v>-3.39000000000014</c:v>
                </c:pt>
                <c:pt idx="662">
                  <c:v>-3.3800000000001398</c:v>
                </c:pt>
                <c:pt idx="663">
                  <c:v>-3.37000000000014</c:v>
                </c:pt>
                <c:pt idx="664">
                  <c:v>-3.3600000000001402</c:v>
                </c:pt>
                <c:pt idx="665">
                  <c:v>-3.35000000000014</c:v>
                </c:pt>
                <c:pt idx="666">
                  <c:v>-3.3400000000001402</c:v>
                </c:pt>
                <c:pt idx="667">
                  <c:v>-3.33000000000014</c:v>
                </c:pt>
                <c:pt idx="668">
                  <c:v>-3.3200000000001402</c:v>
                </c:pt>
                <c:pt idx="669">
                  <c:v>-3.3100000000001399</c:v>
                </c:pt>
                <c:pt idx="670">
                  <c:v>-3.3000000000001402</c:v>
                </c:pt>
                <c:pt idx="671">
                  <c:v>-3.2900000000001399</c:v>
                </c:pt>
                <c:pt idx="672">
                  <c:v>-3.2800000000001401</c:v>
                </c:pt>
                <c:pt idx="673">
                  <c:v>-3.2700000000001399</c:v>
                </c:pt>
                <c:pt idx="674">
                  <c:v>-3.2600000000001401</c:v>
                </c:pt>
                <c:pt idx="675">
                  <c:v>-3.2500000000001399</c:v>
                </c:pt>
                <c:pt idx="676">
                  <c:v>-3.2400000000001401</c:v>
                </c:pt>
                <c:pt idx="677">
                  <c:v>-3.2300000000001399</c:v>
                </c:pt>
                <c:pt idx="678">
                  <c:v>-3.2200000000001401</c:v>
                </c:pt>
                <c:pt idx="679">
                  <c:v>-3.2100000000001399</c:v>
                </c:pt>
                <c:pt idx="680">
                  <c:v>-3.2000000000001401</c:v>
                </c:pt>
                <c:pt idx="681">
                  <c:v>-3.19000000000015</c:v>
                </c:pt>
                <c:pt idx="682">
                  <c:v>-3.1800000000001498</c:v>
                </c:pt>
                <c:pt idx="683">
                  <c:v>-3.17000000000015</c:v>
                </c:pt>
                <c:pt idx="684">
                  <c:v>-3.1600000000001498</c:v>
                </c:pt>
                <c:pt idx="685">
                  <c:v>-3.15000000000015</c:v>
                </c:pt>
                <c:pt idx="686">
                  <c:v>-3.1400000000001498</c:v>
                </c:pt>
                <c:pt idx="687">
                  <c:v>-3.13000000000015</c:v>
                </c:pt>
                <c:pt idx="688">
                  <c:v>-3.1200000000001502</c:v>
                </c:pt>
                <c:pt idx="689">
                  <c:v>-3.11000000000015</c:v>
                </c:pt>
                <c:pt idx="690">
                  <c:v>-3.1000000000001502</c:v>
                </c:pt>
                <c:pt idx="691">
                  <c:v>-3.09000000000015</c:v>
                </c:pt>
                <c:pt idx="692">
                  <c:v>-3.0800000000001502</c:v>
                </c:pt>
                <c:pt idx="693">
                  <c:v>-3.0700000000001499</c:v>
                </c:pt>
                <c:pt idx="694">
                  <c:v>-3.0600000000001502</c:v>
                </c:pt>
                <c:pt idx="695">
                  <c:v>-3.0500000000001499</c:v>
                </c:pt>
                <c:pt idx="696">
                  <c:v>-3.0400000000001501</c:v>
                </c:pt>
                <c:pt idx="697">
                  <c:v>-3.0300000000001499</c:v>
                </c:pt>
                <c:pt idx="698">
                  <c:v>-3.0200000000001501</c:v>
                </c:pt>
                <c:pt idx="699">
                  <c:v>-3.0100000000001499</c:v>
                </c:pt>
                <c:pt idx="700">
                  <c:v>-3.0000000000001501</c:v>
                </c:pt>
                <c:pt idx="701">
                  <c:v>-2.9900000000001499</c:v>
                </c:pt>
                <c:pt idx="702">
                  <c:v>-2.9800000000001501</c:v>
                </c:pt>
                <c:pt idx="703">
                  <c:v>-2.9700000000001499</c:v>
                </c:pt>
                <c:pt idx="704">
                  <c:v>-2.9600000000001501</c:v>
                </c:pt>
                <c:pt idx="705">
                  <c:v>-2.9500000000001498</c:v>
                </c:pt>
                <c:pt idx="706">
                  <c:v>-2.94000000000015</c:v>
                </c:pt>
                <c:pt idx="707">
                  <c:v>-2.9300000000001498</c:v>
                </c:pt>
                <c:pt idx="708">
                  <c:v>-2.92000000000015</c:v>
                </c:pt>
                <c:pt idx="709">
                  <c:v>-2.9100000000001498</c:v>
                </c:pt>
                <c:pt idx="710">
                  <c:v>-2.90000000000015</c:v>
                </c:pt>
                <c:pt idx="711">
                  <c:v>-2.8900000000001498</c:v>
                </c:pt>
                <c:pt idx="712">
                  <c:v>-2.88000000000015</c:v>
                </c:pt>
                <c:pt idx="713">
                  <c:v>-2.8700000000001502</c:v>
                </c:pt>
                <c:pt idx="714">
                  <c:v>-2.86000000000015</c:v>
                </c:pt>
                <c:pt idx="715">
                  <c:v>-2.8500000000001502</c:v>
                </c:pt>
                <c:pt idx="716">
                  <c:v>-2.84000000000015</c:v>
                </c:pt>
                <c:pt idx="717">
                  <c:v>-2.8300000000001502</c:v>
                </c:pt>
                <c:pt idx="718">
                  <c:v>-2.8200000000001499</c:v>
                </c:pt>
                <c:pt idx="719">
                  <c:v>-2.8100000000001502</c:v>
                </c:pt>
                <c:pt idx="720">
                  <c:v>-2.8000000000001499</c:v>
                </c:pt>
                <c:pt idx="721">
                  <c:v>-2.7900000000001501</c:v>
                </c:pt>
                <c:pt idx="722">
                  <c:v>-2.7800000000001499</c:v>
                </c:pt>
                <c:pt idx="723">
                  <c:v>-2.7700000000001501</c:v>
                </c:pt>
                <c:pt idx="724">
                  <c:v>-2.7600000000001499</c:v>
                </c:pt>
                <c:pt idx="725">
                  <c:v>-2.7500000000001501</c:v>
                </c:pt>
                <c:pt idx="726">
                  <c:v>-2.7400000000001499</c:v>
                </c:pt>
                <c:pt idx="727">
                  <c:v>-2.7300000000001501</c:v>
                </c:pt>
                <c:pt idx="728">
                  <c:v>-2.7200000000001601</c:v>
                </c:pt>
                <c:pt idx="729">
                  <c:v>-2.7100000000001598</c:v>
                </c:pt>
                <c:pt idx="730">
                  <c:v>-2.70000000000016</c:v>
                </c:pt>
                <c:pt idx="731">
                  <c:v>-2.6900000000001598</c:v>
                </c:pt>
                <c:pt idx="732">
                  <c:v>-2.68000000000016</c:v>
                </c:pt>
                <c:pt idx="733">
                  <c:v>-2.6700000000001598</c:v>
                </c:pt>
                <c:pt idx="734">
                  <c:v>-2.66000000000016</c:v>
                </c:pt>
                <c:pt idx="735">
                  <c:v>-2.6500000000001598</c:v>
                </c:pt>
                <c:pt idx="736">
                  <c:v>-2.64000000000016</c:v>
                </c:pt>
                <c:pt idx="737">
                  <c:v>-2.6300000000001602</c:v>
                </c:pt>
                <c:pt idx="738">
                  <c:v>-2.62000000000016</c:v>
                </c:pt>
                <c:pt idx="739">
                  <c:v>-2.6100000000001602</c:v>
                </c:pt>
                <c:pt idx="740">
                  <c:v>-2.60000000000016</c:v>
                </c:pt>
                <c:pt idx="741">
                  <c:v>-2.5900000000001602</c:v>
                </c:pt>
                <c:pt idx="742">
                  <c:v>-2.5800000000001599</c:v>
                </c:pt>
                <c:pt idx="743">
                  <c:v>-2.5700000000001602</c:v>
                </c:pt>
                <c:pt idx="744">
                  <c:v>-2.5600000000001599</c:v>
                </c:pt>
                <c:pt idx="745">
                  <c:v>-2.5500000000001601</c:v>
                </c:pt>
                <c:pt idx="746">
                  <c:v>-2.5400000000001599</c:v>
                </c:pt>
                <c:pt idx="747">
                  <c:v>-2.5300000000001601</c:v>
                </c:pt>
                <c:pt idx="748">
                  <c:v>-2.5200000000001599</c:v>
                </c:pt>
                <c:pt idx="749">
                  <c:v>-2.5100000000001601</c:v>
                </c:pt>
                <c:pt idx="750">
                  <c:v>-2.5000000000001599</c:v>
                </c:pt>
                <c:pt idx="751">
                  <c:v>-2.4900000000001601</c:v>
                </c:pt>
                <c:pt idx="752">
                  <c:v>-2.4800000000001599</c:v>
                </c:pt>
                <c:pt idx="753">
                  <c:v>-2.4700000000001601</c:v>
                </c:pt>
                <c:pt idx="754">
                  <c:v>-2.4600000000001598</c:v>
                </c:pt>
                <c:pt idx="755">
                  <c:v>-2.45000000000016</c:v>
                </c:pt>
                <c:pt idx="756">
                  <c:v>-2.4400000000001598</c:v>
                </c:pt>
                <c:pt idx="757">
                  <c:v>-2.43000000000016</c:v>
                </c:pt>
                <c:pt idx="758">
                  <c:v>-2.4200000000001598</c:v>
                </c:pt>
                <c:pt idx="759">
                  <c:v>-2.41000000000016</c:v>
                </c:pt>
                <c:pt idx="760">
                  <c:v>-2.4000000000001598</c:v>
                </c:pt>
                <c:pt idx="761">
                  <c:v>-2.39000000000016</c:v>
                </c:pt>
                <c:pt idx="762">
                  <c:v>-2.3800000000001602</c:v>
                </c:pt>
                <c:pt idx="763">
                  <c:v>-2.37000000000016</c:v>
                </c:pt>
                <c:pt idx="764">
                  <c:v>-2.3600000000001602</c:v>
                </c:pt>
                <c:pt idx="765">
                  <c:v>-2.35000000000016</c:v>
                </c:pt>
                <c:pt idx="766">
                  <c:v>-2.3400000000001602</c:v>
                </c:pt>
                <c:pt idx="767">
                  <c:v>-2.3300000000001599</c:v>
                </c:pt>
                <c:pt idx="768">
                  <c:v>-2.3200000000001602</c:v>
                </c:pt>
                <c:pt idx="769">
                  <c:v>-2.3100000000001599</c:v>
                </c:pt>
                <c:pt idx="770">
                  <c:v>-2.3000000000001601</c:v>
                </c:pt>
                <c:pt idx="771">
                  <c:v>-2.2900000000001599</c:v>
                </c:pt>
                <c:pt idx="772">
                  <c:v>-2.2800000000001601</c:v>
                </c:pt>
                <c:pt idx="773">
                  <c:v>-2.2700000000001599</c:v>
                </c:pt>
                <c:pt idx="774">
                  <c:v>-2.2600000000001601</c:v>
                </c:pt>
                <c:pt idx="775">
                  <c:v>-2.2500000000001701</c:v>
                </c:pt>
                <c:pt idx="776">
                  <c:v>-2.2400000000001699</c:v>
                </c:pt>
                <c:pt idx="777">
                  <c:v>-2.2300000000001701</c:v>
                </c:pt>
                <c:pt idx="778">
                  <c:v>-2.2200000000001698</c:v>
                </c:pt>
                <c:pt idx="779">
                  <c:v>-2.2100000000001701</c:v>
                </c:pt>
                <c:pt idx="780">
                  <c:v>-2.2000000000001698</c:v>
                </c:pt>
                <c:pt idx="781">
                  <c:v>-2.19000000000017</c:v>
                </c:pt>
                <c:pt idx="782">
                  <c:v>-2.1800000000001698</c:v>
                </c:pt>
                <c:pt idx="783">
                  <c:v>-2.17000000000017</c:v>
                </c:pt>
                <c:pt idx="784">
                  <c:v>-2.1600000000001698</c:v>
                </c:pt>
                <c:pt idx="785">
                  <c:v>-2.15000000000017</c:v>
                </c:pt>
                <c:pt idx="786">
                  <c:v>-2.1400000000001702</c:v>
                </c:pt>
                <c:pt idx="787">
                  <c:v>-2.13000000000017</c:v>
                </c:pt>
                <c:pt idx="788">
                  <c:v>-2.1200000000001702</c:v>
                </c:pt>
                <c:pt idx="789">
                  <c:v>-2.11000000000017</c:v>
                </c:pt>
                <c:pt idx="790">
                  <c:v>-2.1000000000001702</c:v>
                </c:pt>
                <c:pt idx="791">
                  <c:v>-2.0900000000001699</c:v>
                </c:pt>
                <c:pt idx="792">
                  <c:v>-2.0800000000001702</c:v>
                </c:pt>
                <c:pt idx="793">
                  <c:v>-2.0700000000001699</c:v>
                </c:pt>
                <c:pt idx="794">
                  <c:v>-2.0600000000001701</c:v>
                </c:pt>
                <c:pt idx="795">
                  <c:v>-2.0500000000001699</c:v>
                </c:pt>
                <c:pt idx="796">
                  <c:v>-2.0400000000001701</c:v>
                </c:pt>
                <c:pt idx="797">
                  <c:v>-2.0300000000001699</c:v>
                </c:pt>
                <c:pt idx="798">
                  <c:v>-2.0200000000001701</c:v>
                </c:pt>
                <c:pt idx="799">
                  <c:v>-2.0100000000001699</c:v>
                </c:pt>
                <c:pt idx="800">
                  <c:v>-2.0000000000001701</c:v>
                </c:pt>
                <c:pt idx="801">
                  <c:v>-1.9900000000001701</c:v>
                </c:pt>
                <c:pt idx="802">
                  <c:v>-1.9800000000001701</c:v>
                </c:pt>
                <c:pt idx="803">
                  <c:v>-1.9700000000001701</c:v>
                </c:pt>
                <c:pt idx="804">
                  <c:v>-1.9600000000001701</c:v>
                </c:pt>
                <c:pt idx="805">
                  <c:v>-1.95000000000017</c:v>
                </c:pt>
                <c:pt idx="806">
                  <c:v>-1.94000000000017</c:v>
                </c:pt>
                <c:pt idx="807">
                  <c:v>-1.93000000000017</c:v>
                </c:pt>
                <c:pt idx="808">
                  <c:v>-1.92000000000017</c:v>
                </c:pt>
                <c:pt idx="809">
                  <c:v>-1.91000000000017</c:v>
                </c:pt>
                <c:pt idx="810">
                  <c:v>-1.90000000000017</c:v>
                </c:pt>
                <c:pt idx="811">
                  <c:v>-1.89000000000017</c:v>
                </c:pt>
                <c:pt idx="812">
                  <c:v>-1.88000000000017</c:v>
                </c:pt>
                <c:pt idx="813">
                  <c:v>-1.87000000000017</c:v>
                </c:pt>
                <c:pt idx="814">
                  <c:v>-1.86000000000017</c:v>
                </c:pt>
                <c:pt idx="815">
                  <c:v>-1.85000000000017</c:v>
                </c:pt>
                <c:pt idx="816">
                  <c:v>-1.8400000000001699</c:v>
                </c:pt>
                <c:pt idx="817">
                  <c:v>-1.8300000000001699</c:v>
                </c:pt>
                <c:pt idx="818">
                  <c:v>-1.8200000000001699</c:v>
                </c:pt>
                <c:pt idx="819">
                  <c:v>-1.8100000000001699</c:v>
                </c:pt>
                <c:pt idx="820">
                  <c:v>-1.8000000000001699</c:v>
                </c:pt>
                <c:pt idx="821">
                  <c:v>-1.7900000000001799</c:v>
                </c:pt>
                <c:pt idx="822">
                  <c:v>-1.7800000000001801</c:v>
                </c:pt>
                <c:pt idx="823">
                  <c:v>-1.7700000000001801</c:v>
                </c:pt>
                <c:pt idx="824">
                  <c:v>-1.7600000000001801</c:v>
                </c:pt>
                <c:pt idx="825">
                  <c:v>-1.7500000000001801</c:v>
                </c:pt>
                <c:pt idx="826">
                  <c:v>-1.7400000000001801</c:v>
                </c:pt>
                <c:pt idx="827">
                  <c:v>-1.7300000000001801</c:v>
                </c:pt>
                <c:pt idx="828">
                  <c:v>-1.7200000000001801</c:v>
                </c:pt>
                <c:pt idx="829">
                  <c:v>-1.71000000000018</c:v>
                </c:pt>
                <c:pt idx="830">
                  <c:v>-1.70000000000018</c:v>
                </c:pt>
                <c:pt idx="831">
                  <c:v>-1.69000000000018</c:v>
                </c:pt>
                <c:pt idx="832">
                  <c:v>-1.68000000000018</c:v>
                </c:pt>
                <c:pt idx="833">
                  <c:v>-1.67000000000018</c:v>
                </c:pt>
                <c:pt idx="834">
                  <c:v>-1.66000000000018</c:v>
                </c:pt>
                <c:pt idx="835">
                  <c:v>-1.65000000000018</c:v>
                </c:pt>
                <c:pt idx="836">
                  <c:v>-1.64000000000018</c:v>
                </c:pt>
                <c:pt idx="837">
                  <c:v>-1.63000000000018</c:v>
                </c:pt>
                <c:pt idx="838">
                  <c:v>-1.62000000000018</c:v>
                </c:pt>
                <c:pt idx="839">
                  <c:v>-1.61000000000018</c:v>
                </c:pt>
                <c:pt idx="840">
                  <c:v>-1.6000000000001799</c:v>
                </c:pt>
                <c:pt idx="841">
                  <c:v>-1.5900000000001799</c:v>
                </c:pt>
                <c:pt idx="842">
                  <c:v>-1.5800000000001799</c:v>
                </c:pt>
                <c:pt idx="843">
                  <c:v>-1.5700000000001799</c:v>
                </c:pt>
                <c:pt idx="844">
                  <c:v>-1.5600000000001799</c:v>
                </c:pt>
                <c:pt idx="845">
                  <c:v>-1.5500000000001799</c:v>
                </c:pt>
                <c:pt idx="846">
                  <c:v>-1.5400000000001799</c:v>
                </c:pt>
                <c:pt idx="847">
                  <c:v>-1.5300000000001801</c:v>
                </c:pt>
                <c:pt idx="848">
                  <c:v>-1.5200000000001801</c:v>
                </c:pt>
                <c:pt idx="849">
                  <c:v>-1.5100000000001801</c:v>
                </c:pt>
                <c:pt idx="850">
                  <c:v>-1.5000000000001801</c:v>
                </c:pt>
                <c:pt idx="851">
                  <c:v>-1.4900000000001801</c:v>
                </c:pt>
                <c:pt idx="852">
                  <c:v>-1.4800000000001801</c:v>
                </c:pt>
                <c:pt idx="853">
                  <c:v>-1.4700000000001801</c:v>
                </c:pt>
                <c:pt idx="854">
                  <c:v>-1.46000000000018</c:v>
                </c:pt>
                <c:pt idx="855">
                  <c:v>-1.45000000000018</c:v>
                </c:pt>
                <c:pt idx="856">
                  <c:v>-1.44000000000018</c:v>
                </c:pt>
                <c:pt idx="857">
                  <c:v>-1.43000000000018</c:v>
                </c:pt>
                <c:pt idx="858">
                  <c:v>-1.42000000000018</c:v>
                </c:pt>
                <c:pt idx="859">
                  <c:v>-1.41000000000018</c:v>
                </c:pt>
                <c:pt idx="860">
                  <c:v>-1.40000000000018</c:v>
                </c:pt>
                <c:pt idx="861">
                  <c:v>-1.39000000000018</c:v>
                </c:pt>
                <c:pt idx="862">
                  <c:v>-1.38000000000018</c:v>
                </c:pt>
                <c:pt idx="863">
                  <c:v>-1.37000000000018</c:v>
                </c:pt>
                <c:pt idx="864">
                  <c:v>-1.36000000000018</c:v>
                </c:pt>
                <c:pt idx="865">
                  <c:v>-1.3500000000001799</c:v>
                </c:pt>
                <c:pt idx="866">
                  <c:v>-1.3400000000001799</c:v>
                </c:pt>
                <c:pt idx="867">
                  <c:v>-1.3300000000001799</c:v>
                </c:pt>
                <c:pt idx="868">
                  <c:v>-1.3200000000001899</c:v>
                </c:pt>
                <c:pt idx="869">
                  <c:v>-1.3100000000001899</c:v>
                </c:pt>
                <c:pt idx="870">
                  <c:v>-1.3000000000001899</c:v>
                </c:pt>
                <c:pt idx="871">
                  <c:v>-1.2900000000001901</c:v>
                </c:pt>
                <c:pt idx="872">
                  <c:v>-1.2800000000001901</c:v>
                </c:pt>
                <c:pt idx="873">
                  <c:v>-1.2700000000001901</c:v>
                </c:pt>
                <c:pt idx="874">
                  <c:v>-1.2600000000001901</c:v>
                </c:pt>
                <c:pt idx="875">
                  <c:v>-1.2500000000001901</c:v>
                </c:pt>
                <c:pt idx="876">
                  <c:v>-1.2400000000001901</c:v>
                </c:pt>
                <c:pt idx="877">
                  <c:v>-1.2300000000001901</c:v>
                </c:pt>
                <c:pt idx="878">
                  <c:v>-1.22000000000019</c:v>
                </c:pt>
                <c:pt idx="879">
                  <c:v>-1.21000000000019</c:v>
                </c:pt>
                <c:pt idx="880">
                  <c:v>-1.20000000000019</c:v>
                </c:pt>
                <c:pt idx="881">
                  <c:v>-1.19000000000019</c:v>
                </c:pt>
                <c:pt idx="882">
                  <c:v>-1.18000000000019</c:v>
                </c:pt>
                <c:pt idx="883">
                  <c:v>-1.17000000000019</c:v>
                </c:pt>
                <c:pt idx="884">
                  <c:v>-1.16000000000019</c:v>
                </c:pt>
                <c:pt idx="885">
                  <c:v>-1.15000000000019</c:v>
                </c:pt>
                <c:pt idx="886">
                  <c:v>-1.14000000000019</c:v>
                </c:pt>
                <c:pt idx="887">
                  <c:v>-1.13000000000019</c:v>
                </c:pt>
                <c:pt idx="888">
                  <c:v>-1.12000000000019</c:v>
                </c:pt>
                <c:pt idx="889">
                  <c:v>-1.1100000000001899</c:v>
                </c:pt>
                <c:pt idx="890">
                  <c:v>-1.1000000000001899</c:v>
                </c:pt>
                <c:pt idx="891">
                  <c:v>-1.0900000000001899</c:v>
                </c:pt>
                <c:pt idx="892">
                  <c:v>-1.0800000000001899</c:v>
                </c:pt>
                <c:pt idx="893">
                  <c:v>-1.0700000000001899</c:v>
                </c:pt>
                <c:pt idx="894">
                  <c:v>-1.0600000000001899</c:v>
                </c:pt>
                <c:pt idx="895">
                  <c:v>-1.0500000000001899</c:v>
                </c:pt>
                <c:pt idx="896">
                  <c:v>-1.0400000000001901</c:v>
                </c:pt>
                <c:pt idx="897">
                  <c:v>-1.0300000000001901</c:v>
                </c:pt>
                <c:pt idx="898">
                  <c:v>-1.0200000000001901</c:v>
                </c:pt>
                <c:pt idx="899">
                  <c:v>-1.0100000000001901</c:v>
                </c:pt>
                <c:pt idx="900">
                  <c:v>-1.0000000000001901</c:v>
                </c:pt>
                <c:pt idx="901">
                  <c:v>-0.99000000000018995</c:v>
                </c:pt>
                <c:pt idx="902">
                  <c:v>-0.98000000000019005</c:v>
                </c:pt>
                <c:pt idx="903">
                  <c:v>-0.97000000000019104</c:v>
                </c:pt>
                <c:pt idx="904">
                  <c:v>-0.96000000000018904</c:v>
                </c:pt>
                <c:pt idx="905">
                  <c:v>-0.95000000000018903</c:v>
                </c:pt>
                <c:pt idx="906">
                  <c:v>-0.94000000000019002</c:v>
                </c:pt>
                <c:pt idx="907">
                  <c:v>-0.93000000000019001</c:v>
                </c:pt>
                <c:pt idx="908">
                  <c:v>-0.92000000000019</c:v>
                </c:pt>
                <c:pt idx="909">
                  <c:v>-0.91000000000018999</c:v>
                </c:pt>
                <c:pt idx="910">
                  <c:v>-0.90000000000018998</c:v>
                </c:pt>
                <c:pt idx="911">
                  <c:v>-0.89000000000019097</c:v>
                </c:pt>
                <c:pt idx="912">
                  <c:v>-0.88000000000019096</c:v>
                </c:pt>
                <c:pt idx="913">
                  <c:v>-0.87000000000018896</c:v>
                </c:pt>
                <c:pt idx="914">
                  <c:v>-0.86000000000018995</c:v>
                </c:pt>
                <c:pt idx="915">
                  <c:v>-0.85000000000020004</c:v>
                </c:pt>
                <c:pt idx="916">
                  <c:v>-0.84000000000020103</c:v>
                </c:pt>
                <c:pt idx="917">
                  <c:v>-0.83000000000020102</c:v>
                </c:pt>
                <c:pt idx="918">
                  <c:v>-0.82000000000019901</c:v>
                </c:pt>
                <c:pt idx="919">
                  <c:v>-0.81000000000019901</c:v>
                </c:pt>
                <c:pt idx="920">
                  <c:v>-0.8000000000002</c:v>
                </c:pt>
                <c:pt idx="921">
                  <c:v>-0.79000000000019999</c:v>
                </c:pt>
                <c:pt idx="922">
                  <c:v>-0.78000000000019998</c:v>
                </c:pt>
                <c:pt idx="923">
                  <c:v>-0.77000000000019997</c:v>
                </c:pt>
                <c:pt idx="924">
                  <c:v>-0.76000000000020096</c:v>
                </c:pt>
                <c:pt idx="925">
                  <c:v>-0.75000000000020095</c:v>
                </c:pt>
                <c:pt idx="926">
                  <c:v>-0.74000000000019905</c:v>
                </c:pt>
                <c:pt idx="927">
                  <c:v>-0.73000000000019905</c:v>
                </c:pt>
                <c:pt idx="928">
                  <c:v>-0.72000000000020004</c:v>
                </c:pt>
                <c:pt idx="929">
                  <c:v>-0.71000000000020003</c:v>
                </c:pt>
                <c:pt idx="930">
                  <c:v>-0.70000000000020002</c:v>
                </c:pt>
                <c:pt idx="931">
                  <c:v>-0.69000000000020001</c:v>
                </c:pt>
                <c:pt idx="932">
                  <c:v>-0.6800000000002</c:v>
                </c:pt>
                <c:pt idx="933">
                  <c:v>-0.67000000000020099</c:v>
                </c:pt>
                <c:pt idx="934">
                  <c:v>-0.66000000000020098</c:v>
                </c:pt>
                <c:pt idx="935">
                  <c:v>-0.65000000000019897</c:v>
                </c:pt>
                <c:pt idx="936">
                  <c:v>-0.64000000000019996</c:v>
                </c:pt>
                <c:pt idx="937">
                  <c:v>-0.63000000000019996</c:v>
                </c:pt>
                <c:pt idx="938">
                  <c:v>-0.62000000000019995</c:v>
                </c:pt>
                <c:pt idx="939">
                  <c:v>-0.61000000000020005</c:v>
                </c:pt>
                <c:pt idx="940">
                  <c:v>-0.60000000000020004</c:v>
                </c:pt>
                <c:pt idx="941">
                  <c:v>-0.59000000000020103</c:v>
                </c:pt>
                <c:pt idx="942">
                  <c:v>-0.58000000000020102</c:v>
                </c:pt>
                <c:pt idx="943">
                  <c:v>-0.57000000000019901</c:v>
                </c:pt>
                <c:pt idx="944">
                  <c:v>-0.56000000000019901</c:v>
                </c:pt>
                <c:pt idx="945">
                  <c:v>-0.5500000000002</c:v>
                </c:pt>
                <c:pt idx="946">
                  <c:v>-0.54000000000019999</c:v>
                </c:pt>
                <c:pt idx="947">
                  <c:v>-0.53000000000019998</c:v>
                </c:pt>
                <c:pt idx="948">
                  <c:v>-0.52000000000019997</c:v>
                </c:pt>
                <c:pt idx="949">
                  <c:v>-0.51000000000020096</c:v>
                </c:pt>
                <c:pt idx="950">
                  <c:v>-0.50000000000020095</c:v>
                </c:pt>
                <c:pt idx="951">
                  <c:v>-0.490000000000199</c:v>
                </c:pt>
                <c:pt idx="952">
                  <c:v>-0.48000000000019899</c:v>
                </c:pt>
                <c:pt idx="953">
                  <c:v>-0.47000000000019998</c:v>
                </c:pt>
                <c:pt idx="954">
                  <c:v>-0.46000000000020003</c:v>
                </c:pt>
                <c:pt idx="955">
                  <c:v>-0.45000000000020002</c:v>
                </c:pt>
                <c:pt idx="956">
                  <c:v>-0.44000000000020001</c:v>
                </c:pt>
                <c:pt idx="957">
                  <c:v>-0.4300000000002</c:v>
                </c:pt>
                <c:pt idx="958">
                  <c:v>-0.42000000000020099</c:v>
                </c:pt>
                <c:pt idx="959">
                  <c:v>-0.41000000000020098</c:v>
                </c:pt>
                <c:pt idx="960">
                  <c:v>-0.40000000000019897</c:v>
                </c:pt>
                <c:pt idx="961">
                  <c:v>-0.39000000000020002</c:v>
                </c:pt>
                <c:pt idx="962">
                  <c:v>-0.38000000000021</c:v>
                </c:pt>
                <c:pt idx="963">
                  <c:v>-0.37000000000021099</c:v>
                </c:pt>
                <c:pt idx="964">
                  <c:v>-0.36000000000021098</c:v>
                </c:pt>
                <c:pt idx="965">
                  <c:v>-0.35000000000020898</c:v>
                </c:pt>
                <c:pt idx="966">
                  <c:v>-0.34000000000020902</c:v>
                </c:pt>
                <c:pt idx="967">
                  <c:v>-0.33000000000021001</c:v>
                </c:pt>
                <c:pt idx="968">
                  <c:v>-0.32000000000021001</c:v>
                </c:pt>
                <c:pt idx="969">
                  <c:v>-0.31000000000021</c:v>
                </c:pt>
                <c:pt idx="970">
                  <c:v>-0.30000000000020999</c:v>
                </c:pt>
                <c:pt idx="971">
                  <c:v>-0.29000000000021098</c:v>
                </c:pt>
                <c:pt idx="972">
                  <c:v>-0.28000000000021102</c:v>
                </c:pt>
                <c:pt idx="973">
                  <c:v>-0.27000000000020902</c:v>
                </c:pt>
                <c:pt idx="974">
                  <c:v>-0.26000000000020901</c:v>
                </c:pt>
                <c:pt idx="975">
                  <c:v>-0.25000000000021</c:v>
                </c:pt>
                <c:pt idx="976">
                  <c:v>-0.24000000000020999</c:v>
                </c:pt>
                <c:pt idx="977">
                  <c:v>-0.23000000000021001</c:v>
                </c:pt>
                <c:pt idx="978">
                  <c:v>-0.22000000000021</c:v>
                </c:pt>
                <c:pt idx="979">
                  <c:v>-0.21000000000020999</c:v>
                </c:pt>
                <c:pt idx="980">
                  <c:v>-0.20000000000021101</c:v>
                </c:pt>
                <c:pt idx="981">
                  <c:v>-0.190000000000209</c:v>
                </c:pt>
                <c:pt idx="982">
                  <c:v>-0.18000000000020899</c:v>
                </c:pt>
                <c:pt idx="983">
                  <c:v>-0.17000000000021001</c:v>
                </c:pt>
                <c:pt idx="984">
                  <c:v>-0.16000000000021</c:v>
                </c:pt>
                <c:pt idx="985">
                  <c:v>-0.15000000000020999</c:v>
                </c:pt>
                <c:pt idx="986">
                  <c:v>-0.14000000000021001</c:v>
                </c:pt>
                <c:pt idx="987">
                  <c:v>-0.13000000000021</c:v>
                </c:pt>
                <c:pt idx="988">
                  <c:v>-0.12000000000021099</c:v>
                </c:pt>
                <c:pt idx="989">
                  <c:v>-0.110000000000211</c:v>
                </c:pt>
                <c:pt idx="990">
                  <c:v>-0.10000000000020901</c:v>
                </c:pt>
                <c:pt idx="991">
                  <c:v>-9.0000000000209496E-2</c:v>
                </c:pt>
                <c:pt idx="992">
                  <c:v>-8.0000000000209695E-2</c:v>
                </c:pt>
                <c:pt idx="993">
                  <c:v>-7.0000000000209894E-2</c:v>
                </c:pt>
                <c:pt idx="994">
                  <c:v>-6.0000000000210101E-2</c:v>
                </c:pt>
                <c:pt idx="995">
                  <c:v>-5.00000000002103E-2</c:v>
                </c:pt>
                <c:pt idx="996">
                  <c:v>-4.0000000000210499E-2</c:v>
                </c:pt>
                <c:pt idx="997">
                  <c:v>-3.0000000000210698E-2</c:v>
                </c:pt>
                <c:pt idx="998">
                  <c:v>-2.0000000000209201E-2</c:v>
                </c:pt>
                <c:pt idx="999">
                  <c:v>-1.00000000002094E-2</c:v>
                </c:pt>
                <c:pt idx="1000">
                  <c:v>0</c:v>
                </c:pt>
                <c:pt idx="1001">
                  <c:v>9.9999999998008297E-3</c:v>
                </c:pt>
                <c:pt idx="1002">
                  <c:v>1.9999999999800601E-2</c:v>
                </c:pt>
                <c:pt idx="1003">
                  <c:v>2.9999999999800402E-2</c:v>
                </c:pt>
                <c:pt idx="1004">
                  <c:v>3.9999999999800202E-2</c:v>
                </c:pt>
                <c:pt idx="1005">
                  <c:v>4.9999999999800003E-2</c:v>
                </c:pt>
                <c:pt idx="1006">
                  <c:v>5.9999999999799797E-2</c:v>
                </c:pt>
                <c:pt idx="1007">
                  <c:v>6.9999999999799598E-2</c:v>
                </c:pt>
                <c:pt idx="1008">
                  <c:v>7.9999999999799301E-2</c:v>
                </c:pt>
                <c:pt idx="1009">
                  <c:v>8.9999999999799102E-2</c:v>
                </c:pt>
                <c:pt idx="1010">
                  <c:v>9.9999999999800707E-2</c:v>
                </c:pt>
                <c:pt idx="1011">
                  <c:v>0.10999999999979999</c:v>
                </c:pt>
                <c:pt idx="1012">
                  <c:v>0.1199999999998</c:v>
                </c:pt>
                <c:pt idx="1013">
                  <c:v>0.1299999999998</c:v>
                </c:pt>
                <c:pt idx="1014">
                  <c:v>0.13999999999980001</c:v>
                </c:pt>
                <c:pt idx="1015">
                  <c:v>0.14999999999979999</c:v>
                </c:pt>
                <c:pt idx="1016">
                  <c:v>0.159999999999799</c:v>
                </c:pt>
                <c:pt idx="1017">
                  <c:v>0.16999999999979901</c:v>
                </c:pt>
                <c:pt idx="1018">
                  <c:v>0.17999999999980101</c:v>
                </c:pt>
                <c:pt idx="1019">
                  <c:v>0.18999999999980099</c:v>
                </c:pt>
                <c:pt idx="1020">
                  <c:v>0.1999999999998</c:v>
                </c:pt>
                <c:pt idx="1021">
                  <c:v>0.20999999999980001</c:v>
                </c:pt>
                <c:pt idx="1022">
                  <c:v>0.21999999999979999</c:v>
                </c:pt>
                <c:pt idx="1023">
                  <c:v>0.2299999999998</c:v>
                </c:pt>
                <c:pt idx="1024">
                  <c:v>0.23999999999979901</c:v>
                </c:pt>
                <c:pt idx="1025">
                  <c:v>0.24999999999979899</c:v>
                </c:pt>
                <c:pt idx="1026">
                  <c:v>0.259999999999801</c:v>
                </c:pt>
                <c:pt idx="1027">
                  <c:v>0.26999999999980101</c:v>
                </c:pt>
                <c:pt idx="1028">
                  <c:v>0.27999999999980002</c:v>
                </c:pt>
                <c:pt idx="1029">
                  <c:v>0.28999999999979997</c:v>
                </c:pt>
                <c:pt idx="1030">
                  <c:v>0.29999999999979998</c:v>
                </c:pt>
                <c:pt idx="1031">
                  <c:v>0.30999999999979999</c:v>
                </c:pt>
                <c:pt idx="1032">
                  <c:v>0.3199999999998</c:v>
                </c:pt>
                <c:pt idx="1033">
                  <c:v>0.32999999999979901</c:v>
                </c:pt>
                <c:pt idx="1034">
                  <c:v>0.33999999999979902</c:v>
                </c:pt>
                <c:pt idx="1035">
                  <c:v>0.34999999999980103</c:v>
                </c:pt>
                <c:pt idx="1036">
                  <c:v>0.35999999999979998</c:v>
                </c:pt>
                <c:pt idx="1037">
                  <c:v>0.36999999999979999</c:v>
                </c:pt>
                <c:pt idx="1038">
                  <c:v>0.3799999999998</c:v>
                </c:pt>
                <c:pt idx="1039">
                  <c:v>0.38999999999980001</c:v>
                </c:pt>
                <c:pt idx="1040">
                  <c:v>0.39999999999980002</c:v>
                </c:pt>
                <c:pt idx="1041">
                  <c:v>0.40999999999979903</c:v>
                </c:pt>
                <c:pt idx="1042">
                  <c:v>0.41999999999979898</c:v>
                </c:pt>
                <c:pt idx="1043">
                  <c:v>0.42999999999980099</c:v>
                </c:pt>
                <c:pt idx="1044">
                  <c:v>0.43999999999980099</c:v>
                </c:pt>
                <c:pt idx="1045">
                  <c:v>0.4499999999998</c:v>
                </c:pt>
                <c:pt idx="1046">
                  <c:v>0.45999999999980001</c:v>
                </c:pt>
                <c:pt idx="1047">
                  <c:v>0.46999999999980002</c:v>
                </c:pt>
                <c:pt idx="1048">
                  <c:v>0.47999999999979998</c:v>
                </c:pt>
                <c:pt idx="1049">
                  <c:v>0.48999999999979899</c:v>
                </c:pt>
                <c:pt idx="1050">
                  <c:v>0.49999999999979899</c:v>
                </c:pt>
                <c:pt idx="1051">
                  <c:v>0.50999999999980095</c:v>
                </c:pt>
                <c:pt idx="1052">
                  <c:v>0.51999999999980095</c:v>
                </c:pt>
                <c:pt idx="1053">
                  <c:v>0.52999999999979996</c:v>
                </c:pt>
                <c:pt idx="1054">
                  <c:v>0.53999999999979997</c:v>
                </c:pt>
                <c:pt idx="1055">
                  <c:v>0.54999999999979998</c:v>
                </c:pt>
                <c:pt idx="1056">
                  <c:v>0.55999999999979999</c:v>
                </c:pt>
                <c:pt idx="1057">
                  <c:v>0.5699999999998</c:v>
                </c:pt>
                <c:pt idx="1058">
                  <c:v>0.57999999999979901</c:v>
                </c:pt>
                <c:pt idx="1059">
                  <c:v>0.58999999999979902</c:v>
                </c:pt>
                <c:pt idx="1060">
                  <c:v>0.59999999999980103</c:v>
                </c:pt>
                <c:pt idx="1061">
                  <c:v>0.60999999999980004</c:v>
                </c:pt>
                <c:pt idx="1062">
                  <c:v>0.61999999999980004</c:v>
                </c:pt>
                <c:pt idx="1063">
                  <c:v>0.62999999999980005</c:v>
                </c:pt>
                <c:pt idx="1064">
                  <c:v>0.63999999999979995</c:v>
                </c:pt>
                <c:pt idx="1065">
                  <c:v>0.64999999999979996</c:v>
                </c:pt>
                <c:pt idx="1066">
                  <c:v>0.65999999999979897</c:v>
                </c:pt>
                <c:pt idx="1067">
                  <c:v>0.66999999999979898</c:v>
                </c:pt>
                <c:pt idx="1068">
                  <c:v>0.67999999999980099</c:v>
                </c:pt>
                <c:pt idx="1069">
                  <c:v>0.68999999999980099</c:v>
                </c:pt>
                <c:pt idx="1070">
                  <c:v>0.6999999999998</c:v>
                </c:pt>
                <c:pt idx="1071">
                  <c:v>0.70999999999980001</c:v>
                </c:pt>
                <c:pt idx="1072">
                  <c:v>0.71999999999980002</c:v>
                </c:pt>
                <c:pt idx="1073">
                  <c:v>0.72999999999980003</c:v>
                </c:pt>
                <c:pt idx="1074">
                  <c:v>0.73999999999979904</c:v>
                </c:pt>
                <c:pt idx="1075">
                  <c:v>0.74999999999979905</c:v>
                </c:pt>
                <c:pt idx="1076">
                  <c:v>0.75999999999980095</c:v>
                </c:pt>
                <c:pt idx="1077">
                  <c:v>0.76999999999980095</c:v>
                </c:pt>
                <c:pt idx="1078">
                  <c:v>0.77999999999979996</c:v>
                </c:pt>
                <c:pt idx="1079">
                  <c:v>0.78999999999979997</c:v>
                </c:pt>
                <c:pt idx="1080">
                  <c:v>0.79999999999979998</c:v>
                </c:pt>
                <c:pt idx="1081">
                  <c:v>0.80999999999979999</c:v>
                </c:pt>
                <c:pt idx="1082">
                  <c:v>0.8199999999998</c:v>
                </c:pt>
                <c:pt idx="1083">
                  <c:v>0.82999999999979901</c:v>
                </c:pt>
                <c:pt idx="1084">
                  <c:v>0.83999999999979902</c:v>
                </c:pt>
                <c:pt idx="1085">
                  <c:v>0.84999999999980103</c:v>
                </c:pt>
                <c:pt idx="1086">
                  <c:v>0.85999999999980004</c:v>
                </c:pt>
                <c:pt idx="1087">
                  <c:v>0.86999999999980004</c:v>
                </c:pt>
                <c:pt idx="1088">
                  <c:v>0.87999999999980005</c:v>
                </c:pt>
                <c:pt idx="1089">
                  <c:v>0.88999999999979995</c:v>
                </c:pt>
                <c:pt idx="1090">
                  <c:v>0.89999999999979996</c:v>
                </c:pt>
                <c:pt idx="1091">
                  <c:v>0.90999999999979897</c:v>
                </c:pt>
                <c:pt idx="1092">
                  <c:v>0.91999999999979898</c:v>
                </c:pt>
                <c:pt idx="1093">
                  <c:v>0.92999999999980099</c:v>
                </c:pt>
                <c:pt idx="1094">
                  <c:v>0.93999999999980099</c:v>
                </c:pt>
                <c:pt idx="1095">
                  <c:v>0.9499999999998</c:v>
                </c:pt>
                <c:pt idx="1096">
                  <c:v>0.95999999999980001</c:v>
                </c:pt>
                <c:pt idx="1097">
                  <c:v>0.96999999999980002</c:v>
                </c:pt>
                <c:pt idx="1098">
                  <c:v>0.97999999999980003</c:v>
                </c:pt>
                <c:pt idx="1099">
                  <c:v>0.98999999999979904</c:v>
                </c:pt>
                <c:pt idx="1100">
                  <c:v>0.99999999999979905</c:v>
                </c:pt>
                <c:pt idx="1101">
                  <c:v>1.0099999999997999</c:v>
                </c:pt>
                <c:pt idx="1102">
                  <c:v>1.0199999999998</c:v>
                </c:pt>
                <c:pt idx="1103">
                  <c:v>1.0299999999998</c:v>
                </c:pt>
                <c:pt idx="1104">
                  <c:v>1.0399999999998</c:v>
                </c:pt>
                <c:pt idx="1105">
                  <c:v>1.0499999999998</c:v>
                </c:pt>
                <c:pt idx="1106">
                  <c:v>1.0599999999998</c:v>
                </c:pt>
                <c:pt idx="1107">
                  <c:v>1.0699999999998</c:v>
                </c:pt>
                <c:pt idx="1108">
                  <c:v>1.0799999999998</c:v>
                </c:pt>
                <c:pt idx="1109">
                  <c:v>1.0899999999998</c:v>
                </c:pt>
                <c:pt idx="1110">
                  <c:v>1.0999999999998</c:v>
                </c:pt>
                <c:pt idx="1111">
                  <c:v>1.1099999999998</c:v>
                </c:pt>
                <c:pt idx="1112">
                  <c:v>1.1199999999998</c:v>
                </c:pt>
                <c:pt idx="1113">
                  <c:v>1.1299999999998001</c:v>
                </c:pt>
                <c:pt idx="1114">
                  <c:v>1.1399999999998001</c:v>
                </c:pt>
                <c:pt idx="1115">
                  <c:v>1.1499999999998001</c:v>
                </c:pt>
                <c:pt idx="1116">
                  <c:v>1.1599999999998001</c:v>
                </c:pt>
                <c:pt idx="1117">
                  <c:v>1.1699999999998001</c:v>
                </c:pt>
                <c:pt idx="1118">
                  <c:v>1.1799999999998001</c:v>
                </c:pt>
                <c:pt idx="1119">
                  <c:v>1.1899999999998001</c:v>
                </c:pt>
                <c:pt idx="1120">
                  <c:v>1.1999999999997999</c:v>
                </c:pt>
                <c:pt idx="1121">
                  <c:v>1.2099999999997999</c:v>
                </c:pt>
                <c:pt idx="1122">
                  <c:v>1.2199999999997999</c:v>
                </c:pt>
                <c:pt idx="1123">
                  <c:v>1.2299999999997999</c:v>
                </c:pt>
                <c:pt idx="1124">
                  <c:v>1.2399999999997999</c:v>
                </c:pt>
                <c:pt idx="1125">
                  <c:v>1.2499999999997999</c:v>
                </c:pt>
                <c:pt idx="1126">
                  <c:v>1.2599999999997999</c:v>
                </c:pt>
                <c:pt idx="1127">
                  <c:v>1.2699999999998</c:v>
                </c:pt>
                <c:pt idx="1128">
                  <c:v>1.2799999999998</c:v>
                </c:pt>
                <c:pt idx="1129">
                  <c:v>1.2899999999998</c:v>
                </c:pt>
                <c:pt idx="1130">
                  <c:v>1.2999999999998</c:v>
                </c:pt>
                <c:pt idx="1131">
                  <c:v>1.3099999999998</c:v>
                </c:pt>
                <c:pt idx="1132">
                  <c:v>1.3199999999998</c:v>
                </c:pt>
                <c:pt idx="1133">
                  <c:v>1.3299999999998</c:v>
                </c:pt>
                <c:pt idx="1134">
                  <c:v>1.3399999999998</c:v>
                </c:pt>
                <c:pt idx="1135">
                  <c:v>1.3499999999998</c:v>
                </c:pt>
                <c:pt idx="1136">
                  <c:v>1.3599999999998</c:v>
                </c:pt>
                <c:pt idx="1137">
                  <c:v>1.3699999999998</c:v>
                </c:pt>
                <c:pt idx="1138">
                  <c:v>1.3799999999998001</c:v>
                </c:pt>
                <c:pt idx="1139">
                  <c:v>1.3899999999998001</c:v>
                </c:pt>
                <c:pt idx="1140">
                  <c:v>1.3999999999998001</c:v>
                </c:pt>
                <c:pt idx="1141">
                  <c:v>1.4099999999998001</c:v>
                </c:pt>
                <c:pt idx="1142">
                  <c:v>1.4199999999998001</c:v>
                </c:pt>
                <c:pt idx="1143">
                  <c:v>1.4299999999998001</c:v>
                </c:pt>
                <c:pt idx="1144">
                  <c:v>1.4399999999998001</c:v>
                </c:pt>
                <c:pt idx="1145">
                  <c:v>1.4499999999997999</c:v>
                </c:pt>
                <c:pt idx="1146">
                  <c:v>1.4599999999997999</c:v>
                </c:pt>
                <c:pt idx="1147">
                  <c:v>1.4699999999997999</c:v>
                </c:pt>
                <c:pt idx="1148">
                  <c:v>1.4799999999997999</c:v>
                </c:pt>
                <c:pt idx="1149">
                  <c:v>1.4899999999997999</c:v>
                </c:pt>
                <c:pt idx="1150">
                  <c:v>1.4999999999997999</c:v>
                </c:pt>
                <c:pt idx="1151">
                  <c:v>1.5099999999997999</c:v>
                </c:pt>
                <c:pt idx="1152">
                  <c:v>1.5199999999998</c:v>
                </c:pt>
                <c:pt idx="1153">
                  <c:v>1.5299999999998</c:v>
                </c:pt>
                <c:pt idx="1154">
                  <c:v>1.5399999999998</c:v>
                </c:pt>
                <c:pt idx="1155">
                  <c:v>1.5499999999998</c:v>
                </c:pt>
                <c:pt idx="1156">
                  <c:v>1.5599999999998</c:v>
                </c:pt>
                <c:pt idx="1157">
                  <c:v>1.5699999999998</c:v>
                </c:pt>
                <c:pt idx="1158">
                  <c:v>1.5799999999998</c:v>
                </c:pt>
                <c:pt idx="1159">
                  <c:v>1.5899999999998</c:v>
                </c:pt>
                <c:pt idx="1160">
                  <c:v>1.5999999999998</c:v>
                </c:pt>
                <c:pt idx="1161">
                  <c:v>1.6099999999998</c:v>
                </c:pt>
                <c:pt idx="1162">
                  <c:v>1.6199999999998</c:v>
                </c:pt>
                <c:pt idx="1163">
                  <c:v>1.6299999999998001</c:v>
                </c:pt>
                <c:pt idx="1164">
                  <c:v>1.6399999999998001</c:v>
                </c:pt>
                <c:pt idx="1165">
                  <c:v>1.6499999999998001</c:v>
                </c:pt>
                <c:pt idx="1166">
                  <c:v>1.6599999999998001</c:v>
                </c:pt>
                <c:pt idx="1167">
                  <c:v>1.6699999999998001</c:v>
                </c:pt>
                <c:pt idx="1168">
                  <c:v>1.6799999999998001</c:v>
                </c:pt>
                <c:pt idx="1169">
                  <c:v>1.6899999999998001</c:v>
                </c:pt>
                <c:pt idx="1170">
                  <c:v>1.6999999999997999</c:v>
                </c:pt>
                <c:pt idx="1171">
                  <c:v>1.7099999999997999</c:v>
                </c:pt>
                <c:pt idx="1172">
                  <c:v>1.7199999999997999</c:v>
                </c:pt>
                <c:pt idx="1173">
                  <c:v>1.7299999999997</c:v>
                </c:pt>
                <c:pt idx="1174">
                  <c:v>1.7399999999997</c:v>
                </c:pt>
                <c:pt idx="1175">
                  <c:v>1.7499999999997</c:v>
                </c:pt>
                <c:pt idx="1176">
                  <c:v>1.7599999999997</c:v>
                </c:pt>
                <c:pt idx="1177">
                  <c:v>1.7699999999997</c:v>
                </c:pt>
                <c:pt idx="1178">
                  <c:v>1.7799999999997</c:v>
                </c:pt>
                <c:pt idx="1179">
                  <c:v>1.7899999999997001</c:v>
                </c:pt>
                <c:pt idx="1180">
                  <c:v>1.7999999999997001</c:v>
                </c:pt>
                <c:pt idx="1181">
                  <c:v>1.8099999999997001</c:v>
                </c:pt>
                <c:pt idx="1182">
                  <c:v>1.8199999999997001</c:v>
                </c:pt>
                <c:pt idx="1183">
                  <c:v>1.8299999999997001</c:v>
                </c:pt>
                <c:pt idx="1184">
                  <c:v>1.8399999999997001</c:v>
                </c:pt>
                <c:pt idx="1185">
                  <c:v>1.8499999999997001</c:v>
                </c:pt>
                <c:pt idx="1186">
                  <c:v>1.8599999999996999</c:v>
                </c:pt>
                <c:pt idx="1187">
                  <c:v>1.8699999999996999</c:v>
                </c:pt>
                <c:pt idx="1188">
                  <c:v>1.8799999999996999</c:v>
                </c:pt>
                <c:pt idx="1189">
                  <c:v>1.8899999999996999</c:v>
                </c:pt>
                <c:pt idx="1190">
                  <c:v>1.8999999999996999</c:v>
                </c:pt>
                <c:pt idx="1191">
                  <c:v>1.9099999999996999</c:v>
                </c:pt>
                <c:pt idx="1192">
                  <c:v>1.9199999999996999</c:v>
                </c:pt>
                <c:pt idx="1193">
                  <c:v>1.9299999999997</c:v>
                </c:pt>
                <c:pt idx="1194">
                  <c:v>1.9399999999997</c:v>
                </c:pt>
                <c:pt idx="1195">
                  <c:v>1.9499999999997</c:v>
                </c:pt>
                <c:pt idx="1196">
                  <c:v>1.9599999999997</c:v>
                </c:pt>
                <c:pt idx="1197">
                  <c:v>1.9699999999997</c:v>
                </c:pt>
                <c:pt idx="1198">
                  <c:v>1.9799999999997</c:v>
                </c:pt>
                <c:pt idx="1199">
                  <c:v>1.9899999999997</c:v>
                </c:pt>
                <c:pt idx="1200">
                  <c:v>1.9999999999997</c:v>
                </c:pt>
                <c:pt idx="1201">
                  <c:v>2.0099999999997</c:v>
                </c:pt>
                <c:pt idx="1202">
                  <c:v>2.0199999999996998</c:v>
                </c:pt>
                <c:pt idx="1203">
                  <c:v>2.0299999999997</c:v>
                </c:pt>
                <c:pt idx="1204">
                  <c:v>2.0399999999996998</c:v>
                </c:pt>
                <c:pt idx="1205">
                  <c:v>2.0499999999997001</c:v>
                </c:pt>
                <c:pt idx="1206">
                  <c:v>2.0599999999996998</c:v>
                </c:pt>
                <c:pt idx="1207">
                  <c:v>2.0699999999997001</c:v>
                </c:pt>
                <c:pt idx="1208">
                  <c:v>2.0799999999996999</c:v>
                </c:pt>
                <c:pt idx="1209">
                  <c:v>2.0899999999997001</c:v>
                </c:pt>
                <c:pt idx="1210">
                  <c:v>2.0999999999996999</c:v>
                </c:pt>
                <c:pt idx="1211">
                  <c:v>2.1099999999997001</c:v>
                </c:pt>
                <c:pt idx="1212">
                  <c:v>2.1199999999996999</c:v>
                </c:pt>
                <c:pt idx="1213">
                  <c:v>2.1299999999997001</c:v>
                </c:pt>
                <c:pt idx="1214">
                  <c:v>2.1399999999996999</c:v>
                </c:pt>
                <c:pt idx="1215">
                  <c:v>2.1499999999997002</c:v>
                </c:pt>
                <c:pt idx="1216">
                  <c:v>2.1599999999996999</c:v>
                </c:pt>
                <c:pt idx="1217">
                  <c:v>2.1699999999997002</c:v>
                </c:pt>
                <c:pt idx="1218">
                  <c:v>2.1799999999997</c:v>
                </c:pt>
                <c:pt idx="1219">
                  <c:v>2.1899999999997002</c:v>
                </c:pt>
                <c:pt idx="1220">
                  <c:v>2.1999999999997</c:v>
                </c:pt>
                <c:pt idx="1221">
                  <c:v>2.2099999999997002</c:v>
                </c:pt>
                <c:pt idx="1222">
                  <c:v>2.2199999999997</c:v>
                </c:pt>
                <c:pt idx="1223">
                  <c:v>2.2299999999997002</c:v>
                </c:pt>
                <c:pt idx="1224">
                  <c:v>2.2399999999997</c:v>
                </c:pt>
                <c:pt idx="1225">
                  <c:v>2.2499999999996998</c:v>
                </c:pt>
                <c:pt idx="1226">
                  <c:v>2.2599999999997</c:v>
                </c:pt>
                <c:pt idx="1227">
                  <c:v>2.2699999999996998</c:v>
                </c:pt>
                <c:pt idx="1228">
                  <c:v>2.2799999999997</c:v>
                </c:pt>
                <c:pt idx="1229">
                  <c:v>2.2899999999996998</c:v>
                </c:pt>
                <c:pt idx="1230">
                  <c:v>2.2999999999997001</c:v>
                </c:pt>
                <c:pt idx="1231">
                  <c:v>2.3099999999996998</c:v>
                </c:pt>
                <c:pt idx="1232">
                  <c:v>2.3199999999997001</c:v>
                </c:pt>
                <c:pt idx="1233">
                  <c:v>2.3299999999996999</c:v>
                </c:pt>
                <c:pt idx="1234">
                  <c:v>2.3399999999997001</c:v>
                </c:pt>
                <c:pt idx="1235">
                  <c:v>2.3499999999996999</c:v>
                </c:pt>
                <c:pt idx="1236">
                  <c:v>2.3599999999997001</c:v>
                </c:pt>
                <c:pt idx="1237">
                  <c:v>2.3699999999996999</c:v>
                </c:pt>
                <c:pt idx="1238">
                  <c:v>2.3799999999997001</c:v>
                </c:pt>
                <c:pt idx="1239">
                  <c:v>2.3899999999996999</c:v>
                </c:pt>
                <c:pt idx="1240">
                  <c:v>2.3999999999997002</c:v>
                </c:pt>
                <c:pt idx="1241">
                  <c:v>2.4099999999996999</c:v>
                </c:pt>
                <c:pt idx="1242">
                  <c:v>2.4199999999997002</c:v>
                </c:pt>
                <c:pt idx="1243">
                  <c:v>2.4299999999997</c:v>
                </c:pt>
                <c:pt idx="1244">
                  <c:v>2.4399999999997002</c:v>
                </c:pt>
                <c:pt idx="1245">
                  <c:v>2.4499999999997</c:v>
                </c:pt>
                <c:pt idx="1246">
                  <c:v>2.4599999999997002</c:v>
                </c:pt>
                <c:pt idx="1247">
                  <c:v>2.4699999999997</c:v>
                </c:pt>
                <c:pt idx="1248">
                  <c:v>2.4799999999997002</c:v>
                </c:pt>
                <c:pt idx="1249">
                  <c:v>2.4899999999997</c:v>
                </c:pt>
                <c:pt idx="1250">
                  <c:v>2.4999999999996998</c:v>
                </c:pt>
                <c:pt idx="1251">
                  <c:v>2.5099999999997</c:v>
                </c:pt>
                <c:pt idx="1252">
                  <c:v>2.5199999999996998</c:v>
                </c:pt>
                <c:pt idx="1253">
                  <c:v>2.5299999999997</c:v>
                </c:pt>
                <c:pt idx="1254">
                  <c:v>2.5399999999996998</c:v>
                </c:pt>
                <c:pt idx="1255">
                  <c:v>2.5499999999997001</c:v>
                </c:pt>
                <c:pt idx="1256">
                  <c:v>2.5599999999996998</c:v>
                </c:pt>
                <c:pt idx="1257">
                  <c:v>2.5699999999997001</c:v>
                </c:pt>
                <c:pt idx="1258">
                  <c:v>2.5799999999996999</c:v>
                </c:pt>
                <c:pt idx="1259">
                  <c:v>2.5899999999997001</c:v>
                </c:pt>
                <c:pt idx="1260">
                  <c:v>2.5999999999996999</c:v>
                </c:pt>
                <c:pt idx="1261">
                  <c:v>2.6099999999997001</c:v>
                </c:pt>
                <c:pt idx="1262">
                  <c:v>2.6199999999996999</c:v>
                </c:pt>
                <c:pt idx="1263">
                  <c:v>2.6299999999997001</c:v>
                </c:pt>
                <c:pt idx="1264">
                  <c:v>2.6399999999996999</c:v>
                </c:pt>
                <c:pt idx="1265">
                  <c:v>2.6499999999997002</c:v>
                </c:pt>
                <c:pt idx="1266">
                  <c:v>2.6599999999996999</c:v>
                </c:pt>
                <c:pt idx="1267">
                  <c:v>2.6699999999997002</c:v>
                </c:pt>
                <c:pt idx="1268">
                  <c:v>2.6799999999997</c:v>
                </c:pt>
                <c:pt idx="1269">
                  <c:v>2.6899999999997002</c:v>
                </c:pt>
                <c:pt idx="1270">
                  <c:v>2.6999999999997</c:v>
                </c:pt>
                <c:pt idx="1271">
                  <c:v>2.7099999999997002</c:v>
                </c:pt>
                <c:pt idx="1272">
                  <c:v>2.7199999999997</c:v>
                </c:pt>
                <c:pt idx="1273">
                  <c:v>2.7299999999997002</c:v>
                </c:pt>
                <c:pt idx="1274">
                  <c:v>2.7399999999997</c:v>
                </c:pt>
                <c:pt idx="1275">
                  <c:v>2.7499999999996998</c:v>
                </c:pt>
                <c:pt idx="1276">
                  <c:v>2.7599999999997</c:v>
                </c:pt>
                <c:pt idx="1277">
                  <c:v>2.7699999999996998</c:v>
                </c:pt>
                <c:pt idx="1278">
                  <c:v>2.7799999999997</c:v>
                </c:pt>
                <c:pt idx="1279">
                  <c:v>2.7899999999996998</c:v>
                </c:pt>
                <c:pt idx="1280">
                  <c:v>2.7999999999997001</c:v>
                </c:pt>
                <c:pt idx="1281">
                  <c:v>2.8099999999996998</c:v>
                </c:pt>
                <c:pt idx="1282">
                  <c:v>2.8199999999997001</c:v>
                </c:pt>
                <c:pt idx="1283">
                  <c:v>2.8299999999996999</c:v>
                </c:pt>
                <c:pt idx="1284">
                  <c:v>2.8399999999997001</c:v>
                </c:pt>
                <c:pt idx="1285">
                  <c:v>2.8499999999996999</c:v>
                </c:pt>
                <c:pt idx="1286">
                  <c:v>2.8599999999997001</c:v>
                </c:pt>
                <c:pt idx="1287">
                  <c:v>2.8699999999996999</c:v>
                </c:pt>
                <c:pt idx="1288">
                  <c:v>2.8799999999997001</c:v>
                </c:pt>
                <c:pt idx="1289">
                  <c:v>2.8899999999996999</c:v>
                </c:pt>
                <c:pt idx="1290">
                  <c:v>2.8999999999997002</c:v>
                </c:pt>
                <c:pt idx="1291">
                  <c:v>2.9099999999996999</c:v>
                </c:pt>
                <c:pt idx="1292">
                  <c:v>2.9199999999997002</c:v>
                </c:pt>
                <c:pt idx="1293">
                  <c:v>2.9299999999997</c:v>
                </c:pt>
                <c:pt idx="1294">
                  <c:v>2.9399999999997002</c:v>
                </c:pt>
                <c:pt idx="1295">
                  <c:v>2.9499999999997</c:v>
                </c:pt>
                <c:pt idx="1296">
                  <c:v>2.9599999999997002</c:v>
                </c:pt>
                <c:pt idx="1297">
                  <c:v>2.9699999999997</c:v>
                </c:pt>
                <c:pt idx="1298">
                  <c:v>2.9799999999997002</c:v>
                </c:pt>
                <c:pt idx="1299">
                  <c:v>2.9899999999997</c:v>
                </c:pt>
                <c:pt idx="1300">
                  <c:v>2.9999999999996998</c:v>
                </c:pt>
                <c:pt idx="1301">
                  <c:v>3.0099999999997</c:v>
                </c:pt>
                <c:pt idx="1302">
                  <c:v>3.0199999999996998</c:v>
                </c:pt>
                <c:pt idx="1303">
                  <c:v>3.0299999999997</c:v>
                </c:pt>
                <c:pt idx="1304">
                  <c:v>3.0399999999996998</c:v>
                </c:pt>
                <c:pt idx="1305">
                  <c:v>3.0499999999997001</c:v>
                </c:pt>
                <c:pt idx="1306">
                  <c:v>3.0599999999996998</c:v>
                </c:pt>
                <c:pt idx="1307">
                  <c:v>3.0699999999997001</c:v>
                </c:pt>
                <c:pt idx="1308">
                  <c:v>3.0799999999996999</c:v>
                </c:pt>
                <c:pt idx="1309">
                  <c:v>3.0899999999997001</c:v>
                </c:pt>
                <c:pt idx="1310">
                  <c:v>3.0999999999996999</c:v>
                </c:pt>
                <c:pt idx="1311">
                  <c:v>3.1099999999997001</c:v>
                </c:pt>
                <c:pt idx="1312">
                  <c:v>3.1199999999996999</c:v>
                </c:pt>
                <c:pt idx="1313">
                  <c:v>3.1299999999997001</c:v>
                </c:pt>
                <c:pt idx="1314">
                  <c:v>3.1399999999996999</c:v>
                </c:pt>
                <c:pt idx="1315">
                  <c:v>3.1499999999997002</c:v>
                </c:pt>
                <c:pt idx="1316">
                  <c:v>3.1599999999996999</c:v>
                </c:pt>
                <c:pt idx="1317">
                  <c:v>3.1699999999997002</c:v>
                </c:pt>
                <c:pt idx="1318">
                  <c:v>3.1799999999997</c:v>
                </c:pt>
                <c:pt idx="1319">
                  <c:v>3.1899999999997002</c:v>
                </c:pt>
                <c:pt idx="1320">
                  <c:v>3.1999999999997</c:v>
                </c:pt>
                <c:pt idx="1321">
                  <c:v>3.2099999999997002</c:v>
                </c:pt>
                <c:pt idx="1322">
                  <c:v>3.2199999999997</c:v>
                </c:pt>
                <c:pt idx="1323">
                  <c:v>3.2299999999997002</c:v>
                </c:pt>
                <c:pt idx="1324">
                  <c:v>3.2399999999997</c:v>
                </c:pt>
                <c:pt idx="1325">
                  <c:v>3.2499999999996998</c:v>
                </c:pt>
                <c:pt idx="1326">
                  <c:v>3.2599999999997</c:v>
                </c:pt>
                <c:pt idx="1327">
                  <c:v>3.2699999999996998</c:v>
                </c:pt>
                <c:pt idx="1328">
                  <c:v>3.2799999999997</c:v>
                </c:pt>
                <c:pt idx="1329">
                  <c:v>3.2899999999996998</c:v>
                </c:pt>
                <c:pt idx="1330">
                  <c:v>3.2999999999997001</c:v>
                </c:pt>
                <c:pt idx="1331">
                  <c:v>3.3099999999996998</c:v>
                </c:pt>
                <c:pt idx="1332">
                  <c:v>3.3199999999997001</c:v>
                </c:pt>
                <c:pt idx="1333">
                  <c:v>3.3299999999996999</c:v>
                </c:pt>
                <c:pt idx="1334">
                  <c:v>3.3399999999997001</c:v>
                </c:pt>
                <c:pt idx="1335">
                  <c:v>3.3499999999996999</c:v>
                </c:pt>
                <c:pt idx="1336">
                  <c:v>3.3599999999997001</c:v>
                </c:pt>
                <c:pt idx="1337">
                  <c:v>3.3699999999996999</c:v>
                </c:pt>
                <c:pt idx="1338">
                  <c:v>3.3799999999997001</c:v>
                </c:pt>
                <c:pt idx="1339">
                  <c:v>3.3899999999996999</c:v>
                </c:pt>
                <c:pt idx="1340">
                  <c:v>3.3999999999997002</c:v>
                </c:pt>
                <c:pt idx="1341">
                  <c:v>3.4099999999996999</c:v>
                </c:pt>
                <c:pt idx="1342">
                  <c:v>3.4199999999997002</c:v>
                </c:pt>
                <c:pt idx="1343">
                  <c:v>3.4299999999997</c:v>
                </c:pt>
                <c:pt idx="1344">
                  <c:v>3.4399999999997002</c:v>
                </c:pt>
                <c:pt idx="1345">
                  <c:v>3.4499999999997</c:v>
                </c:pt>
                <c:pt idx="1346">
                  <c:v>3.4599999999997002</c:v>
                </c:pt>
                <c:pt idx="1347">
                  <c:v>3.4699999999997</c:v>
                </c:pt>
                <c:pt idx="1348">
                  <c:v>3.4799999999997002</c:v>
                </c:pt>
                <c:pt idx="1349">
                  <c:v>3.4899999999997</c:v>
                </c:pt>
                <c:pt idx="1350">
                  <c:v>3.4999999999996998</c:v>
                </c:pt>
                <c:pt idx="1351">
                  <c:v>3.5099999999997</c:v>
                </c:pt>
                <c:pt idx="1352">
                  <c:v>3.5199999999996998</c:v>
                </c:pt>
                <c:pt idx="1353">
                  <c:v>3.5299999999997</c:v>
                </c:pt>
                <c:pt idx="1354">
                  <c:v>3.5399999999996998</c:v>
                </c:pt>
                <c:pt idx="1355">
                  <c:v>3.5499999999997001</c:v>
                </c:pt>
                <c:pt idx="1356">
                  <c:v>3.5599999999996998</c:v>
                </c:pt>
                <c:pt idx="1357">
                  <c:v>3.5699999999997001</c:v>
                </c:pt>
                <c:pt idx="1358">
                  <c:v>3.5799999999996999</c:v>
                </c:pt>
                <c:pt idx="1359">
                  <c:v>3.5899999999997001</c:v>
                </c:pt>
                <c:pt idx="1360">
                  <c:v>3.5999999999996999</c:v>
                </c:pt>
                <c:pt idx="1361">
                  <c:v>3.6099999999997001</c:v>
                </c:pt>
                <c:pt idx="1362">
                  <c:v>3.6199999999996999</c:v>
                </c:pt>
                <c:pt idx="1363">
                  <c:v>3.6299999999997001</c:v>
                </c:pt>
                <c:pt idx="1364">
                  <c:v>3.6399999999996999</c:v>
                </c:pt>
                <c:pt idx="1365">
                  <c:v>3.6499999999997002</c:v>
                </c:pt>
                <c:pt idx="1366">
                  <c:v>3.6599999999996999</c:v>
                </c:pt>
                <c:pt idx="1367">
                  <c:v>3.6699999999997002</c:v>
                </c:pt>
                <c:pt idx="1368">
                  <c:v>3.6799999999997</c:v>
                </c:pt>
                <c:pt idx="1369">
                  <c:v>3.6899999999997002</c:v>
                </c:pt>
                <c:pt idx="1370">
                  <c:v>3.6999999999997</c:v>
                </c:pt>
                <c:pt idx="1371">
                  <c:v>3.7099999999997002</c:v>
                </c:pt>
                <c:pt idx="1372">
                  <c:v>3.7199999999997</c:v>
                </c:pt>
                <c:pt idx="1373">
                  <c:v>3.7299999999997002</c:v>
                </c:pt>
                <c:pt idx="1374">
                  <c:v>3.7399999999997</c:v>
                </c:pt>
                <c:pt idx="1375">
                  <c:v>3.7499999999996998</c:v>
                </c:pt>
                <c:pt idx="1376">
                  <c:v>3.7599999999997</c:v>
                </c:pt>
                <c:pt idx="1377">
                  <c:v>3.7699999999996998</c:v>
                </c:pt>
                <c:pt idx="1378">
                  <c:v>3.7799999999997</c:v>
                </c:pt>
                <c:pt idx="1379">
                  <c:v>3.7899999999996998</c:v>
                </c:pt>
                <c:pt idx="1380">
                  <c:v>3.7999999999997001</c:v>
                </c:pt>
                <c:pt idx="1381">
                  <c:v>3.8099999999996998</c:v>
                </c:pt>
                <c:pt idx="1382">
                  <c:v>3.8199999999997001</c:v>
                </c:pt>
                <c:pt idx="1383">
                  <c:v>3.8299999999996999</c:v>
                </c:pt>
                <c:pt idx="1384">
                  <c:v>3.8399999999997001</c:v>
                </c:pt>
                <c:pt idx="1385">
                  <c:v>3.8499999999996999</c:v>
                </c:pt>
                <c:pt idx="1386">
                  <c:v>3.8599999999997001</c:v>
                </c:pt>
                <c:pt idx="1387">
                  <c:v>3.8699999999996999</c:v>
                </c:pt>
                <c:pt idx="1388">
                  <c:v>3.8799999999997001</c:v>
                </c:pt>
                <c:pt idx="1389">
                  <c:v>3.8899999999996999</c:v>
                </c:pt>
                <c:pt idx="1390">
                  <c:v>3.8999999999997002</c:v>
                </c:pt>
                <c:pt idx="1391">
                  <c:v>3.9099999999996999</c:v>
                </c:pt>
                <c:pt idx="1392">
                  <c:v>3.9199999999997002</c:v>
                </c:pt>
                <c:pt idx="1393">
                  <c:v>3.9299999999997</c:v>
                </c:pt>
                <c:pt idx="1394">
                  <c:v>3.9399999999997002</c:v>
                </c:pt>
                <c:pt idx="1395">
                  <c:v>3.9499999999997</c:v>
                </c:pt>
                <c:pt idx="1396">
                  <c:v>3.9599999999997002</c:v>
                </c:pt>
                <c:pt idx="1397">
                  <c:v>3.9699999999997</c:v>
                </c:pt>
                <c:pt idx="1398">
                  <c:v>3.9799999999997002</c:v>
                </c:pt>
                <c:pt idx="1399">
                  <c:v>3.9899999999997</c:v>
                </c:pt>
                <c:pt idx="1400">
                  <c:v>3.9999999999996998</c:v>
                </c:pt>
                <c:pt idx="1401">
                  <c:v>4.0099999999996996</c:v>
                </c:pt>
                <c:pt idx="1402">
                  <c:v>4.0199999999997003</c:v>
                </c:pt>
                <c:pt idx="1403">
                  <c:v>4.0299999999997</c:v>
                </c:pt>
                <c:pt idx="1404">
                  <c:v>4.0399999999996998</c:v>
                </c:pt>
                <c:pt idx="1405">
                  <c:v>4.0499999999996996</c:v>
                </c:pt>
                <c:pt idx="1406">
                  <c:v>4.0599999999997003</c:v>
                </c:pt>
                <c:pt idx="1407">
                  <c:v>4.0699999999997001</c:v>
                </c:pt>
                <c:pt idx="1408">
                  <c:v>4.0799999999996999</c:v>
                </c:pt>
                <c:pt idx="1409">
                  <c:v>4.0899999999996997</c:v>
                </c:pt>
                <c:pt idx="1410">
                  <c:v>4.0999999999997003</c:v>
                </c:pt>
                <c:pt idx="1411">
                  <c:v>4.1099999999997001</c:v>
                </c:pt>
                <c:pt idx="1412">
                  <c:v>4.1199999999996999</c:v>
                </c:pt>
                <c:pt idx="1413">
                  <c:v>4.1299999999996997</c:v>
                </c:pt>
                <c:pt idx="1414">
                  <c:v>4.1399999999997004</c:v>
                </c:pt>
                <c:pt idx="1415">
                  <c:v>4.1499999999997002</c:v>
                </c:pt>
                <c:pt idx="1416">
                  <c:v>4.1599999999996999</c:v>
                </c:pt>
                <c:pt idx="1417">
                  <c:v>4.1699999999996997</c:v>
                </c:pt>
                <c:pt idx="1418">
                  <c:v>4.1799999999997004</c:v>
                </c:pt>
                <c:pt idx="1419">
                  <c:v>4.1899999999997002</c:v>
                </c:pt>
                <c:pt idx="1420">
                  <c:v>4.1999999999997</c:v>
                </c:pt>
                <c:pt idx="1421">
                  <c:v>4.2099999999996998</c:v>
                </c:pt>
                <c:pt idx="1422">
                  <c:v>4.2199999999997004</c:v>
                </c:pt>
                <c:pt idx="1423">
                  <c:v>4.2299999999997002</c:v>
                </c:pt>
                <c:pt idx="1424">
                  <c:v>4.2399999999997</c:v>
                </c:pt>
                <c:pt idx="1425">
                  <c:v>4.2499999999996998</c:v>
                </c:pt>
                <c:pt idx="1426">
                  <c:v>4.2599999999996996</c:v>
                </c:pt>
                <c:pt idx="1427">
                  <c:v>4.2699999999997003</c:v>
                </c:pt>
                <c:pt idx="1428">
                  <c:v>4.2799999999997</c:v>
                </c:pt>
                <c:pt idx="1429">
                  <c:v>4.2899999999996998</c:v>
                </c:pt>
                <c:pt idx="1430">
                  <c:v>4.2999999999996996</c:v>
                </c:pt>
                <c:pt idx="1431">
                  <c:v>4.3099999999997003</c:v>
                </c:pt>
                <c:pt idx="1432">
                  <c:v>4.3199999999997001</c:v>
                </c:pt>
                <c:pt idx="1433">
                  <c:v>4.3299999999996999</c:v>
                </c:pt>
                <c:pt idx="1434">
                  <c:v>4.3399999999996997</c:v>
                </c:pt>
                <c:pt idx="1435">
                  <c:v>4.3499999999997003</c:v>
                </c:pt>
                <c:pt idx="1436">
                  <c:v>4.3599999999997001</c:v>
                </c:pt>
                <c:pt idx="1437">
                  <c:v>4.3699999999996999</c:v>
                </c:pt>
                <c:pt idx="1438">
                  <c:v>4.3799999999996997</c:v>
                </c:pt>
                <c:pt idx="1439">
                  <c:v>4.3899999999997004</c:v>
                </c:pt>
                <c:pt idx="1440">
                  <c:v>4.3999999999997002</c:v>
                </c:pt>
                <c:pt idx="1441">
                  <c:v>4.4099999999996999</c:v>
                </c:pt>
                <c:pt idx="1442">
                  <c:v>4.4199999999996997</c:v>
                </c:pt>
                <c:pt idx="1443">
                  <c:v>4.4299999999997004</c:v>
                </c:pt>
                <c:pt idx="1444">
                  <c:v>4.4399999999997002</c:v>
                </c:pt>
                <c:pt idx="1445">
                  <c:v>4.4499999999997</c:v>
                </c:pt>
                <c:pt idx="1446">
                  <c:v>4.4599999999996998</c:v>
                </c:pt>
                <c:pt idx="1447">
                  <c:v>4.4699999999997004</c:v>
                </c:pt>
                <c:pt idx="1448">
                  <c:v>4.4799999999997002</c:v>
                </c:pt>
                <c:pt idx="1449">
                  <c:v>4.4899999999997</c:v>
                </c:pt>
                <c:pt idx="1450">
                  <c:v>4.4999999999996998</c:v>
                </c:pt>
                <c:pt idx="1451">
                  <c:v>4.5099999999996996</c:v>
                </c:pt>
                <c:pt idx="1452">
                  <c:v>4.5199999999997003</c:v>
                </c:pt>
                <c:pt idx="1453">
                  <c:v>4.5299999999997</c:v>
                </c:pt>
                <c:pt idx="1454">
                  <c:v>4.5399999999996998</c:v>
                </c:pt>
                <c:pt idx="1455">
                  <c:v>4.5499999999996996</c:v>
                </c:pt>
                <c:pt idx="1456">
                  <c:v>4.5599999999997003</c:v>
                </c:pt>
                <c:pt idx="1457">
                  <c:v>4.5699999999997001</c:v>
                </c:pt>
                <c:pt idx="1458">
                  <c:v>4.5799999999996999</c:v>
                </c:pt>
                <c:pt idx="1459">
                  <c:v>4.5899999999996997</c:v>
                </c:pt>
                <c:pt idx="1460">
                  <c:v>4.5999999999997003</c:v>
                </c:pt>
                <c:pt idx="1461">
                  <c:v>4.6099999999997001</c:v>
                </c:pt>
                <c:pt idx="1462">
                  <c:v>4.6199999999996999</c:v>
                </c:pt>
                <c:pt idx="1463">
                  <c:v>4.6299999999996997</c:v>
                </c:pt>
                <c:pt idx="1464">
                  <c:v>4.6399999999997004</c:v>
                </c:pt>
                <c:pt idx="1465">
                  <c:v>4.6499999999997002</c:v>
                </c:pt>
                <c:pt idx="1466">
                  <c:v>4.6599999999996999</c:v>
                </c:pt>
                <c:pt idx="1467">
                  <c:v>4.6699999999996997</c:v>
                </c:pt>
                <c:pt idx="1468">
                  <c:v>4.6799999999997004</c:v>
                </c:pt>
                <c:pt idx="1469">
                  <c:v>4.6899999999997002</c:v>
                </c:pt>
                <c:pt idx="1470">
                  <c:v>4.6999999999997</c:v>
                </c:pt>
                <c:pt idx="1471">
                  <c:v>4.7099999999996998</c:v>
                </c:pt>
                <c:pt idx="1472">
                  <c:v>4.7199999999997004</c:v>
                </c:pt>
                <c:pt idx="1473">
                  <c:v>4.7299999999997002</c:v>
                </c:pt>
                <c:pt idx="1474">
                  <c:v>4.7399999999997</c:v>
                </c:pt>
                <c:pt idx="1475">
                  <c:v>4.7499999999996998</c:v>
                </c:pt>
                <c:pt idx="1476">
                  <c:v>4.7599999999996996</c:v>
                </c:pt>
                <c:pt idx="1477">
                  <c:v>4.7699999999997003</c:v>
                </c:pt>
                <c:pt idx="1478">
                  <c:v>4.7799999999997</c:v>
                </c:pt>
                <c:pt idx="1479">
                  <c:v>4.7899999999996998</c:v>
                </c:pt>
                <c:pt idx="1480">
                  <c:v>4.7999999999996996</c:v>
                </c:pt>
                <c:pt idx="1481">
                  <c:v>4.8099999999997003</c:v>
                </c:pt>
                <c:pt idx="1482">
                  <c:v>4.8199999999997001</c:v>
                </c:pt>
                <c:pt idx="1483">
                  <c:v>4.8299999999996999</c:v>
                </c:pt>
                <c:pt idx="1484">
                  <c:v>4.8399999999996997</c:v>
                </c:pt>
                <c:pt idx="1485">
                  <c:v>4.8499999999997003</c:v>
                </c:pt>
                <c:pt idx="1486">
                  <c:v>4.8599999999997001</c:v>
                </c:pt>
                <c:pt idx="1487">
                  <c:v>4.8699999999996999</c:v>
                </c:pt>
                <c:pt idx="1488">
                  <c:v>4.8799999999996997</c:v>
                </c:pt>
                <c:pt idx="1489">
                  <c:v>4.8899999999997004</c:v>
                </c:pt>
                <c:pt idx="1490">
                  <c:v>4.8999999999997002</c:v>
                </c:pt>
                <c:pt idx="1491">
                  <c:v>4.9099999999996999</c:v>
                </c:pt>
                <c:pt idx="1492">
                  <c:v>4.9199999999996997</c:v>
                </c:pt>
                <c:pt idx="1493">
                  <c:v>4.9299999999997004</c:v>
                </c:pt>
                <c:pt idx="1494">
                  <c:v>4.9399999999997002</c:v>
                </c:pt>
                <c:pt idx="1495">
                  <c:v>4.9499999999997</c:v>
                </c:pt>
                <c:pt idx="1496">
                  <c:v>4.9599999999996998</c:v>
                </c:pt>
                <c:pt idx="1497">
                  <c:v>4.9699999999997004</c:v>
                </c:pt>
                <c:pt idx="1498">
                  <c:v>4.9799999999997002</c:v>
                </c:pt>
                <c:pt idx="1499">
                  <c:v>4.9899999999997</c:v>
                </c:pt>
                <c:pt idx="1500">
                  <c:v>4.9999999999996998</c:v>
                </c:pt>
                <c:pt idx="1501">
                  <c:v>5.0099999999996996</c:v>
                </c:pt>
                <c:pt idx="1502">
                  <c:v>5.0199999999997003</c:v>
                </c:pt>
                <c:pt idx="1503">
                  <c:v>5.0299999999997</c:v>
                </c:pt>
                <c:pt idx="1504">
                  <c:v>5.0399999999996998</c:v>
                </c:pt>
                <c:pt idx="1505">
                  <c:v>5.0499999999996996</c:v>
                </c:pt>
                <c:pt idx="1506">
                  <c:v>5.0599999999997003</c:v>
                </c:pt>
                <c:pt idx="1507">
                  <c:v>5.0699999999997001</c:v>
                </c:pt>
                <c:pt idx="1508">
                  <c:v>5.0799999999996999</c:v>
                </c:pt>
                <c:pt idx="1509">
                  <c:v>5.0899999999996997</c:v>
                </c:pt>
                <c:pt idx="1510">
                  <c:v>5.0999999999997003</c:v>
                </c:pt>
                <c:pt idx="1511">
                  <c:v>5.1099999999997001</c:v>
                </c:pt>
                <c:pt idx="1512">
                  <c:v>5.1199999999996999</c:v>
                </c:pt>
                <c:pt idx="1513">
                  <c:v>5.1299999999996997</c:v>
                </c:pt>
                <c:pt idx="1514">
                  <c:v>5.1399999999997004</c:v>
                </c:pt>
                <c:pt idx="1515">
                  <c:v>5.1499999999997002</c:v>
                </c:pt>
                <c:pt idx="1516">
                  <c:v>5.1599999999996999</c:v>
                </c:pt>
                <c:pt idx="1517">
                  <c:v>5.1699999999996997</c:v>
                </c:pt>
                <c:pt idx="1518">
                  <c:v>5.1799999999997004</c:v>
                </c:pt>
                <c:pt idx="1519">
                  <c:v>5.1899999999997002</c:v>
                </c:pt>
                <c:pt idx="1520">
                  <c:v>5.1999999999997</c:v>
                </c:pt>
                <c:pt idx="1521">
                  <c:v>5.2099999999996998</c:v>
                </c:pt>
                <c:pt idx="1522">
                  <c:v>5.2199999999997004</c:v>
                </c:pt>
                <c:pt idx="1523">
                  <c:v>5.2299999999997002</c:v>
                </c:pt>
                <c:pt idx="1524">
                  <c:v>5.2399999999997</c:v>
                </c:pt>
                <c:pt idx="1525">
                  <c:v>5.2499999999996998</c:v>
                </c:pt>
                <c:pt idx="1526">
                  <c:v>5.2599999999996996</c:v>
                </c:pt>
                <c:pt idx="1527">
                  <c:v>5.2699999999997003</c:v>
                </c:pt>
                <c:pt idx="1528">
                  <c:v>5.2799999999997</c:v>
                </c:pt>
                <c:pt idx="1529">
                  <c:v>5.2899999999996998</c:v>
                </c:pt>
                <c:pt idx="1530">
                  <c:v>5.2999999999996996</c:v>
                </c:pt>
                <c:pt idx="1531">
                  <c:v>5.3099999999997003</c:v>
                </c:pt>
                <c:pt idx="1532">
                  <c:v>5.3199999999997001</c:v>
                </c:pt>
                <c:pt idx="1533">
                  <c:v>5.3299999999996999</c:v>
                </c:pt>
                <c:pt idx="1534">
                  <c:v>5.3399999999996997</c:v>
                </c:pt>
                <c:pt idx="1535">
                  <c:v>5.3499999999997003</c:v>
                </c:pt>
                <c:pt idx="1536">
                  <c:v>5.3599999999997001</c:v>
                </c:pt>
                <c:pt idx="1537">
                  <c:v>5.3699999999996999</c:v>
                </c:pt>
                <c:pt idx="1538">
                  <c:v>5.3799999999996997</c:v>
                </c:pt>
                <c:pt idx="1539">
                  <c:v>5.3899999999997004</c:v>
                </c:pt>
                <c:pt idx="1540">
                  <c:v>5.3999999999997002</c:v>
                </c:pt>
                <c:pt idx="1541">
                  <c:v>5.4099999999996999</c:v>
                </c:pt>
                <c:pt idx="1542">
                  <c:v>5.4199999999996997</c:v>
                </c:pt>
                <c:pt idx="1543">
                  <c:v>5.4299999999997004</c:v>
                </c:pt>
                <c:pt idx="1544">
                  <c:v>5.4399999999997002</c:v>
                </c:pt>
                <c:pt idx="1545">
                  <c:v>5.4499999999997</c:v>
                </c:pt>
                <c:pt idx="1546">
                  <c:v>5.4599999999996998</c:v>
                </c:pt>
                <c:pt idx="1547">
                  <c:v>5.4699999999997004</c:v>
                </c:pt>
                <c:pt idx="1548">
                  <c:v>5.4799999999997002</c:v>
                </c:pt>
                <c:pt idx="1549">
                  <c:v>5.4899999999997</c:v>
                </c:pt>
                <c:pt idx="1550">
                  <c:v>5.4999999999996998</c:v>
                </c:pt>
                <c:pt idx="1551">
                  <c:v>5.5099999999996996</c:v>
                </c:pt>
                <c:pt idx="1552">
                  <c:v>5.5199999999997003</c:v>
                </c:pt>
                <c:pt idx="1553">
                  <c:v>5.5299999999997</c:v>
                </c:pt>
                <c:pt idx="1554">
                  <c:v>5.5399999999996998</c:v>
                </c:pt>
                <c:pt idx="1555">
                  <c:v>5.5499999999996996</c:v>
                </c:pt>
                <c:pt idx="1556">
                  <c:v>5.5599999999997003</c:v>
                </c:pt>
                <c:pt idx="1557">
                  <c:v>5.5699999999997001</c:v>
                </c:pt>
                <c:pt idx="1558">
                  <c:v>5.5799999999996999</c:v>
                </c:pt>
                <c:pt idx="1559">
                  <c:v>5.5899999999996997</c:v>
                </c:pt>
                <c:pt idx="1560">
                  <c:v>5.5999999999997003</c:v>
                </c:pt>
                <c:pt idx="1561">
                  <c:v>5.6099999999997001</c:v>
                </c:pt>
                <c:pt idx="1562">
                  <c:v>5.6199999999996999</c:v>
                </c:pt>
                <c:pt idx="1563">
                  <c:v>5.6299999999996997</c:v>
                </c:pt>
                <c:pt idx="1564">
                  <c:v>5.6399999999997004</c:v>
                </c:pt>
                <c:pt idx="1565">
                  <c:v>5.6499999999997002</c:v>
                </c:pt>
                <c:pt idx="1566">
                  <c:v>5.6599999999996999</c:v>
                </c:pt>
                <c:pt idx="1567">
                  <c:v>5.6699999999996997</c:v>
                </c:pt>
                <c:pt idx="1568">
                  <c:v>5.6799999999997004</c:v>
                </c:pt>
                <c:pt idx="1569">
                  <c:v>5.6899999999997002</c:v>
                </c:pt>
                <c:pt idx="1570">
                  <c:v>5.6999999999997</c:v>
                </c:pt>
                <c:pt idx="1571">
                  <c:v>5.7099999999996998</c:v>
                </c:pt>
                <c:pt idx="1572">
                  <c:v>5.7199999999997004</c:v>
                </c:pt>
                <c:pt idx="1573">
                  <c:v>5.7299999999997002</c:v>
                </c:pt>
                <c:pt idx="1574">
                  <c:v>5.7399999999997</c:v>
                </c:pt>
                <c:pt idx="1575">
                  <c:v>5.7499999999996998</c:v>
                </c:pt>
                <c:pt idx="1576">
                  <c:v>5.7599999999996996</c:v>
                </c:pt>
                <c:pt idx="1577">
                  <c:v>5.7699999999997003</c:v>
                </c:pt>
                <c:pt idx="1578">
                  <c:v>5.7799999999997</c:v>
                </c:pt>
                <c:pt idx="1579">
                  <c:v>5.7899999999996998</c:v>
                </c:pt>
                <c:pt idx="1580">
                  <c:v>5.7999999999996996</c:v>
                </c:pt>
                <c:pt idx="1581">
                  <c:v>5.8099999999997003</c:v>
                </c:pt>
                <c:pt idx="1582">
                  <c:v>5.8199999999997001</c:v>
                </c:pt>
                <c:pt idx="1583">
                  <c:v>5.8299999999996999</c:v>
                </c:pt>
                <c:pt idx="1584">
                  <c:v>5.8399999999996997</c:v>
                </c:pt>
                <c:pt idx="1585">
                  <c:v>5.8499999999997003</c:v>
                </c:pt>
                <c:pt idx="1586">
                  <c:v>5.8599999999997001</c:v>
                </c:pt>
                <c:pt idx="1587">
                  <c:v>5.8699999999996999</c:v>
                </c:pt>
                <c:pt idx="1588">
                  <c:v>5.8799999999996997</c:v>
                </c:pt>
                <c:pt idx="1589">
                  <c:v>5.8899999999997004</c:v>
                </c:pt>
                <c:pt idx="1590">
                  <c:v>5.8999999999997002</c:v>
                </c:pt>
                <c:pt idx="1591">
                  <c:v>5.9099999999996999</c:v>
                </c:pt>
                <c:pt idx="1592">
                  <c:v>5.9199999999996997</c:v>
                </c:pt>
                <c:pt idx="1593">
                  <c:v>5.9299999999997004</c:v>
                </c:pt>
                <c:pt idx="1594">
                  <c:v>5.9399999999997002</c:v>
                </c:pt>
                <c:pt idx="1595">
                  <c:v>5.9499999999997</c:v>
                </c:pt>
                <c:pt idx="1596">
                  <c:v>5.9599999999996998</c:v>
                </c:pt>
                <c:pt idx="1597">
                  <c:v>5.9699999999997004</c:v>
                </c:pt>
                <c:pt idx="1598">
                  <c:v>5.9799999999997002</c:v>
                </c:pt>
                <c:pt idx="1599">
                  <c:v>5.9899999999997</c:v>
                </c:pt>
                <c:pt idx="1600">
                  <c:v>5.9999999999996998</c:v>
                </c:pt>
                <c:pt idx="1601">
                  <c:v>6.0099999999996996</c:v>
                </c:pt>
                <c:pt idx="1602">
                  <c:v>6.0199999999997003</c:v>
                </c:pt>
                <c:pt idx="1603">
                  <c:v>6.0299999999997</c:v>
                </c:pt>
                <c:pt idx="1604">
                  <c:v>6.0399999999996998</c:v>
                </c:pt>
                <c:pt idx="1605">
                  <c:v>6.0499999999996996</c:v>
                </c:pt>
                <c:pt idx="1606">
                  <c:v>6.0599999999997003</c:v>
                </c:pt>
                <c:pt idx="1607">
                  <c:v>6.0699999999997001</c:v>
                </c:pt>
                <c:pt idx="1608">
                  <c:v>6.0799999999996999</c:v>
                </c:pt>
                <c:pt idx="1609">
                  <c:v>6.0899999999996997</c:v>
                </c:pt>
                <c:pt idx="1610">
                  <c:v>6.0999999999997003</c:v>
                </c:pt>
                <c:pt idx="1611">
                  <c:v>6.1099999999997001</c:v>
                </c:pt>
                <c:pt idx="1612">
                  <c:v>6.1199999999996999</c:v>
                </c:pt>
                <c:pt idx="1613">
                  <c:v>6.1299999999996997</c:v>
                </c:pt>
                <c:pt idx="1614">
                  <c:v>6.1399999999997004</c:v>
                </c:pt>
                <c:pt idx="1615">
                  <c:v>6.1499999999997002</c:v>
                </c:pt>
                <c:pt idx="1616">
                  <c:v>6.1599999999996999</c:v>
                </c:pt>
                <c:pt idx="1617">
                  <c:v>6.1699999999996997</c:v>
                </c:pt>
                <c:pt idx="1618">
                  <c:v>6.1799999999997004</c:v>
                </c:pt>
                <c:pt idx="1619">
                  <c:v>6.1899999999997002</c:v>
                </c:pt>
                <c:pt idx="1620">
                  <c:v>6.1999999999997</c:v>
                </c:pt>
                <c:pt idx="1621">
                  <c:v>6.2099999999996998</c:v>
                </c:pt>
                <c:pt idx="1622">
                  <c:v>6.2199999999997004</c:v>
                </c:pt>
                <c:pt idx="1623">
                  <c:v>6.2299999999997002</c:v>
                </c:pt>
                <c:pt idx="1624">
                  <c:v>6.2399999999997</c:v>
                </c:pt>
                <c:pt idx="1625">
                  <c:v>6.2499999999996998</c:v>
                </c:pt>
                <c:pt idx="1626">
                  <c:v>6.2599999999996996</c:v>
                </c:pt>
                <c:pt idx="1627">
                  <c:v>6.2699999999997003</c:v>
                </c:pt>
                <c:pt idx="1628">
                  <c:v>6.2799999999997</c:v>
                </c:pt>
                <c:pt idx="1629">
                  <c:v>6.2899999999996998</c:v>
                </c:pt>
                <c:pt idx="1630">
                  <c:v>6.2999999999996996</c:v>
                </c:pt>
                <c:pt idx="1631">
                  <c:v>6.3099999999997003</c:v>
                </c:pt>
                <c:pt idx="1632">
                  <c:v>6.3199999999997001</c:v>
                </c:pt>
                <c:pt idx="1633">
                  <c:v>6.3299999999996999</c:v>
                </c:pt>
                <c:pt idx="1634">
                  <c:v>6.3399999999996997</c:v>
                </c:pt>
                <c:pt idx="1635">
                  <c:v>6.3499999999997003</c:v>
                </c:pt>
                <c:pt idx="1636">
                  <c:v>6.3599999999997001</c:v>
                </c:pt>
                <c:pt idx="1637">
                  <c:v>6.3699999999996004</c:v>
                </c:pt>
                <c:pt idx="1638">
                  <c:v>6.3799999999996997</c:v>
                </c:pt>
                <c:pt idx="1639">
                  <c:v>6.3899999999997004</c:v>
                </c:pt>
                <c:pt idx="1640">
                  <c:v>6.3999999999997002</c:v>
                </c:pt>
                <c:pt idx="1641">
                  <c:v>6.4099999999995996</c:v>
                </c:pt>
                <c:pt idx="1642">
                  <c:v>6.4199999999996002</c:v>
                </c:pt>
                <c:pt idx="1643">
                  <c:v>6.4299999999997004</c:v>
                </c:pt>
                <c:pt idx="1644">
                  <c:v>6.4399999999995998</c:v>
                </c:pt>
                <c:pt idx="1645">
                  <c:v>6.4499999999995996</c:v>
                </c:pt>
                <c:pt idx="1646">
                  <c:v>6.4599999999996003</c:v>
                </c:pt>
                <c:pt idx="1647">
                  <c:v>6.4699999999997004</c:v>
                </c:pt>
                <c:pt idx="1648">
                  <c:v>6.4799999999995999</c:v>
                </c:pt>
                <c:pt idx="1649">
                  <c:v>6.4899999999995996</c:v>
                </c:pt>
                <c:pt idx="1650">
                  <c:v>6.4999999999996003</c:v>
                </c:pt>
                <c:pt idx="1651">
                  <c:v>6.5099999999996001</c:v>
                </c:pt>
                <c:pt idx="1652">
                  <c:v>6.5199999999995999</c:v>
                </c:pt>
                <c:pt idx="1653">
                  <c:v>6.5299999999995997</c:v>
                </c:pt>
                <c:pt idx="1654">
                  <c:v>6.5399999999996004</c:v>
                </c:pt>
                <c:pt idx="1655">
                  <c:v>6.5499999999996001</c:v>
                </c:pt>
                <c:pt idx="1656">
                  <c:v>6.5599999999995999</c:v>
                </c:pt>
                <c:pt idx="1657">
                  <c:v>6.5699999999995997</c:v>
                </c:pt>
                <c:pt idx="1658">
                  <c:v>6.5799999999996004</c:v>
                </c:pt>
                <c:pt idx="1659">
                  <c:v>6.5899999999996002</c:v>
                </c:pt>
                <c:pt idx="1660">
                  <c:v>6.5999999999996</c:v>
                </c:pt>
                <c:pt idx="1661">
                  <c:v>6.6099999999995998</c:v>
                </c:pt>
                <c:pt idx="1662">
                  <c:v>6.6199999999996004</c:v>
                </c:pt>
                <c:pt idx="1663">
                  <c:v>6.6299999999996002</c:v>
                </c:pt>
                <c:pt idx="1664">
                  <c:v>6.6399999999996</c:v>
                </c:pt>
                <c:pt idx="1665">
                  <c:v>6.6499999999995998</c:v>
                </c:pt>
                <c:pt idx="1666">
                  <c:v>6.6599999999995996</c:v>
                </c:pt>
                <c:pt idx="1667">
                  <c:v>6.6699999999996002</c:v>
                </c:pt>
                <c:pt idx="1668">
                  <c:v>6.6799999999996</c:v>
                </c:pt>
                <c:pt idx="1669">
                  <c:v>6.6899999999995998</c:v>
                </c:pt>
                <c:pt idx="1670">
                  <c:v>6.6999999999995996</c:v>
                </c:pt>
                <c:pt idx="1671">
                  <c:v>6.7099999999996003</c:v>
                </c:pt>
                <c:pt idx="1672">
                  <c:v>6.7199999999996001</c:v>
                </c:pt>
                <c:pt idx="1673">
                  <c:v>6.7299999999995999</c:v>
                </c:pt>
                <c:pt idx="1674">
                  <c:v>6.7399999999995996</c:v>
                </c:pt>
                <c:pt idx="1675">
                  <c:v>6.7499999999996003</c:v>
                </c:pt>
                <c:pt idx="1676">
                  <c:v>6.7599999999996001</c:v>
                </c:pt>
                <c:pt idx="1677">
                  <c:v>6.7699999999995999</c:v>
                </c:pt>
                <c:pt idx="1678">
                  <c:v>6.7799999999995997</c:v>
                </c:pt>
                <c:pt idx="1679">
                  <c:v>6.7899999999996004</c:v>
                </c:pt>
                <c:pt idx="1680">
                  <c:v>6.7999999999996001</c:v>
                </c:pt>
                <c:pt idx="1681">
                  <c:v>6.8099999999995999</c:v>
                </c:pt>
                <c:pt idx="1682">
                  <c:v>6.8199999999995997</c:v>
                </c:pt>
                <c:pt idx="1683">
                  <c:v>6.8299999999996004</c:v>
                </c:pt>
                <c:pt idx="1684">
                  <c:v>6.8399999999996002</c:v>
                </c:pt>
                <c:pt idx="1685">
                  <c:v>6.8499999999996</c:v>
                </c:pt>
                <c:pt idx="1686">
                  <c:v>6.8599999999995998</c:v>
                </c:pt>
                <c:pt idx="1687">
                  <c:v>6.8699999999996004</c:v>
                </c:pt>
                <c:pt idx="1688">
                  <c:v>6.8799999999996002</c:v>
                </c:pt>
                <c:pt idx="1689">
                  <c:v>6.8899999999996</c:v>
                </c:pt>
                <c:pt idx="1690">
                  <c:v>6.8999999999995998</c:v>
                </c:pt>
                <c:pt idx="1691">
                  <c:v>6.9099999999995996</c:v>
                </c:pt>
                <c:pt idx="1692">
                  <c:v>6.9199999999996002</c:v>
                </c:pt>
                <c:pt idx="1693">
                  <c:v>6.9299999999996</c:v>
                </c:pt>
                <c:pt idx="1694">
                  <c:v>6.9399999999995998</c:v>
                </c:pt>
                <c:pt idx="1695">
                  <c:v>6.9499999999995996</c:v>
                </c:pt>
                <c:pt idx="1696">
                  <c:v>6.9599999999996003</c:v>
                </c:pt>
                <c:pt idx="1697">
                  <c:v>6.9699999999996001</c:v>
                </c:pt>
                <c:pt idx="1698">
                  <c:v>6.9799999999995999</c:v>
                </c:pt>
                <c:pt idx="1699">
                  <c:v>6.9899999999995996</c:v>
                </c:pt>
                <c:pt idx="1700">
                  <c:v>6.9999999999996003</c:v>
                </c:pt>
                <c:pt idx="1701">
                  <c:v>7.0099999999996001</c:v>
                </c:pt>
                <c:pt idx="1702">
                  <c:v>7.0199999999995999</c:v>
                </c:pt>
                <c:pt idx="1703">
                  <c:v>7.0299999999995997</c:v>
                </c:pt>
                <c:pt idx="1704">
                  <c:v>7.0399999999996004</c:v>
                </c:pt>
                <c:pt idx="1705">
                  <c:v>7.0499999999996001</c:v>
                </c:pt>
                <c:pt idx="1706">
                  <c:v>7.0599999999995999</c:v>
                </c:pt>
                <c:pt idx="1707">
                  <c:v>7.0699999999995997</c:v>
                </c:pt>
                <c:pt idx="1708">
                  <c:v>7.0799999999996004</c:v>
                </c:pt>
                <c:pt idx="1709">
                  <c:v>7.0899999999996002</c:v>
                </c:pt>
                <c:pt idx="1710">
                  <c:v>7.0999999999996</c:v>
                </c:pt>
                <c:pt idx="1711">
                  <c:v>7.1099999999995998</c:v>
                </c:pt>
                <c:pt idx="1712">
                  <c:v>7.1199999999996004</c:v>
                </c:pt>
                <c:pt idx="1713">
                  <c:v>7.1299999999996002</c:v>
                </c:pt>
                <c:pt idx="1714">
                  <c:v>7.1399999999996</c:v>
                </c:pt>
                <c:pt idx="1715">
                  <c:v>7.1499999999995998</c:v>
                </c:pt>
                <c:pt idx="1716">
                  <c:v>7.1599999999995996</c:v>
                </c:pt>
                <c:pt idx="1717">
                  <c:v>7.1699999999996002</c:v>
                </c:pt>
                <c:pt idx="1718">
                  <c:v>7.1799999999996</c:v>
                </c:pt>
                <c:pt idx="1719">
                  <c:v>7.1899999999995998</c:v>
                </c:pt>
                <c:pt idx="1720">
                  <c:v>7.1999999999995996</c:v>
                </c:pt>
                <c:pt idx="1721">
                  <c:v>7.2099999999996003</c:v>
                </c:pt>
                <c:pt idx="1722">
                  <c:v>7.2199999999996001</c:v>
                </c:pt>
                <c:pt idx="1723">
                  <c:v>7.2299999999995999</c:v>
                </c:pt>
                <c:pt idx="1724">
                  <c:v>7.2399999999995996</c:v>
                </c:pt>
                <c:pt idx="1725">
                  <c:v>7.2499999999996003</c:v>
                </c:pt>
                <c:pt idx="1726">
                  <c:v>7.2599999999996001</c:v>
                </c:pt>
                <c:pt idx="1727">
                  <c:v>7.2699999999995999</c:v>
                </c:pt>
                <c:pt idx="1728">
                  <c:v>7.2799999999995997</c:v>
                </c:pt>
                <c:pt idx="1729">
                  <c:v>7.2899999999996004</c:v>
                </c:pt>
                <c:pt idx="1730">
                  <c:v>7.2999999999996001</c:v>
                </c:pt>
                <c:pt idx="1731">
                  <c:v>7.3099999999995999</c:v>
                </c:pt>
                <c:pt idx="1732">
                  <c:v>7.3199999999995997</c:v>
                </c:pt>
                <c:pt idx="1733">
                  <c:v>7.3299999999996004</c:v>
                </c:pt>
                <c:pt idx="1734">
                  <c:v>7.3399999999996002</c:v>
                </c:pt>
                <c:pt idx="1735">
                  <c:v>7.3499999999996</c:v>
                </c:pt>
                <c:pt idx="1736">
                  <c:v>7.3599999999995998</c:v>
                </c:pt>
                <c:pt idx="1737">
                  <c:v>7.3699999999996004</c:v>
                </c:pt>
                <c:pt idx="1738">
                  <c:v>7.3799999999996002</c:v>
                </c:pt>
                <c:pt idx="1739">
                  <c:v>7.3899999999996</c:v>
                </c:pt>
                <c:pt idx="1740">
                  <c:v>7.3999999999995998</c:v>
                </c:pt>
                <c:pt idx="1741">
                  <c:v>7.4099999999995996</c:v>
                </c:pt>
                <c:pt idx="1742">
                  <c:v>7.4199999999996002</c:v>
                </c:pt>
                <c:pt idx="1743">
                  <c:v>7.4299999999996</c:v>
                </c:pt>
                <c:pt idx="1744">
                  <c:v>7.4399999999995998</c:v>
                </c:pt>
                <c:pt idx="1745">
                  <c:v>7.4499999999995996</c:v>
                </c:pt>
                <c:pt idx="1746">
                  <c:v>7.4599999999996003</c:v>
                </c:pt>
                <c:pt idx="1747">
                  <c:v>7.4699999999996001</c:v>
                </c:pt>
                <c:pt idx="1748">
                  <c:v>7.4799999999995999</c:v>
                </c:pt>
                <c:pt idx="1749">
                  <c:v>7.4899999999995996</c:v>
                </c:pt>
                <c:pt idx="1750">
                  <c:v>7.4999999999996003</c:v>
                </c:pt>
                <c:pt idx="1751">
                  <c:v>7.5099999999996001</c:v>
                </c:pt>
                <c:pt idx="1752">
                  <c:v>7.5199999999995999</c:v>
                </c:pt>
                <c:pt idx="1753">
                  <c:v>7.5299999999995997</c:v>
                </c:pt>
                <c:pt idx="1754">
                  <c:v>7.5399999999996004</c:v>
                </c:pt>
                <c:pt idx="1755">
                  <c:v>7.5499999999996001</c:v>
                </c:pt>
                <c:pt idx="1756">
                  <c:v>7.5599999999995999</c:v>
                </c:pt>
                <c:pt idx="1757">
                  <c:v>7.5699999999995997</c:v>
                </c:pt>
                <c:pt idx="1758">
                  <c:v>7.5799999999996004</c:v>
                </c:pt>
                <c:pt idx="1759">
                  <c:v>7.5899999999996002</c:v>
                </c:pt>
                <c:pt idx="1760">
                  <c:v>7.5999999999996</c:v>
                </c:pt>
                <c:pt idx="1761">
                  <c:v>7.6099999999995998</c:v>
                </c:pt>
                <c:pt idx="1762">
                  <c:v>7.6199999999996004</c:v>
                </c:pt>
                <c:pt idx="1763">
                  <c:v>7.6299999999996002</c:v>
                </c:pt>
                <c:pt idx="1764">
                  <c:v>7.6399999999996</c:v>
                </c:pt>
                <c:pt idx="1765">
                  <c:v>7.6499999999995998</c:v>
                </c:pt>
                <c:pt idx="1766">
                  <c:v>7.6599999999995996</c:v>
                </c:pt>
                <c:pt idx="1767">
                  <c:v>7.6699999999996002</c:v>
                </c:pt>
                <c:pt idx="1768">
                  <c:v>7.6799999999996</c:v>
                </c:pt>
                <c:pt idx="1769">
                  <c:v>7.6899999999995998</c:v>
                </c:pt>
                <c:pt idx="1770">
                  <c:v>7.6999999999995996</c:v>
                </c:pt>
                <c:pt idx="1771">
                  <c:v>7.7099999999996003</c:v>
                </c:pt>
                <c:pt idx="1772">
                  <c:v>7.7199999999996001</c:v>
                </c:pt>
                <c:pt idx="1773">
                  <c:v>7.7299999999995999</c:v>
                </c:pt>
                <c:pt idx="1774">
                  <c:v>7.7399999999995996</c:v>
                </c:pt>
                <c:pt idx="1775">
                  <c:v>7.7499999999996003</c:v>
                </c:pt>
                <c:pt idx="1776">
                  <c:v>7.7599999999996001</c:v>
                </c:pt>
                <c:pt idx="1777">
                  <c:v>7.7699999999995999</c:v>
                </c:pt>
                <c:pt idx="1778">
                  <c:v>7.7799999999995997</c:v>
                </c:pt>
                <c:pt idx="1779">
                  <c:v>7.7899999999996004</c:v>
                </c:pt>
                <c:pt idx="1780">
                  <c:v>7.7999999999996001</c:v>
                </c:pt>
                <c:pt idx="1781">
                  <c:v>7.8099999999995999</c:v>
                </c:pt>
                <c:pt idx="1782">
                  <c:v>7.8199999999995997</c:v>
                </c:pt>
                <c:pt idx="1783">
                  <c:v>7.8299999999996004</c:v>
                </c:pt>
                <c:pt idx="1784">
                  <c:v>7.8399999999996002</c:v>
                </c:pt>
                <c:pt idx="1785">
                  <c:v>7.8499999999996</c:v>
                </c:pt>
                <c:pt idx="1786">
                  <c:v>7.8599999999995998</c:v>
                </c:pt>
                <c:pt idx="1787">
                  <c:v>7.8699999999996004</c:v>
                </c:pt>
                <c:pt idx="1788">
                  <c:v>7.8799999999996002</c:v>
                </c:pt>
                <c:pt idx="1789">
                  <c:v>7.8899999999996</c:v>
                </c:pt>
                <c:pt idx="1790">
                  <c:v>7.8999999999995998</c:v>
                </c:pt>
                <c:pt idx="1791">
                  <c:v>7.9099999999995996</c:v>
                </c:pt>
                <c:pt idx="1792">
                  <c:v>7.9199999999996002</c:v>
                </c:pt>
                <c:pt idx="1793">
                  <c:v>7.9299999999996</c:v>
                </c:pt>
                <c:pt idx="1794">
                  <c:v>7.9399999999995998</c:v>
                </c:pt>
                <c:pt idx="1795">
                  <c:v>7.9499999999995996</c:v>
                </c:pt>
                <c:pt idx="1796">
                  <c:v>7.9599999999996003</c:v>
                </c:pt>
                <c:pt idx="1797">
                  <c:v>7.9699999999996001</c:v>
                </c:pt>
                <c:pt idx="1798">
                  <c:v>7.9799999999995999</c:v>
                </c:pt>
                <c:pt idx="1799">
                  <c:v>7.9899999999995996</c:v>
                </c:pt>
                <c:pt idx="1800">
                  <c:v>7.9999999999996003</c:v>
                </c:pt>
                <c:pt idx="1801">
                  <c:v>8.0099999999996001</c:v>
                </c:pt>
                <c:pt idx="1802">
                  <c:v>8.0199999999995999</c:v>
                </c:pt>
                <c:pt idx="1803">
                  <c:v>8.0299999999995997</c:v>
                </c:pt>
                <c:pt idx="1804">
                  <c:v>8.0399999999995995</c:v>
                </c:pt>
                <c:pt idx="1805">
                  <c:v>8.0499999999995993</c:v>
                </c:pt>
                <c:pt idx="1806">
                  <c:v>8.0599999999996008</c:v>
                </c:pt>
                <c:pt idx="1807">
                  <c:v>8.0699999999996006</c:v>
                </c:pt>
                <c:pt idx="1808">
                  <c:v>8.0799999999996004</c:v>
                </c:pt>
                <c:pt idx="1809">
                  <c:v>8.0899999999996002</c:v>
                </c:pt>
                <c:pt idx="1810">
                  <c:v>8.0999999999996</c:v>
                </c:pt>
                <c:pt idx="1811">
                  <c:v>8.1099999999995998</c:v>
                </c:pt>
                <c:pt idx="1812">
                  <c:v>8.1199999999995995</c:v>
                </c:pt>
                <c:pt idx="1813">
                  <c:v>8.1299999999995993</c:v>
                </c:pt>
                <c:pt idx="1814">
                  <c:v>8.1399999999995991</c:v>
                </c:pt>
                <c:pt idx="1815">
                  <c:v>8.1499999999996007</c:v>
                </c:pt>
                <c:pt idx="1816">
                  <c:v>8.1599999999996005</c:v>
                </c:pt>
                <c:pt idx="1817">
                  <c:v>8.1699999999996002</c:v>
                </c:pt>
                <c:pt idx="1818">
                  <c:v>8.1799999999996</c:v>
                </c:pt>
                <c:pt idx="1819">
                  <c:v>8.1899999999995998</c:v>
                </c:pt>
                <c:pt idx="1820">
                  <c:v>8.1999999999995996</c:v>
                </c:pt>
                <c:pt idx="1821">
                  <c:v>8.2099999999995994</c:v>
                </c:pt>
                <c:pt idx="1822">
                  <c:v>8.2199999999995992</c:v>
                </c:pt>
                <c:pt idx="1823">
                  <c:v>8.2299999999996007</c:v>
                </c:pt>
                <c:pt idx="1824">
                  <c:v>8.2399999999996005</c:v>
                </c:pt>
                <c:pt idx="1825">
                  <c:v>8.2499999999996003</c:v>
                </c:pt>
                <c:pt idx="1826">
                  <c:v>8.2599999999996001</c:v>
                </c:pt>
                <c:pt idx="1827">
                  <c:v>8.2699999999995999</c:v>
                </c:pt>
                <c:pt idx="1828">
                  <c:v>8.2799999999995997</c:v>
                </c:pt>
                <c:pt idx="1829">
                  <c:v>8.2899999999995995</c:v>
                </c:pt>
                <c:pt idx="1830">
                  <c:v>8.2999999999995993</c:v>
                </c:pt>
                <c:pt idx="1831">
                  <c:v>8.3099999999996008</c:v>
                </c:pt>
                <c:pt idx="1832">
                  <c:v>8.3199999999996006</c:v>
                </c:pt>
                <c:pt idx="1833">
                  <c:v>8.3299999999996004</c:v>
                </c:pt>
                <c:pt idx="1834">
                  <c:v>8.3399999999996002</c:v>
                </c:pt>
                <c:pt idx="1835">
                  <c:v>8.3499999999996</c:v>
                </c:pt>
                <c:pt idx="1836">
                  <c:v>8.3599999999995998</c:v>
                </c:pt>
                <c:pt idx="1837">
                  <c:v>8.3699999999995995</c:v>
                </c:pt>
                <c:pt idx="1838">
                  <c:v>8.3799999999995993</c:v>
                </c:pt>
                <c:pt idx="1839">
                  <c:v>8.3899999999995991</c:v>
                </c:pt>
                <c:pt idx="1840">
                  <c:v>8.3999999999996007</c:v>
                </c:pt>
                <c:pt idx="1841">
                  <c:v>8.4099999999996005</c:v>
                </c:pt>
                <c:pt idx="1842">
                  <c:v>8.4199999999996002</c:v>
                </c:pt>
                <c:pt idx="1843">
                  <c:v>8.4299999999996</c:v>
                </c:pt>
                <c:pt idx="1844">
                  <c:v>8.4399999999995998</c:v>
                </c:pt>
                <c:pt idx="1845">
                  <c:v>8.4499999999995996</c:v>
                </c:pt>
                <c:pt idx="1846">
                  <c:v>8.4599999999995994</c:v>
                </c:pt>
                <c:pt idx="1847">
                  <c:v>8.4699999999995992</c:v>
                </c:pt>
                <c:pt idx="1848">
                  <c:v>8.4799999999996007</c:v>
                </c:pt>
                <c:pt idx="1849">
                  <c:v>8.4899999999996005</c:v>
                </c:pt>
                <c:pt idx="1850">
                  <c:v>8.4999999999996003</c:v>
                </c:pt>
                <c:pt idx="1851">
                  <c:v>8.5099999999996001</c:v>
                </c:pt>
                <c:pt idx="1852">
                  <c:v>8.5199999999995999</c:v>
                </c:pt>
                <c:pt idx="1853">
                  <c:v>8.5299999999995997</c:v>
                </c:pt>
                <c:pt idx="1854">
                  <c:v>8.5399999999995995</c:v>
                </c:pt>
                <c:pt idx="1855">
                  <c:v>8.5499999999995993</c:v>
                </c:pt>
                <c:pt idx="1856">
                  <c:v>8.5599999999996008</c:v>
                </c:pt>
                <c:pt idx="1857">
                  <c:v>8.5699999999996006</c:v>
                </c:pt>
                <c:pt idx="1858">
                  <c:v>8.5799999999996004</c:v>
                </c:pt>
                <c:pt idx="1859">
                  <c:v>8.5899999999996002</c:v>
                </c:pt>
                <c:pt idx="1860">
                  <c:v>8.5999999999996</c:v>
                </c:pt>
                <c:pt idx="1861">
                  <c:v>8.6099999999995998</c:v>
                </c:pt>
                <c:pt idx="1862">
                  <c:v>8.6199999999995995</c:v>
                </c:pt>
                <c:pt idx="1863">
                  <c:v>8.6299999999995993</c:v>
                </c:pt>
                <c:pt idx="1864">
                  <c:v>8.6399999999995991</c:v>
                </c:pt>
                <c:pt idx="1865">
                  <c:v>8.6499999999996007</c:v>
                </c:pt>
                <c:pt idx="1866">
                  <c:v>8.6599999999996005</c:v>
                </c:pt>
                <c:pt idx="1867">
                  <c:v>8.6699999999996002</c:v>
                </c:pt>
                <c:pt idx="1868">
                  <c:v>8.6799999999996</c:v>
                </c:pt>
                <c:pt idx="1869">
                  <c:v>8.6899999999995998</c:v>
                </c:pt>
                <c:pt idx="1870">
                  <c:v>8.6999999999995996</c:v>
                </c:pt>
                <c:pt idx="1871">
                  <c:v>8.7099999999995994</c:v>
                </c:pt>
                <c:pt idx="1872">
                  <c:v>8.7199999999995992</c:v>
                </c:pt>
                <c:pt idx="1873">
                  <c:v>8.7299999999996007</c:v>
                </c:pt>
                <c:pt idx="1874">
                  <c:v>8.7399999999996005</c:v>
                </c:pt>
                <c:pt idx="1875">
                  <c:v>8.7499999999996003</c:v>
                </c:pt>
                <c:pt idx="1876">
                  <c:v>8.7599999999996001</c:v>
                </c:pt>
                <c:pt idx="1877">
                  <c:v>8.7699999999995999</c:v>
                </c:pt>
                <c:pt idx="1878">
                  <c:v>8.7799999999995997</c:v>
                </c:pt>
                <c:pt idx="1879">
                  <c:v>8.7899999999995995</c:v>
                </c:pt>
                <c:pt idx="1880">
                  <c:v>8.7999999999995993</c:v>
                </c:pt>
                <c:pt idx="1881">
                  <c:v>8.8099999999996008</c:v>
                </c:pt>
                <c:pt idx="1882">
                  <c:v>8.8199999999996006</c:v>
                </c:pt>
                <c:pt idx="1883">
                  <c:v>8.8299999999996004</c:v>
                </c:pt>
                <c:pt idx="1884">
                  <c:v>8.8399999999996002</c:v>
                </c:pt>
                <c:pt idx="1885">
                  <c:v>8.8499999999996</c:v>
                </c:pt>
                <c:pt idx="1886">
                  <c:v>8.8599999999995998</c:v>
                </c:pt>
                <c:pt idx="1887">
                  <c:v>8.8699999999995995</c:v>
                </c:pt>
                <c:pt idx="1888">
                  <c:v>8.8799999999995993</c:v>
                </c:pt>
                <c:pt idx="1889">
                  <c:v>8.8899999999995991</c:v>
                </c:pt>
                <c:pt idx="1890">
                  <c:v>8.8999999999996007</c:v>
                </c:pt>
                <c:pt idx="1891">
                  <c:v>8.9099999999996005</c:v>
                </c:pt>
                <c:pt idx="1892">
                  <c:v>8.9199999999996002</c:v>
                </c:pt>
                <c:pt idx="1893">
                  <c:v>8.9299999999996</c:v>
                </c:pt>
                <c:pt idx="1894">
                  <c:v>8.9399999999995998</c:v>
                </c:pt>
                <c:pt idx="1895">
                  <c:v>8.9499999999995996</c:v>
                </c:pt>
                <c:pt idx="1896">
                  <c:v>8.9599999999995994</c:v>
                </c:pt>
                <c:pt idx="1897">
                  <c:v>8.9699999999995992</c:v>
                </c:pt>
                <c:pt idx="1898">
                  <c:v>8.9799999999996007</c:v>
                </c:pt>
                <c:pt idx="1899">
                  <c:v>8.9899999999996005</c:v>
                </c:pt>
                <c:pt idx="1900">
                  <c:v>8.9999999999996003</c:v>
                </c:pt>
                <c:pt idx="1901">
                  <c:v>9.0099999999996001</c:v>
                </c:pt>
                <c:pt idx="1902">
                  <c:v>9.0199999999995999</c:v>
                </c:pt>
                <c:pt idx="1903">
                  <c:v>9.0299999999995997</c:v>
                </c:pt>
                <c:pt idx="1904">
                  <c:v>9.0399999999995995</c:v>
                </c:pt>
                <c:pt idx="1905">
                  <c:v>9.0499999999995993</c:v>
                </c:pt>
                <c:pt idx="1906">
                  <c:v>9.0599999999996008</c:v>
                </c:pt>
                <c:pt idx="1907">
                  <c:v>9.0699999999996006</c:v>
                </c:pt>
                <c:pt idx="1908">
                  <c:v>9.0799999999996004</c:v>
                </c:pt>
                <c:pt idx="1909">
                  <c:v>9.0899999999996002</c:v>
                </c:pt>
                <c:pt idx="1910">
                  <c:v>9.0999999999996</c:v>
                </c:pt>
                <c:pt idx="1911">
                  <c:v>9.1099999999995998</c:v>
                </c:pt>
                <c:pt idx="1912">
                  <c:v>9.1199999999995995</c:v>
                </c:pt>
                <c:pt idx="1913">
                  <c:v>9.1299999999995993</c:v>
                </c:pt>
                <c:pt idx="1914">
                  <c:v>9.1399999999995991</c:v>
                </c:pt>
                <c:pt idx="1915">
                  <c:v>9.1499999999996007</c:v>
                </c:pt>
                <c:pt idx="1916">
                  <c:v>9.1599999999996005</c:v>
                </c:pt>
                <c:pt idx="1917">
                  <c:v>9.1699999999996002</c:v>
                </c:pt>
                <c:pt idx="1918">
                  <c:v>9.1799999999996</c:v>
                </c:pt>
                <c:pt idx="1919">
                  <c:v>9.1899999999995998</c:v>
                </c:pt>
                <c:pt idx="1920">
                  <c:v>9.1999999999995996</c:v>
                </c:pt>
                <c:pt idx="1921">
                  <c:v>9.2099999999995994</c:v>
                </c:pt>
                <c:pt idx="1922">
                  <c:v>9.2199999999995992</c:v>
                </c:pt>
                <c:pt idx="1923">
                  <c:v>9.2299999999996007</c:v>
                </c:pt>
                <c:pt idx="1924">
                  <c:v>9.2399999999996005</c:v>
                </c:pt>
                <c:pt idx="1925">
                  <c:v>9.2499999999996003</c:v>
                </c:pt>
                <c:pt idx="1926">
                  <c:v>9.2599999999996001</c:v>
                </c:pt>
                <c:pt idx="1927">
                  <c:v>9.2699999999995999</c:v>
                </c:pt>
                <c:pt idx="1928">
                  <c:v>9.2799999999995997</c:v>
                </c:pt>
                <c:pt idx="1929">
                  <c:v>9.2899999999995995</c:v>
                </c:pt>
                <c:pt idx="1930">
                  <c:v>9.2999999999995993</c:v>
                </c:pt>
                <c:pt idx="1931">
                  <c:v>9.3099999999996008</c:v>
                </c:pt>
                <c:pt idx="1932">
                  <c:v>9.3199999999996006</c:v>
                </c:pt>
                <c:pt idx="1933">
                  <c:v>9.3299999999996004</c:v>
                </c:pt>
                <c:pt idx="1934">
                  <c:v>9.3399999999996002</c:v>
                </c:pt>
                <c:pt idx="1935">
                  <c:v>9.3499999999996</c:v>
                </c:pt>
                <c:pt idx="1936">
                  <c:v>9.3599999999995998</c:v>
                </c:pt>
                <c:pt idx="1937">
                  <c:v>9.3699999999995995</c:v>
                </c:pt>
                <c:pt idx="1938">
                  <c:v>9.3799999999995993</c:v>
                </c:pt>
                <c:pt idx="1939">
                  <c:v>9.3899999999995991</c:v>
                </c:pt>
                <c:pt idx="1940">
                  <c:v>9.3999999999996007</c:v>
                </c:pt>
                <c:pt idx="1941">
                  <c:v>9.4099999999996005</c:v>
                </c:pt>
                <c:pt idx="1942">
                  <c:v>9.4199999999996002</c:v>
                </c:pt>
                <c:pt idx="1943">
                  <c:v>9.4299999999996</c:v>
                </c:pt>
                <c:pt idx="1944">
                  <c:v>9.4399999999995998</c:v>
                </c:pt>
                <c:pt idx="1945">
                  <c:v>9.4499999999995996</c:v>
                </c:pt>
                <c:pt idx="1946">
                  <c:v>9.4599999999995994</c:v>
                </c:pt>
                <c:pt idx="1947">
                  <c:v>9.4699999999995992</c:v>
                </c:pt>
                <c:pt idx="1948">
                  <c:v>9.4799999999996007</c:v>
                </c:pt>
                <c:pt idx="1949">
                  <c:v>9.4899999999996005</c:v>
                </c:pt>
                <c:pt idx="1950">
                  <c:v>9.4999999999996003</c:v>
                </c:pt>
                <c:pt idx="1951">
                  <c:v>9.5099999999996001</c:v>
                </c:pt>
                <c:pt idx="1952">
                  <c:v>9.5199999999995999</c:v>
                </c:pt>
                <c:pt idx="1953">
                  <c:v>9.5299999999995997</c:v>
                </c:pt>
                <c:pt idx="1954">
                  <c:v>9.5399999999995995</c:v>
                </c:pt>
                <c:pt idx="1955">
                  <c:v>9.5499999999995993</c:v>
                </c:pt>
                <c:pt idx="1956">
                  <c:v>9.5599999999996008</c:v>
                </c:pt>
                <c:pt idx="1957">
                  <c:v>9.5699999999996006</c:v>
                </c:pt>
                <c:pt idx="1958">
                  <c:v>9.5799999999996004</c:v>
                </c:pt>
                <c:pt idx="1959">
                  <c:v>9.5899999999996002</c:v>
                </c:pt>
                <c:pt idx="1960">
                  <c:v>9.5999999999996</c:v>
                </c:pt>
                <c:pt idx="1961">
                  <c:v>9.6099999999995998</c:v>
                </c:pt>
                <c:pt idx="1962">
                  <c:v>9.6199999999995995</c:v>
                </c:pt>
                <c:pt idx="1963">
                  <c:v>9.6299999999995993</c:v>
                </c:pt>
                <c:pt idx="1964">
                  <c:v>9.6399999999995991</c:v>
                </c:pt>
                <c:pt idx="1965">
                  <c:v>9.6499999999996007</c:v>
                </c:pt>
                <c:pt idx="1966">
                  <c:v>9.6599999999996005</c:v>
                </c:pt>
                <c:pt idx="1967">
                  <c:v>9.6699999999996002</c:v>
                </c:pt>
                <c:pt idx="1968">
                  <c:v>9.6799999999996</c:v>
                </c:pt>
                <c:pt idx="1969">
                  <c:v>9.6899999999995998</c:v>
                </c:pt>
                <c:pt idx="1970">
                  <c:v>9.6999999999995996</c:v>
                </c:pt>
                <c:pt idx="1971">
                  <c:v>9.7099999999995994</c:v>
                </c:pt>
                <c:pt idx="1972">
                  <c:v>9.7199999999995992</c:v>
                </c:pt>
                <c:pt idx="1973">
                  <c:v>9.7299999999996007</c:v>
                </c:pt>
                <c:pt idx="1974">
                  <c:v>9.7399999999996005</c:v>
                </c:pt>
                <c:pt idx="1975">
                  <c:v>9.7499999999996003</c:v>
                </c:pt>
                <c:pt idx="1976">
                  <c:v>9.7599999999996001</c:v>
                </c:pt>
                <c:pt idx="1977">
                  <c:v>9.7699999999995999</c:v>
                </c:pt>
                <c:pt idx="1978">
                  <c:v>9.7799999999995997</c:v>
                </c:pt>
                <c:pt idx="1979">
                  <c:v>9.7899999999995995</c:v>
                </c:pt>
                <c:pt idx="1980">
                  <c:v>9.7999999999995993</c:v>
                </c:pt>
                <c:pt idx="1981">
                  <c:v>9.8099999999996008</c:v>
                </c:pt>
                <c:pt idx="1982">
                  <c:v>9.8199999999996006</c:v>
                </c:pt>
                <c:pt idx="1983">
                  <c:v>9.8299999999996004</c:v>
                </c:pt>
                <c:pt idx="1984">
                  <c:v>9.8399999999996002</c:v>
                </c:pt>
                <c:pt idx="1985">
                  <c:v>9.8499999999996</c:v>
                </c:pt>
                <c:pt idx="1986">
                  <c:v>9.8599999999995998</c:v>
                </c:pt>
                <c:pt idx="1987">
                  <c:v>9.8699999999995995</c:v>
                </c:pt>
                <c:pt idx="1988">
                  <c:v>9.8799999999995993</c:v>
                </c:pt>
                <c:pt idx="1989">
                  <c:v>9.8899999999995991</c:v>
                </c:pt>
                <c:pt idx="1990">
                  <c:v>9.8999999999996007</c:v>
                </c:pt>
                <c:pt idx="1991">
                  <c:v>9.9099999999996005</c:v>
                </c:pt>
                <c:pt idx="1992">
                  <c:v>9.9199999999996002</c:v>
                </c:pt>
                <c:pt idx="1993">
                  <c:v>9.9299999999996</c:v>
                </c:pt>
                <c:pt idx="1994">
                  <c:v>9.9399999999995998</c:v>
                </c:pt>
                <c:pt idx="1995">
                  <c:v>9.9499999999995996</c:v>
                </c:pt>
                <c:pt idx="1996">
                  <c:v>9.9599999999995994</c:v>
                </c:pt>
                <c:pt idx="1997">
                  <c:v>9.9699999999995992</c:v>
                </c:pt>
                <c:pt idx="1998">
                  <c:v>9.9799999999996007</c:v>
                </c:pt>
                <c:pt idx="1999">
                  <c:v>9.9899999999996005</c:v>
                </c:pt>
                <c:pt idx="2000">
                  <c:v>9.9999999999996003</c:v>
                </c:pt>
              </c:numCache>
            </c:numRef>
          </c:xVal>
          <c:yVal>
            <c:numRef>
              <c:f>'NORM''dISTR'!$AP$3:$AP$2003</c:f>
              <c:numCache>
                <c:formatCode>General</c:formatCode>
                <c:ptCount val="2001"/>
                <c:pt idx="0">
                  <c:v>7.619853024160474E-24</c:v>
                </c:pt>
                <c:pt idx="1">
                  <c:v>8.4290872004430282E-24</c:v>
                </c:pt>
                <c:pt idx="2">
                  <c:v>9.3233391039084476E-24</c:v>
                </c:pt>
                <c:pt idx="3">
                  <c:v>1.0311441838944207E-23</c:v>
                </c:pt>
                <c:pt idx="4">
                  <c:v>1.1403135781327898E-23</c:v>
                </c:pt>
                <c:pt idx="5">
                  <c:v>1.2609160670206742E-23</c:v>
                </c:pt>
                <c:pt idx="6">
                  <c:v>1.3941356934206985E-23</c:v>
                </c:pt>
                <c:pt idx="7">
                  <c:v>1.5412777165947872E-23</c:v>
                </c:pt>
                <c:pt idx="8">
                  <c:v>1.7037808748572245E-23</c:v>
                </c:pt>
                <c:pt idx="9">
                  <c:v>1.8832308735867293E-23</c:v>
                </c:pt>
                <c:pt idx="10">
                  <c:v>2.0813752194931782E-23</c:v>
                </c:pt>
                <c:pt idx="11">
                  <c:v>2.3001395338060936E-23</c:v>
                </c:pt>
                <c:pt idx="12">
                  <c:v>2.5416454899538412E-23</c:v>
                </c:pt>
                <c:pt idx="13">
                  <c:v>2.8082305354422841E-23</c:v>
                </c:pt>
                <c:pt idx="14">
                  <c:v>3.1024695731347855E-23</c:v>
                </c:pt>
                <c:pt idx="15">
                  <c:v>3.4271987941136468E-23</c:v>
                </c:pt>
                <c:pt idx="16">
                  <c:v>3.78554187290002E-23</c:v>
                </c:pt>
                <c:pt idx="17">
                  <c:v>4.1809387561858445E-23</c:v>
                </c:pt>
                <c:pt idx="18">
                  <c:v>4.6171772985456362E-23</c:v>
                </c:pt>
                <c:pt idx="19">
                  <c:v>5.0984280230386435E-23</c:v>
                </c:pt>
                <c:pt idx="20">
                  <c:v>5.6292823113764731E-23</c:v>
                </c:pt>
                <c:pt idx="21">
                  <c:v>6.2147943576382246E-23</c:v>
                </c:pt>
                <c:pt idx="22">
                  <c:v>6.8605272516019692E-23</c:v>
                </c:pt>
                <c:pt idx="23">
                  <c:v>7.5726035928895477E-23</c:v>
                </c:pt>
                <c:pt idx="24">
                  <c:v>8.357761075567281E-23</c:v>
                </c:pt>
                <c:pt idx="25">
                  <c:v>9.2234135249384252E-23</c:v>
                </c:pt>
                <c:pt idx="26">
                  <c:v>1.01777179142951E-22</c:v>
                </c:pt>
                <c:pt idx="27">
                  <c:v>1.1229647939829377E-22</c:v>
                </c:pt>
                <c:pt idx="28">
                  <c:v>1.2389074787003752E-22</c:v>
                </c:pt>
                <c:pt idx="29">
                  <c:v>1.3666855782032985E-22</c:v>
                </c:pt>
                <c:pt idx="30">
                  <c:v>1.5074931688100296E-22</c:v>
                </c:pt>
                <c:pt idx="31">
                  <c:v>1.6626433478116106E-22</c:v>
                </c:pt>
                <c:pt idx="32">
                  <c:v>1.8335799494756677E-22</c:v>
                </c:pt>
                <c:pt idx="33">
                  <c:v>2.0218903994842977E-22</c:v>
                </c:pt>
                <c:pt idx="34">
                  <c:v>2.2293198169498926E-22</c:v>
                </c:pt>
                <c:pt idx="35">
                  <c:v>2.4577864834721041E-22</c:v>
                </c:pt>
                <c:pt idx="36">
                  <c:v>2.7093988099786814E-22</c:v>
                </c:pt>
                <c:pt idx="37">
                  <c:v>2.986473944424551E-22</c:v>
                </c:pt>
                <c:pt idx="38">
                  <c:v>3.291558176897407E-22</c:v>
                </c:pt>
                <c:pt idx="39">
                  <c:v>3.6274493134069148E-22</c:v>
                </c:pt>
                <c:pt idx="40">
                  <c:v>3.9972212057258028E-22</c:v>
                </c:pt>
                <c:pt idx="41">
                  <c:v>4.404250642233421E-22</c:v>
                </c:pt>
                <c:pt idx="42">
                  <c:v>4.8522468239198353E-22</c:v>
                </c:pt>
                <c:pt idx="43">
                  <c:v>5.3452836706901189E-22</c:v>
                </c:pt>
                <c:pt idx="44">
                  <c:v>5.8878352260241101E-22</c:v>
                </c:pt>
                <c:pt idx="45">
                  <c:v>6.4848144530766973E-22</c:v>
                </c:pt>
                <c:pt idx="46">
                  <c:v>7.1416157426274893E-22</c:v>
                </c:pt>
                <c:pt idx="47">
                  <c:v>7.8641614831351608E-22</c:v>
                </c:pt>
                <c:pt idx="48">
                  <c:v>8.6589530757235182E-22</c:v>
                </c:pt>
                <c:pt idx="49">
                  <c:v>9.5331268124923632E-22</c:v>
                </c:pt>
                <c:pt idx="50">
                  <c:v>1.0494515075361476E-21</c:v>
                </c:pt>
                <c:pt idx="51">
                  <c:v>1.1551713355019443E-21</c:v>
                </c:pt>
                <c:pt idx="52">
                  <c:v>1.271415363578129E-21</c:v>
                </c:pt>
                <c:pt idx="53">
                  <c:v>1.3992184742600168E-21</c:v>
                </c:pt>
                <c:pt idx="54">
                  <c:v>1.5397160301518869E-21</c:v>
                </c:pt>
                <c:pt idx="55">
                  <c:v>1.6941535024879645E-21</c:v>
                </c:pt>
                <c:pt idx="56">
                  <c:v>1.8638970098109096E-21</c:v>
                </c:pt>
                <c:pt idx="57">
                  <c:v>2.050444851631526E-21</c:v>
                </c:pt>
                <c:pt idx="58">
                  <c:v>2.2554401296834715E-21</c:v>
                </c:pt>
                <c:pt idx="59">
                  <c:v>2.4806845578806052E-21</c:v>
                </c:pt>
                <c:pt idx="60">
                  <c:v>2.7281535713458525E-21</c:v>
                </c:pt>
                <c:pt idx="61">
                  <c:v>3.0000128549761215E-21</c:v>
                </c:pt>
                <c:pt idx="62">
                  <c:v>3.2986364230149437E-21</c:v>
                </c:pt>
                <c:pt idx="63">
                  <c:v>3.6266263930985537E-21</c:v>
                </c:pt>
                <c:pt idx="64">
                  <c:v>3.986834611315527E-21</c:v>
                </c:pt>
                <c:pt idx="65">
                  <c:v>4.382386299066021E-21</c:v>
                </c:pt>
                <c:pt idx="66">
                  <c:v>4.816705908028523E-21</c:v>
                </c:pt>
                <c:pt idx="67">
                  <c:v>5.2935453864542059E-21</c:v>
                </c:pt>
                <c:pt idx="68">
                  <c:v>5.8170150784299894E-21</c:v>
                </c:pt>
                <c:pt idx="69">
                  <c:v>6.3916174978191555E-21</c:v>
                </c:pt>
                <c:pt idx="70">
                  <c:v>7.0222842404409859E-21</c:v>
                </c:pt>
                <c:pt idx="71">
                  <c:v>7.7144163218503837E-21</c:v>
                </c:pt>
                <c:pt idx="72">
                  <c:v>8.4739282539971716E-21</c:v>
                </c:pt>
                <c:pt idx="73">
                  <c:v>9.3072962022440638E-21</c:v>
                </c:pt>
                <c:pt idx="74">
                  <c:v>1.0221610594961181E-20</c:v>
                </c:pt>
                <c:pt idx="75">
                  <c:v>1.1224633591325803E-20</c:v>
                </c:pt>
                <c:pt idx="76">
                  <c:v>1.23248618493562E-20</c:v>
                </c:pt>
                <c:pt idx="77">
                  <c:v>1.3531595075806621E-20</c:v>
                </c:pt>
                <c:pt idx="78">
                  <c:v>1.4855010882642758E-20</c:v>
                </c:pt>
                <c:pt idx="79">
                  <c:v>1.6306246521700052E-20</c:v>
                </c:pt>
                <c:pt idx="80">
                  <c:v>1.7897488120136673E-20</c:v>
                </c:pt>
                <c:pt idx="81">
                  <c:v>1.9642068094775853E-20</c:v>
                </c:pt>
                <c:pt idx="82">
                  <c:v>2.1554571483780251E-20</c:v>
                </c:pt>
                <c:pt idx="83">
                  <c:v>2.3650951999739299E-20</c:v>
                </c:pt>
                <c:pt idx="84">
                  <c:v>2.5948658679615021E-20</c:v>
                </c:pt>
                <c:pt idx="85">
                  <c:v>2.8466774084596779E-20</c:v>
                </c:pt>
                <c:pt idx="86">
                  <c:v>3.1226165087287707E-20</c:v>
                </c:pt>
                <c:pt idx="87">
                  <c:v>3.4249647375355705E-20</c:v>
                </c:pt>
                <c:pt idx="88">
                  <c:v>3.7562164900473433E-20</c:v>
                </c:pt>
                <c:pt idx="89">
                  <c:v>4.1190985609718295E-20</c:v>
                </c:pt>
                <c:pt idx="90">
                  <c:v>4.516591491434626E-20</c:v>
                </c:pt>
                <c:pt idx="91">
                  <c:v>4.9519528478772751E-20</c:v>
                </c:pt>
                <c:pt idx="92">
                  <c:v>5.4287426051628551E-20</c:v>
                </c:pt>
                <c:pt idx="93">
                  <c:v>5.9508508211709684E-20</c:v>
                </c:pt>
                <c:pt idx="94">
                  <c:v>6.5225278065701248E-20</c:v>
                </c:pt>
                <c:pt idx="95">
                  <c:v>7.1484170112683488E-20</c:v>
                </c:pt>
                <c:pt idx="96">
                  <c:v>7.83359086838901E-20</c:v>
                </c:pt>
                <c:pt idx="97">
                  <c:v>8.5835898576266475E-20</c:v>
                </c:pt>
                <c:pt idx="98">
                  <c:v>9.4044650726467744E-20</c:v>
                </c:pt>
                <c:pt idx="99">
                  <c:v>1.0302824601954138E-19</c:v>
                </c:pt>
                <c:pt idx="100">
                  <c:v>1.1285884059536376E-19</c:v>
                </c:pt>
                <c:pt idx="101">
                  <c:v>1.2361521630759113E-19</c:v>
                </c:pt>
                <c:pt idx="102">
                  <c:v>1.3538338030655498E-19</c:v>
                </c:pt>
                <c:pt idx="103">
                  <c:v>1.4825721806107579E-19</c:v>
                </c:pt>
                <c:pt idx="104">
                  <c:v>1.6233920450697943E-19</c:v>
                </c:pt>
                <c:pt idx="105">
                  <c:v>1.7774117841451954E-19</c:v>
                </c:pt>
                <c:pt idx="106">
                  <c:v>1.9458518550565907E-19</c:v>
                </c:pt>
                <c:pt idx="107">
                  <c:v>2.1300439632804273E-19</c:v>
                </c:pt>
                <c:pt idx="108">
                  <c:v>2.3314410540854319E-19</c:v>
                </c:pt>
                <c:pt idx="109">
                  <c:v>2.5516281876905556E-19</c:v>
                </c:pt>
                <c:pt idx="110">
                  <c:v>2.7923343749391423E-19</c:v>
                </c:pt>
                <c:pt idx="111">
                  <c:v>3.0554454569642613E-19</c:v>
                </c:pt>
                <c:pt idx="112">
                  <c:v>3.3430181194508326E-19</c:v>
                </c:pt>
                <c:pt idx="113">
                  <c:v>3.6572951398328581E-19</c:v>
                </c:pt>
                <c:pt idx="114">
                  <c:v>4.0007219741425021E-19</c:v>
                </c:pt>
                <c:pt idx="115">
                  <c:v>4.37596479930823E-19</c:v>
                </c:pt>
                <c:pt idx="116">
                  <c:v>4.7859301365390205E-19</c:v>
                </c:pt>
                <c:pt idx="117">
                  <c:v>5.2337861920920608E-19</c:v>
                </c:pt>
                <c:pt idx="118">
                  <c:v>5.7229860632696107E-19</c:v>
                </c:pt>
                <c:pt idx="119">
                  <c:v>6.2572929700047163E-19</c:v>
                </c:pt>
                <c:pt idx="120">
                  <c:v>6.8408076859337271E-19</c:v>
                </c:pt>
                <c:pt idx="121">
                  <c:v>7.477998357545316E-19</c:v>
                </c:pt>
                <c:pt idx="122">
                  <c:v>8.173732915868296E-19</c:v>
                </c:pt>
                <c:pt idx="123">
                  <c:v>8.9333143023732555E-19</c:v>
                </c:pt>
                <c:pt idx="124">
                  <c:v>9.7625187493855913E-19</c:v>
                </c:pt>
                <c:pt idx="125">
                  <c:v>1.066763737547194E-18</c:v>
                </c:pt>
                <c:pt idx="126">
                  <c:v>1.1655521378079201E-18</c:v>
                </c:pt>
                <c:pt idx="127">
                  <c:v>1.2733631129326341E-18</c:v>
                </c:pt>
                <c:pt idx="128">
                  <c:v>1.3910089506406041E-18</c:v>
                </c:pt>
                <c:pt idx="129">
                  <c:v>1.519373981570135E-18</c:v>
                </c:pt>
                <c:pt idx="130">
                  <c:v>1.6594208699643216E-18</c:v>
                </c:pt>
                <c:pt idx="131">
                  <c:v>1.812197444769706E-18</c:v>
                </c:pt>
                <c:pt idx="132">
                  <c:v>1.9788441167866734E-18</c:v>
                </c:pt>
                <c:pt idx="133">
                  <c:v>2.1606019312968928E-18</c:v>
                </c:pt>
                <c:pt idx="134">
                  <c:v>2.3588213096865682E-18</c:v>
                </c:pt>
                <c:pt idx="135">
                  <c:v>2.5749715380111647E-18</c:v>
                </c:pt>
                <c:pt idx="136">
                  <c:v>2.8106510652334771E-18</c:v>
                </c:pt>
                <c:pt idx="137">
                  <c:v>3.0675986790400183E-18</c:v>
                </c:pt>
                <c:pt idx="138">
                  <c:v>3.3477056327342204E-18</c:v>
                </c:pt>
                <c:pt idx="139">
                  <c:v>3.6530288027482714E-18</c:v>
                </c:pt>
                <c:pt idx="140">
                  <c:v>3.9858049628470926E-18</c:v>
                </c:pt>
                <c:pt idx="141">
                  <c:v>4.3484662681574175E-18</c:v>
                </c:pt>
                <c:pt idx="142">
                  <c:v>4.7436570497784495E-18</c:v>
                </c:pt>
                <c:pt idx="143">
                  <c:v>5.1742520289702687E-18</c:v>
                </c:pt>
                <c:pt idx="144">
                  <c:v>5.6433760688140406E-18</c:v>
                </c:pt>
                <c:pt idx="145">
                  <c:v>6.1544255908488449E-18</c:v>
                </c:pt>
                <c:pt idx="146">
                  <c:v>6.7110917945692786E-18</c:v>
                </c:pt>
                <c:pt idx="147">
                  <c:v>7.3173858288776223E-18</c:v>
                </c:pt>
                <c:pt idx="148">
                  <c:v>7.9776660766811303E-18</c:v>
                </c:pt>
                <c:pt idx="149">
                  <c:v>8.6966677268937734E-18</c:v>
                </c:pt>
                <c:pt idx="150">
                  <c:v>9.4795348222007939E-18</c:v>
                </c:pt>
                <c:pt idx="151">
                  <c:v>1.0331854986165885E-17</c:v>
                </c:pt>
                <c:pt idx="152">
                  <c:v>1.1259697049687005E-17</c:v>
                </c:pt>
                <c:pt idx="153">
                  <c:v>1.2269651814533286E-17</c:v>
                </c:pt>
                <c:pt idx="154">
                  <c:v>1.336887621081919E-17</c:v>
                </c:pt>
                <c:pt idx="155">
                  <c:v>1.4565141125905633E-17</c:v>
                </c:pt>
                <c:pt idx="156">
                  <c:v>1.5866883204478568E-17</c:v>
                </c:pt>
                <c:pt idx="157">
                  <c:v>1.728326094355572E-17</c:v>
                </c:pt>
                <c:pt idx="158">
                  <c:v>1.8824215432069683E-17</c:v>
                </c:pt>
                <c:pt idx="159">
                  <c:v>2.0500536112593036E-17</c:v>
                </c:pt>
                <c:pt idx="160">
                  <c:v>2.2323931972874526E-17</c:v>
                </c:pt>
                <c:pt idx="161">
                  <c:v>2.4307108607311888E-17</c:v>
                </c:pt>
                <c:pt idx="162">
                  <c:v>2.6463851623474698E-17</c:v>
                </c:pt>
                <c:pt idx="163">
                  <c:v>2.8809116906500712E-17</c:v>
                </c:pt>
                <c:pt idx="164">
                  <c:v>3.1359128294834347E-17</c:v>
                </c:pt>
                <c:pt idx="165">
                  <c:v>3.4131483264569404E-17</c:v>
                </c:pt>
                <c:pt idx="166">
                  <c:v>3.7145267266873741E-17</c:v>
                </c:pt>
                <c:pt idx="167">
                  <c:v>4.0421177413756404E-17</c:v>
                </c:pt>
                <c:pt idx="168">
                  <c:v>4.3981656262308836E-17</c:v>
                </c:pt>
                <c:pt idx="169">
                  <c:v>4.7851036506462565E-17</c:v>
                </c:pt>
                <c:pt idx="170">
                  <c:v>5.2055697448885197E-17</c:v>
                </c:pt>
                <c:pt idx="171">
                  <c:v>5.6624234194064642E-17</c:v>
                </c:pt>
                <c:pt idx="172">
                  <c:v>6.1587640577308501E-17</c:v>
                </c:pt>
                <c:pt idx="173">
                  <c:v>6.6979506923708434E-17</c:v>
                </c:pt>
                <c:pt idx="174">
                  <c:v>7.2836233816529772E-17</c:v>
                </c:pt>
                <c:pt idx="175">
                  <c:v>7.9197263146397369E-17</c:v>
                </c:pt>
                <c:pt idx="176">
                  <c:v>8.6105327811599859E-17</c:v>
                </c:pt>
                <c:pt idx="177">
                  <c:v>9.3606721546284439E-17</c:v>
                </c:pt>
                <c:pt idx="178">
                  <c:v>1.0175159046791045E-16</c:v>
                </c:pt>
                <c:pt idx="179">
                  <c:v>1.1059424805855914E-16</c:v>
                </c:pt>
                <c:pt idx="180">
                  <c:v>1.2019351542731747E-16</c:v>
                </c:pt>
                <c:pt idx="181">
                  <c:v>1.3061308884362105E-16</c:v>
                </c:pt>
                <c:pt idx="182">
                  <c:v>1.4192193668478798E-16</c:v>
                </c:pt>
                <c:pt idx="183">
                  <c:v>1.5419472810603695E-16</c:v>
                </c:pt>
                <c:pt idx="184">
                  <c:v>1.6751229591863682E-16</c:v>
                </c:pt>
                <c:pt idx="185">
                  <c:v>1.8196213635260311E-16</c:v>
                </c:pt>
                <c:pt idx="186">
                  <c:v>1.9763894858543423E-16</c:v>
                </c:pt>
                <c:pt idx="187">
                  <c:v>2.1464521713876084E-16</c:v>
                </c:pt>
                <c:pt idx="188">
                  <c:v>2.3309184048175195E-16</c:v>
                </c:pt>
                <c:pt idx="189">
                  <c:v>2.5309880943468189E-16</c:v>
                </c:pt>
                <c:pt idx="190">
                  <c:v>2.7479593923972696E-16</c:v>
                </c:pt>
                <c:pt idx="191">
                  <c:v>2.9832365945992498E-16</c:v>
                </c:pt>
                <c:pt idx="192">
                  <c:v>3.238338661831234E-16</c:v>
                </c:pt>
                <c:pt idx="193">
                  <c:v>3.5149084134694057E-16</c:v>
                </c:pt>
                <c:pt idx="194">
                  <c:v>3.8147224436515724E-16</c:v>
                </c:pt>
                <c:pt idx="195">
                  <c:v>4.1397018162718074E-16</c:v>
                </c:pt>
                <c:pt idx="196">
                  <c:v>4.491923598625382E-16</c:v>
                </c:pt>
                <c:pt idx="197">
                  <c:v>4.8736332981346673E-16</c:v>
                </c:pt>
                <c:pt idx="198">
                  <c:v>5.2872582714294201E-16</c:v>
                </c:pt>
                <c:pt idx="199">
                  <c:v>5.7354221802561067E-16</c:v>
                </c:pt>
                <c:pt idx="200">
                  <c:v>6.2209605742696737E-16</c:v>
                </c:pt>
                <c:pt idx="201">
                  <c:v>6.7469376867513329E-16</c:v>
                </c:pt>
                <c:pt idx="202">
                  <c:v>7.3166645357224653E-16</c:v>
                </c:pt>
                <c:pt idx="203">
                  <c:v>7.9337184298213332E-16</c:v>
                </c:pt>
                <c:pt idx="204">
                  <c:v>8.6019639857049333E-16</c:v>
                </c:pt>
                <c:pt idx="205">
                  <c:v>9.3255757716781773E-16</c:v>
                </c:pt>
                <c:pt idx="206">
                  <c:v>1.0109062700759969E-15</c:v>
                </c:pt>
                <c:pt idx="207">
                  <c:v>1.0957294305528929E-15</c:v>
                </c:pt>
                <c:pt idx="208">
                  <c:v>1.1875529036876682E-15</c:v>
                </c:pt>
                <c:pt idx="209">
                  <c:v>1.2869444739297129E-15</c:v>
                </c:pt>
                <c:pt idx="210">
                  <c:v>1.3945171466588072E-15</c:v>
                </c:pt>
                <c:pt idx="211">
                  <c:v>1.5109326813908846E-15</c:v>
                </c:pt>
                <c:pt idx="212">
                  <c:v>1.6369053955061222E-15</c:v>
                </c:pt>
                <c:pt idx="213">
                  <c:v>1.7732062587732282E-15</c:v>
                </c:pt>
                <c:pt idx="214">
                  <c:v>1.9206673004252972E-15</c:v>
                </c:pt>
                <c:pt idx="215">
                  <c:v>2.0801863521385331E-15</c:v>
                </c:pt>
                <c:pt idx="216">
                  <c:v>2.2527321519652287E-15</c:v>
                </c:pt>
                <c:pt idx="217">
                  <c:v>2.4393498361004737E-15</c:v>
                </c:pt>
                <c:pt idx="218">
                  <c:v>2.6411668473178868E-15</c:v>
                </c:pt>
                <c:pt idx="219">
                  <c:v>2.8593992910030244E-15</c:v>
                </c:pt>
                <c:pt idx="220">
                  <c:v>3.0953587719574713E-15</c:v>
                </c:pt>
                <c:pt idx="221">
                  <c:v>3.3504597475469976E-15</c:v>
                </c:pt>
                <c:pt idx="222">
                  <c:v>3.6262274353395654E-15</c:v>
                </c:pt>
                <c:pt idx="223">
                  <c:v>3.9243063161299832E-15</c:v>
                </c:pt>
                <c:pt idx="224">
                  <c:v>4.2464692761952362E-15</c:v>
                </c:pt>
                <c:pt idx="225">
                  <c:v>4.5946274357767858E-15</c:v>
                </c:pt>
                <c:pt idx="226">
                  <c:v>4.9708407141600036E-15</c:v>
                </c:pt>
                <c:pt idx="227">
                  <c:v>5.3773291853319522E-15</c:v>
                </c:pt>
                <c:pt idx="228">
                  <c:v>5.816485282059252E-15</c:v>
                </c:pt>
                <c:pt idx="229">
                  <c:v>6.2908869103613035E-15</c:v>
                </c:pt>
                <c:pt idx="230">
                  <c:v>6.8033115407712916E-15</c:v>
                </c:pt>
                <c:pt idx="231">
                  <c:v>7.3567513475063137E-15</c:v>
                </c:pt>
                <c:pt idx="232">
                  <c:v>7.95442947171832E-15</c:v>
                </c:pt>
                <c:pt idx="233">
                  <c:v>8.5998174904052653E-15</c:v>
                </c:pt>
                <c:pt idx="234">
                  <c:v>9.2966541783363225E-15</c:v>
                </c:pt>
                <c:pt idx="235">
                  <c:v>1.0048965656522405E-14</c:v>
                </c:pt>
                <c:pt idx="236">
                  <c:v>1.0861087027364748E-14</c:v>
                </c:pt>
                <c:pt idx="237">
                  <c:v>1.1737685603666977E-14</c:v>
                </c:pt>
                <c:pt idx="238">
                  <c:v>1.2683785846237685E-14</c:v>
                </c:pt>
                <c:pt idx="239">
                  <c:v>1.3704796132863889E-14</c:v>
                </c:pt>
                <c:pt idx="240">
                  <c:v>1.4806537490042269E-14</c:v>
                </c:pt>
                <c:pt idx="241">
                  <c:v>1.5995274428046848E-14</c:v>
                </c:pt>
                <c:pt idx="242">
                  <c:v>1.7277748029734021E-14</c:v>
                </c:pt>
                <c:pt idx="243">
                  <c:v>1.8661211453967021E-14</c:v>
                </c:pt>
                <c:pt idx="244">
                  <c:v>2.0153468025745165E-14</c:v>
                </c:pt>
                <c:pt idx="245">
                  <c:v>2.1762912097077371E-14</c:v>
                </c:pt>
                <c:pt idx="246">
                  <c:v>2.3498572875401931E-14</c:v>
                </c:pt>
                <c:pt idx="247">
                  <c:v>2.5370161429988607E-14</c:v>
                </c:pt>
                <c:pt idx="248">
                  <c:v>2.7388121101290414E-14</c:v>
                </c:pt>
                <c:pt idx="249">
                  <c:v>2.9563681553747169E-14</c:v>
                </c:pt>
                <c:pt idx="250">
                  <c:v>3.1908916729096582E-14</c:v>
                </c:pt>
                <c:pt idx="251">
                  <c:v>3.4436806974924109E-14</c:v>
                </c:pt>
                <c:pt idx="252">
                  <c:v>3.7161305642040481E-14</c:v>
                </c:pt>
                <c:pt idx="253">
                  <c:v>4.0097410464379185E-14</c:v>
                </c:pt>
                <c:pt idx="254">
                  <c:v>4.3261240056564546E-14</c:v>
                </c:pt>
                <c:pt idx="255">
                  <c:v>4.6670115887172503E-14</c:v>
                </c:pt>
                <c:pt idx="256">
                  <c:v>5.034265011010947E-14</c:v>
                </c:pt>
                <c:pt idx="257">
                  <c:v>5.4298839662530959E-14</c:v>
                </c:pt>
                <c:pt idx="258">
                  <c:v>5.85601670654626E-14</c:v>
                </c:pt>
                <c:pt idx="259">
                  <c:v>6.3149708392832059E-14</c:v>
                </c:pt>
                <c:pt idx="260">
                  <c:v>6.8092248906169018E-14</c:v>
                </c:pt>
                <c:pt idx="261">
                  <c:v>7.3414406885683069E-14</c:v>
                </c:pt>
                <c:pt idx="262">
                  <c:v>7.9144766224395566E-14</c:v>
                </c:pt>
                <c:pt idx="263">
                  <c:v>8.5314018389941481E-14</c:v>
                </c:pt>
                <c:pt idx="264">
                  <c:v>9.1955114399359031E-14</c:v>
                </c:pt>
                <c:pt idx="265">
                  <c:v>9.9103427495430015E-14</c:v>
                </c:pt>
                <c:pt idx="266">
                  <c:v>1.0679692725918074E-13</c:v>
                </c:pt>
                <c:pt idx="267">
                  <c:v>1.1507636594223956E-13</c:v>
                </c:pt>
                <c:pt idx="268">
                  <c:v>1.2398547785497491E-13</c:v>
                </c:pt>
                <c:pt idx="269">
                  <c:v>1.3357119270198621E-13</c:v>
                </c:pt>
                <c:pt idx="270">
                  <c:v>1.4388386381569321E-13</c:v>
                </c:pt>
                <c:pt idx="271">
                  <c:v>1.5497751230184969E-13</c:v>
                </c:pt>
                <c:pt idx="272">
                  <c:v>1.6691008817785375E-13</c:v>
                </c:pt>
                <c:pt idx="273">
                  <c:v>1.797437496561353E-13</c:v>
                </c:pt>
                <c:pt idx="274">
                  <c:v>1.9354516180087726E-13</c:v>
                </c:pt>
                <c:pt idx="275">
                  <c:v>2.0838581586711213E-13</c:v>
                </c:pt>
                <c:pt idx="276">
                  <c:v>2.2434237071725876E-13</c:v>
                </c:pt>
                <c:pt idx="277">
                  <c:v>2.4149701780156172E-13</c:v>
                </c:pt>
                <c:pt idx="278">
                  <c:v>2.5993787128624727E-13</c:v>
                </c:pt>
                <c:pt idx="279">
                  <c:v>2.7975938501651639E-13</c:v>
                </c:pt>
                <c:pt idx="280">
                  <c:v>3.0106279811161041E-13</c:v>
                </c:pt>
                <c:pt idx="281">
                  <c:v>3.2395661110598946E-13</c:v>
                </c:pt>
                <c:pt idx="282">
                  <c:v>3.4855709467508531E-13</c:v>
                </c:pt>
                <c:pt idx="283">
                  <c:v>3.7498883311606209E-13</c:v>
                </c:pt>
                <c:pt idx="284">
                  <c:v>4.0338530489457937E-13</c:v>
                </c:pt>
                <c:pt idx="285">
                  <c:v>4.3388950271761647E-13</c:v>
                </c:pt>
                <c:pt idx="286">
                  <c:v>4.6665459575111193E-13</c:v>
                </c:pt>
                <c:pt idx="287">
                  <c:v>5.0184463676942116E-13</c:v>
                </c:pt>
                <c:pt idx="288">
                  <c:v>5.3963531720267913E-13</c:v>
                </c:pt>
                <c:pt idx="289">
                  <c:v>5.8021477323807171E-13</c:v>
                </c:pt>
                <c:pt idx="290">
                  <c:v>6.237844463328825E-13</c:v>
                </c:pt>
                <c:pt idx="291">
                  <c:v>6.7056000171156757E-13</c:v>
                </c:pt>
                <c:pt idx="292">
                  <c:v>7.2077230864643017E-13</c:v>
                </c:pt>
                <c:pt idx="293">
                  <c:v>7.746684865633048E-13</c:v>
                </c:pt>
                <c:pt idx="294">
                  <c:v>8.3251302126989505E-13</c:v>
                </c:pt>
                <c:pt idx="295">
                  <c:v>8.9458895587659099E-13</c:v>
                </c:pt>
                <c:pt idx="296">
                  <c:v>9.61199161268517E-13</c:v>
                </c:pt>
                <c:pt idx="297">
                  <c:v>1.0326676912938136E-12</c:v>
                </c:pt>
                <c:pt idx="298">
                  <c:v>1.1093412281586464E-12</c:v>
                </c:pt>
                <c:pt idx="299">
                  <c:v>1.1915906238639669E-12</c:v>
                </c:pt>
                <c:pt idx="300">
                  <c:v>1.2798125438852659E-12</c:v>
                </c:pt>
                <c:pt idx="301">
                  <c:v>1.374431219684522E-12</c:v>
                </c:pt>
                <c:pt idx="302">
                  <c:v>1.4759003170548882E-12</c:v>
                </c:pt>
                <c:pt idx="303">
                  <c:v>1.5847049277353715E-12</c:v>
                </c:pt>
                <c:pt idx="304">
                  <c:v>1.7013636921949257E-12</c:v>
                </c:pt>
                <c:pt idx="305">
                  <c:v>1.8264310619760349E-12</c:v>
                </c:pt>
                <c:pt idx="306">
                  <c:v>1.9604997105082628E-12</c:v>
                </c:pt>
                <c:pt idx="307">
                  <c:v>2.1042031018507706E-12</c:v>
                </c:pt>
                <c:pt idx="308">
                  <c:v>2.258218227410552E-12</c:v>
                </c:pt>
                <c:pt idx="309">
                  <c:v>2.4232685212977452E-12</c:v>
                </c:pt>
                <c:pt idx="310">
                  <c:v>2.6001269656368599E-12</c:v>
                </c:pt>
                <c:pt idx="311">
                  <c:v>2.7896193978462346E-12</c:v>
                </c:pt>
                <c:pt idx="312">
                  <c:v>2.9926280326335321E-12</c:v>
                </c:pt>
                <c:pt idx="313">
                  <c:v>3.2100952122329454E-12</c:v>
                </c:pt>
                <c:pt idx="314">
                  <c:v>3.4430273992352726E-12</c:v>
                </c:pt>
                <c:pt idx="315">
                  <c:v>3.6924994272337438E-12</c:v>
                </c:pt>
                <c:pt idx="316">
                  <c:v>3.9596590254338808E-12</c:v>
                </c:pt>
                <c:pt idx="317">
                  <c:v>4.2457316343522757E-12</c:v>
                </c:pt>
                <c:pt idx="318">
                  <c:v>4.5520255307657471E-12</c:v>
                </c:pt>
                <c:pt idx="319">
                  <c:v>4.8799372811668701E-12</c:v>
                </c:pt>
                <c:pt idx="320">
                  <c:v>5.2309575441419582E-12</c:v>
                </c:pt>
                <c:pt idx="321">
                  <c:v>5.6066772433128176E-12</c:v>
                </c:pt>
                <c:pt idx="322">
                  <c:v>6.0087941337819486E-12</c:v>
                </c:pt>
                <c:pt idx="323">
                  <c:v>6.4391197863926721E-12</c:v>
                </c:pt>
                <c:pt idx="324">
                  <c:v>6.8995870155662192E-12</c:v>
                </c:pt>
                <c:pt idx="325">
                  <c:v>7.3922577780140977E-12</c:v>
                </c:pt>
                <c:pt idx="326">
                  <c:v>7.9193315712444446E-12</c:v>
                </c:pt>
                <c:pt idx="327">
                  <c:v>8.4831543624978553E-12</c:v>
                </c:pt>
                <c:pt idx="328">
                  <c:v>9.0862280805607902E-12</c:v>
                </c:pt>
                <c:pt idx="329">
                  <c:v>9.7312207048219333E-12</c:v>
                </c:pt>
                <c:pt idx="330">
                  <c:v>1.042097698795995E-11</c:v>
                </c:pt>
                <c:pt idx="331">
                  <c:v>1.1158529850793788E-11</c:v>
                </c:pt>
                <c:pt idx="332">
                  <c:v>1.1947112490084998E-11</c:v>
                </c:pt>
                <c:pt idx="333">
                  <c:v>1.2790171242473066E-11</c:v>
                </c:pt>
                <c:pt idx="334">
                  <c:v>1.3691379250243333E-11</c:v>
                </c:pt>
                <c:pt idx="335">
                  <c:v>1.4654650977295562E-11</c:v>
                </c:pt>
                <c:pt idx="336">
                  <c:v>1.5684157626491678E-11</c:v>
                </c:pt>
                <c:pt idx="337">
                  <c:v>1.6784343512534735E-11</c:v>
                </c:pt>
                <c:pt idx="338">
                  <c:v>1.7959943447664174E-11</c:v>
                </c:pt>
                <c:pt idx="339">
                  <c:v>1.9216001200765428E-11</c:v>
                </c:pt>
                <c:pt idx="340">
                  <c:v>2.055788909398505E-11</c:v>
                </c:pt>
                <c:pt idx="341">
                  <c:v>2.199132880463156E-11</c:v>
                </c:pt>
                <c:pt idx="342">
                  <c:v>2.3522413444029929E-11</c:v>
                </c:pt>
                <c:pt idx="343">
                  <c:v>2.5157630989106092E-11</c:v>
                </c:pt>
                <c:pt idx="344">
                  <c:v>2.6903889146806679E-11</c:v>
                </c:pt>
                <c:pt idx="345">
                  <c:v>2.8768541736028937E-11</c:v>
                </c:pt>
                <c:pt idx="346">
                  <c:v>3.0759416676549379E-11</c:v>
                </c:pt>
                <c:pt idx="347">
                  <c:v>3.2884845679526061E-11</c:v>
                </c:pt>
                <c:pt idx="348">
                  <c:v>3.5153695739499723E-11</c:v>
                </c:pt>
                <c:pt idx="349">
                  <c:v>3.7575402533469453E-11</c:v>
                </c:pt>
                <c:pt idx="350">
                  <c:v>4.016000583857075E-11</c:v>
                </c:pt>
                <c:pt idx="351">
                  <c:v>4.2918187086158376E-11</c:v>
                </c:pt>
                <c:pt idx="352">
                  <c:v>4.5861309176698862E-11</c:v>
                </c:pt>
                <c:pt idx="353">
                  <c:v>4.9001458686881915E-11</c:v>
                </c:pt>
                <c:pt idx="354">
                  <c:v>5.2351490607610346E-11</c:v>
                </c:pt>
                <c:pt idx="355">
                  <c:v>5.5925075759395037E-11</c:v>
                </c:pt>
                <c:pt idx="356">
                  <c:v>5.9736751039696938E-11</c:v>
                </c:pt>
                <c:pt idx="357">
                  <c:v>6.380197266541057E-11</c:v>
                </c:pt>
                <c:pt idx="358">
                  <c:v>6.8137172582694993E-11</c:v>
                </c:pt>
                <c:pt idx="359">
                  <c:v>7.2759818225862158E-11</c:v>
                </c:pt>
                <c:pt idx="360">
                  <c:v>7.7688475817053774E-11</c:v>
                </c:pt>
                <c:pt idx="361">
                  <c:v>8.2942877408973992E-11</c:v>
                </c:pt>
                <c:pt idx="362">
                  <c:v>8.8543991884026567E-11</c:v>
                </c:pt>
                <c:pt idx="363">
                  <c:v>9.4514100134895522E-11</c:v>
                </c:pt>
                <c:pt idx="364">
                  <c:v>1.0087687466387065E-10</c:v>
                </c:pt>
                <c:pt idx="365">
                  <c:v>1.0765746385115411E-10</c:v>
                </c:pt>
                <c:pt idx="366">
                  <c:v>1.1488258115596349E-10</c:v>
                </c:pt>
                <c:pt idx="367">
                  <c:v>1.2258059952856132E-10</c:v>
                </c:pt>
                <c:pt idx="368">
                  <c:v>1.3078165132634696E-10</c:v>
                </c:pt>
                <c:pt idx="369">
                  <c:v>1.3951773404298555E-10</c:v>
                </c:pt>
                <c:pt idx="370">
                  <c:v>1.4882282217614426E-10</c:v>
                </c:pt>
                <c:pt idx="371">
                  <c:v>1.5873298557689369E-10</c:v>
                </c:pt>
                <c:pt idx="372">
                  <c:v>1.6928651464220471E-10</c:v>
                </c:pt>
                <c:pt idx="373">
                  <c:v>1.8052405273123449E-10</c:v>
                </c:pt>
                <c:pt idx="374">
                  <c:v>1.9248873620643618E-10</c:v>
                </c:pt>
                <c:pt idx="375">
                  <c:v>2.0522634252177213E-10</c:v>
                </c:pt>
                <c:pt idx="376">
                  <c:v>2.1878544680277229E-10</c:v>
                </c:pt>
                <c:pt idx="377">
                  <c:v>2.3321758738661215E-10</c:v>
                </c:pt>
                <c:pt idx="378">
                  <c:v>2.4857744081515243E-10</c:v>
                </c:pt>
                <c:pt idx="379">
                  <c:v>2.6492300679978149E-10</c:v>
                </c:pt>
                <c:pt idx="380">
                  <c:v>2.8231580370415719E-10</c:v>
                </c:pt>
                <c:pt idx="381">
                  <c:v>3.0082107511950018E-10</c:v>
                </c:pt>
                <c:pt idx="382">
                  <c:v>3.2050800813714758E-10</c:v>
                </c:pt>
                <c:pt idx="383">
                  <c:v>3.4144996395452874E-10</c:v>
                </c:pt>
                <c:pt idx="384">
                  <c:v>3.6372472148384637E-10</c:v>
                </c:pt>
                <c:pt idx="385">
                  <c:v>3.8741473466732823E-10</c:v>
                </c:pt>
                <c:pt idx="386">
                  <c:v>4.1260740423942573E-10</c:v>
                </c:pt>
                <c:pt idx="387">
                  <c:v>4.3939536471439706E-10</c:v>
                </c:pt>
                <c:pt idx="388">
                  <c:v>4.6787678741786981E-10</c:v>
                </c:pt>
                <c:pt idx="389">
                  <c:v>4.9815570042281269E-10</c:v>
                </c:pt>
                <c:pt idx="390">
                  <c:v>5.3034232629454962E-10</c:v>
                </c:pt>
                <c:pt idx="391">
                  <c:v>5.645534385954497E-10</c:v>
                </c:pt>
                <c:pt idx="392">
                  <c:v>6.0091273814845975E-10</c:v>
                </c:pt>
                <c:pt idx="393">
                  <c:v>6.3955125010925217E-10</c:v>
                </c:pt>
                <c:pt idx="394">
                  <c:v>6.8060774294997355E-10</c:v>
                </c:pt>
                <c:pt idx="395">
                  <c:v>7.2422917051329309E-10</c:v>
                </c:pt>
                <c:pt idx="396">
                  <c:v>7.7057113835374098E-10</c:v>
                </c:pt>
                <c:pt idx="397">
                  <c:v>8.1979839564459061E-10</c:v>
                </c:pt>
                <c:pt idx="398">
                  <c:v>8.7208535399238961E-10</c:v>
                </c:pt>
                <c:pt idx="399">
                  <c:v>9.2761663456842643E-10</c:v>
                </c:pt>
                <c:pt idx="400">
                  <c:v>9.8658764503697038E-10</c:v>
                </c:pt>
                <c:pt idx="401">
                  <c:v>1.0492051878323757E-9</c:v>
                </c:pt>
                <c:pt idx="402">
                  <c:v>1.1156881014163296E-9</c:v>
                </c:pt>
                <c:pt idx="403">
                  <c:v>1.1862679362248259E-9</c:v>
                </c:pt>
                <c:pt idx="404">
                  <c:v>1.2611896671001327E-9</c:v>
                </c:pt>
                <c:pt idx="405">
                  <c:v>1.3407124440908442E-9</c:v>
                </c:pt>
                <c:pt idx="406">
                  <c:v>1.4251103835954577E-9</c:v>
                </c:pt>
                <c:pt idx="407">
                  <c:v>1.5146734019214586E-9</c:v>
                </c:pt>
                <c:pt idx="408">
                  <c:v>1.6097080934329811E-9</c:v>
                </c:pt>
                <c:pt idx="409">
                  <c:v>1.7105386555656417E-9</c:v>
                </c:pt>
                <c:pt idx="410">
                  <c:v>1.8175078630979666E-9</c:v>
                </c:pt>
                <c:pt idx="411">
                  <c:v>1.9309780941837301E-9</c:v>
                </c:pt>
                <c:pt idx="412">
                  <c:v>2.0513324107709E-9</c:v>
                </c:pt>
                <c:pt idx="413">
                  <c:v>2.1789756961587268E-9</c:v>
                </c:pt>
                <c:pt idx="414">
                  <c:v>2.3143358525766093E-9</c:v>
                </c:pt>
                <c:pt idx="415">
                  <c:v>2.457865061805927E-9</c:v>
                </c:pt>
                <c:pt idx="416">
                  <c:v>2.6100411120106552E-9</c:v>
                </c:pt>
                <c:pt idx="417">
                  <c:v>2.7713687940921894E-9</c:v>
                </c:pt>
                <c:pt idx="418">
                  <c:v>2.9423813710417418E-9</c:v>
                </c:pt>
                <c:pt idx="419">
                  <c:v>3.1236421239271807E-9</c:v>
                </c:pt>
                <c:pt idx="420">
                  <c:v>3.315745978323114E-9</c:v>
                </c:pt>
                <c:pt idx="421">
                  <c:v>3.5193212151713628E-9</c:v>
                </c:pt>
                <c:pt idx="422">
                  <c:v>3.7350312702462282E-9</c:v>
                </c:pt>
                <c:pt idx="423">
                  <c:v>3.9635766265938408E-9</c:v>
                </c:pt>
                <c:pt idx="424">
                  <c:v>4.2056968045179313E-9</c:v>
                </c:pt>
                <c:pt idx="425">
                  <c:v>4.4621724538972293E-9</c:v>
                </c:pt>
                <c:pt idx="426">
                  <c:v>4.7338275538408569E-9</c:v>
                </c:pt>
                <c:pt idx="427">
                  <c:v>5.0215317249194271E-9</c:v>
                </c:pt>
                <c:pt idx="428">
                  <c:v>5.3262026594499811E-9</c:v>
                </c:pt>
                <c:pt idx="429">
                  <c:v>5.6488086755650004E-9</c:v>
                </c:pt>
                <c:pt idx="430">
                  <c:v>5.9903714010571289E-9</c:v>
                </c:pt>
                <c:pt idx="431">
                  <c:v>6.3519685932650478E-9</c:v>
                </c:pt>
                <c:pt idx="432">
                  <c:v>6.734737101550025E-9</c:v>
                </c:pt>
                <c:pt idx="433">
                  <c:v>7.1398759792103654E-9</c:v>
                </c:pt>
                <c:pt idx="434">
                  <c:v>7.5686497519890086E-9</c:v>
                </c:pt>
                <c:pt idx="435">
                  <c:v>8.0223918506541069E-9</c:v>
                </c:pt>
                <c:pt idx="436">
                  <c:v>8.5025082154648452E-9</c:v>
                </c:pt>
                <c:pt idx="437">
                  <c:v>9.010481080688091E-9</c:v>
                </c:pt>
                <c:pt idx="438">
                  <c:v>9.5478729476923933E-9</c:v>
                </c:pt>
                <c:pt idx="439">
                  <c:v>1.0116330755528541E-8</c:v>
                </c:pt>
                <c:pt idx="440">
                  <c:v>1.0717590258296977E-8</c:v>
                </c:pt>
                <c:pt idx="441">
                  <c:v>1.1353480619017109E-8</c:v>
                </c:pt>
                <c:pt idx="442">
                  <c:v>1.2025929230138645E-8</c:v>
                </c:pt>
                <c:pt idx="443">
                  <c:v>1.2736966771282271E-8</c:v>
                </c:pt>
                <c:pt idx="444">
                  <c:v>1.3488732515259279E-8</c:v>
                </c:pt>
                <c:pt idx="445">
                  <c:v>1.4283479893901997E-8</c:v>
                </c:pt>
                <c:pt idx="446">
                  <c:v>1.5123582335737579E-8</c:v>
                </c:pt>
                <c:pt idx="447">
                  <c:v>1.601153938806569E-8</c:v>
                </c:pt>
                <c:pt idx="448">
                  <c:v>1.6949983136523425E-8</c:v>
                </c:pt>
                <c:pt idx="449">
                  <c:v>1.7941684935817427E-8</c:v>
                </c:pt>
                <c:pt idx="450">
                  <c:v>1.8989562465855474E-8</c:v>
                </c:pt>
                <c:pt idx="451">
                  <c:v>2.0096687128141636E-8</c:v>
                </c:pt>
                <c:pt idx="452">
                  <c:v>2.1266291797921329E-8</c:v>
                </c:pt>
                <c:pt idx="453">
                  <c:v>2.2501778948227451E-8</c:v>
                </c:pt>
                <c:pt idx="454">
                  <c:v>2.3806729162655772E-8</c:v>
                </c:pt>
                <c:pt idx="455">
                  <c:v>2.5184910054412782E-8</c:v>
                </c:pt>
                <c:pt idx="456">
                  <c:v>2.6640285609914766E-8</c:v>
                </c:pt>
                <c:pt idx="457">
                  <c:v>2.8177025975982844E-8</c:v>
                </c:pt>
                <c:pt idx="458">
                  <c:v>2.9799517710474296E-8</c:v>
                </c:pt>
                <c:pt idx="459">
                  <c:v>3.1512374517014979E-8</c:v>
                </c:pt>
                <c:pt idx="460">
                  <c:v>3.3320448485355385E-8</c:v>
                </c:pt>
                <c:pt idx="461">
                  <c:v>3.5228841859763372E-8</c:v>
                </c:pt>
                <c:pt idx="462">
                  <c:v>3.7242919358784676E-8</c:v>
                </c:pt>
                <c:pt idx="463">
                  <c:v>3.9368321070665112E-8</c:v>
                </c:pt>
                <c:pt idx="464">
                  <c:v>4.1610975949717524E-8</c:v>
                </c:pt>
                <c:pt idx="465">
                  <c:v>4.3977115939947642E-8</c:v>
                </c:pt>
                <c:pt idx="466">
                  <c:v>4.6473290753320096E-8</c:v>
                </c:pt>
                <c:pt idx="467">
                  <c:v>4.910638333115337E-8</c:v>
                </c:pt>
                <c:pt idx="468">
                  <c:v>5.1883626018280926E-8</c:v>
                </c:pt>
                <c:pt idx="469">
                  <c:v>5.4812617480800256E-8</c:v>
                </c:pt>
                <c:pt idx="470">
                  <c:v>5.7901340399475686E-8</c:v>
                </c:pt>
                <c:pt idx="471">
                  <c:v>6.1158179972120601E-8</c:v>
                </c:pt>
                <c:pt idx="472">
                  <c:v>6.4591943259623518E-8</c:v>
                </c:pt>
                <c:pt idx="473">
                  <c:v>6.8211879411642554E-8</c:v>
                </c:pt>
                <c:pt idx="474">
                  <c:v>7.2027700809419865E-8</c:v>
                </c:pt>
                <c:pt idx="475">
                  <c:v>7.6049605164625875E-8</c:v>
                </c:pt>
                <c:pt idx="476">
                  <c:v>8.0288298614674373E-8</c:v>
                </c:pt>
                <c:pt idx="477">
                  <c:v>8.4755019856518469E-8</c:v>
                </c:pt>
                <c:pt idx="478">
                  <c:v>8.9461565362569086E-8</c:v>
                </c:pt>
                <c:pt idx="479">
                  <c:v>9.4420315724060557E-8</c:v>
                </c:pt>
                <c:pt idx="480">
                  <c:v>9.9644263168932466E-8</c:v>
                </c:pt>
                <c:pt idx="481">
                  <c:v>1.0514704030310168E-7</c:v>
                </c:pt>
                <c:pt idx="482">
                  <c:v>1.1094295012586722E-7</c:v>
                </c:pt>
                <c:pt idx="483">
                  <c:v>1.1704699737210902E-7</c:v>
                </c:pt>
                <c:pt idx="484">
                  <c:v>1.2347492123594674E-7</c:v>
                </c:pt>
                <c:pt idx="485">
                  <c:v>1.3024322953257942E-7</c:v>
                </c:pt>
                <c:pt idx="486">
                  <c:v>1.3736923435716266E-7</c:v>
                </c:pt>
                <c:pt idx="487">
                  <c:v>1.4487108930176706E-7</c:v>
                </c:pt>
                <c:pt idx="488">
                  <c:v>1.5276782829375753E-7</c:v>
                </c:pt>
                <c:pt idx="489">
                  <c:v>1.610794061212547E-7</c:v>
                </c:pt>
                <c:pt idx="490">
                  <c:v>1.698267407137956E-7</c:v>
                </c:pt>
                <c:pt idx="491">
                  <c:v>1.7903175724878104E-7</c:v>
                </c:pt>
                <c:pt idx="492">
                  <c:v>1.8871743415690996E-7</c:v>
                </c:pt>
                <c:pt idx="493">
                  <c:v>1.9890785110244711E-7</c:v>
                </c:pt>
                <c:pt idx="494">
                  <c:v>2.0962823901698806E-7</c:v>
                </c:pt>
                <c:pt idx="495">
                  <c:v>2.2090503226803412E-7</c:v>
                </c:pt>
                <c:pt idx="496">
                  <c:v>2.3276592304695156E-7</c:v>
                </c:pt>
                <c:pt idx="497">
                  <c:v>2.452399180635711E-7</c:v>
                </c:pt>
                <c:pt idx="498">
                  <c:v>2.5835739763800795E-7</c:v>
                </c:pt>
                <c:pt idx="499">
                  <c:v>2.7215017728343556E-7</c:v>
                </c:pt>
                <c:pt idx="500">
                  <c:v>2.8665157187684922E-7</c:v>
                </c:pt>
                <c:pt idx="501">
                  <c:v>3.0189603439367829E-7</c:v>
                </c:pt>
                <c:pt idx="502">
                  <c:v>3.1792125332330556E-7</c:v>
                </c:pt>
                <c:pt idx="503">
                  <c:v>3.3476495220341462E-7</c:v>
                </c:pt>
                <c:pt idx="504">
                  <c:v>3.5246589946691387E-7</c:v>
                </c:pt>
                <c:pt idx="505">
                  <c:v>3.7106748251858335E-7</c:v>
                </c:pt>
                <c:pt idx="506">
                  <c:v>3.9061300172171798E-7</c:v>
                </c:pt>
                <c:pt idx="507">
                  <c:v>4.1114829518740237E-7</c:v>
                </c:pt>
                <c:pt idx="508">
                  <c:v>4.3272101568625487E-7</c:v>
                </c:pt>
                <c:pt idx="509">
                  <c:v>4.5538219217711173E-7</c:v>
                </c:pt>
                <c:pt idx="510">
                  <c:v>4.7918317713779857E-7</c:v>
                </c:pt>
                <c:pt idx="511">
                  <c:v>5.0418015118403048E-7</c:v>
                </c:pt>
                <c:pt idx="512">
                  <c:v>5.3042925252100304E-7</c:v>
                </c:pt>
                <c:pt idx="513">
                  <c:v>5.5799123299671294E-7</c:v>
                </c:pt>
                <c:pt idx="514">
                  <c:v>5.8692904003621038E-7</c:v>
                </c:pt>
                <c:pt idx="515">
                  <c:v>6.1730758982303513E-7</c:v>
                </c:pt>
                <c:pt idx="516">
                  <c:v>6.4919567410726131E-7</c:v>
                </c:pt>
                <c:pt idx="517">
                  <c:v>6.8266523478577312E-7</c:v>
                </c:pt>
                <c:pt idx="518">
                  <c:v>7.1779101662450273E-7</c:v>
                </c:pt>
                <c:pt idx="519">
                  <c:v>7.5465147497677521E-7</c:v>
                </c:pt>
                <c:pt idx="520">
                  <c:v>7.9332831348644106E-7</c:v>
                </c:pt>
                <c:pt idx="521">
                  <c:v>8.3390664129545655E-7</c:v>
                </c:pt>
                <c:pt idx="522">
                  <c:v>8.7647604507523624E-7</c:v>
                </c:pt>
                <c:pt idx="523">
                  <c:v>9.2112972005509164E-7</c:v>
                </c:pt>
                <c:pt idx="524">
                  <c:v>9.6796481519056954E-7</c:v>
                </c:pt>
                <c:pt idx="525">
                  <c:v>1.0170833755207553E-6</c:v>
                </c:pt>
                <c:pt idx="526">
                  <c:v>1.0685910594165904E-6</c:v>
                </c:pt>
                <c:pt idx="527">
                  <c:v>1.1225991733976315E-6</c:v>
                </c:pt>
                <c:pt idx="528">
                  <c:v>1.1792233101104443E-6</c:v>
                </c:pt>
                <c:pt idx="529">
                  <c:v>1.2385839284201339E-6</c:v>
                </c:pt>
                <c:pt idx="530">
                  <c:v>1.3008075329112856E-6</c:v>
                </c:pt>
                <c:pt idx="531">
                  <c:v>1.3660252047298371E-6</c:v>
                </c:pt>
                <c:pt idx="532">
                  <c:v>1.4343746681522163E-6</c:v>
                </c:pt>
                <c:pt idx="533">
                  <c:v>1.5059987610310799E-6</c:v>
                </c:pt>
                <c:pt idx="534">
                  <c:v>1.5810470066490723E-6</c:v>
                </c:pt>
                <c:pt idx="535">
                  <c:v>1.6596752128172909E-6</c:v>
                </c:pt>
                <c:pt idx="536">
                  <c:v>1.7420459568207036E-6</c:v>
                </c:pt>
                <c:pt idx="537">
                  <c:v>1.8283287326337216E-6</c:v>
                </c:pt>
                <c:pt idx="538">
                  <c:v>1.9187002060494507E-6</c:v>
                </c:pt>
                <c:pt idx="539">
                  <c:v>2.0133449254444713E-6</c:v>
                </c:pt>
                <c:pt idx="540">
                  <c:v>2.1124547120443538E-6</c:v>
                </c:pt>
                <c:pt idx="541">
                  <c:v>2.2162301029915454E-6</c:v>
                </c:pt>
                <c:pt idx="542">
                  <c:v>2.3248796284791595E-6</c:v>
                </c:pt>
                <c:pt idx="543">
                  <c:v>2.4386211077143116E-6</c:v>
                </c:pt>
                <c:pt idx="544">
                  <c:v>2.5576809909999554E-6</c:v>
                </c:pt>
                <c:pt idx="545">
                  <c:v>2.6822958089089965E-6</c:v>
                </c:pt>
                <c:pt idx="546">
                  <c:v>2.8127114428677658E-6</c:v>
                </c:pt>
                <c:pt idx="547">
                  <c:v>2.9491843361872938E-6</c:v>
                </c:pt>
                <c:pt idx="548">
                  <c:v>3.0919815969809861E-6</c:v>
                </c:pt>
                <c:pt idx="549">
                  <c:v>3.2413813150222737E-6</c:v>
                </c:pt>
                <c:pt idx="550">
                  <c:v>3.3976731823592843E-6</c:v>
                </c:pt>
                <c:pt idx="551">
                  <c:v>3.5611586869377376E-6</c:v>
                </c:pt>
                <c:pt idx="552">
                  <c:v>3.7321519901212241E-6</c:v>
                </c:pt>
                <c:pt idx="553">
                  <c:v>3.9109799038206106E-6</c:v>
                </c:pt>
                <c:pt idx="554">
                  <c:v>4.0979826303466638E-6</c:v>
                </c:pt>
                <c:pt idx="555">
                  <c:v>4.2935145000422281E-6</c:v>
                </c:pt>
                <c:pt idx="556">
                  <c:v>4.497943917103342E-6</c:v>
                </c:pt>
                <c:pt idx="557">
                  <c:v>4.7116544168446239E-6</c:v>
                </c:pt>
                <c:pt idx="558">
                  <c:v>4.9350450664897849E-6</c:v>
                </c:pt>
                <c:pt idx="559">
                  <c:v>5.1685309551130487E-6</c:v>
                </c:pt>
                <c:pt idx="560">
                  <c:v>5.4125439014063303E-6</c:v>
                </c:pt>
                <c:pt idx="561">
                  <c:v>5.6675330859512485E-6</c:v>
                </c:pt>
                <c:pt idx="562">
                  <c:v>5.9339654501222583E-6</c:v>
                </c:pt>
                <c:pt idx="563">
                  <c:v>6.2123268457225933E-6</c:v>
                </c:pt>
                <c:pt idx="564">
                  <c:v>6.5031222096223473E-6</c:v>
                </c:pt>
                <c:pt idx="565">
                  <c:v>6.806876617471147E-6</c:v>
                </c:pt>
                <c:pt idx="566">
                  <c:v>7.1241357779694425E-6</c:v>
                </c:pt>
                <c:pt idx="567">
                  <c:v>7.4554670996818118E-6</c:v>
                </c:pt>
                <c:pt idx="568">
                  <c:v>7.8014600539688672E-6</c:v>
                </c:pt>
                <c:pt idx="569">
                  <c:v>8.162727308858031E-6</c:v>
                </c:pt>
                <c:pt idx="570">
                  <c:v>8.5399054583490397E-6</c:v>
                </c:pt>
                <c:pt idx="571">
                  <c:v>8.9336559151442785E-6</c:v>
                </c:pt>
                <c:pt idx="572">
                  <c:v>9.3446656868056976E-6</c:v>
                </c:pt>
                <c:pt idx="573">
                  <c:v>9.7736483735122448E-6</c:v>
                </c:pt>
                <c:pt idx="574">
                  <c:v>1.0221345200012166E-5</c:v>
                </c:pt>
                <c:pt idx="575">
                  <c:v>1.0688525774460444E-5</c:v>
                </c:pt>
                <c:pt idx="576">
                  <c:v>1.1175989331091429E-5</c:v>
                </c:pt>
                <c:pt idx="577">
                  <c:v>1.1684565595748708E-5</c:v>
                </c:pt>
                <c:pt idx="578">
                  <c:v>1.2215115919866903E-5</c:v>
                </c:pt>
                <c:pt idx="579">
                  <c:v>1.2768534409568488E-5</c:v>
                </c:pt>
                <c:pt idx="580">
                  <c:v>1.3345749020343689E-5</c:v>
                </c:pt>
                <c:pt idx="581">
                  <c:v>1.3947722730334178E-5</c:v>
                </c:pt>
                <c:pt idx="582">
                  <c:v>1.4575454780341168E-5</c:v>
                </c:pt>
                <c:pt idx="583">
                  <c:v>1.5229981938258419E-5</c:v>
                </c:pt>
                <c:pt idx="584">
                  <c:v>1.5912379720428582E-5</c:v>
                </c:pt>
                <c:pt idx="585">
                  <c:v>1.6623763737344532E-5</c:v>
                </c:pt>
                <c:pt idx="586">
                  <c:v>1.7365291082427348E-5</c:v>
                </c:pt>
                <c:pt idx="587">
                  <c:v>1.8138161724357005E-5</c:v>
                </c:pt>
                <c:pt idx="588">
                  <c:v>1.8943619957134672E-5</c:v>
                </c:pt>
                <c:pt idx="589">
                  <c:v>1.9782955866132212E-5</c:v>
                </c:pt>
                <c:pt idx="590">
                  <c:v>2.0657506909715906E-5</c:v>
                </c:pt>
                <c:pt idx="591">
                  <c:v>2.1568659452464445E-5</c:v>
                </c:pt>
                <c:pt idx="592">
                  <c:v>2.2517850390979532E-5</c:v>
                </c:pt>
                <c:pt idx="593">
                  <c:v>2.3506568874842593E-5</c:v>
                </c:pt>
                <c:pt idx="594">
                  <c:v>2.4536357966731259E-5</c:v>
                </c:pt>
                <c:pt idx="595">
                  <c:v>2.5608816472955098E-5</c:v>
                </c:pt>
                <c:pt idx="596">
                  <c:v>2.6725600725585608E-5</c:v>
                </c:pt>
                <c:pt idx="597">
                  <c:v>2.7888426442523873E-5</c:v>
                </c:pt>
                <c:pt idx="598">
                  <c:v>2.9099070721239073E-5</c:v>
                </c:pt>
                <c:pt idx="599">
                  <c:v>3.0359373929922384E-5</c:v>
                </c:pt>
                <c:pt idx="600">
                  <c:v>3.1671241834896335E-5</c:v>
                </c:pt>
                <c:pt idx="601">
                  <c:v>3.3036647631878857E-5</c:v>
                </c:pt>
                <c:pt idx="602">
                  <c:v>3.445763411535907E-5</c:v>
                </c:pt>
                <c:pt idx="603">
                  <c:v>3.593631590548263E-5</c:v>
                </c:pt>
                <c:pt idx="604">
                  <c:v>3.747488169825175E-5</c:v>
                </c:pt>
                <c:pt idx="605">
                  <c:v>3.9075596596771511E-5</c:v>
                </c:pt>
                <c:pt idx="606">
                  <c:v>4.0740804561290034E-5</c:v>
                </c:pt>
                <c:pt idx="607">
                  <c:v>4.2472930793624464E-5</c:v>
                </c:pt>
                <c:pt idx="608">
                  <c:v>4.4274484313100437E-5</c:v>
                </c:pt>
                <c:pt idx="609">
                  <c:v>4.6148060558248716E-5</c:v>
                </c:pt>
                <c:pt idx="610">
                  <c:v>4.8096344017700687E-5</c:v>
                </c:pt>
                <c:pt idx="611">
                  <c:v>5.0122110997197211E-5</c:v>
                </c:pt>
                <c:pt idx="612">
                  <c:v>5.2228232403361829E-5</c:v>
                </c:pt>
                <c:pt idx="613">
                  <c:v>5.441767663938446E-5</c:v>
                </c:pt>
                <c:pt idx="614">
                  <c:v>5.6693512535455071E-5</c:v>
                </c:pt>
                <c:pt idx="615">
                  <c:v>5.9058912422083054E-5</c:v>
                </c:pt>
                <c:pt idx="616">
                  <c:v>6.1517155186319172E-5</c:v>
                </c:pt>
                <c:pt idx="617">
                  <c:v>6.4071629492179483E-5</c:v>
                </c:pt>
                <c:pt idx="618">
                  <c:v>6.6725837029379953E-5</c:v>
                </c:pt>
                <c:pt idx="619">
                  <c:v>6.9483395881420051E-5</c:v>
                </c:pt>
                <c:pt idx="620">
                  <c:v>7.2348043925862804E-5</c:v>
                </c:pt>
                <c:pt idx="621">
                  <c:v>7.5323642379054867E-5</c:v>
                </c:pt>
                <c:pt idx="622">
                  <c:v>7.8414179381924853E-5</c:v>
                </c:pt>
                <c:pt idx="623">
                  <c:v>8.1623773701355873E-5</c:v>
                </c:pt>
                <c:pt idx="624">
                  <c:v>8.4956678498726568E-5</c:v>
                </c:pt>
                <c:pt idx="625">
                  <c:v>8.8417285198261197E-5</c:v>
                </c:pt>
                <c:pt idx="626">
                  <c:v>9.2010127474173586E-5</c:v>
                </c:pt>
                <c:pt idx="627">
                  <c:v>9.5739885269896519E-5</c:v>
                </c:pt>
                <c:pt idx="628">
                  <c:v>9.9611388976073023E-5</c:v>
                </c:pt>
                <c:pt idx="629">
                  <c:v>1.0362962367305162E-4</c:v>
                </c:pt>
                <c:pt idx="630">
                  <c:v>1.0779973347552207E-4</c:v>
                </c:pt>
                <c:pt idx="631">
                  <c:v>1.1212702598051294E-4</c:v>
                </c:pt>
                <c:pt idx="632">
                  <c:v>1.1661697681453198E-4</c:v>
                </c:pt>
                <c:pt idx="633">
                  <c:v>1.2127523428484555E-4</c:v>
                </c:pt>
                <c:pt idx="634">
                  <c:v>1.2610762413856058E-4</c:v>
                </c:pt>
                <c:pt idx="635">
                  <c:v>1.3112015441973934E-4</c:v>
                </c:pt>
                <c:pt idx="636">
                  <c:v>1.3631902044641819E-4</c:v>
                </c:pt>
                <c:pt idx="637">
                  <c:v>1.4171060987799855E-4</c:v>
                </c:pt>
                <c:pt idx="638">
                  <c:v>1.4730150790609464E-4</c:v>
                </c:pt>
                <c:pt idx="639">
                  <c:v>1.5309850257283486E-4</c:v>
                </c:pt>
                <c:pt idx="640">
                  <c:v>1.591085901577749E-4</c:v>
                </c:pt>
                <c:pt idx="641">
                  <c:v>1.6533898071791064E-4</c:v>
                </c:pt>
                <c:pt idx="642">
                  <c:v>1.7179710374637391E-4</c:v>
                </c:pt>
                <c:pt idx="643">
                  <c:v>1.7849061390562415E-4</c:v>
                </c:pt>
                <c:pt idx="644">
                  <c:v>1.854273969327247E-4</c:v>
                </c:pt>
                <c:pt idx="645">
                  <c:v>1.9261557563488019E-4</c:v>
                </c:pt>
                <c:pt idx="646">
                  <c:v>2.0006351600643235E-4</c:v>
                </c:pt>
                <c:pt idx="647">
                  <c:v>2.077798334801928E-4</c:v>
                </c:pt>
                <c:pt idx="648">
                  <c:v>2.1577339929446104E-4</c:v>
                </c:pt>
                <c:pt idx="649">
                  <c:v>2.2405334698938351E-4</c:v>
                </c:pt>
                <c:pt idx="650">
                  <c:v>2.3262907903576213E-4</c:v>
                </c:pt>
                <c:pt idx="651">
                  <c:v>2.4151027356811294E-4</c:v>
                </c:pt>
                <c:pt idx="652">
                  <c:v>2.5070689128159351E-4</c:v>
                </c:pt>
                <c:pt idx="653">
                  <c:v>2.6022918242785131E-4</c:v>
                </c:pt>
                <c:pt idx="654">
                  <c:v>2.7008769396297261E-4</c:v>
                </c:pt>
                <c:pt idx="655">
                  <c:v>2.8029327681533545E-4</c:v>
                </c:pt>
                <c:pt idx="656">
                  <c:v>2.9085709329068621E-4</c:v>
                </c:pt>
                <c:pt idx="657">
                  <c:v>3.0179062460777839E-4</c:v>
                </c:pt>
                <c:pt idx="658">
                  <c:v>3.1310567858100491E-4</c:v>
                </c:pt>
                <c:pt idx="659">
                  <c:v>3.2481439741893769E-4</c:v>
                </c:pt>
                <c:pt idx="660">
                  <c:v>3.369292656763001E-4</c:v>
                </c:pt>
                <c:pt idx="661">
                  <c:v>3.4946311833705668E-4</c:v>
                </c:pt>
                <c:pt idx="662">
                  <c:v>3.6242914903206191E-4</c:v>
                </c:pt>
                <c:pt idx="663">
                  <c:v>3.7584091839937273E-4</c:v>
                </c:pt>
                <c:pt idx="664">
                  <c:v>3.8971236258145137E-4</c:v>
                </c:pt>
                <c:pt idx="665">
                  <c:v>4.0405780186381079E-4</c:v>
                </c:pt>
                <c:pt idx="666">
                  <c:v>4.188919494494403E-4</c:v>
                </c:pt>
                <c:pt idx="667">
                  <c:v>4.3422992038166797E-4</c:v>
                </c:pt>
                <c:pt idx="668">
                  <c:v>4.5008724059258931E-4</c:v>
                </c:pt>
                <c:pt idx="669">
                  <c:v>4.6647985610759335E-4</c:v>
                </c:pt>
                <c:pt idx="670">
                  <c:v>4.834241423832264E-4</c:v>
                </c:pt>
                <c:pt idx="671">
                  <c:v>5.0093691378494398E-4</c:v>
                </c:pt>
                <c:pt idx="672">
                  <c:v>5.1903543320641621E-4</c:v>
                </c:pt>
                <c:pt idx="673">
                  <c:v>5.3773742182927631E-4</c:v>
                </c:pt>
                <c:pt idx="674">
                  <c:v>5.5706106902420061E-4</c:v>
                </c:pt>
                <c:pt idx="675">
                  <c:v>5.7702504239043328E-4</c:v>
                </c:pt>
                <c:pt idx="676">
                  <c:v>5.9764849793397801E-4</c:v>
                </c:pt>
                <c:pt idx="677">
                  <c:v>6.1895109038678786E-4</c:v>
                </c:pt>
                <c:pt idx="678">
                  <c:v>6.4095298365951514E-4</c:v>
                </c:pt>
                <c:pt idx="679">
                  <c:v>6.636748614390342E-4</c:v>
                </c:pt>
                <c:pt idx="680">
                  <c:v>6.8713793791563837E-4</c:v>
                </c:pt>
                <c:pt idx="681">
                  <c:v>7.1136396864557305E-4</c:v>
                </c:pt>
                <c:pt idx="682">
                  <c:v>7.3637526155356792E-4</c:v>
                </c:pt>
                <c:pt idx="683">
                  <c:v>7.6219468806693058E-4</c:v>
                </c:pt>
                <c:pt idx="684">
                  <c:v>7.8884569437498442E-4</c:v>
                </c:pt>
                <c:pt idx="685">
                  <c:v>8.1635231282772835E-4</c:v>
                </c:pt>
                <c:pt idx="686">
                  <c:v>8.4473917345828653E-4</c:v>
                </c:pt>
                <c:pt idx="687">
                  <c:v>8.7403151563125725E-4</c:v>
                </c:pt>
                <c:pt idx="688">
                  <c:v>9.0425519982151314E-4</c:v>
                </c:pt>
                <c:pt idx="689">
                  <c:v>9.3543671951357155E-4</c:v>
                </c:pt>
                <c:pt idx="690">
                  <c:v>9.6760321321798237E-4</c:v>
                </c:pt>
                <c:pt idx="691">
                  <c:v>1.0007824766136153E-3</c:v>
                </c:pt>
                <c:pt idx="692">
                  <c:v>1.0350029748020795E-3</c:v>
                </c:pt>
                <c:pt idx="693">
                  <c:v>1.0702938546784946E-3</c:v>
                </c:pt>
                <c:pt idx="694">
                  <c:v>1.1066849574088433E-3</c:v>
                </c:pt>
                <c:pt idx="695">
                  <c:v>1.144206831022121E-3</c:v>
                </c:pt>
                <c:pt idx="696">
                  <c:v>1.1828907431032931E-3</c:v>
                </c:pt>
                <c:pt idx="697">
                  <c:v>1.2227686935916138E-3</c:v>
                </c:pt>
                <c:pt idx="698">
                  <c:v>1.2638734276717578E-3</c:v>
                </c:pt>
                <c:pt idx="699">
                  <c:v>1.3062384487685375E-3</c:v>
                </c:pt>
                <c:pt idx="700">
                  <c:v>1.3498980316293263E-3</c:v>
                </c:pt>
                <c:pt idx="701">
                  <c:v>1.3948872354916375E-3</c:v>
                </c:pt>
                <c:pt idx="702">
                  <c:v>1.4412419173390756E-3</c:v>
                </c:pt>
                <c:pt idx="703">
                  <c:v>1.4889987452366693E-3</c:v>
                </c:pt>
                <c:pt idx="704">
                  <c:v>1.5381952117374809E-3</c:v>
                </c:pt>
                <c:pt idx="705" formatCode="0.0000">
                  <c:v>1.588869647364044E-3</c:v>
                </c:pt>
                <c:pt idx="706">
                  <c:v>1.6410612341559716E-3</c:v>
                </c:pt>
                <c:pt idx="707">
                  <c:v>1.6948100192761828E-3</c:v>
                </c:pt>
                <c:pt idx="708">
                  <c:v>1.7501569286755281E-3</c:v>
                </c:pt>
                <c:pt idx="709">
                  <c:v>1.8071437808055979E-3</c:v>
                </c:pt>
                <c:pt idx="710">
                  <c:v>1.8658133003832678E-3</c:v>
                </c:pt>
                <c:pt idx="711">
                  <c:v>1.9262091321867736E-3</c:v>
                </c:pt>
                <c:pt idx="712">
                  <c:v>1.9883758548935315E-3</c:v>
                </c:pt>
                <c:pt idx="713">
                  <c:v>2.0523589949384968E-3</c:v>
                </c:pt>
                <c:pt idx="714">
                  <c:v>2.118205040403609E-3</c:v>
                </c:pt>
                <c:pt idx="715">
                  <c:v>2.1859614549124551E-3</c:v>
                </c:pt>
                <c:pt idx="716">
                  <c:v>2.2556766915411419E-3</c:v>
                </c:pt>
                <c:pt idx="717">
                  <c:v>2.327400206730168E-3</c:v>
                </c:pt>
                <c:pt idx="718">
                  <c:v>2.4011824741885235E-3</c:v>
                </c:pt>
                <c:pt idx="719">
                  <c:v>2.4770749987844676E-3</c:v>
                </c:pt>
                <c:pt idx="720">
                  <c:v>2.555130330426425E-3</c:v>
                </c:pt>
                <c:pt idx="721">
                  <c:v>2.6354020779038034E-3</c:v>
                </c:pt>
                <c:pt idx="722">
                  <c:v>2.7179449227001662E-3</c:v>
                </c:pt>
                <c:pt idx="723">
                  <c:v>2.8028146327637726E-3</c:v>
                </c:pt>
                <c:pt idx="724">
                  <c:v>2.8900680762249387E-3</c:v>
                </c:pt>
                <c:pt idx="725">
                  <c:v>2.9797632350530012E-3</c:v>
                </c:pt>
                <c:pt idx="726">
                  <c:v>3.0719592186492228E-3</c:v>
                </c:pt>
                <c:pt idx="727">
                  <c:v>3.1667162773565405E-3</c:v>
                </c:pt>
                <c:pt idx="728">
                  <c:v>3.2640958158896005E-3</c:v>
                </c:pt>
                <c:pt idx="729">
                  <c:v>3.3641604066673159E-3</c:v>
                </c:pt>
                <c:pt idx="730">
                  <c:v>3.466973803039064E-3</c:v>
                </c:pt>
                <c:pt idx="731">
                  <c:v>3.5726009523979751E-3</c:v>
                </c:pt>
                <c:pt idx="732">
                  <c:v>3.6811080091729842E-3</c:v>
                </c:pt>
                <c:pt idx="733">
                  <c:v>3.7925623476835479E-3</c:v>
                </c:pt>
                <c:pt idx="734">
                  <c:v>3.9070325748508106E-3</c:v>
                </c:pt>
                <c:pt idx="735">
                  <c:v>4.0245885427565575E-3</c:v>
                </c:pt>
                <c:pt idx="736">
                  <c:v>4.1453013610341927E-3</c:v>
                </c:pt>
                <c:pt idx="737">
                  <c:v>4.2692434090871867E-3</c:v>
                </c:pt>
                <c:pt idx="738">
                  <c:v>4.3964883481188988E-3</c:v>
                </c:pt>
                <c:pt idx="739">
                  <c:v>4.5271111329650005E-3</c:v>
                </c:pt>
                <c:pt idx="740">
                  <c:v>4.6611880237166226E-3</c:v>
                </c:pt>
                <c:pt idx="741">
                  <c:v>4.7987965971238999E-3</c:v>
                </c:pt>
                <c:pt idx="742">
                  <c:v>4.9400157577683679E-3</c:v>
                </c:pt>
                <c:pt idx="743">
                  <c:v>5.0849257489886668E-3</c:v>
                </c:pt>
                <c:pt idx="744">
                  <c:v>5.2336081635533382E-3</c:v>
                </c:pt>
                <c:pt idx="745">
                  <c:v>5.3861459540642809E-3</c:v>
                </c:pt>
                <c:pt idx="746">
                  <c:v>5.5426234430800969E-3</c:v>
                </c:pt>
                <c:pt idx="747">
                  <c:v>5.7031263329480053E-3</c:v>
                </c:pt>
                <c:pt idx="748">
                  <c:v>5.8677417153301104E-3</c:v>
                </c:pt>
                <c:pt idx="749">
                  <c:v>6.0365580804098151E-3</c:v>
                </c:pt>
                <c:pt idx="750">
                  <c:v>6.2096653257732726E-3</c:v>
                </c:pt>
                <c:pt idx="751">
                  <c:v>6.3871547649405613E-3</c:v>
                </c:pt>
                <c:pt idx="752">
                  <c:v>6.5691191355436995E-3</c:v>
                </c:pt>
                <c:pt idx="753">
                  <c:v>6.7556526071377299E-3</c:v>
                </c:pt>
                <c:pt idx="754">
                  <c:v>6.9468507886210062E-3</c:v>
                </c:pt>
                <c:pt idx="755">
                  <c:v>7.1428107352682346E-3</c:v>
                </c:pt>
                <c:pt idx="756">
                  <c:v>7.3436309553449597E-3</c:v>
                </c:pt>
                <c:pt idx="757">
                  <c:v>7.54941141630594E-3</c:v>
                </c:pt>
                <c:pt idx="758">
                  <c:v>7.7602535505503223E-3</c:v>
                </c:pt>
                <c:pt idx="759">
                  <c:v>7.9762602607302835E-3</c:v>
                </c:pt>
                <c:pt idx="760">
                  <c:v>8.1975359245923807E-3</c:v>
                </c:pt>
                <c:pt idx="761">
                  <c:v>8.4241863993417265E-3</c:v>
                </c:pt>
                <c:pt idx="762">
                  <c:v>8.656319025512671E-3</c:v>
                </c:pt>
                <c:pt idx="763">
                  <c:v>8.8940426303329989E-3</c:v>
                </c:pt>
                <c:pt idx="764">
                  <c:v>9.1374675305686548E-3</c:v>
                </c:pt>
                <c:pt idx="765">
                  <c:v>9.3867055348344497E-3</c:v>
                </c:pt>
                <c:pt idx="766">
                  <c:v>9.6418699453542089E-3</c:v>
                </c:pt>
                <c:pt idx="767">
                  <c:v>9.903075559160035E-3</c:v>
                </c:pt>
                <c:pt idx="768">
                  <c:v>1.0170438668715365E-2</c:v>
                </c:pt>
                <c:pt idx="769">
                  <c:v>1.0444077061946722E-2</c:v>
                </c:pt>
                <c:pt idx="770">
                  <c:v>1.0724110021671507E-2</c:v>
                </c:pt>
                <c:pt idx="771">
                  <c:v>1.101065832440673E-2</c:v>
                </c:pt>
                <c:pt idx="772">
                  <c:v>1.1303844238548022E-2</c:v>
                </c:pt>
                <c:pt idx="773">
                  <c:v>1.1603791521898721E-2</c:v>
                </c:pt>
                <c:pt idx="774">
                  <c:v>1.1910625418541931E-2</c:v>
                </c:pt>
                <c:pt idx="775">
                  <c:v>1.222447265503912E-2</c:v>
                </c:pt>
                <c:pt idx="776">
                  <c:v>1.254546143594093E-2</c:v>
                </c:pt>
                <c:pt idx="777">
                  <c:v>1.2873721438596331E-2</c:v>
                </c:pt>
                <c:pt idx="778">
                  <c:v>1.3209383807250452E-2</c:v>
                </c:pt>
                <c:pt idx="779">
                  <c:v>1.3552581146414E-2</c:v>
                </c:pt>
                <c:pt idx="780">
                  <c:v>1.3903447513492706E-2</c:v>
                </c:pt>
                <c:pt idx="781">
                  <c:v>1.4262118410662605E-2</c:v>
                </c:pt>
                <c:pt idx="782">
                  <c:v>1.4628730775982812E-2</c:v>
                </c:pt>
                <c:pt idx="783">
                  <c:v>1.5003422973725922E-2</c:v>
                </c:pt>
                <c:pt idx="784">
                  <c:v>1.5386334783918931E-2</c:v>
                </c:pt>
                <c:pt idx="785">
                  <c:v>1.5777607391083803E-2</c:v>
                </c:pt>
                <c:pt idx="786">
                  <c:v>1.6177383372159237E-2</c:v>
                </c:pt>
                <c:pt idx="787">
                  <c:v>1.6585806683598214E-2</c:v>
                </c:pt>
                <c:pt idx="788">
                  <c:v>1.7003022647625654E-2</c:v>
                </c:pt>
                <c:pt idx="789">
                  <c:v>1.7429177937649754E-2</c:v>
                </c:pt>
                <c:pt idx="790">
                  <c:v>1.7864420562808903E-2</c:v>
                </c:pt>
                <c:pt idx="791">
                  <c:v>1.8308899851651406E-2</c:v>
                </c:pt>
                <c:pt idx="792">
                  <c:v>1.8762766434929912E-2</c:v>
                </c:pt>
                <c:pt idx="793">
                  <c:v>1.9226172227509331E-2</c:v>
                </c:pt>
                <c:pt idx="794">
                  <c:v>1.9699270409368808E-2</c:v>
                </c:pt>
                <c:pt idx="795">
                  <c:v>2.0182215405696091E-2</c:v>
                </c:pt>
                <c:pt idx="796">
                  <c:v>2.0675162866061525E-2</c:v>
                </c:pt>
                <c:pt idx="797">
                  <c:v>2.1178269642663672E-2</c:v>
                </c:pt>
                <c:pt idx="798">
                  <c:v>2.1691693767638132E-2</c:v>
                </c:pt>
                <c:pt idx="799">
                  <c:v>2.2215594429422669E-2</c:v>
                </c:pt>
                <c:pt idx="800">
                  <c:v>2.2750131948169994E-2</c:v>
                </c:pt>
                <c:pt idx="801">
                  <c:v>2.3295467750202525E-2</c:v>
                </c:pt>
                <c:pt idx="802">
                  <c:v>2.3851764341498938E-2</c:v>
                </c:pt>
                <c:pt idx="803">
                  <c:v>2.4419185280212696E-2</c:v>
                </c:pt>
                <c:pt idx="804">
                  <c:v>2.4997895148210381E-2</c:v>
                </c:pt>
                <c:pt idx="805">
                  <c:v>2.5588059521628459E-2</c:v>
                </c:pt>
                <c:pt idx="806">
                  <c:v>2.6189844940442186E-2</c:v>
                </c:pt>
                <c:pt idx="807">
                  <c:v>2.6803418877044405E-2</c:v>
                </c:pt>
                <c:pt idx="808">
                  <c:v>2.7428949703826033E-2</c:v>
                </c:pt>
                <c:pt idx="809">
                  <c:v>2.8066606659761684E-2</c:v>
                </c:pt>
                <c:pt idx="810">
                  <c:v>2.871655981599075E-2</c:v>
                </c:pt>
                <c:pt idx="811">
                  <c:v>2.9378980040398073E-2</c:v>
                </c:pt>
                <c:pt idx="812">
                  <c:v>3.005403896118819E-2</c:v>
                </c:pt>
                <c:pt idx="813">
                  <c:v>3.0741908929454276E-2</c:v>
                </c:pt>
                <c:pt idx="814">
                  <c:v>3.1442762980740557E-2</c:v>
                </c:pt>
                <c:pt idx="815">
                  <c:v>3.2156774795601417E-2</c:v>
                </c:pt>
                <c:pt idx="816">
                  <c:v>3.2884118659151529E-2</c:v>
                </c:pt>
                <c:pt idx="817">
                  <c:v>3.3624969419615569E-2</c:v>
                </c:pt>
                <c:pt idx="818">
                  <c:v>3.4379502445877064E-2</c:v>
                </c:pt>
                <c:pt idx="819">
                  <c:v>3.5147893584025591E-2</c:v>
                </c:pt>
                <c:pt idx="820">
                  <c:v>3.5930319112912446E-2</c:v>
                </c:pt>
                <c:pt idx="821">
                  <c:v>3.6726955698711761E-2</c:v>
                </c:pt>
                <c:pt idx="822">
                  <c:v>3.7537980348502087E-2</c:v>
                </c:pt>
                <c:pt idx="823">
                  <c:v>3.8363570362856425E-2</c:v>
                </c:pt>
                <c:pt idx="824">
                  <c:v>3.9203903287467368E-2</c:v>
                </c:pt>
                <c:pt idx="825">
                  <c:v>4.005915686380157E-2</c:v>
                </c:pt>
                <c:pt idx="826">
                  <c:v>4.0929508978791662E-2</c:v>
                </c:pt>
                <c:pt idx="827">
                  <c:v>4.1815137613578912E-2</c:v>
                </c:pt>
                <c:pt idx="828">
                  <c:v>4.2716220791312653E-2</c:v>
                </c:pt>
                <c:pt idx="829">
                  <c:v>4.363293652401512E-2</c:v>
                </c:pt>
                <c:pt idx="830">
                  <c:v>4.4565462758526131E-2</c:v>
                </c:pt>
                <c:pt idx="831">
                  <c:v>4.5513977321532617E-2</c:v>
                </c:pt>
                <c:pt idx="832">
                  <c:v>4.6478657863702644E-2</c:v>
                </c:pt>
                <c:pt idx="833">
                  <c:v>4.7459681802929587E-2</c:v>
                </c:pt>
                <c:pt idx="834">
                  <c:v>4.8457226266704678E-2</c:v>
                </c:pt>
                <c:pt idx="835">
                  <c:v>4.9471468033629673E-2</c:v>
                </c:pt>
                <c:pt idx="836">
                  <c:v>5.0502583474085094E-2</c:v>
                </c:pt>
                <c:pt idx="837">
                  <c:v>5.1550748490070353E-2</c:v>
                </c:pt>
                <c:pt idx="838">
                  <c:v>5.2616138454232741E-2</c:v>
                </c:pt>
                <c:pt idx="839">
                  <c:v>5.3698928148100067E-2</c:v>
                </c:pt>
                <c:pt idx="840">
                  <c:v>5.47992916995379E-2</c:v>
                </c:pt>
                <c:pt idx="841">
                  <c:v>5.59174025194491E-2</c:v>
                </c:pt>
                <c:pt idx="842">
                  <c:v>5.7053433237733708E-2</c:v>
                </c:pt>
                <c:pt idx="843">
                  <c:v>5.8207555638532193E-2</c:v>
                </c:pt>
                <c:pt idx="844">
                  <c:v>5.9379940594771696E-2</c:v>
                </c:pt>
                <c:pt idx="845">
                  <c:v>6.0570758002037373E-2</c:v>
                </c:pt>
                <c:pt idx="846">
                  <c:v>6.1780176711790036E-2</c:v>
                </c:pt>
                <c:pt idx="847">
                  <c:v>6.3008364463956079E-2</c:v>
                </c:pt>
                <c:pt idx="848">
                  <c:v>6.4255487818913215E-2</c:v>
                </c:pt>
                <c:pt idx="849">
                  <c:v>6.5521712088893569E-2</c:v>
                </c:pt>
                <c:pt idx="850">
                  <c:v>6.6807201268834771E-2</c:v>
                </c:pt>
                <c:pt idx="851">
                  <c:v>6.8112117966701691E-2</c:v>
                </c:pt>
                <c:pt idx="852">
                  <c:v>6.943662333330769E-2</c:v>
                </c:pt>
                <c:pt idx="853">
                  <c:v>7.0780876991661135E-2</c:v>
                </c:pt>
                <c:pt idx="854">
                  <c:v>7.2145036965869158E-2</c:v>
                </c:pt>
                <c:pt idx="855">
                  <c:v>7.352925960962331E-2</c:v>
                </c:pt>
                <c:pt idx="856">
                  <c:v>7.4933699534301734E-2</c:v>
                </c:pt>
                <c:pt idx="857">
                  <c:v>7.6358509536713193E-2</c:v>
                </c:pt>
                <c:pt idx="858">
                  <c:v>7.7803840526520229E-2</c:v>
                </c:pt>
                <c:pt idx="859">
                  <c:v>7.9269841453365908E-2</c:v>
                </c:pt>
                <c:pt idx="860">
                  <c:v>8.0756659233744088E-2</c:v>
                </c:pt>
                <c:pt idx="861">
                  <c:v>8.226443867764166E-2</c:v>
                </c:pt>
                <c:pt idx="862">
                  <c:v>8.3793322414986493E-2</c:v>
                </c:pt>
                <c:pt idx="863">
                  <c:v>8.534345082193906E-2</c:v>
                </c:pt>
                <c:pt idx="864">
                  <c:v>8.6914961947056502E-2</c:v>
                </c:pt>
                <c:pt idx="865">
                  <c:v>8.8507991437373201E-2</c:v>
                </c:pt>
                <c:pt idx="866">
                  <c:v>9.0122672464423292E-2</c:v>
                </c:pt>
                <c:pt idx="867">
                  <c:v>9.1759135650251178E-2</c:v>
                </c:pt>
                <c:pt idx="868">
                  <c:v>9.3417508993440146E-2</c:v>
                </c:pt>
                <c:pt idx="869">
                  <c:v>9.5097917795206932E-2</c:v>
                </c:pt>
                <c:pt idx="870">
                  <c:v>9.6800484585577884E-2</c:v>
                </c:pt>
                <c:pt idx="871">
                  <c:v>9.8525329049714783E-2</c:v>
                </c:pt>
                <c:pt idx="872">
                  <c:v>0.10027256795440853</c:v>
                </c:pt>
                <c:pt idx="873">
                  <c:v>0.10204231507478534</c:v>
                </c:pt>
                <c:pt idx="874">
                  <c:v>0.10383468112126615</c:v>
                </c:pt>
                <c:pt idx="875">
                  <c:v>0.10564977366682049</c:v>
                </c:pt>
                <c:pt idx="876">
                  <c:v>0.10748769707455175</c:v>
                </c:pt>
                <c:pt idx="877">
                  <c:v>0.10934855242565633</c:v>
                </c:pt>
                <c:pt idx="878">
                  <c:v>0.11123243744779887</c:v>
                </c:pt>
                <c:pt idx="879">
                  <c:v>0.11313944644394081</c:v>
                </c:pt>
                <c:pt idx="880">
                  <c:v>0.11506967022167136</c:v>
                </c:pt>
                <c:pt idx="881">
                  <c:v>0.11702319602307143</c:v>
                </c:pt>
                <c:pt idx="882">
                  <c:v>0.11900010745516298</c:v>
                </c:pt>
                <c:pt idx="883">
                  <c:v>0.12100048442097999</c:v>
                </c:pt>
                <c:pt idx="884">
                  <c:v>0.1230244030513048</c:v>
                </c:pt>
                <c:pt idx="885">
                  <c:v>0.12507193563711105</c:v>
                </c:pt>
                <c:pt idx="886">
                  <c:v>0.12714315056275871</c:v>
                </c:pt>
                <c:pt idx="887">
                  <c:v>0.12923811223997772</c:v>
                </c:pt>
                <c:pt idx="888">
                  <c:v>0.13135688104269017</c:v>
                </c:pt>
                <c:pt idx="889">
                  <c:v>0.13349951324270637</c:v>
                </c:pt>
                <c:pt idx="890">
                  <c:v>0.13566606094634137</c:v>
                </c:pt>
                <c:pt idx="891">
                  <c:v>0.13785657203199375</c:v>
                </c:pt>
                <c:pt idx="892">
                  <c:v>0.14007109008872676</c:v>
                </c:pt>
                <c:pt idx="893">
                  <c:v>0.1423096543558966</c:v>
                </c:pt>
                <c:pt idx="894">
                  <c:v>0.14457229966386653</c:v>
                </c:pt>
                <c:pt idx="895">
                  <c:v>0.14685905637585228</c:v>
                </c:pt>
                <c:pt idx="896">
                  <c:v>0.14916995033093727</c:v>
                </c:pt>
                <c:pt idx="897">
                  <c:v>0.15150500278829904</c:v>
                </c:pt>
                <c:pt idx="898">
                  <c:v>0.15386423037268981</c:v>
                </c:pt>
                <c:pt idx="899">
                  <c:v>0.15624764502120914</c:v>
                </c:pt>
                <c:pt idx="900">
                  <c:v>0.158655253931411</c:v>
                </c:pt>
                <c:pt idx="901">
                  <c:v>0.1610870595107845</c:v>
                </c:pt>
                <c:pt idx="902">
                  <c:v>0.16354305932764557</c:v>
                </c:pt>
                <c:pt idx="903">
                  <c:v>0.16602324606348196</c:v>
                </c:pt>
                <c:pt idx="904">
                  <c:v>0.1685276074667903</c:v>
                </c:pt>
                <c:pt idx="905">
                  <c:v>0.17105612630843381</c:v>
                </c:pt>
                <c:pt idx="906">
                  <c:v>0.17360878033857596</c:v>
                </c:pt>
                <c:pt idx="907">
                  <c:v>0.17618554224520877</c:v>
                </c:pt>
                <c:pt idx="908">
                  <c:v>0.17878637961432209</c:v>
                </c:pt>
                <c:pt idx="909">
                  <c:v>0.18141125489174714</c:v>
                </c:pt>
                <c:pt idx="910">
                  <c:v>0.18406012534670901</c:v>
                </c:pt>
                <c:pt idx="911">
                  <c:v>0.1867329430371214</c:v>
                </c:pt>
                <c:pt idx="912">
                  <c:v>0.18942965477666041</c:v>
                </c:pt>
                <c:pt idx="913">
                  <c:v>0.19215020210364453</c:v>
                </c:pt>
                <c:pt idx="914">
                  <c:v>0.1948945212517561</c:v>
                </c:pt>
                <c:pt idx="915">
                  <c:v>0.19766254312263665</c:v>
                </c:pt>
                <c:pt idx="916">
                  <c:v>0.20045419326039338</c:v>
                </c:pt>
                <c:pt idx="917">
                  <c:v>0.20326939182801163</c:v>
                </c:pt>
                <c:pt idx="918">
                  <c:v>0.20610805358575646</c:v>
                </c:pt>
                <c:pt idx="919">
                  <c:v>0.20897008787154436</c:v>
                </c:pt>
                <c:pt idx="920">
                  <c:v>0.21185539858333891</c:v>
                </c:pt>
                <c:pt idx="921">
                  <c:v>0.21476388416357883</c:v>
                </c:pt>
                <c:pt idx="922">
                  <c:v>0.21769543758567433</c:v>
                </c:pt>
                <c:pt idx="923">
                  <c:v>0.22064994634259028</c:v>
                </c:pt>
                <c:pt idx="924">
                  <c:v>0.22362729243753954</c:v>
                </c:pt>
                <c:pt idx="925">
                  <c:v>0.22662735237680787</c:v>
                </c:pt>
                <c:pt idx="926">
                  <c:v>0.22964999716473011</c:v>
                </c:pt>
                <c:pt idx="927">
                  <c:v>0.23269509230083663</c:v>
                </c:pt>
                <c:pt idx="928">
                  <c:v>0.23576249777918967</c:v>
                </c:pt>
                <c:pt idx="929">
                  <c:v>0.23885206808992465</c:v>
                </c:pt>
                <c:pt idx="930">
                  <c:v>0.24196365222301053</c:v>
                </c:pt>
                <c:pt idx="931">
                  <c:v>0.24509709367424659</c:v>
                </c:pt>
                <c:pt idx="932">
                  <c:v>0.24825223045350719</c:v>
                </c:pt>
                <c:pt idx="933">
                  <c:v>0.25142889509524613</c:v>
                </c:pt>
                <c:pt idx="934">
                  <c:v>0.25462691467127163</c:v>
                </c:pt>
                <c:pt idx="935">
                  <c:v>0.25784611080580044</c:v>
                </c:pt>
                <c:pt idx="936">
                  <c:v>0.26108629969279651</c:v>
                </c:pt>
                <c:pt idx="937">
                  <c:v>0.26434729211561214</c:v>
                </c:pt>
                <c:pt idx="938">
                  <c:v>0.26762889346891727</c:v>
                </c:pt>
                <c:pt idx="939">
                  <c:v>0.27093090378293938</c:v>
                </c:pt>
                <c:pt idx="940">
                  <c:v>0.27425311775000694</c:v>
                </c:pt>
                <c:pt idx="941">
                  <c:v>0.27759532475339754</c:v>
                </c:pt>
                <c:pt idx="942">
                  <c:v>0.28095730889849657</c:v>
                </c:pt>
                <c:pt idx="943">
                  <c:v>0.28433884904625673</c:v>
                </c:pt>
                <c:pt idx="944">
                  <c:v>0.28773971884895921</c:v>
                </c:pt>
                <c:pt idx="945">
                  <c:v>0.29115968678827775</c:v>
                </c:pt>
                <c:pt idx="946">
                  <c:v>0.29459851621562916</c:v>
                </c:pt>
                <c:pt idx="947">
                  <c:v>0.29805596539480717</c:v>
                </c:pt>
                <c:pt idx="948">
                  <c:v>0.30153178754689658</c:v>
                </c:pt>
                <c:pt idx="949">
                  <c:v>0.30502573089744911</c:v>
                </c:pt>
                <c:pt idx="950">
                  <c:v>0.30853753872591616</c:v>
                </c:pt>
                <c:pt idx="951">
                  <c:v>0.31206694941732016</c:v>
                </c:pt>
                <c:pt idx="952">
                  <c:v>0.31561369651615179</c:v>
                </c:pt>
                <c:pt idx="953">
                  <c:v>0.31917750878248441</c:v>
                </c:pt>
                <c:pt idx="954">
                  <c:v>0.32275811025027601</c:v>
                </c:pt>
                <c:pt idx="955">
                  <c:v>0.32635522028784791</c:v>
                </c:pt>
                <c:pt idx="956">
                  <c:v>0.32996855366052125</c:v>
                </c:pt>
                <c:pt idx="957">
                  <c:v>0.3335978205953849</c:v>
                </c:pt>
                <c:pt idx="958">
                  <c:v>0.33724272684817613</c:v>
                </c:pt>
                <c:pt idx="959">
                  <c:v>0.34090297377224887</c:v>
                </c:pt>
                <c:pt idx="960">
                  <c:v>0.34457825838960254</c:v>
                </c:pt>
                <c:pt idx="961">
                  <c:v>0.34826827346394373</c:v>
                </c:pt>
                <c:pt idx="962">
                  <c:v>0.35197270757575927</c:v>
                </c:pt>
                <c:pt idx="963">
                  <c:v>0.35569124519937456</c:v>
                </c:pt>
                <c:pt idx="964">
                  <c:v>0.35942356678192988</c:v>
                </c:pt>
                <c:pt idx="965">
                  <c:v>0.36316934882430252</c:v>
                </c:pt>
                <c:pt idx="966">
                  <c:v>0.36692826396389322</c:v>
                </c:pt>
                <c:pt idx="967">
                  <c:v>0.37069998105926716</c:v>
                </c:pt>
                <c:pt idx="968">
                  <c:v>0.37448416527660044</c:v>
                </c:pt>
                <c:pt idx="969">
                  <c:v>0.37828047817790089</c:v>
                </c:pt>
                <c:pt idx="970">
                  <c:v>0.38208857781096728</c:v>
                </c:pt>
                <c:pt idx="971">
                  <c:v>0.38590811880104203</c:v>
                </c:pt>
                <c:pt idx="972">
                  <c:v>0.38973875244412182</c:v>
                </c:pt>
                <c:pt idx="973">
                  <c:v>0.39358012680188004</c:v>
                </c:pt>
                <c:pt idx="974">
                  <c:v>0.39743188679815888</c:v>
                </c:pt>
                <c:pt idx="975">
                  <c:v>0.40129367431699503</c:v>
                </c:pt>
                <c:pt idx="976">
                  <c:v>0.4051651283021227</c:v>
                </c:pt>
                <c:pt idx="977">
                  <c:v>0.4090458848579126</c:v>
                </c:pt>
                <c:pt idx="978">
                  <c:v>0.41293557735170361</c:v>
                </c:pt>
                <c:pt idx="979">
                  <c:v>0.41683383651747574</c:v>
                </c:pt>
                <c:pt idx="980">
                  <c:v>0.42074029056081452</c:v>
                </c:pt>
                <c:pt idx="981">
                  <c:v>0.42465456526512269</c:v>
                </c:pt>
                <c:pt idx="982">
                  <c:v>0.42857628409901727</c:v>
                </c:pt>
                <c:pt idx="983">
                  <c:v>0.43250506832487901</c:v>
                </c:pt>
                <c:pt idx="984">
                  <c:v>0.43644053710848441</c:v>
                </c:pt>
                <c:pt idx="985">
                  <c:v>0.44038230762967467</c:v>
                </c:pt>
                <c:pt idx="986">
                  <c:v>0.44432999519401062</c:v>
                </c:pt>
                <c:pt idx="987">
                  <c:v>0.44828321334535581</c:v>
                </c:pt>
                <c:pt idx="988">
                  <c:v>0.45224157397933262</c:v>
                </c:pt>
                <c:pt idx="989">
                  <c:v>0.45620468745759957</c:v>
                </c:pt>
                <c:pt idx="990">
                  <c:v>0.46017216272288808</c:v>
                </c:pt>
                <c:pt idx="991">
                  <c:v>0.4641436074147447</c:v>
                </c:pt>
                <c:pt idx="992">
                  <c:v>0.46811862798592918</c:v>
                </c:pt>
                <c:pt idx="993">
                  <c:v>0.47209682981939538</c:v>
                </c:pt>
                <c:pt idx="994">
                  <c:v>0.47607781734580945</c:v>
                </c:pt>
                <c:pt idx="995">
                  <c:v>0.4800611941615438</c:v>
                </c:pt>
                <c:pt idx="996">
                  <c:v>0.48404656314708538</c:v>
                </c:pt>
                <c:pt idx="997">
                  <c:v>0.48803352658580335</c:v>
                </c:pt>
                <c:pt idx="998">
                  <c:v>0.49202168628301457</c:v>
                </c:pt>
                <c:pt idx="999">
                  <c:v>0.49601064368528491</c:v>
                </c:pt>
                <c:pt idx="1000">
                  <c:v>0.5</c:v>
                </c:pt>
                <c:pt idx="1001">
                  <c:v>0.50398935631455211</c:v>
                </c:pt>
                <c:pt idx="1002">
                  <c:v>0.50797831371682245</c:v>
                </c:pt>
                <c:pt idx="1003">
                  <c:v>0.51196647341403301</c:v>
                </c:pt>
                <c:pt idx="1004">
                  <c:v>0.51595343685275108</c:v>
                </c:pt>
                <c:pt idx="1005">
                  <c:v>0.51993880583829277</c:v>
                </c:pt>
                <c:pt idx="1006">
                  <c:v>0.52392218265402712</c:v>
                </c:pt>
                <c:pt idx="1007">
                  <c:v>0.52790317018044131</c:v>
                </c:pt>
                <c:pt idx="1008">
                  <c:v>0.53188137201390762</c:v>
                </c:pt>
                <c:pt idx="1009">
                  <c:v>0.53585639258509232</c:v>
                </c:pt>
                <c:pt idx="1010">
                  <c:v>0.53982783727694983</c:v>
                </c:pt>
                <c:pt idx="1011">
                  <c:v>0.54379531254223745</c:v>
                </c:pt>
                <c:pt idx="1012">
                  <c:v>0.54775842602050462</c:v>
                </c:pt>
                <c:pt idx="1013">
                  <c:v>0.55171678665448198</c:v>
                </c:pt>
                <c:pt idx="1014">
                  <c:v>0.5556700048058274</c:v>
                </c:pt>
                <c:pt idx="1015">
                  <c:v>0.55961769237016368</c:v>
                </c:pt>
                <c:pt idx="1016">
                  <c:v>0.56355946289135361</c:v>
                </c:pt>
                <c:pt idx="1017">
                  <c:v>0.56749493167495935</c:v>
                </c:pt>
                <c:pt idx="1018">
                  <c:v>0.57142371590082264</c:v>
                </c:pt>
                <c:pt idx="1019">
                  <c:v>0.57534543473471744</c:v>
                </c:pt>
                <c:pt idx="1020">
                  <c:v>0.57925970943902483</c:v>
                </c:pt>
                <c:pt idx="1021">
                  <c:v>0.58316616348236427</c:v>
                </c:pt>
                <c:pt idx="1022">
                  <c:v>0.58706442264813674</c:v>
                </c:pt>
                <c:pt idx="1023">
                  <c:v>0.59095411514192819</c:v>
                </c:pt>
                <c:pt idx="1024">
                  <c:v>0.59483487169771798</c:v>
                </c:pt>
                <c:pt idx="1025">
                  <c:v>0.59870632568284599</c:v>
                </c:pt>
                <c:pt idx="1026">
                  <c:v>0.6025681132016838</c:v>
                </c:pt>
                <c:pt idx="1027">
                  <c:v>0.60641987319796298</c:v>
                </c:pt>
                <c:pt idx="1028">
                  <c:v>0.61026124755572053</c:v>
                </c:pt>
                <c:pt idx="1029">
                  <c:v>0.61409188119880076</c:v>
                </c:pt>
                <c:pt idx="1030">
                  <c:v>0.61791142218887629</c:v>
                </c:pt>
                <c:pt idx="1031">
                  <c:v>0.62171952182194323</c:v>
                </c:pt>
                <c:pt idx="1032">
                  <c:v>0.62551583472324424</c:v>
                </c:pt>
                <c:pt idx="1033">
                  <c:v>0.62930001894057752</c:v>
                </c:pt>
                <c:pt idx="1034">
                  <c:v>0.63307173603595235</c:v>
                </c:pt>
                <c:pt idx="1035">
                  <c:v>0.63683065117554438</c:v>
                </c:pt>
                <c:pt idx="1036">
                  <c:v>0.64057643321791646</c:v>
                </c:pt>
                <c:pt idx="1037">
                  <c:v>0.64430875480047223</c:v>
                </c:pt>
                <c:pt idx="1038">
                  <c:v>0.64802729242408852</c:v>
                </c:pt>
                <c:pt idx="1039">
                  <c:v>0.6517317265359085</c:v>
                </c:pt>
                <c:pt idx="1040">
                  <c:v>0.65542174161025057</c:v>
                </c:pt>
                <c:pt idx="1041">
                  <c:v>0.65909702622760369</c:v>
                </c:pt>
                <c:pt idx="1042">
                  <c:v>0.6627572731516771</c:v>
                </c:pt>
                <c:pt idx="1043">
                  <c:v>0.66640217940446989</c:v>
                </c:pt>
                <c:pt idx="1044">
                  <c:v>0.6700314463393342</c:v>
                </c:pt>
                <c:pt idx="1045">
                  <c:v>0.67364477971200776</c:v>
                </c:pt>
                <c:pt idx="1046">
                  <c:v>0.67724188974958044</c:v>
                </c:pt>
                <c:pt idx="1047">
                  <c:v>0.68082249121737271</c:v>
                </c:pt>
                <c:pt idx="1048">
                  <c:v>0.68438630348370633</c:v>
                </c:pt>
                <c:pt idx="1049">
                  <c:v>0.68793305058253829</c:v>
                </c:pt>
                <c:pt idx="1050">
                  <c:v>0.69146246127394229</c:v>
                </c:pt>
                <c:pt idx="1051">
                  <c:v>0.69497426910241078</c:v>
                </c:pt>
                <c:pt idx="1052">
                  <c:v>0.69846821245296442</c:v>
                </c:pt>
                <c:pt idx="1053">
                  <c:v>0.70194403460505428</c:v>
                </c:pt>
                <c:pt idx="1054">
                  <c:v>0.70540148378423295</c:v>
                </c:pt>
                <c:pt idx="1055">
                  <c:v>0.70884031321158503</c:v>
                </c:pt>
                <c:pt idx="1056">
                  <c:v>0.71226028115090478</c:v>
                </c:pt>
                <c:pt idx="1057">
                  <c:v>0.71566115095360794</c:v>
                </c:pt>
                <c:pt idx="1058">
                  <c:v>0.71904269110136787</c:v>
                </c:pt>
                <c:pt idx="1059">
                  <c:v>0.72240467524646768</c:v>
                </c:pt>
                <c:pt idx="1060">
                  <c:v>0.72574688224986006</c:v>
                </c:pt>
                <c:pt idx="1061">
                  <c:v>0.72906909621692806</c:v>
                </c:pt>
                <c:pt idx="1062">
                  <c:v>0.73237110653095117</c:v>
                </c:pt>
                <c:pt idx="1063">
                  <c:v>0.73565270788425696</c:v>
                </c:pt>
                <c:pt idx="1064">
                  <c:v>0.73891370030707337</c:v>
                </c:pt>
                <c:pt idx="1065">
                  <c:v>0.74215388919407066</c:v>
                </c:pt>
                <c:pt idx="1066">
                  <c:v>0.74537308532859936</c:v>
                </c:pt>
                <c:pt idx="1067">
                  <c:v>0.74857110490462575</c:v>
                </c:pt>
                <c:pt idx="1068">
                  <c:v>0.75174776954636646</c:v>
                </c:pt>
                <c:pt idx="1069">
                  <c:v>0.75490290632562784</c:v>
                </c:pt>
                <c:pt idx="1070">
                  <c:v>0.75803634777686457</c:v>
                </c:pt>
                <c:pt idx="1071">
                  <c:v>0.76114793190995123</c:v>
                </c:pt>
                <c:pt idx="1072">
                  <c:v>0.7642375022206872</c:v>
                </c:pt>
                <c:pt idx="1073">
                  <c:v>0.76730490769904136</c:v>
                </c:pt>
                <c:pt idx="1074">
                  <c:v>0.77035000283514843</c:v>
                </c:pt>
                <c:pt idx="1075">
                  <c:v>0.77337264762307123</c:v>
                </c:pt>
                <c:pt idx="1076">
                  <c:v>0.776372707562341</c:v>
                </c:pt>
                <c:pt idx="1077">
                  <c:v>0.77935005365729138</c:v>
                </c:pt>
                <c:pt idx="1078">
                  <c:v>0.78230456241420798</c:v>
                </c:pt>
                <c:pt idx="1079">
                  <c:v>0.78523611583630437</c:v>
                </c:pt>
                <c:pt idx="1080">
                  <c:v>0.7881446014165453</c:v>
                </c:pt>
                <c:pt idx="1081">
                  <c:v>0.79102991212834095</c:v>
                </c:pt>
                <c:pt idx="1082">
                  <c:v>0.79389194641412986</c:v>
                </c:pt>
                <c:pt idx="1083">
                  <c:v>0.7967306081718748</c:v>
                </c:pt>
                <c:pt idx="1084">
                  <c:v>0.79954580673949405</c:v>
                </c:pt>
                <c:pt idx="1085">
                  <c:v>0.80233745687725233</c:v>
                </c:pt>
                <c:pt idx="1086">
                  <c:v>0.80510547874813643</c:v>
                </c:pt>
                <c:pt idx="1087">
                  <c:v>0.80784979789624922</c:v>
                </c:pt>
                <c:pt idx="1088">
                  <c:v>0.81057034522323379</c:v>
                </c:pt>
                <c:pt idx="1089">
                  <c:v>0.81326705696277357</c:v>
                </c:pt>
                <c:pt idx="1090">
                  <c:v>0.81593987465318718</c:v>
                </c:pt>
                <c:pt idx="1091">
                  <c:v>0.81858874510814972</c:v>
                </c:pt>
                <c:pt idx="1092">
                  <c:v>0.82121362038557577</c:v>
                </c:pt>
                <c:pt idx="1093">
                  <c:v>0.82381445775469064</c:v>
                </c:pt>
                <c:pt idx="1094">
                  <c:v>0.82639121966132423</c:v>
                </c:pt>
                <c:pt idx="1095">
                  <c:v>0.82894387369146738</c:v>
                </c:pt>
                <c:pt idx="1096">
                  <c:v>0.83147239253311178</c:v>
                </c:pt>
                <c:pt idx="1097">
                  <c:v>0.83397675393642046</c:v>
                </c:pt>
                <c:pt idx="1098">
                  <c:v>0.83645694067225818</c:v>
                </c:pt>
                <c:pt idx="1099">
                  <c:v>0.83891294048911991</c:v>
                </c:pt>
                <c:pt idx="1100">
                  <c:v>0.8413447460684943</c:v>
                </c:pt>
                <c:pt idx="1101">
                  <c:v>0.84375235497869738</c:v>
                </c:pt>
                <c:pt idx="1102">
                  <c:v>0.8461357696272177</c:v>
                </c:pt>
                <c:pt idx="1103">
                  <c:v>0.84849499721160937</c:v>
                </c:pt>
                <c:pt idx="1104">
                  <c:v>0.85083004966897202</c:v>
                </c:pt>
                <c:pt idx="1105">
                  <c:v>0.85314094362405801</c:v>
                </c:pt>
                <c:pt idx="1106">
                  <c:v>0.85542770033604487</c:v>
                </c:pt>
                <c:pt idx="1107">
                  <c:v>0.85769034564401569</c:v>
                </c:pt>
                <c:pt idx="1108">
                  <c:v>0.85992890991118642</c:v>
                </c:pt>
                <c:pt idx="1109">
                  <c:v>0.86214342796792032</c:v>
                </c:pt>
                <c:pt idx="1110">
                  <c:v>0.86433393905357381</c:v>
                </c:pt>
                <c:pt idx="1111">
                  <c:v>0.8665004867572097</c:v>
                </c:pt>
                <c:pt idx="1112">
                  <c:v>0.86864311895722679</c:v>
                </c:pt>
                <c:pt idx="1113">
                  <c:v>0.87076188775994012</c:v>
                </c:pt>
                <c:pt idx="1114">
                  <c:v>0.87285684943716002</c:v>
                </c:pt>
                <c:pt idx="1115">
                  <c:v>0.87492806436280868</c:v>
                </c:pt>
                <c:pt idx="1116">
                  <c:v>0.87697559694861582</c:v>
                </c:pt>
                <c:pt idx="1117">
                  <c:v>0.8789995155789414</c:v>
                </c:pt>
                <c:pt idx="1118">
                  <c:v>0.88099989254475952</c:v>
                </c:pt>
                <c:pt idx="1119">
                  <c:v>0.88297680397685196</c:v>
                </c:pt>
                <c:pt idx="1120">
                  <c:v>0.88493032977825281</c:v>
                </c:pt>
                <c:pt idx="1121">
                  <c:v>0.88686055355598437</c:v>
                </c:pt>
                <c:pt idx="1122">
                  <c:v>0.88876756255212741</c:v>
                </c:pt>
                <c:pt idx="1123">
                  <c:v>0.89065144757427062</c:v>
                </c:pt>
                <c:pt idx="1124">
                  <c:v>0.89251230292537609</c:v>
                </c:pt>
                <c:pt idx="1125">
                  <c:v>0.89435022633310801</c:v>
                </c:pt>
                <c:pt idx="1126">
                  <c:v>0.89616531887866335</c:v>
                </c:pt>
                <c:pt idx="1127">
                  <c:v>0.89795768492514516</c:v>
                </c:pt>
                <c:pt idx="1128">
                  <c:v>0.89972743204552275</c:v>
                </c:pt>
                <c:pt idx="1129">
                  <c:v>0.90147467095021749</c:v>
                </c:pt>
                <c:pt idx="1130">
                  <c:v>0.9031995154143555</c:v>
                </c:pt>
                <c:pt idx="1131">
                  <c:v>0.90490208220472712</c:v>
                </c:pt>
                <c:pt idx="1132">
                  <c:v>0.9065824910064948</c:v>
                </c:pt>
                <c:pt idx="1133">
                  <c:v>0.90824086434968621</c:v>
                </c:pt>
                <c:pt idx="1134">
                  <c:v>0.90987732753551498</c:v>
                </c:pt>
                <c:pt idx="1135">
                  <c:v>0.91149200856256585</c:v>
                </c:pt>
                <c:pt idx="1136">
                  <c:v>0.91308503805288332</c:v>
                </c:pt>
                <c:pt idx="1137">
                  <c:v>0.91465654917800165</c:v>
                </c:pt>
                <c:pt idx="1138">
                  <c:v>0.91620667758495511</c:v>
                </c:pt>
                <c:pt idx="1139">
                  <c:v>0.91773556132230061</c:v>
                </c:pt>
                <c:pt idx="1140">
                  <c:v>0.91924334076619885</c:v>
                </c:pt>
                <c:pt idx="1141">
                  <c:v>0.92073015854657814</c:v>
                </c:pt>
                <c:pt idx="1142">
                  <c:v>0.92219615947342448</c:v>
                </c:pt>
                <c:pt idx="1143">
                  <c:v>0.92364149046323218</c:v>
                </c:pt>
                <c:pt idx="1144">
                  <c:v>0.92506630046564453</c:v>
                </c:pt>
                <c:pt idx="1145">
                  <c:v>0.92647074039032373</c:v>
                </c:pt>
                <c:pt idx="1146">
                  <c:v>0.92785496303407877</c:v>
                </c:pt>
                <c:pt idx="1147">
                  <c:v>0.92921912300828735</c:v>
                </c:pt>
                <c:pt idx="1148">
                  <c:v>0.93056337666664168</c:v>
                </c:pt>
                <c:pt idx="1149">
                  <c:v>0.93188788203324824</c:v>
                </c:pt>
                <c:pt idx="1150">
                  <c:v>0.93319279873111594</c:v>
                </c:pt>
                <c:pt idx="1151">
                  <c:v>0.93447828791105803</c:v>
                </c:pt>
                <c:pt idx="1152">
                  <c:v>0.93574451218103905</c:v>
                </c:pt>
                <c:pt idx="1153">
                  <c:v>0.93699163553599685</c:v>
                </c:pt>
                <c:pt idx="1154">
                  <c:v>0.93821982328816367</c:v>
                </c:pt>
                <c:pt idx="1155">
                  <c:v>0.93942924199791711</c:v>
                </c:pt>
                <c:pt idx="1156">
                  <c:v>0.94062005940518334</c:v>
                </c:pt>
                <c:pt idx="1157">
                  <c:v>0.94179244436142362</c:v>
                </c:pt>
                <c:pt idx="1158">
                  <c:v>0.94294656676222299</c:v>
                </c:pt>
                <c:pt idx="1159">
                  <c:v>0.94408259748050805</c:v>
                </c:pt>
                <c:pt idx="1160">
                  <c:v>0.94520070830041991</c:v>
                </c:pt>
                <c:pt idx="1161">
                  <c:v>0.94630107185185852</c:v>
                </c:pt>
                <c:pt idx="1162">
                  <c:v>0.9473838615457264</c:v>
                </c:pt>
                <c:pt idx="1163">
                  <c:v>0.94844925150988957</c:v>
                </c:pt>
                <c:pt idx="1164">
                  <c:v>0.94949741652587527</c:v>
                </c:pt>
                <c:pt idx="1165">
                  <c:v>0.95052853196633147</c:v>
                </c:pt>
                <c:pt idx="1166">
                  <c:v>0.95154277373325713</c:v>
                </c:pt>
                <c:pt idx="1167">
                  <c:v>0.95254031819703289</c:v>
                </c:pt>
                <c:pt idx="1168">
                  <c:v>0.9535213421362605</c:v>
                </c:pt>
                <c:pt idx="1169">
                  <c:v>0.95448602267843097</c:v>
                </c:pt>
                <c:pt idx="1170">
                  <c:v>0.95543453724143812</c:v>
                </c:pt>
                <c:pt idx="1171">
                  <c:v>0.95636706347594957</c:v>
                </c:pt>
                <c:pt idx="1172">
                  <c:v>0.95728377920865282</c:v>
                </c:pt>
                <c:pt idx="1173">
                  <c:v>0.95818486238637823</c:v>
                </c:pt>
                <c:pt idx="1174">
                  <c:v>0.95907049102116615</c:v>
                </c:pt>
                <c:pt idx="1175">
                  <c:v>0.95994084313615691</c:v>
                </c:pt>
                <c:pt idx="1176">
                  <c:v>0.960796096712492</c:v>
                </c:pt>
                <c:pt idx="1177">
                  <c:v>0.96163642963710361</c:v>
                </c:pt>
                <c:pt idx="1178">
                  <c:v>0.96246201965145861</c:v>
                </c:pt>
                <c:pt idx="1179">
                  <c:v>0.9632730443012496</c:v>
                </c:pt>
                <c:pt idx="1180">
                  <c:v>0.96406968088705047</c:v>
                </c:pt>
                <c:pt idx="1181">
                  <c:v>0.96485210641593799</c:v>
                </c:pt>
                <c:pt idx="1182">
                  <c:v>0.96562049755408719</c:v>
                </c:pt>
                <c:pt idx="1183">
                  <c:v>0.96637503058034935</c:v>
                </c:pt>
                <c:pt idx="1184">
                  <c:v>0.96711588134081417</c:v>
                </c:pt>
                <c:pt idx="1185">
                  <c:v>0.96784322520436472</c:v>
                </c:pt>
                <c:pt idx="1186">
                  <c:v>0.96855723701922602</c:v>
                </c:pt>
                <c:pt idx="1187">
                  <c:v>0.96925809107051297</c:v>
                </c:pt>
                <c:pt idx="1188">
                  <c:v>0.96994596103877984</c:v>
                </c:pt>
                <c:pt idx="1189">
                  <c:v>0.97062101995957062</c:v>
                </c:pt>
                <c:pt idx="1190">
                  <c:v>0.97128344018397827</c:v>
                </c:pt>
                <c:pt idx="1191">
                  <c:v>0.97193339334020812</c:v>
                </c:pt>
                <c:pt idx="1192">
                  <c:v>0.9725710502961441</c:v>
                </c:pt>
                <c:pt idx="1193">
                  <c:v>0.9731965811229264</c:v>
                </c:pt>
                <c:pt idx="1194">
                  <c:v>0.97381015505952917</c:v>
                </c:pt>
                <c:pt idx="1195">
                  <c:v>0.97441194047834334</c:v>
                </c:pt>
                <c:pt idx="1196">
                  <c:v>0.97500210485176209</c:v>
                </c:pt>
                <c:pt idx="1197">
                  <c:v>0.97558081471976033</c:v>
                </c:pt>
                <c:pt idx="1198">
                  <c:v>0.97614823565847475</c:v>
                </c:pt>
                <c:pt idx="1199">
                  <c:v>0.97670453224977161</c:v>
                </c:pt>
                <c:pt idx="1200">
                  <c:v>0.97724986805180469</c:v>
                </c:pt>
                <c:pt idx="1201">
                  <c:v>0.97778440557055246</c:v>
                </c:pt>
                <c:pt idx="1202">
                  <c:v>0.97830830623233744</c:v>
                </c:pt>
                <c:pt idx="1203">
                  <c:v>0.97882173035731235</c:v>
                </c:pt>
                <c:pt idx="1204">
                  <c:v>0.97932483713391505</c:v>
                </c:pt>
                <c:pt idx="1205">
                  <c:v>0.97981778459428093</c:v>
                </c:pt>
                <c:pt idx="1206">
                  <c:v>0.98030072959060877</c:v>
                </c:pt>
                <c:pt idx="1207">
                  <c:v>0.98077382777246858</c:v>
                </c:pt>
                <c:pt idx="1208">
                  <c:v>0.98123723356504833</c:v>
                </c:pt>
                <c:pt idx="1209">
                  <c:v>0.9816911001483275</c:v>
                </c:pt>
                <c:pt idx="1210">
                  <c:v>0.98213557943717034</c:v>
                </c:pt>
                <c:pt idx="1211">
                  <c:v>0.98257082206233004</c:v>
                </c:pt>
                <c:pt idx="1212">
                  <c:v>0.98299697735235436</c:v>
                </c:pt>
                <c:pt idx="1213">
                  <c:v>0.98341419331638247</c:v>
                </c:pt>
                <c:pt idx="1214">
                  <c:v>0.98382261662782167</c:v>
                </c:pt>
                <c:pt idx="1215">
                  <c:v>0.98422239260889766</c:v>
                </c:pt>
                <c:pt idx="1216">
                  <c:v>0.98461366521606264</c:v>
                </c:pt>
                <c:pt idx="1217">
                  <c:v>0.98499657702625631</c:v>
                </c:pt>
                <c:pt idx="1218">
                  <c:v>0.98537126922399954</c:v>
                </c:pt>
                <c:pt idx="1219">
                  <c:v>0.9857378815893203</c:v>
                </c:pt>
                <c:pt idx="1220">
                  <c:v>0.98609655248649075</c:v>
                </c:pt>
                <c:pt idx="1221">
                  <c:v>0.98644741885356957</c:v>
                </c:pt>
                <c:pt idx="1222">
                  <c:v>0.98679061619273367</c:v>
                </c:pt>
                <c:pt idx="1223">
                  <c:v>0.9871262785613879</c:v>
                </c:pt>
                <c:pt idx="1224">
                  <c:v>0.98745453856404364</c:v>
                </c:pt>
                <c:pt idx="1225">
                  <c:v>0.98777552734494578</c:v>
                </c:pt>
                <c:pt idx="1226">
                  <c:v>0.98808937458144364</c:v>
                </c:pt>
                <c:pt idx="1227">
                  <c:v>0.98839620847808729</c:v>
                </c:pt>
                <c:pt idx="1228">
                  <c:v>0.98869615576143821</c:v>
                </c:pt>
                <c:pt idx="1229">
                  <c:v>0.98898934167557973</c:v>
                </c:pt>
                <c:pt idx="1230">
                  <c:v>0.98927588997831539</c:v>
                </c:pt>
                <c:pt idx="1231">
                  <c:v>0.98955592293804062</c:v>
                </c:pt>
                <c:pt idx="1232">
                  <c:v>0.98982956133127209</c:v>
                </c:pt>
                <c:pt idx="1233">
                  <c:v>0.99009692444082797</c:v>
                </c:pt>
                <c:pt idx="1234">
                  <c:v>0.99035813005463391</c:v>
                </c:pt>
                <c:pt idx="1235">
                  <c:v>0.99061329446515389</c:v>
                </c:pt>
                <c:pt idx="1236">
                  <c:v>0.99086253246942002</c:v>
                </c:pt>
                <c:pt idx="1237">
                  <c:v>0.99110595736965579</c:v>
                </c:pt>
                <c:pt idx="1238">
                  <c:v>0.99134368097447645</c:v>
                </c:pt>
                <c:pt idx="1239">
                  <c:v>0.99157581360064762</c:v>
                </c:pt>
                <c:pt idx="1240">
                  <c:v>0.99180246407539729</c:v>
                </c:pt>
                <c:pt idx="1241">
                  <c:v>0.99202373973925984</c:v>
                </c:pt>
                <c:pt idx="1242">
                  <c:v>0.99223974644943991</c:v>
                </c:pt>
                <c:pt idx="1243">
                  <c:v>0.99245058858368473</c:v>
                </c:pt>
                <c:pt idx="1244">
                  <c:v>0.99265636904464549</c:v>
                </c:pt>
                <c:pt idx="1245">
                  <c:v>0.99285718926472266</c:v>
                </c:pt>
                <c:pt idx="1246">
                  <c:v>0.99305314921137</c:v>
                </c:pt>
                <c:pt idx="1247">
                  <c:v>0.99324434739285361</c:v>
                </c:pt>
                <c:pt idx="1248">
                  <c:v>0.99343088086444786</c:v>
                </c:pt>
                <c:pt idx="1249">
                  <c:v>0.99361284523505122</c:v>
                </c:pt>
                <c:pt idx="1250">
                  <c:v>0.99379033467421851</c:v>
                </c:pt>
                <c:pt idx="1251">
                  <c:v>0.99396344191958219</c:v>
                </c:pt>
                <c:pt idx="1252">
                  <c:v>0.99413225828466256</c:v>
                </c:pt>
                <c:pt idx="1253">
                  <c:v>0.99429687366704433</c:v>
                </c:pt>
                <c:pt idx="1254">
                  <c:v>0.99445737655691269</c:v>
                </c:pt>
                <c:pt idx="1255">
                  <c:v>0.99461385404592861</c:v>
                </c:pt>
                <c:pt idx="1256">
                  <c:v>0.99476639183643967</c:v>
                </c:pt>
                <c:pt idx="1257">
                  <c:v>0.99491507425100467</c:v>
                </c:pt>
                <c:pt idx="1258">
                  <c:v>0.99505998424222497</c:v>
                </c:pt>
                <c:pt idx="1259">
                  <c:v>0.99520120340286966</c:v>
                </c:pt>
                <c:pt idx="1260">
                  <c:v>0.99533881197627716</c:v>
                </c:pt>
                <c:pt idx="1261">
                  <c:v>0.99547288886702878</c:v>
                </c:pt>
                <c:pt idx="1262">
                  <c:v>0.99560351165187488</c:v>
                </c:pt>
                <c:pt idx="1263">
                  <c:v>0.99573075659090704</c:v>
                </c:pt>
                <c:pt idx="1264">
                  <c:v>0.99585469863896048</c:v>
                </c:pt>
                <c:pt idx="1265">
                  <c:v>0.99597541145723789</c:v>
                </c:pt>
                <c:pt idx="1266">
                  <c:v>0.99609296742514375</c:v>
                </c:pt>
                <c:pt idx="1267">
                  <c:v>0.99620743765231123</c:v>
                </c:pt>
                <c:pt idx="1268">
                  <c:v>0.99631889199082169</c:v>
                </c:pt>
                <c:pt idx="1269">
                  <c:v>0.99642739904759736</c:v>
                </c:pt>
                <c:pt idx="1270">
                  <c:v>0.9965330261969565</c:v>
                </c:pt>
                <c:pt idx="1271">
                  <c:v>0.99663583959332769</c:v>
                </c:pt>
                <c:pt idx="1272">
                  <c:v>0.99673590418410574</c:v>
                </c:pt>
                <c:pt idx="1273">
                  <c:v>0.99683328372263946</c:v>
                </c:pt>
                <c:pt idx="1274">
                  <c:v>0.99692804078134689</c:v>
                </c:pt>
                <c:pt idx="1275">
                  <c:v>0.99702023676494278</c:v>
                </c:pt>
                <c:pt idx="1276">
                  <c:v>0.99710993192377151</c:v>
                </c:pt>
                <c:pt idx="1277">
                  <c:v>0.99719718536723212</c:v>
                </c:pt>
                <c:pt idx="1278">
                  <c:v>0.99728205507729628</c:v>
                </c:pt>
                <c:pt idx="1279">
                  <c:v>0.99736459792209275</c:v>
                </c:pt>
                <c:pt idx="1280">
                  <c:v>0.99744486966956969</c:v>
                </c:pt>
                <c:pt idx="1281">
                  <c:v>0.99752292500121198</c:v>
                </c:pt>
                <c:pt idx="1282">
                  <c:v>0.99759881752580837</c:v>
                </c:pt>
                <c:pt idx="1283">
                  <c:v>0.99767259979326628</c:v>
                </c:pt>
                <c:pt idx="1284">
                  <c:v>0.99774432330845553</c:v>
                </c:pt>
                <c:pt idx="1285">
                  <c:v>0.99781403854508466</c:v>
                </c:pt>
                <c:pt idx="1286">
                  <c:v>0.99788179495959362</c:v>
                </c:pt>
                <c:pt idx="1287">
                  <c:v>0.99794764100505828</c:v>
                </c:pt>
                <c:pt idx="1288">
                  <c:v>0.9980116241451038</c:v>
                </c:pt>
                <c:pt idx="1289">
                  <c:v>0.99807379086781034</c:v>
                </c:pt>
                <c:pt idx="1290">
                  <c:v>0.99813418669961429</c:v>
                </c:pt>
                <c:pt idx="1291">
                  <c:v>0.99819285621919207</c:v>
                </c:pt>
                <c:pt idx="1292">
                  <c:v>0.99824984307132236</c:v>
                </c:pt>
                <c:pt idx="1293">
                  <c:v>0.99830518998072093</c:v>
                </c:pt>
                <c:pt idx="1294">
                  <c:v>0.99835893876584147</c:v>
                </c:pt>
                <c:pt idx="1295">
                  <c:v>0.99841113035263351</c:v>
                </c:pt>
                <c:pt idx="1296">
                  <c:v>0.9984618047882603</c:v>
                </c:pt>
                <c:pt idx="1297">
                  <c:v>0.998511001254761</c:v>
                </c:pt>
                <c:pt idx="1298">
                  <c:v>0.99855875808265893</c:v>
                </c:pt>
                <c:pt idx="1299">
                  <c:v>0.99860511276450659</c:v>
                </c:pt>
                <c:pt idx="1300">
                  <c:v>0.99865010196836845</c:v>
                </c:pt>
                <c:pt idx="1301">
                  <c:v>0.99869376155122924</c:v>
                </c:pt>
                <c:pt idx="1302">
                  <c:v>0.99873612657232647</c:v>
                </c:pt>
                <c:pt idx="1303">
                  <c:v>0.9987772313064065</c:v>
                </c:pt>
                <c:pt idx="1304">
                  <c:v>0.99881710925689449</c:v>
                </c:pt>
                <c:pt idx="1305">
                  <c:v>0.99885579316897655</c:v>
                </c:pt>
                <c:pt idx="1306">
                  <c:v>0.99889331504258938</c:v>
                </c:pt>
                <c:pt idx="1307">
                  <c:v>0.99892970614531995</c:v>
                </c:pt>
                <c:pt idx="1308">
                  <c:v>0.99896499702519581</c:v>
                </c:pt>
                <c:pt idx="1309">
                  <c:v>0.99899921752338527</c:v>
                </c:pt>
                <c:pt idx="1310">
                  <c:v>0.99903239678678046</c:v>
                </c:pt>
                <c:pt idx="1311">
                  <c:v>0.99906456328048476</c:v>
                </c:pt>
                <c:pt idx="1312">
                  <c:v>0.99909574480017693</c:v>
                </c:pt>
                <c:pt idx="1313">
                  <c:v>0.99912596848436719</c:v>
                </c:pt>
                <c:pt idx="1314">
                  <c:v>0.9991552608265406</c:v>
                </c:pt>
                <c:pt idx="1315">
                  <c:v>0.99918364768717061</c:v>
                </c:pt>
                <c:pt idx="1316">
                  <c:v>0.99921115430562368</c:v>
                </c:pt>
                <c:pt idx="1317">
                  <c:v>0.99923780531193196</c:v>
                </c:pt>
                <c:pt idx="1318">
                  <c:v>0.99926362473844532</c:v>
                </c:pt>
                <c:pt idx="1319">
                  <c:v>0.9992886360313542</c:v>
                </c:pt>
                <c:pt idx="1320">
                  <c:v>0.99931286206208358</c:v>
                </c:pt>
                <c:pt idx="1321">
                  <c:v>0.99933632513855941</c:v>
                </c:pt>
                <c:pt idx="1322">
                  <c:v>0.99935904701633949</c:v>
                </c:pt>
                <c:pt idx="1323">
                  <c:v>0.99938104890961232</c:v>
                </c:pt>
                <c:pt idx="1324">
                  <c:v>0.99940235150206513</c:v>
                </c:pt>
                <c:pt idx="1325">
                  <c:v>0.99942297495760868</c:v>
                </c:pt>
                <c:pt idx="1326">
                  <c:v>0.99944293893097469</c:v>
                </c:pt>
                <c:pt idx="1327">
                  <c:v>0.99946226257817017</c:v>
                </c:pt>
                <c:pt idx="1328">
                  <c:v>0.99948096456679258</c:v>
                </c:pt>
                <c:pt idx="1329">
                  <c:v>0.99949906308621372</c:v>
                </c:pt>
                <c:pt idx="1330">
                  <c:v>0.99951657585761522</c:v>
                </c:pt>
                <c:pt idx="1331">
                  <c:v>0.99953352014389185</c:v>
                </c:pt>
                <c:pt idx="1332">
                  <c:v>0.99954991275940763</c:v>
                </c:pt>
                <c:pt idx="1333">
                  <c:v>0.99956577007961755</c:v>
                </c:pt>
                <c:pt idx="1334">
                  <c:v>0.99958110805054867</c:v>
                </c:pt>
                <c:pt idx="1335">
                  <c:v>0.99959594219813497</c:v>
                </c:pt>
                <c:pt idx="1336">
                  <c:v>0.99961028763741799</c:v>
                </c:pt>
                <c:pt idx="1337">
                  <c:v>0.99962415908160018</c:v>
                </c:pt>
                <c:pt idx="1338">
                  <c:v>0.99963757085096638</c:v>
                </c:pt>
                <c:pt idx="1339">
                  <c:v>0.99965053688166194</c:v>
                </c:pt>
                <c:pt idx="1340">
                  <c:v>0.99966307073432292</c:v>
                </c:pt>
                <c:pt idx="1341">
                  <c:v>0.99967518560258006</c:v>
                </c:pt>
                <c:pt idx="1342">
                  <c:v>0.99968689432141944</c:v>
                </c:pt>
                <c:pt idx="1343">
                  <c:v>0.99969820937539211</c:v>
                </c:pt>
                <c:pt idx="1344">
                  <c:v>0.99970914290670909</c:v>
                </c:pt>
                <c:pt idx="1345">
                  <c:v>0.99971970672318444</c:v>
                </c:pt>
                <c:pt idx="1346">
                  <c:v>0.99972991230603603</c:v>
                </c:pt>
                <c:pt idx="1347">
                  <c:v>0.99973977081757104</c:v>
                </c:pt>
                <c:pt idx="1348">
                  <c:v>0.9997492931087183</c:v>
                </c:pt>
                <c:pt idx="1349">
                  <c:v>0.99975848972643155</c:v>
                </c:pt>
                <c:pt idx="1350">
                  <c:v>0.99976737092096513</c:v>
                </c:pt>
                <c:pt idx="1351">
                  <c:v>0.99977594665300817</c:v>
                </c:pt>
                <c:pt idx="1352">
                  <c:v>0.99978422660070376</c:v>
                </c:pt>
                <c:pt idx="1353">
                  <c:v>0.99979222016651992</c:v>
                </c:pt>
                <c:pt idx="1354">
                  <c:v>0.99979993648399246</c:v>
                </c:pt>
                <c:pt idx="1355">
                  <c:v>0.99980738442436445</c:v>
                </c:pt>
                <c:pt idx="1356">
                  <c:v>0.99981457260306561</c:v>
                </c:pt>
                <c:pt idx="1357">
                  <c:v>0.99982150938609338</c:v>
                </c:pt>
                <c:pt idx="1358">
                  <c:v>0.99982820289625263</c:v>
                </c:pt>
                <c:pt idx="1359">
                  <c:v>0.99983466101927843</c:v>
                </c:pt>
                <c:pt idx="1360">
                  <c:v>0.99984089140984167</c:v>
                </c:pt>
                <c:pt idx="1361">
                  <c:v>0.99984690149742783</c:v>
                </c:pt>
                <c:pt idx="1362">
                  <c:v>0.9998526984920918</c:v>
                </c:pt>
                <c:pt idx="1363">
                  <c:v>0.99985828939012378</c:v>
                </c:pt>
                <c:pt idx="1364">
                  <c:v>0.9998636809795558</c:v>
                </c:pt>
                <c:pt idx="1365">
                  <c:v>0.99986887984557871</c:v>
                </c:pt>
                <c:pt idx="1366">
                  <c:v>0.99987389237586222</c:v>
                </c:pt>
                <c:pt idx="1367">
                  <c:v>0.99987872476571416</c:v>
                </c:pt>
                <c:pt idx="1368">
                  <c:v>0.99988338302318458</c:v>
                </c:pt>
                <c:pt idx="1369">
                  <c:v>0.99988787297401771</c:v>
                </c:pt>
                <c:pt idx="1370">
                  <c:v>0.99989220026652226</c:v>
                </c:pt>
                <c:pt idx="1371">
                  <c:v>0.99989637037632684</c:v>
                </c:pt>
                <c:pt idx="1372">
                  <c:v>0.99990038861102404</c:v>
                </c:pt>
                <c:pt idx="1373">
                  <c:v>0.99990426011473121</c:v>
                </c:pt>
                <c:pt idx="1374">
                  <c:v>0.99990798987252827</c:v>
                </c:pt>
                <c:pt idx="1375">
                  <c:v>0.99991158271479974</c:v>
                </c:pt>
                <c:pt idx="1376">
                  <c:v>0.99991504332150127</c:v>
                </c:pt>
                <c:pt idx="1377">
                  <c:v>0.99991837622629587</c:v>
                </c:pt>
                <c:pt idx="1378">
                  <c:v>0.99992158582061719</c:v>
                </c:pt>
                <c:pt idx="1379">
                  <c:v>0.99992467635762305</c:v>
                </c:pt>
                <c:pt idx="1380">
                  <c:v>0.99992765195607614</c:v>
                </c:pt>
                <c:pt idx="1381">
                  <c:v>0.99993051660412036</c:v>
                </c:pt>
                <c:pt idx="1382">
                  <c:v>0.99993327416296807</c:v>
                </c:pt>
                <c:pt idx="1383">
                  <c:v>0.99993592837051071</c:v>
                </c:pt>
                <c:pt idx="1384">
                  <c:v>0.99993848284481657</c:v>
                </c:pt>
                <c:pt idx="1385">
                  <c:v>0.99994094108757947</c:v>
                </c:pt>
                <c:pt idx="1386">
                  <c:v>0.99994330648746621</c:v>
                </c:pt>
                <c:pt idx="1387">
                  <c:v>0.99994558232336694</c:v>
                </c:pt>
                <c:pt idx="1388">
                  <c:v>0.99994777176759886</c:v>
                </c:pt>
                <c:pt idx="1389">
                  <c:v>0.99994987788900369</c:v>
                </c:pt>
                <c:pt idx="1390">
                  <c:v>0.99995190365598163</c:v>
                </c:pt>
                <c:pt idx="1391">
                  <c:v>0.99995385193943997</c:v>
                </c:pt>
                <c:pt idx="1392">
                  <c:v>0.99995572551568435</c:v>
                </c:pt>
                <c:pt idx="1393">
                  <c:v>0.99995752706921093</c:v>
                </c:pt>
                <c:pt idx="1394">
                  <c:v>0.99995925919544337</c:v>
                </c:pt>
                <c:pt idx="1395">
                  <c:v>0.99996092440340123</c:v>
                </c:pt>
                <c:pt idx="1396">
                  <c:v>0.99996252511830352</c:v>
                </c:pt>
                <c:pt idx="1397">
                  <c:v>0.99996406368409674</c:v>
                </c:pt>
                <c:pt idx="1398">
                  <c:v>0.99996554236588819</c:v>
                </c:pt>
                <c:pt idx="1399">
                  <c:v>0.99996696335236712</c:v>
                </c:pt>
                <c:pt idx="1400">
                  <c:v>0.99996832875815977</c:v>
                </c:pt>
                <c:pt idx="1401">
                  <c:v>0.99996964062607696</c:v>
                </c:pt>
                <c:pt idx="1402">
                  <c:v>0.99997090092928609</c:v>
                </c:pt>
                <c:pt idx="1403">
                  <c:v>0.99997211157355714</c:v>
                </c:pt>
                <c:pt idx="1404">
                  <c:v>0.99997327439927974</c:v>
                </c:pt>
                <c:pt idx="1405">
                  <c:v>0.99997439118353171</c:v>
                </c:pt>
                <c:pt idx="1406">
                  <c:v>0.99997546364203471</c:v>
                </c:pt>
                <c:pt idx="1407">
                  <c:v>0.99997649343112838</c:v>
                </c:pt>
                <c:pt idx="1408">
                  <c:v>0.99997748214961701</c:v>
                </c:pt>
                <c:pt idx="1409">
                  <c:v>0.99997843134054909</c:v>
                </c:pt>
                <c:pt idx="1410">
                  <c:v>0.9999793424930844</c:v>
                </c:pt>
                <c:pt idx="1411">
                  <c:v>0.99998021704412166</c:v>
                </c:pt>
                <c:pt idx="1412">
                  <c:v>0.99998105638004275</c:v>
                </c:pt>
                <c:pt idx="1413">
                  <c:v>0.99998186183827542</c:v>
                </c:pt>
                <c:pt idx="1414">
                  <c:v>0.99998263470892224</c:v>
                </c:pt>
                <c:pt idx="1415">
                  <c:v>0.99998337623626954</c:v>
                </c:pt>
                <c:pt idx="1416">
                  <c:v>0.99998408762028446</c:v>
                </c:pt>
                <c:pt idx="1417">
                  <c:v>0.99998477001803932</c:v>
                </c:pt>
                <c:pt idx="1418">
                  <c:v>0.99998542454520889</c:v>
                </c:pt>
                <c:pt idx="1419">
                  <c:v>0.99998605227727022</c:v>
                </c:pt>
                <c:pt idx="1420">
                  <c:v>0.99998665425098099</c:v>
                </c:pt>
                <c:pt idx="1421">
                  <c:v>0.99998723146557578</c:v>
                </c:pt>
                <c:pt idx="1422">
                  <c:v>0.99998778488407247</c:v>
                </c:pt>
                <c:pt idx="1423">
                  <c:v>0.99998831543440447</c:v>
                </c:pt>
                <c:pt idx="1424">
                  <c:v>0.99998882401066402</c:v>
                </c:pt>
                <c:pt idx="1425">
                  <c:v>0.99998931147421932</c:v>
                </c:pt>
                <c:pt idx="1426">
                  <c:v>0.99998977865479532</c:v>
                </c:pt>
                <c:pt idx="1427">
                  <c:v>0.99999022635161994</c:v>
                </c:pt>
                <c:pt idx="1428">
                  <c:v>0.9999906553343183</c:v>
                </c:pt>
                <c:pt idx="1429">
                  <c:v>0.99999106634407831</c:v>
                </c:pt>
                <c:pt idx="1430">
                  <c:v>0.99999146009450746</c:v>
                </c:pt>
                <c:pt idx="1431">
                  <c:v>0.99999183727270369</c:v>
                </c:pt>
                <c:pt idx="1432">
                  <c:v>0.9999921985399709</c:v>
                </c:pt>
                <c:pt idx="1433">
                  <c:v>0.99999254453289788</c:v>
                </c:pt>
                <c:pt idx="1434">
                  <c:v>0.9999928758641865</c:v>
                </c:pt>
                <c:pt idx="1435">
                  <c:v>0.99999319312340174</c:v>
                </c:pt>
                <c:pt idx="1436">
                  <c:v>0.99999349687779548</c:v>
                </c:pt>
                <c:pt idx="1437">
                  <c:v>0.99999378767314795</c:v>
                </c:pt>
                <c:pt idx="1438">
                  <c:v>0.9999940660345461</c:v>
                </c:pt>
                <c:pt idx="1439">
                  <c:v>0.99999433246697289</c:v>
                </c:pt>
                <c:pt idx="1440">
                  <c:v>0.99999458745607972</c:v>
                </c:pt>
                <c:pt idx="1441">
                  <c:v>0.99999483146900425</c:v>
                </c:pt>
                <c:pt idx="1442">
                  <c:v>0.9999950649549223</c:v>
                </c:pt>
                <c:pt idx="1443">
                  <c:v>0.99999528834557916</c:v>
                </c:pt>
                <c:pt idx="1444">
                  <c:v>0.99999550205611509</c:v>
                </c:pt>
                <c:pt idx="1445">
                  <c:v>0.99999570648548708</c:v>
                </c:pt>
                <c:pt idx="1446">
                  <c:v>0.99999590201731836</c:v>
                </c:pt>
                <c:pt idx="1447">
                  <c:v>0.99999608902013049</c:v>
                </c:pt>
                <c:pt idx="1448">
                  <c:v>0.99999626784804851</c:v>
                </c:pt>
                <c:pt idx="1449">
                  <c:v>0.99999643884129896</c:v>
                </c:pt>
                <c:pt idx="1450">
                  <c:v>0.99999660232687337</c:v>
                </c:pt>
                <c:pt idx="1451">
                  <c:v>0.99999675861865456</c:v>
                </c:pt>
                <c:pt idx="1452">
                  <c:v>0.99999690801840435</c:v>
                </c:pt>
                <c:pt idx="1453">
                  <c:v>0.99999705081566903</c:v>
                </c:pt>
                <c:pt idx="1454">
                  <c:v>0.99999718728854015</c:v>
                </c:pt>
                <c:pt idx="1455">
                  <c:v>0.99999731770418343</c:v>
                </c:pt>
                <c:pt idx="1456">
                  <c:v>0.9999974423189224</c:v>
                </c:pt>
                <c:pt idx="1457">
                  <c:v>0.99999756137893081</c:v>
                </c:pt>
                <c:pt idx="1458">
                  <c:v>0.99999767512033666</c:v>
                </c:pt>
                <c:pt idx="1459">
                  <c:v>0.99999778376995696</c:v>
                </c:pt>
                <c:pt idx="1460">
                  <c:v>0.9999978875452904</c:v>
                </c:pt>
                <c:pt idx="1461">
                  <c:v>0.99999798665511874</c:v>
                </c:pt>
                <c:pt idx="1462">
                  <c:v>0.99999808129971846</c:v>
                </c:pt>
                <c:pt idx="1463">
                  <c:v>0.99999817167131777</c:v>
                </c:pt>
                <c:pt idx="1464">
                  <c:v>0.999998257954134</c:v>
                </c:pt>
                <c:pt idx="1465">
                  <c:v>0.99999834032484269</c:v>
                </c:pt>
                <c:pt idx="1466">
                  <c:v>0.99999841895302255</c:v>
                </c:pt>
                <c:pt idx="1467">
                  <c:v>0.99999849400126783</c:v>
                </c:pt>
                <c:pt idx="1468">
                  <c:v>0.99999856562542744</c:v>
                </c:pt>
                <c:pt idx="1469">
                  <c:v>0.99999863397464472</c:v>
                </c:pt>
                <c:pt idx="1470">
                  <c:v>0.99999869919247741</c:v>
                </c:pt>
                <c:pt idx="1471">
                  <c:v>0.99999876141602106</c:v>
                </c:pt>
                <c:pt idx="1472">
                  <c:v>0.99999882077683644</c:v>
                </c:pt>
                <c:pt idx="1473">
                  <c:v>0.99999887740064763</c:v>
                </c:pt>
                <c:pt idx="1474">
                  <c:v>0.9999989314087403</c:v>
                </c:pt>
                <c:pt idx="1475">
                  <c:v>0.99999898291670231</c:v>
                </c:pt>
                <c:pt idx="1476">
                  <c:v>0.99999903203515328</c:v>
                </c:pt>
                <c:pt idx="1477">
                  <c:v>0.99999907887033301</c:v>
                </c:pt>
                <c:pt idx="1478">
                  <c:v>0.99999912352402676</c:v>
                </c:pt>
                <c:pt idx="1479">
                  <c:v>0.9999991660933204</c:v>
                </c:pt>
                <c:pt idx="1480">
                  <c:v>0.99999920667180575</c:v>
                </c:pt>
                <c:pt idx="1481">
                  <c:v>0.99999924534836793</c:v>
                </c:pt>
                <c:pt idx="1482">
                  <c:v>0.9999992822087671</c:v>
                </c:pt>
                <c:pt idx="1483">
                  <c:v>0.99999931733473812</c:v>
                </c:pt>
                <c:pt idx="1484">
                  <c:v>0.99999935080421598</c:v>
                </c:pt>
                <c:pt idx="1485">
                  <c:v>0.999999382692353</c:v>
                </c:pt>
                <c:pt idx="1486">
                  <c:v>0.999999413071055</c:v>
                </c:pt>
                <c:pt idx="1487">
                  <c:v>0.99999944200853652</c:v>
                </c:pt>
                <c:pt idx="1488">
                  <c:v>0.99999946957087948</c:v>
                </c:pt>
                <c:pt idx="1489">
                  <c:v>0.99999949581996184</c:v>
                </c:pt>
                <c:pt idx="1490">
                  <c:v>0.99999952081682819</c:v>
                </c:pt>
                <c:pt idx="1491">
                  <c:v>0.99999954461794327</c:v>
                </c:pt>
                <c:pt idx="1492">
                  <c:v>0.99999956727876782</c:v>
                </c:pt>
                <c:pt idx="1493">
                  <c:v>0.9999995888520421</c:v>
                </c:pt>
                <c:pt idx="1494">
                  <c:v>0.99999960938706667</c:v>
                </c:pt>
                <c:pt idx="1495">
                  <c:v>0.99999962893223848</c:v>
                </c:pt>
                <c:pt idx="1496">
                  <c:v>0.99999964753395842</c:v>
                </c:pt>
                <c:pt idx="1497">
                  <c:v>0.9999996652351294</c:v>
                </c:pt>
                <c:pt idx="1498">
                  <c:v>0.99999968207842715</c:v>
                </c:pt>
                <c:pt idx="1499">
                  <c:v>0.9999996981038537</c:v>
                </c:pt>
                <c:pt idx="1500">
                  <c:v>0.9999997133484031</c:v>
                </c:pt>
                <c:pt idx="1501">
                  <c:v>0.99999972784982272</c:v>
                </c:pt>
                <c:pt idx="1502">
                  <c:v>0.99999974164260241</c:v>
                </c:pt>
                <c:pt idx="1503">
                  <c:v>0.99999975476008196</c:v>
                </c:pt>
                <c:pt idx="1504">
                  <c:v>0.99999976723407691</c:v>
                </c:pt>
                <c:pt idx="1505">
                  <c:v>0.99999977909496773</c:v>
                </c:pt>
                <c:pt idx="1506">
                  <c:v>0.99999979037176101</c:v>
                </c:pt>
                <c:pt idx="1507">
                  <c:v>0.99999980109214892</c:v>
                </c:pt>
                <c:pt idx="1508">
                  <c:v>0.99999981128256588</c:v>
                </c:pt>
                <c:pt idx="1509">
                  <c:v>0.9999998209682428</c:v>
                </c:pt>
                <c:pt idx="1510">
                  <c:v>0.99999983017325933</c:v>
                </c:pt>
                <c:pt idx="1511">
                  <c:v>0.99999983892059385</c:v>
                </c:pt>
                <c:pt idx="1512">
                  <c:v>0.99999984723217172</c:v>
                </c:pt>
                <c:pt idx="1513">
                  <c:v>0.99999985512891065</c:v>
                </c:pt>
                <c:pt idx="1514">
                  <c:v>0.99999986263076568</c:v>
                </c:pt>
                <c:pt idx="1515">
                  <c:v>0.99999986975677047</c:v>
                </c:pt>
                <c:pt idx="1516">
                  <c:v>0.99999987652507871</c:v>
                </c:pt>
                <c:pt idx="1517">
                  <c:v>0.99999988295300257</c:v>
                </c:pt>
                <c:pt idx="1518">
                  <c:v>0.99999988905704984</c:v>
                </c:pt>
                <c:pt idx="1519">
                  <c:v>0.9999998948529597</c:v>
                </c:pt>
                <c:pt idx="1520">
                  <c:v>0.99999990035573683</c:v>
                </c:pt>
                <c:pt idx="1521">
                  <c:v>0.99999990557968432</c:v>
                </c:pt>
                <c:pt idx="1522">
                  <c:v>0.99999991053843462</c:v>
                </c:pt>
                <c:pt idx="1523">
                  <c:v>0.99999991524498011</c:v>
                </c:pt>
                <c:pt idx="1524">
                  <c:v>0.99999991971170143</c:v>
                </c:pt>
                <c:pt idx="1525">
                  <c:v>0.99999992395039483</c:v>
                </c:pt>
                <c:pt idx="1526">
                  <c:v>0.9999999279722992</c:v>
                </c:pt>
                <c:pt idx="1527">
                  <c:v>0.99999993178812063</c:v>
                </c:pt>
                <c:pt idx="1528">
                  <c:v>0.99999993540805676</c:v>
                </c:pt>
                <c:pt idx="1529">
                  <c:v>0.99999993884182004</c:v>
                </c:pt>
                <c:pt idx="1530">
                  <c:v>0.99999994209865961</c:v>
                </c:pt>
                <c:pt idx="1531">
                  <c:v>0.99999994518738256</c:v>
                </c:pt>
                <c:pt idx="1532">
                  <c:v>0.99999994811637394</c:v>
                </c:pt>
                <c:pt idx="1533">
                  <c:v>0.99999995089361671</c:v>
                </c:pt>
                <c:pt idx="1534">
                  <c:v>0.99999995352670923</c:v>
                </c:pt>
                <c:pt idx="1535">
                  <c:v>0.99999995602288405</c:v>
                </c:pt>
                <c:pt idx="1536">
                  <c:v>0.999999958389024</c:v>
                </c:pt>
                <c:pt idx="1537">
                  <c:v>0.99999996063167895</c:v>
                </c:pt>
                <c:pt idx="1538">
                  <c:v>0.9999999627570807</c:v>
                </c:pt>
                <c:pt idx="1539">
                  <c:v>0.99999996477115816</c:v>
                </c:pt>
                <c:pt idx="1540">
                  <c:v>0.99999996667955149</c:v>
                </c:pt>
                <c:pt idx="1541">
                  <c:v>0.99999996848762551</c:v>
                </c:pt>
                <c:pt idx="1542">
                  <c:v>0.99999997020048226</c:v>
                </c:pt>
                <c:pt idx="1543">
                  <c:v>0.99999997182297407</c:v>
                </c:pt>
                <c:pt idx="1544">
                  <c:v>0.99999997335971436</c:v>
                </c:pt>
                <c:pt idx="1545">
                  <c:v>0.99999997481508995</c:v>
                </c:pt>
                <c:pt idx="1546">
                  <c:v>0.99999997619327086</c:v>
                </c:pt>
                <c:pt idx="1547">
                  <c:v>0.999999977498221</c:v>
                </c:pt>
                <c:pt idx="1548">
                  <c:v>0.99999997873370816</c:v>
                </c:pt>
                <c:pt idx="1549">
                  <c:v>0.99999997990331291</c:v>
                </c:pt>
                <c:pt idx="1550">
                  <c:v>0.99999998101043752</c:v>
                </c:pt>
                <c:pt idx="1551">
                  <c:v>0.99999998205831508</c:v>
                </c:pt>
                <c:pt idx="1552">
                  <c:v>0.99999998305001692</c:v>
                </c:pt>
                <c:pt idx="1553">
                  <c:v>0.99999998398846057</c:v>
                </c:pt>
                <c:pt idx="1554">
                  <c:v>0.99999998487641761</c:v>
                </c:pt>
                <c:pt idx="1555">
                  <c:v>0.99999998571652016</c:v>
                </c:pt>
                <c:pt idx="1556">
                  <c:v>0.99999998651126754</c:v>
                </c:pt>
                <c:pt idx="1557">
                  <c:v>0.99999998726303319</c:v>
                </c:pt>
                <c:pt idx="1558">
                  <c:v>0.99999998797407075</c:v>
                </c:pt>
                <c:pt idx="1559">
                  <c:v>0.9999999886465194</c:v>
                </c:pt>
                <c:pt idx="1560">
                  <c:v>0.99999998928240974</c:v>
                </c:pt>
                <c:pt idx="1561">
                  <c:v>0.99999998988366923</c:v>
                </c:pt>
                <c:pt idx="1562">
                  <c:v>0.99999999045212706</c:v>
                </c:pt>
                <c:pt idx="1563">
                  <c:v>0.99999999098951897</c:v>
                </c:pt>
                <c:pt idx="1564">
                  <c:v>0.99999999149749175</c:v>
                </c:pt>
                <c:pt idx="1565">
                  <c:v>0.99999999197760814</c:v>
                </c:pt>
                <c:pt idx="1566">
                  <c:v>0.99999999243135029</c:v>
                </c:pt>
                <c:pt idx="1567">
                  <c:v>0.99999999286012398</c:v>
                </c:pt>
                <c:pt idx="1568">
                  <c:v>0.9999999932652629</c:v>
                </c:pt>
                <c:pt idx="1569">
                  <c:v>0.99999999364803138</c:v>
                </c:pt>
                <c:pt idx="1570">
                  <c:v>0.99999999400962858</c:v>
                </c:pt>
                <c:pt idx="1571">
                  <c:v>0.99999999435119136</c:v>
                </c:pt>
                <c:pt idx="1572">
                  <c:v>0.9999999946737973</c:v>
                </c:pt>
                <c:pt idx="1573">
                  <c:v>0.99999999497846825</c:v>
                </c:pt>
                <c:pt idx="1574">
                  <c:v>0.99999999526617245</c:v>
                </c:pt>
                <c:pt idx="1575">
                  <c:v>0.99999999553782759</c:v>
                </c:pt>
                <c:pt idx="1576">
                  <c:v>0.99999999579430321</c:v>
                </c:pt>
                <c:pt idx="1577">
                  <c:v>0.99999999603642342</c:v>
                </c:pt>
                <c:pt idx="1578">
                  <c:v>0.99999999626496872</c:v>
                </c:pt>
                <c:pt idx="1579">
                  <c:v>0.99999999648067883</c:v>
                </c:pt>
                <c:pt idx="1580">
                  <c:v>0.99999999668425399</c:v>
                </c:pt>
                <c:pt idx="1581">
                  <c:v>0.99999999687635788</c:v>
                </c:pt>
                <c:pt idx="1582">
                  <c:v>0.99999999705761866</c:v>
                </c:pt>
                <c:pt idx="1583">
                  <c:v>0.9999999972286312</c:v>
                </c:pt>
                <c:pt idx="1584">
                  <c:v>0.99999999738995893</c:v>
                </c:pt>
                <c:pt idx="1585">
                  <c:v>0.99999999754213498</c:v>
                </c:pt>
                <c:pt idx="1586">
                  <c:v>0.99999999768566417</c:v>
                </c:pt>
                <c:pt idx="1587">
                  <c:v>0.99999999782102433</c:v>
                </c:pt>
                <c:pt idx="1588">
                  <c:v>0.99999999794866756</c:v>
                </c:pt>
                <c:pt idx="1589">
                  <c:v>0.99999999806902196</c:v>
                </c:pt>
                <c:pt idx="1590">
                  <c:v>0.99999999818249219</c:v>
                </c:pt>
                <c:pt idx="1591">
                  <c:v>0.99999999828946129</c:v>
                </c:pt>
                <c:pt idx="1592">
                  <c:v>0.99999999839029186</c:v>
                </c:pt>
                <c:pt idx="1593">
                  <c:v>0.99999999848532661</c:v>
                </c:pt>
                <c:pt idx="1594">
                  <c:v>0.99999999857488964</c:v>
                </c:pt>
                <c:pt idx="1595">
                  <c:v>0.99999999865928757</c:v>
                </c:pt>
                <c:pt idx="1596">
                  <c:v>0.99999999873881029</c:v>
                </c:pt>
                <c:pt idx="1597">
                  <c:v>0.99999999881373203</c:v>
                </c:pt>
                <c:pt idx="1598">
                  <c:v>0.9999999988843119</c:v>
                </c:pt>
                <c:pt idx="1599">
                  <c:v>0.99999999895079483</c:v>
                </c:pt>
                <c:pt idx="1600">
                  <c:v>0.9999999990134123</c:v>
                </c:pt>
                <c:pt idx="1601">
                  <c:v>0.99999999907238335</c:v>
                </c:pt>
                <c:pt idx="1602">
                  <c:v>0.9999999991279146</c:v>
                </c:pt>
                <c:pt idx="1603">
                  <c:v>0.99999999918020166</c:v>
                </c:pt>
                <c:pt idx="1604">
                  <c:v>0.99999999922942884</c:v>
                </c:pt>
                <c:pt idx="1605">
                  <c:v>0.99999999927577088</c:v>
                </c:pt>
                <c:pt idx="1606">
                  <c:v>0.99999999931939221</c:v>
                </c:pt>
                <c:pt idx="1607">
                  <c:v>0.9999999993604487</c:v>
                </c:pt>
                <c:pt idx="1608">
                  <c:v>0.99999999939908724</c:v>
                </c:pt>
                <c:pt idx="1609">
                  <c:v>0.9999999994354466</c:v>
                </c:pt>
                <c:pt idx="1610">
                  <c:v>0.99999999946965767</c:v>
                </c:pt>
                <c:pt idx="1611">
                  <c:v>0.99999999950184426</c:v>
                </c:pt>
                <c:pt idx="1612">
                  <c:v>0.99999999953212326</c:v>
                </c:pt>
                <c:pt idx="1613">
                  <c:v>0.99999999956060459</c:v>
                </c:pt>
                <c:pt idx="1614">
                  <c:v>0.99999999958739261</c:v>
                </c:pt>
                <c:pt idx="1615">
                  <c:v>0.99999999961258523</c:v>
                </c:pt>
                <c:pt idx="1616">
                  <c:v>0.99999999963627528</c:v>
                </c:pt>
                <c:pt idx="1617">
                  <c:v>0.99999999965855002</c:v>
                </c:pt>
                <c:pt idx="1618">
                  <c:v>0.99999999967949205</c:v>
                </c:pt>
                <c:pt idx="1619">
                  <c:v>0.99999999969917897</c:v>
                </c:pt>
                <c:pt idx="1620">
                  <c:v>0.99999999971768416</c:v>
                </c:pt>
                <c:pt idx="1621">
                  <c:v>0.99999999973507703</c:v>
                </c:pt>
                <c:pt idx="1622">
                  <c:v>0.99999999975142251</c:v>
                </c:pt>
                <c:pt idx="1623">
                  <c:v>0.99999999976678244</c:v>
                </c:pt>
                <c:pt idx="1624">
                  <c:v>0.99999999978121457</c:v>
                </c:pt>
                <c:pt idx="1625">
                  <c:v>0.99999999979477361</c:v>
                </c:pt>
                <c:pt idx="1626">
                  <c:v>0.99999999980751131</c:v>
                </c:pt>
                <c:pt idx="1627">
                  <c:v>0.99999999981947596</c:v>
                </c:pt>
                <c:pt idx="1628">
                  <c:v>0.99999999983071353</c:v>
                </c:pt>
                <c:pt idx="1629">
                  <c:v>0.99999999984126697</c:v>
                </c:pt>
                <c:pt idx="1630">
                  <c:v>0.99999999985117716</c:v>
                </c:pt>
                <c:pt idx="1631">
                  <c:v>0.99999999986048227</c:v>
                </c:pt>
                <c:pt idx="1632">
                  <c:v>0.99999999986921839</c:v>
                </c:pt>
                <c:pt idx="1633">
                  <c:v>0.99999999987741939</c:v>
                </c:pt>
                <c:pt idx="1634">
                  <c:v>0.99999999988511745</c:v>
                </c:pt>
                <c:pt idx="1635">
                  <c:v>0.99999999989234256</c:v>
                </c:pt>
                <c:pt idx="1636">
                  <c:v>0.99999999989912314</c:v>
                </c:pt>
                <c:pt idx="1637">
                  <c:v>0.99999999990548594</c:v>
                </c:pt>
                <c:pt idx="1638">
                  <c:v>0.99999999991145605</c:v>
                </c:pt>
                <c:pt idx="1639">
                  <c:v>0.99999999991705713</c:v>
                </c:pt>
                <c:pt idx="1640">
                  <c:v>0.99999999992231148</c:v>
                </c:pt>
                <c:pt idx="1641">
                  <c:v>0.9999999999272402</c:v>
                </c:pt>
                <c:pt idx="1642">
                  <c:v>0.99999999993186284</c:v>
                </c:pt>
                <c:pt idx="1643">
                  <c:v>0.99999999993619804</c:v>
                </c:pt>
                <c:pt idx="1644">
                  <c:v>0.99999999994026323</c:v>
                </c:pt>
                <c:pt idx="1645">
                  <c:v>0.99999999994407496</c:v>
                </c:pt>
                <c:pt idx="1646">
                  <c:v>0.99999999994764854</c:v>
                </c:pt>
                <c:pt idx="1647">
                  <c:v>0.99999999995099853</c:v>
                </c:pt>
                <c:pt idx="1648">
                  <c:v>0.99999999995413869</c:v>
                </c:pt>
                <c:pt idx="1649">
                  <c:v>0.99999999995708178</c:v>
                </c:pt>
                <c:pt idx="1650">
                  <c:v>0.99999999995984001</c:v>
                </c:pt>
                <c:pt idx="1651">
                  <c:v>0.99999999996242461</c:v>
                </c:pt>
                <c:pt idx="1652">
                  <c:v>0.99999999996484634</c:v>
                </c:pt>
                <c:pt idx="1653">
                  <c:v>0.99999999996711519</c:v>
                </c:pt>
                <c:pt idx="1654">
                  <c:v>0.9999999999692406</c:v>
                </c:pt>
                <c:pt idx="1655">
                  <c:v>0.99999999997123146</c:v>
                </c:pt>
                <c:pt idx="1656">
                  <c:v>0.99999999997309608</c:v>
                </c:pt>
                <c:pt idx="1657">
                  <c:v>0.99999999997484235</c:v>
                </c:pt>
                <c:pt idx="1658">
                  <c:v>0.99999999997647759</c:v>
                </c:pt>
                <c:pt idx="1659">
                  <c:v>0.9999999999780087</c:v>
                </c:pt>
                <c:pt idx="1660">
                  <c:v>0.99999999997944211</c:v>
                </c:pt>
                <c:pt idx="1661">
                  <c:v>0.99999999998078404</c:v>
                </c:pt>
                <c:pt idx="1662">
                  <c:v>0.99999999998204003</c:v>
                </c:pt>
                <c:pt idx="1663">
                  <c:v>0.99999999998321565</c:v>
                </c:pt>
                <c:pt idx="1664">
                  <c:v>0.99999999998431588</c:v>
                </c:pt>
                <c:pt idx="1665">
                  <c:v>0.99999999998534539</c:v>
                </c:pt>
                <c:pt idx="1666">
                  <c:v>0.99999999998630862</c:v>
                </c:pt>
                <c:pt idx="1667">
                  <c:v>0.99999999998720979</c:v>
                </c:pt>
                <c:pt idx="1668">
                  <c:v>0.99999999998805289</c:v>
                </c:pt>
                <c:pt idx="1669">
                  <c:v>0.99999999998884148</c:v>
                </c:pt>
                <c:pt idx="1670">
                  <c:v>0.999999999989579</c:v>
                </c:pt>
                <c:pt idx="1671">
                  <c:v>0.99999999999026878</c:v>
                </c:pt>
                <c:pt idx="1672">
                  <c:v>0.99999999999091382</c:v>
                </c:pt>
                <c:pt idx="1673">
                  <c:v>0.9999999999915169</c:v>
                </c:pt>
                <c:pt idx="1674">
                  <c:v>0.99999999999208067</c:v>
                </c:pt>
                <c:pt idx="1675">
                  <c:v>0.99999999999260769</c:v>
                </c:pt>
                <c:pt idx="1676">
                  <c:v>0.99999999999310041</c:v>
                </c:pt>
                <c:pt idx="1677">
                  <c:v>0.99999999999356093</c:v>
                </c:pt>
                <c:pt idx="1678">
                  <c:v>0.99999999999399125</c:v>
                </c:pt>
                <c:pt idx="1679">
                  <c:v>0.99999999999439337</c:v>
                </c:pt>
                <c:pt idx="1680">
                  <c:v>0.99999999999476907</c:v>
                </c:pt>
                <c:pt idx="1681">
                  <c:v>0.99999999999512001</c:v>
                </c:pt>
                <c:pt idx="1682">
                  <c:v>0.99999999999544797</c:v>
                </c:pt>
                <c:pt idx="1683">
                  <c:v>0.99999999999575429</c:v>
                </c:pt>
                <c:pt idx="1684">
                  <c:v>0.99999999999604039</c:v>
                </c:pt>
                <c:pt idx="1685">
                  <c:v>0.99999999999630751</c:v>
                </c:pt>
                <c:pt idx="1686">
                  <c:v>0.99999999999655698</c:v>
                </c:pt>
                <c:pt idx="1687">
                  <c:v>0.9999999999967899</c:v>
                </c:pt>
                <c:pt idx="1688">
                  <c:v>0.99999999999700739</c:v>
                </c:pt>
                <c:pt idx="1689">
                  <c:v>0.99999999999721034</c:v>
                </c:pt>
                <c:pt idx="1690">
                  <c:v>0.99999999999739986</c:v>
                </c:pt>
                <c:pt idx="1691">
                  <c:v>0.99999999999757672</c:v>
                </c:pt>
                <c:pt idx="1692">
                  <c:v>0.99999999999774181</c:v>
                </c:pt>
                <c:pt idx="1693">
                  <c:v>0.99999999999789579</c:v>
                </c:pt>
                <c:pt idx="1694">
                  <c:v>0.99999999999803946</c:v>
                </c:pt>
                <c:pt idx="1695">
                  <c:v>0.99999999999817357</c:v>
                </c:pt>
                <c:pt idx="1696">
                  <c:v>0.99999999999829858</c:v>
                </c:pt>
                <c:pt idx="1697">
                  <c:v>0.99999999999841527</c:v>
                </c:pt>
                <c:pt idx="1698">
                  <c:v>0.99999999999852407</c:v>
                </c:pt>
                <c:pt idx="1699">
                  <c:v>0.99999999999862554</c:v>
                </c:pt>
                <c:pt idx="1700">
                  <c:v>0.99999999999872013</c:v>
                </c:pt>
                <c:pt idx="1701">
                  <c:v>0.9999999999988084</c:v>
                </c:pt>
                <c:pt idx="1702">
                  <c:v>0.99999999999889067</c:v>
                </c:pt>
                <c:pt idx="1703">
                  <c:v>0.99999999999896738</c:v>
                </c:pt>
                <c:pt idx="1704">
                  <c:v>0.99999999999903877</c:v>
                </c:pt>
                <c:pt idx="1705">
                  <c:v>0.99999999999910538</c:v>
                </c:pt>
                <c:pt idx="1706">
                  <c:v>0.99999999999916744</c:v>
                </c:pt>
                <c:pt idx="1707">
                  <c:v>0.99999999999922529</c:v>
                </c:pt>
                <c:pt idx="1708">
                  <c:v>0.99999999999927924</c:v>
                </c:pt>
                <c:pt idx="1709">
                  <c:v>0.99999999999932943</c:v>
                </c:pt>
                <c:pt idx="1710">
                  <c:v>0.99999999999937617</c:v>
                </c:pt>
                <c:pt idx="1711">
                  <c:v>0.9999999999994198</c:v>
                </c:pt>
                <c:pt idx="1712">
                  <c:v>0.99999999999946032</c:v>
                </c:pt>
                <c:pt idx="1713">
                  <c:v>0.99999999999949818</c:v>
                </c:pt>
                <c:pt idx="1714">
                  <c:v>0.99999999999953337</c:v>
                </c:pt>
                <c:pt idx="1715">
                  <c:v>0.99999999999956612</c:v>
                </c:pt>
                <c:pt idx="1716">
                  <c:v>0.99999999999959666</c:v>
                </c:pt>
                <c:pt idx="1717">
                  <c:v>0.99999999999962497</c:v>
                </c:pt>
                <c:pt idx="1718">
                  <c:v>0.99999999999965139</c:v>
                </c:pt>
                <c:pt idx="1719">
                  <c:v>0.99999999999967604</c:v>
                </c:pt>
                <c:pt idx="1720">
                  <c:v>0.99999999999969891</c:v>
                </c:pt>
                <c:pt idx="1721">
                  <c:v>0.99999999999972022</c:v>
                </c:pt>
                <c:pt idx="1722">
                  <c:v>0.9999999999997401</c:v>
                </c:pt>
                <c:pt idx="1723">
                  <c:v>0.99999999999975853</c:v>
                </c:pt>
                <c:pt idx="1724">
                  <c:v>0.99999999999977562</c:v>
                </c:pt>
                <c:pt idx="1725">
                  <c:v>0.99999999999979161</c:v>
                </c:pt>
                <c:pt idx="1726">
                  <c:v>0.99999999999980649</c:v>
                </c:pt>
                <c:pt idx="1727">
                  <c:v>0.99999999999982025</c:v>
                </c:pt>
                <c:pt idx="1728">
                  <c:v>0.99999999999983313</c:v>
                </c:pt>
                <c:pt idx="1729">
                  <c:v>0.99999999999984501</c:v>
                </c:pt>
                <c:pt idx="1730">
                  <c:v>0.99999999999985612</c:v>
                </c:pt>
                <c:pt idx="1731">
                  <c:v>0.99999999999986644</c:v>
                </c:pt>
                <c:pt idx="1732">
                  <c:v>0.99999999999987599</c:v>
                </c:pt>
                <c:pt idx="1733">
                  <c:v>0.99999999999988487</c:v>
                </c:pt>
                <c:pt idx="1734">
                  <c:v>0.9999999999998932</c:v>
                </c:pt>
                <c:pt idx="1735">
                  <c:v>0.99999999999990086</c:v>
                </c:pt>
                <c:pt idx="1736">
                  <c:v>0.99999999999990807</c:v>
                </c:pt>
                <c:pt idx="1737">
                  <c:v>0.99999999999991473</c:v>
                </c:pt>
                <c:pt idx="1738">
                  <c:v>0.99999999999992084</c:v>
                </c:pt>
                <c:pt idx="1739">
                  <c:v>0.99999999999992661</c:v>
                </c:pt>
                <c:pt idx="1740">
                  <c:v>0.99999999999993194</c:v>
                </c:pt>
                <c:pt idx="1741">
                  <c:v>0.99999999999993683</c:v>
                </c:pt>
                <c:pt idx="1742">
                  <c:v>0.99999999999994149</c:v>
                </c:pt>
                <c:pt idx="1743">
                  <c:v>0.99999999999994571</c:v>
                </c:pt>
                <c:pt idx="1744">
                  <c:v>0.99999999999994971</c:v>
                </c:pt>
                <c:pt idx="1745">
                  <c:v>0.99999999999995337</c:v>
                </c:pt>
                <c:pt idx="1746">
                  <c:v>0.9999999999999567</c:v>
                </c:pt>
                <c:pt idx="1747">
                  <c:v>0.99999999999995992</c:v>
                </c:pt>
                <c:pt idx="1748">
                  <c:v>0.99999999999996281</c:v>
                </c:pt>
                <c:pt idx="1749">
                  <c:v>0.99999999999996558</c:v>
                </c:pt>
                <c:pt idx="1750">
                  <c:v>0.99999999999996814</c:v>
                </c:pt>
                <c:pt idx="1751">
                  <c:v>0.99999999999997047</c:v>
                </c:pt>
                <c:pt idx="1752">
                  <c:v>0.99999999999997258</c:v>
                </c:pt>
                <c:pt idx="1753">
                  <c:v>0.99999999999997458</c:v>
                </c:pt>
                <c:pt idx="1754">
                  <c:v>0.99999999999997646</c:v>
                </c:pt>
                <c:pt idx="1755">
                  <c:v>0.99999999999997824</c:v>
                </c:pt>
                <c:pt idx="1756">
                  <c:v>0.99999999999997979</c:v>
                </c:pt>
                <c:pt idx="1757">
                  <c:v>0.99999999999998135</c:v>
                </c:pt>
                <c:pt idx="1758">
                  <c:v>0.99999999999998268</c:v>
                </c:pt>
                <c:pt idx="1759">
                  <c:v>0.99999999999998401</c:v>
                </c:pt>
                <c:pt idx="1760">
                  <c:v>0.99999999999998523</c:v>
                </c:pt>
                <c:pt idx="1761">
                  <c:v>0.99999999999998634</c:v>
                </c:pt>
                <c:pt idx="1762">
                  <c:v>0.99999999999998734</c:v>
                </c:pt>
                <c:pt idx="1763">
                  <c:v>0.99999999999998823</c:v>
                </c:pt>
                <c:pt idx="1764">
                  <c:v>0.99999999999998912</c:v>
                </c:pt>
                <c:pt idx="1765">
                  <c:v>0.9999999999999899</c:v>
                </c:pt>
                <c:pt idx="1766">
                  <c:v>0.99999999999999067</c:v>
                </c:pt>
                <c:pt idx="1767">
                  <c:v>0.99999999999999145</c:v>
                </c:pt>
                <c:pt idx="1768">
                  <c:v>0.99999999999999201</c:v>
                </c:pt>
                <c:pt idx="1769">
                  <c:v>0.99999999999999267</c:v>
                </c:pt>
                <c:pt idx="1770">
                  <c:v>0.99999999999999323</c:v>
                </c:pt>
                <c:pt idx="1771">
                  <c:v>0.99999999999999367</c:v>
                </c:pt>
                <c:pt idx="1772">
                  <c:v>0.99999999999999423</c:v>
                </c:pt>
                <c:pt idx="1773">
                  <c:v>0.99999999999999467</c:v>
                </c:pt>
                <c:pt idx="1774">
                  <c:v>0.999999999999995</c:v>
                </c:pt>
                <c:pt idx="1775">
                  <c:v>0.99999999999999545</c:v>
                </c:pt>
                <c:pt idx="1776">
                  <c:v>0.99999999999999578</c:v>
                </c:pt>
                <c:pt idx="1777">
                  <c:v>0.99999999999999611</c:v>
                </c:pt>
                <c:pt idx="1778">
                  <c:v>0.99999999999999634</c:v>
                </c:pt>
                <c:pt idx="1779">
                  <c:v>0.99999999999999667</c:v>
                </c:pt>
                <c:pt idx="1780">
                  <c:v>0.99999999999999689</c:v>
                </c:pt>
                <c:pt idx="1781">
                  <c:v>0.99999999999999711</c:v>
                </c:pt>
                <c:pt idx="1782">
                  <c:v>0.99999999999999734</c:v>
                </c:pt>
                <c:pt idx="1783">
                  <c:v>0.99999999999999756</c:v>
                </c:pt>
                <c:pt idx="1784">
                  <c:v>0.99999999999999778</c:v>
                </c:pt>
                <c:pt idx="1785">
                  <c:v>0.99999999999999789</c:v>
                </c:pt>
                <c:pt idx="1786">
                  <c:v>0.99999999999999811</c:v>
                </c:pt>
                <c:pt idx="1787">
                  <c:v>0.99999999999999822</c:v>
                </c:pt>
                <c:pt idx="1788">
                  <c:v>0.99999999999999833</c:v>
                </c:pt>
                <c:pt idx="1789">
                  <c:v>0.99999999999999845</c:v>
                </c:pt>
                <c:pt idx="1790">
                  <c:v>0.99999999999999856</c:v>
                </c:pt>
                <c:pt idx="1791">
                  <c:v>0.99999999999999867</c:v>
                </c:pt>
                <c:pt idx="1792">
                  <c:v>0.99999999999999878</c:v>
                </c:pt>
                <c:pt idx="1793">
                  <c:v>0.99999999999999889</c:v>
                </c:pt>
                <c:pt idx="1794">
                  <c:v>0.999999999999999</c:v>
                </c:pt>
                <c:pt idx="1795">
                  <c:v>0.99999999999999911</c:v>
                </c:pt>
                <c:pt idx="1796">
                  <c:v>0.99999999999999911</c:v>
                </c:pt>
                <c:pt idx="1797">
                  <c:v>0.99999999999999922</c:v>
                </c:pt>
                <c:pt idx="1798">
                  <c:v>0.99999999999999922</c:v>
                </c:pt>
                <c:pt idx="1799">
                  <c:v>0.99999999999999933</c:v>
                </c:pt>
                <c:pt idx="1800">
                  <c:v>0.99999999999999933</c:v>
                </c:pt>
                <c:pt idx="1801">
                  <c:v>0.99999999999999944</c:v>
                </c:pt>
                <c:pt idx="1802">
                  <c:v>0.99999999999999944</c:v>
                </c:pt>
                <c:pt idx="1803">
                  <c:v>0.99999999999999956</c:v>
                </c:pt>
                <c:pt idx="1804">
                  <c:v>0.99999999999999956</c:v>
                </c:pt>
                <c:pt idx="1805">
                  <c:v>0.99999999999999956</c:v>
                </c:pt>
                <c:pt idx="1806">
                  <c:v>0.99999999999999967</c:v>
                </c:pt>
                <c:pt idx="1807">
                  <c:v>0.99999999999999967</c:v>
                </c:pt>
                <c:pt idx="1808">
                  <c:v>0.99999999999999967</c:v>
                </c:pt>
                <c:pt idx="1809">
                  <c:v>0.99999999999999967</c:v>
                </c:pt>
                <c:pt idx="1810">
                  <c:v>0.99999999999999978</c:v>
                </c:pt>
                <c:pt idx="1811">
                  <c:v>0.99999999999999978</c:v>
                </c:pt>
                <c:pt idx="1812">
                  <c:v>0.99999999999999978</c:v>
                </c:pt>
                <c:pt idx="1813">
                  <c:v>0.99999999999999978</c:v>
                </c:pt>
                <c:pt idx="1814">
                  <c:v>0.99999999999999978</c:v>
                </c:pt>
                <c:pt idx="1815">
                  <c:v>0.99999999999999978</c:v>
                </c:pt>
                <c:pt idx="1816">
                  <c:v>0.99999999999999978</c:v>
                </c:pt>
                <c:pt idx="1817">
                  <c:v>0.99999999999999989</c:v>
                </c:pt>
                <c:pt idx="1818">
                  <c:v>0.99999999999999989</c:v>
                </c:pt>
                <c:pt idx="1819">
                  <c:v>0.99999999999999989</c:v>
                </c:pt>
                <c:pt idx="1820">
                  <c:v>0.99999999999999989</c:v>
                </c:pt>
                <c:pt idx="1821">
                  <c:v>0.99999999999999989</c:v>
                </c:pt>
                <c:pt idx="1822">
                  <c:v>0.99999999999999989</c:v>
                </c:pt>
                <c:pt idx="1823">
                  <c:v>0.99999999999999989</c:v>
                </c:pt>
                <c:pt idx="1824">
                  <c:v>0.99999999999999989</c:v>
                </c:pt>
                <c:pt idx="1825">
                  <c:v>0.99999999999999989</c:v>
                </c:pt>
                <c:pt idx="1826">
                  <c:v>0.99999999999999989</c:v>
                </c:pt>
                <c:pt idx="1827">
                  <c:v>0.99999999999999989</c:v>
                </c:pt>
                <c:pt idx="1828">
                  <c:v>0.99999999999999989</c:v>
                </c:pt>
                <c:pt idx="1829">
                  <c:v>0.99999999999999989</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1</c:v>
                </c:pt>
                <c:pt idx="1993">
                  <c:v>1</c:v>
                </c:pt>
                <c:pt idx="1994">
                  <c:v>1</c:v>
                </c:pt>
                <c:pt idx="1995">
                  <c:v>1</c:v>
                </c:pt>
                <c:pt idx="1996">
                  <c:v>1</c:v>
                </c:pt>
                <c:pt idx="1997">
                  <c:v>1</c:v>
                </c:pt>
                <c:pt idx="1998">
                  <c:v>1</c:v>
                </c:pt>
                <c:pt idx="1999">
                  <c:v>1</c:v>
                </c:pt>
                <c:pt idx="2000">
                  <c:v>1</c:v>
                </c:pt>
              </c:numCache>
            </c:numRef>
          </c:yVal>
          <c:smooth val="1"/>
        </c:ser>
        <c:ser>
          <c:idx val="0"/>
          <c:order val="1"/>
          <c:tx>
            <c:strRef>
              <c:f>'NORM''dISTR'!$AO$2</c:f>
              <c:strCache>
                <c:ptCount val="1"/>
                <c:pt idx="0">
                  <c:v>P(x)</c:v>
                </c:pt>
              </c:strCache>
            </c:strRef>
          </c:tx>
          <c:spPr>
            <a:ln w="38100">
              <a:solidFill>
                <a:srgbClr val="808080"/>
              </a:solidFill>
              <a:prstDash val="solid"/>
            </a:ln>
          </c:spPr>
          <c:marker>
            <c:symbol val="none"/>
          </c:marker>
          <c:xVal>
            <c:numRef>
              <c:f>'NORM''dISTR'!$AN$3:$AN$2003</c:f>
              <c:numCache>
                <c:formatCode>General</c:formatCode>
                <c:ptCount val="2001"/>
                <c:pt idx="0">
                  <c:v>-10</c:v>
                </c:pt>
                <c:pt idx="1">
                  <c:v>-9.99</c:v>
                </c:pt>
                <c:pt idx="2">
                  <c:v>-9.98</c:v>
                </c:pt>
                <c:pt idx="3">
                  <c:v>-9.9700000000000006</c:v>
                </c:pt>
                <c:pt idx="4">
                  <c:v>-9.9600000000000009</c:v>
                </c:pt>
                <c:pt idx="5">
                  <c:v>-9.9499999999999993</c:v>
                </c:pt>
                <c:pt idx="6">
                  <c:v>-9.94</c:v>
                </c:pt>
                <c:pt idx="7">
                  <c:v>-9.93</c:v>
                </c:pt>
                <c:pt idx="8">
                  <c:v>-9.92</c:v>
                </c:pt>
                <c:pt idx="9">
                  <c:v>-9.91</c:v>
                </c:pt>
                <c:pt idx="10">
                  <c:v>-9.9</c:v>
                </c:pt>
                <c:pt idx="11">
                  <c:v>-9.89</c:v>
                </c:pt>
                <c:pt idx="12">
                  <c:v>-9.8800000000000008</c:v>
                </c:pt>
                <c:pt idx="13">
                  <c:v>-9.8699999999999992</c:v>
                </c:pt>
                <c:pt idx="14">
                  <c:v>-9.86</c:v>
                </c:pt>
                <c:pt idx="15">
                  <c:v>-9.85</c:v>
                </c:pt>
                <c:pt idx="16">
                  <c:v>-9.84</c:v>
                </c:pt>
                <c:pt idx="17">
                  <c:v>-9.83</c:v>
                </c:pt>
                <c:pt idx="18">
                  <c:v>-9.82</c:v>
                </c:pt>
                <c:pt idx="19">
                  <c:v>-9.81</c:v>
                </c:pt>
                <c:pt idx="20">
                  <c:v>-9.8000000000000007</c:v>
                </c:pt>
                <c:pt idx="21">
                  <c:v>-9.7899999999999991</c:v>
                </c:pt>
                <c:pt idx="22">
                  <c:v>-9.7799999999999994</c:v>
                </c:pt>
                <c:pt idx="23">
                  <c:v>-9.77</c:v>
                </c:pt>
                <c:pt idx="24">
                  <c:v>-9.7600000000000104</c:v>
                </c:pt>
                <c:pt idx="25">
                  <c:v>-9.7500000000000107</c:v>
                </c:pt>
                <c:pt idx="26">
                  <c:v>-9.7400000000000109</c:v>
                </c:pt>
                <c:pt idx="27">
                  <c:v>-9.7300000000000093</c:v>
                </c:pt>
                <c:pt idx="28">
                  <c:v>-9.7200000000000095</c:v>
                </c:pt>
                <c:pt idx="29">
                  <c:v>-9.7100000000000097</c:v>
                </c:pt>
                <c:pt idx="30">
                  <c:v>-9.7000000000000099</c:v>
                </c:pt>
                <c:pt idx="31">
                  <c:v>-9.6900000000000102</c:v>
                </c:pt>
                <c:pt idx="32">
                  <c:v>-9.6800000000000104</c:v>
                </c:pt>
                <c:pt idx="33">
                  <c:v>-9.6700000000000106</c:v>
                </c:pt>
                <c:pt idx="34">
                  <c:v>-9.6600000000000108</c:v>
                </c:pt>
                <c:pt idx="35">
                  <c:v>-9.6500000000000092</c:v>
                </c:pt>
                <c:pt idx="36">
                  <c:v>-9.6400000000000095</c:v>
                </c:pt>
                <c:pt idx="37">
                  <c:v>-9.6300000000000097</c:v>
                </c:pt>
                <c:pt idx="38">
                  <c:v>-9.6200000000000099</c:v>
                </c:pt>
                <c:pt idx="39">
                  <c:v>-9.6100000000000101</c:v>
                </c:pt>
                <c:pt idx="40">
                  <c:v>-9.6000000000000103</c:v>
                </c:pt>
                <c:pt idx="41">
                  <c:v>-9.5900000000000105</c:v>
                </c:pt>
                <c:pt idx="42">
                  <c:v>-9.5800000000000107</c:v>
                </c:pt>
                <c:pt idx="43">
                  <c:v>-9.5700000000000092</c:v>
                </c:pt>
                <c:pt idx="44">
                  <c:v>-9.5600000000000094</c:v>
                </c:pt>
                <c:pt idx="45">
                  <c:v>-9.5500000000000096</c:v>
                </c:pt>
                <c:pt idx="46">
                  <c:v>-9.5400000000000098</c:v>
                </c:pt>
                <c:pt idx="47">
                  <c:v>-9.53000000000001</c:v>
                </c:pt>
                <c:pt idx="48">
                  <c:v>-9.5200000000000102</c:v>
                </c:pt>
                <c:pt idx="49">
                  <c:v>-9.5100000000000104</c:v>
                </c:pt>
                <c:pt idx="50">
                  <c:v>-9.5000000000000107</c:v>
                </c:pt>
                <c:pt idx="51">
                  <c:v>-9.4900000000000109</c:v>
                </c:pt>
                <c:pt idx="52">
                  <c:v>-9.4800000000000093</c:v>
                </c:pt>
                <c:pt idx="53">
                  <c:v>-9.4700000000000095</c:v>
                </c:pt>
                <c:pt idx="54">
                  <c:v>-9.4600000000000097</c:v>
                </c:pt>
                <c:pt idx="55">
                  <c:v>-9.4500000000000099</c:v>
                </c:pt>
                <c:pt idx="56">
                  <c:v>-9.4400000000000102</c:v>
                </c:pt>
                <c:pt idx="57">
                  <c:v>-9.4300000000000104</c:v>
                </c:pt>
                <c:pt idx="58">
                  <c:v>-9.4200000000000106</c:v>
                </c:pt>
                <c:pt idx="59">
                  <c:v>-9.4100000000000108</c:v>
                </c:pt>
                <c:pt idx="60">
                  <c:v>-9.4000000000000092</c:v>
                </c:pt>
                <c:pt idx="61">
                  <c:v>-9.3900000000000095</c:v>
                </c:pt>
                <c:pt idx="62">
                  <c:v>-9.3800000000000097</c:v>
                </c:pt>
                <c:pt idx="63">
                  <c:v>-9.3700000000000099</c:v>
                </c:pt>
                <c:pt idx="64">
                  <c:v>-9.3600000000000101</c:v>
                </c:pt>
                <c:pt idx="65">
                  <c:v>-9.3500000000000103</c:v>
                </c:pt>
                <c:pt idx="66">
                  <c:v>-9.3400000000000105</c:v>
                </c:pt>
                <c:pt idx="67">
                  <c:v>-9.3300000000000107</c:v>
                </c:pt>
                <c:pt idx="68">
                  <c:v>-9.3200000000000092</c:v>
                </c:pt>
                <c:pt idx="69">
                  <c:v>-9.3100000000000094</c:v>
                </c:pt>
                <c:pt idx="70">
                  <c:v>-9.3000000000000096</c:v>
                </c:pt>
                <c:pt idx="71">
                  <c:v>-9.2900000000000205</c:v>
                </c:pt>
                <c:pt idx="72">
                  <c:v>-9.2800000000000207</c:v>
                </c:pt>
                <c:pt idx="73">
                  <c:v>-9.2700000000000191</c:v>
                </c:pt>
                <c:pt idx="74">
                  <c:v>-9.2600000000000193</c:v>
                </c:pt>
                <c:pt idx="75">
                  <c:v>-9.2500000000000195</c:v>
                </c:pt>
                <c:pt idx="76">
                  <c:v>-9.2400000000000198</c:v>
                </c:pt>
                <c:pt idx="77">
                  <c:v>-9.23000000000002</c:v>
                </c:pt>
                <c:pt idx="78">
                  <c:v>-9.2200000000000202</c:v>
                </c:pt>
                <c:pt idx="79">
                  <c:v>-9.2100000000000204</c:v>
                </c:pt>
                <c:pt idx="80">
                  <c:v>-9.2000000000000206</c:v>
                </c:pt>
                <c:pt idx="81">
                  <c:v>-9.1900000000000208</c:v>
                </c:pt>
                <c:pt idx="82">
                  <c:v>-9.1800000000000193</c:v>
                </c:pt>
                <c:pt idx="83">
                  <c:v>-9.1700000000000195</c:v>
                </c:pt>
                <c:pt idx="84">
                  <c:v>-9.1600000000000197</c:v>
                </c:pt>
                <c:pt idx="85">
                  <c:v>-9.1500000000000199</c:v>
                </c:pt>
                <c:pt idx="86">
                  <c:v>-9.1400000000000201</c:v>
                </c:pt>
                <c:pt idx="87">
                  <c:v>-9.1300000000000203</c:v>
                </c:pt>
                <c:pt idx="88">
                  <c:v>-9.1200000000000205</c:v>
                </c:pt>
                <c:pt idx="89">
                  <c:v>-9.1100000000000207</c:v>
                </c:pt>
                <c:pt idx="90">
                  <c:v>-9.1000000000000192</c:v>
                </c:pt>
                <c:pt idx="91">
                  <c:v>-9.0900000000000194</c:v>
                </c:pt>
                <c:pt idx="92">
                  <c:v>-9.0800000000000196</c:v>
                </c:pt>
                <c:pt idx="93">
                  <c:v>-9.0700000000000198</c:v>
                </c:pt>
                <c:pt idx="94">
                  <c:v>-9.06000000000002</c:v>
                </c:pt>
                <c:pt idx="95">
                  <c:v>-9.0500000000000203</c:v>
                </c:pt>
                <c:pt idx="96">
                  <c:v>-9.0400000000000205</c:v>
                </c:pt>
                <c:pt idx="97">
                  <c:v>-9.0300000000000207</c:v>
                </c:pt>
                <c:pt idx="98">
                  <c:v>-9.0200000000000191</c:v>
                </c:pt>
                <c:pt idx="99">
                  <c:v>-9.0100000000000193</c:v>
                </c:pt>
                <c:pt idx="100">
                  <c:v>-9.0000000000000195</c:v>
                </c:pt>
                <c:pt idx="101">
                  <c:v>-8.9900000000000198</c:v>
                </c:pt>
                <c:pt idx="102">
                  <c:v>-8.98000000000002</c:v>
                </c:pt>
                <c:pt idx="103">
                  <c:v>-8.9700000000000202</c:v>
                </c:pt>
                <c:pt idx="104">
                  <c:v>-8.9600000000000204</c:v>
                </c:pt>
                <c:pt idx="105">
                  <c:v>-8.9500000000000206</c:v>
                </c:pt>
                <c:pt idx="106">
                  <c:v>-8.9400000000000208</c:v>
                </c:pt>
                <c:pt idx="107">
                  <c:v>-8.9300000000000193</c:v>
                </c:pt>
                <c:pt idx="108">
                  <c:v>-8.9200000000000195</c:v>
                </c:pt>
                <c:pt idx="109">
                  <c:v>-8.9100000000000197</c:v>
                </c:pt>
                <c:pt idx="110">
                  <c:v>-8.9000000000000199</c:v>
                </c:pt>
                <c:pt idx="111">
                  <c:v>-8.8900000000000201</c:v>
                </c:pt>
                <c:pt idx="112">
                  <c:v>-8.8800000000000203</c:v>
                </c:pt>
                <c:pt idx="113">
                  <c:v>-8.8700000000000205</c:v>
                </c:pt>
                <c:pt idx="114">
                  <c:v>-8.8600000000000207</c:v>
                </c:pt>
                <c:pt idx="115">
                  <c:v>-8.8500000000000192</c:v>
                </c:pt>
                <c:pt idx="116">
                  <c:v>-8.8400000000000194</c:v>
                </c:pt>
                <c:pt idx="117">
                  <c:v>-8.8300000000000196</c:v>
                </c:pt>
                <c:pt idx="118">
                  <c:v>-8.8200000000000305</c:v>
                </c:pt>
                <c:pt idx="119">
                  <c:v>-8.8100000000000307</c:v>
                </c:pt>
                <c:pt idx="120">
                  <c:v>-8.8000000000000291</c:v>
                </c:pt>
                <c:pt idx="121">
                  <c:v>-8.7900000000000293</c:v>
                </c:pt>
                <c:pt idx="122">
                  <c:v>-8.7800000000000296</c:v>
                </c:pt>
                <c:pt idx="123">
                  <c:v>-8.7700000000000298</c:v>
                </c:pt>
                <c:pt idx="124">
                  <c:v>-8.76000000000003</c:v>
                </c:pt>
                <c:pt idx="125">
                  <c:v>-8.7500000000000302</c:v>
                </c:pt>
                <c:pt idx="126">
                  <c:v>-8.7400000000000304</c:v>
                </c:pt>
                <c:pt idx="127">
                  <c:v>-8.7300000000000306</c:v>
                </c:pt>
                <c:pt idx="128">
                  <c:v>-8.7200000000000308</c:v>
                </c:pt>
                <c:pt idx="129">
                  <c:v>-8.7100000000000293</c:v>
                </c:pt>
                <c:pt idx="130">
                  <c:v>-8.7000000000000295</c:v>
                </c:pt>
                <c:pt idx="131">
                  <c:v>-8.6900000000000297</c:v>
                </c:pt>
                <c:pt idx="132">
                  <c:v>-8.6800000000000299</c:v>
                </c:pt>
                <c:pt idx="133">
                  <c:v>-8.6700000000000301</c:v>
                </c:pt>
                <c:pt idx="134">
                  <c:v>-8.6600000000000303</c:v>
                </c:pt>
                <c:pt idx="135">
                  <c:v>-8.6500000000000306</c:v>
                </c:pt>
                <c:pt idx="136">
                  <c:v>-8.6400000000000308</c:v>
                </c:pt>
                <c:pt idx="137">
                  <c:v>-8.6300000000000292</c:v>
                </c:pt>
                <c:pt idx="138">
                  <c:v>-8.6200000000000294</c:v>
                </c:pt>
                <c:pt idx="139">
                  <c:v>-8.6100000000000296</c:v>
                </c:pt>
                <c:pt idx="140">
                  <c:v>-8.6000000000000298</c:v>
                </c:pt>
                <c:pt idx="141">
                  <c:v>-8.5900000000000301</c:v>
                </c:pt>
                <c:pt idx="142">
                  <c:v>-8.5800000000000303</c:v>
                </c:pt>
                <c:pt idx="143">
                  <c:v>-8.5700000000000305</c:v>
                </c:pt>
                <c:pt idx="144">
                  <c:v>-8.5600000000000307</c:v>
                </c:pt>
                <c:pt idx="145">
                  <c:v>-8.5500000000000291</c:v>
                </c:pt>
                <c:pt idx="146">
                  <c:v>-8.5400000000000293</c:v>
                </c:pt>
                <c:pt idx="147">
                  <c:v>-8.5300000000000296</c:v>
                </c:pt>
                <c:pt idx="148">
                  <c:v>-8.5200000000000298</c:v>
                </c:pt>
                <c:pt idx="149">
                  <c:v>-8.51000000000003</c:v>
                </c:pt>
                <c:pt idx="150">
                  <c:v>-8.5000000000000302</c:v>
                </c:pt>
                <c:pt idx="151">
                  <c:v>-8.4900000000000304</c:v>
                </c:pt>
                <c:pt idx="152">
                  <c:v>-8.4800000000000306</c:v>
                </c:pt>
                <c:pt idx="153">
                  <c:v>-8.4700000000000308</c:v>
                </c:pt>
                <c:pt idx="154">
                  <c:v>-8.4600000000000293</c:v>
                </c:pt>
                <c:pt idx="155">
                  <c:v>-8.4500000000000295</c:v>
                </c:pt>
                <c:pt idx="156">
                  <c:v>-8.4400000000000297</c:v>
                </c:pt>
                <c:pt idx="157">
                  <c:v>-8.4300000000000299</c:v>
                </c:pt>
                <c:pt idx="158">
                  <c:v>-8.4200000000000301</c:v>
                </c:pt>
                <c:pt idx="159">
                  <c:v>-8.4100000000000303</c:v>
                </c:pt>
                <c:pt idx="160">
                  <c:v>-8.4000000000000306</c:v>
                </c:pt>
                <c:pt idx="161">
                  <c:v>-8.3900000000000308</c:v>
                </c:pt>
                <c:pt idx="162">
                  <c:v>-8.3800000000000292</c:v>
                </c:pt>
                <c:pt idx="163">
                  <c:v>-8.3700000000000294</c:v>
                </c:pt>
                <c:pt idx="164">
                  <c:v>-8.3600000000000296</c:v>
                </c:pt>
                <c:pt idx="165">
                  <c:v>-8.3500000000000405</c:v>
                </c:pt>
                <c:pt idx="166">
                  <c:v>-8.3400000000000407</c:v>
                </c:pt>
                <c:pt idx="167">
                  <c:v>-8.3300000000000392</c:v>
                </c:pt>
                <c:pt idx="168">
                  <c:v>-8.3200000000000394</c:v>
                </c:pt>
                <c:pt idx="169">
                  <c:v>-8.3100000000000396</c:v>
                </c:pt>
                <c:pt idx="170">
                  <c:v>-8.3000000000000398</c:v>
                </c:pt>
                <c:pt idx="171">
                  <c:v>-8.29000000000004</c:v>
                </c:pt>
                <c:pt idx="172">
                  <c:v>-8.2800000000000402</c:v>
                </c:pt>
                <c:pt idx="173">
                  <c:v>-8.2700000000000404</c:v>
                </c:pt>
                <c:pt idx="174">
                  <c:v>-8.2600000000000406</c:v>
                </c:pt>
                <c:pt idx="175">
                  <c:v>-8.2500000000000409</c:v>
                </c:pt>
                <c:pt idx="176">
                  <c:v>-8.2400000000000393</c:v>
                </c:pt>
                <c:pt idx="177">
                  <c:v>-8.2300000000000395</c:v>
                </c:pt>
                <c:pt idx="178">
                  <c:v>-8.2200000000000397</c:v>
                </c:pt>
                <c:pt idx="179">
                  <c:v>-8.2100000000000399</c:v>
                </c:pt>
                <c:pt idx="180">
                  <c:v>-8.2000000000000401</c:v>
                </c:pt>
                <c:pt idx="181">
                  <c:v>-8.1900000000000404</c:v>
                </c:pt>
                <c:pt idx="182">
                  <c:v>-8.1800000000000406</c:v>
                </c:pt>
                <c:pt idx="183">
                  <c:v>-8.1700000000000408</c:v>
                </c:pt>
                <c:pt idx="184">
                  <c:v>-8.1600000000000392</c:v>
                </c:pt>
                <c:pt idx="185">
                  <c:v>-8.1500000000000394</c:v>
                </c:pt>
                <c:pt idx="186">
                  <c:v>-8.1400000000000396</c:v>
                </c:pt>
                <c:pt idx="187">
                  <c:v>-8.1300000000000399</c:v>
                </c:pt>
                <c:pt idx="188">
                  <c:v>-8.1200000000000401</c:v>
                </c:pt>
                <c:pt idx="189">
                  <c:v>-8.1100000000000403</c:v>
                </c:pt>
                <c:pt idx="190">
                  <c:v>-8.1000000000000405</c:v>
                </c:pt>
                <c:pt idx="191">
                  <c:v>-8.0900000000000407</c:v>
                </c:pt>
                <c:pt idx="192">
                  <c:v>-8.0800000000000392</c:v>
                </c:pt>
                <c:pt idx="193">
                  <c:v>-8.0700000000000394</c:v>
                </c:pt>
                <c:pt idx="194">
                  <c:v>-8.0600000000000396</c:v>
                </c:pt>
                <c:pt idx="195">
                  <c:v>-8.0500000000000398</c:v>
                </c:pt>
                <c:pt idx="196">
                  <c:v>-8.04000000000004</c:v>
                </c:pt>
                <c:pt idx="197">
                  <c:v>-8.0300000000000402</c:v>
                </c:pt>
                <c:pt idx="198">
                  <c:v>-8.0200000000000404</c:v>
                </c:pt>
                <c:pt idx="199">
                  <c:v>-8.0100000000000406</c:v>
                </c:pt>
                <c:pt idx="200">
                  <c:v>-8.0000000000000409</c:v>
                </c:pt>
                <c:pt idx="201">
                  <c:v>-7.9900000000000402</c:v>
                </c:pt>
                <c:pt idx="202">
                  <c:v>-7.9800000000000404</c:v>
                </c:pt>
                <c:pt idx="203">
                  <c:v>-7.9700000000000397</c:v>
                </c:pt>
                <c:pt idx="204">
                  <c:v>-7.9600000000000399</c:v>
                </c:pt>
                <c:pt idx="205">
                  <c:v>-7.9500000000000401</c:v>
                </c:pt>
                <c:pt idx="206">
                  <c:v>-7.9400000000000404</c:v>
                </c:pt>
                <c:pt idx="207">
                  <c:v>-7.9300000000000397</c:v>
                </c:pt>
                <c:pt idx="208">
                  <c:v>-7.9200000000000399</c:v>
                </c:pt>
                <c:pt idx="209">
                  <c:v>-7.9100000000000401</c:v>
                </c:pt>
                <c:pt idx="210">
                  <c:v>-7.9000000000000403</c:v>
                </c:pt>
                <c:pt idx="211">
                  <c:v>-7.8900000000000396</c:v>
                </c:pt>
                <c:pt idx="212">
                  <c:v>-7.8800000000000496</c:v>
                </c:pt>
                <c:pt idx="213">
                  <c:v>-7.8700000000000498</c:v>
                </c:pt>
                <c:pt idx="214">
                  <c:v>-7.8600000000000501</c:v>
                </c:pt>
                <c:pt idx="215">
                  <c:v>-7.8500000000000503</c:v>
                </c:pt>
                <c:pt idx="216">
                  <c:v>-7.8400000000000496</c:v>
                </c:pt>
                <c:pt idx="217">
                  <c:v>-7.8300000000000498</c:v>
                </c:pt>
                <c:pt idx="218">
                  <c:v>-7.82000000000005</c:v>
                </c:pt>
                <c:pt idx="219">
                  <c:v>-7.8100000000000502</c:v>
                </c:pt>
                <c:pt idx="220">
                  <c:v>-7.8000000000000496</c:v>
                </c:pt>
                <c:pt idx="221">
                  <c:v>-7.7900000000000498</c:v>
                </c:pt>
                <c:pt idx="222">
                  <c:v>-7.78000000000005</c:v>
                </c:pt>
                <c:pt idx="223">
                  <c:v>-7.7700000000000502</c:v>
                </c:pt>
                <c:pt idx="224">
                  <c:v>-7.7600000000000504</c:v>
                </c:pt>
                <c:pt idx="225">
                  <c:v>-7.7500000000000497</c:v>
                </c:pt>
                <c:pt idx="226">
                  <c:v>-7.74000000000005</c:v>
                </c:pt>
                <c:pt idx="227">
                  <c:v>-7.7300000000000502</c:v>
                </c:pt>
                <c:pt idx="228">
                  <c:v>-7.7200000000000504</c:v>
                </c:pt>
                <c:pt idx="229">
                  <c:v>-7.7100000000000497</c:v>
                </c:pt>
                <c:pt idx="230">
                  <c:v>-7.7000000000000499</c:v>
                </c:pt>
                <c:pt idx="231">
                  <c:v>-7.6900000000000501</c:v>
                </c:pt>
                <c:pt idx="232">
                  <c:v>-7.6800000000000503</c:v>
                </c:pt>
                <c:pt idx="233">
                  <c:v>-7.6700000000000497</c:v>
                </c:pt>
                <c:pt idx="234">
                  <c:v>-7.6600000000000499</c:v>
                </c:pt>
                <c:pt idx="235">
                  <c:v>-7.6500000000000501</c:v>
                </c:pt>
                <c:pt idx="236">
                  <c:v>-7.6400000000000503</c:v>
                </c:pt>
                <c:pt idx="237">
                  <c:v>-7.6300000000000496</c:v>
                </c:pt>
                <c:pt idx="238">
                  <c:v>-7.6200000000000498</c:v>
                </c:pt>
                <c:pt idx="239">
                  <c:v>-7.6100000000000501</c:v>
                </c:pt>
                <c:pt idx="240">
                  <c:v>-7.6000000000000503</c:v>
                </c:pt>
                <c:pt idx="241">
                  <c:v>-7.5900000000000496</c:v>
                </c:pt>
                <c:pt idx="242">
                  <c:v>-7.5800000000000498</c:v>
                </c:pt>
                <c:pt idx="243">
                  <c:v>-7.57000000000005</c:v>
                </c:pt>
                <c:pt idx="244">
                  <c:v>-7.5600000000000502</c:v>
                </c:pt>
                <c:pt idx="245">
                  <c:v>-7.5500000000000496</c:v>
                </c:pt>
                <c:pt idx="246">
                  <c:v>-7.5400000000000498</c:v>
                </c:pt>
                <c:pt idx="247">
                  <c:v>-7.53000000000005</c:v>
                </c:pt>
                <c:pt idx="248">
                  <c:v>-7.5200000000000502</c:v>
                </c:pt>
                <c:pt idx="249">
                  <c:v>-7.5100000000000504</c:v>
                </c:pt>
                <c:pt idx="250">
                  <c:v>-7.5000000000000497</c:v>
                </c:pt>
                <c:pt idx="251">
                  <c:v>-7.49000000000005</c:v>
                </c:pt>
                <c:pt idx="252">
                  <c:v>-7.4800000000000502</c:v>
                </c:pt>
                <c:pt idx="253">
                  <c:v>-7.4700000000000504</c:v>
                </c:pt>
                <c:pt idx="254">
                  <c:v>-7.4600000000000497</c:v>
                </c:pt>
                <c:pt idx="255">
                  <c:v>-7.4500000000000499</c:v>
                </c:pt>
                <c:pt idx="256">
                  <c:v>-7.4400000000000501</c:v>
                </c:pt>
                <c:pt idx="257">
                  <c:v>-7.4300000000000503</c:v>
                </c:pt>
                <c:pt idx="258">
                  <c:v>-7.4200000000000497</c:v>
                </c:pt>
                <c:pt idx="259">
                  <c:v>-7.4100000000000597</c:v>
                </c:pt>
                <c:pt idx="260">
                  <c:v>-7.4000000000000599</c:v>
                </c:pt>
                <c:pt idx="261">
                  <c:v>-7.3900000000000601</c:v>
                </c:pt>
                <c:pt idx="262">
                  <c:v>-7.3800000000000603</c:v>
                </c:pt>
                <c:pt idx="263">
                  <c:v>-7.3700000000000596</c:v>
                </c:pt>
                <c:pt idx="264">
                  <c:v>-7.3600000000000598</c:v>
                </c:pt>
                <c:pt idx="265">
                  <c:v>-7.35000000000006</c:v>
                </c:pt>
                <c:pt idx="266">
                  <c:v>-7.3400000000000603</c:v>
                </c:pt>
                <c:pt idx="267">
                  <c:v>-7.3300000000000596</c:v>
                </c:pt>
                <c:pt idx="268">
                  <c:v>-7.3200000000000598</c:v>
                </c:pt>
                <c:pt idx="269">
                  <c:v>-7.31000000000006</c:v>
                </c:pt>
                <c:pt idx="270">
                  <c:v>-7.3000000000000602</c:v>
                </c:pt>
                <c:pt idx="271">
                  <c:v>-7.2900000000000604</c:v>
                </c:pt>
                <c:pt idx="272">
                  <c:v>-7.2800000000000598</c:v>
                </c:pt>
                <c:pt idx="273">
                  <c:v>-7.27000000000006</c:v>
                </c:pt>
                <c:pt idx="274">
                  <c:v>-7.2600000000000602</c:v>
                </c:pt>
                <c:pt idx="275">
                  <c:v>-7.2500000000000604</c:v>
                </c:pt>
                <c:pt idx="276">
                  <c:v>-7.2400000000000597</c:v>
                </c:pt>
                <c:pt idx="277">
                  <c:v>-7.2300000000000599</c:v>
                </c:pt>
                <c:pt idx="278">
                  <c:v>-7.2200000000000601</c:v>
                </c:pt>
                <c:pt idx="279">
                  <c:v>-7.2100000000000604</c:v>
                </c:pt>
                <c:pt idx="280">
                  <c:v>-7.2000000000000597</c:v>
                </c:pt>
                <c:pt idx="281">
                  <c:v>-7.1900000000000599</c:v>
                </c:pt>
                <c:pt idx="282">
                  <c:v>-7.1800000000000601</c:v>
                </c:pt>
                <c:pt idx="283">
                  <c:v>-7.1700000000000603</c:v>
                </c:pt>
                <c:pt idx="284">
                  <c:v>-7.1600000000000597</c:v>
                </c:pt>
                <c:pt idx="285">
                  <c:v>-7.1500000000000599</c:v>
                </c:pt>
                <c:pt idx="286">
                  <c:v>-7.1400000000000601</c:v>
                </c:pt>
                <c:pt idx="287">
                  <c:v>-7.1300000000000603</c:v>
                </c:pt>
                <c:pt idx="288">
                  <c:v>-7.1200000000000596</c:v>
                </c:pt>
                <c:pt idx="289">
                  <c:v>-7.1100000000000598</c:v>
                </c:pt>
                <c:pt idx="290">
                  <c:v>-7.10000000000006</c:v>
                </c:pt>
                <c:pt idx="291">
                  <c:v>-7.0900000000000603</c:v>
                </c:pt>
                <c:pt idx="292">
                  <c:v>-7.0800000000000596</c:v>
                </c:pt>
                <c:pt idx="293">
                  <c:v>-7.0700000000000598</c:v>
                </c:pt>
                <c:pt idx="294">
                  <c:v>-7.06000000000006</c:v>
                </c:pt>
                <c:pt idx="295">
                  <c:v>-7.0500000000000602</c:v>
                </c:pt>
                <c:pt idx="296">
                  <c:v>-7.0400000000000604</c:v>
                </c:pt>
                <c:pt idx="297">
                  <c:v>-7.0300000000000598</c:v>
                </c:pt>
                <c:pt idx="298">
                  <c:v>-7.02000000000006</c:v>
                </c:pt>
                <c:pt idx="299">
                  <c:v>-7.0100000000000602</c:v>
                </c:pt>
                <c:pt idx="300">
                  <c:v>-7.0000000000000604</c:v>
                </c:pt>
                <c:pt idx="301">
                  <c:v>-6.9900000000000597</c:v>
                </c:pt>
                <c:pt idx="302">
                  <c:v>-6.9800000000000599</c:v>
                </c:pt>
                <c:pt idx="303">
                  <c:v>-6.9700000000000601</c:v>
                </c:pt>
                <c:pt idx="304">
                  <c:v>-6.9600000000000604</c:v>
                </c:pt>
                <c:pt idx="305">
                  <c:v>-6.9500000000000703</c:v>
                </c:pt>
                <c:pt idx="306">
                  <c:v>-6.9400000000000697</c:v>
                </c:pt>
                <c:pt idx="307">
                  <c:v>-6.9300000000000699</c:v>
                </c:pt>
                <c:pt idx="308">
                  <c:v>-6.9200000000000701</c:v>
                </c:pt>
                <c:pt idx="309">
                  <c:v>-6.9100000000000703</c:v>
                </c:pt>
                <c:pt idx="310">
                  <c:v>-6.9000000000000696</c:v>
                </c:pt>
                <c:pt idx="311">
                  <c:v>-6.8900000000000698</c:v>
                </c:pt>
                <c:pt idx="312">
                  <c:v>-6.8800000000000701</c:v>
                </c:pt>
                <c:pt idx="313">
                  <c:v>-6.8700000000000703</c:v>
                </c:pt>
                <c:pt idx="314">
                  <c:v>-6.8600000000000696</c:v>
                </c:pt>
                <c:pt idx="315">
                  <c:v>-6.8500000000000698</c:v>
                </c:pt>
                <c:pt idx="316">
                  <c:v>-6.84000000000007</c:v>
                </c:pt>
                <c:pt idx="317">
                  <c:v>-6.8300000000000702</c:v>
                </c:pt>
                <c:pt idx="318">
                  <c:v>-6.8200000000000696</c:v>
                </c:pt>
                <c:pt idx="319">
                  <c:v>-6.8100000000000698</c:v>
                </c:pt>
                <c:pt idx="320">
                  <c:v>-6.80000000000007</c:v>
                </c:pt>
                <c:pt idx="321">
                  <c:v>-6.7900000000000702</c:v>
                </c:pt>
                <c:pt idx="322">
                  <c:v>-6.7800000000000704</c:v>
                </c:pt>
                <c:pt idx="323">
                  <c:v>-6.7700000000000697</c:v>
                </c:pt>
                <c:pt idx="324">
                  <c:v>-6.76000000000007</c:v>
                </c:pt>
                <c:pt idx="325">
                  <c:v>-6.7500000000000702</c:v>
                </c:pt>
                <c:pt idx="326">
                  <c:v>-6.7400000000000704</c:v>
                </c:pt>
                <c:pt idx="327">
                  <c:v>-6.7300000000000697</c:v>
                </c:pt>
                <c:pt idx="328">
                  <c:v>-6.7200000000000699</c:v>
                </c:pt>
                <c:pt idx="329">
                  <c:v>-6.7100000000000701</c:v>
                </c:pt>
                <c:pt idx="330">
                  <c:v>-6.7000000000000703</c:v>
                </c:pt>
                <c:pt idx="331">
                  <c:v>-6.6900000000000697</c:v>
                </c:pt>
                <c:pt idx="332">
                  <c:v>-6.6800000000000699</c:v>
                </c:pt>
                <c:pt idx="333">
                  <c:v>-6.6700000000000701</c:v>
                </c:pt>
                <c:pt idx="334">
                  <c:v>-6.6600000000000703</c:v>
                </c:pt>
                <c:pt idx="335">
                  <c:v>-6.6500000000000696</c:v>
                </c:pt>
                <c:pt idx="336">
                  <c:v>-6.6400000000000698</c:v>
                </c:pt>
                <c:pt idx="337">
                  <c:v>-6.6300000000000701</c:v>
                </c:pt>
                <c:pt idx="338">
                  <c:v>-6.6200000000000703</c:v>
                </c:pt>
                <c:pt idx="339">
                  <c:v>-6.6100000000000696</c:v>
                </c:pt>
                <c:pt idx="340">
                  <c:v>-6.6000000000000698</c:v>
                </c:pt>
                <c:pt idx="341">
                  <c:v>-6.59000000000007</c:v>
                </c:pt>
                <c:pt idx="342">
                  <c:v>-6.5800000000000702</c:v>
                </c:pt>
                <c:pt idx="343">
                  <c:v>-6.5700000000000696</c:v>
                </c:pt>
                <c:pt idx="344">
                  <c:v>-6.5600000000000698</c:v>
                </c:pt>
                <c:pt idx="345">
                  <c:v>-6.55000000000007</c:v>
                </c:pt>
                <c:pt idx="346">
                  <c:v>-6.5400000000000702</c:v>
                </c:pt>
                <c:pt idx="347">
                  <c:v>-6.5300000000000704</c:v>
                </c:pt>
                <c:pt idx="348">
                  <c:v>-6.5200000000000697</c:v>
                </c:pt>
                <c:pt idx="349">
                  <c:v>-6.51000000000007</c:v>
                </c:pt>
                <c:pt idx="350">
                  <c:v>-6.5000000000000702</c:v>
                </c:pt>
                <c:pt idx="351">
                  <c:v>-6.4900000000000704</c:v>
                </c:pt>
                <c:pt idx="352">
                  <c:v>-6.4800000000000804</c:v>
                </c:pt>
                <c:pt idx="353">
                  <c:v>-6.4700000000000797</c:v>
                </c:pt>
                <c:pt idx="354">
                  <c:v>-6.4600000000000799</c:v>
                </c:pt>
                <c:pt idx="355">
                  <c:v>-6.4500000000000801</c:v>
                </c:pt>
                <c:pt idx="356">
                  <c:v>-6.4400000000000803</c:v>
                </c:pt>
                <c:pt idx="357">
                  <c:v>-6.4300000000000797</c:v>
                </c:pt>
                <c:pt idx="358">
                  <c:v>-6.4200000000000799</c:v>
                </c:pt>
                <c:pt idx="359">
                  <c:v>-6.4100000000000801</c:v>
                </c:pt>
                <c:pt idx="360">
                  <c:v>-6.4000000000000803</c:v>
                </c:pt>
                <c:pt idx="361">
                  <c:v>-6.3900000000000796</c:v>
                </c:pt>
                <c:pt idx="362">
                  <c:v>-6.3800000000000798</c:v>
                </c:pt>
                <c:pt idx="363">
                  <c:v>-6.37000000000008</c:v>
                </c:pt>
                <c:pt idx="364">
                  <c:v>-6.3600000000000803</c:v>
                </c:pt>
                <c:pt idx="365">
                  <c:v>-6.3500000000000796</c:v>
                </c:pt>
                <c:pt idx="366">
                  <c:v>-6.3400000000000798</c:v>
                </c:pt>
                <c:pt idx="367">
                  <c:v>-6.33000000000008</c:v>
                </c:pt>
                <c:pt idx="368">
                  <c:v>-6.3200000000000802</c:v>
                </c:pt>
                <c:pt idx="369">
                  <c:v>-6.3100000000000804</c:v>
                </c:pt>
                <c:pt idx="370">
                  <c:v>-6.3000000000000798</c:v>
                </c:pt>
                <c:pt idx="371">
                  <c:v>-6.29000000000008</c:v>
                </c:pt>
                <c:pt idx="372">
                  <c:v>-6.2800000000000802</c:v>
                </c:pt>
                <c:pt idx="373">
                  <c:v>-6.2700000000000804</c:v>
                </c:pt>
                <c:pt idx="374">
                  <c:v>-6.2600000000000797</c:v>
                </c:pt>
                <c:pt idx="375">
                  <c:v>-6.2500000000000799</c:v>
                </c:pt>
                <c:pt idx="376">
                  <c:v>-6.2400000000000801</c:v>
                </c:pt>
                <c:pt idx="377">
                  <c:v>-6.2300000000000804</c:v>
                </c:pt>
                <c:pt idx="378">
                  <c:v>-6.2200000000000797</c:v>
                </c:pt>
                <c:pt idx="379">
                  <c:v>-6.2100000000000799</c:v>
                </c:pt>
                <c:pt idx="380">
                  <c:v>-6.2000000000000801</c:v>
                </c:pt>
                <c:pt idx="381">
                  <c:v>-6.1900000000000803</c:v>
                </c:pt>
                <c:pt idx="382">
                  <c:v>-6.1800000000000797</c:v>
                </c:pt>
                <c:pt idx="383">
                  <c:v>-6.1700000000000799</c:v>
                </c:pt>
                <c:pt idx="384">
                  <c:v>-6.1600000000000801</c:v>
                </c:pt>
                <c:pt idx="385">
                  <c:v>-6.1500000000000803</c:v>
                </c:pt>
                <c:pt idx="386">
                  <c:v>-6.1400000000000796</c:v>
                </c:pt>
                <c:pt idx="387">
                  <c:v>-6.1300000000000798</c:v>
                </c:pt>
                <c:pt idx="388">
                  <c:v>-6.12000000000008</c:v>
                </c:pt>
                <c:pt idx="389">
                  <c:v>-6.1100000000000803</c:v>
                </c:pt>
                <c:pt idx="390">
                  <c:v>-6.1000000000000796</c:v>
                </c:pt>
                <c:pt idx="391">
                  <c:v>-6.0900000000000798</c:v>
                </c:pt>
                <c:pt idx="392">
                  <c:v>-6.08000000000008</c:v>
                </c:pt>
                <c:pt idx="393">
                  <c:v>-6.0700000000000802</c:v>
                </c:pt>
                <c:pt idx="394">
                  <c:v>-6.0600000000000804</c:v>
                </c:pt>
                <c:pt idx="395">
                  <c:v>-6.0500000000000798</c:v>
                </c:pt>
                <c:pt idx="396">
                  <c:v>-6.04000000000008</c:v>
                </c:pt>
                <c:pt idx="397">
                  <c:v>-6.0300000000000802</c:v>
                </c:pt>
                <c:pt idx="398">
                  <c:v>-6.0200000000000804</c:v>
                </c:pt>
                <c:pt idx="399">
                  <c:v>-6.0100000000000904</c:v>
                </c:pt>
                <c:pt idx="400">
                  <c:v>-6.0000000000000897</c:v>
                </c:pt>
                <c:pt idx="401">
                  <c:v>-5.9900000000000899</c:v>
                </c:pt>
                <c:pt idx="402">
                  <c:v>-5.9800000000000901</c:v>
                </c:pt>
                <c:pt idx="403">
                  <c:v>-5.9700000000000903</c:v>
                </c:pt>
                <c:pt idx="404">
                  <c:v>-5.9600000000000897</c:v>
                </c:pt>
                <c:pt idx="405">
                  <c:v>-5.9500000000000899</c:v>
                </c:pt>
                <c:pt idx="406">
                  <c:v>-5.9400000000000901</c:v>
                </c:pt>
                <c:pt idx="407">
                  <c:v>-5.9300000000000903</c:v>
                </c:pt>
                <c:pt idx="408">
                  <c:v>-5.9200000000000896</c:v>
                </c:pt>
                <c:pt idx="409">
                  <c:v>-5.9100000000000898</c:v>
                </c:pt>
                <c:pt idx="410">
                  <c:v>-5.9000000000000901</c:v>
                </c:pt>
                <c:pt idx="411">
                  <c:v>-5.8900000000000903</c:v>
                </c:pt>
                <c:pt idx="412">
                  <c:v>-5.8800000000000896</c:v>
                </c:pt>
                <c:pt idx="413">
                  <c:v>-5.8700000000000898</c:v>
                </c:pt>
                <c:pt idx="414">
                  <c:v>-5.86000000000009</c:v>
                </c:pt>
                <c:pt idx="415">
                  <c:v>-5.8500000000000902</c:v>
                </c:pt>
                <c:pt idx="416">
                  <c:v>-5.8400000000000896</c:v>
                </c:pt>
                <c:pt idx="417">
                  <c:v>-5.8300000000000898</c:v>
                </c:pt>
                <c:pt idx="418">
                  <c:v>-5.82000000000009</c:v>
                </c:pt>
                <c:pt idx="419">
                  <c:v>-5.8100000000000902</c:v>
                </c:pt>
                <c:pt idx="420">
                  <c:v>-5.8000000000000904</c:v>
                </c:pt>
                <c:pt idx="421">
                  <c:v>-5.7900000000000897</c:v>
                </c:pt>
                <c:pt idx="422">
                  <c:v>-5.78000000000009</c:v>
                </c:pt>
                <c:pt idx="423">
                  <c:v>-5.7700000000000902</c:v>
                </c:pt>
                <c:pt idx="424">
                  <c:v>-5.7600000000000904</c:v>
                </c:pt>
                <c:pt idx="425">
                  <c:v>-5.7500000000000897</c:v>
                </c:pt>
                <c:pt idx="426">
                  <c:v>-5.7400000000000899</c:v>
                </c:pt>
                <c:pt idx="427">
                  <c:v>-5.7300000000000901</c:v>
                </c:pt>
                <c:pt idx="428">
                  <c:v>-5.7200000000000903</c:v>
                </c:pt>
                <c:pt idx="429">
                  <c:v>-5.7100000000000897</c:v>
                </c:pt>
                <c:pt idx="430">
                  <c:v>-5.7000000000000899</c:v>
                </c:pt>
                <c:pt idx="431">
                  <c:v>-5.6900000000000901</c:v>
                </c:pt>
                <c:pt idx="432">
                  <c:v>-5.6800000000000903</c:v>
                </c:pt>
                <c:pt idx="433">
                  <c:v>-5.6700000000000896</c:v>
                </c:pt>
                <c:pt idx="434">
                  <c:v>-5.6600000000000898</c:v>
                </c:pt>
                <c:pt idx="435">
                  <c:v>-5.6500000000000901</c:v>
                </c:pt>
                <c:pt idx="436">
                  <c:v>-5.6400000000000903</c:v>
                </c:pt>
                <c:pt idx="437">
                  <c:v>-5.6300000000000896</c:v>
                </c:pt>
                <c:pt idx="438">
                  <c:v>-5.6200000000000898</c:v>
                </c:pt>
                <c:pt idx="439">
                  <c:v>-5.61000000000009</c:v>
                </c:pt>
                <c:pt idx="440">
                  <c:v>-5.6000000000000902</c:v>
                </c:pt>
                <c:pt idx="441">
                  <c:v>-5.5900000000000896</c:v>
                </c:pt>
                <c:pt idx="442">
                  <c:v>-5.5800000000000898</c:v>
                </c:pt>
                <c:pt idx="443">
                  <c:v>-5.57000000000009</c:v>
                </c:pt>
                <c:pt idx="444">
                  <c:v>-5.5600000000000902</c:v>
                </c:pt>
                <c:pt idx="445">
                  <c:v>-5.5500000000000904</c:v>
                </c:pt>
                <c:pt idx="446">
                  <c:v>-5.5400000000001004</c:v>
                </c:pt>
                <c:pt idx="447">
                  <c:v>-5.5300000000000997</c:v>
                </c:pt>
                <c:pt idx="448">
                  <c:v>-5.5200000000000999</c:v>
                </c:pt>
                <c:pt idx="449">
                  <c:v>-5.5100000000001002</c:v>
                </c:pt>
                <c:pt idx="450">
                  <c:v>-5.5000000000001004</c:v>
                </c:pt>
                <c:pt idx="451">
                  <c:v>-5.4900000000000997</c:v>
                </c:pt>
                <c:pt idx="452">
                  <c:v>-5.4800000000000999</c:v>
                </c:pt>
                <c:pt idx="453">
                  <c:v>-5.4700000000001001</c:v>
                </c:pt>
                <c:pt idx="454">
                  <c:v>-5.4600000000001003</c:v>
                </c:pt>
                <c:pt idx="455">
                  <c:v>-5.4500000000000997</c:v>
                </c:pt>
                <c:pt idx="456">
                  <c:v>-5.4400000000000999</c:v>
                </c:pt>
                <c:pt idx="457">
                  <c:v>-5.4300000000001001</c:v>
                </c:pt>
                <c:pt idx="458">
                  <c:v>-5.4200000000001003</c:v>
                </c:pt>
                <c:pt idx="459">
                  <c:v>-5.4100000000000996</c:v>
                </c:pt>
                <c:pt idx="460">
                  <c:v>-5.4000000000000998</c:v>
                </c:pt>
                <c:pt idx="461">
                  <c:v>-5.3900000000001</c:v>
                </c:pt>
                <c:pt idx="462">
                  <c:v>-5.3800000000001003</c:v>
                </c:pt>
                <c:pt idx="463">
                  <c:v>-5.3700000000000996</c:v>
                </c:pt>
                <c:pt idx="464">
                  <c:v>-5.3600000000000998</c:v>
                </c:pt>
                <c:pt idx="465">
                  <c:v>-5.3500000000001</c:v>
                </c:pt>
                <c:pt idx="466">
                  <c:v>-5.3400000000001002</c:v>
                </c:pt>
                <c:pt idx="467">
                  <c:v>-5.3300000000001004</c:v>
                </c:pt>
                <c:pt idx="468">
                  <c:v>-5.3200000000000998</c:v>
                </c:pt>
                <c:pt idx="469">
                  <c:v>-5.3100000000001</c:v>
                </c:pt>
                <c:pt idx="470">
                  <c:v>-5.3000000000001002</c:v>
                </c:pt>
                <c:pt idx="471">
                  <c:v>-5.2900000000001004</c:v>
                </c:pt>
                <c:pt idx="472">
                  <c:v>-5.2800000000000997</c:v>
                </c:pt>
                <c:pt idx="473">
                  <c:v>-5.2700000000000999</c:v>
                </c:pt>
                <c:pt idx="474">
                  <c:v>-5.2600000000001002</c:v>
                </c:pt>
                <c:pt idx="475">
                  <c:v>-5.2500000000001004</c:v>
                </c:pt>
                <c:pt idx="476">
                  <c:v>-5.2400000000000997</c:v>
                </c:pt>
                <c:pt idx="477">
                  <c:v>-5.2300000000000999</c:v>
                </c:pt>
                <c:pt idx="478">
                  <c:v>-5.2200000000001001</c:v>
                </c:pt>
                <c:pt idx="479">
                  <c:v>-5.2100000000001003</c:v>
                </c:pt>
                <c:pt idx="480">
                  <c:v>-5.2000000000000997</c:v>
                </c:pt>
                <c:pt idx="481">
                  <c:v>-5.1900000000000999</c:v>
                </c:pt>
                <c:pt idx="482">
                  <c:v>-5.1800000000001001</c:v>
                </c:pt>
                <c:pt idx="483">
                  <c:v>-5.1700000000001003</c:v>
                </c:pt>
                <c:pt idx="484">
                  <c:v>-5.1600000000000996</c:v>
                </c:pt>
                <c:pt idx="485">
                  <c:v>-5.1500000000000998</c:v>
                </c:pt>
                <c:pt idx="486">
                  <c:v>-5.1400000000001</c:v>
                </c:pt>
                <c:pt idx="487">
                  <c:v>-5.1300000000001003</c:v>
                </c:pt>
                <c:pt idx="488">
                  <c:v>-5.1200000000000996</c:v>
                </c:pt>
                <c:pt idx="489">
                  <c:v>-5.1100000000000998</c:v>
                </c:pt>
                <c:pt idx="490">
                  <c:v>-5.1000000000001</c:v>
                </c:pt>
                <c:pt idx="491">
                  <c:v>-5.0900000000001002</c:v>
                </c:pt>
                <c:pt idx="492">
                  <c:v>-5.0800000000001004</c:v>
                </c:pt>
                <c:pt idx="493">
                  <c:v>-5.0700000000001104</c:v>
                </c:pt>
                <c:pt idx="494">
                  <c:v>-5.0600000000001097</c:v>
                </c:pt>
                <c:pt idx="495">
                  <c:v>-5.05000000000011</c:v>
                </c:pt>
                <c:pt idx="496">
                  <c:v>-5.0400000000001102</c:v>
                </c:pt>
                <c:pt idx="497">
                  <c:v>-5.0300000000001104</c:v>
                </c:pt>
                <c:pt idx="498">
                  <c:v>-5.0200000000001097</c:v>
                </c:pt>
                <c:pt idx="499">
                  <c:v>-5.0100000000001099</c:v>
                </c:pt>
                <c:pt idx="500">
                  <c:v>-5.0000000000001101</c:v>
                </c:pt>
                <c:pt idx="501">
                  <c:v>-4.9900000000001103</c:v>
                </c:pt>
                <c:pt idx="502">
                  <c:v>-4.9800000000001097</c:v>
                </c:pt>
                <c:pt idx="503">
                  <c:v>-4.9700000000001099</c:v>
                </c:pt>
                <c:pt idx="504">
                  <c:v>-4.9600000000001101</c:v>
                </c:pt>
                <c:pt idx="505">
                  <c:v>-4.9500000000001103</c:v>
                </c:pt>
                <c:pt idx="506">
                  <c:v>-4.9400000000001096</c:v>
                </c:pt>
                <c:pt idx="507">
                  <c:v>-4.9300000000001098</c:v>
                </c:pt>
                <c:pt idx="508">
                  <c:v>-4.9200000000001101</c:v>
                </c:pt>
                <c:pt idx="509">
                  <c:v>-4.9100000000001103</c:v>
                </c:pt>
                <c:pt idx="510">
                  <c:v>-4.9000000000001096</c:v>
                </c:pt>
                <c:pt idx="511">
                  <c:v>-4.8900000000001098</c:v>
                </c:pt>
                <c:pt idx="512">
                  <c:v>-4.88000000000011</c:v>
                </c:pt>
                <c:pt idx="513">
                  <c:v>-4.8700000000001102</c:v>
                </c:pt>
                <c:pt idx="514">
                  <c:v>-4.8600000000001096</c:v>
                </c:pt>
                <c:pt idx="515">
                  <c:v>-4.8500000000001098</c:v>
                </c:pt>
                <c:pt idx="516">
                  <c:v>-4.84000000000011</c:v>
                </c:pt>
                <c:pt idx="517">
                  <c:v>-4.8300000000001102</c:v>
                </c:pt>
                <c:pt idx="518">
                  <c:v>-4.8200000000001104</c:v>
                </c:pt>
                <c:pt idx="519">
                  <c:v>-4.8100000000001097</c:v>
                </c:pt>
                <c:pt idx="520">
                  <c:v>-4.80000000000011</c:v>
                </c:pt>
                <c:pt idx="521">
                  <c:v>-4.7900000000001102</c:v>
                </c:pt>
                <c:pt idx="522">
                  <c:v>-4.7800000000001104</c:v>
                </c:pt>
                <c:pt idx="523">
                  <c:v>-4.7700000000001097</c:v>
                </c:pt>
                <c:pt idx="524">
                  <c:v>-4.7600000000001099</c:v>
                </c:pt>
                <c:pt idx="525">
                  <c:v>-4.7500000000001101</c:v>
                </c:pt>
                <c:pt idx="526">
                  <c:v>-4.7400000000001103</c:v>
                </c:pt>
                <c:pt idx="527">
                  <c:v>-4.7300000000001097</c:v>
                </c:pt>
                <c:pt idx="528">
                  <c:v>-4.7200000000001099</c:v>
                </c:pt>
                <c:pt idx="529">
                  <c:v>-4.7100000000001101</c:v>
                </c:pt>
                <c:pt idx="530">
                  <c:v>-4.7000000000001103</c:v>
                </c:pt>
                <c:pt idx="531">
                  <c:v>-4.6900000000001096</c:v>
                </c:pt>
                <c:pt idx="532">
                  <c:v>-4.6800000000001098</c:v>
                </c:pt>
                <c:pt idx="533">
                  <c:v>-4.6700000000001101</c:v>
                </c:pt>
                <c:pt idx="534">
                  <c:v>-4.6600000000001103</c:v>
                </c:pt>
                <c:pt idx="535">
                  <c:v>-4.6500000000001096</c:v>
                </c:pt>
                <c:pt idx="536">
                  <c:v>-4.6400000000001098</c:v>
                </c:pt>
                <c:pt idx="537">
                  <c:v>-4.63000000000011</c:v>
                </c:pt>
                <c:pt idx="538">
                  <c:v>-4.6200000000001102</c:v>
                </c:pt>
                <c:pt idx="539">
                  <c:v>-4.6100000000001096</c:v>
                </c:pt>
                <c:pt idx="540">
                  <c:v>-4.6000000000001204</c:v>
                </c:pt>
                <c:pt idx="541">
                  <c:v>-4.5900000000001198</c:v>
                </c:pt>
                <c:pt idx="542">
                  <c:v>-4.58000000000012</c:v>
                </c:pt>
                <c:pt idx="543">
                  <c:v>-4.5700000000001202</c:v>
                </c:pt>
                <c:pt idx="544">
                  <c:v>-4.5600000000001204</c:v>
                </c:pt>
                <c:pt idx="545">
                  <c:v>-4.5500000000001197</c:v>
                </c:pt>
                <c:pt idx="546">
                  <c:v>-4.5400000000001199</c:v>
                </c:pt>
                <c:pt idx="547">
                  <c:v>-4.5300000000001202</c:v>
                </c:pt>
                <c:pt idx="548">
                  <c:v>-4.5200000000001204</c:v>
                </c:pt>
                <c:pt idx="549">
                  <c:v>-4.5100000000001197</c:v>
                </c:pt>
                <c:pt idx="550">
                  <c:v>-4.5000000000001199</c:v>
                </c:pt>
                <c:pt idx="551">
                  <c:v>-4.4900000000001201</c:v>
                </c:pt>
                <c:pt idx="552">
                  <c:v>-4.4800000000001203</c:v>
                </c:pt>
                <c:pt idx="553">
                  <c:v>-4.4700000000001197</c:v>
                </c:pt>
                <c:pt idx="554">
                  <c:v>-4.4600000000001199</c:v>
                </c:pt>
                <c:pt idx="555">
                  <c:v>-4.4500000000001201</c:v>
                </c:pt>
                <c:pt idx="556">
                  <c:v>-4.4400000000001203</c:v>
                </c:pt>
                <c:pt idx="557">
                  <c:v>-4.4300000000001196</c:v>
                </c:pt>
                <c:pt idx="558">
                  <c:v>-4.4200000000001198</c:v>
                </c:pt>
                <c:pt idx="559">
                  <c:v>-4.41000000000012</c:v>
                </c:pt>
                <c:pt idx="560">
                  <c:v>-4.4000000000001203</c:v>
                </c:pt>
                <c:pt idx="561">
                  <c:v>-4.3900000000001196</c:v>
                </c:pt>
                <c:pt idx="562">
                  <c:v>-4.3800000000001198</c:v>
                </c:pt>
                <c:pt idx="563">
                  <c:v>-4.37000000000012</c:v>
                </c:pt>
                <c:pt idx="564">
                  <c:v>-4.3600000000001202</c:v>
                </c:pt>
                <c:pt idx="565">
                  <c:v>-4.3500000000001204</c:v>
                </c:pt>
                <c:pt idx="566">
                  <c:v>-4.3400000000001198</c:v>
                </c:pt>
                <c:pt idx="567">
                  <c:v>-4.33000000000012</c:v>
                </c:pt>
                <c:pt idx="568">
                  <c:v>-4.3200000000001202</c:v>
                </c:pt>
                <c:pt idx="569">
                  <c:v>-4.3100000000001204</c:v>
                </c:pt>
                <c:pt idx="570">
                  <c:v>-4.3000000000001197</c:v>
                </c:pt>
                <c:pt idx="571">
                  <c:v>-4.2900000000001199</c:v>
                </c:pt>
                <c:pt idx="572">
                  <c:v>-4.2800000000001202</c:v>
                </c:pt>
                <c:pt idx="573">
                  <c:v>-4.2700000000001204</c:v>
                </c:pt>
                <c:pt idx="574">
                  <c:v>-4.2600000000001197</c:v>
                </c:pt>
                <c:pt idx="575">
                  <c:v>-4.2500000000001199</c:v>
                </c:pt>
                <c:pt idx="576">
                  <c:v>-4.2400000000001201</c:v>
                </c:pt>
                <c:pt idx="577">
                  <c:v>-4.2300000000001203</c:v>
                </c:pt>
                <c:pt idx="578">
                  <c:v>-4.2200000000001197</c:v>
                </c:pt>
                <c:pt idx="579">
                  <c:v>-4.2100000000001199</c:v>
                </c:pt>
                <c:pt idx="580">
                  <c:v>-4.2000000000001201</c:v>
                </c:pt>
                <c:pt idx="581">
                  <c:v>-4.1900000000001203</c:v>
                </c:pt>
                <c:pt idx="582">
                  <c:v>-4.1800000000001196</c:v>
                </c:pt>
                <c:pt idx="583">
                  <c:v>-4.1700000000001198</c:v>
                </c:pt>
                <c:pt idx="584">
                  <c:v>-4.16000000000012</c:v>
                </c:pt>
                <c:pt idx="585">
                  <c:v>-4.1500000000001203</c:v>
                </c:pt>
                <c:pt idx="586">
                  <c:v>-4.1400000000001196</c:v>
                </c:pt>
                <c:pt idx="587">
                  <c:v>-4.1300000000001296</c:v>
                </c:pt>
                <c:pt idx="588">
                  <c:v>-4.1200000000001298</c:v>
                </c:pt>
                <c:pt idx="589">
                  <c:v>-4.11000000000013</c:v>
                </c:pt>
                <c:pt idx="590">
                  <c:v>-4.1000000000001302</c:v>
                </c:pt>
                <c:pt idx="591">
                  <c:v>-4.0900000000001304</c:v>
                </c:pt>
                <c:pt idx="592">
                  <c:v>-4.0800000000001297</c:v>
                </c:pt>
                <c:pt idx="593">
                  <c:v>-4.07000000000013</c:v>
                </c:pt>
                <c:pt idx="594">
                  <c:v>-4.0600000000001302</c:v>
                </c:pt>
                <c:pt idx="595">
                  <c:v>-4.0500000000001304</c:v>
                </c:pt>
                <c:pt idx="596">
                  <c:v>-4.0400000000001297</c:v>
                </c:pt>
                <c:pt idx="597">
                  <c:v>-4.0300000000001299</c:v>
                </c:pt>
                <c:pt idx="598">
                  <c:v>-4.0200000000001301</c:v>
                </c:pt>
                <c:pt idx="599">
                  <c:v>-4.0100000000001303</c:v>
                </c:pt>
                <c:pt idx="600">
                  <c:v>-4.0000000000001297</c:v>
                </c:pt>
                <c:pt idx="601">
                  <c:v>-3.9900000000001299</c:v>
                </c:pt>
                <c:pt idx="602">
                  <c:v>-3.9800000000001301</c:v>
                </c:pt>
                <c:pt idx="603">
                  <c:v>-3.9700000000001299</c:v>
                </c:pt>
                <c:pt idx="604">
                  <c:v>-3.9600000000001301</c:v>
                </c:pt>
                <c:pt idx="605">
                  <c:v>-3.9500000000001299</c:v>
                </c:pt>
                <c:pt idx="606">
                  <c:v>-3.9400000000001301</c:v>
                </c:pt>
                <c:pt idx="607">
                  <c:v>-3.9300000000001298</c:v>
                </c:pt>
                <c:pt idx="608">
                  <c:v>-3.92000000000013</c:v>
                </c:pt>
                <c:pt idx="609">
                  <c:v>-3.9100000000001298</c:v>
                </c:pt>
                <c:pt idx="610">
                  <c:v>-3.90000000000013</c:v>
                </c:pt>
                <c:pt idx="611">
                  <c:v>-3.8900000000001298</c:v>
                </c:pt>
                <c:pt idx="612">
                  <c:v>-3.88000000000013</c:v>
                </c:pt>
                <c:pt idx="613">
                  <c:v>-3.8700000000001298</c:v>
                </c:pt>
                <c:pt idx="614">
                  <c:v>-3.86000000000013</c:v>
                </c:pt>
                <c:pt idx="615">
                  <c:v>-3.8500000000001302</c:v>
                </c:pt>
                <c:pt idx="616">
                  <c:v>-3.84000000000013</c:v>
                </c:pt>
                <c:pt idx="617">
                  <c:v>-3.8300000000001302</c:v>
                </c:pt>
                <c:pt idx="618">
                  <c:v>-3.82000000000013</c:v>
                </c:pt>
                <c:pt idx="619">
                  <c:v>-3.8100000000001302</c:v>
                </c:pt>
                <c:pt idx="620">
                  <c:v>-3.8000000000001299</c:v>
                </c:pt>
                <c:pt idx="621">
                  <c:v>-3.7900000000001302</c:v>
                </c:pt>
                <c:pt idx="622">
                  <c:v>-3.7800000000001299</c:v>
                </c:pt>
                <c:pt idx="623">
                  <c:v>-3.7700000000001301</c:v>
                </c:pt>
                <c:pt idx="624">
                  <c:v>-3.7600000000001299</c:v>
                </c:pt>
                <c:pt idx="625">
                  <c:v>-3.7500000000001301</c:v>
                </c:pt>
                <c:pt idx="626">
                  <c:v>-3.7400000000001299</c:v>
                </c:pt>
                <c:pt idx="627">
                  <c:v>-3.7300000000001301</c:v>
                </c:pt>
                <c:pt idx="628">
                  <c:v>-3.7200000000001299</c:v>
                </c:pt>
                <c:pt idx="629">
                  <c:v>-3.7100000000001301</c:v>
                </c:pt>
                <c:pt idx="630">
                  <c:v>-3.7000000000001299</c:v>
                </c:pt>
                <c:pt idx="631">
                  <c:v>-3.6900000000001301</c:v>
                </c:pt>
                <c:pt idx="632">
                  <c:v>-3.6800000000001298</c:v>
                </c:pt>
                <c:pt idx="633">
                  <c:v>-3.67000000000013</c:v>
                </c:pt>
                <c:pt idx="634">
                  <c:v>-3.66000000000014</c:v>
                </c:pt>
                <c:pt idx="635">
                  <c:v>-3.6500000000001398</c:v>
                </c:pt>
                <c:pt idx="636">
                  <c:v>-3.64000000000014</c:v>
                </c:pt>
                <c:pt idx="637">
                  <c:v>-3.6300000000001398</c:v>
                </c:pt>
                <c:pt idx="638">
                  <c:v>-3.62000000000014</c:v>
                </c:pt>
                <c:pt idx="639">
                  <c:v>-3.6100000000001402</c:v>
                </c:pt>
                <c:pt idx="640">
                  <c:v>-3.60000000000014</c:v>
                </c:pt>
                <c:pt idx="641">
                  <c:v>-3.5900000000001402</c:v>
                </c:pt>
                <c:pt idx="642">
                  <c:v>-3.58000000000014</c:v>
                </c:pt>
                <c:pt idx="643">
                  <c:v>-3.5700000000001402</c:v>
                </c:pt>
                <c:pt idx="644">
                  <c:v>-3.5600000000001399</c:v>
                </c:pt>
                <c:pt idx="645">
                  <c:v>-3.5500000000001402</c:v>
                </c:pt>
                <c:pt idx="646">
                  <c:v>-3.5400000000001399</c:v>
                </c:pt>
                <c:pt idx="647">
                  <c:v>-3.5300000000001401</c:v>
                </c:pt>
                <c:pt idx="648">
                  <c:v>-3.5200000000001399</c:v>
                </c:pt>
                <c:pt idx="649">
                  <c:v>-3.5100000000001401</c:v>
                </c:pt>
                <c:pt idx="650">
                  <c:v>-3.5000000000001399</c:v>
                </c:pt>
                <c:pt idx="651">
                  <c:v>-3.4900000000001401</c:v>
                </c:pt>
                <c:pt idx="652">
                  <c:v>-3.4800000000001399</c:v>
                </c:pt>
                <c:pt idx="653">
                  <c:v>-3.4700000000001401</c:v>
                </c:pt>
                <c:pt idx="654">
                  <c:v>-3.4600000000001399</c:v>
                </c:pt>
                <c:pt idx="655">
                  <c:v>-3.4500000000001401</c:v>
                </c:pt>
                <c:pt idx="656">
                  <c:v>-3.4400000000001398</c:v>
                </c:pt>
                <c:pt idx="657">
                  <c:v>-3.43000000000014</c:v>
                </c:pt>
                <c:pt idx="658">
                  <c:v>-3.4200000000001398</c:v>
                </c:pt>
                <c:pt idx="659">
                  <c:v>-3.41000000000014</c:v>
                </c:pt>
                <c:pt idx="660">
                  <c:v>-3.4000000000001398</c:v>
                </c:pt>
                <c:pt idx="661">
                  <c:v>-3.39000000000014</c:v>
                </c:pt>
                <c:pt idx="662">
                  <c:v>-3.3800000000001398</c:v>
                </c:pt>
                <c:pt idx="663">
                  <c:v>-3.37000000000014</c:v>
                </c:pt>
                <c:pt idx="664">
                  <c:v>-3.3600000000001402</c:v>
                </c:pt>
                <c:pt idx="665">
                  <c:v>-3.35000000000014</c:v>
                </c:pt>
                <c:pt idx="666">
                  <c:v>-3.3400000000001402</c:v>
                </c:pt>
                <c:pt idx="667">
                  <c:v>-3.33000000000014</c:v>
                </c:pt>
                <c:pt idx="668">
                  <c:v>-3.3200000000001402</c:v>
                </c:pt>
                <c:pt idx="669">
                  <c:v>-3.3100000000001399</c:v>
                </c:pt>
                <c:pt idx="670">
                  <c:v>-3.3000000000001402</c:v>
                </c:pt>
                <c:pt idx="671">
                  <c:v>-3.2900000000001399</c:v>
                </c:pt>
                <c:pt idx="672">
                  <c:v>-3.2800000000001401</c:v>
                </c:pt>
                <c:pt idx="673">
                  <c:v>-3.2700000000001399</c:v>
                </c:pt>
                <c:pt idx="674">
                  <c:v>-3.2600000000001401</c:v>
                </c:pt>
                <c:pt idx="675">
                  <c:v>-3.2500000000001399</c:v>
                </c:pt>
                <c:pt idx="676">
                  <c:v>-3.2400000000001401</c:v>
                </c:pt>
                <c:pt idx="677">
                  <c:v>-3.2300000000001399</c:v>
                </c:pt>
                <c:pt idx="678">
                  <c:v>-3.2200000000001401</c:v>
                </c:pt>
                <c:pt idx="679">
                  <c:v>-3.2100000000001399</c:v>
                </c:pt>
                <c:pt idx="680">
                  <c:v>-3.2000000000001401</c:v>
                </c:pt>
                <c:pt idx="681">
                  <c:v>-3.19000000000015</c:v>
                </c:pt>
                <c:pt idx="682">
                  <c:v>-3.1800000000001498</c:v>
                </c:pt>
                <c:pt idx="683">
                  <c:v>-3.17000000000015</c:v>
                </c:pt>
                <c:pt idx="684">
                  <c:v>-3.1600000000001498</c:v>
                </c:pt>
                <c:pt idx="685">
                  <c:v>-3.15000000000015</c:v>
                </c:pt>
                <c:pt idx="686">
                  <c:v>-3.1400000000001498</c:v>
                </c:pt>
                <c:pt idx="687">
                  <c:v>-3.13000000000015</c:v>
                </c:pt>
                <c:pt idx="688">
                  <c:v>-3.1200000000001502</c:v>
                </c:pt>
                <c:pt idx="689">
                  <c:v>-3.11000000000015</c:v>
                </c:pt>
                <c:pt idx="690">
                  <c:v>-3.1000000000001502</c:v>
                </c:pt>
                <c:pt idx="691">
                  <c:v>-3.09000000000015</c:v>
                </c:pt>
                <c:pt idx="692">
                  <c:v>-3.0800000000001502</c:v>
                </c:pt>
                <c:pt idx="693">
                  <c:v>-3.0700000000001499</c:v>
                </c:pt>
                <c:pt idx="694">
                  <c:v>-3.0600000000001502</c:v>
                </c:pt>
                <c:pt idx="695">
                  <c:v>-3.0500000000001499</c:v>
                </c:pt>
                <c:pt idx="696">
                  <c:v>-3.0400000000001501</c:v>
                </c:pt>
                <c:pt idx="697">
                  <c:v>-3.0300000000001499</c:v>
                </c:pt>
                <c:pt idx="698">
                  <c:v>-3.0200000000001501</c:v>
                </c:pt>
                <c:pt idx="699">
                  <c:v>-3.0100000000001499</c:v>
                </c:pt>
                <c:pt idx="700">
                  <c:v>-3.0000000000001501</c:v>
                </c:pt>
                <c:pt idx="701">
                  <c:v>-2.9900000000001499</c:v>
                </c:pt>
                <c:pt idx="702">
                  <c:v>-2.9800000000001501</c:v>
                </c:pt>
                <c:pt idx="703">
                  <c:v>-2.9700000000001499</c:v>
                </c:pt>
                <c:pt idx="704">
                  <c:v>-2.9600000000001501</c:v>
                </c:pt>
                <c:pt idx="705">
                  <c:v>-2.9500000000001498</c:v>
                </c:pt>
                <c:pt idx="706">
                  <c:v>-2.94000000000015</c:v>
                </c:pt>
                <c:pt idx="707">
                  <c:v>-2.9300000000001498</c:v>
                </c:pt>
                <c:pt idx="708">
                  <c:v>-2.92000000000015</c:v>
                </c:pt>
                <c:pt idx="709">
                  <c:v>-2.9100000000001498</c:v>
                </c:pt>
                <c:pt idx="710">
                  <c:v>-2.90000000000015</c:v>
                </c:pt>
                <c:pt idx="711">
                  <c:v>-2.8900000000001498</c:v>
                </c:pt>
                <c:pt idx="712">
                  <c:v>-2.88000000000015</c:v>
                </c:pt>
                <c:pt idx="713">
                  <c:v>-2.8700000000001502</c:v>
                </c:pt>
                <c:pt idx="714">
                  <c:v>-2.86000000000015</c:v>
                </c:pt>
                <c:pt idx="715">
                  <c:v>-2.8500000000001502</c:v>
                </c:pt>
                <c:pt idx="716">
                  <c:v>-2.84000000000015</c:v>
                </c:pt>
                <c:pt idx="717">
                  <c:v>-2.8300000000001502</c:v>
                </c:pt>
                <c:pt idx="718">
                  <c:v>-2.8200000000001499</c:v>
                </c:pt>
                <c:pt idx="719">
                  <c:v>-2.8100000000001502</c:v>
                </c:pt>
                <c:pt idx="720">
                  <c:v>-2.8000000000001499</c:v>
                </c:pt>
                <c:pt idx="721">
                  <c:v>-2.7900000000001501</c:v>
                </c:pt>
                <c:pt idx="722">
                  <c:v>-2.7800000000001499</c:v>
                </c:pt>
                <c:pt idx="723">
                  <c:v>-2.7700000000001501</c:v>
                </c:pt>
                <c:pt idx="724">
                  <c:v>-2.7600000000001499</c:v>
                </c:pt>
                <c:pt idx="725">
                  <c:v>-2.7500000000001501</c:v>
                </c:pt>
                <c:pt idx="726">
                  <c:v>-2.7400000000001499</c:v>
                </c:pt>
                <c:pt idx="727">
                  <c:v>-2.7300000000001501</c:v>
                </c:pt>
                <c:pt idx="728">
                  <c:v>-2.7200000000001601</c:v>
                </c:pt>
                <c:pt idx="729">
                  <c:v>-2.7100000000001598</c:v>
                </c:pt>
                <c:pt idx="730">
                  <c:v>-2.70000000000016</c:v>
                </c:pt>
                <c:pt idx="731">
                  <c:v>-2.6900000000001598</c:v>
                </c:pt>
                <c:pt idx="732">
                  <c:v>-2.68000000000016</c:v>
                </c:pt>
                <c:pt idx="733">
                  <c:v>-2.6700000000001598</c:v>
                </c:pt>
                <c:pt idx="734">
                  <c:v>-2.66000000000016</c:v>
                </c:pt>
                <c:pt idx="735">
                  <c:v>-2.6500000000001598</c:v>
                </c:pt>
                <c:pt idx="736">
                  <c:v>-2.64000000000016</c:v>
                </c:pt>
                <c:pt idx="737">
                  <c:v>-2.6300000000001602</c:v>
                </c:pt>
                <c:pt idx="738">
                  <c:v>-2.62000000000016</c:v>
                </c:pt>
                <c:pt idx="739">
                  <c:v>-2.6100000000001602</c:v>
                </c:pt>
                <c:pt idx="740">
                  <c:v>-2.60000000000016</c:v>
                </c:pt>
                <c:pt idx="741">
                  <c:v>-2.5900000000001602</c:v>
                </c:pt>
                <c:pt idx="742">
                  <c:v>-2.5800000000001599</c:v>
                </c:pt>
                <c:pt idx="743">
                  <c:v>-2.5700000000001602</c:v>
                </c:pt>
                <c:pt idx="744">
                  <c:v>-2.5600000000001599</c:v>
                </c:pt>
                <c:pt idx="745">
                  <c:v>-2.5500000000001601</c:v>
                </c:pt>
                <c:pt idx="746">
                  <c:v>-2.5400000000001599</c:v>
                </c:pt>
                <c:pt idx="747">
                  <c:v>-2.5300000000001601</c:v>
                </c:pt>
                <c:pt idx="748">
                  <c:v>-2.5200000000001599</c:v>
                </c:pt>
                <c:pt idx="749">
                  <c:v>-2.5100000000001601</c:v>
                </c:pt>
                <c:pt idx="750">
                  <c:v>-2.5000000000001599</c:v>
                </c:pt>
                <c:pt idx="751">
                  <c:v>-2.4900000000001601</c:v>
                </c:pt>
                <c:pt idx="752">
                  <c:v>-2.4800000000001599</c:v>
                </c:pt>
                <c:pt idx="753">
                  <c:v>-2.4700000000001601</c:v>
                </c:pt>
                <c:pt idx="754">
                  <c:v>-2.4600000000001598</c:v>
                </c:pt>
                <c:pt idx="755">
                  <c:v>-2.45000000000016</c:v>
                </c:pt>
                <c:pt idx="756">
                  <c:v>-2.4400000000001598</c:v>
                </c:pt>
                <c:pt idx="757">
                  <c:v>-2.43000000000016</c:v>
                </c:pt>
                <c:pt idx="758">
                  <c:v>-2.4200000000001598</c:v>
                </c:pt>
                <c:pt idx="759">
                  <c:v>-2.41000000000016</c:v>
                </c:pt>
                <c:pt idx="760">
                  <c:v>-2.4000000000001598</c:v>
                </c:pt>
                <c:pt idx="761">
                  <c:v>-2.39000000000016</c:v>
                </c:pt>
                <c:pt idx="762">
                  <c:v>-2.3800000000001602</c:v>
                </c:pt>
                <c:pt idx="763">
                  <c:v>-2.37000000000016</c:v>
                </c:pt>
                <c:pt idx="764">
                  <c:v>-2.3600000000001602</c:v>
                </c:pt>
                <c:pt idx="765">
                  <c:v>-2.35000000000016</c:v>
                </c:pt>
                <c:pt idx="766">
                  <c:v>-2.3400000000001602</c:v>
                </c:pt>
                <c:pt idx="767">
                  <c:v>-2.3300000000001599</c:v>
                </c:pt>
                <c:pt idx="768">
                  <c:v>-2.3200000000001602</c:v>
                </c:pt>
                <c:pt idx="769">
                  <c:v>-2.3100000000001599</c:v>
                </c:pt>
                <c:pt idx="770">
                  <c:v>-2.3000000000001601</c:v>
                </c:pt>
                <c:pt idx="771">
                  <c:v>-2.2900000000001599</c:v>
                </c:pt>
                <c:pt idx="772">
                  <c:v>-2.2800000000001601</c:v>
                </c:pt>
                <c:pt idx="773">
                  <c:v>-2.2700000000001599</c:v>
                </c:pt>
                <c:pt idx="774">
                  <c:v>-2.2600000000001601</c:v>
                </c:pt>
                <c:pt idx="775">
                  <c:v>-2.2500000000001701</c:v>
                </c:pt>
                <c:pt idx="776">
                  <c:v>-2.2400000000001699</c:v>
                </c:pt>
                <c:pt idx="777">
                  <c:v>-2.2300000000001701</c:v>
                </c:pt>
                <c:pt idx="778">
                  <c:v>-2.2200000000001698</c:v>
                </c:pt>
                <c:pt idx="779">
                  <c:v>-2.2100000000001701</c:v>
                </c:pt>
                <c:pt idx="780">
                  <c:v>-2.2000000000001698</c:v>
                </c:pt>
                <c:pt idx="781">
                  <c:v>-2.19000000000017</c:v>
                </c:pt>
                <c:pt idx="782">
                  <c:v>-2.1800000000001698</c:v>
                </c:pt>
                <c:pt idx="783">
                  <c:v>-2.17000000000017</c:v>
                </c:pt>
                <c:pt idx="784">
                  <c:v>-2.1600000000001698</c:v>
                </c:pt>
                <c:pt idx="785">
                  <c:v>-2.15000000000017</c:v>
                </c:pt>
                <c:pt idx="786">
                  <c:v>-2.1400000000001702</c:v>
                </c:pt>
                <c:pt idx="787">
                  <c:v>-2.13000000000017</c:v>
                </c:pt>
                <c:pt idx="788">
                  <c:v>-2.1200000000001702</c:v>
                </c:pt>
                <c:pt idx="789">
                  <c:v>-2.11000000000017</c:v>
                </c:pt>
                <c:pt idx="790">
                  <c:v>-2.1000000000001702</c:v>
                </c:pt>
                <c:pt idx="791">
                  <c:v>-2.0900000000001699</c:v>
                </c:pt>
                <c:pt idx="792">
                  <c:v>-2.0800000000001702</c:v>
                </c:pt>
                <c:pt idx="793">
                  <c:v>-2.0700000000001699</c:v>
                </c:pt>
                <c:pt idx="794">
                  <c:v>-2.0600000000001701</c:v>
                </c:pt>
                <c:pt idx="795">
                  <c:v>-2.0500000000001699</c:v>
                </c:pt>
                <c:pt idx="796">
                  <c:v>-2.0400000000001701</c:v>
                </c:pt>
                <c:pt idx="797">
                  <c:v>-2.0300000000001699</c:v>
                </c:pt>
                <c:pt idx="798">
                  <c:v>-2.0200000000001701</c:v>
                </c:pt>
                <c:pt idx="799">
                  <c:v>-2.0100000000001699</c:v>
                </c:pt>
                <c:pt idx="800">
                  <c:v>-2.0000000000001701</c:v>
                </c:pt>
                <c:pt idx="801">
                  <c:v>-1.9900000000001701</c:v>
                </c:pt>
                <c:pt idx="802">
                  <c:v>-1.9800000000001701</c:v>
                </c:pt>
                <c:pt idx="803">
                  <c:v>-1.9700000000001701</c:v>
                </c:pt>
                <c:pt idx="804">
                  <c:v>-1.9600000000001701</c:v>
                </c:pt>
                <c:pt idx="805">
                  <c:v>-1.95000000000017</c:v>
                </c:pt>
                <c:pt idx="806">
                  <c:v>-1.94000000000017</c:v>
                </c:pt>
                <c:pt idx="807">
                  <c:v>-1.93000000000017</c:v>
                </c:pt>
                <c:pt idx="808">
                  <c:v>-1.92000000000017</c:v>
                </c:pt>
                <c:pt idx="809">
                  <c:v>-1.91000000000017</c:v>
                </c:pt>
                <c:pt idx="810">
                  <c:v>-1.90000000000017</c:v>
                </c:pt>
                <c:pt idx="811">
                  <c:v>-1.89000000000017</c:v>
                </c:pt>
                <c:pt idx="812">
                  <c:v>-1.88000000000017</c:v>
                </c:pt>
                <c:pt idx="813">
                  <c:v>-1.87000000000017</c:v>
                </c:pt>
                <c:pt idx="814">
                  <c:v>-1.86000000000017</c:v>
                </c:pt>
                <c:pt idx="815">
                  <c:v>-1.85000000000017</c:v>
                </c:pt>
                <c:pt idx="816">
                  <c:v>-1.8400000000001699</c:v>
                </c:pt>
                <c:pt idx="817">
                  <c:v>-1.8300000000001699</c:v>
                </c:pt>
                <c:pt idx="818">
                  <c:v>-1.8200000000001699</c:v>
                </c:pt>
                <c:pt idx="819">
                  <c:v>-1.8100000000001699</c:v>
                </c:pt>
                <c:pt idx="820">
                  <c:v>-1.8000000000001699</c:v>
                </c:pt>
                <c:pt idx="821">
                  <c:v>-1.7900000000001799</c:v>
                </c:pt>
                <c:pt idx="822">
                  <c:v>-1.7800000000001801</c:v>
                </c:pt>
                <c:pt idx="823">
                  <c:v>-1.7700000000001801</c:v>
                </c:pt>
                <c:pt idx="824">
                  <c:v>-1.7600000000001801</c:v>
                </c:pt>
                <c:pt idx="825">
                  <c:v>-1.7500000000001801</c:v>
                </c:pt>
                <c:pt idx="826">
                  <c:v>-1.7400000000001801</c:v>
                </c:pt>
                <c:pt idx="827">
                  <c:v>-1.7300000000001801</c:v>
                </c:pt>
                <c:pt idx="828">
                  <c:v>-1.7200000000001801</c:v>
                </c:pt>
                <c:pt idx="829">
                  <c:v>-1.71000000000018</c:v>
                </c:pt>
                <c:pt idx="830">
                  <c:v>-1.70000000000018</c:v>
                </c:pt>
                <c:pt idx="831">
                  <c:v>-1.69000000000018</c:v>
                </c:pt>
                <c:pt idx="832">
                  <c:v>-1.68000000000018</c:v>
                </c:pt>
                <c:pt idx="833">
                  <c:v>-1.67000000000018</c:v>
                </c:pt>
                <c:pt idx="834">
                  <c:v>-1.66000000000018</c:v>
                </c:pt>
                <c:pt idx="835">
                  <c:v>-1.65000000000018</c:v>
                </c:pt>
                <c:pt idx="836">
                  <c:v>-1.64000000000018</c:v>
                </c:pt>
                <c:pt idx="837">
                  <c:v>-1.63000000000018</c:v>
                </c:pt>
                <c:pt idx="838">
                  <c:v>-1.62000000000018</c:v>
                </c:pt>
                <c:pt idx="839">
                  <c:v>-1.61000000000018</c:v>
                </c:pt>
                <c:pt idx="840">
                  <c:v>-1.6000000000001799</c:v>
                </c:pt>
                <c:pt idx="841">
                  <c:v>-1.5900000000001799</c:v>
                </c:pt>
                <c:pt idx="842">
                  <c:v>-1.5800000000001799</c:v>
                </c:pt>
                <c:pt idx="843">
                  <c:v>-1.5700000000001799</c:v>
                </c:pt>
                <c:pt idx="844">
                  <c:v>-1.5600000000001799</c:v>
                </c:pt>
                <c:pt idx="845">
                  <c:v>-1.5500000000001799</c:v>
                </c:pt>
                <c:pt idx="846">
                  <c:v>-1.5400000000001799</c:v>
                </c:pt>
                <c:pt idx="847">
                  <c:v>-1.5300000000001801</c:v>
                </c:pt>
                <c:pt idx="848">
                  <c:v>-1.5200000000001801</c:v>
                </c:pt>
                <c:pt idx="849">
                  <c:v>-1.5100000000001801</c:v>
                </c:pt>
                <c:pt idx="850">
                  <c:v>-1.5000000000001801</c:v>
                </c:pt>
                <c:pt idx="851">
                  <c:v>-1.4900000000001801</c:v>
                </c:pt>
                <c:pt idx="852">
                  <c:v>-1.4800000000001801</c:v>
                </c:pt>
                <c:pt idx="853">
                  <c:v>-1.4700000000001801</c:v>
                </c:pt>
                <c:pt idx="854">
                  <c:v>-1.46000000000018</c:v>
                </c:pt>
                <c:pt idx="855">
                  <c:v>-1.45000000000018</c:v>
                </c:pt>
                <c:pt idx="856">
                  <c:v>-1.44000000000018</c:v>
                </c:pt>
                <c:pt idx="857">
                  <c:v>-1.43000000000018</c:v>
                </c:pt>
                <c:pt idx="858">
                  <c:v>-1.42000000000018</c:v>
                </c:pt>
                <c:pt idx="859">
                  <c:v>-1.41000000000018</c:v>
                </c:pt>
                <c:pt idx="860">
                  <c:v>-1.40000000000018</c:v>
                </c:pt>
                <c:pt idx="861">
                  <c:v>-1.39000000000018</c:v>
                </c:pt>
                <c:pt idx="862">
                  <c:v>-1.38000000000018</c:v>
                </c:pt>
                <c:pt idx="863">
                  <c:v>-1.37000000000018</c:v>
                </c:pt>
                <c:pt idx="864">
                  <c:v>-1.36000000000018</c:v>
                </c:pt>
                <c:pt idx="865">
                  <c:v>-1.3500000000001799</c:v>
                </c:pt>
                <c:pt idx="866">
                  <c:v>-1.3400000000001799</c:v>
                </c:pt>
                <c:pt idx="867">
                  <c:v>-1.3300000000001799</c:v>
                </c:pt>
                <c:pt idx="868">
                  <c:v>-1.3200000000001899</c:v>
                </c:pt>
                <c:pt idx="869">
                  <c:v>-1.3100000000001899</c:v>
                </c:pt>
                <c:pt idx="870">
                  <c:v>-1.3000000000001899</c:v>
                </c:pt>
                <c:pt idx="871">
                  <c:v>-1.2900000000001901</c:v>
                </c:pt>
                <c:pt idx="872">
                  <c:v>-1.2800000000001901</c:v>
                </c:pt>
                <c:pt idx="873">
                  <c:v>-1.2700000000001901</c:v>
                </c:pt>
                <c:pt idx="874">
                  <c:v>-1.2600000000001901</c:v>
                </c:pt>
                <c:pt idx="875">
                  <c:v>-1.2500000000001901</c:v>
                </c:pt>
                <c:pt idx="876">
                  <c:v>-1.2400000000001901</c:v>
                </c:pt>
                <c:pt idx="877">
                  <c:v>-1.2300000000001901</c:v>
                </c:pt>
                <c:pt idx="878">
                  <c:v>-1.22000000000019</c:v>
                </c:pt>
                <c:pt idx="879">
                  <c:v>-1.21000000000019</c:v>
                </c:pt>
                <c:pt idx="880">
                  <c:v>-1.20000000000019</c:v>
                </c:pt>
                <c:pt idx="881">
                  <c:v>-1.19000000000019</c:v>
                </c:pt>
                <c:pt idx="882">
                  <c:v>-1.18000000000019</c:v>
                </c:pt>
                <c:pt idx="883">
                  <c:v>-1.17000000000019</c:v>
                </c:pt>
                <c:pt idx="884">
                  <c:v>-1.16000000000019</c:v>
                </c:pt>
                <c:pt idx="885">
                  <c:v>-1.15000000000019</c:v>
                </c:pt>
                <c:pt idx="886">
                  <c:v>-1.14000000000019</c:v>
                </c:pt>
                <c:pt idx="887">
                  <c:v>-1.13000000000019</c:v>
                </c:pt>
                <c:pt idx="888">
                  <c:v>-1.12000000000019</c:v>
                </c:pt>
                <c:pt idx="889">
                  <c:v>-1.1100000000001899</c:v>
                </c:pt>
                <c:pt idx="890">
                  <c:v>-1.1000000000001899</c:v>
                </c:pt>
                <c:pt idx="891">
                  <c:v>-1.0900000000001899</c:v>
                </c:pt>
                <c:pt idx="892">
                  <c:v>-1.0800000000001899</c:v>
                </c:pt>
                <c:pt idx="893">
                  <c:v>-1.0700000000001899</c:v>
                </c:pt>
                <c:pt idx="894">
                  <c:v>-1.0600000000001899</c:v>
                </c:pt>
                <c:pt idx="895">
                  <c:v>-1.0500000000001899</c:v>
                </c:pt>
                <c:pt idx="896">
                  <c:v>-1.0400000000001901</c:v>
                </c:pt>
                <c:pt idx="897">
                  <c:v>-1.0300000000001901</c:v>
                </c:pt>
                <c:pt idx="898">
                  <c:v>-1.0200000000001901</c:v>
                </c:pt>
                <c:pt idx="899">
                  <c:v>-1.0100000000001901</c:v>
                </c:pt>
                <c:pt idx="900">
                  <c:v>-1.0000000000001901</c:v>
                </c:pt>
                <c:pt idx="901">
                  <c:v>-0.99000000000018995</c:v>
                </c:pt>
                <c:pt idx="902">
                  <c:v>-0.98000000000019005</c:v>
                </c:pt>
                <c:pt idx="903">
                  <c:v>-0.97000000000019104</c:v>
                </c:pt>
                <c:pt idx="904">
                  <c:v>-0.96000000000018904</c:v>
                </c:pt>
                <c:pt idx="905">
                  <c:v>-0.95000000000018903</c:v>
                </c:pt>
                <c:pt idx="906">
                  <c:v>-0.94000000000019002</c:v>
                </c:pt>
                <c:pt idx="907">
                  <c:v>-0.93000000000019001</c:v>
                </c:pt>
                <c:pt idx="908">
                  <c:v>-0.92000000000019</c:v>
                </c:pt>
                <c:pt idx="909">
                  <c:v>-0.91000000000018999</c:v>
                </c:pt>
                <c:pt idx="910">
                  <c:v>-0.90000000000018998</c:v>
                </c:pt>
                <c:pt idx="911">
                  <c:v>-0.89000000000019097</c:v>
                </c:pt>
                <c:pt idx="912">
                  <c:v>-0.88000000000019096</c:v>
                </c:pt>
                <c:pt idx="913">
                  <c:v>-0.87000000000018896</c:v>
                </c:pt>
                <c:pt idx="914">
                  <c:v>-0.86000000000018995</c:v>
                </c:pt>
                <c:pt idx="915">
                  <c:v>-0.85000000000020004</c:v>
                </c:pt>
                <c:pt idx="916">
                  <c:v>-0.84000000000020103</c:v>
                </c:pt>
                <c:pt idx="917">
                  <c:v>-0.83000000000020102</c:v>
                </c:pt>
                <c:pt idx="918">
                  <c:v>-0.82000000000019901</c:v>
                </c:pt>
                <c:pt idx="919">
                  <c:v>-0.81000000000019901</c:v>
                </c:pt>
                <c:pt idx="920">
                  <c:v>-0.8000000000002</c:v>
                </c:pt>
                <c:pt idx="921">
                  <c:v>-0.79000000000019999</c:v>
                </c:pt>
                <c:pt idx="922">
                  <c:v>-0.78000000000019998</c:v>
                </c:pt>
                <c:pt idx="923">
                  <c:v>-0.77000000000019997</c:v>
                </c:pt>
                <c:pt idx="924">
                  <c:v>-0.76000000000020096</c:v>
                </c:pt>
                <c:pt idx="925">
                  <c:v>-0.75000000000020095</c:v>
                </c:pt>
                <c:pt idx="926">
                  <c:v>-0.74000000000019905</c:v>
                </c:pt>
                <c:pt idx="927">
                  <c:v>-0.73000000000019905</c:v>
                </c:pt>
                <c:pt idx="928">
                  <c:v>-0.72000000000020004</c:v>
                </c:pt>
                <c:pt idx="929">
                  <c:v>-0.71000000000020003</c:v>
                </c:pt>
                <c:pt idx="930">
                  <c:v>-0.70000000000020002</c:v>
                </c:pt>
                <c:pt idx="931">
                  <c:v>-0.69000000000020001</c:v>
                </c:pt>
                <c:pt idx="932">
                  <c:v>-0.6800000000002</c:v>
                </c:pt>
                <c:pt idx="933">
                  <c:v>-0.67000000000020099</c:v>
                </c:pt>
                <c:pt idx="934">
                  <c:v>-0.66000000000020098</c:v>
                </c:pt>
                <c:pt idx="935">
                  <c:v>-0.65000000000019897</c:v>
                </c:pt>
                <c:pt idx="936">
                  <c:v>-0.64000000000019996</c:v>
                </c:pt>
                <c:pt idx="937">
                  <c:v>-0.63000000000019996</c:v>
                </c:pt>
                <c:pt idx="938">
                  <c:v>-0.62000000000019995</c:v>
                </c:pt>
                <c:pt idx="939">
                  <c:v>-0.61000000000020005</c:v>
                </c:pt>
                <c:pt idx="940">
                  <c:v>-0.60000000000020004</c:v>
                </c:pt>
                <c:pt idx="941">
                  <c:v>-0.59000000000020103</c:v>
                </c:pt>
                <c:pt idx="942">
                  <c:v>-0.58000000000020102</c:v>
                </c:pt>
                <c:pt idx="943">
                  <c:v>-0.57000000000019901</c:v>
                </c:pt>
                <c:pt idx="944">
                  <c:v>-0.56000000000019901</c:v>
                </c:pt>
                <c:pt idx="945">
                  <c:v>-0.5500000000002</c:v>
                </c:pt>
                <c:pt idx="946">
                  <c:v>-0.54000000000019999</c:v>
                </c:pt>
                <c:pt idx="947">
                  <c:v>-0.53000000000019998</c:v>
                </c:pt>
                <c:pt idx="948">
                  <c:v>-0.52000000000019997</c:v>
                </c:pt>
                <c:pt idx="949">
                  <c:v>-0.51000000000020096</c:v>
                </c:pt>
                <c:pt idx="950">
                  <c:v>-0.50000000000020095</c:v>
                </c:pt>
                <c:pt idx="951">
                  <c:v>-0.490000000000199</c:v>
                </c:pt>
                <c:pt idx="952">
                  <c:v>-0.48000000000019899</c:v>
                </c:pt>
                <c:pt idx="953">
                  <c:v>-0.47000000000019998</c:v>
                </c:pt>
                <c:pt idx="954">
                  <c:v>-0.46000000000020003</c:v>
                </c:pt>
                <c:pt idx="955">
                  <c:v>-0.45000000000020002</c:v>
                </c:pt>
                <c:pt idx="956">
                  <c:v>-0.44000000000020001</c:v>
                </c:pt>
                <c:pt idx="957">
                  <c:v>-0.4300000000002</c:v>
                </c:pt>
                <c:pt idx="958">
                  <c:v>-0.42000000000020099</c:v>
                </c:pt>
                <c:pt idx="959">
                  <c:v>-0.41000000000020098</c:v>
                </c:pt>
                <c:pt idx="960">
                  <c:v>-0.40000000000019897</c:v>
                </c:pt>
                <c:pt idx="961">
                  <c:v>-0.39000000000020002</c:v>
                </c:pt>
                <c:pt idx="962">
                  <c:v>-0.38000000000021</c:v>
                </c:pt>
                <c:pt idx="963">
                  <c:v>-0.37000000000021099</c:v>
                </c:pt>
                <c:pt idx="964">
                  <c:v>-0.36000000000021098</c:v>
                </c:pt>
                <c:pt idx="965">
                  <c:v>-0.35000000000020898</c:v>
                </c:pt>
                <c:pt idx="966">
                  <c:v>-0.34000000000020902</c:v>
                </c:pt>
                <c:pt idx="967">
                  <c:v>-0.33000000000021001</c:v>
                </c:pt>
                <c:pt idx="968">
                  <c:v>-0.32000000000021001</c:v>
                </c:pt>
                <c:pt idx="969">
                  <c:v>-0.31000000000021</c:v>
                </c:pt>
                <c:pt idx="970">
                  <c:v>-0.30000000000020999</c:v>
                </c:pt>
                <c:pt idx="971">
                  <c:v>-0.29000000000021098</c:v>
                </c:pt>
                <c:pt idx="972">
                  <c:v>-0.28000000000021102</c:v>
                </c:pt>
                <c:pt idx="973">
                  <c:v>-0.27000000000020902</c:v>
                </c:pt>
                <c:pt idx="974">
                  <c:v>-0.26000000000020901</c:v>
                </c:pt>
                <c:pt idx="975">
                  <c:v>-0.25000000000021</c:v>
                </c:pt>
                <c:pt idx="976">
                  <c:v>-0.24000000000020999</c:v>
                </c:pt>
                <c:pt idx="977">
                  <c:v>-0.23000000000021001</c:v>
                </c:pt>
                <c:pt idx="978">
                  <c:v>-0.22000000000021</c:v>
                </c:pt>
                <c:pt idx="979">
                  <c:v>-0.21000000000020999</c:v>
                </c:pt>
                <c:pt idx="980">
                  <c:v>-0.20000000000021101</c:v>
                </c:pt>
                <c:pt idx="981">
                  <c:v>-0.190000000000209</c:v>
                </c:pt>
                <c:pt idx="982">
                  <c:v>-0.18000000000020899</c:v>
                </c:pt>
                <c:pt idx="983">
                  <c:v>-0.17000000000021001</c:v>
                </c:pt>
                <c:pt idx="984">
                  <c:v>-0.16000000000021</c:v>
                </c:pt>
                <c:pt idx="985">
                  <c:v>-0.15000000000020999</c:v>
                </c:pt>
                <c:pt idx="986">
                  <c:v>-0.14000000000021001</c:v>
                </c:pt>
                <c:pt idx="987">
                  <c:v>-0.13000000000021</c:v>
                </c:pt>
                <c:pt idx="988">
                  <c:v>-0.12000000000021099</c:v>
                </c:pt>
                <c:pt idx="989">
                  <c:v>-0.110000000000211</c:v>
                </c:pt>
                <c:pt idx="990">
                  <c:v>-0.10000000000020901</c:v>
                </c:pt>
                <c:pt idx="991">
                  <c:v>-9.0000000000209496E-2</c:v>
                </c:pt>
                <c:pt idx="992">
                  <c:v>-8.0000000000209695E-2</c:v>
                </c:pt>
                <c:pt idx="993">
                  <c:v>-7.0000000000209894E-2</c:v>
                </c:pt>
                <c:pt idx="994">
                  <c:v>-6.0000000000210101E-2</c:v>
                </c:pt>
                <c:pt idx="995">
                  <c:v>-5.00000000002103E-2</c:v>
                </c:pt>
                <c:pt idx="996">
                  <c:v>-4.0000000000210499E-2</c:v>
                </c:pt>
                <c:pt idx="997">
                  <c:v>-3.0000000000210698E-2</c:v>
                </c:pt>
                <c:pt idx="998">
                  <c:v>-2.0000000000209201E-2</c:v>
                </c:pt>
                <c:pt idx="999">
                  <c:v>-1.00000000002094E-2</c:v>
                </c:pt>
                <c:pt idx="1000">
                  <c:v>0</c:v>
                </c:pt>
                <c:pt idx="1001">
                  <c:v>9.9999999998008297E-3</c:v>
                </c:pt>
                <c:pt idx="1002">
                  <c:v>1.9999999999800601E-2</c:v>
                </c:pt>
                <c:pt idx="1003">
                  <c:v>2.9999999999800402E-2</c:v>
                </c:pt>
                <c:pt idx="1004">
                  <c:v>3.9999999999800202E-2</c:v>
                </c:pt>
                <c:pt idx="1005">
                  <c:v>4.9999999999800003E-2</c:v>
                </c:pt>
                <c:pt idx="1006">
                  <c:v>5.9999999999799797E-2</c:v>
                </c:pt>
                <c:pt idx="1007">
                  <c:v>6.9999999999799598E-2</c:v>
                </c:pt>
                <c:pt idx="1008">
                  <c:v>7.9999999999799301E-2</c:v>
                </c:pt>
                <c:pt idx="1009">
                  <c:v>8.9999999999799102E-2</c:v>
                </c:pt>
                <c:pt idx="1010">
                  <c:v>9.9999999999800707E-2</c:v>
                </c:pt>
                <c:pt idx="1011">
                  <c:v>0.10999999999979999</c:v>
                </c:pt>
                <c:pt idx="1012">
                  <c:v>0.1199999999998</c:v>
                </c:pt>
                <c:pt idx="1013">
                  <c:v>0.1299999999998</c:v>
                </c:pt>
                <c:pt idx="1014">
                  <c:v>0.13999999999980001</c:v>
                </c:pt>
                <c:pt idx="1015">
                  <c:v>0.14999999999979999</c:v>
                </c:pt>
                <c:pt idx="1016">
                  <c:v>0.159999999999799</c:v>
                </c:pt>
                <c:pt idx="1017">
                  <c:v>0.16999999999979901</c:v>
                </c:pt>
                <c:pt idx="1018">
                  <c:v>0.17999999999980101</c:v>
                </c:pt>
                <c:pt idx="1019">
                  <c:v>0.18999999999980099</c:v>
                </c:pt>
                <c:pt idx="1020">
                  <c:v>0.1999999999998</c:v>
                </c:pt>
                <c:pt idx="1021">
                  <c:v>0.20999999999980001</c:v>
                </c:pt>
                <c:pt idx="1022">
                  <c:v>0.21999999999979999</c:v>
                </c:pt>
                <c:pt idx="1023">
                  <c:v>0.2299999999998</c:v>
                </c:pt>
                <c:pt idx="1024">
                  <c:v>0.23999999999979901</c:v>
                </c:pt>
                <c:pt idx="1025">
                  <c:v>0.24999999999979899</c:v>
                </c:pt>
                <c:pt idx="1026">
                  <c:v>0.259999999999801</c:v>
                </c:pt>
                <c:pt idx="1027">
                  <c:v>0.26999999999980101</c:v>
                </c:pt>
                <c:pt idx="1028">
                  <c:v>0.27999999999980002</c:v>
                </c:pt>
                <c:pt idx="1029">
                  <c:v>0.28999999999979997</c:v>
                </c:pt>
                <c:pt idx="1030">
                  <c:v>0.29999999999979998</c:v>
                </c:pt>
                <c:pt idx="1031">
                  <c:v>0.30999999999979999</c:v>
                </c:pt>
                <c:pt idx="1032">
                  <c:v>0.3199999999998</c:v>
                </c:pt>
                <c:pt idx="1033">
                  <c:v>0.32999999999979901</c:v>
                </c:pt>
                <c:pt idx="1034">
                  <c:v>0.33999999999979902</c:v>
                </c:pt>
                <c:pt idx="1035">
                  <c:v>0.34999999999980103</c:v>
                </c:pt>
                <c:pt idx="1036">
                  <c:v>0.35999999999979998</c:v>
                </c:pt>
                <c:pt idx="1037">
                  <c:v>0.36999999999979999</c:v>
                </c:pt>
                <c:pt idx="1038">
                  <c:v>0.3799999999998</c:v>
                </c:pt>
                <c:pt idx="1039">
                  <c:v>0.38999999999980001</c:v>
                </c:pt>
                <c:pt idx="1040">
                  <c:v>0.39999999999980002</c:v>
                </c:pt>
                <c:pt idx="1041">
                  <c:v>0.40999999999979903</c:v>
                </c:pt>
                <c:pt idx="1042">
                  <c:v>0.41999999999979898</c:v>
                </c:pt>
                <c:pt idx="1043">
                  <c:v>0.42999999999980099</c:v>
                </c:pt>
                <c:pt idx="1044">
                  <c:v>0.43999999999980099</c:v>
                </c:pt>
                <c:pt idx="1045">
                  <c:v>0.4499999999998</c:v>
                </c:pt>
                <c:pt idx="1046">
                  <c:v>0.45999999999980001</c:v>
                </c:pt>
                <c:pt idx="1047">
                  <c:v>0.46999999999980002</c:v>
                </c:pt>
                <c:pt idx="1048">
                  <c:v>0.47999999999979998</c:v>
                </c:pt>
                <c:pt idx="1049">
                  <c:v>0.48999999999979899</c:v>
                </c:pt>
                <c:pt idx="1050">
                  <c:v>0.49999999999979899</c:v>
                </c:pt>
                <c:pt idx="1051">
                  <c:v>0.50999999999980095</c:v>
                </c:pt>
                <c:pt idx="1052">
                  <c:v>0.51999999999980095</c:v>
                </c:pt>
                <c:pt idx="1053">
                  <c:v>0.52999999999979996</c:v>
                </c:pt>
                <c:pt idx="1054">
                  <c:v>0.53999999999979997</c:v>
                </c:pt>
                <c:pt idx="1055">
                  <c:v>0.54999999999979998</c:v>
                </c:pt>
                <c:pt idx="1056">
                  <c:v>0.55999999999979999</c:v>
                </c:pt>
                <c:pt idx="1057">
                  <c:v>0.5699999999998</c:v>
                </c:pt>
                <c:pt idx="1058">
                  <c:v>0.57999999999979901</c:v>
                </c:pt>
                <c:pt idx="1059">
                  <c:v>0.58999999999979902</c:v>
                </c:pt>
                <c:pt idx="1060">
                  <c:v>0.59999999999980103</c:v>
                </c:pt>
                <c:pt idx="1061">
                  <c:v>0.60999999999980004</c:v>
                </c:pt>
                <c:pt idx="1062">
                  <c:v>0.61999999999980004</c:v>
                </c:pt>
                <c:pt idx="1063">
                  <c:v>0.62999999999980005</c:v>
                </c:pt>
                <c:pt idx="1064">
                  <c:v>0.63999999999979995</c:v>
                </c:pt>
                <c:pt idx="1065">
                  <c:v>0.64999999999979996</c:v>
                </c:pt>
                <c:pt idx="1066">
                  <c:v>0.65999999999979897</c:v>
                </c:pt>
                <c:pt idx="1067">
                  <c:v>0.66999999999979898</c:v>
                </c:pt>
                <c:pt idx="1068">
                  <c:v>0.67999999999980099</c:v>
                </c:pt>
                <c:pt idx="1069">
                  <c:v>0.68999999999980099</c:v>
                </c:pt>
                <c:pt idx="1070">
                  <c:v>0.6999999999998</c:v>
                </c:pt>
                <c:pt idx="1071">
                  <c:v>0.70999999999980001</c:v>
                </c:pt>
                <c:pt idx="1072">
                  <c:v>0.71999999999980002</c:v>
                </c:pt>
                <c:pt idx="1073">
                  <c:v>0.72999999999980003</c:v>
                </c:pt>
                <c:pt idx="1074">
                  <c:v>0.73999999999979904</c:v>
                </c:pt>
                <c:pt idx="1075">
                  <c:v>0.74999999999979905</c:v>
                </c:pt>
                <c:pt idx="1076">
                  <c:v>0.75999999999980095</c:v>
                </c:pt>
                <c:pt idx="1077">
                  <c:v>0.76999999999980095</c:v>
                </c:pt>
                <c:pt idx="1078">
                  <c:v>0.77999999999979996</c:v>
                </c:pt>
                <c:pt idx="1079">
                  <c:v>0.78999999999979997</c:v>
                </c:pt>
                <c:pt idx="1080">
                  <c:v>0.79999999999979998</c:v>
                </c:pt>
                <c:pt idx="1081">
                  <c:v>0.80999999999979999</c:v>
                </c:pt>
                <c:pt idx="1082">
                  <c:v>0.8199999999998</c:v>
                </c:pt>
                <c:pt idx="1083">
                  <c:v>0.82999999999979901</c:v>
                </c:pt>
                <c:pt idx="1084">
                  <c:v>0.83999999999979902</c:v>
                </c:pt>
                <c:pt idx="1085">
                  <c:v>0.84999999999980103</c:v>
                </c:pt>
                <c:pt idx="1086">
                  <c:v>0.85999999999980004</c:v>
                </c:pt>
                <c:pt idx="1087">
                  <c:v>0.86999999999980004</c:v>
                </c:pt>
                <c:pt idx="1088">
                  <c:v>0.87999999999980005</c:v>
                </c:pt>
                <c:pt idx="1089">
                  <c:v>0.88999999999979995</c:v>
                </c:pt>
                <c:pt idx="1090">
                  <c:v>0.89999999999979996</c:v>
                </c:pt>
                <c:pt idx="1091">
                  <c:v>0.90999999999979897</c:v>
                </c:pt>
                <c:pt idx="1092">
                  <c:v>0.91999999999979898</c:v>
                </c:pt>
                <c:pt idx="1093">
                  <c:v>0.92999999999980099</c:v>
                </c:pt>
                <c:pt idx="1094">
                  <c:v>0.93999999999980099</c:v>
                </c:pt>
                <c:pt idx="1095">
                  <c:v>0.9499999999998</c:v>
                </c:pt>
                <c:pt idx="1096">
                  <c:v>0.95999999999980001</c:v>
                </c:pt>
                <c:pt idx="1097">
                  <c:v>0.96999999999980002</c:v>
                </c:pt>
                <c:pt idx="1098">
                  <c:v>0.97999999999980003</c:v>
                </c:pt>
                <c:pt idx="1099">
                  <c:v>0.98999999999979904</c:v>
                </c:pt>
                <c:pt idx="1100">
                  <c:v>0.99999999999979905</c:v>
                </c:pt>
                <c:pt idx="1101">
                  <c:v>1.0099999999997999</c:v>
                </c:pt>
                <c:pt idx="1102">
                  <c:v>1.0199999999998</c:v>
                </c:pt>
                <c:pt idx="1103">
                  <c:v>1.0299999999998</c:v>
                </c:pt>
                <c:pt idx="1104">
                  <c:v>1.0399999999998</c:v>
                </c:pt>
                <c:pt idx="1105">
                  <c:v>1.0499999999998</c:v>
                </c:pt>
                <c:pt idx="1106">
                  <c:v>1.0599999999998</c:v>
                </c:pt>
                <c:pt idx="1107">
                  <c:v>1.0699999999998</c:v>
                </c:pt>
                <c:pt idx="1108">
                  <c:v>1.0799999999998</c:v>
                </c:pt>
                <c:pt idx="1109">
                  <c:v>1.0899999999998</c:v>
                </c:pt>
                <c:pt idx="1110">
                  <c:v>1.0999999999998</c:v>
                </c:pt>
                <c:pt idx="1111">
                  <c:v>1.1099999999998</c:v>
                </c:pt>
                <c:pt idx="1112">
                  <c:v>1.1199999999998</c:v>
                </c:pt>
                <c:pt idx="1113">
                  <c:v>1.1299999999998001</c:v>
                </c:pt>
                <c:pt idx="1114">
                  <c:v>1.1399999999998001</c:v>
                </c:pt>
                <c:pt idx="1115">
                  <c:v>1.1499999999998001</c:v>
                </c:pt>
                <c:pt idx="1116">
                  <c:v>1.1599999999998001</c:v>
                </c:pt>
                <c:pt idx="1117">
                  <c:v>1.1699999999998001</c:v>
                </c:pt>
                <c:pt idx="1118">
                  <c:v>1.1799999999998001</c:v>
                </c:pt>
                <c:pt idx="1119">
                  <c:v>1.1899999999998001</c:v>
                </c:pt>
                <c:pt idx="1120">
                  <c:v>1.1999999999997999</c:v>
                </c:pt>
                <c:pt idx="1121">
                  <c:v>1.2099999999997999</c:v>
                </c:pt>
                <c:pt idx="1122">
                  <c:v>1.2199999999997999</c:v>
                </c:pt>
                <c:pt idx="1123">
                  <c:v>1.2299999999997999</c:v>
                </c:pt>
                <c:pt idx="1124">
                  <c:v>1.2399999999997999</c:v>
                </c:pt>
                <c:pt idx="1125">
                  <c:v>1.2499999999997999</c:v>
                </c:pt>
                <c:pt idx="1126">
                  <c:v>1.2599999999997999</c:v>
                </c:pt>
                <c:pt idx="1127">
                  <c:v>1.2699999999998</c:v>
                </c:pt>
                <c:pt idx="1128">
                  <c:v>1.2799999999998</c:v>
                </c:pt>
                <c:pt idx="1129">
                  <c:v>1.2899999999998</c:v>
                </c:pt>
                <c:pt idx="1130">
                  <c:v>1.2999999999998</c:v>
                </c:pt>
                <c:pt idx="1131">
                  <c:v>1.3099999999998</c:v>
                </c:pt>
                <c:pt idx="1132">
                  <c:v>1.3199999999998</c:v>
                </c:pt>
                <c:pt idx="1133">
                  <c:v>1.3299999999998</c:v>
                </c:pt>
                <c:pt idx="1134">
                  <c:v>1.3399999999998</c:v>
                </c:pt>
                <c:pt idx="1135">
                  <c:v>1.3499999999998</c:v>
                </c:pt>
                <c:pt idx="1136">
                  <c:v>1.3599999999998</c:v>
                </c:pt>
                <c:pt idx="1137">
                  <c:v>1.3699999999998</c:v>
                </c:pt>
                <c:pt idx="1138">
                  <c:v>1.3799999999998001</c:v>
                </c:pt>
                <c:pt idx="1139">
                  <c:v>1.3899999999998001</c:v>
                </c:pt>
                <c:pt idx="1140">
                  <c:v>1.3999999999998001</c:v>
                </c:pt>
                <c:pt idx="1141">
                  <c:v>1.4099999999998001</c:v>
                </c:pt>
                <c:pt idx="1142">
                  <c:v>1.4199999999998001</c:v>
                </c:pt>
                <c:pt idx="1143">
                  <c:v>1.4299999999998001</c:v>
                </c:pt>
                <c:pt idx="1144">
                  <c:v>1.4399999999998001</c:v>
                </c:pt>
                <c:pt idx="1145">
                  <c:v>1.4499999999997999</c:v>
                </c:pt>
                <c:pt idx="1146">
                  <c:v>1.4599999999997999</c:v>
                </c:pt>
                <c:pt idx="1147">
                  <c:v>1.4699999999997999</c:v>
                </c:pt>
                <c:pt idx="1148">
                  <c:v>1.4799999999997999</c:v>
                </c:pt>
                <c:pt idx="1149">
                  <c:v>1.4899999999997999</c:v>
                </c:pt>
                <c:pt idx="1150">
                  <c:v>1.4999999999997999</c:v>
                </c:pt>
                <c:pt idx="1151">
                  <c:v>1.5099999999997999</c:v>
                </c:pt>
                <c:pt idx="1152">
                  <c:v>1.5199999999998</c:v>
                </c:pt>
                <c:pt idx="1153">
                  <c:v>1.5299999999998</c:v>
                </c:pt>
                <c:pt idx="1154">
                  <c:v>1.5399999999998</c:v>
                </c:pt>
                <c:pt idx="1155">
                  <c:v>1.5499999999998</c:v>
                </c:pt>
                <c:pt idx="1156">
                  <c:v>1.5599999999998</c:v>
                </c:pt>
                <c:pt idx="1157">
                  <c:v>1.5699999999998</c:v>
                </c:pt>
                <c:pt idx="1158">
                  <c:v>1.5799999999998</c:v>
                </c:pt>
                <c:pt idx="1159">
                  <c:v>1.5899999999998</c:v>
                </c:pt>
                <c:pt idx="1160">
                  <c:v>1.5999999999998</c:v>
                </c:pt>
                <c:pt idx="1161">
                  <c:v>1.6099999999998</c:v>
                </c:pt>
                <c:pt idx="1162">
                  <c:v>1.6199999999998</c:v>
                </c:pt>
                <c:pt idx="1163">
                  <c:v>1.6299999999998001</c:v>
                </c:pt>
                <c:pt idx="1164">
                  <c:v>1.6399999999998001</c:v>
                </c:pt>
                <c:pt idx="1165">
                  <c:v>1.6499999999998001</c:v>
                </c:pt>
                <c:pt idx="1166">
                  <c:v>1.6599999999998001</c:v>
                </c:pt>
                <c:pt idx="1167">
                  <c:v>1.6699999999998001</c:v>
                </c:pt>
                <c:pt idx="1168">
                  <c:v>1.6799999999998001</c:v>
                </c:pt>
                <c:pt idx="1169">
                  <c:v>1.6899999999998001</c:v>
                </c:pt>
                <c:pt idx="1170">
                  <c:v>1.6999999999997999</c:v>
                </c:pt>
                <c:pt idx="1171">
                  <c:v>1.7099999999997999</c:v>
                </c:pt>
                <c:pt idx="1172">
                  <c:v>1.7199999999997999</c:v>
                </c:pt>
                <c:pt idx="1173">
                  <c:v>1.7299999999997</c:v>
                </c:pt>
                <c:pt idx="1174">
                  <c:v>1.7399999999997</c:v>
                </c:pt>
                <c:pt idx="1175">
                  <c:v>1.7499999999997</c:v>
                </c:pt>
                <c:pt idx="1176">
                  <c:v>1.7599999999997</c:v>
                </c:pt>
                <c:pt idx="1177">
                  <c:v>1.7699999999997</c:v>
                </c:pt>
                <c:pt idx="1178">
                  <c:v>1.7799999999997</c:v>
                </c:pt>
                <c:pt idx="1179">
                  <c:v>1.7899999999997001</c:v>
                </c:pt>
                <c:pt idx="1180">
                  <c:v>1.7999999999997001</c:v>
                </c:pt>
                <c:pt idx="1181">
                  <c:v>1.8099999999997001</c:v>
                </c:pt>
                <c:pt idx="1182">
                  <c:v>1.8199999999997001</c:v>
                </c:pt>
                <c:pt idx="1183">
                  <c:v>1.8299999999997001</c:v>
                </c:pt>
                <c:pt idx="1184">
                  <c:v>1.8399999999997001</c:v>
                </c:pt>
                <c:pt idx="1185">
                  <c:v>1.8499999999997001</c:v>
                </c:pt>
                <c:pt idx="1186">
                  <c:v>1.8599999999996999</c:v>
                </c:pt>
                <c:pt idx="1187">
                  <c:v>1.8699999999996999</c:v>
                </c:pt>
                <c:pt idx="1188">
                  <c:v>1.8799999999996999</c:v>
                </c:pt>
                <c:pt idx="1189">
                  <c:v>1.8899999999996999</c:v>
                </c:pt>
                <c:pt idx="1190">
                  <c:v>1.8999999999996999</c:v>
                </c:pt>
                <c:pt idx="1191">
                  <c:v>1.9099999999996999</c:v>
                </c:pt>
                <c:pt idx="1192">
                  <c:v>1.9199999999996999</c:v>
                </c:pt>
                <c:pt idx="1193">
                  <c:v>1.9299999999997</c:v>
                </c:pt>
                <c:pt idx="1194">
                  <c:v>1.9399999999997</c:v>
                </c:pt>
                <c:pt idx="1195">
                  <c:v>1.9499999999997</c:v>
                </c:pt>
                <c:pt idx="1196">
                  <c:v>1.9599999999997</c:v>
                </c:pt>
                <c:pt idx="1197">
                  <c:v>1.9699999999997</c:v>
                </c:pt>
                <c:pt idx="1198">
                  <c:v>1.9799999999997</c:v>
                </c:pt>
                <c:pt idx="1199">
                  <c:v>1.9899999999997</c:v>
                </c:pt>
                <c:pt idx="1200">
                  <c:v>1.9999999999997</c:v>
                </c:pt>
                <c:pt idx="1201">
                  <c:v>2.0099999999997</c:v>
                </c:pt>
                <c:pt idx="1202">
                  <c:v>2.0199999999996998</c:v>
                </c:pt>
                <c:pt idx="1203">
                  <c:v>2.0299999999997</c:v>
                </c:pt>
                <c:pt idx="1204">
                  <c:v>2.0399999999996998</c:v>
                </c:pt>
                <c:pt idx="1205">
                  <c:v>2.0499999999997001</c:v>
                </c:pt>
                <c:pt idx="1206">
                  <c:v>2.0599999999996998</c:v>
                </c:pt>
                <c:pt idx="1207">
                  <c:v>2.0699999999997001</c:v>
                </c:pt>
                <c:pt idx="1208">
                  <c:v>2.0799999999996999</c:v>
                </c:pt>
                <c:pt idx="1209">
                  <c:v>2.0899999999997001</c:v>
                </c:pt>
                <c:pt idx="1210">
                  <c:v>2.0999999999996999</c:v>
                </c:pt>
                <c:pt idx="1211">
                  <c:v>2.1099999999997001</c:v>
                </c:pt>
                <c:pt idx="1212">
                  <c:v>2.1199999999996999</c:v>
                </c:pt>
                <c:pt idx="1213">
                  <c:v>2.1299999999997001</c:v>
                </c:pt>
                <c:pt idx="1214">
                  <c:v>2.1399999999996999</c:v>
                </c:pt>
                <c:pt idx="1215">
                  <c:v>2.1499999999997002</c:v>
                </c:pt>
                <c:pt idx="1216">
                  <c:v>2.1599999999996999</c:v>
                </c:pt>
                <c:pt idx="1217">
                  <c:v>2.1699999999997002</c:v>
                </c:pt>
                <c:pt idx="1218">
                  <c:v>2.1799999999997</c:v>
                </c:pt>
                <c:pt idx="1219">
                  <c:v>2.1899999999997002</c:v>
                </c:pt>
                <c:pt idx="1220">
                  <c:v>2.1999999999997</c:v>
                </c:pt>
                <c:pt idx="1221">
                  <c:v>2.2099999999997002</c:v>
                </c:pt>
                <c:pt idx="1222">
                  <c:v>2.2199999999997</c:v>
                </c:pt>
                <c:pt idx="1223">
                  <c:v>2.2299999999997002</c:v>
                </c:pt>
                <c:pt idx="1224">
                  <c:v>2.2399999999997</c:v>
                </c:pt>
                <c:pt idx="1225">
                  <c:v>2.2499999999996998</c:v>
                </c:pt>
                <c:pt idx="1226">
                  <c:v>2.2599999999997</c:v>
                </c:pt>
                <c:pt idx="1227">
                  <c:v>2.2699999999996998</c:v>
                </c:pt>
                <c:pt idx="1228">
                  <c:v>2.2799999999997</c:v>
                </c:pt>
                <c:pt idx="1229">
                  <c:v>2.2899999999996998</c:v>
                </c:pt>
                <c:pt idx="1230">
                  <c:v>2.2999999999997001</c:v>
                </c:pt>
                <c:pt idx="1231">
                  <c:v>2.3099999999996998</c:v>
                </c:pt>
                <c:pt idx="1232">
                  <c:v>2.3199999999997001</c:v>
                </c:pt>
                <c:pt idx="1233">
                  <c:v>2.3299999999996999</c:v>
                </c:pt>
                <c:pt idx="1234">
                  <c:v>2.3399999999997001</c:v>
                </c:pt>
                <c:pt idx="1235">
                  <c:v>2.3499999999996999</c:v>
                </c:pt>
                <c:pt idx="1236">
                  <c:v>2.3599999999997001</c:v>
                </c:pt>
                <c:pt idx="1237">
                  <c:v>2.3699999999996999</c:v>
                </c:pt>
                <c:pt idx="1238">
                  <c:v>2.3799999999997001</c:v>
                </c:pt>
                <c:pt idx="1239">
                  <c:v>2.3899999999996999</c:v>
                </c:pt>
                <c:pt idx="1240">
                  <c:v>2.3999999999997002</c:v>
                </c:pt>
                <c:pt idx="1241">
                  <c:v>2.4099999999996999</c:v>
                </c:pt>
                <c:pt idx="1242">
                  <c:v>2.4199999999997002</c:v>
                </c:pt>
                <c:pt idx="1243">
                  <c:v>2.4299999999997</c:v>
                </c:pt>
                <c:pt idx="1244">
                  <c:v>2.4399999999997002</c:v>
                </c:pt>
                <c:pt idx="1245">
                  <c:v>2.4499999999997</c:v>
                </c:pt>
                <c:pt idx="1246">
                  <c:v>2.4599999999997002</c:v>
                </c:pt>
                <c:pt idx="1247">
                  <c:v>2.4699999999997</c:v>
                </c:pt>
                <c:pt idx="1248">
                  <c:v>2.4799999999997002</c:v>
                </c:pt>
                <c:pt idx="1249">
                  <c:v>2.4899999999997</c:v>
                </c:pt>
                <c:pt idx="1250">
                  <c:v>2.4999999999996998</c:v>
                </c:pt>
                <c:pt idx="1251">
                  <c:v>2.5099999999997</c:v>
                </c:pt>
                <c:pt idx="1252">
                  <c:v>2.5199999999996998</c:v>
                </c:pt>
                <c:pt idx="1253">
                  <c:v>2.5299999999997</c:v>
                </c:pt>
                <c:pt idx="1254">
                  <c:v>2.5399999999996998</c:v>
                </c:pt>
                <c:pt idx="1255">
                  <c:v>2.5499999999997001</c:v>
                </c:pt>
                <c:pt idx="1256">
                  <c:v>2.5599999999996998</c:v>
                </c:pt>
                <c:pt idx="1257">
                  <c:v>2.5699999999997001</c:v>
                </c:pt>
                <c:pt idx="1258">
                  <c:v>2.5799999999996999</c:v>
                </c:pt>
                <c:pt idx="1259">
                  <c:v>2.5899999999997001</c:v>
                </c:pt>
                <c:pt idx="1260">
                  <c:v>2.5999999999996999</c:v>
                </c:pt>
                <c:pt idx="1261">
                  <c:v>2.6099999999997001</c:v>
                </c:pt>
                <c:pt idx="1262">
                  <c:v>2.6199999999996999</c:v>
                </c:pt>
                <c:pt idx="1263">
                  <c:v>2.6299999999997001</c:v>
                </c:pt>
                <c:pt idx="1264">
                  <c:v>2.6399999999996999</c:v>
                </c:pt>
                <c:pt idx="1265">
                  <c:v>2.6499999999997002</c:v>
                </c:pt>
                <c:pt idx="1266">
                  <c:v>2.6599999999996999</c:v>
                </c:pt>
                <c:pt idx="1267">
                  <c:v>2.6699999999997002</c:v>
                </c:pt>
                <c:pt idx="1268">
                  <c:v>2.6799999999997</c:v>
                </c:pt>
                <c:pt idx="1269">
                  <c:v>2.6899999999997002</c:v>
                </c:pt>
                <c:pt idx="1270">
                  <c:v>2.6999999999997</c:v>
                </c:pt>
                <c:pt idx="1271">
                  <c:v>2.7099999999997002</c:v>
                </c:pt>
                <c:pt idx="1272">
                  <c:v>2.7199999999997</c:v>
                </c:pt>
                <c:pt idx="1273">
                  <c:v>2.7299999999997002</c:v>
                </c:pt>
                <c:pt idx="1274">
                  <c:v>2.7399999999997</c:v>
                </c:pt>
                <c:pt idx="1275">
                  <c:v>2.7499999999996998</c:v>
                </c:pt>
                <c:pt idx="1276">
                  <c:v>2.7599999999997</c:v>
                </c:pt>
                <c:pt idx="1277">
                  <c:v>2.7699999999996998</c:v>
                </c:pt>
                <c:pt idx="1278">
                  <c:v>2.7799999999997</c:v>
                </c:pt>
                <c:pt idx="1279">
                  <c:v>2.7899999999996998</c:v>
                </c:pt>
                <c:pt idx="1280">
                  <c:v>2.7999999999997001</c:v>
                </c:pt>
                <c:pt idx="1281">
                  <c:v>2.8099999999996998</c:v>
                </c:pt>
                <c:pt idx="1282">
                  <c:v>2.8199999999997001</c:v>
                </c:pt>
                <c:pt idx="1283">
                  <c:v>2.8299999999996999</c:v>
                </c:pt>
                <c:pt idx="1284">
                  <c:v>2.8399999999997001</c:v>
                </c:pt>
                <c:pt idx="1285">
                  <c:v>2.8499999999996999</c:v>
                </c:pt>
                <c:pt idx="1286">
                  <c:v>2.8599999999997001</c:v>
                </c:pt>
                <c:pt idx="1287">
                  <c:v>2.8699999999996999</c:v>
                </c:pt>
                <c:pt idx="1288">
                  <c:v>2.8799999999997001</c:v>
                </c:pt>
                <c:pt idx="1289">
                  <c:v>2.8899999999996999</c:v>
                </c:pt>
                <c:pt idx="1290">
                  <c:v>2.8999999999997002</c:v>
                </c:pt>
                <c:pt idx="1291">
                  <c:v>2.9099999999996999</c:v>
                </c:pt>
                <c:pt idx="1292">
                  <c:v>2.9199999999997002</c:v>
                </c:pt>
                <c:pt idx="1293">
                  <c:v>2.9299999999997</c:v>
                </c:pt>
                <c:pt idx="1294">
                  <c:v>2.9399999999997002</c:v>
                </c:pt>
                <c:pt idx="1295">
                  <c:v>2.9499999999997</c:v>
                </c:pt>
                <c:pt idx="1296">
                  <c:v>2.9599999999997002</c:v>
                </c:pt>
                <c:pt idx="1297">
                  <c:v>2.9699999999997</c:v>
                </c:pt>
                <c:pt idx="1298">
                  <c:v>2.9799999999997002</c:v>
                </c:pt>
                <c:pt idx="1299">
                  <c:v>2.9899999999997</c:v>
                </c:pt>
                <c:pt idx="1300">
                  <c:v>2.9999999999996998</c:v>
                </c:pt>
                <c:pt idx="1301">
                  <c:v>3.0099999999997</c:v>
                </c:pt>
                <c:pt idx="1302">
                  <c:v>3.0199999999996998</c:v>
                </c:pt>
                <c:pt idx="1303">
                  <c:v>3.0299999999997</c:v>
                </c:pt>
                <c:pt idx="1304">
                  <c:v>3.0399999999996998</c:v>
                </c:pt>
                <c:pt idx="1305">
                  <c:v>3.0499999999997001</c:v>
                </c:pt>
                <c:pt idx="1306">
                  <c:v>3.0599999999996998</c:v>
                </c:pt>
                <c:pt idx="1307">
                  <c:v>3.0699999999997001</c:v>
                </c:pt>
                <c:pt idx="1308">
                  <c:v>3.0799999999996999</c:v>
                </c:pt>
                <c:pt idx="1309">
                  <c:v>3.0899999999997001</c:v>
                </c:pt>
                <c:pt idx="1310">
                  <c:v>3.0999999999996999</c:v>
                </c:pt>
                <c:pt idx="1311">
                  <c:v>3.1099999999997001</c:v>
                </c:pt>
                <c:pt idx="1312">
                  <c:v>3.1199999999996999</c:v>
                </c:pt>
                <c:pt idx="1313">
                  <c:v>3.1299999999997001</c:v>
                </c:pt>
                <c:pt idx="1314">
                  <c:v>3.1399999999996999</c:v>
                </c:pt>
                <c:pt idx="1315">
                  <c:v>3.1499999999997002</c:v>
                </c:pt>
                <c:pt idx="1316">
                  <c:v>3.1599999999996999</c:v>
                </c:pt>
                <c:pt idx="1317">
                  <c:v>3.1699999999997002</c:v>
                </c:pt>
                <c:pt idx="1318">
                  <c:v>3.1799999999997</c:v>
                </c:pt>
                <c:pt idx="1319">
                  <c:v>3.1899999999997002</c:v>
                </c:pt>
                <c:pt idx="1320">
                  <c:v>3.1999999999997</c:v>
                </c:pt>
                <c:pt idx="1321">
                  <c:v>3.2099999999997002</c:v>
                </c:pt>
                <c:pt idx="1322">
                  <c:v>3.2199999999997</c:v>
                </c:pt>
                <c:pt idx="1323">
                  <c:v>3.2299999999997002</c:v>
                </c:pt>
                <c:pt idx="1324">
                  <c:v>3.2399999999997</c:v>
                </c:pt>
                <c:pt idx="1325">
                  <c:v>3.2499999999996998</c:v>
                </c:pt>
                <c:pt idx="1326">
                  <c:v>3.2599999999997</c:v>
                </c:pt>
                <c:pt idx="1327">
                  <c:v>3.2699999999996998</c:v>
                </c:pt>
                <c:pt idx="1328">
                  <c:v>3.2799999999997</c:v>
                </c:pt>
                <c:pt idx="1329">
                  <c:v>3.2899999999996998</c:v>
                </c:pt>
                <c:pt idx="1330">
                  <c:v>3.2999999999997001</c:v>
                </c:pt>
                <c:pt idx="1331">
                  <c:v>3.3099999999996998</c:v>
                </c:pt>
                <c:pt idx="1332">
                  <c:v>3.3199999999997001</c:v>
                </c:pt>
                <c:pt idx="1333">
                  <c:v>3.3299999999996999</c:v>
                </c:pt>
                <c:pt idx="1334">
                  <c:v>3.3399999999997001</c:v>
                </c:pt>
                <c:pt idx="1335">
                  <c:v>3.3499999999996999</c:v>
                </c:pt>
                <c:pt idx="1336">
                  <c:v>3.3599999999997001</c:v>
                </c:pt>
                <c:pt idx="1337">
                  <c:v>3.3699999999996999</c:v>
                </c:pt>
                <c:pt idx="1338">
                  <c:v>3.3799999999997001</c:v>
                </c:pt>
                <c:pt idx="1339">
                  <c:v>3.3899999999996999</c:v>
                </c:pt>
                <c:pt idx="1340">
                  <c:v>3.3999999999997002</c:v>
                </c:pt>
                <c:pt idx="1341">
                  <c:v>3.4099999999996999</c:v>
                </c:pt>
                <c:pt idx="1342">
                  <c:v>3.4199999999997002</c:v>
                </c:pt>
                <c:pt idx="1343">
                  <c:v>3.4299999999997</c:v>
                </c:pt>
                <c:pt idx="1344">
                  <c:v>3.4399999999997002</c:v>
                </c:pt>
                <c:pt idx="1345">
                  <c:v>3.4499999999997</c:v>
                </c:pt>
                <c:pt idx="1346">
                  <c:v>3.4599999999997002</c:v>
                </c:pt>
                <c:pt idx="1347">
                  <c:v>3.4699999999997</c:v>
                </c:pt>
                <c:pt idx="1348">
                  <c:v>3.4799999999997002</c:v>
                </c:pt>
                <c:pt idx="1349">
                  <c:v>3.4899999999997</c:v>
                </c:pt>
                <c:pt idx="1350">
                  <c:v>3.4999999999996998</c:v>
                </c:pt>
                <c:pt idx="1351">
                  <c:v>3.5099999999997</c:v>
                </c:pt>
                <c:pt idx="1352">
                  <c:v>3.5199999999996998</c:v>
                </c:pt>
                <c:pt idx="1353">
                  <c:v>3.5299999999997</c:v>
                </c:pt>
                <c:pt idx="1354">
                  <c:v>3.5399999999996998</c:v>
                </c:pt>
                <c:pt idx="1355">
                  <c:v>3.5499999999997001</c:v>
                </c:pt>
                <c:pt idx="1356">
                  <c:v>3.5599999999996998</c:v>
                </c:pt>
                <c:pt idx="1357">
                  <c:v>3.5699999999997001</c:v>
                </c:pt>
                <c:pt idx="1358">
                  <c:v>3.5799999999996999</c:v>
                </c:pt>
                <c:pt idx="1359">
                  <c:v>3.5899999999997001</c:v>
                </c:pt>
                <c:pt idx="1360">
                  <c:v>3.5999999999996999</c:v>
                </c:pt>
                <c:pt idx="1361">
                  <c:v>3.6099999999997001</c:v>
                </c:pt>
                <c:pt idx="1362">
                  <c:v>3.6199999999996999</c:v>
                </c:pt>
                <c:pt idx="1363">
                  <c:v>3.6299999999997001</c:v>
                </c:pt>
                <c:pt idx="1364">
                  <c:v>3.6399999999996999</c:v>
                </c:pt>
                <c:pt idx="1365">
                  <c:v>3.6499999999997002</c:v>
                </c:pt>
                <c:pt idx="1366">
                  <c:v>3.6599999999996999</c:v>
                </c:pt>
                <c:pt idx="1367">
                  <c:v>3.6699999999997002</c:v>
                </c:pt>
                <c:pt idx="1368">
                  <c:v>3.6799999999997</c:v>
                </c:pt>
                <c:pt idx="1369">
                  <c:v>3.6899999999997002</c:v>
                </c:pt>
                <c:pt idx="1370">
                  <c:v>3.6999999999997</c:v>
                </c:pt>
                <c:pt idx="1371">
                  <c:v>3.7099999999997002</c:v>
                </c:pt>
                <c:pt idx="1372">
                  <c:v>3.7199999999997</c:v>
                </c:pt>
                <c:pt idx="1373">
                  <c:v>3.7299999999997002</c:v>
                </c:pt>
                <c:pt idx="1374">
                  <c:v>3.7399999999997</c:v>
                </c:pt>
                <c:pt idx="1375">
                  <c:v>3.7499999999996998</c:v>
                </c:pt>
                <c:pt idx="1376">
                  <c:v>3.7599999999997</c:v>
                </c:pt>
                <c:pt idx="1377">
                  <c:v>3.7699999999996998</c:v>
                </c:pt>
                <c:pt idx="1378">
                  <c:v>3.7799999999997</c:v>
                </c:pt>
                <c:pt idx="1379">
                  <c:v>3.7899999999996998</c:v>
                </c:pt>
                <c:pt idx="1380">
                  <c:v>3.7999999999997001</c:v>
                </c:pt>
                <c:pt idx="1381">
                  <c:v>3.8099999999996998</c:v>
                </c:pt>
                <c:pt idx="1382">
                  <c:v>3.8199999999997001</c:v>
                </c:pt>
                <c:pt idx="1383">
                  <c:v>3.8299999999996999</c:v>
                </c:pt>
                <c:pt idx="1384">
                  <c:v>3.8399999999997001</c:v>
                </c:pt>
                <c:pt idx="1385">
                  <c:v>3.8499999999996999</c:v>
                </c:pt>
                <c:pt idx="1386">
                  <c:v>3.8599999999997001</c:v>
                </c:pt>
                <c:pt idx="1387">
                  <c:v>3.8699999999996999</c:v>
                </c:pt>
                <c:pt idx="1388">
                  <c:v>3.8799999999997001</c:v>
                </c:pt>
                <c:pt idx="1389">
                  <c:v>3.8899999999996999</c:v>
                </c:pt>
                <c:pt idx="1390">
                  <c:v>3.8999999999997002</c:v>
                </c:pt>
                <c:pt idx="1391">
                  <c:v>3.9099999999996999</c:v>
                </c:pt>
                <c:pt idx="1392">
                  <c:v>3.9199999999997002</c:v>
                </c:pt>
                <c:pt idx="1393">
                  <c:v>3.9299999999997</c:v>
                </c:pt>
                <c:pt idx="1394">
                  <c:v>3.9399999999997002</c:v>
                </c:pt>
                <c:pt idx="1395">
                  <c:v>3.9499999999997</c:v>
                </c:pt>
                <c:pt idx="1396">
                  <c:v>3.9599999999997002</c:v>
                </c:pt>
                <c:pt idx="1397">
                  <c:v>3.9699999999997</c:v>
                </c:pt>
                <c:pt idx="1398">
                  <c:v>3.9799999999997002</c:v>
                </c:pt>
                <c:pt idx="1399">
                  <c:v>3.9899999999997</c:v>
                </c:pt>
                <c:pt idx="1400">
                  <c:v>3.9999999999996998</c:v>
                </c:pt>
                <c:pt idx="1401">
                  <c:v>4.0099999999996996</c:v>
                </c:pt>
                <c:pt idx="1402">
                  <c:v>4.0199999999997003</c:v>
                </c:pt>
                <c:pt idx="1403">
                  <c:v>4.0299999999997</c:v>
                </c:pt>
                <c:pt idx="1404">
                  <c:v>4.0399999999996998</c:v>
                </c:pt>
                <c:pt idx="1405">
                  <c:v>4.0499999999996996</c:v>
                </c:pt>
                <c:pt idx="1406">
                  <c:v>4.0599999999997003</c:v>
                </c:pt>
                <c:pt idx="1407">
                  <c:v>4.0699999999997001</c:v>
                </c:pt>
                <c:pt idx="1408">
                  <c:v>4.0799999999996999</c:v>
                </c:pt>
                <c:pt idx="1409">
                  <c:v>4.0899999999996997</c:v>
                </c:pt>
                <c:pt idx="1410">
                  <c:v>4.0999999999997003</c:v>
                </c:pt>
                <c:pt idx="1411">
                  <c:v>4.1099999999997001</c:v>
                </c:pt>
                <c:pt idx="1412">
                  <c:v>4.1199999999996999</c:v>
                </c:pt>
                <c:pt idx="1413">
                  <c:v>4.1299999999996997</c:v>
                </c:pt>
                <c:pt idx="1414">
                  <c:v>4.1399999999997004</c:v>
                </c:pt>
                <c:pt idx="1415">
                  <c:v>4.1499999999997002</c:v>
                </c:pt>
                <c:pt idx="1416">
                  <c:v>4.1599999999996999</c:v>
                </c:pt>
                <c:pt idx="1417">
                  <c:v>4.1699999999996997</c:v>
                </c:pt>
                <c:pt idx="1418">
                  <c:v>4.1799999999997004</c:v>
                </c:pt>
                <c:pt idx="1419">
                  <c:v>4.1899999999997002</c:v>
                </c:pt>
                <c:pt idx="1420">
                  <c:v>4.1999999999997</c:v>
                </c:pt>
                <c:pt idx="1421">
                  <c:v>4.2099999999996998</c:v>
                </c:pt>
                <c:pt idx="1422">
                  <c:v>4.2199999999997004</c:v>
                </c:pt>
                <c:pt idx="1423">
                  <c:v>4.2299999999997002</c:v>
                </c:pt>
                <c:pt idx="1424">
                  <c:v>4.2399999999997</c:v>
                </c:pt>
                <c:pt idx="1425">
                  <c:v>4.2499999999996998</c:v>
                </c:pt>
                <c:pt idx="1426">
                  <c:v>4.2599999999996996</c:v>
                </c:pt>
                <c:pt idx="1427">
                  <c:v>4.2699999999997003</c:v>
                </c:pt>
                <c:pt idx="1428">
                  <c:v>4.2799999999997</c:v>
                </c:pt>
                <c:pt idx="1429">
                  <c:v>4.2899999999996998</c:v>
                </c:pt>
                <c:pt idx="1430">
                  <c:v>4.2999999999996996</c:v>
                </c:pt>
                <c:pt idx="1431">
                  <c:v>4.3099999999997003</c:v>
                </c:pt>
                <c:pt idx="1432">
                  <c:v>4.3199999999997001</c:v>
                </c:pt>
                <c:pt idx="1433">
                  <c:v>4.3299999999996999</c:v>
                </c:pt>
                <c:pt idx="1434">
                  <c:v>4.3399999999996997</c:v>
                </c:pt>
                <c:pt idx="1435">
                  <c:v>4.3499999999997003</c:v>
                </c:pt>
                <c:pt idx="1436">
                  <c:v>4.3599999999997001</c:v>
                </c:pt>
                <c:pt idx="1437">
                  <c:v>4.3699999999996999</c:v>
                </c:pt>
                <c:pt idx="1438">
                  <c:v>4.3799999999996997</c:v>
                </c:pt>
                <c:pt idx="1439">
                  <c:v>4.3899999999997004</c:v>
                </c:pt>
                <c:pt idx="1440">
                  <c:v>4.3999999999997002</c:v>
                </c:pt>
                <c:pt idx="1441">
                  <c:v>4.4099999999996999</c:v>
                </c:pt>
                <c:pt idx="1442">
                  <c:v>4.4199999999996997</c:v>
                </c:pt>
                <c:pt idx="1443">
                  <c:v>4.4299999999997004</c:v>
                </c:pt>
                <c:pt idx="1444">
                  <c:v>4.4399999999997002</c:v>
                </c:pt>
                <c:pt idx="1445">
                  <c:v>4.4499999999997</c:v>
                </c:pt>
                <c:pt idx="1446">
                  <c:v>4.4599999999996998</c:v>
                </c:pt>
                <c:pt idx="1447">
                  <c:v>4.4699999999997004</c:v>
                </c:pt>
                <c:pt idx="1448">
                  <c:v>4.4799999999997002</c:v>
                </c:pt>
                <c:pt idx="1449">
                  <c:v>4.4899999999997</c:v>
                </c:pt>
                <c:pt idx="1450">
                  <c:v>4.4999999999996998</c:v>
                </c:pt>
                <c:pt idx="1451">
                  <c:v>4.5099999999996996</c:v>
                </c:pt>
                <c:pt idx="1452">
                  <c:v>4.5199999999997003</c:v>
                </c:pt>
                <c:pt idx="1453">
                  <c:v>4.5299999999997</c:v>
                </c:pt>
                <c:pt idx="1454">
                  <c:v>4.5399999999996998</c:v>
                </c:pt>
                <c:pt idx="1455">
                  <c:v>4.5499999999996996</c:v>
                </c:pt>
                <c:pt idx="1456">
                  <c:v>4.5599999999997003</c:v>
                </c:pt>
                <c:pt idx="1457">
                  <c:v>4.5699999999997001</c:v>
                </c:pt>
                <c:pt idx="1458">
                  <c:v>4.5799999999996999</c:v>
                </c:pt>
                <c:pt idx="1459">
                  <c:v>4.5899999999996997</c:v>
                </c:pt>
                <c:pt idx="1460">
                  <c:v>4.5999999999997003</c:v>
                </c:pt>
                <c:pt idx="1461">
                  <c:v>4.6099999999997001</c:v>
                </c:pt>
                <c:pt idx="1462">
                  <c:v>4.6199999999996999</c:v>
                </c:pt>
                <c:pt idx="1463">
                  <c:v>4.6299999999996997</c:v>
                </c:pt>
                <c:pt idx="1464">
                  <c:v>4.6399999999997004</c:v>
                </c:pt>
                <c:pt idx="1465">
                  <c:v>4.6499999999997002</c:v>
                </c:pt>
                <c:pt idx="1466">
                  <c:v>4.6599999999996999</c:v>
                </c:pt>
                <c:pt idx="1467">
                  <c:v>4.6699999999996997</c:v>
                </c:pt>
                <c:pt idx="1468">
                  <c:v>4.6799999999997004</c:v>
                </c:pt>
                <c:pt idx="1469">
                  <c:v>4.6899999999997002</c:v>
                </c:pt>
                <c:pt idx="1470">
                  <c:v>4.6999999999997</c:v>
                </c:pt>
                <c:pt idx="1471">
                  <c:v>4.7099999999996998</c:v>
                </c:pt>
                <c:pt idx="1472">
                  <c:v>4.7199999999997004</c:v>
                </c:pt>
                <c:pt idx="1473">
                  <c:v>4.7299999999997002</c:v>
                </c:pt>
                <c:pt idx="1474">
                  <c:v>4.7399999999997</c:v>
                </c:pt>
                <c:pt idx="1475">
                  <c:v>4.7499999999996998</c:v>
                </c:pt>
                <c:pt idx="1476">
                  <c:v>4.7599999999996996</c:v>
                </c:pt>
                <c:pt idx="1477">
                  <c:v>4.7699999999997003</c:v>
                </c:pt>
                <c:pt idx="1478">
                  <c:v>4.7799999999997</c:v>
                </c:pt>
                <c:pt idx="1479">
                  <c:v>4.7899999999996998</c:v>
                </c:pt>
                <c:pt idx="1480">
                  <c:v>4.7999999999996996</c:v>
                </c:pt>
                <c:pt idx="1481">
                  <c:v>4.8099999999997003</c:v>
                </c:pt>
                <c:pt idx="1482">
                  <c:v>4.8199999999997001</c:v>
                </c:pt>
                <c:pt idx="1483">
                  <c:v>4.8299999999996999</c:v>
                </c:pt>
                <c:pt idx="1484">
                  <c:v>4.8399999999996997</c:v>
                </c:pt>
                <c:pt idx="1485">
                  <c:v>4.8499999999997003</c:v>
                </c:pt>
                <c:pt idx="1486">
                  <c:v>4.8599999999997001</c:v>
                </c:pt>
                <c:pt idx="1487">
                  <c:v>4.8699999999996999</c:v>
                </c:pt>
                <c:pt idx="1488">
                  <c:v>4.8799999999996997</c:v>
                </c:pt>
                <c:pt idx="1489">
                  <c:v>4.8899999999997004</c:v>
                </c:pt>
                <c:pt idx="1490">
                  <c:v>4.8999999999997002</c:v>
                </c:pt>
                <c:pt idx="1491">
                  <c:v>4.9099999999996999</c:v>
                </c:pt>
                <c:pt idx="1492">
                  <c:v>4.9199999999996997</c:v>
                </c:pt>
                <c:pt idx="1493">
                  <c:v>4.9299999999997004</c:v>
                </c:pt>
                <c:pt idx="1494">
                  <c:v>4.9399999999997002</c:v>
                </c:pt>
                <c:pt idx="1495">
                  <c:v>4.9499999999997</c:v>
                </c:pt>
                <c:pt idx="1496">
                  <c:v>4.9599999999996998</c:v>
                </c:pt>
                <c:pt idx="1497">
                  <c:v>4.9699999999997004</c:v>
                </c:pt>
                <c:pt idx="1498">
                  <c:v>4.9799999999997002</c:v>
                </c:pt>
                <c:pt idx="1499">
                  <c:v>4.9899999999997</c:v>
                </c:pt>
                <c:pt idx="1500">
                  <c:v>4.9999999999996998</c:v>
                </c:pt>
                <c:pt idx="1501">
                  <c:v>5.0099999999996996</c:v>
                </c:pt>
                <c:pt idx="1502">
                  <c:v>5.0199999999997003</c:v>
                </c:pt>
                <c:pt idx="1503">
                  <c:v>5.0299999999997</c:v>
                </c:pt>
                <c:pt idx="1504">
                  <c:v>5.0399999999996998</c:v>
                </c:pt>
                <c:pt idx="1505">
                  <c:v>5.0499999999996996</c:v>
                </c:pt>
                <c:pt idx="1506">
                  <c:v>5.0599999999997003</c:v>
                </c:pt>
                <c:pt idx="1507">
                  <c:v>5.0699999999997001</c:v>
                </c:pt>
                <c:pt idx="1508">
                  <c:v>5.0799999999996999</c:v>
                </c:pt>
                <c:pt idx="1509">
                  <c:v>5.0899999999996997</c:v>
                </c:pt>
                <c:pt idx="1510">
                  <c:v>5.0999999999997003</c:v>
                </c:pt>
                <c:pt idx="1511">
                  <c:v>5.1099999999997001</c:v>
                </c:pt>
                <c:pt idx="1512">
                  <c:v>5.1199999999996999</c:v>
                </c:pt>
                <c:pt idx="1513">
                  <c:v>5.1299999999996997</c:v>
                </c:pt>
                <c:pt idx="1514">
                  <c:v>5.1399999999997004</c:v>
                </c:pt>
                <c:pt idx="1515">
                  <c:v>5.1499999999997002</c:v>
                </c:pt>
                <c:pt idx="1516">
                  <c:v>5.1599999999996999</c:v>
                </c:pt>
                <c:pt idx="1517">
                  <c:v>5.1699999999996997</c:v>
                </c:pt>
                <c:pt idx="1518">
                  <c:v>5.1799999999997004</c:v>
                </c:pt>
                <c:pt idx="1519">
                  <c:v>5.1899999999997002</c:v>
                </c:pt>
                <c:pt idx="1520">
                  <c:v>5.1999999999997</c:v>
                </c:pt>
                <c:pt idx="1521">
                  <c:v>5.2099999999996998</c:v>
                </c:pt>
                <c:pt idx="1522">
                  <c:v>5.2199999999997004</c:v>
                </c:pt>
                <c:pt idx="1523">
                  <c:v>5.2299999999997002</c:v>
                </c:pt>
                <c:pt idx="1524">
                  <c:v>5.2399999999997</c:v>
                </c:pt>
                <c:pt idx="1525">
                  <c:v>5.2499999999996998</c:v>
                </c:pt>
                <c:pt idx="1526">
                  <c:v>5.2599999999996996</c:v>
                </c:pt>
                <c:pt idx="1527">
                  <c:v>5.2699999999997003</c:v>
                </c:pt>
                <c:pt idx="1528">
                  <c:v>5.2799999999997</c:v>
                </c:pt>
                <c:pt idx="1529">
                  <c:v>5.2899999999996998</c:v>
                </c:pt>
                <c:pt idx="1530">
                  <c:v>5.2999999999996996</c:v>
                </c:pt>
                <c:pt idx="1531">
                  <c:v>5.3099999999997003</c:v>
                </c:pt>
                <c:pt idx="1532">
                  <c:v>5.3199999999997001</c:v>
                </c:pt>
                <c:pt idx="1533">
                  <c:v>5.3299999999996999</c:v>
                </c:pt>
                <c:pt idx="1534">
                  <c:v>5.3399999999996997</c:v>
                </c:pt>
                <c:pt idx="1535">
                  <c:v>5.3499999999997003</c:v>
                </c:pt>
                <c:pt idx="1536">
                  <c:v>5.3599999999997001</c:v>
                </c:pt>
                <c:pt idx="1537">
                  <c:v>5.3699999999996999</c:v>
                </c:pt>
                <c:pt idx="1538">
                  <c:v>5.3799999999996997</c:v>
                </c:pt>
                <c:pt idx="1539">
                  <c:v>5.3899999999997004</c:v>
                </c:pt>
                <c:pt idx="1540">
                  <c:v>5.3999999999997002</c:v>
                </c:pt>
                <c:pt idx="1541">
                  <c:v>5.4099999999996999</c:v>
                </c:pt>
                <c:pt idx="1542">
                  <c:v>5.4199999999996997</c:v>
                </c:pt>
                <c:pt idx="1543">
                  <c:v>5.4299999999997004</c:v>
                </c:pt>
                <c:pt idx="1544">
                  <c:v>5.4399999999997002</c:v>
                </c:pt>
                <c:pt idx="1545">
                  <c:v>5.4499999999997</c:v>
                </c:pt>
                <c:pt idx="1546">
                  <c:v>5.4599999999996998</c:v>
                </c:pt>
                <c:pt idx="1547">
                  <c:v>5.4699999999997004</c:v>
                </c:pt>
                <c:pt idx="1548">
                  <c:v>5.4799999999997002</c:v>
                </c:pt>
                <c:pt idx="1549">
                  <c:v>5.4899999999997</c:v>
                </c:pt>
                <c:pt idx="1550">
                  <c:v>5.4999999999996998</c:v>
                </c:pt>
                <c:pt idx="1551">
                  <c:v>5.5099999999996996</c:v>
                </c:pt>
                <c:pt idx="1552">
                  <c:v>5.5199999999997003</c:v>
                </c:pt>
                <c:pt idx="1553">
                  <c:v>5.5299999999997</c:v>
                </c:pt>
                <c:pt idx="1554">
                  <c:v>5.5399999999996998</c:v>
                </c:pt>
                <c:pt idx="1555">
                  <c:v>5.5499999999996996</c:v>
                </c:pt>
                <c:pt idx="1556">
                  <c:v>5.5599999999997003</c:v>
                </c:pt>
                <c:pt idx="1557">
                  <c:v>5.5699999999997001</c:v>
                </c:pt>
                <c:pt idx="1558">
                  <c:v>5.5799999999996999</c:v>
                </c:pt>
                <c:pt idx="1559">
                  <c:v>5.5899999999996997</c:v>
                </c:pt>
                <c:pt idx="1560">
                  <c:v>5.5999999999997003</c:v>
                </c:pt>
                <c:pt idx="1561">
                  <c:v>5.6099999999997001</c:v>
                </c:pt>
                <c:pt idx="1562">
                  <c:v>5.6199999999996999</c:v>
                </c:pt>
                <c:pt idx="1563">
                  <c:v>5.6299999999996997</c:v>
                </c:pt>
                <c:pt idx="1564">
                  <c:v>5.6399999999997004</c:v>
                </c:pt>
                <c:pt idx="1565">
                  <c:v>5.6499999999997002</c:v>
                </c:pt>
                <c:pt idx="1566">
                  <c:v>5.6599999999996999</c:v>
                </c:pt>
                <c:pt idx="1567">
                  <c:v>5.6699999999996997</c:v>
                </c:pt>
                <c:pt idx="1568">
                  <c:v>5.6799999999997004</c:v>
                </c:pt>
                <c:pt idx="1569">
                  <c:v>5.6899999999997002</c:v>
                </c:pt>
                <c:pt idx="1570">
                  <c:v>5.6999999999997</c:v>
                </c:pt>
                <c:pt idx="1571">
                  <c:v>5.7099999999996998</c:v>
                </c:pt>
                <c:pt idx="1572">
                  <c:v>5.7199999999997004</c:v>
                </c:pt>
                <c:pt idx="1573">
                  <c:v>5.7299999999997002</c:v>
                </c:pt>
                <c:pt idx="1574">
                  <c:v>5.7399999999997</c:v>
                </c:pt>
                <c:pt idx="1575">
                  <c:v>5.7499999999996998</c:v>
                </c:pt>
                <c:pt idx="1576">
                  <c:v>5.7599999999996996</c:v>
                </c:pt>
                <c:pt idx="1577">
                  <c:v>5.7699999999997003</c:v>
                </c:pt>
                <c:pt idx="1578">
                  <c:v>5.7799999999997</c:v>
                </c:pt>
                <c:pt idx="1579">
                  <c:v>5.7899999999996998</c:v>
                </c:pt>
                <c:pt idx="1580">
                  <c:v>5.7999999999996996</c:v>
                </c:pt>
                <c:pt idx="1581">
                  <c:v>5.8099999999997003</c:v>
                </c:pt>
                <c:pt idx="1582">
                  <c:v>5.8199999999997001</c:v>
                </c:pt>
                <c:pt idx="1583">
                  <c:v>5.8299999999996999</c:v>
                </c:pt>
                <c:pt idx="1584">
                  <c:v>5.8399999999996997</c:v>
                </c:pt>
                <c:pt idx="1585">
                  <c:v>5.8499999999997003</c:v>
                </c:pt>
                <c:pt idx="1586">
                  <c:v>5.8599999999997001</c:v>
                </c:pt>
                <c:pt idx="1587">
                  <c:v>5.8699999999996999</c:v>
                </c:pt>
                <c:pt idx="1588">
                  <c:v>5.8799999999996997</c:v>
                </c:pt>
                <c:pt idx="1589">
                  <c:v>5.8899999999997004</c:v>
                </c:pt>
                <c:pt idx="1590">
                  <c:v>5.8999999999997002</c:v>
                </c:pt>
                <c:pt idx="1591">
                  <c:v>5.9099999999996999</c:v>
                </c:pt>
                <c:pt idx="1592">
                  <c:v>5.9199999999996997</c:v>
                </c:pt>
                <c:pt idx="1593">
                  <c:v>5.9299999999997004</c:v>
                </c:pt>
                <c:pt idx="1594">
                  <c:v>5.9399999999997002</c:v>
                </c:pt>
                <c:pt idx="1595">
                  <c:v>5.9499999999997</c:v>
                </c:pt>
                <c:pt idx="1596">
                  <c:v>5.9599999999996998</c:v>
                </c:pt>
                <c:pt idx="1597">
                  <c:v>5.9699999999997004</c:v>
                </c:pt>
                <c:pt idx="1598">
                  <c:v>5.9799999999997002</c:v>
                </c:pt>
                <c:pt idx="1599">
                  <c:v>5.9899999999997</c:v>
                </c:pt>
                <c:pt idx="1600">
                  <c:v>5.9999999999996998</c:v>
                </c:pt>
                <c:pt idx="1601">
                  <c:v>6.0099999999996996</c:v>
                </c:pt>
                <c:pt idx="1602">
                  <c:v>6.0199999999997003</c:v>
                </c:pt>
                <c:pt idx="1603">
                  <c:v>6.0299999999997</c:v>
                </c:pt>
                <c:pt idx="1604">
                  <c:v>6.0399999999996998</c:v>
                </c:pt>
                <c:pt idx="1605">
                  <c:v>6.0499999999996996</c:v>
                </c:pt>
                <c:pt idx="1606">
                  <c:v>6.0599999999997003</c:v>
                </c:pt>
                <c:pt idx="1607">
                  <c:v>6.0699999999997001</c:v>
                </c:pt>
                <c:pt idx="1608">
                  <c:v>6.0799999999996999</c:v>
                </c:pt>
                <c:pt idx="1609">
                  <c:v>6.0899999999996997</c:v>
                </c:pt>
                <c:pt idx="1610">
                  <c:v>6.0999999999997003</c:v>
                </c:pt>
                <c:pt idx="1611">
                  <c:v>6.1099999999997001</c:v>
                </c:pt>
                <c:pt idx="1612">
                  <c:v>6.1199999999996999</c:v>
                </c:pt>
                <c:pt idx="1613">
                  <c:v>6.1299999999996997</c:v>
                </c:pt>
                <c:pt idx="1614">
                  <c:v>6.1399999999997004</c:v>
                </c:pt>
                <c:pt idx="1615">
                  <c:v>6.1499999999997002</c:v>
                </c:pt>
                <c:pt idx="1616">
                  <c:v>6.1599999999996999</c:v>
                </c:pt>
                <c:pt idx="1617">
                  <c:v>6.1699999999996997</c:v>
                </c:pt>
                <c:pt idx="1618">
                  <c:v>6.1799999999997004</c:v>
                </c:pt>
                <c:pt idx="1619">
                  <c:v>6.1899999999997002</c:v>
                </c:pt>
                <c:pt idx="1620">
                  <c:v>6.1999999999997</c:v>
                </c:pt>
                <c:pt idx="1621">
                  <c:v>6.2099999999996998</c:v>
                </c:pt>
                <c:pt idx="1622">
                  <c:v>6.2199999999997004</c:v>
                </c:pt>
                <c:pt idx="1623">
                  <c:v>6.2299999999997002</c:v>
                </c:pt>
                <c:pt idx="1624">
                  <c:v>6.2399999999997</c:v>
                </c:pt>
                <c:pt idx="1625">
                  <c:v>6.2499999999996998</c:v>
                </c:pt>
                <c:pt idx="1626">
                  <c:v>6.2599999999996996</c:v>
                </c:pt>
                <c:pt idx="1627">
                  <c:v>6.2699999999997003</c:v>
                </c:pt>
                <c:pt idx="1628">
                  <c:v>6.2799999999997</c:v>
                </c:pt>
                <c:pt idx="1629">
                  <c:v>6.2899999999996998</c:v>
                </c:pt>
                <c:pt idx="1630">
                  <c:v>6.2999999999996996</c:v>
                </c:pt>
                <c:pt idx="1631">
                  <c:v>6.3099999999997003</c:v>
                </c:pt>
                <c:pt idx="1632">
                  <c:v>6.3199999999997001</c:v>
                </c:pt>
                <c:pt idx="1633">
                  <c:v>6.3299999999996999</c:v>
                </c:pt>
                <c:pt idx="1634">
                  <c:v>6.3399999999996997</c:v>
                </c:pt>
                <c:pt idx="1635">
                  <c:v>6.3499999999997003</c:v>
                </c:pt>
                <c:pt idx="1636">
                  <c:v>6.3599999999997001</c:v>
                </c:pt>
                <c:pt idx="1637">
                  <c:v>6.3699999999996004</c:v>
                </c:pt>
                <c:pt idx="1638">
                  <c:v>6.3799999999996997</c:v>
                </c:pt>
                <c:pt idx="1639">
                  <c:v>6.3899999999997004</c:v>
                </c:pt>
                <c:pt idx="1640">
                  <c:v>6.3999999999997002</c:v>
                </c:pt>
                <c:pt idx="1641">
                  <c:v>6.4099999999995996</c:v>
                </c:pt>
                <c:pt idx="1642">
                  <c:v>6.4199999999996002</c:v>
                </c:pt>
                <c:pt idx="1643">
                  <c:v>6.4299999999997004</c:v>
                </c:pt>
                <c:pt idx="1644">
                  <c:v>6.4399999999995998</c:v>
                </c:pt>
                <c:pt idx="1645">
                  <c:v>6.4499999999995996</c:v>
                </c:pt>
                <c:pt idx="1646">
                  <c:v>6.4599999999996003</c:v>
                </c:pt>
                <c:pt idx="1647">
                  <c:v>6.4699999999997004</c:v>
                </c:pt>
                <c:pt idx="1648">
                  <c:v>6.4799999999995999</c:v>
                </c:pt>
                <c:pt idx="1649">
                  <c:v>6.4899999999995996</c:v>
                </c:pt>
                <c:pt idx="1650">
                  <c:v>6.4999999999996003</c:v>
                </c:pt>
                <c:pt idx="1651">
                  <c:v>6.5099999999996001</c:v>
                </c:pt>
                <c:pt idx="1652">
                  <c:v>6.5199999999995999</c:v>
                </c:pt>
                <c:pt idx="1653">
                  <c:v>6.5299999999995997</c:v>
                </c:pt>
                <c:pt idx="1654">
                  <c:v>6.5399999999996004</c:v>
                </c:pt>
                <c:pt idx="1655">
                  <c:v>6.5499999999996001</c:v>
                </c:pt>
                <c:pt idx="1656">
                  <c:v>6.5599999999995999</c:v>
                </c:pt>
                <c:pt idx="1657">
                  <c:v>6.5699999999995997</c:v>
                </c:pt>
                <c:pt idx="1658">
                  <c:v>6.5799999999996004</c:v>
                </c:pt>
                <c:pt idx="1659">
                  <c:v>6.5899999999996002</c:v>
                </c:pt>
                <c:pt idx="1660">
                  <c:v>6.5999999999996</c:v>
                </c:pt>
                <c:pt idx="1661">
                  <c:v>6.6099999999995998</c:v>
                </c:pt>
                <c:pt idx="1662">
                  <c:v>6.6199999999996004</c:v>
                </c:pt>
                <c:pt idx="1663">
                  <c:v>6.6299999999996002</c:v>
                </c:pt>
                <c:pt idx="1664">
                  <c:v>6.6399999999996</c:v>
                </c:pt>
                <c:pt idx="1665">
                  <c:v>6.6499999999995998</c:v>
                </c:pt>
                <c:pt idx="1666">
                  <c:v>6.6599999999995996</c:v>
                </c:pt>
                <c:pt idx="1667">
                  <c:v>6.6699999999996002</c:v>
                </c:pt>
                <c:pt idx="1668">
                  <c:v>6.6799999999996</c:v>
                </c:pt>
                <c:pt idx="1669">
                  <c:v>6.6899999999995998</c:v>
                </c:pt>
                <c:pt idx="1670">
                  <c:v>6.6999999999995996</c:v>
                </c:pt>
                <c:pt idx="1671">
                  <c:v>6.7099999999996003</c:v>
                </c:pt>
                <c:pt idx="1672">
                  <c:v>6.7199999999996001</c:v>
                </c:pt>
                <c:pt idx="1673">
                  <c:v>6.7299999999995999</c:v>
                </c:pt>
                <c:pt idx="1674">
                  <c:v>6.7399999999995996</c:v>
                </c:pt>
                <c:pt idx="1675">
                  <c:v>6.7499999999996003</c:v>
                </c:pt>
                <c:pt idx="1676">
                  <c:v>6.7599999999996001</c:v>
                </c:pt>
                <c:pt idx="1677">
                  <c:v>6.7699999999995999</c:v>
                </c:pt>
                <c:pt idx="1678">
                  <c:v>6.7799999999995997</c:v>
                </c:pt>
                <c:pt idx="1679">
                  <c:v>6.7899999999996004</c:v>
                </c:pt>
                <c:pt idx="1680">
                  <c:v>6.7999999999996001</c:v>
                </c:pt>
                <c:pt idx="1681">
                  <c:v>6.8099999999995999</c:v>
                </c:pt>
                <c:pt idx="1682">
                  <c:v>6.8199999999995997</c:v>
                </c:pt>
                <c:pt idx="1683">
                  <c:v>6.8299999999996004</c:v>
                </c:pt>
                <c:pt idx="1684">
                  <c:v>6.8399999999996002</c:v>
                </c:pt>
                <c:pt idx="1685">
                  <c:v>6.8499999999996</c:v>
                </c:pt>
                <c:pt idx="1686">
                  <c:v>6.8599999999995998</c:v>
                </c:pt>
                <c:pt idx="1687">
                  <c:v>6.8699999999996004</c:v>
                </c:pt>
                <c:pt idx="1688">
                  <c:v>6.8799999999996002</c:v>
                </c:pt>
                <c:pt idx="1689">
                  <c:v>6.8899999999996</c:v>
                </c:pt>
                <c:pt idx="1690">
                  <c:v>6.8999999999995998</c:v>
                </c:pt>
                <c:pt idx="1691">
                  <c:v>6.9099999999995996</c:v>
                </c:pt>
                <c:pt idx="1692">
                  <c:v>6.9199999999996002</c:v>
                </c:pt>
                <c:pt idx="1693">
                  <c:v>6.9299999999996</c:v>
                </c:pt>
                <c:pt idx="1694">
                  <c:v>6.9399999999995998</c:v>
                </c:pt>
                <c:pt idx="1695">
                  <c:v>6.9499999999995996</c:v>
                </c:pt>
                <c:pt idx="1696">
                  <c:v>6.9599999999996003</c:v>
                </c:pt>
                <c:pt idx="1697">
                  <c:v>6.9699999999996001</c:v>
                </c:pt>
                <c:pt idx="1698">
                  <c:v>6.9799999999995999</c:v>
                </c:pt>
                <c:pt idx="1699">
                  <c:v>6.9899999999995996</c:v>
                </c:pt>
                <c:pt idx="1700">
                  <c:v>6.9999999999996003</c:v>
                </c:pt>
                <c:pt idx="1701">
                  <c:v>7.0099999999996001</c:v>
                </c:pt>
                <c:pt idx="1702">
                  <c:v>7.0199999999995999</c:v>
                </c:pt>
                <c:pt idx="1703">
                  <c:v>7.0299999999995997</c:v>
                </c:pt>
                <c:pt idx="1704">
                  <c:v>7.0399999999996004</c:v>
                </c:pt>
                <c:pt idx="1705">
                  <c:v>7.0499999999996001</c:v>
                </c:pt>
                <c:pt idx="1706">
                  <c:v>7.0599999999995999</c:v>
                </c:pt>
                <c:pt idx="1707">
                  <c:v>7.0699999999995997</c:v>
                </c:pt>
                <c:pt idx="1708">
                  <c:v>7.0799999999996004</c:v>
                </c:pt>
                <c:pt idx="1709">
                  <c:v>7.0899999999996002</c:v>
                </c:pt>
                <c:pt idx="1710">
                  <c:v>7.0999999999996</c:v>
                </c:pt>
                <c:pt idx="1711">
                  <c:v>7.1099999999995998</c:v>
                </c:pt>
                <c:pt idx="1712">
                  <c:v>7.1199999999996004</c:v>
                </c:pt>
                <c:pt idx="1713">
                  <c:v>7.1299999999996002</c:v>
                </c:pt>
                <c:pt idx="1714">
                  <c:v>7.1399999999996</c:v>
                </c:pt>
                <c:pt idx="1715">
                  <c:v>7.1499999999995998</c:v>
                </c:pt>
                <c:pt idx="1716">
                  <c:v>7.1599999999995996</c:v>
                </c:pt>
                <c:pt idx="1717">
                  <c:v>7.1699999999996002</c:v>
                </c:pt>
                <c:pt idx="1718">
                  <c:v>7.1799999999996</c:v>
                </c:pt>
                <c:pt idx="1719">
                  <c:v>7.1899999999995998</c:v>
                </c:pt>
                <c:pt idx="1720">
                  <c:v>7.1999999999995996</c:v>
                </c:pt>
                <c:pt idx="1721">
                  <c:v>7.2099999999996003</c:v>
                </c:pt>
                <c:pt idx="1722">
                  <c:v>7.2199999999996001</c:v>
                </c:pt>
                <c:pt idx="1723">
                  <c:v>7.2299999999995999</c:v>
                </c:pt>
                <c:pt idx="1724">
                  <c:v>7.2399999999995996</c:v>
                </c:pt>
                <c:pt idx="1725">
                  <c:v>7.2499999999996003</c:v>
                </c:pt>
                <c:pt idx="1726">
                  <c:v>7.2599999999996001</c:v>
                </c:pt>
                <c:pt idx="1727">
                  <c:v>7.2699999999995999</c:v>
                </c:pt>
                <c:pt idx="1728">
                  <c:v>7.2799999999995997</c:v>
                </c:pt>
                <c:pt idx="1729">
                  <c:v>7.2899999999996004</c:v>
                </c:pt>
                <c:pt idx="1730">
                  <c:v>7.2999999999996001</c:v>
                </c:pt>
                <c:pt idx="1731">
                  <c:v>7.3099999999995999</c:v>
                </c:pt>
                <c:pt idx="1732">
                  <c:v>7.3199999999995997</c:v>
                </c:pt>
                <c:pt idx="1733">
                  <c:v>7.3299999999996004</c:v>
                </c:pt>
                <c:pt idx="1734">
                  <c:v>7.3399999999996002</c:v>
                </c:pt>
                <c:pt idx="1735">
                  <c:v>7.3499999999996</c:v>
                </c:pt>
                <c:pt idx="1736">
                  <c:v>7.3599999999995998</c:v>
                </c:pt>
                <c:pt idx="1737">
                  <c:v>7.3699999999996004</c:v>
                </c:pt>
                <c:pt idx="1738">
                  <c:v>7.3799999999996002</c:v>
                </c:pt>
                <c:pt idx="1739">
                  <c:v>7.3899999999996</c:v>
                </c:pt>
                <c:pt idx="1740">
                  <c:v>7.3999999999995998</c:v>
                </c:pt>
                <c:pt idx="1741">
                  <c:v>7.4099999999995996</c:v>
                </c:pt>
                <c:pt idx="1742">
                  <c:v>7.4199999999996002</c:v>
                </c:pt>
                <c:pt idx="1743">
                  <c:v>7.4299999999996</c:v>
                </c:pt>
                <c:pt idx="1744">
                  <c:v>7.4399999999995998</c:v>
                </c:pt>
                <c:pt idx="1745">
                  <c:v>7.4499999999995996</c:v>
                </c:pt>
                <c:pt idx="1746">
                  <c:v>7.4599999999996003</c:v>
                </c:pt>
                <c:pt idx="1747">
                  <c:v>7.4699999999996001</c:v>
                </c:pt>
                <c:pt idx="1748">
                  <c:v>7.4799999999995999</c:v>
                </c:pt>
                <c:pt idx="1749">
                  <c:v>7.4899999999995996</c:v>
                </c:pt>
                <c:pt idx="1750">
                  <c:v>7.4999999999996003</c:v>
                </c:pt>
                <c:pt idx="1751">
                  <c:v>7.5099999999996001</c:v>
                </c:pt>
                <c:pt idx="1752">
                  <c:v>7.5199999999995999</c:v>
                </c:pt>
                <c:pt idx="1753">
                  <c:v>7.5299999999995997</c:v>
                </c:pt>
                <c:pt idx="1754">
                  <c:v>7.5399999999996004</c:v>
                </c:pt>
                <c:pt idx="1755">
                  <c:v>7.5499999999996001</c:v>
                </c:pt>
                <c:pt idx="1756">
                  <c:v>7.5599999999995999</c:v>
                </c:pt>
                <c:pt idx="1757">
                  <c:v>7.5699999999995997</c:v>
                </c:pt>
                <c:pt idx="1758">
                  <c:v>7.5799999999996004</c:v>
                </c:pt>
                <c:pt idx="1759">
                  <c:v>7.5899999999996002</c:v>
                </c:pt>
                <c:pt idx="1760">
                  <c:v>7.5999999999996</c:v>
                </c:pt>
                <c:pt idx="1761">
                  <c:v>7.6099999999995998</c:v>
                </c:pt>
                <c:pt idx="1762">
                  <c:v>7.6199999999996004</c:v>
                </c:pt>
                <c:pt idx="1763">
                  <c:v>7.6299999999996002</c:v>
                </c:pt>
                <c:pt idx="1764">
                  <c:v>7.6399999999996</c:v>
                </c:pt>
                <c:pt idx="1765">
                  <c:v>7.6499999999995998</c:v>
                </c:pt>
                <c:pt idx="1766">
                  <c:v>7.6599999999995996</c:v>
                </c:pt>
                <c:pt idx="1767">
                  <c:v>7.6699999999996002</c:v>
                </c:pt>
                <c:pt idx="1768">
                  <c:v>7.6799999999996</c:v>
                </c:pt>
                <c:pt idx="1769">
                  <c:v>7.6899999999995998</c:v>
                </c:pt>
                <c:pt idx="1770">
                  <c:v>7.6999999999995996</c:v>
                </c:pt>
                <c:pt idx="1771">
                  <c:v>7.7099999999996003</c:v>
                </c:pt>
                <c:pt idx="1772">
                  <c:v>7.7199999999996001</c:v>
                </c:pt>
                <c:pt idx="1773">
                  <c:v>7.7299999999995999</c:v>
                </c:pt>
                <c:pt idx="1774">
                  <c:v>7.7399999999995996</c:v>
                </c:pt>
                <c:pt idx="1775">
                  <c:v>7.7499999999996003</c:v>
                </c:pt>
                <c:pt idx="1776">
                  <c:v>7.7599999999996001</c:v>
                </c:pt>
                <c:pt idx="1777">
                  <c:v>7.7699999999995999</c:v>
                </c:pt>
                <c:pt idx="1778">
                  <c:v>7.7799999999995997</c:v>
                </c:pt>
                <c:pt idx="1779">
                  <c:v>7.7899999999996004</c:v>
                </c:pt>
                <c:pt idx="1780">
                  <c:v>7.7999999999996001</c:v>
                </c:pt>
                <c:pt idx="1781">
                  <c:v>7.8099999999995999</c:v>
                </c:pt>
                <c:pt idx="1782">
                  <c:v>7.8199999999995997</c:v>
                </c:pt>
                <c:pt idx="1783">
                  <c:v>7.8299999999996004</c:v>
                </c:pt>
                <c:pt idx="1784">
                  <c:v>7.8399999999996002</c:v>
                </c:pt>
                <c:pt idx="1785">
                  <c:v>7.8499999999996</c:v>
                </c:pt>
                <c:pt idx="1786">
                  <c:v>7.8599999999995998</c:v>
                </c:pt>
                <c:pt idx="1787">
                  <c:v>7.8699999999996004</c:v>
                </c:pt>
                <c:pt idx="1788">
                  <c:v>7.8799999999996002</c:v>
                </c:pt>
                <c:pt idx="1789">
                  <c:v>7.8899999999996</c:v>
                </c:pt>
                <c:pt idx="1790">
                  <c:v>7.8999999999995998</c:v>
                </c:pt>
                <c:pt idx="1791">
                  <c:v>7.9099999999995996</c:v>
                </c:pt>
                <c:pt idx="1792">
                  <c:v>7.9199999999996002</c:v>
                </c:pt>
                <c:pt idx="1793">
                  <c:v>7.9299999999996</c:v>
                </c:pt>
                <c:pt idx="1794">
                  <c:v>7.9399999999995998</c:v>
                </c:pt>
                <c:pt idx="1795">
                  <c:v>7.9499999999995996</c:v>
                </c:pt>
                <c:pt idx="1796">
                  <c:v>7.9599999999996003</c:v>
                </c:pt>
                <c:pt idx="1797">
                  <c:v>7.9699999999996001</c:v>
                </c:pt>
                <c:pt idx="1798">
                  <c:v>7.9799999999995999</c:v>
                </c:pt>
                <c:pt idx="1799">
                  <c:v>7.9899999999995996</c:v>
                </c:pt>
                <c:pt idx="1800">
                  <c:v>7.9999999999996003</c:v>
                </c:pt>
                <c:pt idx="1801">
                  <c:v>8.0099999999996001</c:v>
                </c:pt>
                <c:pt idx="1802">
                  <c:v>8.0199999999995999</c:v>
                </c:pt>
                <c:pt idx="1803">
                  <c:v>8.0299999999995997</c:v>
                </c:pt>
                <c:pt idx="1804">
                  <c:v>8.0399999999995995</c:v>
                </c:pt>
                <c:pt idx="1805">
                  <c:v>8.0499999999995993</c:v>
                </c:pt>
                <c:pt idx="1806">
                  <c:v>8.0599999999996008</c:v>
                </c:pt>
                <c:pt idx="1807">
                  <c:v>8.0699999999996006</c:v>
                </c:pt>
                <c:pt idx="1808">
                  <c:v>8.0799999999996004</c:v>
                </c:pt>
                <c:pt idx="1809">
                  <c:v>8.0899999999996002</c:v>
                </c:pt>
                <c:pt idx="1810">
                  <c:v>8.0999999999996</c:v>
                </c:pt>
                <c:pt idx="1811">
                  <c:v>8.1099999999995998</c:v>
                </c:pt>
                <c:pt idx="1812">
                  <c:v>8.1199999999995995</c:v>
                </c:pt>
                <c:pt idx="1813">
                  <c:v>8.1299999999995993</c:v>
                </c:pt>
                <c:pt idx="1814">
                  <c:v>8.1399999999995991</c:v>
                </c:pt>
                <c:pt idx="1815">
                  <c:v>8.1499999999996007</c:v>
                </c:pt>
                <c:pt idx="1816">
                  <c:v>8.1599999999996005</c:v>
                </c:pt>
                <c:pt idx="1817">
                  <c:v>8.1699999999996002</c:v>
                </c:pt>
                <c:pt idx="1818">
                  <c:v>8.1799999999996</c:v>
                </c:pt>
                <c:pt idx="1819">
                  <c:v>8.1899999999995998</c:v>
                </c:pt>
                <c:pt idx="1820">
                  <c:v>8.1999999999995996</c:v>
                </c:pt>
                <c:pt idx="1821">
                  <c:v>8.2099999999995994</c:v>
                </c:pt>
                <c:pt idx="1822">
                  <c:v>8.2199999999995992</c:v>
                </c:pt>
                <c:pt idx="1823">
                  <c:v>8.2299999999996007</c:v>
                </c:pt>
                <c:pt idx="1824">
                  <c:v>8.2399999999996005</c:v>
                </c:pt>
                <c:pt idx="1825">
                  <c:v>8.2499999999996003</c:v>
                </c:pt>
                <c:pt idx="1826">
                  <c:v>8.2599999999996001</c:v>
                </c:pt>
                <c:pt idx="1827">
                  <c:v>8.2699999999995999</c:v>
                </c:pt>
                <c:pt idx="1828">
                  <c:v>8.2799999999995997</c:v>
                </c:pt>
                <c:pt idx="1829">
                  <c:v>8.2899999999995995</c:v>
                </c:pt>
                <c:pt idx="1830">
                  <c:v>8.2999999999995993</c:v>
                </c:pt>
                <c:pt idx="1831">
                  <c:v>8.3099999999996008</c:v>
                </c:pt>
                <c:pt idx="1832">
                  <c:v>8.3199999999996006</c:v>
                </c:pt>
                <c:pt idx="1833">
                  <c:v>8.3299999999996004</c:v>
                </c:pt>
                <c:pt idx="1834">
                  <c:v>8.3399999999996002</c:v>
                </c:pt>
                <c:pt idx="1835">
                  <c:v>8.3499999999996</c:v>
                </c:pt>
                <c:pt idx="1836">
                  <c:v>8.3599999999995998</c:v>
                </c:pt>
                <c:pt idx="1837">
                  <c:v>8.3699999999995995</c:v>
                </c:pt>
                <c:pt idx="1838">
                  <c:v>8.3799999999995993</c:v>
                </c:pt>
                <c:pt idx="1839">
                  <c:v>8.3899999999995991</c:v>
                </c:pt>
                <c:pt idx="1840">
                  <c:v>8.3999999999996007</c:v>
                </c:pt>
                <c:pt idx="1841">
                  <c:v>8.4099999999996005</c:v>
                </c:pt>
                <c:pt idx="1842">
                  <c:v>8.4199999999996002</c:v>
                </c:pt>
                <c:pt idx="1843">
                  <c:v>8.4299999999996</c:v>
                </c:pt>
                <c:pt idx="1844">
                  <c:v>8.4399999999995998</c:v>
                </c:pt>
                <c:pt idx="1845">
                  <c:v>8.4499999999995996</c:v>
                </c:pt>
                <c:pt idx="1846">
                  <c:v>8.4599999999995994</c:v>
                </c:pt>
                <c:pt idx="1847">
                  <c:v>8.4699999999995992</c:v>
                </c:pt>
                <c:pt idx="1848">
                  <c:v>8.4799999999996007</c:v>
                </c:pt>
                <c:pt idx="1849">
                  <c:v>8.4899999999996005</c:v>
                </c:pt>
                <c:pt idx="1850">
                  <c:v>8.4999999999996003</c:v>
                </c:pt>
                <c:pt idx="1851">
                  <c:v>8.5099999999996001</c:v>
                </c:pt>
                <c:pt idx="1852">
                  <c:v>8.5199999999995999</c:v>
                </c:pt>
                <c:pt idx="1853">
                  <c:v>8.5299999999995997</c:v>
                </c:pt>
                <c:pt idx="1854">
                  <c:v>8.5399999999995995</c:v>
                </c:pt>
                <c:pt idx="1855">
                  <c:v>8.5499999999995993</c:v>
                </c:pt>
                <c:pt idx="1856">
                  <c:v>8.5599999999996008</c:v>
                </c:pt>
                <c:pt idx="1857">
                  <c:v>8.5699999999996006</c:v>
                </c:pt>
                <c:pt idx="1858">
                  <c:v>8.5799999999996004</c:v>
                </c:pt>
                <c:pt idx="1859">
                  <c:v>8.5899999999996002</c:v>
                </c:pt>
                <c:pt idx="1860">
                  <c:v>8.5999999999996</c:v>
                </c:pt>
                <c:pt idx="1861">
                  <c:v>8.6099999999995998</c:v>
                </c:pt>
                <c:pt idx="1862">
                  <c:v>8.6199999999995995</c:v>
                </c:pt>
                <c:pt idx="1863">
                  <c:v>8.6299999999995993</c:v>
                </c:pt>
                <c:pt idx="1864">
                  <c:v>8.6399999999995991</c:v>
                </c:pt>
                <c:pt idx="1865">
                  <c:v>8.6499999999996007</c:v>
                </c:pt>
                <c:pt idx="1866">
                  <c:v>8.6599999999996005</c:v>
                </c:pt>
                <c:pt idx="1867">
                  <c:v>8.6699999999996002</c:v>
                </c:pt>
                <c:pt idx="1868">
                  <c:v>8.6799999999996</c:v>
                </c:pt>
                <c:pt idx="1869">
                  <c:v>8.6899999999995998</c:v>
                </c:pt>
                <c:pt idx="1870">
                  <c:v>8.6999999999995996</c:v>
                </c:pt>
                <c:pt idx="1871">
                  <c:v>8.7099999999995994</c:v>
                </c:pt>
                <c:pt idx="1872">
                  <c:v>8.7199999999995992</c:v>
                </c:pt>
                <c:pt idx="1873">
                  <c:v>8.7299999999996007</c:v>
                </c:pt>
                <c:pt idx="1874">
                  <c:v>8.7399999999996005</c:v>
                </c:pt>
                <c:pt idx="1875">
                  <c:v>8.7499999999996003</c:v>
                </c:pt>
                <c:pt idx="1876">
                  <c:v>8.7599999999996001</c:v>
                </c:pt>
                <c:pt idx="1877">
                  <c:v>8.7699999999995999</c:v>
                </c:pt>
                <c:pt idx="1878">
                  <c:v>8.7799999999995997</c:v>
                </c:pt>
                <c:pt idx="1879">
                  <c:v>8.7899999999995995</c:v>
                </c:pt>
                <c:pt idx="1880">
                  <c:v>8.7999999999995993</c:v>
                </c:pt>
                <c:pt idx="1881">
                  <c:v>8.8099999999996008</c:v>
                </c:pt>
                <c:pt idx="1882">
                  <c:v>8.8199999999996006</c:v>
                </c:pt>
                <c:pt idx="1883">
                  <c:v>8.8299999999996004</c:v>
                </c:pt>
                <c:pt idx="1884">
                  <c:v>8.8399999999996002</c:v>
                </c:pt>
                <c:pt idx="1885">
                  <c:v>8.8499999999996</c:v>
                </c:pt>
                <c:pt idx="1886">
                  <c:v>8.8599999999995998</c:v>
                </c:pt>
                <c:pt idx="1887">
                  <c:v>8.8699999999995995</c:v>
                </c:pt>
                <c:pt idx="1888">
                  <c:v>8.8799999999995993</c:v>
                </c:pt>
                <c:pt idx="1889">
                  <c:v>8.8899999999995991</c:v>
                </c:pt>
                <c:pt idx="1890">
                  <c:v>8.8999999999996007</c:v>
                </c:pt>
                <c:pt idx="1891">
                  <c:v>8.9099999999996005</c:v>
                </c:pt>
                <c:pt idx="1892">
                  <c:v>8.9199999999996002</c:v>
                </c:pt>
                <c:pt idx="1893">
                  <c:v>8.9299999999996</c:v>
                </c:pt>
                <c:pt idx="1894">
                  <c:v>8.9399999999995998</c:v>
                </c:pt>
                <c:pt idx="1895">
                  <c:v>8.9499999999995996</c:v>
                </c:pt>
                <c:pt idx="1896">
                  <c:v>8.9599999999995994</c:v>
                </c:pt>
                <c:pt idx="1897">
                  <c:v>8.9699999999995992</c:v>
                </c:pt>
                <c:pt idx="1898">
                  <c:v>8.9799999999996007</c:v>
                </c:pt>
                <c:pt idx="1899">
                  <c:v>8.9899999999996005</c:v>
                </c:pt>
                <c:pt idx="1900">
                  <c:v>8.9999999999996003</c:v>
                </c:pt>
                <c:pt idx="1901">
                  <c:v>9.0099999999996001</c:v>
                </c:pt>
                <c:pt idx="1902">
                  <c:v>9.0199999999995999</c:v>
                </c:pt>
                <c:pt idx="1903">
                  <c:v>9.0299999999995997</c:v>
                </c:pt>
                <c:pt idx="1904">
                  <c:v>9.0399999999995995</c:v>
                </c:pt>
                <c:pt idx="1905">
                  <c:v>9.0499999999995993</c:v>
                </c:pt>
                <c:pt idx="1906">
                  <c:v>9.0599999999996008</c:v>
                </c:pt>
                <c:pt idx="1907">
                  <c:v>9.0699999999996006</c:v>
                </c:pt>
                <c:pt idx="1908">
                  <c:v>9.0799999999996004</c:v>
                </c:pt>
                <c:pt idx="1909">
                  <c:v>9.0899999999996002</c:v>
                </c:pt>
                <c:pt idx="1910">
                  <c:v>9.0999999999996</c:v>
                </c:pt>
                <c:pt idx="1911">
                  <c:v>9.1099999999995998</c:v>
                </c:pt>
                <c:pt idx="1912">
                  <c:v>9.1199999999995995</c:v>
                </c:pt>
                <c:pt idx="1913">
                  <c:v>9.1299999999995993</c:v>
                </c:pt>
                <c:pt idx="1914">
                  <c:v>9.1399999999995991</c:v>
                </c:pt>
                <c:pt idx="1915">
                  <c:v>9.1499999999996007</c:v>
                </c:pt>
                <c:pt idx="1916">
                  <c:v>9.1599999999996005</c:v>
                </c:pt>
                <c:pt idx="1917">
                  <c:v>9.1699999999996002</c:v>
                </c:pt>
                <c:pt idx="1918">
                  <c:v>9.1799999999996</c:v>
                </c:pt>
                <c:pt idx="1919">
                  <c:v>9.1899999999995998</c:v>
                </c:pt>
                <c:pt idx="1920">
                  <c:v>9.1999999999995996</c:v>
                </c:pt>
                <c:pt idx="1921">
                  <c:v>9.2099999999995994</c:v>
                </c:pt>
                <c:pt idx="1922">
                  <c:v>9.2199999999995992</c:v>
                </c:pt>
                <c:pt idx="1923">
                  <c:v>9.2299999999996007</c:v>
                </c:pt>
                <c:pt idx="1924">
                  <c:v>9.2399999999996005</c:v>
                </c:pt>
                <c:pt idx="1925">
                  <c:v>9.2499999999996003</c:v>
                </c:pt>
                <c:pt idx="1926">
                  <c:v>9.2599999999996001</c:v>
                </c:pt>
                <c:pt idx="1927">
                  <c:v>9.2699999999995999</c:v>
                </c:pt>
                <c:pt idx="1928">
                  <c:v>9.2799999999995997</c:v>
                </c:pt>
                <c:pt idx="1929">
                  <c:v>9.2899999999995995</c:v>
                </c:pt>
                <c:pt idx="1930">
                  <c:v>9.2999999999995993</c:v>
                </c:pt>
                <c:pt idx="1931">
                  <c:v>9.3099999999996008</c:v>
                </c:pt>
                <c:pt idx="1932">
                  <c:v>9.3199999999996006</c:v>
                </c:pt>
                <c:pt idx="1933">
                  <c:v>9.3299999999996004</c:v>
                </c:pt>
                <c:pt idx="1934">
                  <c:v>9.3399999999996002</c:v>
                </c:pt>
                <c:pt idx="1935">
                  <c:v>9.3499999999996</c:v>
                </c:pt>
                <c:pt idx="1936">
                  <c:v>9.3599999999995998</c:v>
                </c:pt>
                <c:pt idx="1937">
                  <c:v>9.3699999999995995</c:v>
                </c:pt>
                <c:pt idx="1938">
                  <c:v>9.3799999999995993</c:v>
                </c:pt>
                <c:pt idx="1939">
                  <c:v>9.3899999999995991</c:v>
                </c:pt>
                <c:pt idx="1940">
                  <c:v>9.3999999999996007</c:v>
                </c:pt>
                <c:pt idx="1941">
                  <c:v>9.4099999999996005</c:v>
                </c:pt>
                <c:pt idx="1942">
                  <c:v>9.4199999999996002</c:v>
                </c:pt>
                <c:pt idx="1943">
                  <c:v>9.4299999999996</c:v>
                </c:pt>
                <c:pt idx="1944">
                  <c:v>9.4399999999995998</c:v>
                </c:pt>
                <c:pt idx="1945">
                  <c:v>9.4499999999995996</c:v>
                </c:pt>
                <c:pt idx="1946">
                  <c:v>9.4599999999995994</c:v>
                </c:pt>
                <c:pt idx="1947">
                  <c:v>9.4699999999995992</c:v>
                </c:pt>
                <c:pt idx="1948">
                  <c:v>9.4799999999996007</c:v>
                </c:pt>
                <c:pt idx="1949">
                  <c:v>9.4899999999996005</c:v>
                </c:pt>
                <c:pt idx="1950">
                  <c:v>9.4999999999996003</c:v>
                </c:pt>
                <c:pt idx="1951">
                  <c:v>9.5099999999996001</c:v>
                </c:pt>
                <c:pt idx="1952">
                  <c:v>9.5199999999995999</c:v>
                </c:pt>
                <c:pt idx="1953">
                  <c:v>9.5299999999995997</c:v>
                </c:pt>
                <c:pt idx="1954">
                  <c:v>9.5399999999995995</c:v>
                </c:pt>
                <c:pt idx="1955">
                  <c:v>9.5499999999995993</c:v>
                </c:pt>
                <c:pt idx="1956">
                  <c:v>9.5599999999996008</c:v>
                </c:pt>
                <c:pt idx="1957">
                  <c:v>9.5699999999996006</c:v>
                </c:pt>
                <c:pt idx="1958">
                  <c:v>9.5799999999996004</c:v>
                </c:pt>
                <c:pt idx="1959">
                  <c:v>9.5899999999996002</c:v>
                </c:pt>
                <c:pt idx="1960">
                  <c:v>9.5999999999996</c:v>
                </c:pt>
                <c:pt idx="1961">
                  <c:v>9.6099999999995998</c:v>
                </c:pt>
                <c:pt idx="1962">
                  <c:v>9.6199999999995995</c:v>
                </c:pt>
                <c:pt idx="1963">
                  <c:v>9.6299999999995993</c:v>
                </c:pt>
                <c:pt idx="1964">
                  <c:v>9.6399999999995991</c:v>
                </c:pt>
                <c:pt idx="1965">
                  <c:v>9.6499999999996007</c:v>
                </c:pt>
                <c:pt idx="1966">
                  <c:v>9.6599999999996005</c:v>
                </c:pt>
                <c:pt idx="1967">
                  <c:v>9.6699999999996002</c:v>
                </c:pt>
                <c:pt idx="1968">
                  <c:v>9.6799999999996</c:v>
                </c:pt>
                <c:pt idx="1969">
                  <c:v>9.6899999999995998</c:v>
                </c:pt>
                <c:pt idx="1970">
                  <c:v>9.6999999999995996</c:v>
                </c:pt>
                <c:pt idx="1971">
                  <c:v>9.7099999999995994</c:v>
                </c:pt>
                <c:pt idx="1972">
                  <c:v>9.7199999999995992</c:v>
                </c:pt>
                <c:pt idx="1973">
                  <c:v>9.7299999999996007</c:v>
                </c:pt>
                <c:pt idx="1974">
                  <c:v>9.7399999999996005</c:v>
                </c:pt>
                <c:pt idx="1975">
                  <c:v>9.7499999999996003</c:v>
                </c:pt>
                <c:pt idx="1976">
                  <c:v>9.7599999999996001</c:v>
                </c:pt>
                <c:pt idx="1977">
                  <c:v>9.7699999999995999</c:v>
                </c:pt>
                <c:pt idx="1978">
                  <c:v>9.7799999999995997</c:v>
                </c:pt>
                <c:pt idx="1979">
                  <c:v>9.7899999999995995</c:v>
                </c:pt>
                <c:pt idx="1980">
                  <c:v>9.7999999999995993</c:v>
                </c:pt>
                <c:pt idx="1981">
                  <c:v>9.8099999999996008</c:v>
                </c:pt>
                <c:pt idx="1982">
                  <c:v>9.8199999999996006</c:v>
                </c:pt>
                <c:pt idx="1983">
                  <c:v>9.8299999999996004</c:v>
                </c:pt>
                <c:pt idx="1984">
                  <c:v>9.8399999999996002</c:v>
                </c:pt>
                <c:pt idx="1985">
                  <c:v>9.8499999999996</c:v>
                </c:pt>
                <c:pt idx="1986">
                  <c:v>9.8599999999995998</c:v>
                </c:pt>
                <c:pt idx="1987">
                  <c:v>9.8699999999995995</c:v>
                </c:pt>
                <c:pt idx="1988">
                  <c:v>9.8799999999995993</c:v>
                </c:pt>
                <c:pt idx="1989">
                  <c:v>9.8899999999995991</c:v>
                </c:pt>
                <c:pt idx="1990">
                  <c:v>9.8999999999996007</c:v>
                </c:pt>
                <c:pt idx="1991">
                  <c:v>9.9099999999996005</c:v>
                </c:pt>
                <c:pt idx="1992">
                  <c:v>9.9199999999996002</c:v>
                </c:pt>
                <c:pt idx="1993">
                  <c:v>9.9299999999996</c:v>
                </c:pt>
                <c:pt idx="1994">
                  <c:v>9.9399999999995998</c:v>
                </c:pt>
                <c:pt idx="1995">
                  <c:v>9.9499999999995996</c:v>
                </c:pt>
                <c:pt idx="1996">
                  <c:v>9.9599999999995994</c:v>
                </c:pt>
                <c:pt idx="1997">
                  <c:v>9.9699999999995992</c:v>
                </c:pt>
                <c:pt idx="1998">
                  <c:v>9.9799999999996007</c:v>
                </c:pt>
                <c:pt idx="1999">
                  <c:v>9.9899999999996005</c:v>
                </c:pt>
                <c:pt idx="2000">
                  <c:v>9.9999999999996003</c:v>
                </c:pt>
              </c:numCache>
            </c:numRef>
          </c:xVal>
          <c:yVal>
            <c:numRef>
              <c:f>'NORM''dISTR'!$AO$3:$AO$2003</c:f>
              <c:numCache>
                <c:formatCode>General</c:formatCode>
                <c:ptCount val="2001"/>
                <c:pt idx="0">
                  <c:v>7.6945986267064188E-23</c:v>
                </c:pt>
                <c:pt idx="1">
                  <c:v>8.5034214467989544E-23</c:v>
                </c:pt>
                <c:pt idx="2">
                  <c:v>9.3963245327490703E-23</c:v>
                </c:pt>
                <c:pt idx="3">
                  <c:v>1.0381948798732401E-22</c:v>
                </c:pt>
                <c:pt idx="4">
                  <c:v>1.1469812748239535E-22</c:v>
                </c:pt>
                <c:pt idx="5">
                  <c:v>1.2670400521822517E-22</c:v>
                </c:pt>
                <c:pt idx="6">
                  <c:v>1.3995258667650508E-22</c:v>
                </c:pt>
                <c:pt idx="7">
                  <c:v>1.5457102487795818E-22</c:v>
                </c:pt>
                <c:pt idx="8">
                  <c:v>1.7069932895435986E-22</c:v>
                </c:pt>
                <c:pt idx="9">
                  <c:v>1.8849164808261205E-22</c:v>
                </c:pt>
                <c:pt idx="10">
                  <c:v>2.0811768202028243E-22</c:v>
                </c:pt>
                <c:pt idx="11">
                  <c:v>2.2976423056216592E-22</c:v>
                </c:pt>
                <c:pt idx="12">
                  <c:v>2.5363689541989329E-22</c:v>
                </c:pt>
                <c:pt idx="13">
                  <c:v>2.7996194932097911E-22</c:v>
                </c:pt>
                <c:pt idx="14">
                  <c:v>3.089883885403683E-22</c:v>
                </c:pt>
                <c:pt idx="15">
                  <c:v>3.4099018662800664E-22</c:v>
                </c:pt>
                <c:pt idx="16">
                  <c:v>3.7626876879235359E-22</c:v>
                </c:pt>
                <c:pt idx="17">
                  <c:v>4.1515572825612964E-22</c:v>
                </c:pt>
                <c:pt idx="18">
                  <c:v>4.5801580793131317E-22</c:v>
                </c:pt>
                <c:pt idx="19">
                  <c:v>5.0525017298181001E-22</c:v>
                </c:pt>
                <c:pt idx="20">
                  <c:v>5.5730000227206903E-22</c:v>
                </c:pt>
                <c:pt idx="21">
                  <c:v>6.1465042935719673E-22</c:v>
                </c:pt>
                <c:pt idx="22">
                  <c:v>6.7783486657594464E-22</c:v>
                </c:pt>
                <c:pt idx="23">
                  <c:v>7.474397489855708E-22</c:v>
                </c:pt>
                <c:pt idx="24">
                  <c:v>8.2410973835080297E-22</c:v>
                </c:pt>
                <c:pt idx="25">
                  <c:v>9.0855343119756949E-22</c:v>
                </c:pt>
                <c:pt idx="26">
                  <c:v>1.0015496190909085E-21</c:v>
                </c:pt>
                <c:pt idx="27">
                  <c:v>1.1039541538360423E-21</c:v>
                </c:pt>
                <c:pt idx="28">
                  <c:v>1.2167074752561249E-21</c:v>
                </c:pt>
                <c:pt idx="29">
                  <c:v>1.3408428646191445E-21</c:v>
                </c:pt>
                <c:pt idx="30">
                  <c:v>1.4774954927041178E-21</c:v>
                </c:pt>
                <c:pt idx="31">
                  <c:v>1.6279123379624838E-21</c:v>
                </c:pt>
                <c:pt idx="32">
                  <c:v>1.7934630572935393E-21</c:v>
                </c:pt>
                <c:pt idx="33">
                  <c:v>1.9756518996657413E-21</c:v>
                </c:pt>
                <c:pt idx="34">
                  <c:v>2.1761307612407666E-21</c:v>
                </c:pt>
                <c:pt idx="35">
                  <c:v>2.3967134898548812E-21</c:v>
                </c:pt>
                <c:pt idx="36">
                  <c:v>2.6393915567566211E-21</c:v>
                </c:pt>
                <c:pt idx="37">
                  <c:v>2.9063512244643281E-21</c:v>
                </c:pt>
                <c:pt idx="38">
                  <c:v>3.1999923515755668E-21</c:v>
                </c:pt>
                <c:pt idx="39">
                  <c:v>3.522948988425287E-21</c:v>
                </c:pt>
                <c:pt idx="40">
                  <c:v>3.8781119317465747E-21</c:v>
                </c:pt>
                <c:pt idx="41">
                  <c:v>4.2686534220462112E-21</c:v>
                </c:pt>
                <c:pt idx="42">
                  <c:v>4.6980541843828663E-21</c:v>
                </c:pt>
                <c:pt idx="43">
                  <c:v>5.1701330317563049E-21</c:v>
                </c:pt>
                <c:pt idx="44">
                  <c:v>5.689079270518974E-21</c:v>
                </c:pt>
                <c:pt idx="45">
                  <c:v>6.2594881692595674E-21</c:v>
                </c:pt>
                <c:pt idx="46">
                  <c:v>6.8863997766394451E-21</c:v>
                </c:pt>
                <c:pt idx="47">
                  <c:v>7.5753413998743777E-21</c:v>
                </c:pt>
                <c:pt idx="48">
                  <c:v>8.3323740841312685E-21</c:v>
                </c:pt>
                <c:pt idx="49">
                  <c:v>9.1641434642663528E-21</c:v>
                </c:pt>
                <c:pt idx="50">
                  <c:v>1.0077935394299006E-20</c:v>
                </c:pt>
                <c:pt idx="51">
                  <c:v>1.1081736797037392E-20</c:v>
                </c:pt>
                <c:pt idx="52">
                  <c:v>1.2184302216626382E-20</c:v>
                </c:pt>
                <c:pt idx="53">
                  <c:v>1.3395226600759869E-20</c:v>
                </c:pt>
                <c:pt idx="54">
                  <c:v>1.4725024887222697E-20</c:v>
                </c:pt>
                <c:pt idx="55">
                  <c:v>1.6185219021627657E-20</c:v>
                </c:pt>
                <c:pt idx="56">
                  <c:v>1.7788433090094944E-20</c:v>
                </c:pt>
                <c:pt idx="57">
                  <c:v>1.9548497312572938E-20</c:v>
                </c:pt>
                <c:pt idx="58">
                  <c:v>2.1480561709978456E-20</c:v>
                </c:pt>
                <c:pt idx="59">
                  <c:v>2.3601220331821401E-20</c:v>
                </c:pt>
                <c:pt idx="60">
                  <c:v>2.592864701100168E-20</c:v>
                </c:pt>
                <c:pt idx="61">
                  <c:v>2.8482743699593076E-20</c:v>
                </c:pt>
                <c:pt idx="62">
                  <c:v>3.1285302534291434E-20</c:v>
                </c:pt>
                <c:pt idx="63">
                  <c:v>3.4360182883447046E-20</c:v>
                </c:pt>
                <c:pt idx="64">
                  <c:v>3.7733504740001259E-20</c:v>
                </c:pt>
                <c:pt idx="65">
                  <c:v>4.143385994695618E-20</c:v>
                </c:pt>
                <c:pt idx="66">
                  <c:v>4.5492542875106073E-20</c:v>
                </c:pt>
                <c:pt idx="67">
                  <c:v>4.9943802317581345E-20</c:v>
                </c:pt>
                <c:pt idx="68">
                  <c:v>5.482511652332862E-20</c:v>
                </c:pt>
                <c:pt idx="69">
                  <c:v>6.0177493463023178E-20</c:v>
                </c:pt>
                <c:pt idx="70">
                  <c:v>6.604579860738745E-20</c:v>
                </c:pt>
                <c:pt idx="71">
                  <c:v>7.2479112700587196E-20</c:v>
                </c:pt>
                <c:pt idx="72">
                  <c:v>7.9531122231972534E-20</c:v>
                </c:pt>
                <c:pt idx="73">
                  <c:v>8.7260545549012772E-20</c:v>
                </c:pt>
                <c:pt idx="74">
                  <c:v>9.5731597815179158E-20</c:v>
                </c:pt>
                <c:pt idx="75">
                  <c:v>1.0501449829968504E-19</c:v>
                </c:pt>
                <c:pt idx="76">
                  <c:v>1.1518602379411118E-19</c:v>
                </c:pt>
                <c:pt idx="77">
                  <c:v>1.2633011228571117E-19</c:v>
                </c:pt>
                <c:pt idx="78">
                  <c:v>1.3853852138094957E-19</c:v>
                </c:pt>
                <c:pt idx="79">
                  <c:v>1.5191154636820055E-19</c:v>
                </c:pt>
                <c:pt idx="80">
                  <c:v>1.6655880323795975E-19</c:v>
                </c:pt>
                <c:pt idx="81">
                  <c:v>1.8260008244560411E-19</c:v>
                </c:pt>
                <c:pt idx="82">
                  <c:v>2.0016627970847931E-19</c:v>
                </c:pt>
                <c:pt idx="83">
                  <c:v>2.1940041067966286E-19</c:v>
                </c:pt>
                <c:pt idx="84">
                  <c:v>2.4045871693852207E-19</c:v>
                </c:pt>
                <c:pt idx="85">
                  <c:v>2.6351187138737991E-19</c:v>
                </c:pt>
                <c:pt idx="86">
                  <c:v>2.8874629184840735E-19</c:v>
                </c:pt>
                <c:pt idx="87">
                  <c:v>3.1636557242009143E-19</c:v>
                </c:pt>
                <c:pt idx="88">
                  <c:v>3.4659204298322387E-19</c:v>
                </c:pt>
                <c:pt idx="89">
                  <c:v>3.7966846814789992E-19</c:v>
                </c:pt>
                <c:pt idx="90">
                  <c:v>4.1585989791144211E-19</c:v>
                </c:pt>
                <c:pt idx="91">
                  <c:v>4.5545568335885163E-19</c:v>
                </c:pt>
                <c:pt idx="92">
                  <c:v>4.9877167188952039E-19</c:v>
                </c:pt>
                <c:pt idx="93">
                  <c:v>5.4615259770341968E-19</c:v>
                </c:pt>
                <c:pt idx="94">
                  <c:v>5.979746846361038E-19</c:v>
                </c:pt>
                <c:pt idx="95">
                  <c:v>6.5464847990206744E-19</c:v>
                </c:pt>
                <c:pt idx="96">
                  <c:v>7.166219389009689E-19</c:v>
                </c:pt>
                <c:pt idx="97">
                  <c:v>7.8438378297053935E-19</c:v>
                </c:pt>
                <c:pt idx="98">
                  <c:v>8.5846715384538739E-19</c:v>
                </c:pt>
                <c:pt idx="99">
                  <c:v>9.3945359061348958E-19</c:v>
                </c:pt>
                <c:pt idx="100">
                  <c:v>1.0279773571667087E-18</c:v>
                </c:pt>
                <c:pt idx="101">
                  <c:v>1.1247301505295983E-18</c:v>
                </c:pt>
                <c:pt idx="102">
                  <c:v>1.2304662230404812E-18</c:v>
                </c:pt>
                <c:pt idx="103">
                  <c:v>1.3460079541639728E-18</c:v>
                </c:pt>
                <c:pt idx="104">
                  <c:v>1.472251910754164E-18</c:v>
                </c:pt>
                <c:pt idx="105">
                  <c:v>1.6101754378812907E-18</c:v>
                </c:pt>
                <c:pt idx="106">
                  <c:v>1.7608438259027747E-18</c:v>
                </c:pt>
                <c:pt idx="107">
                  <c:v>1.9254181033240668E-18</c:v>
                </c:pt>
                <c:pt idx="108">
                  <c:v>2.1051635091804858E-18</c:v>
                </c:pt>
                <c:pt idx="109">
                  <c:v>2.3014587032046025E-18</c:v>
                </c:pt>
                <c:pt idx="110">
                  <c:v>2.5158057769509752E-18</c:v>
                </c:pt>
                <c:pt idx="111">
                  <c:v>2.7498411343650596E-18</c:v>
                </c:pt>
                <c:pt idx="112">
                  <c:v>3.0053473160356278E-18</c:v>
                </c:pt>
                <c:pt idx="113">
                  <c:v>3.2842658475970535E-18</c:v>
                </c:pt>
                <c:pt idx="114">
                  <c:v>3.5887111994874893E-18</c:v>
                </c:pt>
                <c:pt idx="115">
                  <c:v>3.9209859525634457E-18</c:v>
                </c:pt>
                <c:pt idx="116">
                  <c:v>4.2835972719619164E-18</c:v>
                </c:pt>
                <c:pt idx="117">
                  <c:v>4.6792748001426976E-18</c:v>
                </c:pt>
                <c:pt idx="118">
                  <c:v>5.1109900892783849E-18</c:v>
                </c:pt>
                <c:pt idx="119">
                  <c:v>5.5819777031571903E-18</c:v>
                </c:pt>
                <c:pt idx="120">
                  <c:v>6.0957581295609012E-18</c:v>
                </c:pt>
                <c:pt idx="121">
                  <c:v>6.6561626557841898E-18</c:v>
                </c:pt>
                <c:pt idx="122">
                  <c:v>7.2673603725861883E-18</c:v>
                </c:pt>
                <c:pt idx="123">
                  <c:v>7.9338874855365016E-18</c:v>
                </c:pt>
                <c:pt idx="124">
                  <c:v>8.66067912749088E-18</c:v>
                </c:pt>
                <c:pt idx="125">
                  <c:v>9.4531038819003663E-18</c:v>
                </c:pt>
                <c:pt idx="126">
                  <c:v>1.0317001243917099E-17</c:v>
                </c:pt>
                <c:pt idx="127">
                  <c:v>1.125872226491494E-17</c:v>
                </c:pt>
                <c:pt idx="128">
                  <c:v>1.2285173646197789E-17</c:v>
                </c:pt>
                <c:pt idx="129">
                  <c:v>1.340386556944933E-17</c:v>
                </c:pt>
                <c:pt idx="130">
                  <c:v>1.4622963575002736E-17</c:v>
                </c:pt>
                <c:pt idx="131">
                  <c:v>1.5951344824430979E-17</c:v>
                </c:pt>
                <c:pt idx="132">
                  <c:v>1.7398659111401646E-17</c:v>
                </c:pt>
                <c:pt idx="133">
                  <c:v>1.8975395014394147E-17</c:v>
                </c:pt>
                <c:pt idx="134">
                  <c:v>2.0692951616888233E-17</c:v>
                </c:pt>
                <c:pt idx="135">
                  <c:v>2.2563716255200399E-17</c:v>
                </c:pt>
                <c:pt idx="136">
                  <c:v>2.4601148791462108E-17</c:v>
                </c:pt>
                <c:pt idx="137">
                  <c:v>2.6819872949518682E-17</c:v>
                </c:pt>
                <c:pt idx="138">
                  <c:v>2.9235775295006687E-17</c:v>
                </c:pt>
                <c:pt idx="139">
                  <c:v>3.1866112487802464E-17</c:v>
                </c:pt>
                <c:pt idx="140">
                  <c:v>3.4729627485652942E-17</c:v>
                </c:pt>
                <c:pt idx="141">
                  <c:v>3.7846675432463707E-17</c:v>
                </c:pt>
                <c:pt idx="142">
                  <c:v>4.1239360023639373E-17</c:v>
                </c:pt>
                <c:pt idx="143">
                  <c:v>4.4931681204482759E-17</c:v>
                </c:pt>
                <c:pt idx="144">
                  <c:v>4.8949695126220806E-17</c:v>
                </c:pt>
                <c:pt idx="145">
                  <c:v>5.3321687358220829E-17</c:v>
                </c:pt>
                <c:pt idx="146">
                  <c:v>5.8078360434694935E-17</c:v>
                </c:pt>
                <c:pt idx="147">
                  <c:v>6.3253036900231827E-17</c:v>
                </c:pt>
                <c:pt idx="148">
                  <c:v>6.8881879111184062E-17</c:v>
                </c:pt>
                <c:pt idx="149">
                  <c:v>7.5004127149920165E-17</c:v>
                </c:pt>
                <c:pt idx="150">
                  <c:v>8.1662356316674609E-17</c:v>
                </c:pt>
                <c:pt idx="151">
                  <c:v>8.8902755779850077E-17</c:v>
                </c:pt>
                <c:pt idx="152">
                  <c:v>9.6775430090750424E-17</c:v>
                </c:pt>
                <c:pt idx="153">
                  <c:v>1.0533472540354234E-16</c:v>
                </c:pt>
                <c:pt idx="154">
                  <c:v>1.1463958238649818E-16</c:v>
                </c:pt>
                <c:pt idx="155">
                  <c:v>1.2475391796704344E-16</c:v>
                </c:pt>
                <c:pt idx="156">
                  <c:v>1.3574703822168563E-16</c:v>
                </c:pt>
                <c:pt idx="157">
                  <c:v>1.4769408490338527E-16</c:v>
                </c:pt>
                <c:pt idx="158">
                  <c:v>1.6067651829442614E-16</c:v>
                </c:pt>
                <c:pt idx="159">
                  <c:v>1.7478263928330662E-16</c:v>
                </c:pt>
                <c:pt idx="160">
                  <c:v>1.9010815379074773E-16</c:v>
                </c:pt>
                <c:pt idx="161">
                  <c:v>2.067567829138735E-16</c:v>
                </c:pt>
                <c:pt idx="162">
                  <c:v>2.2484092242014075E-16</c:v>
                </c:pt>
                <c:pt idx="163">
                  <c:v>2.4448235550518588E-16</c:v>
                </c:pt>
                <c:pt idx="164">
                  <c:v>2.6581302303287241E-16</c:v>
                </c:pt>
                <c:pt idx="165">
                  <c:v>2.8897585580289101E-16</c:v>
                </c:pt>
                <c:pt idx="166">
                  <c:v>3.1412567374357821E-16</c:v>
                </c:pt>
                <c:pt idx="167">
                  <c:v>3.4143015730568653E-16</c:v>
                </c:pt>
                <c:pt idx="168">
                  <c:v>3.7107089674101323E-16</c:v>
                </c:pt>
                <c:pt idx="169">
                  <c:v>4.0324452538713235E-16</c:v>
                </c:pt>
                <c:pt idx="170">
                  <c:v>4.3816394355079249E-16</c:v>
                </c:pt>
                <c:pt idx="171">
                  <c:v>4.7605964008921569E-16</c:v>
                </c:pt>
                <c:pt idx="172">
                  <c:v>5.1718111933288158E-16</c:v>
                </c:pt>
                <c:pt idx="173">
                  <c:v>5.6179844157889047E-16</c:v>
                </c:pt>
                <c:pt idx="174">
                  <c:v>6.1020388601325222E-16</c:v>
                </c:pt>
                <c:pt idx="175">
                  <c:v>6.6271374559665375E-16</c:v>
                </c:pt>
                <c:pt idx="176">
                  <c:v>7.1967026417498892E-16</c:v>
                </c:pt>
                <c:pt idx="177">
                  <c:v>7.8144372685686207E-16</c:v>
                </c:pt>
                <c:pt idx="178">
                  <c:v>8.4843471553914689E-16</c:v>
                </c:pt>
                <c:pt idx="179">
                  <c:v>9.2107654236280802E-16</c:v>
                </c:pt>
                <c:pt idx="180">
                  <c:v>9.9983787484938385E-16</c:v>
                </c:pt>
                <c:pt idx="181">
                  <c:v>1.0852255675079623E-15</c:v>
                </c:pt>
                <c:pt idx="182">
                  <c:v>1.1777877158189435E-15</c:v>
                </c:pt>
                <c:pt idx="183">
                  <c:v>1.2781169496996374E-15</c:v>
                </c:pt>
                <c:pt idx="184">
                  <c:v>1.3868539848436942E-15</c:v>
                </c:pt>
                <c:pt idx="185">
                  <c:v>1.5046914517077164E-15</c:v>
                </c:pt>
                <c:pt idx="186">
                  <c:v>1.6323780234016762E-15</c:v>
                </c:pt>
                <c:pt idx="187">
                  <c:v>1.7707228653306946E-15</c:v>
                </c:pt>
                <c:pt idx="188">
                  <c:v>1.9206004311439268E-15</c:v>
                </c:pt>
                <c:pt idx="189">
                  <c:v>2.0829556313786755E-15</c:v>
                </c:pt>
                <c:pt idx="190">
                  <c:v>2.2588094031535644E-15</c:v>
                </c:pt>
                <c:pt idx="191">
                  <c:v>2.4492647113738453E-15</c:v>
                </c:pt>
                <c:pt idx="192">
                  <c:v>2.6555130141736941E-15</c:v>
                </c:pt>
                <c:pt idx="193">
                  <c:v>2.8788412277459915E-15</c:v>
                </c:pt>
                <c:pt idx="194">
                  <c:v>3.1206392283129053E-15</c:v>
                </c:pt>
                <c:pt idx="195">
                  <c:v>3.3824079317775975E-15</c:v>
                </c:pt>
                <c:pt idx="196">
                  <c:v>3.6657679945900944E-15</c:v>
                </c:pt>
                <c:pt idx="197">
                  <c:v>3.9724691825647444E-15</c:v>
                </c:pt>
                <c:pt idx="198">
                  <c:v>4.304400457822849E-15</c:v>
                </c:pt>
                <c:pt idx="199">
                  <c:v>4.6636008377164166E-15</c:v>
                </c:pt>
                <c:pt idx="200">
                  <c:v>5.0522710835352409E-15</c:v>
                </c:pt>
                <c:pt idx="201">
                  <c:v>5.4727862810267682E-15</c:v>
                </c:pt>
                <c:pt idx="202">
                  <c:v>5.9277093792882522E-15</c:v>
                </c:pt>
                <c:pt idx="203">
                  <c:v>6.4198057594430599E-15</c:v>
                </c:pt>
                <c:pt idx="204">
                  <c:v>6.9520589097081757E-15</c:v>
                </c:pt>
                <c:pt idx="205">
                  <c:v>7.5276872890285797E-15</c:v>
                </c:pt>
                <c:pt idx="206">
                  <c:v>8.1501624674106613E-15</c:v>
                </c:pt>
                <c:pt idx="207">
                  <c:v>8.8232286374705284E-15</c:v>
                </c:pt>
                <c:pt idx="208">
                  <c:v>9.5509235985433071E-15</c:v>
                </c:pt>
                <c:pt idx="209">
                  <c:v>1.0337601322013016E-14</c:v>
                </c:pt>
                <c:pt idx="210">
                  <c:v>1.1187956214348278E-14</c:v>
                </c:pt>
                <c:pt idx="211">
                  <c:v>1.2107049202707017E-14</c:v>
                </c:pt>
                <c:pt idx="212">
                  <c:v>1.3100335776933769E-14</c:v>
                </c:pt>
                <c:pt idx="213">
                  <c:v>1.4173696131372332E-14</c:v>
                </c:pt>
                <c:pt idx="214">
                  <c:v>1.5333467560151909E-14</c:v>
                </c:pt>
                <c:pt idx="215">
                  <c:v>1.6586479270616561E-14</c:v>
                </c:pt>
                <c:pt idx="216">
                  <c:v>1.7940089791269743E-14</c:v>
                </c:pt>
                <c:pt idx="217">
                  <c:v>1.9402227163176829E-14</c:v>
                </c:pt>
                <c:pt idx="218">
                  <c:v>2.0981432117188828E-14</c:v>
                </c:pt>
                <c:pt idx="219">
                  <c:v>2.268690445369414E-14</c:v>
                </c:pt>
                <c:pt idx="220">
                  <c:v>2.4528552856954823E-14</c:v>
                </c:pt>
                <c:pt idx="221">
                  <c:v>2.6517048392474117E-14</c:v>
                </c:pt>
                <c:pt idx="222">
                  <c:v>2.866388195337701E-14</c:v>
                </c:pt>
                <c:pt idx="223">
                  <c:v>3.0981425940504937E-14</c:v>
                </c:pt>
                <c:pt idx="224">
                  <c:v>3.3483000480947651E-14</c:v>
                </c:pt>
                <c:pt idx="225">
                  <c:v>3.6182944511111289E-14</c:v>
                </c:pt>
                <c:pt idx="226">
                  <c:v>3.9096692073265306E-14</c:v>
                </c:pt>
                <c:pt idx="227">
                  <c:v>4.2240854198910661E-14</c:v>
                </c:pt>
                <c:pt idx="228">
                  <c:v>4.5633306778361118E-14</c:v>
                </c:pt>
                <c:pt idx="229">
                  <c:v>4.9293284843766823E-14</c:v>
                </c:pt>
                <c:pt idx="230">
                  <c:v>5.324148372250919E-14</c:v>
                </c:pt>
                <c:pt idx="231">
                  <c:v>5.7500167549627561E-14</c:v>
                </c:pt>
                <c:pt idx="232">
                  <c:v>6.2093285661788526E-14</c:v>
                </c:pt>
                <c:pt idx="233">
                  <c:v>6.7046597431458602E-14</c:v>
                </c:pt>
                <c:pt idx="234">
                  <c:v>7.238780613851245E-14</c:v>
                </c:pt>
                <c:pt idx="235">
                  <c:v>7.8146702517670242E-14</c:v>
                </c:pt>
                <c:pt idx="236">
                  <c:v>8.4355318664072908E-14</c:v>
                </c:pt>
                <c:pt idx="237">
                  <c:v>9.1048093026160556E-14</c:v>
                </c:pt>
                <c:pt idx="238">
                  <c:v>9.8262047265001002E-14</c:v>
                </c:pt>
                <c:pt idx="239">
                  <c:v>1.0603697581252555E-13</c:v>
                </c:pt>
                <c:pt idx="240">
                  <c:v>1.1441564901796977E-13</c:v>
                </c:pt>
                <c:pt idx="241">
                  <c:v>1.2344403083245649E-13</c:v>
                </c:pt>
                <c:pt idx="242">
                  <c:v>1.3317151204627689E-13</c:v>
                </c:pt>
                <c:pt idx="243">
                  <c:v>1.4365116016235509E-13</c:v>
                </c:pt>
                <c:pt idx="244">
                  <c:v>1.5493998706280141E-13</c:v>
                </c:pt>
                <c:pt idx="245">
                  <c:v>1.6709923570377458E-13</c:v>
                </c:pt>
                <c:pt idx="246">
                  <c:v>1.8019468715727908E-13</c:v>
                </c:pt>
                <c:pt idx="247">
                  <c:v>1.9429698940743592E-13</c:v>
                </c:pt>
                <c:pt idx="248">
                  <c:v>2.0948200940345724E-13</c:v>
                </c:pt>
                <c:pt idx="249">
                  <c:v>2.2583120997247386E-13</c:v>
                </c:pt>
                <c:pt idx="250">
                  <c:v>2.4343205330281013E-13</c:v>
                </c:pt>
                <c:pt idx="251">
                  <c:v>2.6237843282278159E-13</c:v>
                </c:pt>
                <c:pt idx="252">
                  <c:v>2.8277113542197707E-13</c:v>
                </c:pt>
                <c:pt idx="253">
                  <c:v>3.047183360917358E-13</c:v>
                </c:pt>
                <c:pt idx="254">
                  <c:v>3.2833612719976605E-13</c:v>
                </c:pt>
                <c:pt idx="255">
                  <c:v>3.537490847608573E-13</c:v>
                </c:pt>
                <c:pt idx="256">
                  <c:v>3.8109087422228598E-13</c:v>
                </c:pt>
                <c:pt idx="257">
                  <c:v>4.1050489844902637E-13</c:v>
                </c:pt>
                <c:pt idx="258">
                  <c:v>4.4214499077126231E-13</c:v>
                </c:pt>
                <c:pt idx="259">
                  <c:v>4.7617615614523069E-13</c:v>
                </c:pt>
                <c:pt idx="260">
                  <c:v>5.1277536367944031E-13</c:v>
                </c:pt>
                <c:pt idx="261">
                  <c:v>5.5213239399094398E-13</c:v>
                </c:pt>
                <c:pt idx="262">
                  <c:v>5.9445074508469861E-13</c:v>
                </c:pt>
                <c:pt idx="263">
                  <c:v>6.3994860068927421E-13</c:v>
                </c:pt>
                <c:pt idx="264">
                  <c:v>6.8885986523956784E-13</c:v>
                </c:pt>
                <c:pt idx="265">
                  <c:v>7.4143526997010687E-13</c:v>
                </c:pt>
                <c:pt idx="266">
                  <c:v>7.9794355487246424E-13</c:v>
                </c:pt>
                <c:pt idx="267">
                  <c:v>8.5867273157907064E-13</c:v>
                </c:pt>
                <c:pt idx="268">
                  <c:v>9.2393143256325979E-13</c:v>
                </c:pt>
                <c:pt idx="269">
                  <c:v>9.9405035239399659E-13</c:v>
                </c:pt>
                <c:pt idx="270">
                  <c:v>1.0693837871536926E-12</c:v>
                </c:pt>
                <c:pt idx="271">
                  <c:v>1.1503112785208802E-12</c:v>
                </c:pt>
                <c:pt idx="272">
                  <c:v>1.2372393694372586E-12</c:v>
                </c:pt>
                <c:pt idx="273">
                  <c:v>1.3306034787222457E-12</c:v>
                </c:pt>
                <c:pt idx="274">
                  <c:v>1.4308699024695813E-12</c:v>
                </c:pt>
                <c:pt idx="275">
                  <c:v>1.5385379505606025E-12</c:v>
                </c:pt>
                <c:pt idx="276">
                  <c:v>1.6541422271603859E-12</c:v>
                </c:pt>
                <c:pt idx="277">
                  <c:v>1.7782550646267305E-12</c:v>
                </c:pt>
                <c:pt idx="278">
                  <c:v>1.9114891208608164E-12</c:v>
                </c:pt>
                <c:pt idx="279">
                  <c:v>2.0545001507635546E-12</c:v>
                </c:pt>
                <c:pt idx="280">
                  <c:v>2.2079899631361978E-12</c:v>
                </c:pt>
                <c:pt idx="281">
                  <c:v>2.3727095750788815E-12</c:v>
                </c:pt>
                <c:pt idx="282">
                  <c:v>2.5494625767005014E-12</c:v>
                </c:pt>
                <c:pt idx="283">
                  <c:v>2.7391087197576779E-12</c:v>
                </c:pt>
                <c:pt idx="284">
                  <c:v>2.9425677446954486E-12</c:v>
                </c:pt>
                <c:pt idx="285">
                  <c:v>3.160823461467716E-12</c:v>
                </c:pt>
                <c:pt idx="286">
                  <c:v>3.3949281004762699E-12</c:v>
                </c:pt>
                <c:pt idx="287">
                  <c:v>3.6460069509852137E-12</c:v>
                </c:pt>
                <c:pt idx="288">
                  <c:v>3.9152633054478611E-12</c:v>
                </c:pt>
                <c:pt idx="289">
                  <c:v>4.2039837293270559E-12</c:v>
                </c:pt>
                <c:pt idx="290">
                  <c:v>4.5135436772035925E-12</c:v>
                </c:pt>
                <c:pt idx="291">
                  <c:v>4.8454134772518587E-12</c:v>
                </c:pt>
                <c:pt idx="292">
                  <c:v>5.2011647075249904E-12</c:v>
                </c:pt>
                <c:pt idx="293">
                  <c:v>5.5824769889337194E-12</c:v>
                </c:pt>
                <c:pt idx="294">
                  <c:v>5.9911452213334351E-12</c:v>
                </c:pt>
                <c:pt idx="295">
                  <c:v>6.4290872907509273E-12</c:v>
                </c:pt>
                <c:pt idx="296">
                  <c:v>6.8983522774993211E-12</c:v>
                </c:pt>
                <c:pt idx="297">
                  <c:v>7.4011291967442938E-12</c:v>
                </c:pt>
                <c:pt idx="298">
                  <c:v>7.9397563050072574E-12</c:v>
                </c:pt>
                <c:pt idx="299">
                  <c:v>8.5167310081278007E-12</c:v>
                </c:pt>
                <c:pt idx="300">
                  <c:v>9.1347204083607308E-12</c:v>
                </c:pt>
                <c:pt idx="301">
                  <c:v>9.7965725305643494E-12</c:v>
                </c:pt>
                <c:pt idx="302">
                  <c:v>1.0505328269849245E-11</c:v>
                </c:pt>
                <c:pt idx="303">
                  <c:v>1.1264234105611454E-11</c:v>
                </c:pt>
                <c:pt idx="304">
                  <c:v>1.2076755629573111E-11</c:v>
                </c:pt>
                <c:pt idx="305">
                  <c:v>1.2946591938312872E-11</c:v>
                </c:pt>
                <c:pt idx="306">
                  <c:v>1.3877690943795775E-11</c:v>
                </c:pt>
                <c:pt idx="307">
                  <c:v>1.4874265658590896E-11</c:v>
                </c:pt>
                <c:pt idx="308">
                  <c:v>1.594081151587618E-11</c:v>
                </c:pt>
                <c:pt idx="309">
                  <c:v>1.7082124787872511E-11</c:v>
                </c:pt>
                <c:pt idx="310">
                  <c:v>1.8303322170146996E-11</c:v>
                </c:pt>
                <c:pt idx="311">
                  <c:v>1.9609861603210235E-11</c:v>
                </c:pt>
                <c:pt idx="312">
                  <c:v>2.1007564407059334E-11</c:v>
                </c:pt>
                <c:pt idx="313">
                  <c:v>2.2502638808771072E-11</c:v>
                </c:pt>
                <c:pt idx="314">
                  <c:v>2.4101704947970797E-11</c:v>
                </c:pt>
                <c:pt idx="315">
                  <c:v>2.5811821449974256E-11</c:v>
                </c:pt>
                <c:pt idx="316">
                  <c:v>2.7640513661666283E-11</c:v>
                </c:pt>
                <c:pt idx="317">
                  <c:v>2.9595803650727421E-11</c:v>
                </c:pt>
                <c:pt idx="318">
                  <c:v>3.1686242074694297E-11</c:v>
                </c:pt>
                <c:pt idx="319">
                  <c:v>3.3920942032526614E-11</c:v>
                </c:pt>
                <c:pt idx="320">
                  <c:v>3.6309615017900588E-11</c:v>
                </c:pt>
                <c:pt idx="321">
                  <c:v>3.8862609100346601E-11</c:v>
                </c:pt>
                <c:pt idx="322">
                  <c:v>4.1590949467640789E-11</c:v>
                </c:pt>
                <c:pt idx="323">
                  <c:v>4.4506381470548653E-11</c:v>
                </c:pt>
                <c:pt idx="324">
                  <c:v>4.762141631913407E-11</c:v>
                </c:pt>
                <c:pt idx="325">
                  <c:v>5.094937958841275E-11</c:v>
                </c:pt>
                <c:pt idx="326">
                  <c:v>5.4504462700156803E-11</c:v>
                </c:pt>
                <c:pt idx="327">
                  <c:v>5.8301777557191827E-11</c:v>
                </c:pt>
                <c:pt idx="328">
                  <c:v>6.2357414516569005E-11</c:v>
                </c:pt>
                <c:pt idx="329">
                  <c:v>6.6688503898602915E-11</c:v>
                </c:pt>
                <c:pt idx="330">
                  <c:v>7.1313281239927043E-11</c:v>
                </c:pt>
                <c:pt idx="331">
                  <c:v>7.6251156510506913E-11</c:v>
                </c:pt>
                <c:pt idx="332">
                  <c:v>8.1522787526962408E-11</c:v>
                </c:pt>
                <c:pt idx="333">
                  <c:v>8.7150157807648511E-11</c:v>
                </c:pt>
                <c:pt idx="334">
                  <c:v>9.315665912871514E-11</c:v>
                </c:pt>
                <c:pt idx="335">
                  <c:v>9.9567179054924035E-11</c:v>
                </c:pt>
                <c:pt idx="336">
                  <c:v>1.0640819373428684E-10</c:v>
                </c:pt>
                <c:pt idx="337">
                  <c:v>1.1370786626173749E-10</c:v>
                </c:pt>
                <c:pt idx="338">
                  <c:v>1.2149615093402084E-10</c:v>
                </c:pt>
                <c:pt idx="339">
                  <c:v>1.2980490373588184E-10</c:v>
                </c:pt>
                <c:pt idx="340">
                  <c:v>1.3866799941646764E-10</c:v>
                </c:pt>
                <c:pt idx="341">
                  <c:v>1.4812145553469709E-10</c:v>
                </c:pt>
                <c:pt idx="342">
                  <c:v>1.582035638732182E-10</c:v>
                </c:pt>
                <c:pt idx="343">
                  <c:v>1.6895502964255392E-10</c:v>
                </c:pt>
                <c:pt idx="344">
                  <c:v>1.8041911892016567E-10</c:v>
                </c:pt>
                <c:pt idx="345">
                  <c:v>1.9264181479350226E-10</c:v>
                </c:pt>
                <c:pt idx="346">
                  <c:v>2.0567198270168542E-10</c:v>
                </c:pt>
                <c:pt idx="347">
                  <c:v>2.1956154549744111E-10</c:v>
                </c:pt>
                <c:pt idx="348">
                  <c:v>2.3436566877921411E-10</c:v>
                </c:pt>
                <c:pt idx="349">
                  <c:v>2.5014295707316821E-10</c:v>
                </c:pt>
                <c:pt idx="350">
                  <c:v>2.6695566147616375E-10</c:v>
                </c:pt>
                <c:pt idx="351">
                  <c:v>2.8486989940367613E-10</c:v>
                </c:pt>
                <c:pt idx="352">
                  <c:v>3.039558871212877E-10</c:v>
                </c:pt>
                <c:pt idx="353">
                  <c:v>3.2428818577489231E-10</c:v>
                </c:pt>
                <c:pt idx="354">
                  <c:v>3.4594596167260611E-10</c:v>
                </c:pt>
                <c:pt idx="355">
                  <c:v>3.6901326161226528E-10</c:v>
                </c:pt>
                <c:pt idx="356">
                  <c:v>3.9357930408993982E-10</c:v>
                </c:pt>
                <c:pt idx="357">
                  <c:v>4.1973878726967256E-10</c:v>
                </c:pt>
                <c:pt idx="358">
                  <c:v>4.4759221464114004E-10</c:v>
                </c:pt>
                <c:pt idx="359">
                  <c:v>4.7724623934089585E-10</c:v>
                </c:pt>
                <c:pt idx="360">
                  <c:v>5.0881402816424353E-10</c:v>
                </c:pt>
                <c:pt idx="361">
                  <c:v>5.4241564634877714E-10</c:v>
                </c:pt>
                <c:pt idx="362">
                  <c:v>5.7817846426726837E-10</c:v>
                </c:pt>
                <c:pt idx="363">
                  <c:v>6.1623758722709842E-10</c:v>
                </c:pt>
                <c:pt idx="364">
                  <c:v>6.5673630963577423E-10</c:v>
                </c:pt>
                <c:pt idx="365">
                  <c:v>6.9982659485762472E-10</c:v>
                </c:pt>
                <c:pt idx="366">
                  <c:v>7.4566958215547144E-10</c:v>
                </c:pt>
                <c:pt idx="367">
                  <c:v>7.9443612218319783E-10</c:v>
                </c:pt>
                <c:pt idx="368">
                  <c:v>8.4630734257068842E-10</c:v>
                </c:pt>
                <c:pt idx="369">
                  <c:v>9.0147524522200006E-10</c:v>
                </c:pt>
                <c:pt idx="370">
                  <c:v>9.601433370307489E-10</c:v>
                </c:pt>
                <c:pt idx="371">
                  <c:v>1.0225272958038868E-9</c:v>
                </c:pt>
                <c:pt idx="372">
                  <c:v>1.0888556732765146E-9</c:v>
                </c:pt>
                <c:pt idx="373">
                  <c:v>1.1593706371961119E-9</c:v>
                </c:pt>
                <c:pt idx="374">
                  <c:v>1.2343287545550142E-9</c:v>
                </c:pt>
                <c:pt idx="375">
                  <c:v>1.3140018181552256E-9</c:v>
                </c:pt>
                <c:pt idx="376">
                  <c:v>1.3986777187999166E-9</c:v>
                </c:pt>
                <c:pt idx="377">
                  <c:v>1.4886613655212752E-9</c:v>
                </c:pt>
                <c:pt idx="378">
                  <c:v>1.5842756563756667E-9</c:v>
                </c:pt>
                <c:pt idx="379">
                  <c:v>1.6858625024633622E-9</c:v>
                </c:pt>
                <c:pt idx="380">
                  <c:v>1.7937839079631935E-9</c:v>
                </c:pt>
                <c:pt idx="381">
                  <c:v>1.9084231091109098E-9</c:v>
                </c:pt>
                <c:pt idx="382">
                  <c:v>2.0301857751958026E-9</c:v>
                </c:pt>
                <c:pt idx="383">
                  <c:v>2.1595012748020874E-9</c:v>
                </c:pt>
                <c:pt idx="384">
                  <c:v>2.2968240106809837E-9</c:v>
                </c:pt>
                <c:pt idx="385">
                  <c:v>2.4426348268058463E-9</c:v>
                </c:pt>
                <c:pt idx="386">
                  <c:v>2.5974424913372667E-9</c:v>
                </c:pt>
                <c:pt idx="387">
                  <c:v>2.7617852594072455E-9</c:v>
                </c:pt>
                <c:pt idx="388">
                  <c:v>2.9362325198224907E-9</c:v>
                </c:pt>
                <c:pt idx="389">
                  <c:v>3.1213865299861176E-9</c:v>
                </c:pt>
                <c:pt idx="390">
                  <c:v>3.3178842435456774E-9</c:v>
                </c:pt>
                <c:pt idx="391">
                  <c:v>3.526399235493664E-9</c:v>
                </c:pt>
                <c:pt idx="392">
                  <c:v>3.7476437296742141E-9</c:v>
                </c:pt>
                <c:pt idx="393">
                  <c:v>3.9823707338882385E-9</c:v>
                </c:pt>
                <c:pt idx="394">
                  <c:v>4.2313762880378185E-9</c:v>
                </c:pt>
                <c:pt idx="395">
                  <c:v>4.4955018310110725E-9</c:v>
                </c:pt>
                <c:pt idx="396">
                  <c:v>4.7756366922799672E-9</c:v>
                </c:pt>
                <c:pt idx="397">
                  <c:v>5.0727207144680288E-9</c:v>
                </c:pt>
                <c:pt idx="398">
                  <c:v>5.3877470134401369E-9</c:v>
                </c:pt>
                <c:pt idx="399">
                  <c:v>5.7217648827767846E-9</c:v>
                </c:pt>
                <c:pt idx="400">
                  <c:v>6.0758828498200038E-9</c:v>
                </c:pt>
                <c:pt idx="401">
                  <c:v>6.4512718908082904E-9</c:v>
                </c:pt>
                <c:pt idx="402">
                  <c:v>6.8491688129820842E-9</c:v>
                </c:pt>
                <c:pt idx="403">
                  <c:v>7.2708798118961534E-9</c:v>
                </c:pt>
                <c:pt idx="404">
                  <c:v>7.7177842125663863E-9</c:v>
                </c:pt>
                <c:pt idx="405">
                  <c:v>8.1913384034748078E-9</c:v>
                </c:pt>
                <c:pt idx="406">
                  <c:v>8.6930799728755412E-9</c:v>
                </c:pt>
                <c:pt idx="407">
                  <c:v>9.2246320572777708E-9</c:v>
                </c:pt>
                <c:pt idx="408">
                  <c:v>9.7877079124359599E-9</c:v>
                </c:pt>
                <c:pt idx="409">
                  <c:v>1.0384115717650828E-8</c:v>
                </c:pt>
                <c:pt idx="410">
                  <c:v>1.1015763624676475E-8</c:v>
                </c:pt>
                <c:pt idx="411">
                  <c:v>1.1684665063043642E-8</c:v>
                </c:pt>
                <c:pt idx="412">
                  <c:v>1.2392944314143569E-8</c:v>
                </c:pt>
                <c:pt idx="413">
                  <c:v>1.3142842366975229E-8</c:v>
                </c:pt>
                <c:pt idx="414">
                  <c:v>1.3936723069040061E-8</c:v>
                </c:pt>
                <c:pt idx="415">
                  <c:v>1.477707958647223E-8</c:v>
                </c:pt>
                <c:pt idx="416">
                  <c:v>1.5666541188124333E-8</c:v>
                </c:pt>
                <c:pt idx="417">
                  <c:v>1.6607880368983371E-8</c:v>
                </c:pt>
                <c:pt idx="418">
                  <c:v>1.7604020328976585E-8</c:v>
                </c:pt>
                <c:pt idx="419">
                  <c:v>1.8658042823936365E-8</c:v>
                </c:pt>
                <c:pt idx="420">
                  <c:v>1.9773196406234273E-8</c:v>
                </c:pt>
                <c:pt idx="421">
                  <c:v>2.0952905073366098E-8</c:v>
                </c:pt>
                <c:pt idx="422">
                  <c:v>2.2200777343567492E-8</c:v>
                </c:pt>
                <c:pt idx="423">
                  <c:v>2.352061577837855E-8</c:v>
                </c:pt>
                <c:pt idx="424">
                  <c:v>2.4916426972937972E-8</c:v>
                </c:pt>
                <c:pt idx="425">
                  <c:v>2.6392432035692136E-8</c:v>
                </c:pt>
                <c:pt idx="426">
                  <c:v>2.7953077580140248E-8</c:v>
                </c:pt>
                <c:pt idx="427">
                  <c:v>2.9603047252214796E-8</c:v>
                </c:pt>
                <c:pt idx="428">
                  <c:v>3.1347273817903524E-8</c:v>
                </c:pt>
                <c:pt idx="429">
                  <c:v>3.3190951836778393E-8</c:v>
                </c:pt>
                <c:pt idx="430">
                  <c:v>3.5139550948186354E-8</c:v>
                </c:pt>
                <c:pt idx="431">
                  <c:v>3.7198829797997002E-8</c:v>
                </c:pt>
                <c:pt idx="432">
                  <c:v>3.9374850634978353E-8</c:v>
                </c:pt>
                <c:pt idx="433">
                  <c:v>4.1673994607102326E-8</c:v>
                </c:pt>
                <c:pt idx="434">
                  <c:v>4.4102977789350669E-8</c:v>
                </c:pt>
                <c:pt idx="435">
                  <c:v>4.6668867975918844E-8</c:v>
                </c:pt>
                <c:pt idx="436">
                  <c:v>4.9379102271079224E-8</c:v>
                </c:pt>
                <c:pt idx="437">
                  <c:v>5.2241505514398017E-8</c:v>
                </c:pt>
                <c:pt idx="438">
                  <c:v>5.5264309577469258E-8</c:v>
                </c:pt>
                <c:pt idx="439">
                  <c:v>5.8456173570871106E-8</c:v>
                </c:pt>
                <c:pt idx="440">
                  <c:v>6.1826205001627153E-8</c:v>
                </c:pt>
                <c:pt idx="441">
                  <c:v>6.5383981923118564E-8</c:v>
                </c:pt>
                <c:pt idx="442">
                  <c:v>6.9139576121089454E-8</c:v>
                </c:pt>
                <c:pt idx="443">
                  <c:v>7.3103577381172719E-8</c:v>
                </c:pt>
                <c:pt idx="444">
                  <c:v>7.7287118885190207E-8</c:v>
                </c:pt>
                <c:pt idx="445">
                  <c:v>8.1701903785391109E-8</c:v>
                </c:pt>
                <c:pt idx="446">
                  <c:v>8.6360233007761851E-8</c:v>
                </c:pt>
                <c:pt idx="447">
                  <c:v>9.1275034337614501E-8</c:v>
                </c:pt>
                <c:pt idx="448">
                  <c:v>9.6459892842680346E-8</c:v>
                </c:pt>
                <c:pt idx="449">
                  <c:v>1.0192908269129659E-7</c:v>
                </c:pt>
                <c:pt idx="450">
                  <c:v>1.0769760042537326E-7</c:v>
                </c:pt>
                <c:pt idx="451">
                  <c:v>1.1378119975028384E-7</c:v>
                </c:pt>
                <c:pt idx="452">
                  <c:v>1.2019642790621671E-7</c:v>
                </c:pt>
                <c:pt idx="453">
                  <c:v>1.269606636880596E-7</c:v>
                </c:pt>
                <c:pt idx="454">
                  <c:v>1.340921571834739E-7</c:v>
                </c:pt>
                <c:pt idx="455">
                  <c:v>1.4161007130153476E-7</c:v>
                </c:pt>
                <c:pt idx="456">
                  <c:v>1.4953452516707841E-7</c:v>
                </c:pt>
                <c:pt idx="457">
                  <c:v>1.5788663945880451E-7</c:v>
                </c:pt>
                <c:pt idx="458">
                  <c:v>1.6668858377213765E-7</c:v>
                </c:pt>
                <c:pt idx="459">
                  <c:v>1.7596362609095119E-7</c:v>
                </c:pt>
                <c:pt idx="460">
                  <c:v>1.8573618445542931E-7</c:v>
                </c:pt>
                <c:pt idx="461">
                  <c:v>1.9603188091665131E-7</c:v>
                </c:pt>
                <c:pt idx="462">
                  <c:v>2.0687759787185374E-7</c:v>
                </c:pt>
                <c:pt idx="463">
                  <c:v>2.1830153687786212E-7</c:v>
                </c:pt>
                <c:pt idx="464">
                  <c:v>2.3033328004379786E-7</c:v>
                </c:pt>
                <c:pt idx="465">
                  <c:v>2.4300385410792274E-7</c:v>
                </c:pt>
                <c:pt idx="466">
                  <c:v>2.5634579730732175E-7</c:v>
                </c:pt>
                <c:pt idx="467">
                  <c:v>2.7039322915314794E-7</c:v>
                </c:pt>
                <c:pt idx="468">
                  <c:v>2.8518192322824664E-7</c:v>
                </c:pt>
                <c:pt idx="469">
                  <c:v>3.0074938312822345E-7</c:v>
                </c:pt>
                <c:pt idx="470">
                  <c:v>3.1713492167142909E-7</c:v>
                </c:pt>
                <c:pt idx="471">
                  <c:v>3.3437974350780242E-7</c:v>
                </c:pt>
                <c:pt idx="472">
                  <c:v>3.5252703126121842E-7</c:v>
                </c:pt>
                <c:pt idx="473">
                  <c:v>3.716220353447538E-7</c:v>
                </c:pt>
                <c:pt idx="474">
                  <c:v>3.9171216759327419E-7</c:v>
                </c:pt>
                <c:pt idx="475">
                  <c:v>4.1284709886278199E-7</c:v>
                </c:pt>
                <c:pt idx="476">
                  <c:v>4.3507886075128444E-7</c:v>
                </c:pt>
                <c:pt idx="477">
                  <c:v>4.5846195160129426E-7</c:v>
                </c:pt>
                <c:pt idx="478">
                  <c:v>4.8305344694971503E-7</c:v>
                </c:pt>
                <c:pt idx="479">
                  <c:v>5.0891311459649917E-7</c:v>
                </c:pt>
                <c:pt idx="480">
                  <c:v>5.3610353446948416E-7</c:v>
                </c:pt>
                <c:pt idx="481">
                  <c:v>5.64690223468784E-7</c:v>
                </c:pt>
                <c:pt idx="482">
                  <c:v>5.9474176548046672E-7</c:v>
                </c:pt>
                <c:pt idx="483">
                  <c:v>6.2632994675556529E-7</c:v>
                </c:pt>
                <c:pt idx="484">
                  <c:v>6.5952989685718297E-7</c:v>
                </c:pt>
                <c:pt idx="485">
                  <c:v>6.9442023538517849E-7</c:v>
                </c:pt>
                <c:pt idx="486">
                  <c:v>7.3108322469497232E-7</c:v>
                </c:pt>
                <c:pt idx="487">
                  <c:v>7.696049288341178E-7</c:v>
                </c:pt>
                <c:pt idx="488">
                  <c:v>8.1007537892772133E-7</c:v>
                </c:pt>
                <c:pt idx="489">
                  <c:v>8.5258874525135124E-7</c:v>
                </c:pt>
                <c:pt idx="490">
                  <c:v>8.9724351623787465E-7</c:v>
                </c:pt>
                <c:pt idx="491">
                  <c:v>9.4414268467260422E-7</c:v>
                </c:pt>
                <c:pt idx="492">
                  <c:v>9.933939413394055E-7</c:v>
                </c:pt>
                <c:pt idx="493">
                  <c:v>1.0451098763887328E-6</c:v>
                </c:pt>
                <c:pt idx="494">
                  <c:v>1.0994081887075917E-6</c:v>
                </c:pt>
                <c:pt idx="495">
                  <c:v>1.1564119035791401E-6</c:v>
                </c:pt>
                <c:pt idx="496">
                  <c:v>1.2162495989306438E-6</c:v>
                </c:pt>
                <c:pt idx="497">
                  <c:v>1.279055640475865E-6</c:v>
                </c:pt>
                <c:pt idx="498">
                  <c:v>1.3449704260687013E-6</c:v>
                </c:pt>
                <c:pt idx="499">
                  <c:v>1.4141406395942221E-6</c:v>
                </c:pt>
                <c:pt idx="500">
                  <c:v>1.486719514733479E-6</c:v>
                </c:pt>
                <c:pt idx="501">
                  <c:v>1.5628671089484323E-6</c:v>
                </c:pt>
                <c:pt idx="502">
                  <c:v>1.6427505880441752E-6</c:v>
                </c:pt>
                <c:pt idx="503">
                  <c:v>1.7265445216761287E-6</c:v>
                </c:pt>
                <c:pt idx="504">
                  <c:v>1.8144311901810408E-6</c:v>
                </c:pt>
                <c:pt idx="505">
                  <c:v>1.9066009031217708E-6</c:v>
                </c:pt>
                <c:pt idx="506">
                  <c:v>2.0032523299474069E-6</c:v>
                </c:pt>
                <c:pt idx="507">
                  <c:v>2.1045928431819852E-6</c:v>
                </c:pt>
                <c:pt idx="508">
                  <c:v>2.2108388745672231E-6</c:v>
                </c:pt>
                <c:pt idx="509">
                  <c:v>2.3222162845967387E-6</c:v>
                </c:pt>
                <c:pt idx="510">
                  <c:v>2.4389607458920477E-6</c:v>
                </c:pt>
                <c:pt idx="511">
                  <c:v>2.5613181408831611E-6</c:v>
                </c:pt>
                <c:pt idx="512">
                  <c:v>2.6895449742700753E-6</c:v>
                </c:pt>
                <c:pt idx="513">
                  <c:v>2.8239088007543056E-6</c:v>
                </c:pt>
                <c:pt idx="514">
                  <c:v>2.9646886685436979E-6</c:v>
                </c:pt>
                <c:pt idx="515">
                  <c:v>3.1121755791472855E-6</c:v>
                </c:pt>
                <c:pt idx="516">
                  <c:v>3.2666729639915337E-6</c:v>
                </c:pt>
                <c:pt idx="517">
                  <c:v>3.4284971784032178E-6</c:v>
                </c:pt>
                <c:pt idx="518">
                  <c:v>3.5979780135193361E-6</c:v>
                </c:pt>
                <c:pt idx="519">
                  <c:v>3.77545922669935E-6</c:v>
                </c:pt>
                <c:pt idx="520">
                  <c:v>3.9612990910299848E-6</c:v>
                </c:pt>
                <c:pt idx="521">
                  <c:v>4.1558709645290072E-6</c:v>
                </c:pt>
                <c:pt idx="522">
                  <c:v>4.3595638796693361E-6</c:v>
                </c:pt>
                <c:pt idx="523">
                  <c:v>4.5727831538617474E-6</c:v>
                </c:pt>
                <c:pt idx="524">
                  <c:v>4.7959510215500077E-6</c:v>
                </c:pt>
                <c:pt idx="525">
                  <c:v>5.0295072885898187E-6</c:v>
                </c:pt>
                <c:pt idx="526">
                  <c:v>5.2739100095985489E-6</c:v>
                </c:pt>
                <c:pt idx="527">
                  <c:v>5.5296361889811919E-6</c:v>
                </c:pt>
                <c:pt idx="528">
                  <c:v>5.797182506354269E-6</c:v>
                </c:pt>
                <c:pt idx="529">
                  <c:v>6.0770660671079625E-6</c:v>
                </c:pt>
                <c:pt idx="530">
                  <c:v>6.3698251788637966E-6</c:v>
                </c:pt>
                <c:pt idx="531">
                  <c:v>6.6760201546040338E-6</c:v>
                </c:pt>
                <c:pt idx="532">
                  <c:v>6.9962341432667992E-6</c:v>
                </c:pt>
                <c:pt idx="533">
                  <c:v>7.331073988620168E-6</c:v>
                </c:pt>
                <c:pt idx="534">
                  <c:v>7.6811711172465116E-6</c:v>
                </c:pt>
                <c:pt idx="535">
                  <c:v>8.0471824564882041E-6</c:v>
                </c:pt>
                <c:pt idx="536">
                  <c:v>8.4297913832244738E-6</c:v>
                </c:pt>
                <c:pt idx="537">
                  <c:v>8.8297087043695949E-6</c:v>
                </c:pt>
                <c:pt idx="538">
                  <c:v>9.2476736700009004E-6</c:v>
                </c:pt>
                <c:pt idx="539">
                  <c:v>9.6844550200465496E-6</c:v>
                </c:pt>
                <c:pt idx="540">
                  <c:v>1.014085206548112E-5</c:v>
                </c:pt>
                <c:pt idx="541">
                  <c:v>1.0617695805002544E-5</c:v>
                </c:pt>
                <c:pt idx="542">
                  <c:v>1.1115850078171686E-5</c:v>
                </c:pt>
                <c:pt idx="543">
                  <c:v>1.1636212756036279E-5</c:v>
                </c:pt>
                <c:pt idx="544">
                  <c:v>1.2179716970261991E-5</c:v>
                </c:pt>
                <c:pt idx="545">
                  <c:v>1.2747332381826489E-5</c:v>
                </c:pt>
                <c:pt idx="546">
                  <c:v>1.3340066490348564E-5</c:v>
                </c:pt>
                <c:pt idx="547">
                  <c:v>1.3958965985147181E-5</c:v>
                </c:pt>
                <c:pt idx="548">
                  <c:v>1.4605118139144949E-5</c:v>
                </c:pt>
                <c:pt idx="549">
                  <c:v>1.5279652246753367E-5</c:v>
                </c:pt>
                <c:pt idx="550">
                  <c:v>1.5983741106896842E-5</c:v>
                </c:pt>
                <c:pt idx="551">
                  <c:v>1.6718602552356072E-5</c:v>
                </c:pt>
                <c:pt idx="552">
                  <c:v>1.7485501026629723E-5</c:v>
                </c:pt>
                <c:pt idx="553">
                  <c:v>1.8285749209537565E-5</c:v>
                </c:pt>
                <c:pt idx="554">
                  <c:v>1.9120709692807512E-5</c:v>
                </c:pt>
                <c:pt idx="555">
                  <c:v>1.9991796706912132E-5</c:v>
                </c:pt>
                <c:pt idx="556">
                  <c:v>2.0900477900439267E-5</c:v>
                </c:pt>
                <c:pt idx="557">
                  <c:v>2.1848276173304862E-5</c:v>
                </c:pt>
                <c:pt idx="558">
                  <c:v>2.2836771565134831E-5</c:v>
                </c:pt>
                <c:pt idx="559">
                  <c:v>2.3867603200166963E-5</c:v>
                </c:pt>
                <c:pt idx="560">
                  <c:v>2.4942471290040372E-5</c:v>
                </c:pt>
                <c:pt idx="561">
                  <c:v>2.6063139195864634E-5</c:v>
                </c:pt>
                <c:pt idx="562">
                  <c:v>2.7231435550978338E-5</c:v>
                </c:pt>
                <c:pt idx="563">
                  <c:v>2.8449256445829397E-5</c:v>
                </c:pt>
                <c:pt idx="564">
                  <c:v>2.9718567676426678E-5</c:v>
                </c:pt>
                <c:pt idx="565">
                  <c:v>3.1041407057833942E-5</c:v>
                </c:pt>
                <c:pt idx="566">
                  <c:v>3.2419886804196898E-5</c:v>
                </c:pt>
                <c:pt idx="567">
                  <c:v>3.3856195976810263E-5</c:v>
                </c:pt>
                <c:pt idx="568">
                  <c:v>3.5352603001754753E-5</c:v>
                </c:pt>
                <c:pt idx="569">
                  <c:v>3.6911458258646985E-5</c:v>
                </c:pt>
                <c:pt idx="570">
                  <c:v>3.8535196742067275E-5</c:v>
                </c:pt>
                <c:pt idx="571">
                  <c:v>4.0226340797244243E-5</c:v>
                </c:pt>
                <c:pt idx="572">
                  <c:v>4.1987502931595759E-5</c:v>
                </c:pt>
                <c:pt idx="573">
                  <c:v>4.3821388703735539E-5</c:v>
                </c:pt>
                <c:pt idx="574">
                  <c:v>4.5730799691577915E-5</c:v>
                </c:pt>
                <c:pt idx="575">
                  <c:v>4.7718636541180611E-5</c:v>
                </c:pt>
                <c:pt idx="576">
                  <c:v>4.9787902097986781E-5</c:v>
                </c:pt>
                <c:pt idx="577">
                  <c:v>5.1941704622133471E-5</c:v>
                </c:pt>
                <c:pt idx="578">
                  <c:v>5.4183261089512714E-5</c:v>
                </c:pt>
                <c:pt idx="579">
                  <c:v>5.6515900580278886E-5</c:v>
                </c:pt>
                <c:pt idx="580">
                  <c:v>5.8943067756510107E-5</c:v>
                </c:pt>
                <c:pt idx="581">
                  <c:v>6.1468326430738304E-5</c:v>
                </c:pt>
                <c:pt idx="582">
                  <c:v>6.409536322707399E-5</c:v>
                </c:pt>
                <c:pt idx="583">
                  <c:v>6.6827991336657256E-5</c:v>
                </c:pt>
                <c:pt idx="584">
                  <c:v>6.9670154369179551E-5</c:v>
                </c:pt>
                <c:pt idx="585">
                  <c:v>7.2625930302216206E-5</c:v>
                </c:pt>
                <c:pt idx="586">
                  <c:v>7.5699535530123686E-5</c:v>
                </c:pt>
                <c:pt idx="587">
                  <c:v>7.8895329014250749E-5</c:v>
                </c:pt>
                <c:pt idx="588">
                  <c:v>8.2217816536242039E-5</c:v>
                </c:pt>
                <c:pt idx="589">
                  <c:v>8.5671655056136192E-5</c:v>
                </c:pt>
                <c:pt idx="590">
                  <c:v>8.9261657177085196E-5</c:v>
                </c:pt>
                <c:pt idx="591">
                  <c:v>9.2992795718396156E-5</c:v>
                </c:pt>
                <c:pt idx="592">
                  <c:v>9.6870208398667978E-5</c:v>
                </c:pt>
                <c:pt idx="593">
                  <c:v>1.0089920263076118E-4</c:v>
                </c:pt>
                <c:pt idx="594">
                  <c:v>1.0508526043034465E-4</c:v>
                </c:pt>
                <c:pt idx="595">
                  <c:v>1.0943404343974279E-4</c:v>
                </c:pt>
                <c:pt idx="596">
                  <c:v>1.1395139806880488E-4</c:v>
                </c:pt>
                <c:pt idx="597">
                  <c:v>1.1864336075450381E-4</c:v>
                </c:pt>
                <c:pt idx="598">
                  <c:v>1.2351616334095871E-4</c:v>
                </c:pt>
                <c:pt idx="599">
                  <c:v>1.2857623858155369E-4</c:v>
                </c:pt>
                <c:pt idx="600">
                  <c:v>1.3383022576481592E-4</c:v>
                </c:pt>
                <c:pt idx="601">
                  <c:v>1.3928497646568778E-4</c:v>
                </c:pt>
                <c:pt idx="602">
                  <c:v>1.4494756042381598E-4</c:v>
                </c:pt>
                <c:pt idx="603">
                  <c:v>1.5082527155044009E-4</c:v>
                </c:pt>
                <c:pt idx="604">
                  <c:v>1.5692563406545141E-4</c:v>
                </c:pt>
                <c:pt idx="605">
                  <c:v>1.6325640876615832E-4</c:v>
                </c:pt>
                <c:pt idx="606">
                  <c:v>1.6982559942925652E-4</c:v>
                </c:pt>
                <c:pt idx="607">
                  <c:v>1.7664145934748085E-4</c:v>
                </c:pt>
                <c:pt idx="608">
                  <c:v>1.8371249800236327E-4</c:v>
                </c:pt>
                <c:pt idx="609">
                  <c:v>1.9104748787450085E-4</c:v>
                </c:pt>
                <c:pt idx="610">
                  <c:v>1.9865547139267194E-4</c:v>
                </c:pt>
                <c:pt idx="611">
                  <c:v>2.0654576802312124E-4</c:v>
                </c:pt>
                <c:pt idx="612">
                  <c:v>2.1472798150025865E-4</c:v>
                </c:pt>
                <c:pt idx="613">
                  <c:v>2.2321200719999001E-4</c:v>
                </c:pt>
                <c:pt idx="614">
                  <c:v>2.3200803965682591E-4</c:v>
                </c:pt>
                <c:pt idx="615">
                  <c:v>2.4112658022587246E-4</c:v>
                </c:pt>
                <c:pt idx="616">
                  <c:v>2.5057844489073569E-4</c:v>
                </c:pt>
                <c:pt idx="617">
                  <c:v>2.6037477221831269E-4</c:v>
                </c:pt>
                <c:pt idx="618">
                  <c:v>2.7052703146138667E-4</c:v>
                </c:pt>
                <c:pt idx="619">
                  <c:v>2.8104703080984673E-4</c:v>
                </c:pt>
                <c:pt idx="620">
                  <c:v>2.9194692579131607E-4</c:v>
                </c:pt>
                <c:pt idx="621">
                  <c:v>3.0323922782185466E-4</c:v>
                </c:pt>
                <c:pt idx="622">
                  <c:v>3.1493681290736711E-4</c:v>
                </c:pt>
                <c:pt idx="623">
                  <c:v>3.270529304962143E-4</c:v>
                </c:pt>
                <c:pt idx="624">
                  <c:v>3.3960121248348884E-4</c:v>
                </c:pt>
                <c:pt idx="625">
                  <c:v>3.5259568236727345E-4</c:v>
                </c:pt>
                <c:pt idx="626">
                  <c:v>3.6605076455715742E-4</c:v>
                </c:pt>
                <c:pt idx="627">
                  <c:v>3.799812938351371E-4</c:v>
                </c:pt>
                <c:pt idx="628">
                  <c:v>3.9440252496896594E-4</c:v>
                </c:pt>
                <c:pt idx="629">
                  <c:v>4.0933014247788096E-4</c:v>
                </c:pt>
                <c:pt idx="630">
                  <c:v>4.2478027055054766E-4</c:v>
                </c:pt>
                <c:pt idx="631">
                  <c:v>4.4076948311492066E-4</c:v>
                </c:pt>
                <c:pt idx="632">
                  <c:v>4.5731481405963817E-4</c:v>
                </c:pt>
                <c:pt idx="633">
                  <c:v>4.7443376760639388E-4</c:v>
                </c:pt>
                <c:pt idx="634">
                  <c:v>4.9214432883264126E-4</c:v>
                </c:pt>
                <c:pt idx="635">
                  <c:v>5.1046497434392485E-4</c:v>
                </c:pt>
                <c:pt idx="636">
                  <c:v>5.2941468309466511E-4</c:v>
                </c:pt>
                <c:pt idx="637">
                  <c:v>5.4901294735668017E-4</c:v>
                </c:pt>
                <c:pt idx="638">
                  <c:v>5.6927978383396389E-4</c:v>
                </c:pt>
                <c:pt idx="639">
                  <c:v>5.9023574492248669E-4</c:v>
                </c:pt>
                <c:pt idx="640">
                  <c:v>6.1190193011346366E-4</c:v>
                </c:pt>
                <c:pt idx="641">
                  <c:v>6.3429999753843798E-4</c:v>
                </c:pt>
                <c:pt idx="642">
                  <c:v>6.5745217565434707E-4</c:v>
                </c:pt>
                <c:pt idx="643">
                  <c:v>6.813812750665507E-4</c:v>
                </c:pt>
                <c:pt idx="644">
                  <c:v>7.0611070048768427E-4</c:v>
                </c:pt>
                <c:pt idx="645">
                  <c:v>7.3166446282994617E-4</c:v>
                </c:pt>
                <c:pt idx="646">
                  <c:v>7.5806719142833517E-4</c:v>
                </c:pt>
                <c:pt idx="647">
                  <c:v>7.8534414639208053E-4</c:v>
                </c:pt>
                <c:pt idx="648">
                  <c:v>8.1352123108140726E-4</c:v>
                </c:pt>
                <c:pt idx="649">
                  <c:v>8.4262500470648721E-4</c:v>
                </c:pt>
                <c:pt idx="650">
                  <c:v>8.7268269504533298E-4</c:v>
                </c:pt>
                <c:pt idx="651">
                  <c:v>9.0372221127708299E-4</c:v>
                </c:pt>
                <c:pt idx="652">
                  <c:v>9.3577215692702408E-4</c:v>
                </c:pt>
                <c:pt idx="653">
                  <c:v>9.6886184291937515E-4</c:v>
                </c:pt>
                <c:pt idx="654">
                  <c:v>1.0030213007337519E-3</c:v>
                </c:pt>
                <c:pt idx="655">
                  <c:v>1.0382812956609094E-3</c:v>
                </c:pt>
                <c:pt idx="656">
                  <c:v>1.0746733401532183E-3</c:v>
                </c:pt>
                <c:pt idx="657">
                  <c:v>1.1122297072650312E-3</c:v>
                </c:pt>
                <c:pt idx="658">
                  <c:v>1.1509834441779333E-3</c:v>
                </c:pt>
                <c:pt idx="659">
                  <c:v>1.1909683858055485E-3</c:v>
                </c:pt>
                <c:pt idx="660">
                  <c:v>1.2322191684724329E-3</c:v>
                </c:pt>
                <c:pt idx="661">
                  <c:v>1.274771243661228E-3</c:v>
                </c:pt>
                <c:pt idx="662">
                  <c:v>1.3186608918221176E-3</c:v>
                </c:pt>
                <c:pt idx="663">
                  <c:v>1.3639252362382614E-3</c:v>
                </c:pt>
                <c:pt idx="664">
                  <c:v>1.4106022569407195E-3</c:v>
                </c:pt>
                <c:pt idx="665">
                  <c:v>1.4587308046660615E-3</c:v>
                </c:pt>
                <c:pt idx="666">
                  <c:v>1.508350614849601E-3</c:v>
                </c:pt>
                <c:pt idx="667">
                  <c:v>1.5595023216469657E-3</c:v>
                </c:pt>
                <c:pt idx="668">
                  <c:v>1.6122274719763739E-3</c:v>
                </c:pt>
                <c:pt idx="669">
                  <c:v>1.6665685395738086E-3</c:v>
                </c:pt>
                <c:pt idx="670">
                  <c:v>1.7225689390528839E-3</c:v>
                </c:pt>
                <c:pt idx="671">
                  <c:v>1.7802730399610577E-3</c:v>
                </c:pt>
                <c:pt idx="672">
                  <c:v>1.8397261808234327E-3</c:v>
                </c:pt>
                <c:pt idx="673">
                  <c:v>1.9009746831652105E-3</c:v>
                </c:pt>
                <c:pt idx="674">
                  <c:v>1.9640658655034771E-3</c:v>
                </c:pt>
                <c:pt idx="675">
                  <c:v>2.0290480572988448E-3</c:v>
                </c:pt>
                <c:pt idx="676">
                  <c:v>2.0959706128569917E-3</c:v>
                </c:pt>
                <c:pt idx="677">
                  <c:v>2.1648839251700832E-3</c:v>
                </c:pt>
                <c:pt idx="678">
                  <c:v>2.2358394396875311E-3</c:v>
                </c:pt>
                <c:pt idx="679">
                  <c:v>2.3088896680054597E-3</c:v>
                </c:pt>
                <c:pt idx="680">
                  <c:v>2.3840882014637727E-3</c:v>
                </c:pt>
                <c:pt idx="681">
                  <c:v>2.4614897246395219E-3</c:v>
                </c:pt>
                <c:pt idx="682">
                  <c:v>2.5411500287253115E-3</c:v>
                </c:pt>
                <c:pt idx="683">
                  <c:v>2.6231260247797754E-3</c:v>
                </c:pt>
                <c:pt idx="684">
                  <c:v>2.7074757568394205E-3</c:v>
                </c:pt>
                <c:pt idx="685">
                  <c:v>2.7942584148781266E-3</c:v>
                </c:pt>
                <c:pt idx="686">
                  <c:v>2.8835343476020839E-3</c:v>
                </c:pt>
                <c:pt idx="687">
                  <c:v>2.9753650750668549E-3</c:v>
                </c:pt>
                <c:pt idx="688">
                  <c:v>3.0698133011033031E-3</c:v>
                </c:pt>
                <c:pt idx="689">
                  <c:v>3.1669429255386013E-3</c:v>
                </c:pt>
                <c:pt idx="690">
                  <c:v>3.2668190561983977E-3</c:v>
                </c:pt>
                <c:pt idx="691">
                  <c:v>3.3695080206759182E-3</c:v>
                </c:pt>
                <c:pt idx="692">
                  <c:v>3.4750773778533294E-3</c:v>
                </c:pt>
                <c:pt idx="693">
                  <c:v>3.5835959291607091E-3</c:v>
                </c:pt>
                <c:pt idx="694">
                  <c:v>3.6951337295573375E-3</c:v>
                </c:pt>
                <c:pt idx="695">
                  <c:v>3.809762098220064E-3</c:v>
                </c:pt>
                <c:pt idx="696">
                  <c:v>3.9275536289229852E-3</c:v>
                </c:pt>
                <c:pt idx="697">
                  <c:v>4.0485822000925877E-3</c:v>
                </c:pt>
                <c:pt idx="698">
                  <c:v>4.1729229845220714E-3</c:v>
                </c:pt>
                <c:pt idx="699">
                  <c:v>4.3006524587285051E-3</c:v>
                </c:pt>
                <c:pt idx="700">
                  <c:v>4.4318484119360117E-3</c:v>
                </c:pt>
                <c:pt idx="701">
                  <c:v>4.5665899546681E-3</c:v>
                </c:pt>
                <c:pt idx="702">
                  <c:v>4.7049575269318732E-3</c:v>
                </c:pt>
                <c:pt idx="703">
                  <c:v>4.8470329059767912E-3</c:v>
                </c:pt>
                <c:pt idx="704">
                  <c:v>4.9928992136101585E-3</c:v>
                </c:pt>
                <c:pt idx="705">
                  <c:v>5.1426409230516676E-3</c:v>
                </c:pt>
                <c:pt idx="706">
                  <c:v>5.2963438653086817E-3</c:v>
                </c:pt>
                <c:pt idx="707">
                  <c:v>5.4540952350541514E-3</c:v>
                </c:pt>
                <c:pt idx="708">
                  <c:v>5.6159835959885031E-3</c:v>
                </c:pt>
                <c:pt idx="709">
                  <c:v>5.7820988856669558E-3</c:v>
                </c:pt>
                <c:pt idx="710">
                  <c:v>5.952532419773263E-3</c:v>
                </c:pt>
                <c:pt idx="711">
                  <c:v>6.1273768958210366E-3</c:v>
                </c:pt>
                <c:pt idx="712">
                  <c:v>6.3067263962631997E-3</c:v>
                </c:pt>
                <c:pt idx="713">
                  <c:v>6.490676390990568E-3</c:v>
                </c:pt>
                <c:pt idx="714">
                  <c:v>6.6793237391997483E-3</c:v>
                </c:pt>
                <c:pt idx="715">
                  <c:v>6.8727666906110273E-3</c:v>
                </c:pt>
                <c:pt idx="716">
                  <c:v>7.0711048860164329E-3</c:v>
                </c:pt>
                <c:pt idx="717">
                  <c:v>7.2744393571381278E-3</c:v>
                </c:pt>
                <c:pt idx="718">
                  <c:v>7.4828725257773962E-3</c:v>
                </c:pt>
                <c:pt idx="719">
                  <c:v>7.6965082022340779E-3</c:v>
                </c:pt>
                <c:pt idx="720">
                  <c:v>7.9154515829766414E-3</c:v>
                </c:pt>
                <c:pt idx="721">
                  <c:v>8.139809247542611E-3</c:v>
                </c:pt>
                <c:pt idx="722">
                  <c:v>8.3696891546495393E-3</c:v>
                </c:pt>
                <c:pt idx="723">
                  <c:v>8.6052006374960945E-3</c:v>
                </c:pt>
                <c:pt idx="724">
                  <c:v>8.8464543982335643E-3</c:v>
                </c:pt>
                <c:pt idx="725">
                  <c:v>9.0935625015872972E-3</c:v>
                </c:pt>
                <c:pt idx="726">
                  <c:v>9.3466383676084463E-3</c:v>
                </c:pt>
                <c:pt idx="727">
                  <c:v>9.6057967635356477E-3</c:v>
                </c:pt>
                <c:pt idx="728">
                  <c:v>9.8711537947468366E-3</c:v>
                </c:pt>
                <c:pt idx="729">
                  <c:v>1.0142826894782684E-2</c:v>
                </c:pt>
                <c:pt idx="730">
                  <c:v>1.0420934814418092E-2</c:v>
                </c:pt>
                <c:pt idx="731">
                  <c:v>1.0705597609767577E-2</c:v>
                </c:pt>
                <c:pt idx="732">
                  <c:v>1.0996936629400864E-2</c:v>
                </c:pt>
                <c:pt idx="733">
                  <c:v>1.1295074500451315E-2</c:v>
                </c:pt>
                <c:pt idx="734">
                  <c:v>1.1600135113697625E-2</c:v>
                </c:pt>
                <c:pt idx="735">
                  <c:v>1.1912243607600131E-2</c:v>
                </c:pt>
                <c:pt idx="736">
                  <c:v>1.2231526351272809E-2</c:v>
                </c:pt>
                <c:pt idx="737">
                  <c:v>1.2558110926372911E-2</c:v>
                </c:pt>
                <c:pt idx="738">
                  <c:v>1.2892126107889904E-2</c:v>
                </c:pt>
                <c:pt idx="739">
                  <c:v>1.3233701843815835E-2</c:v>
                </c:pt>
                <c:pt idx="740">
                  <c:v>1.3582969233679965E-2</c:v>
                </c:pt>
                <c:pt idx="741">
                  <c:v>1.3940060505930035E-2</c:v>
                </c:pt>
                <c:pt idx="742">
                  <c:v>1.4305108994143787E-2</c:v>
                </c:pt>
                <c:pt idx="743">
                  <c:v>1.4678249112053994E-2</c:v>
                </c:pt>
                <c:pt idx="744">
                  <c:v>1.5059616327371282E-2</c:v>
                </c:pt>
                <c:pt idx="745">
                  <c:v>1.544934713438886E-2</c:v>
                </c:pt>
                <c:pt idx="746">
                  <c:v>1.5847579025354379E-2</c:v>
                </c:pt>
                <c:pt idx="747">
                  <c:v>1.625445046059391E-2</c:v>
                </c:pt>
                <c:pt idx="748">
                  <c:v>1.667010083737434E-2</c:v>
                </c:pt>
                <c:pt idx="749">
                  <c:v>1.7094670457490073E-2</c:v>
                </c:pt>
                <c:pt idx="750">
                  <c:v>1.7528300493561532E-2</c:v>
                </c:pt>
                <c:pt idx="751">
                  <c:v>1.7971132954032472E-2</c:v>
                </c:pt>
                <c:pt idx="752">
                  <c:v>1.8423310646854749E-2</c:v>
                </c:pt>
                <c:pt idx="753">
                  <c:v>1.8884977141848704E-2</c:v>
                </c:pt>
                <c:pt idx="754">
                  <c:v>1.9356276731729346E-2</c:v>
                </c:pt>
                <c:pt idx="755">
                  <c:v>1.9837354391787538E-2</c:v>
                </c:pt>
                <c:pt idx="756">
                  <c:v>2.0328355738217906E-2</c:v>
                </c:pt>
                <c:pt idx="757">
                  <c:v>2.0829426985084089E-2</c:v>
                </c:pt>
                <c:pt idx="758">
                  <c:v>2.1340714899914525E-2</c:v>
                </c:pt>
                <c:pt idx="759">
                  <c:v>2.1862366757920956E-2</c:v>
                </c:pt>
                <c:pt idx="760">
                  <c:v>2.2394530294834306E-2</c:v>
                </c:pt>
                <c:pt idx="761">
                  <c:v>2.2937353658351919E-2</c:v>
                </c:pt>
                <c:pt idx="762">
                  <c:v>2.3490985358192402E-2</c:v>
                </c:pt>
                <c:pt idx="763">
                  <c:v>2.4055574214753843E-2</c:v>
                </c:pt>
                <c:pt idx="764">
                  <c:v>2.4631269306373185E-2</c:v>
                </c:pt>
                <c:pt idx="765">
                  <c:v>2.52182199151849E-2</c:v>
                </c:pt>
                <c:pt idx="766">
                  <c:v>2.5816575471578004E-2</c:v>
                </c:pt>
                <c:pt idx="767">
                  <c:v>2.6426485497251875E-2</c:v>
                </c:pt>
                <c:pt idx="768">
                  <c:v>2.7048099546871731E-2</c:v>
                </c:pt>
                <c:pt idx="769">
                  <c:v>2.7681567148326341E-2</c:v>
                </c:pt>
                <c:pt idx="770">
                  <c:v>2.832703774159074E-2</c:v>
                </c:pt>
                <c:pt idx="771">
                  <c:v>2.8984660616198803E-2</c:v>
                </c:pt>
                <c:pt idx="772">
                  <c:v>2.9654584847330433E-2</c:v>
                </c:pt>
                <c:pt idx="773">
                  <c:v>3.0336959230520617E-2</c:v>
                </c:pt>
                <c:pt idx="774">
                  <c:v>3.1031932214997022E-2</c:v>
                </c:pt>
                <c:pt idx="775">
                  <c:v>3.1739651835655261E-2</c:v>
                </c:pt>
                <c:pt idx="776">
                  <c:v>3.24602656436851E-2</c:v>
                </c:pt>
                <c:pt idx="777">
                  <c:v>3.3193920635848528E-2</c:v>
                </c:pt>
                <c:pt idx="778">
                  <c:v>3.3940763182436398E-2</c:v>
                </c:pt>
                <c:pt idx="779">
                  <c:v>3.4700938953905774E-2</c:v>
                </c:pt>
                <c:pt idx="780">
                  <c:v>3.5474592846218185E-2</c:v>
                </c:pt>
                <c:pt idx="781">
                  <c:v>3.6261868904892719E-2</c:v>
                </c:pt>
                <c:pt idx="782">
                  <c:v>3.7062910247792756E-2</c:v>
                </c:pt>
                <c:pt idx="783">
                  <c:v>3.7877858986663494E-2</c:v>
                </c:pt>
                <c:pt idx="784">
                  <c:v>3.8706856147441425E-2</c:v>
                </c:pt>
                <c:pt idx="785">
                  <c:v>3.9550041589355767E-2</c:v>
                </c:pt>
                <c:pt idx="786">
                  <c:v>4.0407553922845584E-2</c:v>
                </c:pt>
                <c:pt idx="787">
                  <c:v>4.1279530426315457E-2</c:v>
                </c:pt>
                <c:pt idx="788">
                  <c:v>4.2166106961755094E-2</c:v>
                </c:pt>
                <c:pt idx="789">
                  <c:v>4.3067417889250281E-2</c:v>
                </c:pt>
                <c:pt idx="790">
                  <c:v>4.3983595980411461E-2</c:v>
                </c:pt>
                <c:pt idx="791">
                  <c:v>4.4914772330751113E-2</c:v>
                </c:pt>
                <c:pt idx="792">
                  <c:v>4.5861076271038671E-2</c:v>
                </c:pt>
                <c:pt idx="793">
                  <c:v>4.6822635277666669E-2</c:v>
                </c:pt>
                <c:pt idx="794">
                  <c:v>4.7799574882060276E-2</c:v>
                </c:pt>
                <c:pt idx="795">
                  <c:v>4.879201857916575E-2</c:v>
                </c:pt>
                <c:pt idx="796">
                  <c:v>4.9800087735053469E-2</c:v>
                </c:pt>
                <c:pt idx="797">
                  <c:v>5.0823901493673634E-2</c:v>
                </c:pt>
                <c:pt idx="798">
                  <c:v>5.1863576682802733E-2</c:v>
                </c:pt>
                <c:pt idx="799">
                  <c:v>5.2919227719222216E-2</c:v>
                </c:pt>
                <c:pt idx="800">
                  <c:v>5.3990966513169682E-2</c:v>
                </c:pt>
                <c:pt idx="801">
                  <c:v>5.5078902372107122E-2</c:v>
                </c:pt>
                <c:pt idx="802">
                  <c:v>5.6183141903849119E-2</c:v>
                </c:pt>
                <c:pt idx="803">
                  <c:v>5.7303788919097924E-2</c:v>
                </c:pt>
                <c:pt idx="804">
                  <c:v>5.8440944333431978E-2</c:v>
                </c:pt>
                <c:pt idx="805">
                  <c:v>5.9594706068796299E-2</c:v>
                </c:pt>
                <c:pt idx="806">
                  <c:v>6.0765168954544729E-2</c:v>
                </c:pt>
                <c:pt idx="807">
                  <c:v>6.1952424628084826E-2</c:v>
                </c:pt>
                <c:pt idx="808">
                  <c:v>6.3156561435178032E-2</c:v>
                </c:pt>
                <c:pt idx="809">
                  <c:v>6.4377664329948431E-2</c:v>
                </c:pt>
                <c:pt idx="810">
                  <c:v>6.561581477465539E-2</c:v>
                </c:pt>
                <c:pt idx="811">
                  <c:v>6.687109063928566E-2</c:v>
                </c:pt>
                <c:pt idx="812">
                  <c:v>6.814356610102279E-2</c:v>
                </c:pt>
                <c:pt idx="813">
                  <c:v>6.9433311543652121E-2</c:v>
                </c:pt>
                <c:pt idx="814">
                  <c:v>7.0740393456961009E-2</c:v>
                </c:pt>
                <c:pt idx="815">
                  <c:v>7.2064874336195336E-2</c:v>
                </c:pt>
                <c:pt idx="816">
                  <c:v>7.3406812581633923E-2</c:v>
                </c:pt>
                <c:pt idx="817">
                  <c:v>7.4766262398344344E-2</c:v>
                </c:pt>
                <c:pt idx="818">
                  <c:v>7.6143273696183761E-2</c:v>
                </c:pt>
                <c:pt idx="819">
                  <c:v>7.753789199011013E-2</c:v>
                </c:pt>
                <c:pt idx="820">
                  <c:v>7.8950158300870002E-2</c:v>
                </c:pt>
                <c:pt idx="821">
                  <c:v>8.0380109056128274E-2</c:v>
                </c:pt>
                <c:pt idx="822">
                  <c:v>8.1827775992116561E-2</c:v>
                </c:pt>
                <c:pt idx="823">
                  <c:v>8.3293186055847915E-2</c:v>
                </c:pt>
                <c:pt idx="824">
                  <c:v>8.4776361307995346E-2</c:v>
                </c:pt>
                <c:pt idx="825">
                  <c:v>8.6277318826484331E-2</c:v>
                </c:pt>
                <c:pt idx="826">
                  <c:v>8.7796070610878102E-2</c:v>
                </c:pt>
                <c:pt idx="827">
                  <c:v>8.9332623487627161E-2</c:v>
                </c:pt>
                <c:pt idx="828">
                  <c:v>9.0886979016254699E-2</c:v>
                </c:pt>
                <c:pt idx="829">
                  <c:v>9.2459133396552193E-2</c:v>
                </c:pt>
                <c:pt idx="830">
                  <c:v>9.4049077376858137E-2</c:v>
                </c:pt>
                <c:pt idx="831">
                  <c:v>9.5656796163494873E-2</c:v>
                </c:pt>
                <c:pt idx="832">
                  <c:v>9.7282269331438062E-2</c:v>
                </c:pt>
                <c:pt idx="833">
                  <c:v>9.8925470736293958E-2</c:v>
                </c:pt>
                <c:pt idx="834">
                  <c:v>0.10058636842766049</c:v>
                </c:pt>
                <c:pt idx="835">
                  <c:v>0.10226492456394763</c:v>
                </c:pt>
                <c:pt idx="836">
                  <c:v>0.1039610953287335</c:v>
                </c:pt>
                <c:pt idx="837">
                  <c:v>0.10567483084873258</c:v>
                </c:pt>
                <c:pt idx="838">
                  <c:v>0.10740607511345249</c:v>
                </c:pt>
                <c:pt idx="839">
                  <c:v>0.10915476589661574</c:v>
                </c:pt>
                <c:pt idx="840">
                  <c:v>0.1109208346794236</c:v>
                </c:pt>
                <c:pt idx="841">
                  <c:v>0.11270420657573829</c:v>
                </c:pt>
                <c:pt idx="842">
                  <c:v>0.11450480025925983</c:v>
                </c:pt>
                <c:pt idx="843">
                  <c:v>0.11632252789277421</c:v>
                </c:pt>
                <c:pt idx="844">
                  <c:v>0.1181572950595491</c:v>
                </c:pt>
                <c:pt idx="845">
                  <c:v>0.12000900069695213</c:v>
                </c:pt>
                <c:pt idx="846">
                  <c:v>0.12187753703236799</c:v>
                </c:pt>
                <c:pt idx="847">
                  <c:v>0.12376278952148902</c:v>
                </c:pt>
                <c:pt idx="848">
                  <c:v>0.12566463678905371</c:v>
                </c:pt>
                <c:pt idx="849">
                  <c:v>0.12758295057210714</c:v>
                </c:pt>
                <c:pt idx="850">
                  <c:v>0.12951759566585674</c:v>
                </c:pt>
                <c:pt idx="851">
                  <c:v>0.13146842987219576</c:v>
                </c:pt>
                <c:pt idx="852">
                  <c:v>0.13343530395096673</c:v>
                </c:pt>
                <c:pt idx="853">
                  <c:v>0.13541806157403544</c:v>
                </c:pt>
                <c:pt idx="854">
                  <c:v>0.13741653928224562</c:v>
                </c:pt>
                <c:pt idx="855">
                  <c:v>0.13943056644532384</c:v>
                </c:pt>
                <c:pt idx="856">
                  <c:v>0.14145996522480209</c:v>
                </c:pt>
                <c:pt idx="857">
                  <c:v>0.14350455054002545</c:v>
                </c:pt>
                <c:pt idx="858">
                  <c:v>0.14556413003731039</c:v>
                </c:pt>
                <c:pt idx="859">
                  <c:v>0.14763850406231824</c:v>
                </c:pt>
                <c:pt idx="860">
                  <c:v>0.14972746563570713</c:v>
                </c:pt>
                <c:pt idx="861">
                  <c:v>0.15183080043212366</c:v>
                </c:pt>
                <c:pt idx="862">
                  <c:v>0.15394828676259545</c:v>
                </c:pt>
                <c:pt idx="863">
                  <c:v>0.15607969556038234</c:v>
                </c:pt>
                <c:pt idx="864">
                  <c:v>0.15822479037034429</c:v>
                </c:pt>
                <c:pt idx="865">
                  <c:v>0.16038332734188063</c:v>
                </c:pt>
                <c:pt idx="866">
                  <c:v>0.16255505522549493</c:v>
                </c:pt>
                <c:pt idx="867">
                  <c:v>0.16473971537303739</c:v>
                </c:pt>
                <c:pt idx="868">
                  <c:v>0.16693704174167195</c:v>
                </c:pt>
                <c:pt idx="869">
                  <c:v>0.16914676090163031</c:v>
                </c:pt>
                <c:pt idx="870">
                  <c:v>0.17136859204776506</c:v>
                </c:pt>
                <c:pt idx="871">
                  <c:v>0.17360224701499039</c:v>
                </c:pt>
                <c:pt idx="872">
                  <c:v>0.17584743029761957</c:v>
                </c:pt>
                <c:pt idx="873">
                  <c:v>0.17810383907265059</c:v>
                </c:pt>
                <c:pt idx="874">
                  <c:v>0.18037116322703711</c:v>
                </c:pt>
                <c:pt idx="875">
                  <c:v>0.18264908538897848</c:v>
                </c:pt>
                <c:pt idx="876">
                  <c:v>0.1849372809632617</c:v>
                </c:pt>
                <c:pt idx="877">
                  <c:v>0.18723541817068573</c:v>
                </c:pt>
                <c:pt idx="878">
                  <c:v>0.18954315809159625</c:v>
                </c:pt>
                <c:pt idx="879">
                  <c:v>0.19186015471355525</c:v>
                </c:pt>
                <c:pt idx="880">
                  <c:v>0.19418605498316865</c:v>
                </c:pt>
                <c:pt idx="881">
                  <c:v>0.19652049886209205</c:v>
                </c:pt>
                <c:pt idx="882">
                  <c:v>0.19886311938723131</c:v>
                </c:pt>
                <c:pt idx="883">
                  <c:v>0.2012135427351526</c:v>
                </c:pt>
                <c:pt idx="884">
                  <c:v>0.20357138829071453</c:v>
                </c:pt>
                <c:pt idx="885">
                  <c:v>0.20593626871992976</c:v>
                </c:pt>
                <c:pt idx="886">
                  <c:v>0.20830779004706323</c:v>
                </c:pt>
                <c:pt idx="887">
                  <c:v>0.21068555173597003</c:v>
                </c:pt>
                <c:pt idx="888">
                  <c:v>0.21306914677567254</c:v>
                </c:pt>
                <c:pt idx="889">
                  <c:v>0.21545816177017427</c:v>
                </c:pt>
                <c:pt idx="890">
                  <c:v>0.21785217703250503</c:v>
                </c:pt>
                <c:pt idx="891">
                  <c:v>0.22025076668298765</c:v>
                </c:pt>
                <c:pt idx="892">
                  <c:v>0.22265349875171545</c:v>
                </c:pt>
                <c:pt idx="893">
                  <c:v>0.22505993528522389</c:v>
                </c:pt>
                <c:pt idx="894">
                  <c:v>0.22746963245734006</c:v>
                </c:pt>
                <c:pt idx="895">
                  <c:v>0.22988214068418719</c:v>
                </c:pt>
                <c:pt idx="896">
                  <c:v>0.23229700474332027</c:v>
                </c:pt>
                <c:pt idx="897">
                  <c:v>0.23471376389696583</c:v>
                </c:pt>
                <c:pt idx="898">
                  <c:v>0.2371319520193336</c:v>
                </c:pt>
                <c:pt idx="899">
                  <c:v>0.23955109772796734</c:v>
                </c:pt>
                <c:pt idx="900">
                  <c:v>0.24197072451909735</c:v>
                </c:pt>
                <c:pt idx="901">
                  <c:v>0.24439035090695357</c:v>
                </c:pt>
                <c:pt idx="902">
                  <c:v>0.24680949056699672</c:v>
                </c:pt>
                <c:pt idx="903">
                  <c:v>0.2492276524830197</c:v>
                </c:pt>
                <c:pt idx="904">
                  <c:v>0.25164434109807143</c:v>
                </c:pt>
                <c:pt idx="905">
                  <c:v>0.2540590564691434</c:v>
                </c:pt>
                <c:pt idx="906">
                  <c:v>0.25647129442557454</c:v>
                </c:pt>
                <c:pt idx="907">
                  <c:v>0.25888054673110306</c:v>
                </c:pt>
                <c:pt idx="908">
                  <c:v>0.26128630124950741</c:v>
                </c:pt>
                <c:pt idx="909">
                  <c:v>0.26368804211377256</c:v>
                </c:pt>
                <c:pt idx="910">
                  <c:v>0.2660852498987093</c:v>
                </c:pt>
                <c:pt idx="911">
                  <c:v>0.26847740179695667</c:v>
                </c:pt>
                <c:pt idx="912">
                  <c:v>0.27086397179829247</c:v>
                </c:pt>
                <c:pt idx="913">
                  <c:v>0.27324443087217126</c:v>
                </c:pt>
                <c:pt idx="914">
                  <c:v>0.2756182471534116</c:v>
                </c:pt>
                <c:pt idx="915">
                  <c:v>0.27798488613094918</c:v>
                </c:pt>
                <c:pt idx="916">
                  <c:v>0.28034381083957316</c:v>
                </c:pt>
                <c:pt idx="917">
                  <c:v>0.28269448205453301</c:v>
                </c:pt>
                <c:pt idx="918">
                  <c:v>0.28503635848896064</c:v>
                </c:pt>
                <c:pt idx="919">
                  <c:v>0.28736889699398194</c:v>
                </c:pt>
                <c:pt idx="920">
                  <c:v>0.28969155276143638</c:v>
                </c:pt>
                <c:pt idx="921">
                  <c:v>0.29200377952909529</c:v>
                </c:pt>
                <c:pt idx="922">
                  <c:v>0.29430502978827922</c:v>
                </c:pt>
                <c:pt idx="923">
                  <c:v>0.29659475499377003</c:v>
                </c:pt>
                <c:pt idx="924">
                  <c:v>0.29887240577590707</c:v>
                </c:pt>
                <c:pt idx="925">
                  <c:v>0.30113743215475897</c:v>
                </c:pt>
                <c:pt idx="926">
                  <c:v>0.3033892837562554</c:v>
                </c:pt>
                <c:pt idx="927">
                  <c:v>0.30562741003016541</c:v>
                </c:pt>
                <c:pt idx="928">
                  <c:v>0.30785126046980854</c:v>
                </c:pt>
                <c:pt idx="929">
                  <c:v>0.31006028483337206</c:v>
                </c:pt>
                <c:pt idx="930">
                  <c:v>0.31225393336671753</c:v>
                </c:pt>
                <c:pt idx="931">
                  <c:v>0.31443165702755388</c:v>
                </c:pt>
                <c:pt idx="932">
                  <c:v>0.31659290771084975</c:v>
                </c:pt>
                <c:pt idx="933">
                  <c:v>0.31873713847535862</c:v>
                </c:pt>
                <c:pt idx="934">
                  <c:v>0.32086380377112989</c:v>
                </c:pt>
                <c:pt idx="935">
                  <c:v>0.32297235966787247</c:v>
                </c:pt>
                <c:pt idx="936">
                  <c:v>0.32506226408404049</c:v>
                </c:pt>
                <c:pt idx="937">
                  <c:v>0.32713297701651323</c:v>
                </c:pt>
                <c:pt idx="938">
                  <c:v>0.32918396077072393</c:v>
                </c:pt>
                <c:pt idx="939">
                  <c:v>0.3312146801911125</c:v>
                </c:pt>
                <c:pt idx="940">
                  <c:v>0.33322460289175959</c:v>
                </c:pt>
                <c:pt idx="941">
                  <c:v>0.33521319948706629</c:v>
                </c:pt>
                <c:pt idx="942">
                  <c:v>0.33717994382234118</c:v>
                </c:pt>
                <c:pt idx="943">
                  <c:v>0.33912431320415365</c:v>
                </c:pt>
                <c:pt idx="944">
                  <c:v>0.34104578863031454</c:v>
                </c:pt>
                <c:pt idx="945">
                  <c:v>0.34294385501934616</c:v>
                </c:pt>
                <c:pt idx="946">
                  <c:v>0.34481800143929608</c:v>
                </c:pt>
                <c:pt idx="947">
                  <c:v>0.3466677213357548</c:v>
                </c:pt>
                <c:pt idx="948">
                  <c:v>0.34849251275893822</c:v>
                </c:pt>
                <c:pt idx="949">
                  <c:v>0.35029187858968985</c:v>
                </c:pt>
                <c:pt idx="950">
                  <c:v>0.35206532676426411</c:v>
                </c:pt>
                <c:pt idx="951">
                  <c:v>0.35381237049774517</c:v>
                </c:pt>
                <c:pt idx="952">
                  <c:v>0.35553252850596312</c:v>
                </c:pt>
                <c:pt idx="953">
                  <c:v>0.35722532522576722</c:v>
                </c:pt>
                <c:pt idx="954">
                  <c:v>0.3588902910335115</c:v>
                </c:pt>
                <c:pt idx="955">
                  <c:v>0.36052696246161547</c:v>
                </c:pt>
                <c:pt idx="956">
                  <c:v>0.3621348824130603</c:v>
                </c:pt>
                <c:pt idx="957">
                  <c:v>0.36371360037368211</c:v>
                </c:pt>
                <c:pt idx="958">
                  <c:v>0.36526267262212303</c:v>
                </c:pt>
                <c:pt idx="959">
                  <c:v>0.36678166243730587</c:v>
                </c:pt>
                <c:pt idx="960">
                  <c:v>0.36827014030329397</c:v>
                </c:pt>
                <c:pt idx="961">
                  <c:v>0.36972768411140344</c:v>
                </c:pt>
                <c:pt idx="962">
                  <c:v>0.37115387935943639</c:v>
                </c:pt>
                <c:pt idx="963">
                  <c:v>0.37254831934790428</c:v>
                </c:pt>
                <c:pt idx="964">
                  <c:v>0.37391060537309995</c:v>
                </c:pt>
                <c:pt idx="965">
                  <c:v>0.37524034691691038</c:v>
                </c:pt>
                <c:pt idx="966">
                  <c:v>0.37653716183322711</c:v>
                </c:pt>
                <c:pt idx="967">
                  <c:v>0.37780067653083838</c:v>
                </c:pt>
                <c:pt idx="968">
                  <c:v>0.37903052615267618</c:v>
                </c:pt>
                <c:pt idx="969">
                  <c:v>0.38022635475130012</c:v>
                </c:pt>
                <c:pt idx="970">
                  <c:v>0.38138781546050005</c:v>
                </c:pt>
                <c:pt idx="971">
                  <c:v>0.38251457066290062</c:v>
                </c:pt>
                <c:pt idx="972">
                  <c:v>0.38360629215345582</c:v>
                </c:pt>
                <c:pt idx="973">
                  <c:v>0.38466266129872101</c:v>
                </c:pt>
                <c:pt idx="974">
                  <c:v>0.38568336919179508</c:v>
                </c:pt>
                <c:pt idx="975">
                  <c:v>0.38666811680282887</c:v>
                </c:pt>
                <c:pt idx="976">
                  <c:v>0.38761661512499457</c:v>
                </c:pt>
                <c:pt idx="977">
                  <c:v>0.38852858531581708</c:v>
                </c:pt>
                <c:pt idx="978">
                  <c:v>0.38940375883377237</c:v>
                </c:pt>
                <c:pt idx="979">
                  <c:v>0.39024187757005702</c:v>
                </c:pt>
                <c:pt idx="980">
                  <c:v>0.39104269397543934</c:v>
                </c:pt>
                <c:pt idx="981">
                  <c:v>0.39180597118210547</c:v>
                </c:pt>
                <c:pt idx="982">
                  <c:v>0.39253148312041408</c:v>
                </c:pt>
                <c:pt idx="983">
                  <c:v>0.39321901463048309</c:v>
                </c:pt>
                <c:pt idx="984">
                  <c:v>0.39386836156852756</c:v>
                </c:pt>
                <c:pt idx="985">
                  <c:v>0.39447933090787646</c:v>
                </c:pt>
                <c:pt idx="986">
                  <c:v>0.3950517408345996</c:v>
                </c:pt>
                <c:pt idx="987">
                  <c:v>0.39558542083767656</c:v>
                </c:pt>
                <c:pt idx="988">
                  <c:v>0.396080211793646</c:v>
                </c:pt>
                <c:pt idx="989">
                  <c:v>0.39653596604567654</c:v>
                </c:pt>
                <c:pt idx="990">
                  <c:v>0.39695254747700348</c:v>
                </c:pt>
                <c:pt idx="991">
                  <c:v>0.39732983157868079</c:v>
                </c:pt>
                <c:pt idx="992">
                  <c:v>0.39766770551160219</c:v>
                </c:pt>
                <c:pt idx="993">
                  <c:v>0.3979660681627451</c:v>
                </c:pt>
                <c:pt idx="994">
                  <c:v>0.39822483019560184</c:v>
                </c:pt>
                <c:pt idx="995">
                  <c:v>0.39844391409475977</c:v>
                </c:pt>
                <c:pt idx="996">
                  <c:v>0.3986232542046016</c:v>
                </c:pt>
                <c:pt idx="997">
                  <c:v>0.39876279676209714</c:v>
                </c:pt>
                <c:pt idx="998">
                  <c:v>0.3988624999236644</c:v>
                </c:pt>
                <c:pt idx="999">
                  <c:v>0.39892233378608133</c:v>
                </c:pt>
                <c:pt idx="1000">
                  <c:v>0.39894228040143265</c:v>
                </c:pt>
                <c:pt idx="1001">
                  <c:v>0.39892233378608288</c:v>
                </c:pt>
                <c:pt idx="1002">
                  <c:v>0.39886249992366768</c:v>
                </c:pt>
                <c:pt idx="1003">
                  <c:v>0.39876279676210202</c:v>
                </c:pt>
                <c:pt idx="1004">
                  <c:v>0.39862325420460815</c:v>
                </c:pt>
                <c:pt idx="1005">
                  <c:v>0.39844391409476798</c:v>
                </c:pt>
                <c:pt idx="1006">
                  <c:v>0.39822483019561167</c:v>
                </c:pt>
                <c:pt idx="1007">
                  <c:v>0.39796606816275654</c:v>
                </c:pt>
                <c:pt idx="1008">
                  <c:v>0.39766770551161523</c:v>
                </c:pt>
                <c:pt idx="1009">
                  <c:v>0.39732983157869545</c:v>
                </c:pt>
                <c:pt idx="1010">
                  <c:v>0.39695254747701969</c:v>
                </c:pt>
                <c:pt idx="1011">
                  <c:v>0.39653596604569447</c:v>
                </c:pt>
                <c:pt idx="1012">
                  <c:v>0.39608021179366554</c:v>
                </c:pt>
                <c:pt idx="1013">
                  <c:v>0.3955854208376976</c:v>
                </c:pt>
                <c:pt idx="1014">
                  <c:v>0.39505174083462224</c:v>
                </c:pt>
                <c:pt idx="1015">
                  <c:v>0.39447933090790072</c:v>
                </c:pt>
                <c:pt idx="1016">
                  <c:v>0.39386836156855343</c:v>
                </c:pt>
                <c:pt idx="1017">
                  <c:v>0.39321901463051062</c:v>
                </c:pt>
                <c:pt idx="1018">
                  <c:v>0.39253148312044295</c:v>
                </c:pt>
                <c:pt idx="1019">
                  <c:v>0.39180597118213584</c:v>
                </c:pt>
                <c:pt idx="1020">
                  <c:v>0.39104269397547153</c:v>
                </c:pt>
                <c:pt idx="1021">
                  <c:v>0.39024187757009066</c:v>
                </c:pt>
                <c:pt idx="1022">
                  <c:v>0.38940375883380751</c:v>
                </c:pt>
                <c:pt idx="1023">
                  <c:v>0.38852858531585371</c:v>
                </c:pt>
                <c:pt idx="1024">
                  <c:v>0.38761661512503282</c:v>
                </c:pt>
                <c:pt idx="1025">
                  <c:v>0.38666811680286861</c:v>
                </c:pt>
                <c:pt idx="1026">
                  <c:v>0.38568336919183599</c:v>
                </c:pt>
                <c:pt idx="1027">
                  <c:v>0.38466266129876342</c:v>
                </c:pt>
                <c:pt idx="1028">
                  <c:v>0.38360629215350001</c:v>
                </c:pt>
                <c:pt idx="1029">
                  <c:v>0.3825145706629462</c:v>
                </c:pt>
                <c:pt idx="1030">
                  <c:v>0.38138781546054695</c:v>
                </c:pt>
                <c:pt idx="1031">
                  <c:v>0.38022635475134842</c:v>
                </c:pt>
                <c:pt idx="1032">
                  <c:v>0.37903052615272592</c:v>
                </c:pt>
                <c:pt idx="1033">
                  <c:v>0.37780067653088961</c:v>
                </c:pt>
                <c:pt idx="1034">
                  <c:v>0.37653716183327962</c:v>
                </c:pt>
                <c:pt idx="1035">
                  <c:v>0.37524034691696401</c:v>
                </c:pt>
                <c:pt idx="1036">
                  <c:v>0.37391060537315524</c:v>
                </c:pt>
                <c:pt idx="1037">
                  <c:v>0.37254831934796095</c:v>
                </c:pt>
                <c:pt idx="1038">
                  <c:v>0.37115387935949418</c:v>
                </c:pt>
                <c:pt idx="1039">
                  <c:v>0.36972768411146117</c:v>
                </c:pt>
                <c:pt idx="1040">
                  <c:v>0.3682701403033527</c:v>
                </c:pt>
                <c:pt idx="1041">
                  <c:v>0.36678166243736626</c:v>
                </c:pt>
                <c:pt idx="1042">
                  <c:v>0.3652626726221847</c:v>
                </c:pt>
                <c:pt idx="1043">
                  <c:v>0.36371360037374451</c:v>
                </c:pt>
                <c:pt idx="1044">
                  <c:v>0.36213488241312392</c:v>
                </c:pt>
                <c:pt idx="1045">
                  <c:v>0.36052696246168037</c:v>
                </c:pt>
                <c:pt idx="1046">
                  <c:v>0.35889029103357756</c:v>
                </c:pt>
                <c:pt idx="1047">
                  <c:v>0.35722532522583433</c:v>
                </c:pt>
                <c:pt idx="1048">
                  <c:v>0.35553252850603118</c:v>
                </c:pt>
                <c:pt idx="1049">
                  <c:v>0.35381237049781444</c:v>
                </c:pt>
                <c:pt idx="1050">
                  <c:v>0.35206532676433483</c:v>
                </c:pt>
                <c:pt idx="1051">
                  <c:v>0.35029187858976135</c:v>
                </c:pt>
                <c:pt idx="1052">
                  <c:v>0.34849251275901055</c:v>
                </c:pt>
                <c:pt idx="1053">
                  <c:v>0.34666772133582835</c:v>
                </c:pt>
                <c:pt idx="1054">
                  <c:v>0.34481800143937058</c:v>
                </c:pt>
                <c:pt idx="1055">
                  <c:v>0.3429438550194216</c:v>
                </c:pt>
                <c:pt idx="1056">
                  <c:v>0.3410457886303907</c:v>
                </c:pt>
                <c:pt idx="1057">
                  <c:v>0.33912431320423081</c:v>
                </c:pt>
                <c:pt idx="1058">
                  <c:v>0.33717994382241984</c:v>
                </c:pt>
                <c:pt idx="1059">
                  <c:v>0.33521319948714584</c:v>
                </c:pt>
                <c:pt idx="1060">
                  <c:v>0.33322460289183936</c:v>
                </c:pt>
                <c:pt idx="1061">
                  <c:v>0.33121468019119332</c:v>
                </c:pt>
                <c:pt idx="1062">
                  <c:v>0.32918396077080558</c:v>
                </c:pt>
                <c:pt idx="1063">
                  <c:v>0.32713297701659566</c:v>
                </c:pt>
                <c:pt idx="1064">
                  <c:v>0.3250622640841237</c:v>
                </c:pt>
                <c:pt idx="1065">
                  <c:v>0.32297235966795623</c:v>
                </c:pt>
                <c:pt idx="1066">
                  <c:v>0.32086380377121504</c:v>
                </c:pt>
                <c:pt idx="1067">
                  <c:v>0.31873713847544444</c:v>
                </c:pt>
                <c:pt idx="1068">
                  <c:v>0.31659290771093562</c:v>
                </c:pt>
                <c:pt idx="1069">
                  <c:v>0.31443165702764042</c:v>
                </c:pt>
                <c:pt idx="1070">
                  <c:v>0.31225393336680496</c:v>
                </c:pt>
                <c:pt idx="1071">
                  <c:v>0.31006028483346015</c:v>
                </c:pt>
                <c:pt idx="1072">
                  <c:v>0.30785126046989725</c:v>
                </c:pt>
                <c:pt idx="1073">
                  <c:v>0.30562741003025445</c:v>
                </c:pt>
                <c:pt idx="1074">
                  <c:v>0.30338928375634522</c:v>
                </c:pt>
                <c:pt idx="1075">
                  <c:v>0.30113743215484978</c:v>
                </c:pt>
                <c:pt idx="1076">
                  <c:v>0.29887240577599794</c:v>
                </c:pt>
                <c:pt idx="1077">
                  <c:v>0.29659475499386118</c:v>
                </c:pt>
                <c:pt idx="1078">
                  <c:v>0.29430502978837103</c:v>
                </c:pt>
                <c:pt idx="1079">
                  <c:v>0.2920037795291876</c:v>
                </c:pt>
                <c:pt idx="1080">
                  <c:v>0.28969155276152908</c:v>
                </c:pt>
                <c:pt idx="1081">
                  <c:v>0.28736889699407486</c:v>
                </c:pt>
                <c:pt idx="1082">
                  <c:v>0.28503635848905395</c:v>
                </c:pt>
                <c:pt idx="1083">
                  <c:v>0.28269448205462738</c:v>
                </c:pt>
                <c:pt idx="1084">
                  <c:v>0.28034381083966786</c:v>
                </c:pt>
                <c:pt idx="1085">
                  <c:v>0.27798488613104344</c:v>
                </c:pt>
                <c:pt idx="1086">
                  <c:v>0.27561824715350403</c:v>
                </c:pt>
                <c:pt idx="1087">
                  <c:v>0.27324443087226374</c:v>
                </c:pt>
                <c:pt idx="1088">
                  <c:v>0.27086397179838562</c:v>
                </c:pt>
                <c:pt idx="1089">
                  <c:v>0.26847740179705015</c:v>
                </c:pt>
                <c:pt idx="1090">
                  <c:v>0.26608524989880272</c:v>
                </c:pt>
                <c:pt idx="1091">
                  <c:v>0.26368804211386637</c:v>
                </c:pt>
                <c:pt idx="1092">
                  <c:v>0.26128630124960145</c:v>
                </c:pt>
                <c:pt idx="1093">
                  <c:v>0.2588805467311967</c:v>
                </c:pt>
                <c:pt idx="1094">
                  <c:v>0.25647129442566829</c:v>
                </c:pt>
                <c:pt idx="1095">
                  <c:v>0.25405905646923721</c:v>
                </c:pt>
                <c:pt idx="1096">
                  <c:v>0.25164434109816536</c:v>
                </c:pt>
                <c:pt idx="1097">
                  <c:v>0.24922765248311424</c:v>
                </c:pt>
                <c:pt idx="1098">
                  <c:v>0.24680949056709106</c:v>
                </c:pt>
                <c:pt idx="1099">
                  <c:v>0.24439035090704816</c:v>
                </c:pt>
                <c:pt idx="1100">
                  <c:v>0.24197072451919197</c:v>
                </c:pt>
                <c:pt idx="1101">
                  <c:v>0.23955109772806174</c:v>
                </c:pt>
                <c:pt idx="1102">
                  <c:v>0.23713195201942794</c:v>
                </c:pt>
                <c:pt idx="1103">
                  <c:v>0.23471376389706017</c:v>
                </c:pt>
                <c:pt idx="1104">
                  <c:v>0.23229700474341447</c:v>
                </c:pt>
                <c:pt idx="1105">
                  <c:v>0.22988214068428131</c:v>
                </c:pt>
                <c:pt idx="1106">
                  <c:v>0.2274696324574341</c:v>
                </c:pt>
                <c:pt idx="1107">
                  <c:v>0.22505993528531779</c:v>
                </c:pt>
                <c:pt idx="1108">
                  <c:v>0.2226534987518092</c:v>
                </c:pt>
                <c:pt idx="1109">
                  <c:v>0.22025076668308127</c:v>
                </c:pt>
                <c:pt idx="1110">
                  <c:v>0.21785217703259843</c:v>
                </c:pt>
                <c:pt idx="1111">
                  <c:v>0.2154581617702675</c:v>
                </c:pt>
                <c:pt idx="1112">
                  <c:v>0.21306914677576555</c:v>
                </c:pt>
                <c:pt idx="1113">
                  <c:v>0.21068555173606288</c:v>
                </c:pt>
                <c:pt idx="1114">
                  <c:v>0.2083077900471558</c:v>
                </c:pt>
                <c:pt idx="1115">
                  <c:v>0.20593626872002205</c:v>
                </c:pt>
                <c:pt idx="1116">
                  <c:v>0.20357138829080662</c:v>
                </c:pt>
                <c:pt idx="1117">
                  <c:v>0.20121354273524442</c:v>
                </c:pt>
                <c:pt idx="1118">
                  <c:v>0.19886311938732279</c:v>
                </c:pt>
                <c:pt idx="1119">
                  <c:v>0.19652049886218326</c:v>
                </c:pt>
                <c:pt idx="1120">
                  <c:v>0.19418605498325955</c:v>
                </c:pt>
                <c:pt idx="1121">
                  <c:v>0.19186015471364581</c:v>
                </c:pt>
                <c:pt idx="1122">
                  <c:v>0.18954315809168645</c:v>
                </c:pt>
                <c:pt idx="1123">
                  <c:v>0.18723541817077557</c:v>
                </c:pt>
                <c:pt idx="1124">
                  <c:v>0.18493728096335116</c:v>
                </c:pt>
                <c:pt idx="1125">
                  <c:v>0.18264908538906754</c:v>
                </c:pt>
                <c:pt idx="1126">
                  <c:v>0.18037116322712579</c:v>
                </c:pt>
                <c:pt idx="1127">
                  <c:v>0.1781038390727388</c:v>
                </c:pt>
                <c:pt idx="1128">
                  <c:v>0.17584743029770739</c:v>
                </c:pt>
                <c:pt idx="1129">
                  <c:v>0.17360224701507779</c:v>
                </c:pt>
                <c:pt idx="1130">
                  <c:v>0.1713685920478519</c:v>
                </c:pt>
                <c:pt idx="1131">
                  <c:v>0.16914676090171671</c:v>
                </c:pt>
                <c:pt idx="1132">
                  <c:v>0.16693704174175789</c:v>
                </c:pt>
                <c:pt idx="1133">
                  <c:v>0.1647397153731206</c:v>
                </c:pt>
                <c:pt idx="1134">
                  <c:v>0.1625550552255777</c:v>
                </c:pt>
                <c:pt idx="1135">
                  <c:v>0.16038332734196289</c:v>
                </c:pt>
                <c:pt idx="1136">
                  <c:v>0.15822479037042605</c:v>
                </c:pt>
                <c:pt idx="1137">
                  <c:v>0.15607969556046358</c:v>
                </c:pt>
                <c:pt idx="1138">
                  <c:v>0.15394828676267616</c:v>
                </c:pt>
                <c:pt idx="1139">
                  <c:v>0.15183080043220384</c:v>
                </c:pt>
                <c:pt idx="1140">
                  <c:v>0.14972746563578676</c:v>
                </c:pt>
                <c:pt idx="1141">
                  <c:v>0.14763850406239734</c:v>
                </c:pt>
                <c:pt idx="1142">
                  <c:v>0.14556413003738888</c:v>
                </c:pt>
                <c:pt idx="1143">
                  <c:v>0.14350455054010341</c:v>
                </c:pt>
                <c:pt idx="1144">
                  <c:v>0.14145996522487947</c:v>
                </c:pt>
                <c:pt idx="1145">
                  <c:v>0.13943056644540072</c:v>
                </c:pt>
                <c:pt idx="1146">
                  <c:v>0.13741653928232189</c:v>
                </c:pt>
                <c:pt idx="1147">
                  <c:v>0.1354180615741111</c:v>
                </c:pt>
                <c:pt idx="1148">
                  <c:v>0.13343530395104178</c:v>
                </c:pt>
                <c:pt idx="1149">
                  <c:v>0.1314684298722702</c:v>
                </c:pt>
                <c:pt idx="1150">
                  <c:v>0.1295175956659306</c:v>
                </c:pt>
                <c:pt idx="1151">
                  <c:v>0.12758295057218039</c:v>
                </c:pt>
                <c:pt idx="1152">
                  <c:v>0.12566463678912632</c:v>
                </c:pt>
                <c:pt idx="1153">
                  <c:v>0.12376278952156099</c:v>
                </c:pt>
                <c:pt idx="1154">
                  <c:v>0.1218775370324393</c:v>
                </c:pt>
                <c:pt idx="1155">
                  <c:v>0.12000900069702279</c:v>
                </c:pt>
                <c:pt idx="1156">
                  <c:v>0.11815729505961915</c:v>
                </c:pt>
                <c:pt idx="1157">
                  <c:v>0.1163225278928436</c:v>
                </c:pt>
                <c:pt idx="1158">
                  <c:v>0.11450480025932853</c:v>
                </c:pt>
                <c:pt idx="1159">
                  <c:v>0.11270420657580639</c:v>
                </c:pt>
                <c:pt idx="1160">
                  <c:v>0.11092083467949103</c:v>
                </c:pt>
                <c:pt idx="1161">
                  <c:v>0.10915476589668251</c:v>
                </c:pt>
                <c:pt idx="1162">
                  <c:v>0.10740607511351861</c:v>
                </c:pt>
                <c:pt idx="1163">
                  <c:v>0.10567483084879804</c:v>
                </c:pt>
                <c:pt idx="1164">
                  <c:v>0.10396109532879828</c:v>
                </c:pt>
                <c:pt idx="1165">
                  <c:v>0.10226492456401172</c:v>
                </c:pt>
                <c:pt idx="1166">
                  <c:v>0.10058636842772394</c:v>
                </c:pt>
                <c:pt idx="1167">
                  <c:v>9.8925470736356727E-2</c:v>
                </c:pt>
                <c:pt idx="1168">
                  <c:v>9.7282269331500165E-2</c:v>
                </c:pt>
                <c:pt idx="1169">
                  <c:v>9.565679616355631E-2</c:v>
                </c:pt>
                <c:pt idx="1170">
                  <c:v>9.4049077376918908E-2</c:v>
                </c:pt>
                <c:pt idx="1171">
                  <c:v>9.2459133396612284E-2</c:v>
                </c:pt>
                <c:pt idx="1172">
                  <c:v>9.0886979016314123E-2</c:v>
                </c:pt>
                <c:pt idx="1173">
                  <c:v>8.9332623487701351E-2</c:v>
                </c:pt>
                <c:pt idx="1174">
                  <c:v>8.779607061095146E-2</c:v>
                </c:pt>
                <c:pt idx="1175">
                  <c:v>8.6277318826556801E-2</c:v>
                </c:pt>
                <c:pt idx="1176">
                  <c:v>8.4776361308066969E-2</c:v>
                </c:pt>
                <c:pt idx="1177">
                  <c:v>8.3293186055918692E-2</c:v>
                </c:pt>
                <c:pt idx="1178">
                  <c:v>8.1827775992186491E-2</c:v>
                </c:pt>
                <c:pt idx="1179">
                  <c:v>8.0380109056197316E-2</c:v>
                </c:pt>
                <c:pt idx="1180">
                  <c:v>7.8950158300936768E-2</c:v>
                </c:pt>
                <c:pt idx="1181">
                  <c:v>7.7537891990176064E-2</c:v>
                </c:pt>
                <c:pt idx="1182">
                  <c:v>7.6143273696248875E-2</c:v>
                </c:pt>
                <c:pt idx="1183">
                  <c:v>7.4766262398408639E-2</c:v>
                </c:pt>
                <c:pt idx="1184">
                  <c:v>7.34068125816974E-2</c:v>
                </c:pt>
                <c:pt idx="1185">
                  <c:v>7.2064874336257967E-2</c:v>
                </c:pt>
                <c:pt idx="1186">
                  <c:v>7.0740393457022863E-2</c:v>
                </c:pt>
                <c:pt idx="1187">
                  <c:v>6.9433311543713155E-2</c:v>
                </c:pt>
                <c:pt idx="1188">
                  <c:v>6.8143566101083006E-2</c:v>
                </c:pt>
                <c:pt idx="1189">
                  <c:v>6.6871090639345071E-2</c:v>
                </c:pt>
                <c:pt idx="1190">
                  <c:v>6.5615814774713996E-2</c:v>
                </c:pt>
                <c:pt idx="1191">
                  <c:v>6.4377664330006232E-2</c:v>
                </c:pt>
                <c:pt idx="1192">
                  <c:v>6.3156561435235015E-2</c:v>
                </c:pt>
                <c:pt idx="1193">
                  <c:v>6.1952424628141031E-2</c:v>
                </c:pt>
                <c:pt idx="1194">
                  <c:v>6.0765168954600136E-2</c:v>
                </c:pt>
                <c:pt idx="1195">
                  <c:v>5.9594706068850922E-2</c:v>
                </c:pt>
                <c:pt idx="1196">
                  <c:v>5.8440944333485824E-2</c:v>
                </c:pt>
                <c:pt idx="1197">
                  <c:v>5.7303788919150993E-2</c:v>
                </c:pt>
                <c:pt idx="1198">
                  <c:v>5.6183141903901404E-2</c:v>
                </c:pt>
                <c:pt idx="1199">
                  <c:v>5.5078902372158643E-2</c:v>
                </c:pt>
                <c:pt idx="1200">
                  <c:v>5.399096651322044E-2</c:v>
                </c:pt>
                <c:pt idx="1201">
                  <c:v>5.2919227719272176E-2</c:v>
                </c:pt>
                <c:pt idx="1202">
                  <c:v>5.1863576682851992E-2</c:v>
                </c:pt>
                <c:pt idx="1203">
                  <c:v>5.0823901493722123E-2</c:v>
                </c:pt>
                <c:pt idx="1204">
                  <c:v>4.9800087735101257E-2</c:v>
                </c:pt>
                <c:pt idx="1205">
                  <c:v>4.8792018579212747E-2</c:v>
                </c:pt>
                <c:pt idx="1206">
                  <c:v>4.7799574882106573E-2</c:v>
                </c:pt>
                <c:pt idx="1207">
                  <c:v>4.6822635277712209E-2</c:v>
                </c:pt>
                <c:pt idx="1208">
                  <c:v>4.5861076271083517E-2</c:v>
                </c:pt>
                <c:pt idx="1209">
                  <c:v>4.4914772330795237E-2</c:v>
                </c:pt>
                <c:pt idx="1210">
                  <c:v>4.3983595980454905E-2</c:v>
                </c:pt>
                <c:pt idx="1211">
                  <c:v>4.3067417889292983E-2</c:v>
                </c:pt>
                <c:pt idx="1212">
                  <c:v>4.2166106961797137E-2</c:v>
                </c:pt>
                <c:pt idx="1213">
                  <c:v>4.1279530426356757E-2</c:v>
                </c:pt>
                <c:pt idx="1214">
                  <c:v>4.0407553922886252E-2</c:v>
                </c:pt>
                <c:pt idx="1215">
                  <c:v>3.9550041589395707E-2</c:v>
                </c:pt>
                <c:pt idx="1216">
                  <c:v>3.8706856147480699E-2</c:v>
                </c:pt>
                <c:pt idx="1217">
                  <c:v>3.7877858986702116E-2</c:v>
                </c:pt>
                <c:pt idx="1218">
                  <c:v>3.7062910247830726E-2</c:v>
                </c:pt>
                <c:pt idx="1219">
                  <c:v>3.6261868904930036E-2</c:v>
                </c:pt>
                <c:pt idx="1220">
                  <c:v>3.5474592846254843E-2</c:v>
                </c:pt>
                <c:pt idx="1221">
                  <c:v>3.4700938953941808E-2</c:v>
                </c:pt>
                <c:pt idx="1222">
                  <c:v>3.39407631824718E-2</c:v>
                </c:pt>
                <c:pt idx="1223">
                  <c:v>3.3193920635883306E-2</c:v>
                </c:pt>
                <c:pt idx="1224">
                  <c:v>3.246026564371926E-2</c:v>
                </c:pt>
                <c:pt idx="1225">
                  <c:v>3.1739651835688852E-2</c:v>
                </c:pt>
                <c:pt idx="1226">
                  <c:v>3.1031932215029284E-2</c:v>
                </c:pt>
                <c:pt idx="1227">
                  <c:v>3.03369592305523E-2</c:v>
                </c:pt>
                <c:pt idx="1228">
                  <c:v>2.9654584847361543E-2</c:v>
                </c:pt>
                <c:pt idx="1229">
                  <c:v>2.8984660616229334E-2</c:v>
                </c:pt>
                <c:pt idx="1230">
                  <c:v>2.8327037741620705E-2</c:v>
                </c:pt>
                <c:pt idx="1231">
                  <c:v>2.7681567148355759E-2</c:v>
                </c:pt>
                <c:pt idx="1232">
                  <c:v>2.7048099546900593E-2</c:v>
                </c:pt>
                <c:pt idx="1233">
                  <c:v>2.6426485497280206E-2</c:v>
                </c:pt>
                <c:pt idx="1234">
                  <c:v>2.581657547160579E-2</c:v>
                </c:pt>
                <c:pt idx="1235">
                  <c:v>2.5218219915212173E-2</c:v>
                </c:pt>
                <c:pt idx="1236">
                  <c:v>2.4631269306399931E-2</c:v>
                </c:pt>
                <c:pt idx="1237">
                  <c:v>2.4055574214780082E-2</c:v>
                </c:pt>
                <c:pt idx="1238">
                  <c:v>2.3490985358218124E-2</c:v>
                </c:pt>
                <c:pt idx="1239">
                  <c:v>2.2937353658377142E-2</c:v>
                </c:pt>
                <c:pt idx="1240">
                  <c:v>2.2394530294859008E-2</c:v>
                </c:pt>
                <c:pt idx="1241">
                  <c:v>2.1862366757945197E-2</c:v>
                </c:pt>
                <c:pt idx="1242">
                  <c:v>2.1340714899938266E-2</c:v>
                </c:pt>
                <c:pt idx="1243">
                  <c:v>2.0829426985107372E-2</c:v>
                </c:pt>
                <c:pt idx="1244">
                  <c:v>2.0328355738240704E-2</c:v>
                </c:pt>
                <c:pt idx="1245">
                  <c:v>1.9837354391809905E-2</c:v>
                </c:pt>
                <c:pt idx="1246">
                  <c:v>1.9356276731751231E-2</c:v>
                </c:pt>
                <c:pt idx="1247">
                  <c:v>1.8884977141870166E-2</c:v>
                </c:pt>
                <c:pt idx="1248">
                  <c:v>1.8423310646875742E-2</c:v>
                </c:pt>
                <c:pt idx="1249">
                  <c:v>1.797113295405306E-2</c:v>
                </c:pt>
                <c:pt idx="1250">
                  <c:v>1.7528300493581693E-2</c:v>
                </c:pt>
                <c:pt idx="1251">
                  <c:v>1.7094670457509811E-2</c:v>
                </c:pt>
                <c:pt idx="1252">
                  <c:v>1.6670100837393668E-2</c:v>
                </c:pt>
                <c:pt idx="1253">
                  <c:v>1.6254450460612833E-2</c:v>
                </c:pt>
                <c:pt idx="1254">
                  <c:v>1.5847579025372899E-2</c:v>
                </c:pt>
                <c:pt idx="1255">
                  <c:v>1.5449347134406986E-2</c:v>
                </c:pt>
                <c:pt idx="1256">
                  <c:v>1.5059616327389024E-2</c:v>
                </c:pt>
                <c:pt idx="1257">
                  <c:v>1.4678249112071346E-2</c:v>
                </c:pt>
                <c:pt idx="1258">
                  <c:v>1.4305108994160766E-2</c:v>
                </c:pt>
                <c:pt idx="1259">
                  <c:v>1.3940060505946645E-2</c:v>
                </c:pt>
                <c:pt idx="1260">
                  <c:v>1.3582969233696217E-2</c:v>
                </c:pt>
                <c:pt idx="1261">
                  <c:v>1.3233701843831725E-2</c:v>
                </c:pt>
                <c:pt idx="1262">
                  <c:v>1.2892126107905442E-2</c:v>
                </c:pt>
                <c:pt idx="1263">
                  <c:v>1.2558110926388109E-2</c:v>
                </c:pt>
                <c:pt idx="1264">
                  <c:v>1.2231526351287665E-2</c:v>
                </c:pt>
                <c:pt idx="1265">
                  <c:v>1.1912243607614642E-2</c:v>
                </c:pt>
                <c:pt idx="1266">
                  <c:v>1.1600135113711822E-2</c:v>
                </c:pt>
                <c:pt idx="1267">
                  <c:v>1.1295074500465173E-2</c:v>
                </c:pt>
                <c:pt idx="1268">
                  <c:v>1.0996936629414419E-2</c:v>
                </c:pt>
                <c:pt idx="1269">
                  <c:v>1.0705597609780819E-2</c:v>
                </c:pt>
                <c:pt idx="1270">
                  <c:v>1.0420934814431035E-2</c:v>
                </c:pt>
                <c:pt idx="1271">
                  <c:v>1.0142826894795318E-2</c:v>
                </c:pt>
                <c:pt idx="1272">
                  <c:v>9.8711537947591896E-3</c:v>
                </c:pt>
                <c:pt idx="1273">
                  <c:v>9.6057967635474438E-3</c:v>
                </c:pt>
                <c:pt idx="1274">
                  <c:v>9.3466383676199701E-3</c:v>
                </c:pt>
                <c:pt idx="1275">
                  <c:v>9.093562501598559E-3</c:v>
                </c:pt>
                <c:pt idx="1276">
                  <c:v>8.8464543982445486E-3</c:v>
                </c:pt>
                <c:pt idx="1277">
                  <c:v>8.6052006375068289E-3</c:v>
                </c:pt>
                <c:pt idx="1278">
                  <c:v>8.3696891546600049E-3</c:v>
                </c:pt>
                <c:pt idx="1279">
                  <c:v>8.1398092475528372E-3</c:v>
                </c:pt>
                <c:pt idx="1280">
                  <c:v>7.9154515829866108E-3</c:v>
                </c:pt>
                <c:pt idx="1281">
                  <c:v>7.6965082022438149E-3</c:v>
                </c:pt>
                <c:pt idx="1282">
                  <c:v>7.4828725257868869E-3</c:v>
                </c:pt>
                <c:pt idx="1283">
                  <c:v>7.2744393571473999E-3</c:v>
                </c:pt>
                <c:pt idx="1284">
                  <c:v>7.0711048860254717E-3</c:v>
                </c:pt>
                <c:pt idx="1285">
                  <c:v>6.8727666906198484E-3</c:v>
                </c:pt>
                <c:pt idx="1286">
                  <c:v>6.6793237392083439E-3</c:v>
                </c:pt>
                <c:pt idx="1287">
                  <c:v>6.4906763909989553E-3</c:v>
                </c:pt>
                <c:pt idx="1288">
                  <c:v>6.3067263962713711E-3</c:v>
                </c:pt>
                <c:pt idx="1289">
                  <c:v>6.1273768958289981E-3</c:v>
                </c:pt>
                <c:pt idx="1290">
                  <c:v>5.9525324197810285E-3</c:v>
                </c:pt>
                <c:pt idx="1291">
                  <c:v>5.7820988856745253E-3</c:v>
                </c:pt>
                <c:pt idx="1292">
                  <c:v>5.6159835959958809E-3</c:v>
                </c:pt>
                <c:pt idx="1293">
                  <c:v>5.454095235061341E-3</c:v>
                </c:pt>
                <c:pt idx="1294">
                  <c:v>5.2963438653156857E-3</c:v>
                </c:pt>
                <c:pt idx="1295">
                  <c:v>5.142640923058492E-3</c:v>
                </c:pt>
                <c:pt idx="1296">
                  <c:v>4.992899213616806E-3</c:v>
                </c:pt>
                <c:pt idx="1297">
                  <c:v>4.8470329059832652E-3</c:v>
                </c:pt>
                <c:pt idx="1298">
                  <c:v>4.7049575269381833E-3</c:v>
                </c:pt>
                <c:pt idx="1299">
                  <c:v>4.5665899546742401E-3</c:v>
                </c:pt>
                <c:pt idx="1300">
                  <c:v>4.4318484119419983E-3</c:v>
                </c:pt>
                <c:pt idx="1301">
                  <c:v>4.3006524587343303E-3</c:v>
                </c:pt>
                <c:pt idx="1302">
                  <c:v>4.1729229845277457E-3</c:v>
                </c:pt>
                <c:pt idx="1303">
                  <c:v>4.0485822000981076E-3</c:v>
                </c:pt>
                <c:pt idx="1304">
                  <c:v>3.9275536289283611E-3</c:v>
                </c:pt>
                <c:pt idx="1305">
                  <c:v>3.8097620982252916E-3</c:v>
                </c:pt>
                <c:pt idx="1306">
                  <c:v>3.695133729562428E-3</c:v>
                </c:pt>
                <c:pt idx="1307">
                  <c:v>3.5835959291656587E-3</c:v>
                </c:pt>
                <c:pt idx="1308">
                  <c:v>3.4750773778581502E-3</c:v>
                </c:pt>
                <c:pt idx="1309">
                  <c:v>3.369508020680602E-3</c:v>
                </c:pt>
                <c:pt idx="1310">
                  <c:v>3.2668190562029588E-3</c:v>
                </c:pt>
                <c:pt idx="1311">
                  <c:v>3.166942925543031E-3</c:v>
                </c:pt>
                <c:pt idx="1312">
                  <c:v>3.0698133011076165E-3</c:v>
                </c:pt>
                <c:pt idx="1313">
                  <c:v>2.9753650750710438E-3</c:v>
                </c:pt>
                <c:pt idx="1314">
                  <c:v>2.8835343476061562E-3</c:v>
                </c:pt>
                <c:pt idx="1315">
                  <c:v>2.7942584148820853E-3</c:v>
                </c:pt>
                <c:pt idx="1316">
                  <c:v>2.7074757568432677E-3</c:v>
                </c:pt>
                <c:pt idx="1317">
                  <c:v>2.6231260247835172E-3</c:v>
                </c:pt>
                <c:pt idx="1318">
                  <c:v>2.5411500287289474E-3</c:v>
                </c:pt>
                <c:pt idx="1319">
                  <c:v>2.4614897246430551E-3</c:v>
                </c:pt>
                <c:pt idx="1320">
                  <c:v>2.3840882014671311E-3</c:v>
                </c:pt>
                <c:pt idx="1321">
                  <c:v>2.3088896680087184E-3</c:v>
                </c:pt>
                <c:pt idx="1322">
                  <c:v>2.2358394396906987E-3</c:v>
                </c:pt>
                <c:pt idx="1323">
                  <c:v>2.1648839251731575E-3</c:v>
                </c:pt>
                <c:pt idx="1324">
                  <c:v>2.0959706128599797E-3</c:v>
                </c:pt>
                <c:pt idx="1325">
                  <c:v>2.0290480573017461E-3</c:v>
                </c:pt>
                <c:pt idx="1326">
                  <c:v>1.9640658655062961E-3</c:v>
                </c:pt>
                <c:pt idx="1327">
                  <c:v>1.9009746831679458E-3</c:v>
                </c:pt>
                <c:pt idx="1328">
                  <c:v>1.8397261808260894E-3</c:v>
                </c:pt>
                <c:pt idx="1329">
                  <c:v>1.7802730399636365E-3</c:v>
                </c:pt>
                <c:pt idx="1330">
                  <c:v>1.7225689390553854E-3</c:v>
                </c:pt>
                <c:pt idx="1331">
                  <c:v>1.6665685395762359E-3</c:v>
                </c:pt>
                <c:pt idx="1332">
                  <c:v>1.6122274719787295E-3</c:v>
                </c:pt>
                <c:pt idx="1333">
                  <c:v>1.5595023216492512E-3</c:v>
                </c:pt>
                <c:pt idx="1334">
                  <c:v>1.5083506148518182E-3</c:v>
                </c:pt>
                <c:pt idx="1335">
                  <c:v>1.4587308046682124E-3</c:v>
                </c:pt>
                <c:pt idx="1336">
                  <c:v>1.4106022569428055E-3</c:v>
                </c:pt>
                <c:pt idx="1337">
                  <c:v>1.3639252362402832E-3</c:v>
                </c:pt>
                <c:pt idx="1338">
                  <c:v>1.3186608918240772E-3</c:v>
                </c:pt>
                <c:pt idx="1339">
                  <c:v>1.2747712436631301E-3</c:v>
                </c:pt>
                <c:pt idx="1340">
                  <c:v>1.232219168474275E-3</c:v>
                </c:pt>
                <c:pt idx="1341">
                  <c:v>1.1909683858073363E-3</c:v>
                </c:pt>
                <c:pt idx="1342">
                  <c:v>1.1509834441796641E-3</c:v>
                </c:pt>
                <c:pt idx="1343">
                  <c:v>1.1122297072667098E-3</c:v>
                </c:pt>
                <c:pt idx="1344">
                  <c:v>1.0746733401548437E-3</c:v>
                </c:pt>
                <c:pt idx="1345">
                  <c:v>1.0382812956624854E-3</c:v>
                </c:pt>
                <c:pt idx="1346">
                  <c:v>1.003021300735278E-3</c:v>
                </c:pt>
                <c:pt idx="1347">
                  <c:v>9.6886184292085443E-4</c:v>
                </c:pt>
                <c:pt idx="1348">
                  <c:v>9.3577215692845609E-4</c:v>
                </c:pt>
                <c:pt idx="1349">
                  <c:v>9.0372221127847066E-4</c:v>
                </c:pt>
                <c:pt idx="1350">
                  <c:v>8.7268269504667696E-4</c:v>
                </c:pt>
                <c:pt idx="1351">
                  <c:v>8.426250047077888E-4</c:v>
                </c:pt>
                <c:pt idx="1352">
                  <c:v>8.1352123108266732E-4</c:v>
                </c:pt>
                <c:pt idx="1353">
                  <c:v>7.8534414639330058E-4</c:v>
                </c:pt>
                <c:pt idx="1354">
                  <c:v>7.5806719142951608E-4</c:v>
                </c:pt>
                <c:pt idx="1355">
                  <c:v>7.3166446283108935E-4</c:v>
                </c:pt>
                <c:pt idx="1356">
                  <c:v>7.0611070048879059E-4</c:v>
                </c:pt>
                <c:pt idx="1357">
                  <c:v>6.8138127506762124E-4</c:v>
                </c:pt>
                <c:pt idx="1358">
                  <c:v>6.5745217565538292E-4</c:v>
                </c:pt>
                <c:pt idx="1359">
                  <c:v>6.3429999753944022E-4</c:v>
                </c:pt>
                <c:pt idx="1360">
                  <c:v>6.1190193011443326E-4</c:v>
                </c:pt>
                <c:pt idx="1361">
                  <c:v>5.9023574492342453E-4</c:v>
                </c:pt>
                <c:pt idx="1362">
                  <c:v>5.6927978383487093E-4</c:v>
                </c:pt>
                <c:pt idx="1363">
                  <c:v>5.4901294735755599E-4</c:v>
                </c:pt>
                <c:pt idx="1364">
                  <c:v>5.2941468309551307E-4</c:v>
                </c:pt>
                <c:pt idx="1365">
                  <c:v>5.1046497434474407E-4</c:v>
                </c:pt>
                <c:pt idx="1366">
                  <c:v>4.9214432883343381E-4</c:v>
                </c:pt>
                <c:pt idx="1367">
                  <c:v>4.7443376760714269E-4</c:v>
                </c:pt>
                <c:pt idx="1368">
                  <c:v>4.5731481406036199E-4</c:v>
                </c:pt>
                <c:pt idx="1369">
                  <c:v>4.4076948311561981E-4</c:v>
                </c:pt>
                <c:pt idx="1370">
                  <c:v>4.2478027055122339E-4</c:v>
                </c:pt>
                <c:pt idx="1371">
                  <c:v>4.0933014247853392E-4</c:v>
                </c:pt>
                <c:pt idx="1372">
                  <c:v>3.9440252496959684E-4</c:v>
                </c:pt>
                <c:pt idx="1373">
                  <c:v>3.7998129383574631E-4</c:v>
                </c:pt>
                <c:pt idx="1374">
                  <c:v>3.6605076455774587E-4</c:v>
                </c:pt>
                <c:pt idx="1375">
                  <c:v>3.5259568236784244E-4</c:v>
                </c:pt>
                <c:pt idx="1376">
                  <c:v>3.396012124840375E-4</c:v>
                </c:pt>
                <c:pt idx="1377">
                  <c:v>3.2705293049674502E-4</c:v>
                </c:pt>
                <c:pt idx="1378">
                  <c:v>3.1493681290787869E-4</c:v>
                </c:pt>
                <c:pt idx="1379">
                  <c:v>3.0323922782234916E-4</c:v>
                </c:pt>
                <c:pt idx="1380">
                  <c:v>2.919469257917929E-4</c:v>
                </c:pt>
                <c:pt idx="1381">
                  <c:v>2.8104703081030757E-4</c:v>
                </c:pt>
                <c:pt idx="1382">
                  <c:v>2.7052703146183092E-4</c:v>
                </c:pt>
                <c:pt idx="1383">
                  <c:v>2.6037477221874187E-4</c:v>
                </c:pt>
                <c:pt idx="1384">
                  <c:v>2.505784448911492E-4</c:v>
                </c:pt>
                <c:pt idx="1385">
                  <c:v>2.4112658022627207E-4</c:v>
                </c:pt>
                <c:pt idx="1386">
                  <c:v>2.3200803965721086E-4</c:v>
                </c:pt>
                <c:pt idx="1387">
                  <c:v>2.2321200720036135E-4</c:v>
                </c:pt>
                <c:pt idx="1388">
                  <c:v>2.1472798150061684E-4</c:v>
                </c:pt>
                <c:pt idx="1389">
                  <c:v>2.0654576802346672E-4</c:v>
                </c:pt>
                <c:pt idx="1390">
                  <c:v>1.9865547139300487E-4</c:v>
                </c:pt>
                <c:pt idx="1391">
                  <c:v>1.9104748787482188E-4</c:v>
                </c:pt>
                <c:pt idx="1392">
                  <c:v>1.8371249800267295E-4</c:v>
                </c:pt>
                <c:pt idx="1393">
                  <c:v>1.7664145934777922E-4</c:v>
                </c:pt>
                <c:pt idx="1394">
                  <c:v>1.6982559942954416E-4</c:v>
                </c:pt>
                <c:pt idx="1395">
                  <c:v>1.6325640876643557E-4</c:v>
                </c:pt>
                <c:pt idx="1396">
                  <c:v>1.5692563406571845E-4</c:v>
                </c:pt>
                <c:pt idx="1397">
                  <c:v>1.5082527155069753E-4</c:v>
                </c:pt>
                <c:pt idx="1398">
                  <c:v>1.4494756042406404E-4</c:v>
                </c:pt>
                <c:pt idx="1399">
                  <c:v>1.3928497646592666E-4</c:v>
                </c:pt>
                <c:pt idx="1400">
                  <c:v>1.3383022576504605E-4</c:v>
                </c:pt>
                <c:pt idx="1401">
                  <c:v>1.285762385817759E-4</c:v>
                </c:pt>
                <c:pt idx="1402">
                  <c:v>1.2351616334117221E-4</c:v>
                </c:pt>
                <c:pt idx="1403">
                  <c:v>1.1864336075470928E-4</c:v>
                </c:pt>
                <c:pt idx="1404">
                  <c:v>1.1395139806900284E-4</c:v>
                </c:pt>
                <c:pt idx="1405">
                  <c:v>1.0943404343993369E-4</c:v>
                </c:pt>
                <c:pt idx="1406">
                  <c:v>1.0508526043052815E-4</c:v>
                </c:pt>
                <c:pt idx="1407">
                  <c:v>1.0089920263093772E-4</c:v>
                </c:pt>
                <c:pt idx="1408">
                  <c:v>9.6870208398837818E-5</c:v>
                </c:pt>
                <c:pt idx="1409">
                  <c:v>9.2992795718560033E-5</c:v>
                </c:pt>
                <c:pt idx="1410">
                  <c:v>8.9261657177242486E-5</c:v>
                </c:pt>
                <c:pt idx="1411">
                  <c:v>8.5671655056287615E-5</c:v>
                </c:pt>
                <c:pt idx="1412">
                  <c:v>8.2217816536387633E-5</c:v>
                </c:pt>
                <c:pt idx="1413">
                  <c:v>7.8895329014390896E-5</c:v>
                </c:pt>
                <c:pt idx="1414">
                  <c:v>7.5699535530255064E-5</c:v>
                </c:pt>
                <c:pt idx="1415">
                  <c:v>7.2625930302342895E-5</c:v>
                </c:pt>
                <c:pt idx="1416">
                  <c:v>6.967015436930132E-5</c:v>
                </c:pt>
                <c:pt idx="1417">
                  <c:v>6.6827991336774296E-5</c:v>
                </c:pt>
                <c:pt idx="1418">
                  <c:v>6.4095363227186246E-5</c:v>
                </c:pt>
                <c:pt idx="1419">
                  <c:v>6.1468326430846507E-5</c:v>
                </c:pt>
                <c:pt idx="1420">
                  <c:v>5.8943067756614184E-5</c:v>
                </c:pt>
                <c:pt idx="1421">
                  <c:v>5.6515900580378877E-5</c:v>
                </c:pt>
                <c:pt idx="1422">
                  <c:v>5.4183261089608571E-5</c:v>
                </c:pt>
                <c:pt idx="1423">
                  <c:v>5.1941704622225736E-5</c:v>
                </c:pt>
                <c:pt idx="1424">
                  <c:v>4.9787902098075489E-5</c:v>
                </c:pt>
                <c:pt idx="1425">
                  <c:v>4.7718636541265803E-5</c:v>
                </c:pt>
                <c:pt idx="1426">
                  <c:v>4.57307996916598E-5</c:v>
                </c:pt>
                <c:pt idx="1427">
                  <c:v>4.3821388703814158E-5</c:v>
                </c:pt>
                <c:pt idx="1428">
                  <c:v>4.198750293167124E-5</c:v>
                </c:pt>
                <c:pt idx="1429">
                  <c:v>4.0226340797316769E-5</c:v>
                </c:pt>
                <c:pt idx="1430">
                  <c:v>3.8535196742136888E-5</c:v>
                </c:pt>
                <c:pt idx="1431">
                  <c:v>3.6911458258713799E-5</c:v>
                </c:pt>
                <c:pt idx="1432">
                  <c:v>3.5352603001818931E-5</c:v>
                </c:pt>
                <c:pt idx="1433">
                  <c:v>3.3856195976871845E-5</c:v>
                </c:pt>
                <c:pt idx="1434">
                  <c:v>3.2419886804256048E-5</c:v>
                </c:pt>
                <c:pt idx="1435">
                  <c:v>3.104140705789068E-5</c:v>
                </c:pt>
                <c:pt idx="1436">
                  <c:v>2.9718567676481102E-5</c:v>
                </c:pt>
                <c:pt idx="1437">
                  <c:v>2.8449256445881645E-5</c:v>
                </c:pt>
                <c:pt idx="1438">
                  <c:v>2.7231435551028452E-5</c:v>
                </c:pt>
                <c:pt idx="1439">
                  <c:v>2.6063139195912596E-5</c:v>
                </c:pt>
                <c:pt idx="1440">
                  <c:v>2.4942471290086495E-5</c:v>
                </c:pt>
                <c:pt idx="1441">
                  <c:v>2.3867603200211182E-5</c:v>
                </c:pt>
                <c:pt idx="1442">
                  <c:v>2.283677156517722E-5</c:v>
                </c:pt>
                <c:pt idx="1443">
                  <c:v>2.1848276173345418E-5</c:v>
                </c:pt>
                <c:pt idx="1444">
                  <c:v>2.0900477900478247E-5</c:v>
                </c:pt>
                <c:pt idx="1445">
                  <c:v>1.9991796706949493E-5</c:v>
                </c:pt>
                <c:pt idx="1446">
                  <c:v>1.9120709692843345E-5</c:v>
                </c:pt>
                <c:pt idx="1447">
                  <c:v>1.8285749209571836E-5</c:v>
                </c:pt>
                <c:pt idx="1448">
                  <c:v>1.7485501026662646E-5</c:v>
                </c:pt>
                <c:pt idx="1449">
                  <c:v>1.6718602552387612E-5</c:v>
                </c:pt>
                <c:pt idx="1450">
                  <c:v>1.598374110692705E-5</c:v>
                </c:pt>
                <c:pt idx="1451">
                  <c:v>1.5279652246782328E-5</c:v>
                </c:pt>
                <c:pt idx="1452">
                  <c:v>1.4605118139172683E-5</c:v>
                </c:pt>
                <c:pt idx="1453">
                  <c:v>1.3958965985173739E-5</c:v>
                </c:pt>
                <c:pt idx="1454">
                  <c:v>1.3340066490374012E-5</c:v>
                </c:pt>
                <c:pt idx="1455">
                  <c:v>1.2747332381850877E-5</c:v>
                </c:pt>
                <c:pt idx="1456">
                  <c:v>1.2179716970285337E-5</c:v>
                </c:pt>
                <c:pt idx="1457">
                  <c:v>1.1636212756058624E-5</c:v>
                </c:pt>
                <c:pt idx="1458">
                  <c:v>1.1115850078193072E-5</c:v>
                </c:pt>
                <c:pt idx="1459">
                  <c:v>1.0617695805023008E-5</c:v>
                </c:pt>
                <c:pt idx="1460">
                  <c:v>1.0140852065500719E-5</c:v>
                </c:pt>
                <c:pt idx="1461">
                  <c:v>9.6844550200648354E-6</c:v>
                </c:pt>
                <c:pt idx="1462">
                  <c:v>9.2476736700184458E-6</c:v>
                </c:pt>
                <c:pt idx="1463">
                  <c:v>8.8297087043863611E-6</c:v>
                </c:pt>
                <c:pt idx="1464">
                  <c:v>8.4297913832404794E-6</c:v>
                </c:pt>
                <c:pt idx="1465">
                  <c:v>8.0471824565035286E-6</c:v>
                </c:pt>
                <c:pt idx="1466">
                  <c:v>7.6811711172612059E-6</c:v>
                </c:pt>
                <c:pt idx="1467">
                  <c:v>7.3310739886342185E-6</c:v>
                </c:pt>
                <c:pt idx="1468">
                  <c:v>6.9962341432801967E-6</c:v>
                </c:pt>
                <c:pt idx="1469">
                  <c:v>6.6760201546168528E-6</c:v>
                </c:pt>
                <c:pt idx="1470">
                  <c:v>6.3698251788760845E-6</c:v>
                </c:pt>
                <c:pt idx="1471">
                  <c:v>6.0770660671197083E-6</c:v>
                </c:pt>
                <c:pt idx="1472">
                  <c:v>5.7971825063654727E-6</c:v>
                </c:pt>
                <c:pt idx="1473">
                  <c:v>5.5296361889919086E-6</c:v>
                </c:pt>
                <c:pt idx="1474">
                  <c:v>5.2739100096088073E-6</c:v>
                </c:pt>
                <c:pt idx="1475">
                  <c:v>5.0295072885996189E-6</c:v>
                </c:pt>
                <c:pt idx="1476">
                  <c:v>4.7959510215593793E-6</c:v>
                </c:pt>
                <c:pt idx="1477">
                  <c:v>4.5727831538706743E-6</c:v>
                </c:pt>
                <c:pt idx="1478">
                  <c:v>4.3595638796778928E-6</c:v>
                </c:pt>
                <c:pt idx="1479">
                  <c:v>4.1558709645371726E-6</c:v>
                </c:pt>
                <c:pt idx="1480">
                  <c:v>3.9612990910377818E-6</c:v>
                </c:pt>
                <c:pt idx="1481">
                  <c:v>3.7754592267067806E-6</c:v>
                </c:pt>
                <c:pt idx="1482">
                  <c:v>3.5979780135264495E-6</c:v>
                </c:pt>
                <c:pt idx="1483">
                  <c:v>3.4284971784100084E-6</c:v>
                </c:pt>
                <c:pt idx="1484">
                  <c:v>3.2666729639980211E-6</c:v>
                </c:pt>
                <c:pt idx="1485">
                  <c:v>3.1121755791534608E-6</c:v>
                </c:pt>
                <c:pt idx="1486">
                  <c:v>2.9646886685495962E-6</c:v>
                </c:pt>
                <c:pt idx="1487">
                  <c:v>2.823908800759949E-6</c:v>
                </c:pt>
                <c:pt idx="1488">
                  <c:v>2.6895449742754646E-6</c:v>
                </c:pt>
                <c:pt idx="1489">
                  <c:v>2.5613181408882929E-6</c:v>
                </c:pt>
                <c:pt idx="1490">
                  <c:v>2.4389607458969436E-6</c:v>
                </c:pt>
                <c:pt idx="1491">
                  <c:v>2.3222162846014164E-6</c:v>
                </c:pt>
                <c:pt idx="1492">
                  <c:v>2.2108388745716844E-6</c:v>
                </c:pt>
                <c:pt idx="1493">
                  <c:v>2.1045928431862322E-6</c:v>
                </c:pt>
                <c:pt idx="1494">
                  <c:v>2.0032523299514604E-6</c:v>
                </c:pt>
                <c:pt idx="1495">
                  <c:v>1.906600903125642E-6</c:v>
                </c:pt>
                <c:pt idx="1496">
                  <c:v>1.8144311901847345E-6</c:v>
                </c:pt>
                <c:pt idx="1497">
                  <c:v>1.7265445216796403E-6</c:v>
                </c:pt>
                <c:pt idx="1498">
                  <c:v>1.6427505880475254E-6</c:v>
                </c:pt>
                <c:pt idx="1499">
                  <c:v>1.5628671089516303E-6</c:v>
                </c:pt>
                <c:pt idx="1500">
                  <c:v>1.4867195147365292E-6</c:v>
                </c:pt>
                <c:pt idx="1501">
                  <c:v>1.414140639597131E-6</c:v>
                </c:pt>
                <c:pt idx="1502">
                  <c:v>1.3449704260714656E-6</c:v>
                </c:pt>
                <c:pt idx="1503">
                  <c:v>1.2790556404785052E-6</c:v>
                </c:pt>
                <c:pt idx="1504">
                  <c:v>1.2162495989331586E-6</c:v>
                </c:pt>
                <c:pt idx="1505">
                  <c:v>1.1564119035815353E-6</c:v>
                </c:pt>
                <c:pt idx="1506">
                  <c:v>1.0994081887098709E-6</c:v>
                </c:pt>
                <c:pt idx="1507">
                  <c:v>1.0451098763909085E-6</c:v>
                </c:pt>
                <c:pt idx="1508">
                  <c:v>9.933939413414261E-7</c:v>
                </c:pt>
                <c:pt idx="1509">
                  <c:v>9.4414268467452942E-7</c:v>
                </c:pt>
                <c:pt idx="1510">
                  <c:v>8.9724351623970434E-7</c:v>
                </c:pt>
                <c:pt idx="1511">
                  <c:v>8.5258874525309285E-7</c:v>
                </c:pt>
                <c:pt idx="1512">
                  <c:v>8.1007537892937908E-7</c:v>
                </c:pt>
                <c:pt idx="1513">
                  <c:v>7.6960492883569816E-7</c:v>
                </c:pt>
                <c:pt idx="1514">
                  <c:v>7.3108322469647485E-7</c:v>
                </c:pt>
                <c:pt idx="1515">
                  <c:v>6.9442023538660828E-7</c:v>
                </c:pt>
                <c:pt idx="1516">
                  <c:v>6.595298968585432E-7</c:v>
                </c:pt>
                <c:pt idx="1517">
                  <c:v>6.2632994675686262E-7</c:v>
                </c:pt>
                <c:pt idx="1518">
                  <c:v>5.9474176548169852E-7</c:v>
                </c:pt>
                <c:pt idx="1519">
                  <c:v>5.6469022346995556E-7</c:v>
                </c:pt>
                <c:pt idx="1520">
                  <c:v>5.3610353447059832E-7</c:v>
                </c:pt>
                <c:pt idx="1521">
                  <c:v>5.0891311459756135E-7</c:v>
                </c:pt>
                <c:pt idx="1522">
                  <c:v>4.8305344695072247E-7</c:v>
                </c:pt>
                <c:pt idx="1523">
                  <c:v>4.5846195160225273E-7</c:v>
                </c:pt>
                <c:pt idx="1524">
                  <c:v>4.3507886075219564E-7</c:v>
                </c:pt>
                <c:pt idx="1525">
                  <c:v>4.1284709886365025E-7</c:v>
                </c:pt>
                <c:pt idx="1526">
                  <c:v>3.9171216759410015E-7</c:v>
                </c:pt>
                <c:pt idx="1527">
                  <c:v>3.7162203534553673E-7</c:v>
                </c:pt>
                <c:pt idx="1528">
                  <c:v>3.5252703126196233E-7</c:v>
                </c:pt>
                <c:pt idx="1529">
                  <c:v>3.3437974350851102E-7</c:v>
                </c:pt>
                <c:pt idx="1530">
                  <c:v>3.1713492167210227E-7</c:v>
                </c:pt>
                <c:pt idx="1531">
                  <c:v>3.0074938312886137E-7</c:v>
                </c:pt>
                <c:pt idx="1532">
                  <c:v>2.8518192322885301E-7</c:v>
                </c:pt>
                <c:pt idx="1533">
                  <c:v>2.703932291537253E-7</c:v>
                </c:pt>
                <c:pt idx="1534">
                  <c:v>2.5634579730787042E-7</c:v>
                </c:pt>
                <c:pt idx="1535">
                  <c:v>2.4300385410844245E-7</c:v>
                </c:pt>
                <c:pt idx="1536">
                  <c:v>2.3033328004429131E-7</c:v>
                </c:pt>
                <c:pt idx="1537">
                  <c:v>2.1830153687833058E-7</c:v>
                </c:pt>
                <c:pt idx="1538">
                  <c:v>2.0687759787229952E-7</c:v>
                </c:pt>
                <c:pt idx="1539">
                  <c:v>1.9603188091707371E-7</c:v>
                </c:pt>
                <c:pt idx="1540">
                  <c:v>1.8573618445583017E-7</c:v>
                </c:pt>
                <c:pt idx="1541">
                  <c:v>1.7596362609133159E-7</c:v>
                </c:pt>
                <c:pt idx="1542">
                  <c:v>1.6668858377249949E-7</c:v>
                </c:pt>
                <c:pt idx="1543">
                  <c:v>1.5788663945914724E-7</c:v>
                </c:pt>
                <c:pt idx="1544">
                  <c:v>1.4953452516740353E-7</c:v>
                </c:pt>
                <c:pt idx="1545">
                  <c:v>1.4161007130184342E-7</c:v>
                </c:pt>
                <c:pt idx="1546">
                  <c:v>1.3409215718376713E-7</c:v>
                </c:pt>
                <c:pt idx="1547">
                  <c:v>1.26960663688337E-7</c:v>
                </c:pt>
                <c:pt idx="1548">
                  <c:v>1.2019642790648001E-7</c:v>
                </c:pt>
                <c:pt idx="1549">
                  <c:v>1.1378119975053345E-7</c:v>
                </c:pt>
                <c:pt idx="1550">
                  <c:v>1.0769760042561068E-7</c:v>
                </c:pt>
                <c:pt idx="1551">
                  <c:v>1.0192908269152166E-7</c:v>
                </c:pt>
                <c:pt idx="1552">
                  <c:v>9.6459892842893176E-8</c:v>
                </c:pt>
                <c:pt idx="1553">
                  <c:v>9.1275034337816346E-8</c:v>
                </c:pt>
                <c:pt idx="1554">
                  <c:v>8.6360233007953453E-8</c:v>
                </c:pt>
                <c:pt idx="1555">
                  <c:v>8.1701903785568311E-8</c:v>
                </c:pt>
                <c:pt idx="1556">
                  <c:v>7.7287118885357827E-8</c:v>
                </c:pt>
                <c:pt idx="1557">
                  <c:v>7.3103577381331524E-8</c:v>
                </c:pt>
                <c:pt idx="1558">
                  <c:v>6.9139576121239789E-8</c:v>
                </c:pt>
                <c:pt idx="1559">
                  <c:v>6.5383981923261077E-8</c:v>
                </c:pt>
                <c:pt idx="1560">
                  <c:v>6.1826205001762242E-8</c:v>
                </c:pt>
                <c:pt idx="1561">
                  <c:v>5.8456173570998935E-8</c:v>
                </c:pt>
                <c:pt idx="1562">
                  <c:v>5.5264309577590404E-8</c:v>
                </c:pt>
                <c:pt idx="1563">
                  <c:v>5.224150551451271E-8</c:v>
                </c:pt>
                <c:pt idx="1564">
                  <c:v>4.937910227118781E-8</c:v>
                </c:pt>
                <c:pt idx="1565">
                  <c:v>4.6668867976021725E-8</c:v>
                </c:pt>
                <c:pt idx="1566">
                  <c:v>4.4102977789447972E-8</c:v>
                </c:pt>
                <c:pt idx="1567">
                  <c:v>4.1673994607194415E-8</c:v>
                </c:pt>
                <c:pt idx="1568">
                  <c:v>3.9374850635065505E-8</c:v>
                </c:pt>
                <c:pt idx="1569">
                  <c:v>3.7198829798079462E-8</c:v>
                </c:pt>
                <c:pt idx="1570">
                  <c:v>3.5139550948264506E-8</c:v>
                </c:pt>
                <c:pt idx="1571">
                  <c:v>3.3190951836852329E-8</c:v>
                </c:pt>
                <c:pt idx="1572">
                  <c:v>3.1347273817973464E-8</c:v>
                </c:pt>
                <c:pt idx="1573">
                  <c:v>2.9603047252280947E-8</c:v>
                </c:pt>
                <c:pt idx="1574">
                  <c:v>2.7953077580202809E-8</c:v>
                </c:pt>
                <c:pt idx="1575">
                  <c:v>2.6392432035751303E-8</c:v>
                </c:pt>
                <c:pt idx="1576">
                  <c:v>2.4916426972994098E-8</c:v>
                </c:pt>
                <c:pt idx="1577">
                  <c:v>2.3520615778431443E-8</c:v>
                </c:pt>
                <c:pt idx="1578">
                  <c:v>2.22007773436175E-8</c:v>
                </c:pt>
                <c:pt idx="1579">
                  <c:v>2.0952905073413443E-8</c:v>
                </c:pt>
                <c:pt idx="1580">
                  <c:v>1.9773196406279089E-8</c:v>
                </c:pt>
                <c:pt idx="1581">
                  <c:v>1.8658042823978654E-8</c:v>
                </c:pt>
                <c:pt idx="1582">
                  <c:v>1.7604020329016548E-8</c:v>
                </c:pt>
                <c:pt idx="1583">
                  <c:v>1.6607880369021134E-8</c:v>
                </c:pt>
                <c:pt idx="1584">
                  <c:v>1.5666541188160008E-8</c:v>
                </c:pt>
                <c:pt idx="1585">
                  <c:v>1.4777079586505934E-8</c:v>
                </c:pt>
                <c:pt idx="1586">
                  <c:v>1.3936723069071898E-8</c:v>
                </c:pt>
                <c:pt idx="1587">
                  <c:v>1.3142842367005297E-8</c:v>
                </c:pt>
                <c:pt idx="1588">
                  <c:v>1.2392944314172009E-8</c:v>
                </c:pt>
                <c:pt idx="1589">
                  <c:v>1.1684665063070458E-8</c:v>
                </c:pt>
                <c:pt idx="1590">
                  <c:v>1.1015763624701797E-8</c:v>
                </c:pt>
                <c:pt idx="1591">
                  <c:v>1.0384115717674735E-8</c:v>
                </c:pt>
                <c:pt idx="1592">
                  <c:v>9.7877079124585635E-9</c:v>
                </c:pt>
                <c:pt idx="1593">
                  <c:v>9.2246320572990724E-9</c:v>
                </c:pt>
                <c:pt idx="1594">
                  <c:v>8.6930799728956764E-9</c:v>
                </c:pt>
                <c:pt idx="1595">
                  <c:v>8.1913384034938098E-9</c:v>
                </c:pt>
                <c:pt idx="1596">
                  <c:v>7.7177842125843461E-9</c:v>
                </c:pt>
                <c:pt idx="1597">
                  <c:v>7.2708798119130998E-9</c:v>
                </c:pt>
                <c:pt idx="1598">
                  <c:v>6.8491688129980463E-9</c:v>
                </c:pt>
                <c:pt idx="1599">
                  <c:v>6.4512718908233716E-9</c:v>
                </c:pt>
                <c:pt idx="1600">
                  <c:v>6.0758828498342297E-9</c:v>
                </c:pt>
                <c:pt idx="1601">
                  <c:v>5.7217648827902214E-9</c:v>
                </c:pt>
                <c:pt idx="1602">
                  <c:v>5.3877470134524635E-9</c:v>
                </c:pt>
                <c:pt idx="1603">
                  <c:v>5.072720714479654E-9</c:v>
                </c:pt>
                <c:pt idx="1604">
                  <c:v>4.7756366922909282E-9</c:v>
                </c:pt>
                <c:pt idx="1605">
                  <c:v>4.4955018310214056E-9</c:v>
                </c:pt>
                <c:pt idx="1606">
                  <c:v>4.2313762880475743E-9</c:v>
                </c:pt>
                <c:pt idx="1607">
                  <c:v>3.9823707338974351E-9</c:v>
                </c:pt>
                <c:pt idx="1608">
                  <c:v>3.7476437296828813E-9</c:v>
                </c:pt>
                <c:pt idx="1609">
                  <c:v>3.5263992355018196E-9</c:v>
                </c:pt>
                <c:pt idx="1610">
                  <c:v>3.3178842435533632E-9</c:v>
                </c:pt>
                <c:pt idx="1611">
                  <c:v>3.1213865299933591E-9</c:v>
                </c:pt>
                <c:pt idx="1612">
                  <c:v>2.9362325198293236E-9</c:v>
                </c:pt>
                <c:pt idx="1613">
                  <c:v>2.7617852594136723E-9</c:v>
                </c:pt>
                <c:pt idx="1614">
                  <c:v>2.5974424913433109E-9</c:v>
                </c:pt>
                <c:pt idx="1615">
                  <c:v>2.4426348268115567E-9</c:v>
                </c:pt>
                <c:pt idx="1616">
                  <c:v>2.2968240106863616E-9</c:v>
                </c:pt>
                <c:pt idx="1617">
                  <c:v>2.1595012748071509E-9</c:v>
                </c:pt>
                <c:pt idx="1618">
                  <c:v>2.0301857752005631E-9</c:v>
                </c:pt>
                <c:pt idx="1619">
                  <c:v>1.9084231091153981E-9</c:v>
                </c:pt>
                <c:pt idx="1620">
                  <c:v>1.7937839079674187E-9</c:v>
                </c:pt>
                <c:pt idx="1621">
                  <c:v>1.6858625024673389E-9</c:v>
                </c:pt>
                <c:pt idx="1622">
                  <c:v>1.5842756563794043E-9</c:v>
                </c:pt>
                <c:pt idx="1623">
                  <c:v>1.488661365524803E-9</c:v>
                </c:pt>
                <c:pt idx="1624">
                  <c:v>1.3986777188032311E-9</c:v>
                </c:pt>
                <c:pt idx="1625">
                  <c:v>1.3140018181583488E-9</c:v>
                </c:pt>
                <c:pt idx="1626">
                  <c:v>1.2343287545579524E-9</c:v>
                </c:pt>
                <c:pt idx="1627">
                  <c:v>1.1593706371988758E-9</c:v>
                </c:pt>
                <c:pt idx="1628">
                  <c:v>1.088855673279114E-9</c:v>
                </c:pt>
                <c:pt idx="1629">
                  <c:v>1.0225272958063316E-9</c:v>
                </c:pt>
                <c:pt idx="1630">
                  <c:v>9.6014333703304805E-10</c:v>
                </c:pt>
                <c:pt idx="1631">
                  <c:v>9.014752452241619E-10</c:v>
                </c:pt>
                <c:pt idx="1632">
                  <c:v>8.4630734257272101E-10</c:v>
                </c:pt>
                <c:pt idx="1633">
                  <c:v>7.9443612218511151E-10</c:v>
                </c:pt>
                <c:pt idx="1634">
                  <c:v>7.4566958215727025E-10</c:v>
                </c:pt>
                <c:pt idx="1635">
                  <c:v>6.9982659485931041E-10</c:v>
                </c:pt>
                <c:pt idx="1636">
                  <c:v>6.5673630963736076E-10</c:v>
                </c:pt>
                <c:pt idx="1637">
                  <c:v>6.1623758722898119E-10</c:v>
                </c:pt>
                <c:pt idx="1638">
                  <c:v>5.781784642686693E-10</c:v>
                </c:pt>
                <c:pt idx="1639">
                  <c:v>5.4241564635009329E-10</c:v>
                </c:pt>
                <c:pt idx="1640">
                  <c:v>5.0881402816548172E-10</c:v>
                </c:pt>
                <c:pt idx="1641">
                  <c:v>4.7724623934236596E-10</c:v>
                </c:pt>
                <c:pt idx="1642">
                  <c:v>4.4759221464251714E-10</c:v>
                </c:pt>
                <c:pt idx="1643">
                  <c:v>4.1973878727069702E-10</c:v>
                </c:pt>
                <c:pt idx="1644">
                  <c:v>3.9357930409115764E-10</c:v>
                </c:pt>
                <c:pt idx="1645">
                  <c:v>3.6901326161340973E-10</c:v>
                </c:pt>
                <c:pt idx="1646">
                  <c:v>3.4594596167367788E-10</c:v>
                </c:pt>
                <c:pt idx="1647">
                  <c:v>3.2428818577568837E-10</c:v>
                </c:pt>
                <c:pt idx="1648">
                  <c:v>3.0395588712223368E-10</c:v>
                </c:pt>
                <c:pt idx="1649">
                  <c:v>2.8486989940454549E-10</c:v>
                </c:pt>
                <c:pt idx="1650">
                  <c:v>2.6695566147697847E-10</c:v>
                </c:pt>
                <c:pt idx="1651">
                  <c:v>2.5014295707393335E-10</c:v>
                </c:pt>
                <c:pt idx="1652">
                  <c:v>2.343656687799319E-10</c:v>
                </c:pt>
                <c:pt idx="1653">
                  <c:v>2.1956154549811583E-10</c:v>
                </c:pt>
                <c:pt idx="1654">
                  <c:v>2.0567198270231749E-10</c:v>
                </c:pt>
                <c:pt idx="1655">
                  <c:v>1.9264181479409563E-10</c:v>
                </c:pt>
                <c:pt idx="1656">
                  <c:v>1.8041911892072203E-10</c:v>
                </c:pt>
                <c:pt idx="1657">
                  <c:v>1.6895502964307554E-10</c:v>
                </c:pt>
                <c:pt idx="1658">
                  <c:v>1.582035638737072E-10</c:v>
                </c:pt>
                <c:pt idx="1659">
                  <c:v>1.4812145553515597E-10</c:v>
                </c:pt>
                <c:pt idx="1660">
                  <c:v>1.3866799941689726E-10</c:v>
                </c:pt>
                <c:pt idx="1661">
                  <c:v>1.2980490373628489E-10</c:v>
                </c:pt>
                <c:pt idx="1662">
                  <c:v>1.2149615093439853E-10</c:v>
                </c:pt>
                <c:pt idx="1663">
                  <c:v>1.1370786626209179E-10</c:v>
                </c:pt>
                <c:pt idx="1664">
                  <c:v>1.0640819373461876E-10</c:v>
                </c:pt>
                <c:pt idx="1665">
                  <c:v>9.9567179055235326E-11</c:v>
                </c:pt>
                <c:pt idx="1666">
                  <c:v>9.3156659129007032E-11</c:v>
                </c:pt>
                <c:pt idx="1667">
                  <c:v>8.7150157807921584E-11</c:v>
                </c:pt>
                <c:pt idx="1668">
                  <c:v>8.1522787527218433E-11</c:v>
                </c:pt>
                <c:pt idx="1669">
                  <c:v>7.6251156510746653E-11</c:v>
                </c:pt>
                <c:pt idx="1670">
                  <c:v>7.1313281240152036E-11</c:v>
                </c:pt>
                <c:pt idx="1671">
                  <c:v>6.6688503898813303E-11</c:v>
                </c:pt>
                <c:pt idx="1672">
                  <c:v>6.2357414516765951E-11</c:v>
                </c:pt>
                <c:pt idx="1673">
                  <c:v>5.8301777557376172E-11</c:v>
                </c:pt>
                <c:pt idx="1674">
                  <c:v>5.4504462700329722E-11</c:v>
                </c:pt>
                <c:pt idx="1675">
                  <c:v>5.0949379588574212E-11</c:v>
                </c:pt>
                <c:pt idx="1676">
                  <c:v>4.7621416319285308E-11</c:v>
                </c:pt>
                <c:pt idx="1677">
                  <c:v>4.4506381470690327E-11</c:v>
                </c:pt>
                <c:pt idx="1678">
                  <c:v>4.1590949467773474E-11</c:v>
                </c:pt>
                <c:pt idx="1679">
                  <c:v>3.8862609100470587E-11</c:v>
                </c:pt>
                <c:pt idx="1680">
                  <c:v>3.6309615018016684E-11</c:v>
                </c:pt>
                <c:pt idx="1681">
                  <c:v>3.3920942032635195E-11</c:v>
                </c:pt>
                <c:pt idx="1682">
                  <c:v>3.1686242074795834E-11</c:v>
                </c:pt>
                <c:pt idx="1683">
                  <c:v>2.9595803650822372E-11</c:v>
                </c:pt>
                <c:pt idx="1684">
                  <c:v>2.7640513661755053E-11</c:v>
                </c:pt>
                <c:pt idx="1685">
                  <c:v>2.5811821450057339E-11</c:v>
                </c:pt>
                <c:pt idx="1686">
                  <c:v>2.4101704948048461E-11</c:v>
                </c:pt>
                <c:pt idx="1687">
                  <c:v>2.2502638808843738E-11</c:v>
                </c:pt>
                <c:pt idx="1688">
                  <c:v>2.100756440712725E-11</c:v>
                </c:pt>
                <c:pt idx="1689">
                  <c:v>1.9609861603273701E-11</c:v>
                </c:pt>
                <c:pt idx="1690">
                  <c:v>1.8303322170206301E-11</c:v>
                </c:pt>
                <c:pt idx="1691">
                  <c:v>1.70821247879281E-11</c:v>
                </c:pt>
                <c:pt idx="1692">
                  <c:v>1.5940811515927998E-11</c:v>
                </c:pt>
                <c:pt idx="1693">
                  <c:v>1.487426565863935E-11</c:v>
                </c:pt>
                <c:pt idx="1694">
                  <c:v>1.3877690943841033E-11</c:v>
                </c:pt>
                <c:pt idx="1695">
                  <c:v>1.2946591938355234E-11</c:v>
                </c:pt>
                <c:pt idx="1696">
                  <c:v>1.2076755629611767E-11</c:v>
                </c:pt>
                <c:pt idx="1697">
                  <c:v>1.126423410564759E-11</c:v>
                </c:pt>
                <c:pt idx="1698">
                  <c:v>1.0505328269882985E-11</c:v>
                </c:pt>
                <c:pt idx="1699">
                  <c:v>9.7965725305958469E-12</c:v>
                </c:pt>
                <c:pt idx="1700">
                  <c:v>9.1347204083901652E-12</c:v>
                </c:pt>
                <c:pt idx="1701">
                  <c:v>8.5167310081552754E-12</c:v>
                </c:pt>
                <c:pt idx="1702">
                  <c:v>7.9397563050328984E-12</c:v>
                </c:pt>
                <c:pt idx="1703">
                  <c:v>7.4011291967682481E-12</c:v>
                </c:pt>
                <c:pt idx="1704">
                  <c:v>6.8983522775216719E-12</c:v>
                </c:pt>
                <c:pt idx="1705">
                  <c:v>6.4290872907717805E-12</c:v>
                </c:pt>
                <c:pt idx="1706">
                  <c:v>5.99114522135289E-12</c:v>
                </c:pt>
                <c:pt idx="1707">
                  <c:v>5.5824769889518867E-12</c:v>
                </c:pt>
                <c:pt idx="1708">
                  <c:v>5.2011647075418975E-12</c:v>
                </c:pt>
                <c:pt idx="1709">
                  <c:v>4.8454134772676608E-12</c:v>
                </c:pt>
                <c:pt idx="1710">
                  <c:v>4.513543677218329E-12</c:v>
                </c:pt>
                <c:pt idx="1711">
                  <c:v>4.2039837293407972E-12</c:v>
                </c:pt>
                <c:pt idx="1712">
                  <c:v>3.9152633054606582E-12</c:v>
                </c:pt>
                <c:pt idx="1713">
                  <c:v>3.6460069509971699E-12</c:v>
                </c:pt>
                <c:pt idx="1714">
                  <c:v>3.3949281004874259E-12</c:v>
                </c:pt>
                <c:pt idx="1715">
                  <c:v>3.1608234614781143E-12</c:v>
                </c:pt>
                <c:pt idx="1716">
                  <c:v>2.9425677447051397E-12</c:v>
                </c:pt>
                <c:pt idx="1717">
                  <c:v>2.7391087197667087E-12</c:v>
                </c:pt>
                <c:pt idx="1718">
                  <c:v>2.5494625767089251E-12</c:v>
                </c:pt>
                <c:pt idx="1719">
                  <c:v>2.3727095750867296E-12</c:v>
                </c:pt>
                <c:pt idx="1720">
                  <c:v>2.2079899631435087E-12</c:v>
                </c:pt>
                <c:pt idx="1721">
                  <c:v>2.054500150770372E-12</c:v>
                </c:pt>
                <c:pt idx="1722">
                  <c:v>1.911489120867166E-12</c:v>
                </c:pt>
                <c:pt idx="1723">
                  <c:v>1.7782550646326436E-12</c:v>
                </c:pt>
                <c:pt idx="1724">
                  <c:v>1.654142227165898E-12</c:v>
                </c:pt>
                <c:pt idx="1725">
                  <c:v>1.5385379505657352E-12</c:v>
                </c:pt>
                <c:pt idx="1726">
                  <c:v>1.4308699024743596E-12</c:v>
                </c:pt>
                <c:pt idx="1727">
                  <c:v>1.330603478726694E-12</c:v>
                </c:pt>
                <c:pt idx="1728">
                  <c:v>1.2372393694414036E-12</c:v>
                </c:pt>
                <c:pt idx="1729">
                  <c:v>1.1503112785247383E-12</c:v>
                </c:pt>
                <c:pt idx="1730">
                  <c:v>1.0693837871572831E-12</c:v>
                </c:pt>
                <c:pt idx="1731">
                  <c:v>9.9405035239734106E-13</c:v>
                </c:pt>
                <c:pt idx="1732">
                  <c:v>9.2393143256637141E-13</c:v>
                </c:pt>
                <c:pt idx="1733">
                  <c:v>8.5867273158196264E-13</c:v>
                </c:pt>
                <c:pt idx="1734">
                  <c:v>7.9794355487516015E-13</c:v>
                </c:pt>
                <c:pt idx="1735">
                  <c:v>7.4143526997261456E-13</c:v>
                </c:pt>
                <c:pt idx="1736">
                  <c:v>6.8885986524190267E-13</c:v>
                </c:pt>
                <c:pt idx="1737">
                  <c:v>6.3994860069143869E-13</c:v>
                </c:pt>
                <c:pt idx="1738">
                  <c:v>5.9445074508671759E-13</c:v>
                </c:pt>
                <c:pt idx="1739">
                  <c:v>5.5213239399282119E-13</c:v>
                </c:pt>
                <c:pt idx="1740">
                  <c:v>5.1277536368118555E-13</c:v>
                </c:pt>
                <c:pt idx="1741">
                  <c:v>4.7617615614685466E-13</c:v>
                </c:pt>
                <c:pt idx="1742">
                  <c:v>4.4214499077273567E-13</c:v>
                </c:pt>
                <c:pt idx="1743">
                  <c:v>4.1050489845040018E-13</c:v>
                </c:pt>
                <c:pt idx="1744">
                  <c:v>3.810908742235627E-13</c:v>
                </c:pt>
                <c:pt idx="1745">
                  <c:v>3.5374908476204369E-13</c:v>
                </c:pt>
                <c:pt idx="1746">
                  <c:v>3.2833612720086722E-13</c:v>
                </c:pt>
                <c:pt idx="1747">
                  <c:v>3.0471833609276099E-13</c:v>
                </c:pt>
                <c:pt idx="1748">
                  <c:v>2.8277113542292945E-13</c:v>
                </c:pt>
                <c:pt idx="1749">
                  <c:v>2.6237843282366713E-13</c:v>
                </c:pt>
                <c:pt idx="1750">
                  <c:v>2.434320533036309E-13</c:v>
                </c:pt>
                <c:pt idx="1751">
                  <c:v>2.2583120997323765E-13</c:v>
                </c:pt>
                <c:pt idx="1752">
                  <c:v>2.094820094041665E-13</c:v>
                </c:pt>
                <c:pt idx="1753">
                  <c:v>1.9429698940809448E-13</c:v>
                </c:pt>
                <c:pt idx="1754">
                  <c:v>1.801946871578898E-13</c:v>
                </c:pt>
                <c:pt idx="1755">
                  <c:v>1.6709923570434152E-13</c:v>
                </c:pt>
                <c:pt idx="1756">
                  <c:v>1.5493998706332872E-13</c:v>
                </c:pt>
                <c:pt idx="1757">
                  <c:v>1.4365116016284454E-13</c:v>
                </c:pt>
                <c:pt idx="1758">
                  <c:v>1.3317151204673061E-13</c:v>
                </c:pt>
                <c:pt idx="1759">
                  <c:v>1.2344403083287752E-13</c:v>
                </c:pt>
                <c:pt idx="1760">
                  <c:v>1.1441564901836122E-13</c:v>
                </c:pt>
                <c:pt idx="1761">
                  <c:v>1.0603697581288908E-13</c:v>
                </c:pt>
                <c:pt idx="1762">
                  <c:v>9.8262047265337524E-14</c:v>
                </c:pt>
                <c:pt idx="1763">
                  <c:v>9.1048093026472705E-14</c:v>
                </c:pt>
                <c:pt idx="1764">
                  <c:v>8.4355318664363007E-14</c:v>
                </c:pt>
                <c:pt idx="1765">
                  <c:v>7.814670251793954E-14</c:v>
                </c:pt>
                <c:pt idx="1766">
                  <c:v>7.2387806138762172E-14</c:v>
                </c:pt>
                <c:pt idx="1767">
                  <c:v>6.7046597431689883E-14</c:v>
                </c:pt>
                <c:pt idx="1768">
                  <c:v>6.2093285662003172E-14</c:v>
                </c:pt>
                <c:pt idx="1769">
                  <c:v>5.7500167549826745E-14</c:v>
                </c:pt>
                <c:pt idx="1770">
                  <c:v>5.3241483722693796E-14</c:v>
                </c:pt>
                <c:pt idx="1771">
                  <c:v>4.929328484393757E-14</c:v>
                </c:pt>
                <c:pt idx="1772">
                  <c:v>4.563330677851983E-14</c:v>
                </c:pt>
                <c:pt idx="1773">
                  <c:v>4.2240854199057724E-14</c:v>
                </c:pt>
                <c:pt idx="1774">
                  <c:v>3.9096692073401703E-14</c:v>
                </c:pt>
                <c:pt idx="1775">
                  <c:v>3.6182944511237261E-14</c:v>
                </c:pt>
                <c:pt idx="1776">
                  <c:v>3.3483000481064586E-14</c:v>
                </c:pt>
                <c:pt idx="1777">
                  <c:v>3.0981425940613358E-14</c:v>
                </c:pt>
                <c:pt idx="1778">
                  <c:v>2.8663881953477423E-14</c:v>
                </c:pt>
                <c:pt idx="1779">
                  <c:v>2.6517048392566909E-14</c:v>
                </c:pt>
                <c:pt idx="1780">
                  <c:v>2.4528552857040749E-14</c:v>
                </c:pt>
                <c:pt idx="1781">
                  <c:v>2.2686904453773929E-14</c:v>
                </c:pt>
                <c:pt idx="1782">
                  <c:v>2.09814321172627E-14</c:v>
                </c:pt>
                <c:pt idx="1783">
                  <c:v>1.9402227163245141E-14</c:v>
                </c:pt>
                <c:pt idx="1784">
                  <c:v>1.7940089791332968E-14</c:v>
                </c:pt>
                <c:pt idx="1785">
                  <c:v>1.6586479270675195E-14</c:v>
                </c:pt>
                <c:pt idx="1786">
                  <c:v>1.5333467560206167E-14</c:v>
                </c:pt>
                <c:pt idx="1787">
                  <c:v>1.4173696131422434E-14</c:v>
                </c:pt>
                <c:pt idx="1788">
                  <c:v>1.3100335776980173E-14</c:v>
                </c:pt>
                <c:pt idx="1789">
                  <c:v>1.2107049202748997E-14</c:v>
                </c:pt>
                <c:pt idx="1790">
                  <c:v>1.118795621438719E-14</c:v>
                </c:pt>
                <c:pt idx="1791">
                  <c:v>1.0337601322049047E-14</c:v>
                </c:pt>
                <c:pt idx="1792">
                  <c:v>9.5509235985765608E-15</c:v>
                </c:pt>
                <c:pt idx="1793">
                  <c:v>8.8232286375012798E-15</c:v>
                </c:pt>
                <c:pt idx="1794">
                  <c:v>8.150162467439155E-15</c:v>
                </c:pt>
                <c:pt idx="1795">
                  <c:v>7.5276872890549481E-15</c:v>
                </c:pt>
                <c:pt idx="1796">
                  <c:v>6.9520589097325026E-15</c:v>
                </c:pt>
                <c:pt idx="1797">
                  <c:v>6.4198057594655472E-15</c:v>
                </c:pt>
                <c:pt idx="1798">
                  <c:v>5.927709379309101E-15</c:v>
                </c:pt>
                <c:pt idx="1799">
                  <c:v>5.4727862810460164E-15</c:v>
                </c:pt>
                <c:pt idx="1800">
                  <c:v>5.0522710835530462E-15</c:v>
                </c:pt>
                <c:pt idx="1801">
                  <c:v>4.6636008377328865E-15</c:v>
                </c:pt>
                <c:pt idx="1802">
                  <c:v>4.3044004578380496E-15</c:v>
                </c:pt>
                <c:pt idx="1803">
                  <c:v>3.9724691825788011E-15</c:v>
                </c:pt>
                <c:pt idx="1804">
                  <c:v>3.6657679946030657E-15</c:v>
                </c:pt>
                <c:pt idx="1805">
                  <c:v>3.3824079317895898E-15</c:v>
                </c:pt>
                <c:pt idx="1806">
                  <c:v>3.1206392283239478E-15</c:v>
                </c:pt>
                <c:pt idx="1807">
                  <c:v>2.8788412277561781E-15</c:v>
                </c:pt>
                <c:pt idx="1808">
                  <c:v>2.6555130141830906E-15</c:v>
                </c:pt>
                <c:pt idx="1809">
                  <c:v>2.4492647113825815E-15</c:v>
                </c:pt>
                <c:pt idx="1810">
                  <c:v>2.2588094031616214E-15</c:v>
                </c:pt>
                <c:pt idx="1811">
                  <c:v>2.0829556313861054E-15</c:v>
                </c:pt>
                <c:pt idx="1812">
                  <c:v>1.9206004311507907E-15</c:v>
                </c:pt>
                <c:pt idx="1813">
                  <c:v>1.7707228653370359E-15</c:v>
                </c:pt>
                <c:pt idx="1814">
                  <c:v>1.6323780234075333E-15</c:v>
                </c:pt>
                <c:pt idx="1815">
                  <c:v>1.5046914517130942E-15</c:v>
                </c:pt>
                <c:pt idx="1816">
                  <c:v>1.3868539848486609E-15</c:v>
                </c:pt>
                <c:pt idx="1817">
                  <c:v>1.2781169497042325E-15</c:v>
                </c:pt>
                <c:pt idx="1818">
                  <c:v>1.1777877158231864E-15</c:v>
                </c:pt>
                <c:pt idx="1819">
                  <c:v>1.0852255675118795E-15</c:v>
                </c:pt>
                <c:pt idx="1820">
                  <c:v>9.9983787485299999E-16</c:v>
                </c:pt>
                <c:pt idx="1821">
                  <c:v>9.2107654236613918E-16</c:v>
                </c:pt>
                <c:pt idx="1822">
                  <c:v>8.4843471554221546E-16</c:v>
                </c:pt>
                <c:pt idx="1823">
                  <c:v>7.8144372685968264E-16</c:v>
                </c:pt>
                <c:pt idx="1824">
                  <c:v>7.1967026417759177E-16</c:v>
                </c:pt>
                <c:pt idx="1825">
                  <c:v>6.6271374559905998E-16</c:v>
                </c:pt>
                <c:pt idx="1826">
                  <c:v>6.1020388601547641E-16</c:v>
                </c:pt>
                <c:pt idx="1827">
                  <c:v>5.6179844158093431E-16</c:v>
                </c:pt>
                <c:pt idx="1828">
                  <c:v>5.1718111933476666E-16</c:v>
                </c:pt>
                <c:pt idx="1829">
                  <c:v>4.7605964009095434E-16</c:v>
                </c:pt>
                <c:pt idx="1830">
                  <c:v>4.3816394355239274E-16</c:v>
                </c:pt>
                <c:pt idx="1831">
                  <c:v>4.0324452538860229E-16</c:v>
                </c:pt>
                <c:pt idx="1832">
                  <c:v>3.7107089674236844E-16</c:v>
                </c:pt>
                <c:pt idx="1833">
                  <c:v>3.4143015730693347E-16</c:v>
                </c:pt>
                <c:pt idx="1834">
                  <c:v>3.1412567374473216E-16</c:v>
                </c:pt>
                <c:pt idx="1835">
                  <c:v>2.8897585580395465E-16</c:v>
                </c:pt>
                <c:pt idx="1836">
                  <c:v>2.6581302303382811E-16</c:v>
                </c:pt>
                <c:pt idx="1837">
                  <c:v>2.4448235550606665E-16</c:v>
                </c:pt>
                <c:pt idx="1838">
                  <c:v>2.2484092242095072E-16</c:v>
                </c:pt>
                <c:pt idx="1839">
                  <c:v>2.0675678291462127E-16</c:v>
                </c:pt>
                <c:pt idx="1840">
                  <c:v>1.9010815379143394E-16</c:v>
                </c:pt>
                <c:pt idx="1841">
                  <c:v>1.7478263928393875E-16</c:v>
                </c:pt>
                <c:pt idx="1842">
                  <c:v>1.6067651829500839E-16</c:v>
                </c:pt>
                <c:pt idx="1843">
                  <c:v>1.4769408490392048E-16</c:v>
                </c:pt>
                <c:pt idx="1844">
                  <c:v>1.357470382221785E-16</c:v>
                </c:pt>
                <c:pt idx="1845">
                  <c:v>1.2475391796749642E-16</c:v>
                </c:pt>
                <c:pt idx="1846">
                  <c:v>1.1463958238691524E-16</c:v>
                </c:pt>
                <c:pt idx="1847">
                  <c:v>1.053347254039278E-16</c:v>
                </c:pt>
                <c:pt idx="1848">
                  <c:v>9.6775430091103181E-17</c:v>
                </c:pt>
                <c:pt idx="1849">
                  <c:v>8.8902755780174126E-17</c:v>
                </c:pt>
                <c:pt idx="1850">
                  <c:v>8.1662356316972848E-17</c:v>
                </c:pt>
                <c:pt idx="1851">
                  <c:v>7.5004127150194627E-17</c:v>
                </c:pt>
                <c:pt idx="1852">
                  <c:v>6.888187911143662E-17</c:v>
                </c:pt>
                <c:pt idx="1853">
                  <c:v>6.325303690046374E-17</c:v>
                </c:pt>
                <c:pt idx="1854">
                  <c:v>5.8078360434908297E-17</c:v>
                </c:pt>
                <c:pt idx="1855">
                  <c:v>5.3321687358417082E-17</c:v>
                </c:pt>
                <c:pt idx="1856">
                  <c:v>4.8949695126400963E-17</c:v>
                </c:pt>
                <c:pt idx="1857">
                  <c:v>4.4931681204648137E-17</c:v>
                </c:pt>
                <c:pt idx="1858">
                  <c:v>4.1239360023791457E-17</c:v>
                </c:pt>
                <c:pt idx="1859">
                  <c:v>3.7846675432603274E-17</c:v>
                </c:pt>
                <c:pt idx="1860">
                  <c:v>3.4729627485781508E-17</c:v>
                </c:pt>
                <c:pt idx="1861">
                  <c:v>3.186611248792043E-17</c:v>
                </c:pt>
                <c:pt idx="1862">
                  <c:v>2.9235775295115118E-17</c:v>
                </c:pt>
                <c:pt idx="1863">
                  <c:v>2.6819872949618156E-17</c:v>
                </c:pt>
                <c:pt idx="1864">
                  <c:v>2.4601148791553881E-17</c:v>
                </c:pt>
                <c:pt idx="1865">
                  <c:v>2.2563716255284249E-17</c:v>
                </c:pt>
                <c:pt idx="1866">
                  <c:v>2.0692951616965276E-17</c:v>
                </c:pt>
                <c:pt idx="1867">
                  <c:v>1.8975395014464796E-17</c:v>
                </c:pt>
                <c:pt idx="1868">
                  <c:v>1.7398659111466551E-17</c:v>
                </c:pt>
                <c:pt idx="1869">
                  <c:v>1.5951344824490596E-17</c:v>
                </c:pt>
                <c:pt idx="1870">
                  <c:v>1.4622963575057386E-17</c:v>
                </c:pt>
                <c:pt idx="1871">
                  <c:v>1.3403865569499522E-17</c:v>
                </c:pt>
                <c:pt idx="1872">
                  <c:v>1.2285173646244051E-17</c:v>
                </c:pt>
                <c:pt idx="1873">
                  <c:v>1.1258722264957179E-17</c:v>
                </c:pt>
                <c:pt idx="1874">
                  <c:v>1.0317001243955878E-17</c:v>
                </c:pt>
                <c:pt idx="1875">
                  <c:v>9.4531038819358989E-18</c:v>
                </c:pt>
                <c:pt idx="1876">
                  <c:v>8.6606791275234929E-18</c:v>
                </c:pt>
                <c:pt idx="1877">
                  <c:v>7.9338874855663797E-18</c:v>
                </c:pt>
                <c:pt idx="1878">
                  <c:v>7.2673603726136089E-18</c:v>
                </c:pt>
                <c:pt idx="1879">
                  <c:v>6.6561626558093039E-18</c:v>
                </c:pt>
                <c:pt idx="1880">
                  <c:v>6.0957581295839438E-18</c:v>
                </c:pt>
                <c:pt idx="1881">
                  <c:v>5.5819777031783301E-18</c:v>
                </c:pt>
                <c:pt idx="1882">
                  <c:v>5.1109900892977775E-18</c:v>
                </c:pt>
                <c:pt idx="1883">
                  <c:v>4.6792748001600202E-18</c:v>
                </c:pt>
                <c:pt idx="1884">
                  <c:v>4.2835972719778045E-18</c:v>
                </c:pt>
                <c:pt idx="1885">
                  <c:v>3.9209859525780166E-18</c:v>
                </c:pt>
                <c:pt idx="1886">
                  <c:v>3.5887111995008761E-18</c:v>
                </c:pt>
                <c:pt idx="1887">
                  <c:v>3.2842658476093051E-18</c:v>
                </c:pt>
                <c:pt idx="1888">
                  <c:v>3.0053473160468814E-18</c:v>
                </c:pt>
                <c:pt idx="1889">
                  <c:v>2.7498411343753568E-18</c:v>
                </c:pt>
                <c:pt idx="1890">
                  <c:v>2.5158057769603599E-18</c:v>
                </c:pt>
                <c:pt idx="1891">
                  <c:v>2.3014587032132041E-18</c:v>
                </c:pt>
                <c:pt idx="1892">
                  <c:v>2.1051635091883536E-18</c:v>
                </c:pt>
                <c:pt idx="1893">
                  <c:v>1.9254181033312767E-18</c:v>
                </c:pt>
                <c:pt idx="1894">
                  <c:v>1.7608438259094057E-18</c:v>
                </c:pt>
                <c:pt idx="1895">
                  <c:v>1.6101754378873656E-18</c:v>
                </c:pt>
                <c:pt idx="1896">
                  <c:v>1.4722519107597187E-18</c:v>
                </c:pt>
                <c:pt idx="1897">
                  <c:v>1.3460079541690607E-18</c:v>
                </c:pt>
                <c:pt idx="1898">
                  <c:v>1.2304662230451152E-18</c:v>
                </c:pt>
                <c:pt idx="1899">
                  <c:v>1.1247301505338338E-18</c:v>
                </c:pt>
                <c:pt idx="1900">
                  <c:v>1.0279773571705873E-18</c:v>
                </c:pt>
                <c:pt idx="1901">
                  <c:v>9.3945359061704081E-19</c:v>
                </c:pt>
                <c:pt idx="1902">
                  <c:v>8.5846715384863258E-19</c:v>
                </c:pt>
                <c:pt idx="1903">
                  <c:v>7.8438378297352108E-19</c:v>
                </c:pt>
                <c:pt idx="1904">
                  <c:v>7.1662193890369313E-19</c:v>
                </c:pt>
                <c:pt idx="1905">
                  <c:v>6.5464847990456527E-19</c:v>
                </c:pt>
                <c:pt idx="1906">
                  <c:v>5.9797468463837264E-19</c:v>
                </c:pt>
                <c:pt idx="1907">
                  <c:v>5.4615259770549583E-19</c:v>
                </c:pt>
                <c:pt idx="1908">
                  <c:v>4.9877167189141637E-19</c:v>
                </c:pt>
                <c:pt idx="1909">
                  <c:v>4.554556833605895E-19</c:v>
                </c:pt>
                <c:pt idx="1910">
                  <c:v>4.158598979130259E-19</c:v>
                </c:pt>
                <c:pt idx="1911">
                  <c:v>3.7966846814935669E-19</c:v>
                </c:pt>
                <c:pt idx="1912">
                  <c:v>3.4659204298455368E-19</c:v>
                </c:pt>
                <c:pt idx="1913">
                  <c:v>3.1636557242130751E-19</c:v>
                </c:pt>
                <c:pt idx="1914">
                  <c:v>2.8874629184951731E-19</c:v>
                </c:pt>
                <c:pt idx="1915">
                  <c:v>2.6351187138839098E-19</c:v>
                </c:pt>
                <c:pt idx="1916">
                  <c:v>2.4045871693944637E-19</c:v>
                </c:pt>
                <c:pt idx="1917">
                  <c:v>2.1940041068050627E-19</c:v>
                </c:pt>
                <c:pt idx="1918">
                  <c:v>2.0016627970925019E-19</c:v>
                </c:pt>
                <c:pt idx="1919">
                  <c:v>1.8260008244630992E-19</c:v>
                </c:pt>
                <c:pt idx="1920">
                  <c:v>1.6655880323860474E-19</c:v>
                </c:pt>
                <c:pt idx="1921">
                  <c:v>1.5191154636878882E-19</c:v>
                </c:pt>
                <c:pt idx="1922">
                  <c:v>1.3853852138148801E-19</c:v>
                </c:pt>
                <c:pt idx="1923">
                  <c:v>1.2633011228619946E-19</c:v>
                </c:pt>
                <c:pt idx="1924">
                  <c:v>1.1518602379455807E-19</c:v>
                </c:pt>
                <c:pt idx="1925">
                  <c:v>1.050144983000917E-19</c:v>
                </c:pt>
                <c:pt idx="1926">
                  <c:v>9.5731597815551236E-20</c:v>
                </c:pt>
                <c:pt idx="1927">
                  <c:v>8.726054554935194E-20</c:v>
                </c:pt>
                <c:pt idx="1928">
                  <c:v>7.9531122232282777E-20</c:v>
                </c:pt>
                <c:pt idx="1929">
                  <c:v>7.2479112700870452E-20</c:v>
                </c:pt>
                <c:pt idx="1930">
                  <c:v>6.6045798607639458E-20</c:v>
                </c:pt>
                <c:pt idx="1931">
                  <c:v>6.0177493463251943E-20</c:v>
                </c:pt>
                <c:pt idx="1932">
                  <c:v>5.4825116523537029E-20</c:v>
                </c:pt>
                <c:pt idx="1933">
                  <c:v>4.994380231777262E-20</c:v>
                </c:pt>
                <c:pt idx="1934">
                  <c:v>4.5492542875280304E-20</c:v>
                </c:pt>
                <c:pt idx="1935">
                  <c:v>4.1433859947115154E-20</c:v>
                </c:pt>
                <c:pt idx="1936">
                  <c:v>3.773350474014604E-20</c:v>
                </c:pt>
                <c:pt idx="1937">
                  <c:v>3.4360182883579128E-20</c:v>
                </c:pt>
                <c:pt idx="1938">
                  <c:v>3.1285302534411696E-20</c:v>
                </c:pt>
                <c:pt idx="1939">
                  <c:v>2.8482743699702763E-20</c:v>
                </c:pt>
                <c:pt idx="1940">
                  <c:v>2.5928647011101163E-20</c:v>
                </c:pt>
                <c:pt idx="1941">
                  <c:v>2.3601220331912458E-20</c:v>
                </c:pt>
                <c:pt idx="1942">
                  <c:v>2.1480561710061484E-20</c:v>
                </c:pt>
                <c:pt idx="1943">
                  <c:v>1.95484973126485E-20</c:v>
                </c:pt>
                <c:pt idx="1944">
                  <c:v>1.7788433090163829E-20</c:v>
                </c:pt>
                <c:pt idx="1945">
                  <c:v>1.6185219021690449E-20</c:v>
                </c:pt>
                <c:pt idx="1946">
                  <c:v>1.472502488727993E-20</c:v>
                </c:pt>
                <c:pt idx="1947">
                  <c:v>1.3395226600811931E-20</c:v>
                </c:pt>
                <c:pt idx="1948">
                  <c:v>1.2184302216673566E-20</c:v>
                </c:pt>
                <c:pt idx="1949">
                  <c:v>1.1081736797080541E-20</c:v>
                </c:pt>
                <c:pt idx="1950">
                  <c:v>1.0077935394338249E-20</c:v>
                </c:pt>
                <c:pt idx="1951">
                  <c:v>9.1641434643020999E-21</c:v>
                </c:pt>
                <c:pt idx="1952">
                  <c:v>8.3323740841638317E-21</c:v>
                </c:pt>
                <c:pt idx="1953">
                  <c:v>7.5753413999040355E-21</c:v>
                </c:pt>
                <c:pt idx="1954">
                  <c:v>6.8863997766664052E-21</c:v>
                </c:pt>
                <c:pt idx="1955">
                  <c:v>6.2594881692841185E-21</c:v>
                </c:pt>
                <c:pt idx="1956">
                  <c:v>5.6890792705412072E-21</c:v>
                </c:pt>
                <c:pt idx="1957">
                  <c:v>5.1701330317765099E-21</c:v>
                </c:pt>
                <c:pt idx="1958">
                  <c:v>4.6980541844013267E-21</c:v>
                </c:pt>
                <c:pt idx="1959">
                  <c:v>4.2686534220630142E-21</c:v>
                </c:pt>
                <c:pt idx="1960">
                  <c:v>3.8781119317618407E-21</c:v>
                </c:pt>
                <c:pt idx="1961">
                  <c:v>3.5229489884391793E-21</c:v>
                </c:pt>
                <c:pt idx="1962">
                  <c:v>3.1999923515882083E-21</c:v>
                </c:pt>
                <c:pt idx="1963">
                  <c:v>2.90635122447581E-21</c:v>
                </c:pt>
                <c:pt idx="1964">
                  <c:v>2.6393915567670486E-21</c:v>
                </c:pt>
                <c:pt idx="1965">
                  <c:v>2.396713489864316E-21</c:v>
                </c:pt>
                <c:pt idx="1966">
                  <c:v>2.1761307612493791E-21</c:v>
                </c:pt>
                <c:pt idx="1967">
                  <c:v>1.9756518996735887E-21</c:v>
                </c:pt>
                <c:pt idx="1968">
                  <c:v>1.7934630573006626E-21</c:v>
                </c:pt>
                <c:pt idx="1969">
                  <c:v>1.6279123379689613E-21</c:v>
                </c:pt>
                <c:pt idx="1970">
                  <c:v>1.4774954927099967E-21</c:v>
                </c:pt>
                <c:pt idx="1971">
                  <c:v>1.3408428646244892E-21</c:v>
                </c:pt>
                <c:pt idx="1972">
                  <c:v>1.2167074752609749E-21</c:v>
                </c:pt>
                <c:pt idx="1973">
                  <c:v>1.1039541538404349E-21</c:v>
                </c:pt>
                <c:pt idx="1974">
                  <c:v>1.001549619094908E-21</c:v>
                </c:pt>
                <c:pt idx="1975">
                  <c:v>9.0855343120120412E-22</c:v>
                </c:pt>
                <c:pt idx="1976">
                  <c:v>8.2410973835410554E-22</c:v>
                </c:pt>
                <c:pt idx="1977">
                  <c:v>7.474397489884864E-22</c:v>
                </c:pt>
                <c:pt idx="1978">
                  <c:v>6.7783486657859354E-22</c:v>
                </c:pt>
                <c:pt idx="1979">
                  <c:v>6.1465042935960311E-22</c:v>
                </c:pt>
                <c:pt idx="1980">
                  <c:v>5.5730000227426278E-22</c:v>
                </c:pt>
                <c:pt idx="1981">
                  <c:v>5.0525017298379171E-22</c:v>
                </c:pt>
                <c:pt idx="1982">
                  <c:v>4.580158079331096E-22</c:v>
                </c:pt>
                <c:pt idx="1983">
                  <c:v>4.1515572825776095E-22</c:v>
                </c:pt>
                <c:pt idx="1984">
                  <c:v>3.7626876879383213E-22</c:v>
                </c:pt>
                <c:pt idx="1985">
                  <c:v>3.4099018662934896E-22</c:v>
                </c:pt>
                <c:pt idx="1986">
                  <c:v>3.0898838854158456E-22</c:v>
                </c:pt>
                <c:pt idx="1987">
                  <c:v>2.7996194932208313E-22</c:v>
                </c:pt>
                <c:pt idx="1988">
                  <c:v>2.536368954208989E-22</c:v>
                </c:pt>
                <c:pt idx="1989">
                  <c:v>2.2976423056307853E-22</c:v>
                </c:pt>
                <c:pt idx="1990">
                  <c:v>2.081176820211061E-22</c:v>
                </c:pt>
                <c:pt idx="1991">
                  <c:v>1.8849164808335806E-22</c:v>
                </c:pt>
                <c:pt idx="1992">
                  <c:v>1.7069932895503666E-22</c:v>
                </c:pt>
                <c:pt idx="1993">
                  <c:v>1.5457102487857214E-22</c:v>
                </c:pt>
                <c:pt idx="1994">
                  <c:v>1.3995258667706097E-22</c:v>
                </c:pt>
                <c:pt idx="1995">
                  <c:v>1.2670400521872934E-22</c:v>
                </c:pt>
                <c:pt idx="1996">
                  <c:v>1.1469812748285337E-22</c:v>
                </c:pt>
                <c:pt idx="1997">
                  <c:v>1.0381948798773934E-22</c:v>
                </c:pt>
                <c:pt idx="1998">
                  <c:v>9.3963245327865251E-23</c:v>
                </c:pt>
                <c:pt idx="1999">
                  <c:v>8.5034214468329109E-23</c:v>
                </c:pt>
                <c:pt idx="2000">
                  <c:v>7.694598626737145E-23</c:v>
                </c:pt>
              </c:numCache>
            </c:numRef>
          </c:yVal>
          <c:smooth val="1"/>
        </c:ser>
        <c:ser>
          <c:idx val="2"/>
          <c:order val="2"/>
          <c:spPr>
            <a:ln w="25400">
              <a:solidFill>
                <a:srgbClr val="FF0000"/>
              </a:solidFill>
              <a:prstDash val="solid"/>
            </a:ln>
          </c:spPr>
          <c:marker>
            <c:symbol val="none"/>
          </c:marker>
          <c:xVal>
            <c:numRef>
              <c:f>'NORM''dISTR'!$W$12:$W$22</c:f>
              <c:numCache>
                <c:formatCode>General</c:formatCode>
                <c:ptCount val="11"/>
                <c:pt idx="0">
                  <c:v>3</c:v>
                </c:pt>
                <c:pt idx="1">
                  <c:v>3</c:v>
                </c:pt>
                <c:pt idx="2">
                  <c:v>3</c:v>
                </c:pt>
                <c:pt idx="3">
                  <c:v>3</c:v>
                </c:pt>
                <c:pt idx="4">
                  <c:v>3</c:v>
                </c:pt>
                <c:pt idx="5">
                  <c:v>3</c:v>
                </c:pt>
                <c:pt idx="6">
                  <c:v>3</c:v>
                </c:pt>
                <c:pt idx="7">
                  <c:v>3</c:v>
                </c:pt>
                <c:pt idx="8">
                  <c:v>3</c:v>
                </c:pt>
                <c:pt idx="9">
                  <c:v>3</c:v>
                </c:pt>
                <c:pt idx="10">
                  <c:v>3</c:v>
                </c:pt>
              </c:numCache>
            </c:numRef>
          </c:xVal>
          <c:yVal>
            <c:numRef>
              <c:f>'NORM''dISTR'!$X$12:$X$22</c:f>
              <c:numCache>
                <c:formatCode>General</c:formatCode>
                <c:ptCount val="11"/>
                <c:pt idx="0">
                  <c:v>0</c:v>
                </c:pt>
                <c:pt idx="1">
                  <c:v>0.1</c:v>
                </c:pt>
                <c:pt idx="2">
                  <c:v>0.2</c:v>
                </c:pt>
                <c:pt idx="3">
                  <c:v>0.3</c:v>
                </c:pt>
                <c:pt idx="4">
                  <c:v>0.4</c:v>
                </c:pt>
                <c:pt idx="5">
                  <c:v>0.5</c:v>
                </c:pt>
                <c:pt idx="6">
                  <c:v>0.6</c:v>
                </c:pt>
                <c:pt idx="7">
                  <c:v>0.7</c:v>
                </c:pt>
                <c:pt idx="8">
                  <c:v>0.8</c:v>
                </c:pt>
                <c:pt idx="9">
                  <c:v>0.9</c:v>
                </c:pt>
                <c:pt idx="10">
                  <c:v>1</c:v>
                </c:pt>
              </c:numCache>
            </c:numRef>
          </c:yVal>
          <c:smooth val="1"/>
        </c:ser>
        <c:ser>
          <c:idx val="3"/>
          <c:order val="3"/>
          <c:spPr>
            <a:ln w="25400">
              <a:solidFill>
                <a:srgbClr val="FF0000"/>
              </a:solidFill>
              <a:prstDash val="solid"/>
            </a:ln>
          </c:spPr>
          <c:marker>
            <c:symbol val="none"/>
          </c:marker>
          <c:xVal>
            <c:numRef>
              <c:f>'NORM''dISTR'!$Y$12:$Y$22</c:f>
              <c:numCache>
                <c:formatCode>0.00</c:formatCode>
                <c:ptCount val="11"/>
                <c:pt idx="0">
                  <c:v>-3</c:v>
                </c:pt>
                <c:pt idx="1">
                  <c:v>-3</c:v>
                </c:pt>
                <c:pt idx="2">
                  <c:v>-3</c:v>
                </c:pt>
                <c:pt idx="3">
                  <c:v>-3</c:v>
                </c:pt>
                <c:pt idx="4">
                  <c:v>-3</c:v>
                </c:pt>
                <c:pt idx="5">
                  <c:v>-3</c:v>
                </c:pt>
                <c:pt idx="6">
                  <c:v>-3</c:v>
                </c:pt>
                <c:pt idx="7">
                  <c:v>-3</c:v>
                </c:pt>
                <c:pt idx="8">
                  <c:v>-3</c:v>
                </c:pt>
                <c:pt idx="9">
                  <c:v>-3</c:v>
                </c:pt>
                <c:pt idx="10">
                  <c:v>-3</c:v>
                </c:pt>
              </c:numCache>
            </c:numRef>
          </c:xVal>
          <c:yVal>
            <c:numRef>
              <c:f>'NORM''dISTR'!$Z$12:$Z$22</c:f>
              <c:numCache>
                <c:formatCode>General</c:formatCode>
                <c:ptCount val="11"/>
                <c:pt idx="0">
                  <c:v>0</c:v>
                </c:pt>
                <c:pt idx="1">
                  <c:v>0.1</c:v>
                </c:pt>
                <c:pt idx="2">
                  <c:v>0.2</c:v>
                </c:pt>
                <c:pt idx="3">
                  <c:v>0.3</c:v>
                </c:pt>
                <c:pt idx="4">
                  <c:v>0.4</c:v>
                </c:pt>
                <c:pt idx="5">
                  <c:v>0.5</c:v>
                </c:pt>
                <c:pt idx="6">
                  <c:v>0.6</c:v>
                </c:pt>
                <c:pt idx="7">
                  <c:v>0.7</c:v>
                </c:pt>
                <c:pt idx="8">
                  <c:v>0.8</c:v>
                </c:pt>
                <c:pt idx="9">
                  <c:v>0.9</c:v>
                </c:pt>
                <c:pt idx="10">
                  <c:v>1</c:v>
                </c:pt>
              </c:numCache>
            </c:numRef>
          </c:yVal>
          <c:smooth val="1"/>
        </c:ser>
        <c:ser>
          <c:idx val="4"/>
          <c:order val="4"/>
          <c:spPr>
            <a:ln w="12700">
              <a:solidFill>
                <a:srgbClr val="000080"/>
              </a:solidFill>
              <a:prstDash val="solid"/>
            </a:ln>
          </c:spPr>
          <c:marker>
            <c:symbol val="none"/>
          </c:marker>
          <c:xVal>
            <c:numRef>
              <c:f>'NORM''dISTR'!$Q$8:$Q$9</c:f>
              <c:numCache>
                <c:formatCode>0.00</c:formatCode>
                <c:ptCount val="2"/>
                <c:pt idx="0">
                  <c:v>0</c:v>
                </c:pt>
                <c:pt idx="1">
                  <c:v>0</c:v>
                </c:pt>
              </c:numCache>
            </c:numRef>
          </c:xVal>
          <c:yVal>
            <c:numRef>
              <c:f>'NORM''dISTR'!$R$8:$R$9</c:f>
              <c:numCache>
                <c:formatCode>General</c:formatCode>
                <c:ptCount val="2"/>
                <c:pt idx="0">
                  <c:v>0</c:v>
                </c:pt>
                <c:pt idx="1">
                  <c:v>0.39894228040143265</c:v>
                </c:pt>
              </c:numCache>
            </c:numRef>
          </c:yVal>
          <c:smooth val="1"/>
        </c:ser>
        <c:ser>
          <c:idx val="5"/>
          <c:order val="5"/>
          <c:spPr>
            <a:ln w="25400">
              <a:solidFill>
                <a:srgbClr val="003366"/>
              </a:solidFill>
              <a:prstDash val="sysDash"/>
            </a:ln>
          </c:spPr>
          <c:marker>
            <c:symbol val="none"/>
          </c:marker>
          <c:xVal>
            <c:numRef>
              <c:f>'NORM''dISTR'!$AR$3:$AR$2003</c:f>
              <c:numCache>
                <c:formatCode>General</c:formatCode>
                <c:ptCount val="2001"/>
                <c:pt idx="0">
                  <c:v>-10</c:v>
                </c:pt>
                <c:pt idx="1">
                  <c:v>-9.99</c:v>
                </c:pt>
                <c:pt idx="2">
                  <c:v>-9.98</c:v>
                </c:pt>
                <c:pt idx="3">
                  <c:v>-9.9700000000000006</c:v>
                </c:pt>
                <c:pt idx="4">
                  <c:v>-9.9600000000000009</c:v>
                </c:pt>
                <c:pt idx="5">
                  <c:v>-9.9499999999999993</c:v>
                </c:pt>
                <c:pt idx="6">
                  <c:v>-9.94</c:v>
                </c:pt>
                <c:pt idx="7">
                  <c:v>-9.93</c:v>
                </c:pt>
                <c:pt idx="8">
                  <c:v>-9.92</c:v>
                </c:pt>
                <c:pt idx="9">
                  <c:v>-9.91</c:v>
                </c:pt>
                <c:pt idx="10">
                  <c:v>-9.9</c:v>
                </c:pt>
                <c:pt idx="11">
                  <c:v>-9.89</c:v>
                </c:pt>
                <c:pt idx="12">
                  <c:v>-9.8800000000000008</c:v>
                </c:pt>
                <c:pt idx="13">
                  <c:v>-9.8699999999999992</c:v>
                </c:pt>
                <c:pt idx="14">
                  <c:v>-9.86</c:v>
                </c:pt>
                <c:pt idx="15">
                  <c:v>-9.85</c:v>
                </c:pt>
                <c:pt idx="16">
                  <c:v>-9.84</c:v>
                </c:pt>
                <c:pt idx="17">
                  <c:v>-9.83</c:v>
                </c:pt>
                <c:pt idx="18">
                  <c:v>-9.82</c:v>
                </c:pt>
                <c:pt idx="19">
                  <c:v>-9.81</c:v>
                </c:pt>
                <c:pt idx="20">
                  <c:v>-9.8000000000000007</c:v>
                </c:pt>
                <c:pt idx="21">
                  <c:v>-9.7899999999999991</c:v>
                </c:pt>
                <c:pt idx="22">
                  <c:v>-9.7799999999999994</c:v>
                </c:pt>
                <c:pt idx="23">
                  <c:v>-9.77</c:v>
                </c:pt>
                <c:pt idx="24">
                  <c:v>-9.7600000000000104</c:v>
                </c:pt>
                <c:pt idx="25">
                  <c:v>-9.7500000000000107</c:v>
                </c:pt>
                <c:pt idx="26">
                  <c:v>-9.7400000000000109</c:v>
                </c:pt>
                <c:pt idx="27">
                  <c:v>-9.7300000000000093</c:v>
                </c:pt>
                <c:pt idx="28">
                  <c:v>-9.7200000000000095</c:v>
                </c:pt>
                <c:pt idx="29">
                  <c:v>-9.7100000000000097</c:v>
                </c:pt>
                <c:pt idx="30">
                  <c:v>-9.7000000000000099</c:v>
                </c:pt>
                <c:pt idx="31">
                  <c:v>-9.6900000000000102</c:v>
                </c:pt>
                <c:pt idx="32">
                  <c:v>-9.6800000000000104</c:v>
                </c:pt>
                <c:pt idx="33">
                  <c:v>-9.6700000000000106</c:v>
                </c:pt>
                <c:pt idx="34">
                  <c:v>-9.6600000000000108</c:v>
                </c:pt>
                <c:pt idx="35">
                  <c:v>-9.6500000000000092</c:v>
                </c:pt>
                <c:pt idx="36">
                  <c:v>-9.6400000000000095</c:v>
                </c:pt>
                <c:pt idx="37">
                  <c:v>-9.6300000000000097</c:v>
                </c:pt>
                <c:pt idx="38">
                  <c:v>-9.6200000000000099</c:v>
                </c:pt>
                <c:pt idx="39">
                  <c:v>-9.6100000000000101</c:v>
                </c:pt>
                <c:pt idx="40">
                  <c:v>-9.6000000000000103</c:v>
                </c:pt>
                <c:pt idx="41">
                  <c:v>-9.5900000000000105</c:v>
                </c:pt>
                <c:pt idx="42">
                  <c:v>-9.5800000000000107</c:v>
                </c:pt>
                <c:pt idx="43">
                  <c:v>-9.5700000000000092</c:v>
                </c:pt>
                <c:pt idx="44">
                  <c:v>-9.5600000000000094</c:v>
                </c:pt>
                <c:pt idx="45">
                  <c:v>-9.5500000000000096</c:v>
                </c:pt>
                <c:pt idx="46">
                  <c:v>-9.5400000000000098</c:v>
                </c:pt>
                <c:pt idx="47">
                  <c:v>-9.53000000000001</c:v>
                </c:pt>
                <c:pt idx="48">
                  <c:v>-9.5200000000000102</c:v>
                </c:pt>
                <c:pt idx="49">
                  <c:v>-9.5100000000000104</c:v>
                </c:pt>
                <c:pt idx="50">
                  <c:v>-9.5000000000000107</c:v>
                </c:pt>
                <c:pt idx="51">
                  <c:v>-9.4900000000000109</c:v>
                </c:pt>
                <c:pt idx="52">
                  <c:v>-9.4800000000000093</c:v>
                </c:pt>
                <c:pt idx="53">
                  <c:v>-9.4700000000000095</c:v>
                </c:pt>
                <c:pt idx="54">
                  <c:v>-9.4600000000000097</c:v>
                </c:pt>
                <c:pt idx="55">
                  <c:v>-9.4500000000000099</c:v>
                </c:pt>
                <c:pt idx="56">
                  <c:v>-9.4400000000000102</c:v>
                </c:pt>
                <c:pt idx="57">
                  <c:v>-9.4300000000000104</c:v>
                </c:pt>
                <c:pt idx="58">
                  <c:v>-9.4200000000000106</c:v>
                </c:pt>
                <c:pt idx="59">
                  <c:v>-9.4100000000000108</c:v>
                </c:pt>
                <c:pt idx="60">
                  <c:v>-9.4000000000000092</c:v>
                </c:pt>
                <c:pt idx="61">
                  <c:v>-9.3900000000000095</c:v>
                </c:pt>
                <c:pt idx="62">
                  <c:v>-9.3800000000000097</c:v>
                </c:pt>
                <c:pt idx="63">
                  <c:v>-9.3700000000000099</c:v>
                </c:pt>
                <c:pt idx="64">
                  <c:v>-9.3600000000000101</c:v>
                </c:pt>
                <c:pt idx="65">
                  <c:v>-9.3500000000000103</c:v>
                </c:pt>
                <c:pt idx="66">
                  <c:v>-9.3400000000000105</c:v>
                </c:pt>
                <c:pt idx="67">
                  <c:v>-9.3300000000000107</c:v>
                </c:pt>
                <c:pt idx="68">
                  <c:v>-9.3200000000000092</c:v>
                </c:pt>
                <c:pt idx="69">
                  <c:v>-9.3100000000000094</c:v>
                </c:pt>
                <c:pt idx="70">
                  <c:v>-9.3000000000000096</c:v>
                </c:pt>
                <c:pt idx="71">
                  <c:v>-9.2900000000000205</c:v>
                </c:pt>
                <c:pt idx="72">
                  <c:v>-9.2800000000000207</c:v>
                </c:pt>
                <c:pt idx="73">
                  <c:v>-9.2700000000000191</c:v>
                </c:pt>
                <c:pt idx="74">
                  <c:v>-9.2600000000000193</c:v>
                </c:pt>
                <c:pt idx="75">
                  <c:v>-9.2500000000000195</c:v>
                </c:pt>
                <c:pt idx="76">
                  <c:v>-9.2400000000000198</c:v>
                </c:pt>
                <c:pt idx="77">
                  <c:v>-9.23000000000002</c:v>
                </c:pt>
                <c:pt idx="78">
                  <c:v>-9.2200000000000202</c:v>
                </c:pt>
                <c:pt idx="79">
                  <c:v>-9.2100000000000204</c:v>
                </c:pt>
                <c:pt idx="80">
                  <c:v>-9.2000000000000206</c:v>
                </c:pt>
                <c:pt idx="81">
                  <c:v>-9.1900000000000208</c:v>
                </c:pt>
                <c:pt idx="82">
                  <c:v>-9.1800000000000193</c:v>
                </c:pt>
                <c:pt idx="83">
                  <c:v>-9.1700000000000195</c:v>
                </c:pt>
                <c:pt idx="84">
                  <c:v>-9.1600000000000197</c:v>
                </c:pt>
                <c:pt idx="85">
                  <c:v>-9.1500000000000199</c:v>
                </c:pt>
                <c:pt idx="86">
                  <c:v>-9.1400000000000201</c:v>
                </c:pt>
                <c:pt idx="87">
                  <c:v>-9.1300000000000203</c:v>
                </c:pt>
                <c:pt idx="88">
                  <c:v>-9.1200000000000205</c:v>
                </c:pt>
                <c:pt idx="89">
                  <c:v>-9.1100000000000207</c:v>
                </c:pt>
                <c:pt idx="90">
                  <c:v>-9.1000000000000192</c:v>
                </c:pt>
                <c:pt idx="91">
                  <c:v>-9.0900000000000194</c:v>
                </c:pt>
                <c:pt idx="92">
                  <c:v>-9.0800000000000196</c:v>
                </c:pt>
                <c:pt idx="93">
                  <c:v>-9.0700000000000198</c:v>
                </c:pt>
                <c:pt idx="94">
                  <c:v>-9.06000000000002</c:v>
                </c:pt>
                <c:pt idx="95">
                  <c:v>-9.0500000000000203</c:v>
                </c:pt>
                <c:pt idx="96">
                  <c:v>-9.0400000000000205</c:v>
                </c:pt>
                <c:pt idx="97">
                  <c:v>-9.0300000000000207</c:v>
                </c:pt>
                <c:pt idx="98">
                  <c:v>-9.0200000000000191</c:v>
                </c:pt>
                <c:pt idx="99">
                  <c:v>-9.0100000000000193</c:v>
                </c:pt>
                <c:pt idx="100">
                  <c:v>-9.0000000000000195</c:v>
                </c:pt>
                <c:pt idx="101">
                  <c:v>-8.9900000000000198</c:v>
                </c:pt>
                <c:pt idx="102">
                  <c:v>-8.98000000000002</c:v>
                </c:pt>
                <c:pt idx="103">
                  <c:v>-8.9700000000000202</c:v>
                </c:pt>
                <c:pt idx="104">
                  <c:v>-8.9600000000000204</c:v>
                </c:pt>
                <c:pt idx="105">
                  <c:v>-8.9500000000000206</c:v>
                </c:pt>
                <c:pt idx="106">
                  <c:v>-8.9400000000000208</c:v>
                </c:pt>
                <c:pt idx="107">
                  <c:v>-8.9300000000000193</c:v>
                </c:pt>
                <c:pt idx="108">
                  <c:v>-8.9200000000000195</c:v>
                </c:pt>
                <c:pt idx="109">
                  <c:v>-8.9100000000000197</c:v>
                </c:pt>
                <c:pt idx="110">
                  <c:v>-8.9000000000000199</c:v>
                </c:pt>
                <c:pt idx="111">
                  <c:v>-8.8900000000000201</c:v>
                </c:pt>
                <c:pt idx="112">
                  <c:v>-8.8800000000000203</c:v>
                </c:pt>
                <c:pt idx="113">
                  <c:v>-8.8700000000000205</c:v>
                </c:pt>
                <c:pt idx="114">
                  <c:v>-8.8600000000000207</c:v>
                </c:pt>
                <c:pt idx="115">
                  <c:v>-8.8500000000000192</c:v>
                </c:pt>
                <c:pt idx="116">
                  <c:v>-8.8400000000000194</c:v>
                </c:pt>
                <c:pt idx="117">
                  <c:v>-8.8300000000000196</c:v>
                </c:pt>
                <c:pt idx="118">
                  <c:v>-8.8200000000000305</c:v>
                </c:pt>
                <c:pt idx="119">
                  <c:v>-8.8100000000000307</c:v>
                </c:pt>
                <c:pt idx="120">
                  <c:v>-8.8000000000000291</c:v>
                </c:pt>
                <c:pt idx="121">
                  <c:v>-8.7900000000000293</c:v>
                </c:pt>
                <c:pt idx="122">
                  <c:v>-8.7800000000000296</c:v>
                </c:pt>
                <c:pt idx="123">
                  <c:v>-8.7700000000000298</c:v>
                </c:pt>
                <c:pt idx="124">
                  <c:v>-8.76000000000003</c:v>
                </c:pt>
                <c:pt idx="125">
                  <c:v>-8.7500000000000302</c:v>
                </c:pt>
                <c:pt idx="126">
                  <c:v>-8.7400000000000304</c:v>
                </c:pt>
                <c:pt idx="127">
                  <c:v>-8.7300000000000306</c:v>
                </c:pt>
                <c:pt idx="128">
                  <c:v>-8.7200000000000308</c:v>
                </c:pt>
                <c:pt idx="129">
                  <c:v>-8.7100000000000293</c:v>
                </c:pt>
                <c:pt idx="130">
                  <c:v>-8.7000000000000295</c:v>
                </c:pt>
                <c:pt idx="131">
                  <c:v>-8.6900000000000297</c:v>
                </c:pt>
                <c:pt idx="132">
                  <c:v>-8.6800000000000299</c:v>
                </c:pt>
                <c:pt idx="133">
                  <c:v>-8.6700000000000301</c:v>
                </c:pt>
                <c:pt idx="134">
                  <c:v>-8.6600000000000303</c:v>
                </c:pt>
                <c:pt idx="135">
                  <c:v>-8.6500000000000306</c:v>
                </c:pt>
                <c:pt idx="136">
                  <c:v>-8.6400000000000308</c:v>
                </c:pt>
                <c:pt idx="137">
                  <c:v>-8.6300000000000292</c:v>
                </c:pt>
                <c:pt idx="138">
                  <c:v>-8.6200000000000294</c:v>
                </c:pt>
                <c:pt idx="139">
                  <c:v>-8.6100000000000296</c:v>
                </c:pt>
                <c:pt idx="140">
                  <c:v>-8.6000000000000298</c:v>
                </c:pt>
                <c:pt idx="141">
                  <c:v>-8.5900000000000301</c:v>
                </c:pt>
                <c:pt idx="142">
                  <c:v>-8.5800000000000303</c:v>
                </c:pt>
                <c:pt idx="143">
                  <c:v>-8.5700000000000305</c:v>
                </c:pt>
                <c:pt idx="144">
                  <c:v>-8.5600000000000307</c:v>
                </c:pt>
                <c:pt idx="145">
                  <c:v>-8.5500000000000291</c:v>
                </c:pt>
                <c:pt idx="146">
                  <c:v>-8.5400000000000293</c:v>
                </c:pt>
                <c:pt idx="147">
                  <c:v>-8.5300000000000296</c:v>
                </c:pt>
                <c:pt idx="148">
                  <c:v>-8.5200000000000298</c:v>
                </c:pt>
                <c:pt idx="149">
                  <c:v>-8.51000000000003</c:v>
                </c:pt>
                <c:pt idx="150">
                  <c:v>-8.5000000000000302</c:v>
                </c:pt>
                <c:pt idx="151">
                  <c:v>-8.4900000000000304</c:v>
                </c:pt>
                <c:pt idx="152">
                  <c:v>-8.4800000000000306</c:v>
                </c:pt>
                <c:pt idx="153">
                  <c:v>-8.4700000000000308</c:v>
                </c:pt>
                <c:pt idx="154">
                  <c:v>-8.4600000000000293</c:v>
                </c:pt>
                <c:pt idx="155">
                  <c:v>-8.4500000000000295</c:v>
                </c:pt>
                <c:pt idx="156">
                  <c:v>-8.4400000000000297</c:v>
                </c:pt>
                <c:pt idx="157">
                  <c:v>-8.4300000000000299</c:v>
                </c:pt>
                <c:pt idx="158">
                  <c:v>-8.4200000000000301</c:v>
                </c:pt>
                <c:pt idx="159">
                  <c:v>-8.4100000000000303</c:v>
                </c:pt>
                <c:pt idx="160">
                  <c:v>-8.4000000000000306</c:v>
                </c:pt>
                <c:pt idx="161">
                  <c:v>-8.3900000000000308</c:v>
                </c:pt>
                <c:pt idx="162">
                  <c:v>-8.3800000000000292</c:v>
                </c:pt>
                <c:pt idx="163">
                  <c:v>-8.3700000000000294</c:v>
                </c:pt>
                <c:pt idx="164">
                  <c:v>-8.3600000000000296</c:v>
                </c:pt>
                <c:pt idx="165">
                  <c:v>-8.3500000000000405</c:v>
                </c:pt>
                <c:pt idx="166">
                  <c:v>-8.3400000000000407</c:v>
                </c:pt>
                <c:pt idx="167">
                  <c:v>-8.3300000000000392</c:v>
                </c:pt>
                <c:pt idx="168">
                  <c:v>-8.3200000000000394</c:v>
                </c:pt>
                <c:pt idx="169">
                  <c:v>-8.3100000000000396</c:v>
                </c:pt>
                <c:pt idx="170">
                  <c:v>-8.3000000000000398</c:v>
                </c:pt>
                <c:pt idx="171">
                  <c:v>-8.29000000000004</c:v>
                </c:pt>
                <c:pt idx="172">
                  <c:v>-8.2800000000000402</c:v>
                </c:pt>
                <c:pt idx="173">
                  <c:v>-8.2700000000000404</c:v>
                </c:pt>
                <c:pt idx="174">
                  <c:v>-8.2600000000000406</c:v>
                </c:pt>
                <c:pt idx="175">
                  <c:v>-8.2500000000000409</c:v>
                </c:pt>
                <c:pt idx="176">
                  <c:v>-8.2400000000000393</c:v>
                </c:pt>
                <c:pt idx="177">
                  <c:v>-8.2300000000000395</c:v>
                </c:pt>
                <c:pt idx="178">
                  <c:v>-8.2200000000000397</c:v>
                </c:pt>
                <c:pt idx="179">
                  <c:v>-8.2100000000000399</c:v>
                </c:pt>
                <c:pt idx="180">
                  <c:v>-8.2000000000000401</c:v>
                </c:pt>
                <c:pt idx="181">
                  <c:v>-8.1900000000000404</c:v>
                </c:pt>
                <c:pt idx="182">
                  <c:v>-8.1800000000000406</c:v>
                </c:pt>
                <c:pt idx="183">
                  <c:v>-8.1700000000000408</c:v>
                </c:pt>
                <c:pt idx="184">
                  <c:v>-8.1600000000000392</c:v>
                </c:pt>
                <c:pt idx="185">
                  <c:v>-8.1500000000000394</c:v>
                </c:pt>
                <c:pt idx="186">
                  <c:v>-8.1400000000000396</c:v>
                </c:pt>
                <c:pt idx="187">
                  <c:v>-8.1300000000000399</c:v>
                </c:pt>
                <c:pt idx="188">
                  <c:v>-8.1200000000000401</c:v>
                </c:pt>
                <c:pt idx="189">
                  <c:v>-8.1100000000000403</c:v>
                </c:pt>
                <c:pt idx="190">
                  <c:v>-8.1000000000000405</c:v>
                </c:pt>
                <c:pt idx="191">
                  <c:v>-8.0900000000000407</c:v>
                </c:pt>
                <c:pt idx="192">
                  <c:v>-8.0800000000000392</c:v>
                </c:pt>
                <c:pt idx="193">
                  <c:v>-8.0700000000000394</c:v>
                </c:pt>
                <c:pt idx="194">
                  <c:v>-8.0600000000000396</c:v>
                </c:pt>
                <c:pt idx="195">
                  <c:v>-8.0500000000000398</c:v>
                </c:pt>
                <c:pt idx="196">
                  <c:v>-8.04000000000004</c:v>
                </c:pt>
                <c:pt idx="197">
                  <c:v>-8.0300000000000402</c:v>
                </c:pt>
                <c:pt idx="198">
                  <c:v>-8.0200000000000404</c:v>
                </c:pt>
                <c:pt idx="199">
                  <c:v>-8.0100000000000406</c:v>
                </c:pt>
                <c:pt idx="200">
                  <c:v>-8.0000000000000409</c:v>
                </c:pt>
                <c:pt idx="201">
                  <c:v>-7.9900000000000402</c:v>
                </c:pt>
                <c:pt idx="202">
                  <c:v>-7.9800000000000404</c:v>
                </c:pt>
                <c:pt idx="203">
                  <c:v>-7.9700000000000397</c:v>
                </c:pt>
                <c:pt idx="204">
                  <c:v>-7.9600000000000399</c:v>
                </c:pt>
                <c:pt idx="205">
                  <c:v>-7.9500000000000401</c:v>
                </c:pt>
                <c:pt idx="206">
                  <c:v>-7.9400000000000404</c:v>
                </c:pt>
                <c:pt idx="207">
                  <c:v>-7.9300000000000397</c:v>
                </c:pt>
                <c:pt idx="208">
                  <c:v>-7.9200000000000399</c:v>
                </c:pt>
                <c:pt idx="209">
                  <c:v>-7.9100000000000401</c:v>
                </c:pt>
                <c:pt idx="210">
                  <c:v>-7.9000000000000403</c:v>
                </c:pt>
                <c:pt idx="211">
                  <c:v>-7.8900000000000396</c:v>
                </c:pt>
                <c:pt idx="212">
                  <c:v>-7.8800000000000496</c:v>
                </c:pt>
                <c:pt idx="213">
                  <c:v>-7.8700000000000498</c:v>
                </c:pt>
                <c:pt idx="214">
                  <c:v>-7.8600000000000501</c:v>
                </c:pt>
                <c:pt idx="215">
                  <c:v>-7.8500000000000503</c:v>
                </c:pt>
                <c:pt idx="216">
                  <c:v>-7.8400000000000496</c:v>
                </c:pt>
                <c:pt idx="217">
                  <c:v>-7.8300000000000498</c:v>
                </c:pt>
                <c:pt idx="218">
                  <c:v>-7.82000000000005</c:v>
                </c:pt>
                <c:pt idx="219">
                  <c:v>-7.8100000000000502</c:v>
                </c:pt>
                <c:pt idx="220">
                  <c:v>-7.8000000000000496</c:v>
                </c:pt>
                <c:pt idx="221">
                  <c:v>-7.7900000000000498</c:v>
                </c:pt>
                <c:pt idx="222">
                  <c:v>-7.78000000000005</c:v>
                </c:pt>
                <c:pt idx="223">
                  <c:v>-7.7700000000000502</c:v>
                </c:pt>
                <c:pt idx="224">
                  <c:v>-7.7600000000000504</c:v>
                </c:pt>
                <c:pt idx="225">
                  <c:v>-7.7500000000000497</c:v>
                </c:pt>
                <c:pt idx="226">
                  <c:v>-7.74000000000005</c:v>
                </c:pt>
                <c:pt idx="227">
                  <c:v>-7.7300000000000502</c:v>
                </c:pt>
                <c:pt idx="228">
                  <c:v>-7.7200000000000504</c:v>
                </c:pt>
                <c:pt idx="229">
                  <c:v>-7.7100000000000497</c:v>
                </c:pt>
                <c:pt idx="230">
                  <c:v>-7.7000000000000499</c:v>
                </c:pt>
                <c:pt idx="231">
                  <c:v>-7.6900000000000501</c:v>
                </c:pt>
                <c:pt idx="232">
                  <c:v>-7.6800000000000503</c:v>
                </c:pt>
                <c:pt idx="233">
                  <c:v>-7.6700000000000497</c:v>
                </c:pt>
                <c:pt idx="234">
                  <c:v>-7.6600000000000499</c:v>
                </c:pt>
                <c:pt idx="235">
                  <c:v>-7.6500000000000501</c:v>
                </c:pt>
                <c:pt idx="236">
                  <c:v>-7.6400000000000503</c:v>
                </c:pt>
                <c:pt idx="237">
                  <c:v>-7.6300000000000496</c:v>
                </c:pt>
                <c:pt idx="238">
                  <c:v>-7.6200000000000498</c:v>
                </c:pt>
                <c:pt idx="239">
                  <c:v>-7.6100000000000501</c:v>
                </c:pt>
                <c:pt idx="240">
                  <c:v>-7.6000000000000503</c:v>
                </c:pt>
                <c:pt idx="241">
                  <c:v>-7.5900000000000496</c:v>
                </c:pt>
                <c:pt idx="242">
                  <c:v>-7.5800000000000498</c:v>
                </c:pt>
                <c:pt idx="243">
                  <c:v>-7.57000000000005</c:v>
                </c:pt>
                <c:pt idx="244">
                  <c:v>-7.5600000000000502</c:v>
                </c:pt>
                <c:pt idx="245">
                  <c:v>-7.5500000000000496</c:v>
                </c:pt>
                <c:pt idx="246">
                  <c:v>-7.5400000000000498</c:v>
                </c:pt>
                <c:pt idx="247">
                  <c:v>-7.53000000000005</c:v>
                </c:pt>
                <c:pt idx="248">
                  <c:v>-7.5200000000000502</c:v>
                </c:pt>
                <c:pt idx="249">
                  <c:v>-7.5100000000000504</c:v>
                </c:pt>
                <c:pt idx="250">
                  <c:v>-7.5000000000000497</c:v>
                </c:pt>
                <c:pt idx="251">
                  <c:v>-7.49000000000005</c:v>
                </c:pt>
                <c:pt idx="252">
                  <c:v>-7.4800000000000502</c:v>
                </c:pt>
                <c:pt idx="253">
                  <c:v>-7.4700000000000504</c:v>
                </c:pt>
                <c:pt idx="254">
                  <c:v>-7.4600000000000497</c:v>
                </c:pt>
                <c:pt idx="255">
                  <c:v>-7.4500000000000499</c:v>
                </c:pt>
                <c:pt idx="256">
                  <c:v>-7.4400000000000501</c:v>
                </c:pt>
                <c:pt idx="257">
                  <c:v>-7.4300000000000503</c:v>
                </c:pt>
                <c:pt idx="258">
                  <c:v>-7.4200000000000497</c:v>
                </c:pt>
                <c:pt idx="259">
                  <c:v>-7.4100000000000597</c:v>
                </c:pt>
                <c:pt idx="260">
                  <c:v>-7.4000000000000599</c:v>
                </c:pt>
                <c:pt idx="261">
                  <c:v>-7.3900000000000601</c:v>
                </c:pt>
                <c:pt idx="262">
                  <c:v>-7.3800000000000603</c:v>
                </c:pt>
                <c:pt idx="263">
                  <c:v>-7.3700000000000596</c:v>
                </c:pt>
                <c:pt idx="264">
                  <c:v>-7.3600000000000598</c:v>
                </c:pt>
                <c:pt idx="265">
                  <c:v>-7.35000000000006</c:v>
                </c:pt>
                <c:pt idx="266">
                  <c:v>-7.3400000000000603</c:v>
                </c:pt>
                <c:pt idx="267">
                  <c:v>-7.3300000000000596</c:v>
                </c:pt>
                <c:pt idx="268">
                  <c:v>-7.3200000000000598</c:v>
                </c:pt>
                <c:pt idx="269">
                  <c:v>-7.31000000000006</c:v>
                </c:pt>
                <c:pt idx="270">
                  <c:v>-7.3000000000000602</c:v>
                </c:pt>
                <c:pt idx="271">
                  <c:v>-7.2900000000000604</c:v>
                </c:pt>
                <c:pt idx="272">
                  <c:v>-7.2800000000000598</c:v>
                </c:pt>
                <c:pt idx="273">
                  <c:v>-7.27000000000006</c:v>
                </c:pt>
                <c:pt idx="274">
                  <c:v>-7.2600000000000602</c:v>
                </c:pt>
                <c:pt idx="275">
                  <c:v>-7.2500000000000604</c:v>
                </c:pt>
                <c:pt idx="276">
                  <c:v>-7.2400000000000597</c:v>
                </c:pt>
                <c:pt idx="277">
                  <c:v>-7.2300000000000599</c:v>
                </c:pt>
                <c:pt idx="278">
                  <c:v>-7.2200000000000601</c:v>
                </c:pt>
                <c:pt idx="279">
                  <c:v>-7.2100000000000604</c:v>
                </c:pt>
                <c:pt idx="280">
                  <c:v>-7.2000000000000597</c:v>
                </c:pt>
                <c:pt idx="281">
                  <c:v>-7.1900000000000599</c:v>
                </c:pt>
                <c:pt idx="282">
                  <c:v>-7.1800000000000601</c:v>
                </c:pt>
                <c:pt idx="283">
                  <c:v>-7.1700000000000603</c:v>
                </c:pt>
                <c:pt idx="284">
                  <c:v>-7.1600000000000597</c:v>
                </c:pt>
                <c:pt idx="285">
                  <c:v>-7.1500000000000599</c:v>
                </c:pt>
                <c:pt idx="286">
                  <c:v>-7.1400000000000601</c:v>
                </c:pt>
                <c:pt idx="287">
                  <c:v>-7.1300000000000603</c:v>
                </c:pt>
                <c:pt idx="288">
                  <c:v>-7.1200000000000596</c:v>
                </c:pt>
                <c:pt idx="289">
                  <c:v>-7.1100000000000598</c:v>
                </c:pt>
                <c:pt idx="290">
                  <c:v>-7.10000000000006</c:v>
                </c:pt>
                <c:pt idx="291">
                  <c:v>-7.0900000000000603</c:v>
                </c:pt>
                <c:pt idx="292">
                  <c:v>-7.0800000000000596</c:v>
                </c:pt>
                <c:pt idx="293">
                  <c:v>-7.0700000000000598</c:v>
                </c:pt>
                <c:pt idx="294">
                  <c:v>-7.06000000000006</c:v>
                </c:pt>
                <c:pt idx="295">
                  <c:v>-7.0500000000000602</c:v>
                </c:pt>
                <c:pt idx="296">
                  <c:v>-7.0400000000000604</c:v>
                </c:pt>
                <c:pt idx="297">
                  <c:v>-7.0300000000000598</c:v>
                </c:pt>
                <c:pt idx="298">
                  <c:v>-7.02000000000006</c:v>
                </c:pt>
                <c:pt idx="299">
                  <c:v>-7.0100000000000602</c:v>
                </c:pt>
                <c:pt idx="300">
                  <c:v>-7.0000000000000604</c:v>
                </c:pt>
                <c:pt idx="301">
                  <c:v>-6.9900000000000597</c:v>
                </c:pt>
                <c:pt idx="302">
                  <c:v>-6.9800000000000599</c:v>
                </c:pt>
                <c:pt idx="303">
                  <c:v>-6.9700000000000601</c:v>
                </c:pt>
                <c:pt idx="304">
                  <c:v>-6.9600000000000604</c:v>
                </c:pt>
                <c:pt idx="305">
                  <c:v>-6.9500000000000703</c:v>
                </c:pt>
                <c:pt idx="306">
                  <c:v>-6.9400000000000697</c:v>
                </c:pt>
                <c:pt idx="307">
                  <c:v>-6.9300000000000699</c:v>
                </c:pt>
                <c:pt idx="308">
                  <c:v>-6.9200000000000701</c:v>
                </c:pt>
                <c:pt idx="309">
                  <c:v>-6.9100000000000703</c:v>
                </c:pt>
                <c:pt idx="310">
                  <c:v>-6.9000000000000696</c:v>
                </c:pt>
                <c:pt idx="311">
                  <c:v>-6.8900000000000698</c:v>
                </c:pt>
                <c:pt idx="312">
                  <c:v>-6.8800000000000701</c:v>
                </c:pt>
                <c:pt idx="313">
                  <c:v>-6.8700000000000703</c:v>
                </c:pt>
                <c:pt idx="314">
                  <c:v>-6.8600000000000696</c:v>
                </c:pt>
                <c:pt idx="315">
                  <c:v>-6.8500000000000698</c:v>
                </c:pt>
                <c:pt idx="316">
                  <c:v>-6.84000000000007</c:v>
                </c:pt>
                <c:pt idx="317">
                  <c:v>-6.8300000000000702</c:v>
                </c:pt>
                <c:pt idx="318">
                  <c:v>-6.8200000000000696</c:v>
                </c:pt>
                <c:pt idx="319">
                  <c:v>-6.8100000000000698</c:v>
                </c:pt>
                <c:pt idx="320">
                  <c:v>-6.80000000000007</c:v>
                </c:pt>
                <c:pt idx="321">
                  <c:v>-6.7900000000000702</c:v>
                </c:pt>
                <c:pt idx="322">
                  <c:v>-6.7800000000000704</c:v>
                </c:pt>
                <c:pt idx="323">
                  <c:v>-6.7700000000000697</c:v>
                </c:pt>
                <c:pt idx="324">
                  <c:v>-6.76000000000007</c:v>
                </c:pt>
                <c:pt idx="325">
                  <c:v>-6.7500000000000702</c:v>
                </c:pt>
                <c:pt idx="326">
                  <c:v>-6.7400000000000704</c:v>
                </c:pt>
                <c:pt idx="327">
                  <c:v>-6.7300000000000697</c:v>
                </c:pt>
                <c:pt idx="328">
                  <c:v>-6.7200000000000699</c:v>
                </c:pt>
                <c:pt idx="329">
                  <c:v>-6.7100000000000701</c:v>
                </c:pt>
                <c:pt idx="330">
                  <c:v>-6.7000000000000703</c:v>
                </c:pt>
                <c:pt idx="331">
                  <c:v>-6.6900000000000697</c:v>
                </c:pt>
                <c:pt idx="332">
                  <c:v>-6.6800000000000699</c:v>
                </c:pt>
                <c:pt idx="333">
                  <c:v>-6.6700000000000701</c:v>
                </c:pt>
                <c:pt idx="334">
                  <c:v>-6.6600000000000703</c:v>
                </c:pt>
                <c:pt idx="335">
                  <c:v>-6.6500000000000696</c:v>
                </c:pt>
                <c:pt idx="336">
                  <c:v>-6.6400000000000698</c:v>
                </c:pt>
                <c:pt idx="337">
                  <c:v>-6.6300000000000701</c:v>
                </c:pt>
                <c:pt idx="338">
                  <c:v>-6.6200000000000703</c:v>
                </c:pt>
                <c:pt idx="339">
                  <c:v>-6.6100000000000696</c:v>
                </c:pt>
                <c:pt idx="340">
                  <c:v>-6.6000000000000698</c:v>
                </c:pt>
                <c:pt idx="341">
                  <c:v>-6.59000000000007</c:v>
                </c:pt>
                <c:pt idx="342">
                  <c:v>-6.5800000000000702</c:v>
                </c:pt>
                <c:pt idx="343">
                  <c:v>-6.5700000000000696</c:v>
                </c:pt>
                <c:pt idx="344">
                  <c:v>-6.5600000000000698</c:v>
                </c:pt>
                <c:pt idx="345">
                  <c:v>-6.55000000000007</c:v>
                </c:pt>
                <c:pt idx="346">
                  <c:v>-6.5400000000000702</c:v>
                </c:pt>
                <c:pt idx="347">
                  <c:v>-6.5300000000000704</c:v>
                </c:pt>
                <c:pt idx="348">
                  <c:v>-6.5200000000000697</c:v>
                </c:pt>
                <c:pt idx="349">
                  <c:v>-6.51000000000007</c:v>
                </c:pt>
                <c:pt idx="350">
                  <c:v>-6.5000000000000702</c:v>
                </c:pt>
                <c:pt idx="351">
                  <c:v>-6.4900000000000704</c:v>
                </c:pt>
                <c:pt idx="352">
                  <c:v>-6.4800000000000804</c:v>
                </c:pt>
                <c:pt idx="353">
                  <c:v>-6.4700000000000797</c:v>
                </c:pt>
                <c:pt idx="354">
                  <c:v>-6.4600000000000799</c:v>
                </c:pt>
                <c:pt idx="355">
                  <c:v>-6.4500000000000801</c:v>
                </c:pt>
                <c:pt idx="356">
                  <c:v>-6.4400000000000803</c:v>
                </c:pt>
                <c:pt idx="357">
                  <c:v>-6.4300000000000797</c:v>
                </c:pt>
                <c:pt idx="358">
                  <c:v>-6.4200000000000799</c:v>
                </c:pt>
                <c:pt idx="359">
                  <c:v>-6.4100000000000801</c:v>
                </c:pt>
                <c:pt idx="360">
                  <c:v>-6.4000000000000803</c:v>
                </c:pt>
                <c:pt idx="361">
                  <c:v>-6.3900000000000796</c:v>
                </c:pt>
                <c:pt idx="362">
                  <c:v>-6.3800000000000798</c:v>
                </c:pt>
                <c:pt idx="363">
                  <c:v>-6.37000000000008</c:v>
                </c:pt>
                <c:pt idx="364">
                  <c:v>-6.3600000000000803</c:v>
                </c:pt>
                <c:pt idx="365">
                  <c:v>-6.3500000000000796</c:v>
                </c:pt>
                <c:pt idx="366">
                  <c:v>-6.3400000000000798</c:v>
                </c:pt>
                <c:pt idx="367">
                  <c:v>-6.33000000000008</c:v>
                </c:pt>
                <c:pt idx="368">
                  <c:v>-6.3200000000000802</c:v>
                </c:pt>
                <c:pt idx="369">
                  <c:v>-6.3100000000000804</c:v>
                </c:pt>
                <c:pt idx="370">
                  <c:v>-6.3000000000000798</c:v>
                </c:pt>
                <c:pt idx="371">
                  <c:v>-6.29000000000008</c:v>
                </c:pt>
                <c:pt idx="372">
                  <c:v>-6.2800000000000802</c:v>
                </c:pt>
                <c:pt idx="373">
                  <c:v>-6.2700000000000804</c:v>
                </c:pt>
                <c:pt idx="374">
                  <c:v>-6.2600000000000797</c:v>
                </c:pt>
                <c:pt idx="375">
                  <c:v>-6.2500000000000799</c:v>
                </c:pt>
                <c:pt idx="376">
                  <c:v>-6.2400000000000801</c:v>
                </c:pt>
                <c:pt idx="377">
                  <c:v>-6.2300000000000804</c:v>
                </c:pt>
                <c:pt idx="378">
                  <c:v>-6.2200000000000797</c:v>
                </c:pt>
                <c:pt idx="379">
                  <c:v>-6.2100000000000799</c:v>
                </c:pt>
                <c:pt idx="380">
                  <c:v>-6.2000000000000801</c:v>
                </c:pt>
                <c:pt idx="381">
                  <c:v>-6.1900000000000803</c:v>
                </c:pt>
                <c:pt idx="382">
                  <c:v>-6.1800000000000797</c:v>
                </c:pt>
                <c:pt idx="383">
                  <c:v>-6.1700000000000799</c:v>
                </c:pt>
                <c:pt idx="384">
                  <c:v>-6.1600000000000801</c:v>
                </c:pt>
                <c:pt idx="385">
                  <c:v>-6.1500000000000803</c:v>
                </c:pt>
                <c:pt idx="386">
                  <c:v>-6.1400000000000796</c:v>
                </c:pt>
                <c:pt idx="387">
                  <c:v>-6.1300000000000798</c:v>
                </c:pt>
                <c:pt idx="388">
                  <c:v>-6.12000000000008</c:v>
                </c:pt>
                <c:pt idx="389">
                  <c:v>-6.1100000000000803</c:v>
                </c:pt>
                <c:pt idx="390">
                  <c:v>-6.1000000000000796</c:v>
                </c:pt>
                <c:pt idx="391">
                  <c:v>-6.0900000000000798</c:v>
                </c:pt>
                <c:pt idx="392">
                  <c:v>-6.08000000000008</c:v>
                </c:pt>
                <c:pt idx="393">
                  <c:v>-6.0700000000000802</c:v>
                </c:pt>
                <c:pt idx="394">
                  <c:v>-6.0600000000000804</c:v>
                </c:pt>
                <c:pt idx="395">
                  <c:v>-6.0500000000000798</c:v>
                </c:pt>
                <c:pt idx="396">
                  <c:v>-6.04000000000008</c:v>
                </c:pt>
                <c:pt idx="397">
                  <c:v>-6.0300000000000802</c:v>
                </c:pt>
                <c:pt idx="398">
                  <c:v>-6.0200000000000804</c:v>
                </c:pt>
                <c:pt idx="399">
                  <c:v>-6.0100000000000904</c:v>
                </c:pt>
                <c:pt idx="400">
                  <c:v>-6.0000000000000897</c:v>
                </c:pt>
                <c:pt idx="401">
                  <c:v>-5.9900000000000899</c:v>
                </c:pt>
                <c:pt idx="402">
                  <c:v>-5.9800000000000901</c:v>
                </c:pt>
                <c:pt idx="403">
                  <c:v>-5.9700000000000903</c:v>
                </c:pt>
                <c:pt idx="404">
                  <c:v>-5.9600000000000897</c:v>
                </c:pt>
                <c:pt idx="405">
                  <c:v>-5.9500000000000899</c:v>
                </c:pt>
                <c:pt idx="406">
                  <c:v>-5.9400000000000901</c:v>
                </c:pt>
                <c:pt idx="407">
                  <c:v>-5.9300000000000903</c:v>
                </c:pt>
                <c:pt idx="408">
                  <c:v>-5.9200000000000896</c:v>
                </c:pt>
                <c:pt idx="409">
                  <c:v>-5.9100000000000898</c:v>
                </c:pt>
                <c:pt idx="410">
                  <c:v>-5.9000000000000901</c:v>
                </c:pt>
                <c:pt idx="411">
                  <c:v>-5.8900000000000903</c:v>
                </c:pt>
                <c:pt idx="412">
                  <c:v>-5.8800000000000896</c:v>
                </c:pt>
                <c:pt idx="413">
                  <c:v>-5.8700000000000898</c:v>
                </c:pt>
                <c:pt idx="414">
                  <c:v>-5.86000000000009</c:v>
                </c:pt>
                <c:pt idx="415">
                  <c:v>-5.8500000000000902</c:v>
                </c:pt>
                <c:pt idx="416">
                  <c:v>-5.8400000000000896</c:v>
                </c:pt>
                <c:pt idx="417">
                  <c:v>-5.8300000000000898</c:v>
                </c:pt>
                <c:pt idx="418">
                  <c:v>-5.82000000000009</c:v>
                </c:pt>
                <c:pt idx="419">
                  <c:v>-5.8100000000000902</c:v>
                </c:pt>
                <c:pt idx="420">
                  <c:v>-5.8000000000000904</c:v>
                </c:pt>
                <c:pt idx="421">
                  <c:v>-5.7900000000000897</c:v>
                </c:pt>
                <c:pt idx="422">
                  <c:v>-5.78000000000009</c:v>
                </c:pt>
                <c:pt idx="423">
                  <c:v>-5.7700000000000902</c:v>
                </c:pt>
                <c:pt idx="424">
                  <c:v>-5.7600000000000904</c:v>
                </c:pt>
                <c:pt idx="425">
                  <c:v>-5.7500000000000897</c:v>
                </c:pt>
                <c:pt idx="426">
                  <c:v>-5.7400000000000899</c:v>
                </c:pt>
                <c:pt idx="427">
                  <c:v>-5.7300000000000901</c:v>
                </c:pt>
                <c:pt idx="428">
                  <c:v>-5.7200000000000903</c:v>
                </c:pt>
                <c:pt idx="429">
                  <c:v>-5.7100000000000897</c:v>
                </c:pt>
                <c:pt idx="430">
                  <c:v>-5.7000000000000899</c:v>
                </c:pt>
                <c:pt idx="431">
                  <c:v>-5.6900000000000901</c:v>
                </c:pt>
                <c:pt idx="432">
                  <c:v>-5.6800000000000903</c:v>
                </c:pt>
                <c:pt idx="433">
                  <c:v>-5.6700000000000896</c:v>
                </c:pt>
                <c:pt idx="434">
                  <c:v>-5.6600000000000898</c:v>
                </c:pt>
                <c:pt idx="435">
                  <c:v>-5.6500000000000901</c:v>
                </c:pt>
                <c:pt idx="436">
                  <c:v>-5.6400000000000903</c:v>
                </c:pt>
                <c:pt idx="437">
                  <c:v>-5.6300000000000896</c:v>
                </c:pt>
                <c:pt idx="438">
                  <c:v>-5.6200000000000898</c:v>
                </c:pt>
                <c:pt idx="439">
                  <c:v>-5.61000000000009</c:v>
                </c:pt>
                <c:pt idx="440">
                  <c:v>-5.6000000000000902</c:v>
                </c:pt>
                <c:pt idx="441">
                  <c:v>-5.5900000000000896</c:v>
                </c:pt>
                <c:pt idx="442">
                  <c:v>-5.5800000000000898</c:v>
                </c:pt>
                <c:pt idx="443">
                  <c:v>-5.57000000000009</c:v>
                </c:pt>
                <c:pt idx="444">
                  <c:v>-5.5600000000000902</c:v>
                </c:pt>
                <c:pt idx="445">
                  <c:v>-5.5500000000000904</c:v>
                </c:pt>
                <c:pt idx="446">
                  <c:v>-5.5400000000001004</c:v>
                </c:pt>
                <c:pt idx="447">
                  <c:v>-5.5300000000000997</c:v>
                </c:pt>
                <c:pt idx="448">
                  <c:v>-5.5200000000000999</c:v>
                </c:pt>
                <c:pt idx="449">
                  <c:v>-5.5100000000001002</c:v>
                </c:pt>
                <c:pt idx="450">
                  <c:v>-5.5000000000001004</c:v>
                </c:pt>
                <c:pt idx="451">
                  <c:v>-5.4900000000000997</c:v>
                </c:pt>
                <c:pt idx="452">
                  <c:v>-5.4800000000000999</c:v>
                </c:pt>
                <c:pt idx="453">
                  <c:v>-5.4700000000001001</c:v>
                </c:pt>
                <c:pt idx="454">
                  <c:v>-5.4600000000001003</c:v>
                </c:pt>
                <c:pt idx="455">
                  <c:v>-5.4500000000000997</c:v>
                </c:pt>
                <c:pt idx="456">
                  <c:v>-5.4400000000000999</c:v>
                </c:pt>
                <c:pt idx="457">
                  <c:v>-5.4300000000001001</c:v>
                </c:pt>
                <c:pt idx="458">
                  <c:v>-5.4200000000001003</c:v>
                </c:pt>
                <c:pt idx="459">
                  <c:v>-5.4100000000000996</c:v>
                </c:pt>
                <c:pt idx="460">
                  <c:v>-5.4000000000000998</c:v>
                </c:pt>
                <c:pt idx="461">
                  <c:v>-5.3900000000001</c:v>
                </c:pt>
                <c:pt idx="462">
                  <c:v>-5.3800000000001003</c:v>
                </c:pt>
                <c:pt idx="463">
                  <c:v>-5.3700000000000996</c:v>
                </c:pt>
                <c:pt idx="464">
                  <c:v>-5.3600000000000998</c:v>
                </c:pt>
                <c:pt idx="465">
                  <c:v>-5.3500000000001</c:v>
                </c:pt>
                <c:pt idx="466">
                  <c:v>-5.3400000000001002</c:v>
                </c:pt>
                <c:pt idx="467">
                  <c:v>-5.3300000000001004</c:v>
                </c:pt>
                <c:pt idx="468">
                  <c:v>-5.3200000000000998</c:v>
                </c:pt>
                <c:pt idx="469">
                  <c:v>-5.3100000000001</c:v>
                </c:pt>
                <c:pt idx="470">
                  <c:v>-5.3000000000001002</c:v>
                </c:pt>
                <c:pt idx="471">
                  <c:v>-5.2900000000001004</c:v>
                </c:pt>
                <c:pt idx="472">
                  <c:v>-5.2800000000000997</c:v>
                </c:pt>
                <c:pt idx="473">
                  <c:v>-5.2700000000000999</c:v>
                </c:pt>
                <c:pt idx="474">
                  <c:v>-5.2600000000001002</c:v>
                </c:pt>
                <c:pt idx="475">
                  <c:v>-5.2500000000001004</c:v>
                </c:pt>
                <c:pt idx="476">
                  <c:v>-5.2400000000000997</c:v>
                </c:pt>
                <c:pt idx="477">
                  <c:v>-5.2300000000000999</c:v>
                </c:pt>
                <c:pt idx="478">
                  <c:v>-5.2200000000001001</c:v>
                </c:pt>
                <c:pt idx="479">
                  <c:v>-5.2100000000001003</c:v>
                </c:pt>
                <c:pt idx="480">
                  <c:v>-5.2000000000000997</c:v>
                </c:pt>
                <c:pt idx="481">
                  <c:v>-5.1900000000000999</c:v>
                </c:pt>
                <c:pt idx="482">
                  <c:v>-5.1800000000001001</c:v>
                </c:pt>
                <c:pt idx="483">
                  <c:v>-5.1700000000001003</c:v>
                </c:pt>
                <c:pt idx="484">
                  <c:v>-5.1600000000000996</c:v>
                </c:pt>
                <c:pt idx="485">
                  <c:v>-5.1500000000000998</c:v>
                </c:pt>
                <c:pt idx="486">
                  <c:v>-5.1400000000001</c:v>
                </c:pt>
                <c:pt idx="487">
                  <c:v>-5.1300000000001003</c:v>
                </c:pt>
                <c:pt idx="488">
                  <c:v>-5.1200000000000996</c:v>
                </c:pt>
                <c:pt idx="489">
                  <c:v>-5.1100000000000998</c:v>
                </c:pt>
                <c:pt idx="490">
                  <c:v>-5.1000000000001</c:v>
                </c:pt>
                <c:pt idx="491">
                  <c:v>-5.0900000000001002</c:v>
                </c:pt>
                <c:pt idx="492">
                  <c:v>-5.0800000000001004</c:v>
                </c:pt>
                <c:pt idx="493">
                  <c:v>-5.0700000000001104</c:v>
                </c:pt>
                <c:pt idx="494">
                  <c:v>-5.0600000000001097</c:v>
                </c:pt>
                <c:pt idx="495">
                  <c:v>-5.05000000000011</c:v>
                </c:pt>
                <c:pt idx="496">
                  <c:v>-5.0400000000001102</c:v>
                </c:pt>
                <c:pt idx="497">
                  <c:v>-5.0300000000001104</c:v>
                </c:pt>
                <c:pt idx="498">
                  <c:v>-5.0200000000001097</c:v>
                </c:pt>
                <c:pt idx="499">
                  <c:v>-5.0100000000001099</c:v>
                </c:pt>
                <c:pt idx="500">
                  <c:v>-5.0000000000001101</c:v>
                </c:pt>
                <c:pt idx="501">
                  <c:v>-4.9900000000001103</c:v>
                </c:pt>
                <c:pt idx="502">
                  <c:v>-4.9800000000001097</c:v>
                </c:pt>
                <c:pt idx="503">
                  <c:v>-4.9700000000001099</c:v>
                </c:pt>
                <c:pt idx="504">
                  <c:v>-4.9600000000001101</c:v>
                </c:pt>
                <c:pt idx="505">
                  <c:v>-4.9500000000001103</c:v>
                </c:pt>
                <c:pt idx="506">
                  <c:v>-4.9400000000001096</c:v>
                </c:pt>
                <c:pt idx="507">
                  <c:v>-4.9300000000001098</c:v>
                </c:pt>
                <c:pt idx="508">
                  <c:v>-4.9200000000001101</c:v>
                </c:pt>
                <c:pt idx="509">
                  <c:v>-4.9100000000001103</c:v>
                </c:pt>
                <c:pt idx="510">
                  <c:v>-4.9000000000001096</c:v>
                </c:pt>
                <c:pt idx="511">
                  <c:v>-4.8900000000001098</c:v>
                </c:pt>
                <c:pt idx="512">
                  <c:v>-4.88000000000011</c:v>
                </c:pt>
                <c:pt idx="513">
                  <c:v>-4.8700000000001102</c:v>
                </c:pt>
                <c:pt idx="514">
                  <c:v>-4.8600000000001096</c:v>
                </c:pt>
                <c:pt idx="515">
                  <c:v>-4.8500000000001098</c:v>
                </c:pt>
                <c:pt idx="516">
                  <c:v>-4.84000000000011</c:v>
                </c:pt>
                <c:pt idx="517">
                  <c:v>-4.8300000000001102</c:v>
                </c:pt>
                <c:pt idx="518">
                  <c:v>-4.8200000000001104</c:v>
                </c:pt>
                <c:pt idx="519">
                  <c:v>-4.8100000000001097</c:v>
                </c:pt>
                <c:pt idx="520">
                  <c:v>-4.80000000000011</c:v>
                </c:pt>
                <c:pt idx="521">
                  <c:v>-4.7900000000001102</c:v>
                </c:pt>
                <c:pt idx="522">
                  <c:v>-4.7800000000001104</c:v>
                </c:pt>
                <c:pt idx="523">
                  <c:v>-4.7700000000001097</c:v>
                </c:pt>
                <c:pt idx="524">
                  <c:v>-4.7600000000001099</c:v>
                </c:pt>
                <c:pt idx="525">
                  <c:v>-4.7500000000001101</c:v>
                </c:pt>
                <c:pt idx="526">
                  <c:v>-4.7400000000001103</c:v>
                </c:pt>
                <c:pt idx="527">
                  <c:v>-4.7300000000001097</c:v>
                </c:pt>
                <c:pt idx="528">
                  <c:v>-4.7200000000001099</c:v>
                </c:pt>
                <c:pt idx="529">
                  <c:v>-4.7100000000001101</c:v>
                </c:pt>
                <c:pt idx="530">
                  <c:v>-4.7000000000001103</c:v>
                </c:pt>
                <c:pt idx="531">
                  <c:v>-4.6900000000001096</c:v>
                </c:pt>
                <c:pt idx="532">
                  <c:v>-4.6800000000001098</c:v>
                </c:pt>
                <c:pt idx="533">
                  <c:v>-4.6700000000001101</c:v>
                </c:pt>
                <c:pt idx="534">
                  <c:v>-4.6600000000001103</c:v>
                </c:pt>
                <c:pt idx="535">
                  <c:v>-4.6500000000001096</c:v>
                </c:pt>
                <c:pt idx="536">
                  <c:v>-4.6400000000001098</c:v>
                </c:pt>
                <c:pt idx="537">
                  <c:v>-4.63000000000011</c:v>
                </c:pt>
                <c:pt idx="538">
                  <c:v>-4.6200000000001102</c:v>
                </c:pt>
                <c:pt idx="539">
                  <c:v>-4.6100000000001096</c:v>
                </c:pt>
                <c:pt idx="540">
                  <c:v>-4.6000000000001204</c:v>
                </c:pt>
                <c:pt idx="541">
                  <c:v>-4.5900000000001198</c:v>
                </c:pt>
                <c:pt idx="542">
                  <c:v>-4.58000000000012</c:v>
                </c:pt>
                <c:pt idx="543">
                  <c:v>-4.5700000000001202</c:v>
                </c:pt>
                <c:pt idx="544">
                  <c:v>-4.5600000000001204</c:v>
                </c:pt>
                <c:pt idx="545">
                  <c:v>-4.5500000000001197</c:v>
                </c:pt>
                <c:pt idx="546">
                  <c:v>-4.5400000000001199</c:v>
                </c:pt>
                <c:pt idx="547">
                  <c:v>-4.5300000000001202</c:v>
                </c:pt>
                <c:pt idx="548">
                  <c:v>-4.5200000000001204</c:v>
                </c:pt>
                <c:pt idx="549">
                  <c:v>-4.5100000000001197</c:v>
                </c:pt>
                <c:pt idx="550">
                  <c:v>-4.5000000000001199</c:v>
                </c:pt>
                <c:pt idx="551">
                  <c:v>-4.4900000000001201</c:v>
                </c:pt>
                <c:pt idx="552">
                  <c:v>-4.4800000000001203</c:v>
                </c:pt>
                <c:pt idx="553">
                  <c:v>-4.4700000000001197</c:v>
                </c:pt>
                <c:pt idx="554">
                  <c:v>-4.4600000000001199</c:v>
                </c:pt>
                <c:pt idx="555">
                  <c:v>-4.4500000000001201</c:v>
                </c:pt>
                <c:pt idx="556">
                  <c:v>-4.4400000000001203</c:v>
                </c:pt>
                <c:pt idx="557">
                  <c:v>-4.4300000000001196</c:v>
                </c:pt>
                <c:pt idx="558">
                  <c:v>-4.4200000000001198</c:v>
                </c:pt>
                <c:pt idx="559">
                  <c:v>-4.41000000000012</c:v>
                </c:pt>
                <c:pt idx="560">
                  <c:v>-4.4000000000001203</c:v>
                </c:pt>
                <c:pt idx="561">
                  <c:v>-4.3900000000001196</c:v>
                </c:pt>
                <c:pt idx="562">
                  <c:v>-4.3800000000001198</c:v>
                </c:pt>
                <c:pt idx="563">
                  <c:v>-4.37000000000012</c:v>
                </c:pt>
                <c:pt idx="564">
                  <c:v>-4.3600000000001202</c:v>
                </c:pt>
                <c:pt idx="565">
                  <c:v>-4.3500000000001204</c:v>
                </c:pt>
                <c:pt idx="566">
                  <c:v>-4.3400000000001198</c:v>
                </c:pt>
                <c:pt idx="567">
                  <c:v>-4.33000000000012</c:v>
                </c:pt>
                <c:pt idx="568">
                  <c:v>-4.3200000000001202</c:v>
                </c:pt>
                <c:pt idx="569">
                  <c:v>-4.3100000000001204</c:v>
                </c:pt>
                <c:pt idx="570">
                  <c:v>-4.3000000000001197</c:v>
                </c:pt>
                <c:pt idx="571">
                  <c:v>-4.2900000000001199</c:v>
                </c:pt>
                <c:pt idx="572">
                  <c:v>-4.2800000000001202</c:v>
                </c:pt>
                <c:pt idx="573">
                  <c:v>-4.2700000000001204</c:v>
                </c:pt>
                <c:pt idx="574">
                  <c:v>-4.2600000000001197</c:v>
                </c:pt>
                <c:pt idx="575">
                  <c:v>-4.2500000000001199</c:v>
                </c:pt>
                <c:pt idx="576">
                  <c:v>-4.2400000000001201</c:v>
                </c:pt>
                <c:pt idx="577">
                  <c:v>-4.2300000000001203</c:v>
                </c:pt>
                <c:pt idx="578">
                  <c:v>-4.2200000000001197</c:v>
                </c:pt>
                <c:pt idx="579">
                  <c:v>-4.2100000000001199</c:v>
                </c:pt>
                <c:pt idx="580">
                  <c:v>-4.2000000000001201</c:v>
                </c:pt>
                <c:pt idx="581">
                  <c:v>-4.1900000000001203</c:v>
                </c:pt>
                <c:pt idx="582">
                  <c:v>-4.1800000000001196</c:v>
                </c:pt>
                <c:pt idx="583">
                  <c:v>-4.1700000000001198</c:v>
                </c:pt>
                <c:pt idx="584">
                  <c:v>-4.16000000000012</c:v>
                </c:pt>
                <c:pt idx="585">
                  <c:v>-4.1500000000001203</c:v>
                </c:pt>
                <c:pt idx="586">
                  <c:v>-4.1400000000001196</c:v>
                </c:pt>
                <c:pt idx="587">
                  <c:v>-4.1300000000001296</c:v>
                </c:pt>
                <c:pt idx="588">
                  <c:v>-4.1200000000001298</c:v>
                </c:pt>
                <c:pt idx="589">
                  <c:v>-4.11000000000013</c:v>
                </c:pt>
                <c:pt idx="590">
                  <c:v>-4.1000000000001302</c:v>
                </c:pt>
                <c:pt idx="591">
                  <c:v>-4.0900000000001304</c:v>
                </c:pt>
                <c:pt idx="592">
                  <c:v>-4.0800000000001297</c:v>
                </c:pt>
                <c:pt idx="593">
                  <c:v>-4.07000000000013</c:v>
                </c:pt>
                <c:pt idx="594">
                  <c:v>-4.0600000000001302</c:v>
                </c:pt>
                <c:pt idx="595">
                  <c:v>-4.0500000000001304</c:v>
                </c:pt>
                <c:pt idx="596">
                  <c:v>-4.0400000000001297</c:v>
                </c:pt>
                <c:pt idx="597">
                  <c:v>-4.0300000000001299</c:v>
                </c:pt>
                <c:pt idx="598">
                  <c:v>-4.0200000000001301</c:v>
                </c:pt>
                <c:pt idx="599">
                  <c:v>-4.0100000000001303</c:v>
                </c:pt>
                <c:pt idx="600">
                  <c:v>-4.0000000000001297</c:v>
                </c:pt>
                <c:pt idx="601">
                  <c:v>-3.9900000000001299</c:v>
                </c:pt>
                <c:pt idx="602">
                  <c:v>-3.9800000000001301</c:v>
                </c:pt>
                <c:pt idx="603">
                  <c:v>-3.9700000000001299</c:v>
                </c:pt>
                <c:pt idx="604">
                  <c:v>-3.9600000000001301</c:v>
                </c:pt>
                <c:pt idx="605">
                  <c:v>-3.9500000000001299</c:v>
                </c:pt>
                <c:pt idx="606">
                  <c:v>-3.9400000000001301</c:v>
                </c:pt>
                <c:pt idx="607">
                  <c:v>-3.9300000000001298</c:v>
                </c:pt>
                <c:pt idx="608">
                  <c:v>-3.92000000000013</c:v>
                </c:pt>
                <c:pt idx="609">
                  <c:v>-3.9100000000001298</c:v>
                </c:pt>
                <c:pt idx="610">
                  <c:v>-3.90000000000013</c:v>
                </c:pt>
                <c:pt idx="611">
                  <c:v>-3.8900000000001298</c:v>
                </c:pt>
                <c:pt idx="612">
                  <c:v>-3.88000000000013</c:v>
                </c:pt>
                <c:pt idx="613">
                  <c:v>-3.8700000000001298</c:v>
                </c:pt>
                <c:pt idx="614">
                  <c:v>-3.86000000000013</c:v>
                </c:pt>
                <c:pt idx="615">
                  <c:v>-3.8500000000001302</c:v>
                </c:pt>
                <c:pt idx="616">
                  <c:v>-3.84000000000013</c:v>
                </c:pt>
                <c:pt idx="617">
                  <c:v>-3.8300000000001302</c:v>
                </c:pt>
                <c:pt idx="618">
                  <c:v>-3.82000000000013</c:v>
                </c:pt>
                <c:pt idx="619">
                  <c:v>-3.8100000000001302</c:v>
                </c:pt>
                <c:pt idx="620">
                  <c:v>-3.8000000000001299</c:v>
                </c:pt>
                <c:pt idx="621">
                  <c:v>-3.7900000000001302</c:v>
                </c:pt>
                <c:pt idx="622">
                  <c:v>-3.7800000000001299</c:v>
                </c:pt>
                <c:pt idx="623">
                  <c:v>-3.7700000000001301</c:v>
                </c:pt>
                <c:pt idx="624">
                  <c:v>-3.7600000000001299</c:v>
                </c:pt>
                <c:pt idx="625">
                  <c:v>-3.7500000000001301</c:v>
                </c:pt>
                <c:pt idx="626">
                  <c:v>-3.7400000000001299</c:v>
                </c:pt>
                <c:pt idx="627">
                  <c:v>-3.7300000000001301</c:v>
                </c:pt>
                <c:pt idx="628">
                  <c:v>-3.7200000000001299</c:v>
                </c:pt>
                <c:pt idx="629">
                  <c:v>-3.7100000000001301</c:v>
                </c:pt>
                <c:pt idx="630">
                  <c:v>-3.7000000000001299</c:v>
                </c:pt>
                <c:pt idx="631">
                  <c:v>-3.6900000000001301</c:v>
                </c:pt>
                <c:pt idx="632">
                  <c:v>-3.6800000000001298</c:v>
                </c:pt>
                <c:pt idx="633">
                  <c:v>-3.67000000000013</c:v>
                </c:pt>
                <c:pt idx="634">
                  <c:v>-3.66000000000014</c:v>
                </c:pt>
                <c:pt idx="635">
                  <c:v>-3.6500000000001398</c:v>
                </c:pt>
                <c:pt idx="636">
                  <c:v>-3.64000000000014</c:v>
                </c:pt>
                <c:pt idx="637">
                  <c:v>-3.6300000000001398</c:v>
                </c:pt>
                <c:pt idx="638">
                  <c:v>-3.62000000000014</c:v>
                </c:pt>
                <c:pt idx="639">
                  <c:v>-3.6100000000001402</c:v>
                </c:pt>
                <c:pt idx="640">
                  <c:v>-3.60000000000014</c:v>
                </c:pt>
                <c:pt idx="641">
                  <c:v>-3.5900000000001402</c:v>
                </c:pt>
                <c:pt idx="642">
                  <c:v>-3.58000000000014</c:v>
                </c:pt>
                <c:pt idx="643">
                  <c:v>-3.5700000000001402</c:v>
                </c:pt>
                <c:pt idx="644">
                  <c:v>-3.5600000000001399</c:v>
                </c:pt>
                <c:pt idx="645">
                  <c:v>-3.5500000000001402</c:v>
                </c:pt>
                <c:pt idx="646">
                  <c:v>-3.5400000000001399</c:v>
                </c:pt>
                <c:pt idx="647">
                  <c:v>-3.5300000000001401</c:v>
                </c:pt>
                <c:pt idx="648">
                  <c:v>-3.5200000000001399</c:v>
                </c:pt>
                <c:pt idx="649">
                  <c:v>-3.5100000000001401</c:v>
                </c:pt>
                <c:pt idx="650">
                  <c:v>-3.5000000000001399</c:v>
                </c:pt>
                <c:pt idx="651">
                  <c:v>-3.4900000000001401</c:v>
                </c:pt>
                <c:pt idx="652">
                  <c:v>-3.4800000000001399</c:v>
                </c:pt>
                <c:pt idx="653">
                  <c:v>-3.4700000000001401</c:v>
                </c:pt>
                <c:pt idx="654">
                  <c:v>-3.4600000000001399</c:v>
                </c:pt>
                <c:pt idx="655">
                  <c:v>-3.4500000000001401</c:v>
                </c:pt>
                <c:pt idx="656">
                  <c:v>-3.4400000000001398</c:v>
                </c:pt>
                <c:pt idx="657">
                  <c:v>-3.43000000000014</c:v>
                </c:pt>
                <c:pt idx="658">
                  <c:v>-3.4200000000001398</c:v>
                </c:pt>
                <c:pt idx="659">
                  <c:v>-3.41000000000014</c:v>
                </c:pt>
                <c:pt idx="660">
                  <c:v>-3.4000000000001398</c:v>
                </c:pt>
                <c:pt idx="661">
                  <c:v>-3.39000000000014</c:v>
                </c:pt>
                <c:pt idx="662">
                  <c:v>-3.3800000000001398</c:v>
                </c:pt>
                <c:pt idx="663">
                  <c:v>-3.37000000000014</c:v>
                </c:pt>
                <c:pt idx="664">
                  <c:v>-3.3600000000001402</c:v>
                </c:pt>
                <c:pt idx="665">
                  <c:v>-3.35000000000014</c:v>
                </c:pt>
                <c:pt idx="666">
                  <c:v>-3.3400000000001402</c:v>
                </c:pt>
                <c:pt idx="667">
                  <c:v>-3.33000000000014</c:v>
                </c:pt>
                <c:pt idx="668">
                  <c:v>-3.3200000000001402</c:v>
                </c:pt>
                <c:pt idx="669">
                  <c:v>-3.3100000000001399</c:v>
                </c:pt>
                <c:pt idx="670">
                  <c:v>-3.3000000000001402</c:v>
                </c:pt>
                <c:pt idx="671">
                  <c:v>-3.2900000000001399</c:v>
                </c:pt>
                <c:pt idx="672">
                  <c:v>-3.2800000000001401</c:v>
                </c:pt>
                <c:pt idx="673">
                  <c:v>-3.2700000000001399</c:v>
                </c:pt>
                <c:pt idx="674">
                  <c:v>-3.2600000000001401</c:v>
                </c:pt>
                <c:pt idx="675">
                  <c:v>-3.2500000000001399</c:v>
                </c:pt>
                <c:pt idx="676">
                  <c:v>-3.2400000000001401</c:v>
                </c:pt>
                <c:pt idx="677">
                  <c:v>-3.2300000000001399</c:v>
                </c:pt>
                <c:pt idx="678">
                  <c:v>-3.2200000000001401</c:v>
                </c:pt>
                <c:pt idx="679">
                  <c:v>-3.2100000000001399</c:v>
                </c:pt>
                <c:pt idx="680">
                  <c:v>-3.2000000000001401</c:v>
                </c:pt>
                <c:pt idx="681">
                  <c:v>-3.19000000000015</c:v>
                </c:pt>
                <c:pt idx="682">
                  <c:v>-3.1800000000001498</c:v>
                </c:pt>
                <c:pt idx="683">
                  <c:v>-3.17000000000015</c:v>
                </c:pt>
                <c:pt idx="684">
                  <c:v>-3.1600000000001498</c:v>
                </c:pt>
                <c:pt idx="685">
                  <c:v>-3.15000000000015</c:v>
                </c:pt>
                <c:pt idx="686">
                  <c:v>-3.1400000000001498</c:v>
                </c:pt>
                <c:pt idx="687">
                  <c:v>-3.13000000000015</c:v>
                </c:pt>
                <c:pt idx="688">
                  <c:v>-3.1200000000001502</c:v>
                </c:pt>
                <c:pt idx="689">
                  <c:v>-3.11000000000015</c:v>
                </c:pt>
                <c:pt idx="690">
                  <c:v>-3.1000000000001502</c:v>
                </c:pt>
                <c:pt idx="691">
                  <c:v>-3.09000000000015</c:v>
                </c:pt>
                <c:pt idx="692">
                  <c:v>-3.0800000000001502</c:v>
                </c:pt>
                <c:pt idx="693">
                  <c:v>-3.0700000000001499</c:v>
                </c:pt>
                <c:pt idx="694">
                  <c:v>-3.0600000000001502</c:v>
                </c:pt>
                <c:pt idx="695">
                  <c:v>-3.0500000000001499</c:v>
                </c:pt>
                <c:pt idx="696">
                  <c:v>-3.0400000000001501</c:v>
                </c:pt>
                <c:pt idx="697">
                  <c:v>-3.0300000000001499</c:v>
                </c:pt>
                <c:pt idx="698">
                  <c:v>-3.0200000000001501</c:v>
                </c:pt>
                <c:pt idx="699">
                  <c:v>-3.0100000000001499</c:v>
                </c:pt>
                <c:pt idx="700">
                  <c:v>-3.0000000000001501</c:v>
                </c:pt>
                <c:pt idx="701">
                  <c:v>-2.9900000000001499</c:v>
                </c:pt>
                <c:pt idx="702">
                  <c:v>-2.9800000000001501</c:v>
                </c:pt>
                <c:pt idx="703">
                  <c:v>-2.9700000000001499</c:v>
                </c:pt>
                <c:pt idx="704">
                  <c:v>-2.9600000000001501</c:v>
                </c:pt>
                <c:pt idx="705">
                  <c:v>-2.9500000000001498</c:v>
                </c:pt>
                <c:pt idx="706">
                  <c:v>-2.94000000000015</c:v>
                </c:pt>
                <c:pt idx="707">
                  <c:v>-2.9300000000001498</c:v>
                </c:pt>
                <c:pt idx="708">
                  <c:v>-2.92000000000015</c:v>
                </c:pt>
                <c:pt idx="709">
                  <c:v>-2.9100000000001498</c:v>
                </c:pt>
                <c:pt idx="710">
                  <c:v>-2.90000000000015</c:v>
                </c:pt>
                <c:pt idx="711">
                  <c:v>-2.8900000000001498</c:v>
                </c:pt>
                <c:pt idx="712">
                  <c:v>-2.88000000000015</c:v>
                </c:pt>
                <c:pt idx="713">
                  <c:v>-2.8700000000001502</c:v>
                </c:pt>
                <c:pt idx="714">
                  <c:v>-2.86000000000015</c:v>
                </c:pt>
                <c:pt idx="715">
                  <c:v>-2.8500000000001502</c:v>
                </c:pt>
                <c:pt idx="716">
                  <c:v>-2.84000000000015</c:v>
                </c:pt>
                <c:pt idx="717">
                  <c:v>-2.8300000000001502</c:v>
                </c:pt>
                <c:pt idx="718">
                  <c:v>-2.8200000000001499</c:v>
                </c:pt>
                <c:pt idx="719">
                  <c:v>-2.8100000000001502</c:v>
                </c:pt>
                <c:pt idx="720">
                  <c:v>-2.8000000000001499</c:v>
                </c:pt>
                <c:pt idx="721">
                  <c:v>-2.7900000000001501</c:v>
                </c:pt>
                <c:pt idx="722">
                  <c:v>-2.7800000000001499</c:v>
                </c:pt>
                <c:pt idx="723">
                  <c:v>-2.7700000000001501</c:v>
                </c:pt>
                <c:pt idx="724">
                  <c:v>-2.7600000000001499</c:v>
                </c:pt>
                <c:pt idx="725">
                  <c:v>-2.7500000000001501</c:v>
                </c:pt>
                <c:pt idx="726">
                  <c:v>-2.7400000000001499</c:v>
                </c:pt>
                <c:pt idx="727">
                  <c:v>-2.7300000000001501</c:v>
                </c:pt>
                <c:pt idx="728">
                  <c:v>-2.7200000000001601</c:v>
                </c:pt>
                <c:pt idx="729">
                  <c:v>-2.7100000000001598</c:v>
                </c:pt>
                <c:pt idx="730">
                  <c:v>-2.70000000000016</c:v>
                </c:pt>
                <c:pt idx="731">
                  <c:v>-2.6900000000001598</c:v>
                </c:pt>
                <c:pt idx="732">
                  <c:v>-2.68000000000016</c:v>
                </c:pt>
                <c:pt idx="733">
                  <c:v>-2.6700000000001598</c:v>
                </c:pt>
                <c:pt idx="734">
                  <c:v>-2.66000000000016</c:v>
                </c:pt>
                <c:pt idx="735">
                  <c:v>-2.6500000000001598</c:v>
                </c:pt>
                <c:pt idx="736">
                  <c:v>-2.64000000000016</c:v>
                </c:pt>
                <c:pt idx="737">
                  <c:v>-2.6300000000001602</c:v>
                </c:pt>
                <c:pt idx="738">
                  <c:v>-2.62000000000016</c:v>
                </c:pt>
                <c:pt idx="739">
                  <c:v>-2.6100000000001602</c:v>
                </c:pt>
                <c:pt idx="740">
                  <c:v>-2.60000000000016</c:v>
                </c:pt>
                <c:pt idx="741">
                  <c:v>-2.5900000000001602</c:v>
                </c:pt>
                <c:pt idx="742">
                  <c:v>-2.5800000000001599</c:v>
                </c:pt>
                <c:pt idx="743">
                  <c:v>-2.5700000000001602</c:v>
                </c:pt>
                <c:pt idx="744">
                  <c:v>-2.5600000000001599</c:v>
                </c:pt>
                <c:pt idx="745">
                  <c:v>-2.5500000000001601</c:v>
                </c:pt>
                <c:pt idx="746">
                  <c:v>-2.5400000000001599</c:v>
                </c:pt>
                <c:pt idx="747">
                  <c:v>-2.5300000000001601</c:v>
                </c:pt>
                <c:pt idx="748">
                  <c:v>-2.5200000000001599</c:v>
                </c:pt>
                <c:pt idx="749">
                  <c:v>-2.5100000000001601</c:v>
                </c:pt>
                <c:pt idx="750">
                  <c:v>-2.5000000000001599</c:v>
                </c:pt>
                <c:pt idx="751">
                  <c:v>-2.4900000000001601</c:v>
                </c:pt>
                <c:pt idx="752">
                  <c:v>-2.4800000000001599</c:v>
                </c:pt>
                <c:pt idx="753">
                  <c:v>-2.4700000000001601</c:v>
                </c:pt>
                <c:pt idx="754">
                  <c:v>-2.4600000000001598</c:v>
                </c:pt>
                <c:pt idx="755">
                  <c:v>-2.45000000000016</c:v>
                </c:pt>
                <c:pt idx="756">
                  <c:v>-2.4400000000001598</c:v>
                </c:pt>
                <c:pt idx="757">
                  <c:v>-2.43000000000016</c:v>
                </c:pt>
                <c:pt idx="758">
                  <c:v>-2.4200000000001598</c:v>
                </c:pt>
                <c:pt idx="759">
                  <c:v>-2.41000000000016</c:v>
                </c:pt>
                <c:pt idx="760">
                  <c:v>-2.4000000000001598</c:v>
                </c:pt>
                <c:pt idx="761">
                  <c:v>-2.39000000000016</c:v>
                </c:pt>
                <c:pt idx="762">
                  <c:v>-2.3800000000001602</c:v>
                </c:pt>
                <c:pt idx="763">
                  <c:v>-2.37000000000016</c:v>
                </c:pt>
                <c:pt idx="764">
                  <c:v>-2.3600000000001602</c:v>
                </c:pt>
                <c:pt idx="765">
                  <c:v>-2.35000000000016</c:v>
                </c:pt>
                <c:pt idx="766">
                  <c:v>-2.3400000000001602</c:v>
                </c:pt>
                <c:pt idx="767">
                  <c:v>-2.3300000000001599</c:v>
                </c:pt>
                <c:pt idx="768">
                  <c:v>-2.3200000000001602</c:v>
                </c:pt>
                <c:pt idx="769">
                  <c:v>-2.3100000000001599</c:v>
                </c:pt>
                <c:pt idx="770">
                  <c:v>-2.3000000000001601</c:v>
                </c:pt>
                <c:pt idx="771">
                  <c:v>-2.2900000000001599</c:v>
                </c:pt>
                <c:pt idx="772">
                  <c:v>-2.2800000000001601</c:v>
                </c:pt>
                <c:pt idx="773">
                  <c:v>-2.2700000000001599</c:v>
                </c:pt>
                <c:pt idx="774">
                  <c:v>-2.2600000000001601</c:v>
                </c:pt>
                <c:pt idx="775">
                  <c:v>-2.2500000000001701</c:v>
                </c:pt>
                <c:pt idx="776">
                  <c:v>-2.2400000000001699</c:v>
                </c:pt>
                <c:pt idx="777">
                  <c:v>-2.2300000000001701</c:v>
                </c:pt>
                <c:pt idx="778">
                  <c:v>-2.2200000000001698</c:v>
                </c:pt>
                <c:pt idx="779">
                  <c:v>-2.2100000000001701</c:v>
                </c:pt>
                <c:pt idx="780">
                  <c:v>-2.2000000000001698</c:v>
                </c:pt>
                <c:pt idx="781">
                  <c:v>-2.19000000000017</c:v>
                </c:pt>
                <c:pt idx="782">
                  <c:v>-2.1800000000001698</c:v>
                </c:pt>
                <c:pt idx="783">
                  <c:v>-2.17000000000017</c:v>
                </c:pt>
                <c:pt idx="784">
                  <c:v>-2.1600000000001698</c:v>
                </c:pt>
                <c:pt idx="785">
                  <c:v>-2.15000000000017</c:v>
                </c:pt>
                <c:pt idx="786">
                  <c:v>-2.1400000000001702</c:v>
                </c:pt>
                <c:pt idx="787">
                  <c:v>-2.13000000000017</c:v>
                </c:pt>
                <c:pt idx="788">
                  <c:v>-2.1200000000001702</c:v>
                </c:pt>
                <c:pt idx="789">
                  <c:v>-2.11000000000017</c:v>
                </c:pt>
                <c:pt idx="790">
                  <c:v>-2.1000000000001702</c:v>
                </c:pt>
                <c:pt idx="791">
                  <c:v>-2.0900000000001699</c:v>
                </c:pt>
                <c:pt idx="792">
                  <c:v>-2.0800000000001702</c:v>
                </c:pt>
                <c:pt idx="793">
                  <c:v>-2.0700000000001699</c:v>
                </c:pt>
                <c:pt idx="794">
                  <c:v>-2.0600000000001701</c:v>
                </c:pt>
                <c:pt idx="795">
                  <c:v>-2.0500000000001699</c:v>
                </c:pt>
                <c:pt idx="796">
                  <c:v>-2.0400000000001701</c:v>
                </c:pt>
                <c:pt idx="797">
                  <c:v>-2.0300000000001699</c:v>
                </c:pt>
                <c:pt idx="798">
                  <c:v>-2.0200000000001701</c:v>
                </c:pt>
                <c:pt idx="799">
                  <c:v>-2.0100000000001699</c:v>
                </c:pt>
                <c:pt idx="800">
                  <c:v>-2.0000000000001701</c:v>
                </c:pt>
                <c:pt idx="801">
                  <c:v>-1.9900000000001701</c:v>
                </c:pt>
                <c:pt idx="802">
                  <c:v>-1.9800000000001701</c:v>
                </c:pt>
                <c:pt idx="803">
                  <c:v>-1.9700000000001701</c:v>
                </c:pt>
                <c:pt idx="804">
                  <c:v>-1.9600000000001701</c:v>
                </c:pt>
                <c:pt idx="805">
                  <c:v>-1.95000000000017</c:v>
                </c:pt>
                <c:pt idx="806">
                  <c:v>-1.94000000000017</c:v>
                </c:pt>
                <c:pt idx="807">
                  <c:v>-1.93000000000017</c:v>
                </c:pt>
                <c:pt idx="808">
                  <c:v>-1.92000000000017</c:v>
                </c:pt>
                <c:pt idx="809">
                  <c:v>-1.91000000000017</c:v>
                </c:pt>
                <c:pt idx="810">
                  <c:v>-1.90000000000017</c:v>
                </c:pt>
                <c:pt idx="811">
                  <c:v>-1.89000000000017</c:v>
                </c:pt>
                <c:pt idx="812">
                  <c:v>-1.88000000000017</c:v>
                </c:pt>
                <c:pt idx="813">
                  <c:v>-1.87000000000017</c:v>
                </c:pt>
                <c:pt idx="814">
                  <c:v>-1.86000000000017</c:v>
                </c:pt>
                <c:pt idx="815">
                  <c:v>-1.85000000000017</c:v>
                </c:pt>
                <c:pt idx="816">
                  <c:v>-1.8400000000001699</c:v>
                </c:pt>
                <c:pt idx="817">
                  <c:v>-1.8300000000001699</c:v>
                </c:pt>
                <c:pt idx="818">
                  <c:v>-1.8200000000001699</c:v>
                </c:pt>
                <c:pt idx="819">
                  <c:v>-1.8100000000001699</c:v>
                </c:pt>
                <c:pt idx="820">
                  <c:v>-1.8000000000001699</c:v>
                </c:pt>
                <c:pt idx="821">
                  <c:v>-1.7900000000001799</c:v>
                </c:pt>
                <c:pt idx="822">
                  <c:v>-1.7800000000001801</c:v>
                </c:pt>
                <c:pt idx="823">
                  <c:v>-1.7700000000001801</c:v>
                </c:pt>
                <c:pt idx="824">
                  <c:v>-1.7600000000001801</c:v>
                </c:pt>
                <c:pt idx="825">
                  <c:v>-1.7500000000001801</c:v>
                </c:pt>
                <c:pt idx="826">
                  <c:v>-1.7400000000001801</c:v>
                </c:pt>
                <c:pt idx="827">
                  <c:v>-1.7300000000001801</c:v>
                </c:pt>
                <c:pt idx="828">
                  <c:v>-1.7200000000001801</c:v>
                </c:pt>
                <c:pt idx="829">
                  <c:v>-1.71000000000018</c:v>
                </c:pt>
                <c:pt idx="830">
                  <c:v>-1.70000000000018</c:v>
                </c:pt>
                <c:pt idx="831">
                  <c:v>-1.69000000000018</c:v>
                </c:pt>
                <c:pt idx="832">
                  <c:v>-1.68000000000018</c:v>
                </c:pt>
                <c:pt idx="833">
                  <c:v>-1.67000000000018</c:v>
                </c:pt>
                <c:pt idx="834">
                  <c:v>-1.66000000000018</c:v>
                </c:pt>
                <c:pt idx="835">
                  <c:v>-1.65000000000018</c:v>
                </c:pt>
                <c:pt idx="836">
                  <c:v>-1.64000000000018</c:v>
                </c:pt>
                <c:pt idx="837">
                  <c:v>-1.63000000000018</c:v>
                </c:pt>
                <c:pt idx="838">
                  <c:v>-1.62000000000018</c:v>
                </c:pt>
                <c:pt idx="839">
                  <c:v>-1.61000000000018</c:v>
                </c:pt>
                <c:pt idx="840">
                  <c:v>-1.6000000000001799</c:v>
                </c:pt>
                <c:pt idx="841">
                  <c:v>-1.5900000000001799</c:v>
                </c:pt>
                <c:pt idx="842">
                  <c:v>-1.5800000000001799</c:v>
                </c:pt>
                <c:pt idx="843">
                  <c:v>-1.5700000000001799</c:v>
                </c:pt>
                <c:pt idx="844">
                  <c:v>-1.5600000000001799</c:v>
                </c:pt>
                <c:pt idx="845">
                  <c:v>-1.5500000000001799</c:v>
                </c:pt>
                <c:pt idx="846">
                  <c:v>-1.5400000000001799</c:v>
                </c:pt>
                <c:pt idx="847">
                  <c:v>-1.5300000000001801</c:v>
                </c:pt>
                <c:pt idx="848">
                  <c:v>-1.5200000000001801</c:v>
                </c:pt>
                <c:pt idx="849">
                  <c:v>-1.5100000000001801</c:v>
                </c:pt>
                <c:pt idx="850">
                  <c:v>-1.5000000000001801</c:v>
                </c:pt>
                <c:pt idx="851">
                  <c:v>-1.4900000000001801</c:v>
                </c:pt>
                <c:pt idx="852">
                  <c:v>-1.4800000000001801</c:v>
                </c:pt>
                <c:pt idx="853">
                  <c:v>-1.4700000000001801</c:v>
                </c:pt>
                <c:pt idx="854">
                  <c:v>-1.46000000000018</c:v>
                </c:pt>
                <c:pt idx="855">
                  <c:v>-1.45000000000018</c:v>
                </c:pt>
                <c:pt idx="856">
                  <c:v>-1.44000000000018</c:v>
                </c:pt>
                <c:pt idx="857">
                  <c:v>-1.43000000000018</c:v>
                </c:pt>
                <c:pt idx="858">
                  <c:v>-1.42000000000018</c:v>
                </c:pt>
                <c:pt idx="859">
                  <c:v>-1.41000000000018</c:v>
                </c:pt>
                <c:pt idx="860">
                  <c:v>-1.40000000000018</c:v>
                </c:pt>
                <c:pt idx="861">
                  <c:v>-1.39000000000018</c:v>
                </c:pt>
                <c:pt idx="862">
                  <c:v>-1.38000000000018</c:v>
                </c:pt>
                <c:pt idx="863">
                  <c:v>-1.37000000000018</c:v>
                </c:pt>
                <c:pt idx="864">
                  <c:v>-1.36000000000018</c:v>
                </c:pt>
                <c:pt idx="865">
                  <c:v>-1.3500000000001799</c:v>
                </c:pt>
                <c:pt idx="866">
                  <c:v>-1.3400000000001799</c:v>
                </c:pt>
                <c:pt idx="867">
                  <c:v>-1.3300000000001799</c:v>
                </c:pt>
                <c:pt idx="868">
                  <c:v>-1.3200000000001899</c:v>
                </c:pt>
                <c:pt idx="869">
                  <c:v>-1.3100000000001899</c:v>
                </c:pt>
                <c:pt idx="870">
                  <c:v>-1.3000000000001899</c:v>
                </c:pt>
                <c:pt idx="871">
                  <c:v>-1.2900000000001901</c:v>
                </c:pt>
                <c:pt idx="872">
                  <c:v>-1.2800000000001901</c:v>
                </c:pt>
                <c:pt idx="873">
                  <c:v>-1.2700000000001901</c:v>
                </c:pt>
                <c:pt idx="874">
                  <c:v>-1.2600000000001901</c:v>
                </c:pt>
                <c:pt idx="875">
                  <c:v>-1.2500000000001901</c:v>
                </c:pt>
                <c:pt idx="876">
                  <c:v>-1.2400000000001901</c:v>
                </c:pt>
                <c:pt idx="877">
                  <c:v>-1.2300000000001901</c:v>
                </c:pt>
                <c:pt idx="878">
                  <c:v>-1.22000000000019</c:v>
                </c:pt>
                <c:pt idx="879">
                  <c:v>-1.21000000000019</c:v>
                </c:pt>
                <c:pt idx="880">
                  <c:v>-1.20000000000019</c:v>
                </c:pt>
                <c:pt idx="881">
                  <c:v>-1.19000000000019</c:v>
                </c:pt>
                <c:pt idx="882">
                  <c:v>-1.18000000000019</c:v>
                </c:pt>
                <c:pt idx="883">
                  <c:v>-1.17000000000019</c:v>
                </c:pt>
                <c:pt idx="884">
                  <c:v>-1.16000000000019</c:v>
                </c:pt>
                <c:pt idx="885">
                  <c:v>-1.15000000000019</c:v>
                </c:pt>
                <c:pt idx="886">
                  <c:v>-1.14000000000019</c:v>
                </c:pt>
                <c:pt idx="887">
                  <c:v>-1.13000000000019</c:v>
                </c:pt>
                <c:pt idx="888">
                  <c:v>-1.12000000000019</c:v>
                </c:pt>
                <c:pt idx="889">
                  <c:v>-1.1100000000001899</c:v>
                </c:pt>
                <c:pt idx="890">
                  <c:v>-1.1000000000001899</c:v>
                </c:pt>
                <c:pt idx="891">
                  <c:v>-1.0900000000001899</c:v>
                </c:pt>
                <c:pt idx="892">
                  <c:v>-1.0800000000001899</c:v>
                </c:pt>
                <c:pt idx="893">
                  <c:v>-1.0700000000001899</c:v>
                </c:pt>
                <c:pt idx="894">
                  <c:v>-1.0600000000001899</c:v>
                </c:pt>
                <c:pt idx="895">
                  <c:v>-1.0500000000001899</c:v>
                </c:pt>
                <c:pt idx="896">
                  <c:v>-1.0400000000001901</c:v>
                </c:pt>
                <c:pt idx="897">
                  <c:v>-1.0300000000001901</c:v>
                </c:pt>
                <c:pt idx="898">
                  <c:v>-1.0200000000001901</c:v>
                </c:pt>
                <c:pt idx="899">
                  <c:v>-1.0100000000001901</c:v>
                </c:pt>
                <c:pt idx="900">
                  <c:v>-1.0000000000001901</c:v>
                </c:pt>
                <c:pt idx="901">
                  <c:v>-0.99000000000018995</c:v>
                </c:pt>
                <c:pt idx="902">
                  <c:v>-0.98000000000019005</c:v>
                </c:pt>
                <c:pt idx="903">
                  <c:v>-0.97000000000019104</c:v>
                </c:pt>
                <c:pt idx="904">
                  <c:v>-0.96000000000018904</c:v>
                </c:pt>
                <c:pt idx="905">
                  <c:v>-0.95000000000018903</c:v>
                </c:pt>
                <c:pt idx="906">
                  <c:v>-0.94000000000019002</c:v>
                </c:pt>
                <c:pt idx="907">
                  <c:v>-0.93000000000019001</c:v>
                </c:pt>
                <c:pt idx="908">
                  <c:v>-0.92000000000019</c:v>
                </c:pt>
                <c:pt idx="909">
                  <c:v>-0.91000000000018999</c:v>
                </c:pt>
                <c:pt idx="910">
                  <c:v>-0.90000000000018998</c:v>
                </c:pt>
                <c:pt idx="911">
                  <c:v>-0.89000000000019097</c:v>
                </c:pt>
                <c:pt idx="912">
                  <c:v>-0.88000000000019096</c:v>
                </c:pt>
                <c:pt idx="913">
                  <c:v>-0.87000000000018896</c:v>
                </c:pt>
                <c:pt idx="914">
                  <c:v>-0.86000000000018995</c:v>
                </c:pt>
                <c:pt idx="915">
                  <c:v>-0.85000000000020004</c:v>
                </c:pt>
                <c:pt idx="916">
                  <c:v>-0.84000000000020103</c:v>
                </c:pt>
                <c:pt idx="917">
                  <c:v>-0.83000000000020102</c:v>
                </c:pt>
                <c:pt idx="918">
                  <c:v>-0.82000000000019901</c:v>
                </c:pt>
                <c:pt idx="919">
                  <c:v>-0.81000000000019901</c:v>
                </c:pt>
                <c:pt idx="920">
                  <c:v>-0.8000000000002</c:v>
                </c:pt>
                <c:pt idx="921">
                  <c:v>-0.79000000000019999</c:v>
                </c:pt>
                <c:pt idx="922">
                  <c:v>-0.78000000000019998</c:v>
                </c:pt>
                <c:pt idx="923">
                  <c:v>-0.77000000000019997</c:v>
                </c:pt>
                <c:pt idx="924">
                  <c:v>-0.76000000000020096</c:v>
                </c:pt>
                <c:pt idx="925">
                  <c:v>-0.75000000000020095</c:v>
                </c:pt>
                <c:pt idx="926">
                  <c:v>-0.74000000000019905</c:v>
                </c:pt>
                <c:pt idx="927">
                  <c:v>-0.73000000000019905</c:v>
                </c:pt>
                <c:pt idx="928">
                  <c:v>-0.72000000000020004</c:v>
                </c:pt>
                <c:pt idx="929">
                  <c:v>-0.71000000000020003</c:v>
                </c:pt>
                <c:pt idx="930">
                  <c:v>-0.70000000000020002</c:v>
                </c:pt>
                <c:pt idx="931">
                  <c:v>-0.69000000000020001</c:v>
                </c:pt>
                <c:pt idx="932">
                  <c:v>-0.6800000000002</c:v>
                </c:pt>
                <c:pt idx="933">
                  <c:v>-0.67000000000020099</c:v>
                </c:pt>
                <c:pt idx="934">
                  <c:v>-0.66000000000020098</c:v>
                </c:pt>
                <c:pt idx="935">
                  <c:v>-0.65000000000019897</c:v>
                </c:pt>
                <c:pt idx="936">
                  <c:v>-0.64000000000019996</c:v>
                </c:pt>
                <c:pt idx="937">
                  <c:v>-0.63000000000019996</c:v>
                </c:pt>
                <c:pt idx="938">
                  <c:v>-0.62000000000019995</c:v>
                </c:pt>
                <c:pt idx="939">
                  <c:v>-0.61000000000020005</c:v>
                </c:pt>
                <c:pt idx="940">
                  <c:v>-0.60000000000020004</c:v>
                </c:pt>
                <c:pt idx="941">
                  <c:v>-0.59000000000020103</c:v>
                </c:pt>
                <c:pt idx="942">
                  <c:v>-0.58000000000020102</c:v>
                </c:pt>
                <c:pt idx="943">
                  <c:v>-0.57000000000019901</c:v>
                </c:pt>
                <c:pt idx="944">
                  <c:v>-0.56000000000019901</c:v>
                </c:pt>
                <c:pt idx="945">
                  <c:v>-0.5500000000002</c:v>
                </c:pt>
                <c:pt idx="946">
                  <c:v>-0.54000000000019999</c:v>
                </c:pt>
                <c:pt idx="947">
                  <c:v>-0.53000000000019998</c:v>
                </c:pt>
                <c:pt idx="948">
                  <c:v>-0.52000000000019997</c:v>
                </c:pt>
                <c:pt idx="949">
                  <c:v>-0.51000000000020096</c:v>
                </c:pt>
                <c:pt idx="950">
                  <c:v>-0.50000000000020095</c:v>
                </c:pt>
                <c:pt idx="951">
                  <c:v>-0.490000000000199</c:v>
                </c:pt>
                <c:pt idx="952">
                  <c:v>-0.48000000000019899</c:v>
                </c:pt>
                <c:pt idx="953">
                  <c:v>-0.47000000000019998</c:v>
                </c:pt>
                <c:pt idx="954">
                  <c:v>-0.46000000000020003</c:v>
                </c:pt>
                <c:pt idx="955">
                  <c:v>-0.45000000000020002</c:v>
                </c:pt>
                <c:pt idx="956">
                  <c:v>-0.44000000000020001</c:v>
                </c:pt>
                <c:pt idx="957">
                  <c:v>-0.4300000000002</c:v>
                </c:pt>
                <c:pt idx="958">
                  <c:v>-0.42000000000020099</c:v>
                </c:pt>
                <c:pt idx="959">
                  <c:v>-0.41000000000020098</c:v>
                </c:pt>
                <c:pt idx="960">
                  <c:v>-0.40000000000019897</c:v>
                </c:pt>
                <c:pt idx="961">
                  <c:v>-0.39000000000020002</c:v>
                </c:pt>
                <c:pt idx="962">
                  <c:v>-0.38000000000021</c:v>
                </c:pt>
                <c:pt idx="963">
                  <c:v>-0.37000000000021099</c:v>
                </c:pt>
                <c:pt idx="964">
                  <c:v>-0.36000000000021098</c:v>
                </c:pt>
                <c:pt idx="965">
                  <c:v>-0.35000000000020898</c:v>
                </c:pt>
                <c:pt idx="966">
                  <c:v>-0.34000000000020902</c:v>
                </c:pt>
                <c:pt idx="967">
                  <c:v>-0.33000000000021001</c:v>
                </c:pt>
                <c:pt idx="968">
                  <c:v>-0.32000000000021001</c:v>
                </c:pt>
                <c:pt idx="969">
                  <c:v>-0.31000000000021</c:v>
                </c:pt>
                <c:pt idx="970">
                  <c:v>-0.30000000000020999</c:v>
                </c:pt>
                <c:pt idx="971">
                  <c:v>-0.29000000000021098</c:v>
                </c:pt>
                <c:pt idx="972">
                  <c:v>-0.28000000000021102</c:v>
                </c:pt>
                <c:pt idx="973">
                  <c:v>-0.27000000000020902</c:v>
                </c:pt>
                <c:pt idx="974">
                  <c:v>-0.26000000000020901</c:v>
                </c:pt>
                <c:pt idx="975">
                  <c:v>-0.25000000000021</c:v>
                </c:pt>
                <c:pt idx="976">
                  <c:v>-0.24000000000020999</c:v>
                </c:pt>
                <c:pt idx="977">
                  <c:v>-0.23000000000021001</c:v>
                </c:pt>
                <c:pt idx="978">
                  <c:v>-0.22000000000021</c:v>
                </c:pt>
                <c:pt idx="979">
                  <c:v>-0.21000000000020999</c:v>
                </c:pt>
                <c:pt idx="980">
                  <c:v>-0.20000000000021101</c:v>
                </c:pt>
                <c:pt idx="981">
                  <c:v>-0.190000000000209</c:v>
                </c:pt>
                <c:pt idx="982">
                  <c:v>-0.18000000000020899</c:v>
                </c:pt>
                <c:pt idx="983">
                  <c:v>-0.17000000000021001</c:v>
                </c:pt>
                <c:pt idx="984">
                  <c:v>-0.16000000000021</c:v>
                </c:pt>
                <c:pt idx="985">
                  <c:v>-0.15000000000020999</c:v>
                </c:pt>
                <c:pt idx="986">
                  <c:v>-0.14000000000021001</c:v>
                </c:pt>
                <c:pt idx="987">
                  <c:v>-0.13000000000021</c:v>
                </c:pt>
                <c:pt idx="988">
                  <c:v>-0.12000000000021099</c:v>
                </c:pt>
                <c:pt idx="989">
                  <c:v>-0.110000000000211</c:v>
                </c:pt>
                <c:pt idx="990">
                  <c:v>-0.10000000000020901</c:v>
                </c:pt>
                <c:pt idx="991">
                  <c:v>-9.0000000000209496E-2</c:v>
                </c:pt>
                <c:pt idx="992">
                  <c:v>-8.0000000000209695E-2</c:v>
                </c:pt>
                <c:pt idx="993">
                  <c:v>-7.0000000000209894E-2</c:v>
                </c:pt>
                <c:pt idx="994">
                  <c:v>-6.0000000000210101E-2</c:v>
                </c:pt>
                <c:pt idx="995">
                  <c:v>-5.00000000002103E-2</c:v>
                </c:pt>
                <c:pt idx="996">
                  <c:v>-4.0000000000210499E-2</c:v>
                </c:pt>
                <c:pt idx="997">
                  <c:v>-3.0000000000210698E-2</c:v>
                </c:pt>
                <c:pt idx="998">
                  <c:v>-2.0000000000209201E-2</c:v>
                </c:pt>
                <c:pt idx="999">
                  <c:v>-1.00000000002094E-2</c:v>
                </c:pt>
                <c:pt idx="1000">
                  <c:v>0</c:v>
                </c:pt>
                <c:pt idx="1001">
                  <c:v>9.9999999998008297E-3</c:v>
                </c:pt>
                <c:pt idx="1002">
                  <c:v>1.9999999999800601E-2</c:v>
                </c:pt>
                <c:pt idx="1003">
                  <c:v>2.9999999999800402E-2</c:v>
                </c:pt>
                <c:pt idx="1004">
                  <c:v>3.9999999999800202E-2</c:v>
                </c:pt>
                <c:pt idx="1005">
                  <c:v>4.9999999999800003E-2</c:v>
                </c:pt>
                <c:pt idx="1006">
                  <c:v>5.9999999999799797E-2</c:v>
                </c:pt>
                <c:pt idx="1007">
                  <c:v>6.9999999999799598E-2</c:v>
                </c:pt>
                <c:pt idx="1008">
                  <c:v>7.9999999999799301E-2</c:v>
                </c:pt>
                <c:pt idx="1009">
                  <c:v>8.9999999999799102E-2</c:v>
                </c:pt>
                <c:pt idx="1010">
                  <c:v>9.9999999999800707E-2</c:v>
                </c:pt>
                <c:pt idx="1011">
                  <c:v>0.10999999999979999</c:v>
                </c:pt>
                <c:pt idx="1012">
                  <c:v>0.1199999999998</c:v>
                </c:pt>
                <c:pt idx="1013">
                  <c:v>0.1299999999998</c:v>
                </c:pt>
                <c:pt idx="1014">
                  <c:v>0.13999999999980001</c:v>
                </c:pt>
                <c:pt idx="1015">
                  <c:v>0.14999999999979999</c:v>
                </c:pt>
                <c:pt idx="1016">
                  <c:v>0.159999999999799</c:v>
                </c:pt>
                <c:pt idx="1017">
                  <c:v>0.16999999999979901</c:v>
                </c:pt>
                <c:pt idx="1018">
                  <c:v>0.17999999999980101</c:v>
                </c:pt>
                <c:pt idx="1019">
                  <c:v>0.18999999999980099</c:v>
                </c:pt>
                <c:pt idx="1020">
                  <c:v>0.1999999999998</c:v>
                </c:pt>
                <c:pt idx="1021">
                  <c:v>0.20999999999980001</c:v>
                </c:pt>
                <c:pt idx="1022">
                  <c:v>0.21999999999979999</c:v>
                </c:pt>
                <c:pt idx="1023">
                  <c:v>0.2299999999998</c:v>
                </c:pt>
                <c:pt idx="1024">
                  <c:v>0.23999999999979901</c:v>
                </c:pt>
                <c:pt idx="1025">
                  <c:v>0.24999999999979899</c:v>
                </c:pt>
                <c:pt idx="1026">
                  <c:v>0.259999999999801</c:v>
                </c:pt>
                <c:pt idx="1027">
                  <c:v>0.26999999999980101</c:v>
                </c:pt>
                <c:pt idx="1028">
                  <c:v>0.27999999999980002</c:v>
                </c:pt>
                <c:pt idx="1029">
                  <c:v>0.28999999999979997</c:v>
                </c:pt>
                <c:pt idx="1030">
                  <c:v>0.29999999999979998</c:v>
                </c:pt>
                <c:pt idx="1031">
                  <c:v>0.30999999999979999</c:v>
                </c:pt>
                <c:pt idx="1032">
                  <c:v>0.3199999999998</c:v>
                </c:pt>
                <c:pt idx="1033">
                  <c:v>0.32999999999979901</c:v>
                </c:pt>
                <c:pt idx="1034">
                  <c:v>0.33999999999979902</c:v>
                </c:pt>
                <c:pt idx="1035">
                  <c:v>0.34999999999980103</c:v>
                </c:pt>
                <c:pt idx="1036">
                  <c:v>0.35999999999979998</c:v>
                </c:pt>
                <c:pt idx="1037">
                  <c:v>0.36999999999979999</c:v>
                </c:pt>
                <c:pt idx="1038">
                  <c:v>0.3799999999998</c:v>
                </c:pt>
                <c:pt idx="1039">
                  <c:v>0.38999999999980001</c:v>
                </c:pt>
                <c:pt idx="1040">
                  <c:v>0.39999999999980002</c:v>
                </c:pt>
                <c:pt idx="1041">
                  <c:v>0.40999999999979903</c:v>
                </c:pt>
                <c:pt idx="1042">
                  <c:v>0.41999999999979898</c:v>
                </c:pt>
                <c:pt idx="1043">
                  <c:v>0.42999999999980099</c:v>
                </c:pt>
                <c:pt idx="1044">
                  <c:v>0.43999999999980099</c:v>
                </c:pt>
                <c:pt idx="1045">
                  <c:v>0.4499999999998</c:v>
                </c:pt>
                <c:pt idx="1046">
                  <c:v>0.45999999999980001</c:v>
                </c:pt>
                <c:pt idx="1047">
                  <c:v>0.46999999999980002</c:v>
                </c:pt>
                <c:pt idx="1048">
                  <c:v>0.47999999999979998</c:v>
                </c:pt>
                <c:pt idx="1049">
                  <c:v>0.48999999999979899</c:v>
                </c:pt>
                <c:pt idx="1050">
                  <c:v>0.49999999999979899</c:v>
                </c:pt>
                <c:pt idx="1051">
                  <c:v>0.50999999999980095</c:v>
                </c:pt>
                <c:pt idx="1052">
                  <c:v>0.51999999999980095</c:v>
                </c:pt>
                <c:pt idx="1053">
                  <c:v>0.52999999999979996</c:v>
                </c:pt>
                <c:pt idx="1054">
                  <c:v>0.53999999999979997</c:v>
                </c:pt>
                <c:pt idx="1055">
                  <c:v>0.54999999999979998</c:v>
                </c:pt>
                <c:pt idx="1056">
                  <c:v>0.55999999999979999</c:v>
                </c:pt>
                <c:pt idx="1057">
                  <c:v>0.5699999999998</c:v>
                </c:pt>
                <c:pt idx="1058">
                  <c:v>0.57999999999979901</c:v>
                </c:pt>
                <c:pt idx="1059">
                  <c:v>0.58999999999979902</c:v>
                </c:pt>
                <c:pt idx="1060">
                  <c:v>0.59999999999980103</c:v>
                </c:pt>
                <c:pt idx="1061">
                  <c:v>0.60999999999980004</c:v>
                </c:pt>
                <c:pt idx="1062">
                  <c:v>0.61999999999980004</c:v>
                </c:pt>
                <c:pt idx="1063">
                  <c:v>0.62999999999980005</c:v>
                </c:pt>
                <c:pt idx="1064">
                  <c:v>0.63999999999979995</c:v>
                </c:pt>
                <c:pt idx="1065">
                  <c:v>0.64999999999979996</c:v>
                </c:pt>
                <c:pt idx="1066">
                  <c:v>0.65999999999979897</c:v>
                </c:pt>
                <c:pt idx="1067">
                  <c:v>0.66999999999979898</c:v>
                </c:pt>
                <c:pt idx="1068">
                  <c:v>0.67999999999980099</c:v>
                </c:pt>
                <c:pt idx="1069">
                  <c:v>0.68999999999980099</c:v>
                </c:pt>
                <c:pt idx="1070">
                  <c:v>0.6999999999998</c:v>
                </c:pt>
                <c:pt idx="1071">
                  <c:v>0.70999999999980001</c:v>
                </c:pt>
                <c:pt idx="1072">
                  <c:v>0.71999999999980002</c:v>
                </c:pt>
                <c:pt idx="1073">
                  <c:v>0.72999999999980003</c:v>
                </c:pt>
                <c:pt idx="1074">
                  <c:v>0.73999999999979904</c:v>
                </c:pt>
                <c:pt idx="1075">
                  <c:v>0.74999999999979905</c:v>
                </c:pt>
                <c:pt idx="1076">
                  <c:v>0.75999999999980095</c:v>
                </c:pt>
                <c:pt idx="1077">
                  <c:v>0.76999999999980095</c:v>
                </c:pt>
                <c:pt idx="1078">
                  <c:v>0.77999999999979996</c:v>
                </c:pt>
                <c:pt idx="1079">
                  <c:v>0.78999999999979997</c:v>
                </c:pt>
                <c:pt idx="1080">
                  <c:v>0.79999999999979998</c:v>
                </c:pt>
                <c:pt idx="1081">
                  <c:v>0.80999999999979999</c:v>
                </c:pt>
                <c:pt idx="1082">
                  <c:v>0.8199999999998</c:v>
                </c:pt>
                <c:pt idx="1083">
                  <c:v>0.82999999999979901</c:v>
                </c:pt>
                <c:pt idx="1084">
                  <c:v>0.83999999999979902</c:v>
                </c:pt>
                <c:pt idx="1085">
                  <c:v>0.84999999999980103</c:v>
                </c:pt>
                <c:pt idx="1086">
                  <c:v>0.85999999999980004</c:v>
                </c:pt>
                <c:pt idx="1087">
                  <c:v>0.86999999999980004</c:v>
                </c:pt>
                <c:pt idx="1088">
                  <c:v>0.87999999999980005</c:v>
                </c:pt>
                <c:pt idx="1089">
                  <c:v>0.88999999999979995</c:v>
                </c:pt>
                <c:pt idx="1090">
                  <c:v>0.89999999999979996</c:v>
                </c:pt>
                <c:pt idx="1091">
                  <c:v>0.90999999999979897</c:v>
                </c:pt>
                <c:pt idx="1092">
                  <c:v>0.91999999999979898</c:v>
                </c:pt>
                <c:pt idx="1093">
                  <c:v>0.92999999999980099</c:v>
                </c:pt>
                <c:pt idx="1094">
                  <c:v>0.93999999999980099</c:v>
                </c:pt>
                <c:pt idx="1095">
                  <c:v>0.9499999999998</c:v>
                </c:pt>
                <c:pt idx="1096">
                  <c:v>0.95999999999980001</c:v>
                </c:pt>
                <c:pt idx="1097">
                  <c:v>0.96999999999980002</c:v>
                </c:pt>
                <c:pt idx="1098">
                  <c:v>0.97999999999980003</c:v>
                </c:pt>
                <c:pt idx="1099">
                  <c:v>0.98999999999979904</c:v>
                </c:pt>
                <c:pt idx="1100">
                  <c:v>0.99999999999979905</c:v>
                </c:pt>
                <c:pt idx="1101">
                  <c:v>1.0099999999997999</c:v>
                </c:pt>
                <c:pt idx="1102">
                  <c:v>1.0199999999998</c:v>
                </c:pt>
                <c:pt idx="1103">
                  <c:v>1.0299999999998</c:v>
                </c:pt>
                <c:pt idx="1104">
                  <c:v>1.0399999999998</c:v>
                </c:pt>
                <c:pt idx="1105">
                  <c:v>1.0499999999998</c:v>
                </c:pt>
                <c:pt idx="1106">
                  <c:v>1.0599999999998</c:v>
                </c:pt>
                <c:pt idx="1107">
                  <c:v>1.0699999999998</c:v>
                </c:pt>
                <c:pt idx="1108">
                  <c:v>1.0799999999998</c:v>
                </c:pt>
                <c:pt idx="1109">
                  <c:v>1.0899999999998</c:v>
                </c:pt>
                <c:pt idx="1110">
                  <c:v>1.0999999999998</c:v>
                </c:pt>
                <c:pt idx="1111">
                  <c:v>1.1099999999998</c:v>
                </c:pt>
                <c:pt idx="1112">
                  <c:v>1.1199999999998</c:v>
                </c:pt>
                <c:pt idx="1113">
                  <c:v>1.1299999999998001</c:v>
                </c:pt>
                <c:pt idx="1114">
                  <c:v>1.1399999999998001</c:v>
                </c:pt>
                <c:pt idx="1115">
                  <c:v>1.1499999999998001</c:v>
                </c:pt>
                <c:pt idx="1116">
                  <c:v>1.1599999999998001</c:v>
                </c:pt>
                <c:pt idx="1117">
                  <c:v>1.1699999999998001</c:v>
                </c:pt>
                <c:pt idx="1118">
                  <c:v>1.1799999999998001</c:v>
                </c:pt>
                <c:pt idx="1119">
                  <c:v>1.1899999999998001</c:v>
                </c:pt>
                <c:pt idx="1120">
                  <c:v>1.1999999999997999</c:v>
                </c:pt>
                <c:pt idx="1121">
                  <c:v>1.2099999999997999</c:v>
                </c:pt>
                <c:pt idx="1122">
                  <c:v>1.2199999999997999</c:v>
                </c:pt>
                <c:pt idx="1123">
                  <c:v>1.2299999999997999</c:v>
                </c:pt>
                <c:pt idx="1124">
                  <c:v>1.2399999999997999</c:v>
                </c:pt>
                <c:pt idx="1125">
                  <c:v>1.2499999999997999</c:v>
                </c:pt>
                <c:pt idx="1126">
                  <c:v>1.2599999999997999</c:v>
                </c:pt>
                <c:pt idx="1127">
                  <c:v>1.2699999999998</c:v>
                </c:pt>
                <c:pt idx="1128">
                  <c:v>1.2799999999998</c:v>
                </c:pt>
                <c:pt idx="1129">
                  <c:v>1.2899999999998</c:v>
                </c:pt>
                <c:pt idx="1130">
                  <c:v>1.2999999999998</c:v>
                </c:pt>
                <c:pt idx="1131">
                  <c:v>1.3099999999998</c:v>
                </c:pt>
                <c:pt idx="1132">
                  <c:v>1.3199999999998</c:v>
                </c:pt>
                <c:pt idx="1133">
                  <c:v>1.3299999999998</c:v>
                </c:pt>
                <c:pt idx="1134">
                  <c:v>1.3399999999998</c:v>
                </c:pt>
                <c:pt idx="1135">
                  <c:v>1.3499999999998</c:v>
                </c:pt>
                <c:pt idx="1136">
                  <c:v>1.3599999999998</c:v>
                </c:pt>
                <c:pt idx="1137">
                  <c:v>1.3699999999998</c:v>
                </c:pt>
                <c:pt idx="1138">
                  <c:v>1.3799999999998001</c:v>
                </c:pt>
                <c:pt idx="1139">
                  <c:v>1.3899999999998001</c:v>
                </c:pt>
                <c:pt idx="1140">
                  <c:v>1.3999999999998001</c:v>
                </c:pt>
                <c:pt idx="1141">
                  <c:v>1.4099999999998001</c:v>
                </c:pt>
                <c:pt idx="1142">
                  <c:v>1.4199999999998001</c:v>
                </c:pt>
                <c:pt idx="1143">
                  <c:v>1.4299999999998001</c:v>
                </c:pt>
                <c:pt idx="1144">
                  <c:v>1.4399999999998001</c:v>
                </c:pt>
                <c:pt idx="1145">
                  <c:v>1.4499999999997999</c:v>
                </c:pt>
                <c:pt idx="1146">
                  <c:v>1.4599999999997999</c:v>
                </c:pt>
                <c:pt idx="1147">
                  <c:v>1.4699999999997999</c:v>
                </c:pt>
                <c:pt idx="1148">
                  <c:v>1.4799999999997999</c:v>
                </c:pt>
                <c:pt idx="1149">
                  <c:v>1.4899999999997999</c:v>
                </c:pt>
                <c:pt idx="1150">
                  <c:v>1.4999999999997999</c:v>
                </c:pt>
                <c:pt idx="1151">
                  <c:v>1.5099999999997999</c:v>
                </c:pt>
                <c:pt idx="1152">
                  <c:v>1.5199999999998</c:v>
                </c:pt>
                <c:pt idx="1153">
                  <c:v>1.5299999999998</c:v>
                </c:pt>
                <c:pt idx="1154">
                  <c:v>1.5399999999998</c:v>
                </c:pt>
                <c:pt idx="1155">
                  <c:v>1.5499999999998</c:v>
                </c:pt>
                <c:pt idx="1156">
                  <c:v>1.5599999999998</c:v>
                </c:pt>
                <c:pt idx="1157">
                  <c:v>1.5699999999998</c:v>
                </c:pt>
                <c:pt idx="1158">
                  <c:v>1.5799999999998</c:v>
                </c:pt>
                <c:pt idx="1159">
                  <c:v>1.5899999999998</c:v>
                </c:pt>
                <c:pt idx="1160">
                  <c:v>1.5999999999998</c:v>
                </c:pt>
                <c:pt idx="1161">
                  <c:v>1.6099999999998</c:v>
                </c:pt>
                <c:pt idx="1162">
                  <c:v>1.6199999999998</c:v>
                </c:pt>
                <c:pt idx="1163">
                  <c:v>1.6299999999998001</c:v>
                </c:pt>
                <c:pt idx="1164">
                  <c:v>1.6399999999998001</c:v>
                </c:pt>
                <c:pt idx="1165">
                  <c:v>1.6499999999998001</c:v>
                </c:pt>
                <c:pt idx="1166">
                  <c:v>1.6599999999998001</c:v>
                </c:pt>
                <c:pt idx="1167">
                  <c:v>1.6699999999998001</c:v>
                </c:pt>
                <c:pt idx="1168">
                  <c:v>1.6799999999998001</c:v>
                </c:pt>
                <c:pt idx="1169">
                  <c:v>1.6899999999998001</c:v>
                </c:pt>
                <c:pt idx="1170">
                  <c:v>1.6999999999997999</c:v>
                </c:pt>
                <c:pt idx="1171">
                  <c:v>1.7099999999997999</c:v>
                </c:pt>
                <c:pt idx="1172">
                  <c:v>1.7199999999997999</c:v>
                </c:pt>
                <c:pt idx="1173">
                  <c:v>1.7299999999997</c:v>
                </c:pt>
                <c:pt idx="1174">
                  <c:v>1.7399999999997</c:v>
                </c:pt>
                <c:pt idx="1175">
                  <c:v>1.7499999999997</c:v>
                </c:pt>
                <c:pt idx="1176">
                  <c:v>1.7599999999997</c:v>
                </c:pt>
                <c:pt idx="1177">
                  <c:v>1.7699999999997</c:v>
                </c:pt>
                <c:pt idx="1178">
                  <c:v>1.7799999999997</c:v>
                </c:pt>
                <c:pt idx="1179">
                  <c:v>1.7899999999997001</c:v>
                </c:pt>
                <c:pt idx="1180">
                  <c:v>1.7999999999997001</c:v>
                </c:pt>
                <c:pt idx="1181">
                  <c:v>1.8099999999997001</c:v>
                </c:pt>
                <c:pt idx="1182">
                  <c:v>1.8199999999997001</c:v>
                </c:pt>
                <c:pt idx="1183">
                  <c:v>1.8299999999997001</c:v>
                </c:pt>
                <c:pt idx="1184">
                  <c:v>1.8399999999997001</c:v>
                </c:pt>
                <c:pt idx="1185">
                  <c:v>1.8499999999997001</c:v>
                </c:pt>
                <c:pt idx="1186">
                  <c:v>1.8599999999996999</c:v>
                </c:pt>
                <c:pt idx="1187">
                  <c:v>1.8699999999996999</c:v>
                </c:pt>
                <c:pt idx="1188">
                  <c:v>1.8799999999996999</c:v>
                </c:pt>
                <c:pt idx="1189">
                  <c:v>1.8899999999996999</c:v>
                </c:pt>
                <c:pt idx="1190">
                  <c:v>1.8999999999996999</c:v>
                </c:pt>
                <c:pt idx="1191">
                  <c:v>1.9099999999996999</c:v>
                </c:pt>
                <c:pt idx="1192">
                  <c:v>1.9199999999996999</c:v>
                </c:pt>
                <c:pt idx="1193">
                  <c:v>1.9299999999997</c:v>
                </c:pt>
                <c:pt idx="1194">
                  <c:v>1.9399999999997</c:v>
                </c:pt>
                <c:pt idx="1195">
                  <c:v>1.9499999999997</c:v>
                </c:pt>
                <c:pt idx="1196">
                  <c:v>1.9599999999997</c:v>
                </c:pt>
                <c:pt idx="1197">
                  <c:v>1.9699999999997</c:v>
                </c:pt>
                <c:pt idx="1198">
                  <c:v>1.9799999999997</c:v>
                </c:pt>
                <c:pt idx="1199">
                  <c:v>1.9899999999997</c:v>
                </c:pt>
                <c:pt idx="1200">
                  <c:v>1.9999999999997</c:v>
                </c:pt>
                <c:pt idx="1201">
                  <c:v>2.0099999999997</c:v>
                </c:pt>
                <c:pt idx="1202">
                  <c:v>2.0199999999996998</c:v>
                </c:pt>
                <c:pt idx="1203">
                  <c:v>2.0299999999997</c:v>
                </c:pt>
                <c:pt idx="1204">
                  <c:v>2.0399999999996998</c:v>
                </c:pt>
                <c:pt idx="1205">
                  <c:v>2.0499999999997001</c:v>
                </c:pt>
                <c:pt idx="1206">
                  <c:v>2.0599999999996998</c:v>
                </c:pt>
                <c:pt idx="1207">
                  <c:v>2.0699999999997001</c:v>
                </c:pt>
                <c:pt idx="1208">
                  <c:v>2.0799999999996999</c:v>
                </c:pt>
                <c:pt idx="1209">
                  <c:v>2.0899999999997001</c:v>
                </c:pt>
                <c:pt idx="1210">
                  <c:v>2.0999999999996999</c:v>
                </c:pt>
                <c:pt idx="1211">
                  <c:v>2.1099999999997001</c:v>
                </c:pt>
                <c:pt idx="1212">
                  <c:v>2.1199999999996999</c:v>
                </c:pt>
                <c:pt idx="1213">
                  <c:v>2.1299999999997001</c:v>
                </c:pt>
                <c:pt idx="1214">
                  <c:v>2.1399999999996999</c:v>
                </c:pt>
                <c:pt idx="1215">
                  <c:v>2.1499999999997002</c:v>
                </c:pt>
                <c:pt idx="1216">
                  <c:v>2.1599999999996999</c:v>
                </c:pt>
                <c:pt idx="1217">
                  <c:v>2.1699999999997002</c:v>
                </c:pt>
                <c:pt idx="1218">
                  <c:v>2.1799999999997</c:v>
                </c:pt>
                <c:pt idx="1219">
                  <c:v>2.1899999999997002</c:v>
                </c:pt>
                <c:pt idx="1220">
                  <c:v>2.1999999999997</c:v>
                </c:pt>
                <c:pt idx="1221">
                  <c:v>2.2099999999997002</c:v>
                </c:pt>
                <c:pt idx="1222">
                  <c:v>2.2199999999997</c:v>
                </c:pt>
                <c:pt idx="1223">
                  <c:v>2.2299999999997002</c:v>
                </c:pt>
                <c:pt idx="1224">
                  <c:v>2.2399999999997</c:v>
                </c:pt>
                <c:pt idx="1225">
                  <c:v>2.2499999999996998</c:v>
                </c:pt>
                <c:pt idx="1226">
                  <c:v>2.2599999999997</c:v>
                </c:pt>
                <c:pt idx="1227">
                  <c:v>2.2699999999996998</c:v>
                </c:pt>
                <c:pt idx="1228">
                  <c:v>2.2799999999997</c:v>
                </c:pt>
                <c:pt idx="1229">
                  <c:v>2.2899999999996998</c:v>
                </c:pt>
                <c:pt idx="1230">
                  <c:v>2.2999999999997001</c:v>
                </c:pt>
                <c:pt idx="1231">
                  <c:v>2.3099999999996998</c:v>
                </c:pt>
                <c:pt idx="1232">
                  <c:v>2.3199999999997001</c:v>
                </c:pt>
                <c:pt idx="1233">
                  <c:v>2.3299999999996999</c:v>
                </c:pt>
                <c:pt idx="1234">
                  <c:v>2.3399999999997001</c:v>
                </c:pt>
                <c:pt idx="1235">
                  <c:v>2.3499999999996999</c:v>
                </c:pt>
                <c:pt idx="1236">
                  <c:v>2.3599999999997001</c:v>
                </c:pt>
                <c:pt idx="1237">
                  <c:v>2.3699999999996999</c:v>
                </c:pt>
                <c:pt idx="1238">
                  <c:v>2.3799999999997001</c:v>
                </c:pt>
                <c:pt idx="1239">
                  <c:v>2.3899999999996999</c:v>
                </c:pt>
                <c:pt idx="1240">
                  <c:v>2.3999999999997002</c:v>
                </c:pt>
                <c:pt idx="1241">
                  <c:v>2.4099999999996999</c:v>
                </c:pt>
                <c:pt idx="1242">
                  <c:v>2.4199999999997002</c:v>
                </c:pt>
                <c:pt idx="1243">
                  <c:v>2.4299999999997</c:v>
                </c:pt>
                <c:pt idx="1244">
                  <c:v>2.4399999999997002</c:v>
                </c:pt>
                <c:pt idx="1245">
                  <c:v>2.4499999999997</c:v>
                </c:pt>
                <c:pt idx="1246">
                  <c:v>2.4599999999997002</c:v>
                </c:pt>
                <c:pt idx="1247">
                  <c:v>2.4699999999997</c:v>
                </c:pt>
                <c:pt idx="1248">
                  <c:v>2.4799999999997002</c:v>
                </c:pt>
                <c:pt idx="1249">
                  <c:v>2.4899999999997</c:v>
                </c:pt>
                <c:pt idx="1250">
                  <c:v>2.4999999999996998</c:v>
                </c:pt>
                <c:pt idx="1251">
                  <c:v>2.5099999999997</c:v>
                </c:pt>
                <c:pt idx="1252">
                  <c:v>2.5199999999996998</c:v>
                </c:pt>
                <c:pt idx="1253">
                  <c:v>2.5299999999997</c:v>
                </c:pt>
                <c:pt idx="1254">
                  <c:v>2.5399999999996998</c:v>
                </c:pt>
                <c:pt idx="1255">
                  <c:v>2.5499999999997001</c:v>
                </c:pt>
                <c:pt idx="1256">
                  <c:v>2.5599999999996998</c:v>
                </c:pt>
                <c:pt idx="1257">
                  <c:v>2.5699999999997001</c:v>
                </c:pt>
                <c:pt idx="1258">
                  <c:v>2.5799999999996999</c:v>
                </c:pt>
                <c:pt idx="1259">
                  <c:v>2.5899999999997001</c:v>
                </c:pt>
                <c:pt idx="1260">
                  <c:v>2.5999999999996999</c:v>
                </c:pt>
                <c:pt idx="1261">
                  <c:v>2.6099999999997001</c:v>
                </c:pt>
                <c:pt idx="1262">
                  <c:v>2.6199999999996999</c:v>
                </c:pt>
                <c:pt idx="1263">
                  <c:v>2.6299999999997001</c:v>
                </c:pt>
                <c:pt idx="1264">
                  <c:v>2.6399999999996999</c:v>
                </c:pt>
                <c:pt idx="1265">
                  <c:v>2.6499999999997002</c:v>
                </c:pt>
                <c:pt idx="1266">
                  <c:v>2.6599999999996999</c:v>
                </c:pt>
                <c:pt idx="1267">
                  <c:v>2.6699999999997002</c:v>
                </c:pt>
                <c:pt idx="1268">
                  <c:v>2.6799999999997</c:v>
                </c:pt>
                <c:pt idx="1269">
                  <c:v>2.6899999999997002</c:v>
                </c:pt>
                <c:pt idx="1270">
                  <c:v>2.6999999999997</c:v>
                </c:pt>
                <c:pt idx="1271">
                  <c:v>2.7099999999997002</c:v>
                </c:pt>
                <c:pt idx="1272">
                  <c:v>2.7199999999997</c:v>
                </c:pt>
                <c:pt idx="1273">
                  <c:v>2.7299999999997002</c:v>
                </c:pt>
                <c:pt idx="1274">
                  <c:v>2.7399999999997</c:v>
                </c:pt>
                <c:pt idx="1275">
                  <c:v>2.7499999999996998</c:v>
                </c:pt>
                <c:pt idx="1276">
                  <c:v>2.7599999999997</c:v>
                </c:pt>
                <c:pt idx="1277">
                  <c:v>2.7699999999996998</c:v>
                </c:pt>
                <c:pt idx="1278">
                  <c:v>2.7799999999997</c:v>
                </c:pt>
                <c:pt idx="1279">
                  <c:v>2.7899999999996998</c:v>
                </c:pt>
                <c:pt idx="1280">
                  <c:v>2.7999999999997001</c:v>
                </c:pt>
                <c:pt idx="1281">
                  <c:v>2.8099999999996998</c:v>
                </c:pt>
                <c:pt idx="1282">
                  <c:v>2.8199999999997001</c:v>
                </c:pt>
                <c:pt idx="1283">
                  <c:v>2.8299999999996999</c:v>
                </c:pt>
                <c:pt idx="1284">
                  <c:v>2.8399999999997001</c:v>
                </c:pt>
                <c:pt idx="1285">
                  <c:v>2.8499999999996999</c:v>
                </c:pt>
                <c:pt idx="1286">
                  <c:v>2.8599999999997001</c:v>
                </c:pt>
                <c:pt idx="1287">
                  <c:v>2.8699999999996999</c:v>
                </c:pt>
                <c:pt idx="1288">
                  <c:v>2.8799999999997001</c:v>
                </c:pt>
                <c:pt idx="1289">
                  <c:v>2.8899999999996999</c:v>
                </c:pt>
                <c:pt idx="1290">
                  <c:v>2.8999999999997002</c:v>
                </c:pt>
                <c:pt idx="1291">
                  <c:v>2.9099999999996999</c:v>
                </c:pt>
                <c:pt idx="1292">
                  <c:v>2.9199999999997002</c:v>
                </c:pt>
                <c:pt idx="1293">
                  <c:v>2.9299999999997</c:v>
                </c:pt>
                <c:pt idx="1294">
                  <c:v>2.9399999999997002</c:v>
                </c:pt>
                <c:pt idx="1295">
                  <c:v>2.9499999999997</c:v>
                </c:pt>
                <c:pt idx="1296">
                  <c:v>2.9599999999997002</c:v>
                </c:pt>
                <c:pt idx="1297">
                  <c:v>2.9699999999997</c:v>
                </c:pt>
                <c:pt idx="1298">
                  <c:v>2.9799999999997002</c:v>
                </c:pt>
                <c:pt idx="1299">
                  <c:v>2.9899999999997</c:v>
                </c:pt>
                <c:pt idx="1300">
                  <c:v>2.9999999999996998</c:v>
                </c:pt>
                <c:pt idx="1301">
                  <c:v>3.0099999999997</c:v>
                </c:pt>
                <c:pt idx="1302">
                  <c:v>3.0199999999996998</c:v>
                </c:pt>
                <c:pt idx="1303">
                  <c:v>3.0299999999997</c:v>
                </c:pt>
                <c:pt idx="1304">
                  <c:v>3.0399999999996998</c:v>
                </c:pt>
                <c:pt idx="1305">
                  <c:v>3.0499999999997001</c:v>
                </c:pt>
                <c:pt idx="1306">
                  <c:v>3.0599999999996998</c:v>
                </c:pt>
                <c:pt idx="1307">
                  <c:v>3.0699999999997001</c:v>
                </c:pt>
                <c:pt idx="1308">
                  <c:v>3.0799999999996999</c:v>
                </c:pt>
                <c:pt idx="1309">
                  <c:v>3.0899999999997001</c:v>
                </c:pt>
                <c:pt idx="1310">
                  <c:v>3.0999999999996999</c:v>
                </c:pt>
                <c:pt idx="1311">
                  <c:v>3.1099999999997001</c:v>
                </c:pt>
                <c:pt idx="1312">
                  <c:v>3.1199999999996999</c:v>
                </c:pt>
                <c:pt idx="1313">
                  <c:v>3.1299999999997001</c:v>
                </c:pt>
                <c:pt idx="1314">
                  <c:v>3.1399999999996999</c:v>
                </c:pt>
                <c:pt idx="1315">
                  <c:v>3.1499999999997002</c:v>
                </c:pt>
                <c:pt idx="1316">
                  <c:v>3.1599999999996999</c:v>
                </c:pt>
                <c:pt idx="1317">
                  <c:v>3.1699999999997002</c:v>
                </c:pt>
                <c:pt idx="1318">
                  <c:v>3.1799999999997</c:v>
                </c:pt>
                <c:pt idx="1319">
                  <c:v>3.1899999999997002</c:v>
                </c:pt>
                <c:pt idx="1320">
                  <c:v>3.1999999999997</c:v>
                </c:pt>
                <c:pt idx="1321">
                  <c:v>3.2099999999997002</c:v>
                </c:pt>
                <c:pt idx="1322">
                  <c:v>3.2199999999997</c:v>
                </c:pt>
                <c:pt idx="1323">
                  <c:v>3.2299999999997002</c:v>
                </c:pt>
                <c:pt idx="1324">
                  <c:v>3.2399999999997</c:v>
                </c:pt>
                <c:pt idx="1325">
                  <c:v>3.2499999999996998</c:v>
                </c:pt>
                <c:pt idx="1326">
                  <c:v>3.2599999999997</c:v>
                </c:pt>
                <c:pt idx="1327">
                  <c:v>3.2699999999996998</c:v>
                </c:pt>
                <c:pt idx="1328">
                  <c:v>3.2799999999997</c:v>
                </c:pt>
                <c:pt idx="1329">
                  <c:v>3.2899999999996998</c:v>
                </c:pt>
                <c:pt idx="1330">
                  <c:v>3.2999999999997001</c:v>
                </c:pt>
                <c:pt idx="1331">
                  <c:v>3.3099999999996998</c:v>
                </c:pt>
                <c:pt idx="1332">
                  <c:v>3.3199999999997001</c:v>
                </c:pt>
                <c:pt idx="1333">
                  <c:v>3.3299999999996999</c:v>
                </c:pt>
                <c:pt idx="1334">
                  <c:v>3.3399999999997001</c:v>
                </c:pt>
                <c:pt idx="1335">
                  <c:v>3.3499999999996999</c:v>
                </c:pt>
                <c:pt idx="1336">
                  <c:v>3.3599999999997001</c:v>
                </c:pt>
                <c:pt idx="1337">
                  <c:v>3.3699999999996999</c:v>
                </c:pt>
                <c:pt idx="1338">
                  <c:v>3.3799999999997001</c:v>
                </c:pt>
                <c:pt idx="1339">
                  <c:v>3.3899999999996999</c:v>
                </c:pt>
                <c:pt idx="1340">
                  <c:v>3.3999999999997002</c:v>
                </c:pt>
                <c:pt idx="1341">
                  <c:v>3.4099999999996999</c:v>
                </c:pt>
                <c:pt idx="1342">
                  <c:v>3.4199999999997002</c:v>
                </c:pt>
                <c:pt idx="1343">
                  <c:v>3.4299999999997</c:v>
                </c:pt>
                <c:pt idx="1344">
                  <c:v>3.4399999999997002</c:v>
                </c:pt>
                <c:pt idx="1345">
                  <c:v>3.4499999999997</c:v>
                </c:pt>
                <c:pt idx="1346">
                  <c:v>3.4599999999997002</c:v>
                </c:pt>
                <c:pt idx="1347">
                  <c:v>3.4699999999997</c:v>
                </c:pt>
                <c:pt idx="1348">
                  <c:v>3.4799999999997002</c:v>
                </c:pt>
                <c:pt idx="1349">
                  <c:v>3.4899999999997</c:v>
                </c:pt>
                <c:pt idx="1350">
                  <c:v>3.4999999999996998</c:v>
                </c:pt>
                <c:pt idx="1351">
                  <c:v>3.5099999999997</c:v>
                </c:pt>
                <c:pt idx="1352">
                  <c:v>3.5199999999996998</c:v>
                </c:pt>
                <c:pt idx="1353">
                  <c:v>3.5299999999997</c:v>
                </c:pt>
                <c:pt idx="1354">
                  <c:v>3.5399999999996998</c:v>
                </c:pt>
                <c:pt idx="1355">
                  <c:v>3.5499999999997001</c:v>
                </c:pt>
                <c:pt idx="1356">
                  <c:v>3.5599999999996998</c:v>
                </c:pt>
                <c:pt idx="1357">
                  <c:v>3.5699999999997001</c:v>
                </c:pt>
                <c:pt idx="1358">
                  <c:v>3.5799999999996999</c:v>
                </c:pt>
                <c:pt idx="1359">
                  <c:v>3.5899999999997001</c:v>
                </c:pt>
                <c:pt idx="1360">
                  <c:v>3.5999999999996999</c:v>
                </c:pt>
                <c:pt idx="1361">
                  <c:v>3.6099999999997001</c:v>
                </c:pt>
                <c:pt idx="1362">
                  <c:v>3.6199999999996999</c:v>
                </c:pt>
                <c:pt idx="1363">
                  <c:v>3.6299999999997001</c:v>
                </c:pt>
                <c:pt idx="1364">
                  <c:v>3.6399999999996999</c:v>
                </c:pt>
                <c:pt idx="1365">
                  <c:v>3.6499999999997002</c:v>
                </c:pt>
                <c:pt idx="1366">
                  <c:v>3.6599999999996999</c:v>
                </c:pt>
                <c:pt idx="1367">
                  <c:v>3.6699999999997002</c:v>
                </c:pt>
                <c:pt idx="1368">
                  <c:v>3.6799999999997</c:v>
                </c:pt>
                <c:pt idx="1369">
                  <c:v>3.6899999999997002</c:v>
                </c:pt>
                <c:pt idx="1370">
                  <c:v>3.6999999999997</c:v>
                </c:pt>
                <c:pt idx="1371">
                  <c:v>3.7099999999997002</c:v>
                </c:pt>
                <c:pt idx="1372">
                  <c:v>3.7199999999997</c:v>
                </c:pt>
                <c:pt idx="1373">
                  <c:v>3.7299999999997002</c:v>
                </c:pt>
                <c:pt idx="1374">
                  <c:v>3.7399999999997</c:v>
                </c:pt>
                <c:pt idx="1375">
                  <c:v>3.7499999999996998</c:v>
                </c:pt>
                <c:pt idx="1376">
                  <c:v>3.7599999999997</c:v>
                </c:pt>
                <c:pt idx="1377">
                  <c:v>3.7699999999996998</c:v>
                </c:pt>
                <c:pt idx="1378">
                  <c:v>3.7799999999997</c:v>
                </c:pt>
                <c:pt idx="1379">
                  <c:v>3.7899999999996998</c:v>
                </c:pt>
                <c:pt idx="1380">
                  <c:v>3.7999999999997001</c:v>
                </c:pt>
                <c:pt idx="1381">
                  <c:v>3.8099999999996998</c:v>
                </c:pt>
                <c:pt idx="1382">
                  <c:v>3.8199999999997001</c:v>
                </c:pt>
                <c:pt idx="1383">
                  <c:v>3.8299999999996999</c:v>
                </c:pt>
                <c:pt idx="1384">
                  <c:v>3.8399999999997001</c:v>
                </c:pt>
                <c:pt idx="1385">
                  <c:v>3.8499999999996999</c:v>
                </c:pt>
                <c:pt idx="1386">
                  <c:v>3.8599999999997001</c:v>
                </c:pt>
                <c:pt idx="1387">
                  <c:v>3.8699999999996999</c:v>
                </c:pt>
                <c:pt idx="1388">
                  <c:v>3.8799999999997001</c:v>
                </c:pt>
                <c:pt idx="1389">
                  <c:v>3.8899999999996999</c:v>
                </c:pt>
                <c:pt idx="1390">
                  <c:v>3.8999999999997002</c:v>
                </c:pt>
                <c:pt idx="1391">
                  <c:v>3.9099999999996999</c:v>
                </c:pt>
                <c:pt idx="1392">
                  <c:v>3.9199999999997002</c:v>
                </c:pt>
                <c:pt idx="1393">
                  <c:v>3.9299999999997</c:v>
                </c:pt>
                <c:pt idx="1394">
                  <c:v>3.9399999999997002</c:v>
                </c:pt>
                <c:pt idx="1395">
                  <c:v>3.9499999999997</c:v>
                </c:pt>
                <c:pt idx="1396">
                  <c:v>3.9599999999997002</c:v>
                </c:pt>
                <c:pt idx="1397">
                  <c:v>3.9699999999997</c:v>
                </c:pt>
                <c:pt idx="1398">
                  <c:v>3.9799999999997002</c:v>
                </c:pt>
                <c:pt idx="1399">
                  <c:v>3.9899999999997</c:v>
                </c:pt>
                <c:pt idx="1400">
                  <c:v>3.9999999999996998</c:v>
                </c:pt>
                <c:pt idx="1401">
                  <c:v>4.0099999999996996</c:v>
                </c:pt>
                <c:pt idx="1402">
                  <c:v>4.0199999999997003</c:v>
                </c:pt>
                <c:pt idx="1403">
                  <c:v>4.0299999999997</c:v>
                </c:pt>
                <c:pt idx="1404">
                  <c:v>4.0399999999996998</c:v>
                </c:pt>
                <c:pt idx="1405">
                  <c:v>4.0499999999996996</c:v>
                </c:pt>
                <c:pt idx="1406">
                  <c:v>4.0599999999997003</c:v>
                </c:pt>
                <c:pt idx="1407">
                  <c:v>4.0699999999997001</c:v>
                </c:pt>
                <c:pt idx="1408">
                  <c:v>4.0799999999996999</c:v>
                </c:pt>
                <c:pt idx="1409">
                  <c:v>4.0899999999996997</c:v>
                </c:pt>
                <c:pt idx="1410">
                  <c:v>4.0999999999997003</c:v>
                </c:pt>
                <c:pt idx="1411">
                  <c:v>4.1099999999997001</c:v>
                </c:pt>
                <c:pt idx="1412">
                  <c:v>4.1199999999996999</c:v>
                </c:pt>
                <c:pt idx="1413">
                  <c:v>4.1299999999996997</c:v>
                </c:pt>
                <c:pt idx="1414">
                  <c:v>4.1399999999997004</c:v>
                </c:pt>
                <c:pt idx="1415">
                  <c:v>4.1499999999997002</c:v>
                </c:pt>
                <c:pt idx="1416">
                  <c:v>4.1599999999996999</c:v>
                </c:pt>
                <c:pt idx="1417">
                  <c:v>4.1699999999996997</c:v>
                </c:pt>
                <c:pt idx="1418">
                  <c:v>4.1799999999997004</c:v>
                </c:pt>
                <c:pt idx="1419">
                  <c:v>4.1899999999997002</c:v>
                </c:pt>
                <c:pt idx="1420">
                  <c:v>4.1999999999997</c:v>
                </c:pt>
                <c:pt idx="1421">
                  <c:v>4.2099999999996998</c:v>
                </c:pt>
                <c:pt idx="1422">
                  <c:v>4.2199999999997004</c:v>
                </c:pt>
                <c:pt idx="1423">
                  <c:v>4.2299999999997002</c:v>
                </c:pt>
                <c:pt idx="1424">
                  <c:v>4.2399999999997</c:v>
                </c:pt>
                <c:pt idx="1425">
                  <c:v>4.2499999999996998</c:v>
                </c:pt>
                <c:pt idx="1426">
                  <c:v>4.2599999999996996</c:v>
                </c:pt>
                <c:pt idx="1427">
                  <c:v>4.2699999999997003</c:v>
                </c:pt>
                <c:pt idx="1428">
                  <c:v>4.2799999999997</c:v>
                </c:pt>
                <c:pt idx="1429">
                  <c:v>4.2899999999996998</c:v>
                </c:pt>
                <c:pt idx="1430">
                  <c:v>4.2999999999996996</c:v>
                </c:pt>
                <c:pt idx="1431">
                  <c:v>4.3099999999997003</c:v>
                </c:pt>
                <c:pt idx="1432">
                  <c:v>4.3199999999997001</c:v>
                </c:pt>
                <c:pt idx="1433">
                  <c:v>4.3299999999996999</c:v>
                </c:pt>
                <c:pt idx="1434">
                  <c:v>4.3399999999996997</c:v>
                </c:pt>
                <c:pt idx="1435">
                  <c:v>4.3499999999997003</c:v>
                </c:pt>
                <c:pt idx="1436">
                  <c:v>4.3599999999997001</c:v>
                </c:pt>
                <c:pt idx="1437">
                  <c:v>4.3699999999996999</c:v>
                </c:pt>
                <c:pt idx="1438">
                  <c:v>4.3799999999996997</c:v>
                </c:pt>
                <c:pt idx="1439">
                  <c:v>4.3899999999997004</c:v>
                </c:pt>
                <c:pt idx="1440">
                  <c:v>4.3999999999997002</c:v>
                </c:pt>
                <c:pt idx="1441">
                  <c:v>4.4099999999996999</c:v>
                </c:pt>
                <c:pt idx="1442">
                  <c:v>4.4199999999996997</c:v>
                </c:pt>
                <c:pt idx="1443">
                  <c:v>4.4299999999997004</c:v>
                </c:pt>
                <c:pt idx="1444">
                  <c:v>4.4399999999997002</c:v>
                </c:pt>
                <c:pt idx="1445">
                  <c:v>4.4499999999997</c:v>
                </c:pt>
                <c:pt idx="1446">
                  <c:v>4.4599999999996998</c:v>
                </c:pt>
                <c:pt idx="1447">
                  <c:v>4.4699999999997004</c:v>
                </c:pt>
                <c:pt idx="1448">
                  <c:v>4.4799999999997002</c:v>
                </c:pt>
                <c:pt idx="1449">
                  <c:v>4.4899999999997</c:v>
                </c:pt>
                <c:pt idx="1450">
                  <c:v>4.4999999999996998</c:v>
                </c:pt>
                <c:pt idx="1451">
                  <c:v>4.5099999999996996</c:v>
                </c:pt>
                <c:pt idx="1452">
                  <c:v>4.5199999999997003</c:v>
                </c:pt>
                <c:pt idx="1453">
                  <c:v>4.5299999999997</c:v>
                </c:pt>
                <c:pt idx="1454">
                  <c:v>4.5399999999996998</c:v>
                </c:pt>
                <c:pt idx="1455">
                  <c:v>4.5499999999996996</c:v>
                </c:pt>
                <c:pt idx="1456">
                  <c:v>4.5599999999997003</c:v>
                </c:pt>
                <c:pt idx="1457">
                  <c:v>4.5699999999997001</c:v>
                </c:pt>
                <c:pt idx="1458">
                  <c:v>4.5799999999996999</c:v>
                </c:pt>
                <c:pt idx="1459">
                  <c:v>4.5899999999996997</c:v>
                </c:pt>
                <c:pt idx="1460">
                  <c:v>4.5999999999997003</c:v>
                </c:pt>
                <c:pt idx="1461">
                  <c:v>4.6099999999997001</c:v>
                </c:pt>
                <c:pt idx="1462">
                  <c:v>4.6199999999996999</c:v>
                </c:pt>
                <c:pt idx="1463">
                  <c:v>4.6299999999996997</c:v>
                </c:pt>
                <c:pt idx="1464">
                  <c:v>4.6399999999997004</c:v>
                </c:pt>
                <c:pt idx="1465">
                  <c:v>4.6499999999997002</c:v>
                </c:pt>
                <c:pt idx="1466">
                  <c:v>4.6599999999996999</c:v>
                </c:pt>
                <c:pt idx="1467">
                  <c:v>4.6699999999996997</c:v>
                </c:pt>
                <c:pt idx="1468">
                  <c:v>4.6799999999997004</c:v>
                </c:pt>
                <c:pt idx="1469">
                  <c:v>4.6899999999997002</c:v>
                </c:pt>
                <c:pt idx="1470">
                  <c:v>4.6999999999997</c:v>
                </c:pt>
                <c:pt idx="1471">
                  <c:v>4.7099999999996998</c:v>
                </c:pt>
                <c:pt idx="1472">
                  <c:v>4.7199999999997004</c:v>
                </c:pt>
                <c:pt idx="1473">
                  <c:v>4.7299999999997002</c:v>
                </c:pt>
                <c:pt idx="1474">
                  <c:v>4.7399999999997</c:v>
                </c:pt>
                <c:pt idx="1475">
                  <c:v>4.7499999999996998</c:v>
                </c:pt>
                <c:pt idx="1476">
                  <c:v>4.7599999999996996</c:v>
                </c:pt>
                <c:pt idx="1477">
                  <c:v>4.7699999999997003</c:v>
                </c:pt>
                <c:pt idx="1478">
                  <c:v>4.7799999999997</c:v>
                </c:pt>
                <c:pt idx="1479">
                  <c:v>4.7899999999996998</c:v>
                </c:pt>
                <c:pt idx="1480">
                  <c:v>4.7999999999996996</c:v>
                </c:pt>
                <c:pt idx="1481">
                  <c:v>4.8099999999997003</c:v>
                </c:pt>
                <c:pt idx="1482">
                  <c:v>4.8199999999997001</c:v>
                </c:pt>
                <c:pt idx="1483">
                  <c:v>4.8299999999996999</c:v>
                </c:pt>
                <c:pt idx="1484">
                  <c:v>4.8399999999996997</c:v>
                </c:pt>
                <c:pt idx="1485">
                  <c:v>4.8499999999997003</c:v>
                </c:pt>
                <c:pt idx="1486">
                  <c:v>4.8599999999997001</c:v>
                </c:pt>
                <c:pt idx="1487">
                  <c:v>4.8699999999996999</c:v>
                </c:pt>
                <c:pt idx="1488">
                  <c:v>4.8799999999996997</c:v>
                </c:pt>
                <c:pt idx="1489">
                  <c:v>4.8899999999997004</c:v>
                </c:pt>
                <c:pt idx="1490">
                  <c:v>4.8999999999997002</c:v>
                </c:pt>
                <c:pt idx="1491">
                  <c:v>4.9099999999996999</c:v>
                </c:pt>
                <c:pt idx="1492">
                  <c:v>4.9199999999996997</c:v>
                </c:pt>
                <c:pt idx="1493">
                  <c:v>4.9299999999997004</c:v>
                </c:pt>
                <c:pt idx="1494">
                  <c:v>4.9399999999997002</c:v>
                </c:pt>
                <c:pt idx="1495">
                  <c:v>4.9499999999997</c:v>
                </c:pt>
                <c:pt idx="1496">
                  <c:v>4.9599999999996998</c:v>
                </c:pt>
                <c:pt idx="1497">
                  <c:v>4.9699999999997004</c:v>
                </c:pt>
                <c:pt idx="1498">
                  <c:v>4.9799999999997002</c:v>
                </c:pt>
                <c:pt idx="1499">
                  <c:v>4.9899999999997</c:v>
                </c:pt>
                <c:pt idx="1500">
                  <c:v>4.9999999999996998</c:v>
                </c:pt>
                <c:pt idx="1501">
                  <c:v>5.0099999999996996</c:v>
                </c:pt>
                <c:pt idx="1502">
                  <c:v>5.0199999999997003</c:v>
                </c:pt>
                <c:pt idx="1503">
                  <c:v>5.0299999999997</c:v>
                </c:pt>
                <c:pt idx="1504">
                  <c:v>5.0399999999996998</c:v>
                </c:pt>
                <c:pt idx="1505">
                  <c:v>5.0499999999996996</c:v>
                </c:pt>
                <c:pt idx="1506">
                  <c:v>5.0599999999997003</c:v>
                </c:pt>
                <c:pt idx="1507">
                  <c:v>5.0699999999997001</c:v>
                </c:pt>
                <c:pt idx="1508">
                  <c:v>5.0799999999996999</c:v>
                </c:pt>
                <c:pt idx="1509">
                  <c:v>5.0899999999996997</c:v>
                </c:pt>
                <c:pt idx="1510">
                  <c:v>5.0999999999997003</c:v>
                </c:pt>
                <c:pt idx="1511">
                  <c:v>5.1099999999997001</c:v>
                </c:pt>
                <c:pt idx="1512">
                  <c:v>5.1199999999996999</c:v>
                </c:pt>
                <c:pt idx="1513">
                  <c:v>5.1299999999996997</c:v>
                </c:pt>
                <c:pt idx="1514">
                  <c:v>5.1399999999997004</c:v>
                </c:pt>
                <c:pt idx="1515">
                  <c:v>5.1499999999997002</c:v>
                </c:pt>
                <c:pt idx="1516">
                  <c:v>5.1599999999996999</c:v>
                </c:pt>
                <c:pt idx="1517">
                  <c:v>5.1699999999996997</c:v>
                </c:pt>
                <c:pt idx="1518">
                  <c:v>5.1799999999997004</c:v>
                </c:pt>
                <c:pt idx="1519">
                  <c:v>5.1899999999997002</c:v>
                </c:pt>
                <c:pt idx="1520">
                  <c:v>5.1999999999997</c:v>
                </c:pt>
                <c:pt idx="1521">
                  <c:v>5.2099999999996998</c:v>
                </c:pt>
                <c:pt idx="1522">
                  <c:v>5.2199999999997004</c:v>
                </c:pt>
                <c:pt idx="1523">
                  <c:v>5.2299999999997002</c:v>
                </c:pt>
                <c:pt idx="1524">
                  <c:v>5.2399999999997</c:v>
                </c:pt>
                <c:pt idx="1525">
                  <c:v>5.2499999999996998</c:v>
                </c:pt>
                <c:pt idx="1526">
                  <c:v>5.2599999999996996</c:v>
                </c:pt>
                <c:pt idx="1527">
                  <c:v>5.2699999999997003</c:v>
                </c:pt>
                <c:pt idx="1528">
                  <c:v>5.2799999999997</c:v>
                </c:pt>
                <c:pt idx="1529">
                  <c:v>5.2899999999996998</c:v>
                </c:pt>
                <c:pt idx="1530">
                  <c:v>5.2999999999996996</c:v>
                </c:pt>
                <c:pt idx="1531">
                  <c:v>5.3099999999997003</c:v>
                </c:pt>
                <c:pt idx="1532">
                  <c:v>5.3199999999997001</c:v>
                </c:pt>
                <c:pt idx="1533">
                  <c:v>5.3299999999996999</c:v>
                </c:pt>
                <c:pt idx="1534">
                  <c:v>5.3399999999996997</c:v>
                </c:pt>
                <c:pt idx="1535">
                  <c:v>5.3499999999997003</c:v>
                </c:pt>
                <c:pt idx="1536">
                  <c:v>5.3599999999997001</c:v>
                </c:pt>
                <c:pt idx="1537">
                  <c:v>5.3699999999996999</c:v>
                </c:pt>
                <c:pt idx="1538">
                  <c:v>5.3799999999996997</c:v>
                </c:pt>
                <c:pt idx="1539">
                  <c:v>5.3899999999997004</c:v>
                </c:pt>
                <c:pt idx="1540">
                  <c:v>5.3999999999997002</c:v>
                </c:pt>
                <c:pt idx="1541">
                  <c:v>5.4099999999996999</c:v>
                </c:pt>
                <c:pt idx="1542">
                  <c:v>5.4199999999996997</c:v>
                </c:pt>
                <c:pt idx="1543">
                  <c:v>5.4299999999997004</c:v>
                </c:pt>
                <c:pt idx="1544">
                  <c:v>5.4399999999997002</c:v>
                </c:pt>
                <c:pt idx="1545">
                  <c:v>5.4499999999997</c:v>
                </c:pt>
                <c:pt idx="1546">
                  <c:v>5.4599999999996998</c:v>
                </c:pt>
                <c:pt idx="1547">
                  <c:v>5.4699999999997004</c:v>
                </c:pt>
                <c:pt idx="1548">
                  <c:v>5.4799999999997002</c:v>
                </c:pt>
                <c:pt idx="1549">
                  <c:v>5.4899999999997</c:v>
                </c:pt>
                <c:pt idx="1550">
                  <c:v>5.4999999999996998</c:v>
                </c:pt>
                <c:pt idx="1551">
                  <c:v>5.5099999999996996</c:v>
                </c:pt>
                <c:pt idx="1552">
                  <c:v>5.5199999999997003</c:v>
                </c:pt>
                <c:pt idx="1553">
                  <c:v>5.5299999999997</c:v>
                </c:pt>
                <c:pt idx="1554">
                  <c:v>5.5399999999996998</c:v>
                </c:pt>
                <c:pt idx="1555">
                  <c:v>5.5499999999996996</c:v>
                </c:pt>
                <c:pt idx="1556">
                  <c:v>5.5599999999997003</c:v>
                </c:pt>
                <c:pt idx="1557">
                  <c:v>5.5699999999997001</c:v>
                </c:pt>
                <c:pt idx="1558">
                  <c:v>5.5799999999996999</c:v>
                </c:pt>
                <c:pt idx="1559">
                  <c:v>5.5899999999996997</c:v>
                </c:pt>
                <c:pt idx="1560">
                  <c:v>5.5999999999997003</c:v>
                </c:pt>
                <c:pt idx="1561">
                  <c:v>5.6099999999997001</c:v>
                </c:pt>
                <c:pt idx="1562">
                  <c:v>5.6199999999996999</c:v>
                </c:pt>
                <c:pt idx="1563">
                  <c:v>5.6299999999996997</c:v>
                </c:pt>
                <c:pt idx="1564">
                  <c:v>5.6399999999997004</c:v>
                </c:pt>
                <c:pt idx="1565">
                  <c:v>5.6499999999997002</c:v>
                </c:pt>
                <c:pt idx="1566">
                  <c:v>5.6599999999996999</c:v>
                </c:pt>
                <c:pt idx="1567">
                  <c:v>5.6699999999996997</c:v>
                </c:pt>
                <c:pt idx="1568">
                  <c:v>5.6799999999997004</c:v>
                </c:pt>
                <c:pt idx="1569">
                  <c:v>5.6899999999997002</c:v>
                </c:pt>
                <c:pt idx="1570">
                  <c:v>5.6999999999997</c:v>
                </c:pt>
                <c:pt idx="1571">
                  <c:v>5.7099999999996998</c:v>
                </c:pt>
                <c:pt idx="1572">
                  <c:v>5.7199999999997004</c:v>
                </c:pt>
                <c:pt idx="1573">
                  <c:v>5.7299999999997002</c:v>
                </c:pt>
                <c:pt idx="1574">
                  <c:v>5.7399999999997</c:v>
                </c:pt>
                <c:pt idx="1575">
                  <c:v>5.7499999999996998</c:v>
                </c:pt>
                <c:pt idx="1576">
                  <c:v>5.7599999999996996</c:v>
                </c:pt>
                <c:pt idx="1577">
                  <c:v>5.7699999999997003</c:v>
                </c:pt>
                <c:pt idx="1578">
                  <c:v>5.7799999999997</c:v>
                </c:pt>
                <c:pt idx="1579">
                  <c:v>5.7899999999996998</c:v>
                </c:pt>
                <c:pt idx="1580">
                  <c:v>5.7999999999996996</c:v>
                </c:pt>
                <c:pt idx="1581">
                  <c:v>5.8099999999997003</c:v>
                </c:pt>
                <c:pt idx="1582">
                  <c:v>5.8199999999997001</c:v>
                </c:pt>
                <c:pt idx="1583">
                  <c:v>5.8299999999996999</c:v>
                </c:pt>
                <c:pt idx="1584">
                  <c:v>5.8399999999996997</c:v>
                </c:pt>
                <c:pt idx="1585">
                  <c:v>5.8499999999997003</c:v>
                </c:pt>
                <c:pt idx="1586">
                  <c:v>5.8599999999997001</c:v>
                </c:pt>
                <c:pt idx="1587">
                  <c:v>5.8699999999996999</c:v>
                </c:pt>
                <c:pt idx="1588">
                  <c:v>5.8799999999996997</c:v>
                </c:pt>
                <c:pt idx="1589">
                  <c:v>5.8899999999997004</c:v>
                </c:pt>
                <c:pt idx="1590">
                  <c:v>5.8999999999997002</c:v>
                </c:pt>
                <c:pt idx="1591">
                  <c:v>5.9099999999996999</c:v>
                </c:pt>
                <c:pt idx="1592">
                  <c:v>5.9199999999996997</c:v>
                </c:pt>
                <c:pt idx="1593">
                  <c:v>5.9299999999997004</c:v>
                </c:pt>
                <c:pt idx="1594">
                  <c:v>5.9399999999997002</c:v>
                </c:pt>
                <c:pt idx="1595">
                  <c:v>5.9499999999997</c:v>
                </c:pt>
                <c:pt idx="1596">
                  <c:v>5.9599999999996998</c:v>
                </c:pt>
                <c:pt idx="1597">
                  <c:v>5.9699999999997004</c:v>
                </c:pt>
                <c:pt idx="1598">
                  <c:v>5.9799999999997002</c:v>
                </c:pt>
                <c:pt idx="1599">
                  <c:v>5.9899999999997</c:v>
                </c:pt>
                <c:pt idx="1600">
                  <c:v>5.9999999999996998</c:v>
                </c:pt>
                <c:pt idx="1601">
                  <c:v>6.0099999999996996</c:v>
                </c:pt>
                <c:pt idx="1602">
                  <c:v>6.0199999999997003</c:v>
                </c:pt>
                <c:pt idx="1603">
                  <c:v>6.0299999999997</c:v>
                </c:pt>
                <c:pt idx="1604">
                  <c:v>6.0399999999996998</c:v>
                </c:pt>
                <c:pt idx="1605">
                  <c:v>6.0499999999996996</c:v>
                </c:pt>
                <c:pt idx="1606">
                  <c:v>6.0599999999997003</c:v>
                </c:pt>
                <c:pt idx="1607">
                  <c:v>6.0699999999997001</c:v>
                </c:pt>
                <c:pt idx="1608">
                  <c:v>6.0799999999996999</c:v>
                </c:pt>
                <c:pt idx="1609">
                  <c:v>6.0899999999996997</c:v>
                </c:pt>
                <c:pt idx="1610">
                  <c:v>6.0999999999997003</c:v>
                </c:pt>
                <c:pt idx="1611">
                  <c:v>6.1099999999997001</c:v>
                </c:pt>
                <c:pt idx="1612">
                  <c:v>6.1199999999996999</c:v>
                </c:pt>
                <c:pt idx="1613">
                  <c:v>6.1299999999996997</c:v>
                </c:pt>
                <c:pt idx="1614">
                  <c:v>6.1399999999997004</c:v>
                </c:pt>
                <c:pt idx="1615">
                  <c:v>6.1499999999997002</c:v>
                </c:pt>
                <c:pt idx="1616">
                  <c:v>6.1599999999996999</c:v>
                </c:pt>
                <c:pt idx="1617">
                  <c:v>6.1699999999996997</c:v>
                </c:pt>
                <c:pt idx="1618">
                  <c:v>6.1799999999997004</c:v>
                </c:pt>
                <c:pt idx="1619">
                  <c:v>6.1899999999997002</c:v>
                </c:pt>
                <c:pt idx="1620">
                  <c:v>6.1999999999997</c:v>
                </c:pt>
                <c:pt idx="1621">
                  <c:v>6.2099999999996998</c:v>
                </c:pt>
                <c:pt idx="1622">
                  <c:v>6.2199999999997004</c:v>
                </c:pt>
                <c:pt idx="1623">
                  <c:v>6.2299999999997002</c:v>
                </c:pt>
                <c:pt idx="1624">
                  <c:v>6.2399999999997</c:v>
                </c:pt>
                <c:pt idx="1625">
                  <c:v>6.2499999999996998</c:v>
                </c:pt>
                <c:pt idx="1626">
                  <c:v>6.2599999999996996</c:v>
                </c:pt>
                <c:pt idx="1627">
                  <c:v>6.2699999999997003</c:v>
                </c:pt>
                <c:pt idx="1628">
                  <c:v>6.2799999999997</c:v>
                </c:pt>
                <c:pt idx="1629">
                  <c:v>6.2899999999996998</c:v>
                </c:pt>
                <c:pt idx="1630">
                  <c:v>6.2999999999996996</c:v>
                </c:pt>
                <c:pt idx="1631">
                  <c:v>6.3099999999997003</c:v>
                </c:pt>
                <c:pt idx="1632">
                  <c:v>6.3199999999997001</c:v>
                </c:pt>
                <c:pt idx="1633">
                  <c:v>6.3299999999996999</c:v>
                </c:pt>
                <c:pt idx="1634">
                  <c:v>6.3399999999996997</c:v>
                </c:pt>
                <c:pt idx="1635">
                  <c:v>6.3499999999997003</c:v>
                </c:pt>
                <c:pt idx="1636">
                  <c:v>6.3599999999997001</c:v>
                </c:pt>
                <c:pt idx="1637">
                  <c:v>6.3699999999996004</c:v>
                </c:pt>
                <c:pt idx="1638">
                  <c:v>6.3799999999996997</c:v>
                </c:pt>
                <c:pt idx="1639">
                  <c:v>6.3899999999997004</c:v>
                </c:pt>
                <c:pt idx="1640">
                  <c:v>6.3999999999997002</c:v>
                </c:pt>
                <c:pt idx="1641">
                  <c:v>6.4099999999995996</c:v>
                </c:pt>
                <c:pt idx="1642">
                  <c:v>6.4199999999996002</c:v>
                </c:pt>
                <c:pt idx="1643">
                  <c:v>6.4299999999997004</c:v>
                </c:pt>
                <c:pt idx="1644">
                  <c:v>6.4399999999995998</c:v>
                </c:pt>
                <c:pt idx="1645">
                  <c:v>6.4499999999995996</c:v>
                </c:pt>
                <c:pt idx="1646">
                  <c:v>6.4599999999996003</c:v>
                </c:pt>
                <c:pt idx="1647">
                  <c:v>6.4699999999997004</c:v>
                </c:pt>
                <c:pt idx="1648">
                  <c:v>6.4799999999995999</c:v>
                </c:pt>
                <c:pt idx="1649">
                  <c:v>6.4899999999995996</c:v>
                </c:pt>
                <c:pt idx="1650">
                  <c:v>6.4999999999996003</c:v>
                </c:pt>
                <c:pt idx="1651">
                  <c:v>6.5099999999996001</c:v>
                </c:pt>
                <c:pt idx="1652">
                  <c:v>6.5199999999995999</c:v>
                </c:pt>
                <c:pt idx="1653">
                  <c:v>6.5299999999995997</c:v>
                </c:pt>
                <c:pt idx="1654">
                  <c:v>6.5399999999996004</c:v>
                </c:pt>
                <c:pt idx="1655">
                  <c:v>6.5499999999996001</c:v>
                </c:pt>
                <c:pt idx="1656">
                  <c:v>6.5599999999995999</c:v>
                </c:pt>
                <c:pt idx="1657">
                  <c:v>6.5699999999995997</c:v>
                </c:pt>
                <c:pt idx="1658">
                  <c:v>6.5799999999996004</c:v>
                </c:pt>
                <c:pt idx="1659">
                  <c:v>6.5899999999996002</c:v>
                </c:pt>
                <c:pt idx="1660">
                  <c:v>6.5999999999996</c:v>
                </c:pt>
                <c:pt idx="1661">
                  <c:v>6.6099999999995998</c:v>
                </c:pt>
                <c:pt idx="1662">
                  <c:v>6.6199999999996004</c:v>
                </c:pt>
                <c:pt idx="1663">
                  <c:v>6.6299999999996002</c:v>
                </c:pt>
                <c:pt idx="1664">
                  <c:v>6.6399999999996</c:v>
                </c:pt>
                <c:pt idx="1665">
                  <c:v>6.6499999999995998</c:v>
                </c:pt>
                <c:pt idx="1666">
                  <c:v>6.6599999999995996</c:v>
                </c:pt>
                <c:pt idx="1667">
                  <c:v>6.6699999999996002</c:v>
                </c:pt>
                <c:pt idx="1668">
                  <c:v>6.6799999999996</c:v>
                </c:pt>
                <c:pt idx="1669">
                  <c:v>6.6899999999995998</c:v>
                </c:pt>
                <c:pt idx="1670">
                  <c:v>6.6999999999995996</c:v>
                </c:pt>
                <c:pt idx="1671">
                  <c:v>6.7099999999996003</c:v>
                </c:pt>
                <c:pt idx="1672">
                  <c:v>6.7199999999996001</c:v>
                </c:pt>
                <c:pt idx="1673">
                  <c:v>6.7299999999995999</c:v>
                </c:pt>
                <c:pt idx="1674">
                  <c:v>6.7399999999995996</c:v>
                </c:pt>
                <c:pt idx="1675">
                  <c:v>6.7499999999996003</c:v>
                </c:pt>
                <c:pt idx="1676">
                  <c:v>6.7599999999996001</c:v>
                </c:pt>
                <c:pt idx="1677">
                  <c:v>6.7699999999995999</c:v>
                </c:pt>
                <c:pt idx="1678">
                  <c:v>6.7799999999995997</c:v>
                </c:pt>
                <c:pt idx="1679">
                  <c:v>6.7899999999996004</c:v>
                </c:pt>
                <c:pt idx="1680">
                  <c:v>6.7999999999996001</c:v>
                </c:pt>
                <c:pt idx="1681">
                  <c:v>6.8099999999995999</c:v>
                </c:pt>
                <c:pt idx="1682">
                  <c:v>6.8199999999995997</c:v>
                </c:pt>
                <c:pt idx="1683">
                  <c:v>6.8299999999996004</c:v>
                </c:pt>
                <c:pt idx="1684">
                  <c:v>6.8399999999996002</c:v>
                </c:pt>
                <c:pt idx="1685">
                  <c:v>6.8499999999996</c:v>
                </c:pt>
                <c:pt idx="1686">
                  <c:v>6.8599999999995998</c:v>
                </c:pt>
                <c:pt idx="1687">
                  <c:v>6.8699999999996004</c:v>
                </c:pt>
                <c:pt idx="1688">
                  <c:v>6.8799999999996002</c:v>
                </c:pt>
                <c:pt idx="1689">
                  <c:v>6.8899999999996</c:v>
                </c:pt>
                <c:pt idx="1690">
                  <c:v>6.8999999999995998</c:v>
                </c:pt>
                <c:pt idx="1691">
                  <c:v>6.9099999999995996</c:v>
                </c:pt>
                <c:pt idx="1692">
                  <c:v>6.9199999999996002</c:v>
                </c:pt>
                <c:pt idx="1693">
                  <c:v>6.9299999999996</c:v>
                </c:pt>
                <c:pt idx="1694">
                  <c:v>6.9399999999995998</c:v>
                </c:pt>
                <c:pt idx="1695">
                  <c:v>6.9499999999995996</c:v>
                </c:pt>
                <c:pt idx="1696">
                  <c:v>6.9599999999996003</c:v>
                </c:pt>
                <c:pt idx="1697">
                  <c:v>6.9699999999996001</c:v>
                </c:pt>
                <c:pt idx="1698">
                  <c:v>6.9799999999995999</c:v>
                </c:pt>
                <c:pt idx="1699">
                  <c:v>6.9899999999995996</c:v>
                </c:pt>
                <c:pt idx="1700">
                  <c:v>6.9999999999996003</c:v>
                </c:pt>
                <c:pt idx="1701">
                  <c:v>7.0099999999996001</c:v>
                </c:pt>
                <c:pt idx="1702">
                  <c:v>7.0199999999995999</c:v>
                </c:pt>
                <c:pt idx="1703">
                  <c:v>7.0299999999995997</c:v>
                </c:pt>
                <c:pt idx="1704">
                  <c:v>7.0399999999996004</c:v>
                </c:pt>
                <c:pt idx="1705">
                  <c:v>7.0499999999996001</c:v>
                </c:pt>
                <c:pt idx="1706">
                  <c:v>7.0599999999995999</c:v>
                </c:pt>
                <c:pt idx="1707">
                  <c:v>7.0699999999995997</c:v>
                </c:pt>
                <c:pt idx="1708">
                  <c:v>7.0799999999996004</c:v>
                </c:pt>
                <c:pt idx="1709">
                  <c:v>7.0899999999996002</c:v>
                </c:pt>
                <c:pt idx="1710">
                  <c:v>7.0999999999996</c:v>
                </c:pt>
                <c:pt idx="1711">
                  <c:v>7.1099999999995998</c:v>
                </c:pt>
                <c:pt idx="1712">
                  <c:v>7.1199999999996004</c:v>
                </c:pt>
                <c:pt idx="1713">
                  <c:v>7.1299999999996002</c:v>
                </c:pt>
                <c:pt idx="1714">
                  <c:v>7.1399999999996</c:v>
                </c:pt>
                <c:pt idx="1715">
                  <c:v>7.1499999999995998</c:v>
                </c:pt>
                <c:pt idx="1716">
                  <c:v>7.1599999999995996</c:v>
                </c:pt>
                <c:pt idx="1717">
                  <c:v>7.1699999999996002</c:v>
                </c:pt>
                <c:pt idx="1718">
                  <c:v>7.1799999999996</c:v>
                </c:pt>
                <c:pt idx="1719">
                  <c:v>7.1899999999995998</c:v>
                </c:pt>
                <c:pt idx="1720">
                  <c:v>7.1999999999995996</c:v>
                </c:pt>
                <c:pt idx="1721">
                  <c:v>7.2099999999996003</c:v>
                </c:pt>
                <c:pt idx="1722">
                  <c:v>7.2199999999996001</c:v>
                </c:pt>
                <c:pt idx="1723">
                  <c:v>7.2299999999995999</c:v>
                </c:pt>
                <c:pt idx="1724">
                  <c:v>7.2399999999995996</c:v>
                </c:pt>
                <c:pt idx="1725">
                  <c:v>7.2499999999996003</c:v>
                </c:pt>
                <c:pt idx="1726">
                  <c:v>7.2599999999996001</c:v>
                </c:pt>
                <c:pt idx="1727">
                  <c:v>7.2699999999995999</c:v>
                </c:pt>
                <c:pt idx="1728">
                  <c:v>7.2799999999995997</c:v>
                </c:pt>
                <c:pt idx="1729">
                  <c:v>7.2899999999996004</c:v>
                </c:pt>
                <c:pt idx="1730">
                  <c:v>7.2999999999996001</c:v>
                </c:pt>
                <c:pt idx="1731">
                  <c:v>7.3099999999995999</c:v>
                </c:pt>
                <c:pt idx="1732">
                  <c:v>7.3199999999995997</c:v>
                </c:pt>
                <c:pt idx="1733">
                  <c:v>7.3299999999996004</c:v>
                </c:pt>
                <c:pt idx="1734">
                  <c:v>7.3399999999996002</c:v>
                </c:pt>
                <c:pt idx="1735">
                  <c:v>7.3499999999996</c:v>
                </c:pt>
                <c:pt idx="1736">
                  <c:v>7.3599999999995998</c:v>
                </c:pt>
                <c:pt idx="1737">
                  <c:v>7.3699999999996004</c:v>
                </c:pt>
                <c:pt idx="1738">
                  <c:v>7.3799999999996002</c:v>
                </c:pt>
                <c:pt idx="1739">
                  <c:v>7.3899999999996</c:v>
                </c:pt>
                <c:pt idx="1740">
                  <c:v>7.3999999999995998</c:v>
                </c:pt>
                <c:pt idx="1741">
                  <c:v>7.4099999999995996</c:v>
                </c:pt>
                <c:pt idx="1742">
                  <c:v>7.4199999999996002</c:v>
                </c:pt>
                <c:pt idx="1743">
                  <c:v>7.4299999999996</c:v>
                </c:pt>
                <c:pt idx="1744">
                  <c:v>7.4399999999995998</c:v>
                </c:pt>
                <c:pt idx="1745">
                  <c:v>7.4499999999995996</c:v>
                </c:pt>
                <c:pt idx="1746">
                  <c:v>7.4599999999996003</c:v>
                </c:pt>
                <c:pt idx="1747">
                  <c:v>7.4699999999996001</c:v>
                </c:pt>
                <c:pt idx="1748">
                  <c:v>7.4799999999995999</c:v>
                </c:pt>
                <c:pt idx="1749">
                  <c:v>7.4899999999995996</c:v>
                </c:pt>
                <c:pt idx="1750">
                  <c:v>7.4999999999996003</c:v>
                </c:pt>
                <c:pt idx="1751">
                  <c:v>7.5099999999996001</c:v>
                </c:pt>
                <c:pt idx="1752">
                  <c:v>7.5199999999995999</c:v>
                </c:pt>
                <c:pt idx="1753">
                  <c:v>7.5299999999995997</c:v>
                </c:pt>
                <c:pt idx="1754">
                  <c:v>7.5399999999996004</c:v>
                </c:pt>
                <c:pt idx="1755">
                  <c:v>7.5499999999996001</c:v>
                </c:pt>
                <c:pt idx="1756">
                  <c:v>7.5599999999995999</c:v>
                </c:pt>
                <c:pt idx="1757">
                  <c:v>7.5699999999995997</c:v>
                </c:pt>
                <c:pt idx="1758">
                  <c:v>7.5799999999996004</c:v>
                </c:pt>
                <c:pt idx="1759">
                  <c:v>7.5899999999996002</c:v>
                </c:pt>
                <c:pt idx="1760">
                  <c:v>7.5999999999996</c:v>
                </c:pt>
                <c:pt idx="1761">
                  <c:v>7.6099999999995998</c:v>
                </c:pt>
                <c:pt idx="1762">
                  <c:v>7.6199999999996004</c:v>
                </c:pt>
                <c:pt idx="1763">
                  <c:v>7.6299999999996002</c:v>
                </c:pt>
                <c:pt idx="1764">
                  <c:v>7.6399999999996</c:v>
                </c:pt>
                <c:pt idx="1765">
                  <c:v>7.6499999999995998</c:v>
                </c:pt>
                <c:pt idx="1766">
                  <c:v>7.6599999999995996</c:v>
                </c:pt>
                <c:pt idx="1767">
                  <c:v>7.6699999999996002</c:v>
                </c:pt>
                <c:pt idx="1768">
                  <c:v>7.6799999999996</c:v>
                </c:pt>
                <c:pt idx="1769">
                  <c:v>7.6899999999995998</c:v>
                </c:pt>
                <c:pt idx="1770">
                  <c:v>7.6999999999995996</c:v>
                </c:pt>
                <c:pt idx="1771">
                  <c:v>7.7099999999996003</c:v>
                </c:pt>
                <c:pt idx="1772">
                  <c:v>7.7199999999996001</c:v>
                </c:pt>
                <c:pt idx="1773">
                  <c:v>7.7299999999995999</c:v>
                </c:pt>
                <c:pt idx="1774">
                  <c:v>7.7399999999995996</c:v>
                </c:pt>
                <c:pt idx="1775">
                  <c:v>7.7499999999996003</c:v>
                </c:pt>
                <c:pt idx="1776">
                  <c:v>7.7599999999996001</c:v>
                </c:pt>
                <c:pt idx="1777">
                  <c:v>7.7699999999995999</c:v>
                </c:pt>
                <c:pt idx="1778">
                  <c:v>7.7799999999995997</c:v>
                </c:pt>
                <c:pt idx="1779">
                  <c:v>7.7899999999996004</c:v>
                </c:pt>
                <c:pt idx="1780">
                  <c:v>7.7999999999996001</c:v>
                </c:pt>
                <c:pt idx="1781">
                  <c:v>7.8099999999995999</c:v>
                </c:pt>
                <c:pt idx="1782">
                  <c:v>7.8199999999995997</c:v>
                </c:pt>
                <c:pt idx="1783">
                  <c:v>7.8299999999996004</c:v>
                </c:pt>
                <c:pt idx="1784">
                  <c:v>7.8399999999996002</c:v>
                </c:pt>
                <c:pt idx="1785">
                  <c:v>7.8499999999996</c:v>
                </c:pt>
                <c:pt idx="1786">
                  <c:v>7.8599999999995998</c:v>
                </c:pt>
                <c:pt idx="1787">
                  <c:v>7.8699999999996004</c:v>
                </c:pt>
                <c:pt idx="1788">
                  <c:v>7.8799999999996002</c:v>
                </c:pt>
                <c:pt idx="1789">
                  <c:v>7.8899999999996</c:v>
                </c:pt>
                <c:pt idx="1790">
                  <c:v>7.8999999999995998</c:v>
                </c:pt>
                <c:pt idx="1791">
                  <c:v>7.9099999999995996</c:v>
                </c:pt>
                <c:pt idx="1792">
                  <c:v>7.9199999999996002</c:v>
                </c:pt>
                <c:pt idx="1793">
                  <c:v>7.9299999999996</c:v>
                </c:pt>
                <c:pt idx="1794">
                  <c:v>7.9399999999995998</c:v>
                </c:pt>
                <c:pt idx="1795">
                  <c:v>7.9499999999995996</c:v>
                </c:pt>
                <c:pt idx="1796">
                  <c:v>7.9599999999996003</c:v>
                </c:pt>
                <c:pt idx="1797">
                  <c:v>7.9699999999996001</c:v>
                </c:pt>
                <c:pt idx="1798">
                  <c:v>7.9799999999995999</c:v>
                </c:pt>
                <c:pt idx="1799">
                  <c:v>7.9899999999995996</c:v>
                </c:pt>
                <c:pt idx="1800">
                  <c:v>7.9999999999996003</c:v>
                </c:pt>
                <c:pt idx="1801">
                  <c:v>8.0099999999996001</c:v>
                </c:pt>
                <c:pt idx="1802">
                  <c:v>8.0199999999995999</c:v>
                </c:pt>
                <c:pt idx="1803">
                  <c:v>8.0299999999995997</c:v>
                </c:pt>
                <c:pt idx="1804">
                  <c:v>8.0399999999995995</c:v>
                </c:pt>
                <c:pt idx="1805">
                  <c:v>8.0499999999995993</c:v>
                </c:pt>
                <c:pt idx="1806">
                  <c:v>8.0599999999996008</c:v>
                </c:pt>
                <c:pt idx="1807">
                  <c:v>8.0699999999996006</c:v>
                </c:pt>
                <c:pt idx="1808">
                  <c:v>8.0799999999996004</c:v>
                </c:pt>
                <c:pt idx="1809">
                  <c:v>8.0899999999996002</c:v>
                </c:pt>
                <c:pt idx="1810">
                  <c:v>8.0999999999996</c:v>
                </c:pt>
                <c:pt idx="1811">
                  <c:v>8.1099999999995998</c:v>
                </c:pt>
                <c:pt idx="1812">
                  <c:v>8.1199999999995995</c:v>
                </c:pt>
                <c:pt idx="1813">
                  <c:v>8.1299999999995993</c:v>
                </c:pt>
                <c:pt idx="1814">
                  <c:v>8.1399999999995991</c:v>
                </c:pt>
                <c:pt idx="1815">
                  <c:v>8.1499999999996007</c:v>
                </c:pt>
                <c:pt idx="1816">
                  <c:v>8.1599999999996005</c:v>
                </c:pt>
                <c:pt idx="1817">
                  <c:v>8.1699999999996002</c:v>
                </c:pt>
                <c:pt idx="1818">
                  <c:v>8.1799999999996</c:v>
                </c:pt>
                <c:pt idx="1819">
                  <c:v>8.1899999999995998</c:v>
                </c:pt>
                <c:pt idx="1820">
                  <c:v>8.1999999999995996</c:v>
                </c:pt>
                <c:pt idx="1821">
                  <c:v>8.2099999999995994</c:v>
                </c:pt>
                <c:pt idx="1822">
                  <c:v>8.2199999999995992</c:v>
                </c:pt>
                <c:pt idx="1823">
                  <c:v>8.2299999999996007</c:v>
                </c:pt>
                <c:pt idx="1824">
                  <c:v>8.2399999999996005</c:v>
                </c:pt>
                <c:pt idx="1825">
                  <c:v>8.2499999999996003</c:v>
                </c:pt>
                <c:pt idx="1826">
                  <c:v>8.2599999999996001</c:v>
                </c:pt>
                <c:pt idx="1827">
                  <c:v>8.2699999999995999</c:v>
                </c:pt>
                <c:pt idx="1828">
                  <c:v>8.2799999999995997</c:v>
                </c:pt>
                <c:pt idx="1829">
                  <c:v>8.2899999999995995</c:v>
                </c:pt>
                <c:pt idx="1830">
                  <c:v>8.2999999999995993</c:v>
                </c:pt>
                <c:pt idx="1831">
                  <c:v>8.3099999999996008</c:v>
                </c:pt>
                <c:pt idx="1832">
                  <c:v>8.3199999999996006</c:v>
                </c:pt>
                <c:pt idx="1833">
                  <c:v>8.3299999999996004</c:v>
                </c:pt>
                <c:pt idx="1834">
                  <c:v>8.3399999999996002</c:v>
                </c:pt>
                <c:pt idx="1835">
                  <c:v>8.3499999999996</c:v>
                </c:pt>
                <c:pt idx="1836">
                  <c:v>8.3599999999995998</c:v>
                </c:pt>
                <c:pt idx="1837">
                  <c:v>8.3699999999995995</c:v>
                </c:pt>
                <c:pt idx="1838">
                  <c:v>8.3799999999995993</c:v>
                </c:pt>
                <c:pt idx="1839">
                  <c:v>8.3899999999995991</c:v>
                </c:pt>
                <c:pt idx="1840">
                  <c:v>8.3999999999996007</c:v>
                </c:pt>
                <c:pt idx="1841">
                  <c:v>8.4099999999996005</c:v>
                </c:pt>
                <c:pt idx="1842">
                  <c:v>8.4199999999996002</c:v>
                </c:pt>
                <c:pt idx="1843">
                  <c:v>8.4299999999996</c:v>
                </c:pt>
                <c:pt idx="1844">
                  <c:v>8.4399999999995998</c:v>
                </c:pt>
                <c:pt idx="1845">
                  <c:v>8.4499999999995996</c:v>
                </c:pt>
                <c:pt idx="1846">
                  <c:v>8.4599999999995994</c:v>
                </c:pt>
                <c:pt idx="1847">
                  <c:v>8.4699999999995992</c:v>
                </c:pt>
                <c:pt idx="1848">
                  <c:v>8.4799999999996007</c:v>
                </c:pt>
                <c:pt idx="1849">
                  <c:v>8.4899999999996005</c:v>
                </c:pt>
                <c:pt idx="1850">
                  <c:v>8.4999999999996003</c:v>
                </c:pt>
                <c:pt idx="1851">
                  <c:v>8.5099999999996001</c:v>
                </c:pt>
                <c:pt idx="1852">
                  <c:v>8.5199999999995999</c:v>
                </c:pt>
                <c:pt idx="1853">
                  <c:v>8.5299999999995997</c:v>
                </c:pt>
                <c:pt idx="1854">
                  <c:v>8.5399999999995995</c:v>
                </c:pt>
                <c:pt idx="1855">
                  <c:v>8.5499999999995993</c:v>
                </c:pt>
                <c:pt idx="1856">
                  <c:v>8.5599999999996008</c:v>
                </c:pt>
                <c:pt idx="1857">
                  <c:v>8.5699999999996006</c:v>
                </c:pt>
                <c:pt idx="1858">
                  <c:v>8.5799999999996004</c:v>
                </c:pt>
                <c:pt idx="1859">
                  <c:v>8.5899999999996002</c:v>
                </c:pt>
                <c:pt idx="1860">
                  <c:v>8.5999999999996</c:v>
                </c:pt>
                <c:pt idx="1861">
                  <c:v>8.6099999999995998</c:v>
                </c:pt>
                <c:pt idx="1862">
                  <c:v>8.6199999999995995</c:v>
                </c:pt>
                <c:pt idx="1863">
                  <c:v>8.6299999999995993</c:v>
                </c:pt>
                <c:pt idx="1864">
                  <c:v>8.6399999999995991</c:v>
                </c:pt>
                <c:pt idx="1865">
                  <c:v>8.6499999999996007</c:v>
                </c:pt>
                <c:pt idx="1866">
                  <c:v>8.6599999999996005</c:v>
                </c:pt>
                <c:pt idx="1867">
                  <c:v>8.6699999999996002</c:v>
                </c:pt>
                <c:pt idx="1868">
                  <c:v>8.6799999999996</c:v>
                </c:pt>
                <c:pt idx="1869">
                  <c:v>8.6899999999995998</c:v>
                </c:pt>
                <c:pt idx="1870">
                  <c:v>8.6999999999995996</c:v>
                </c:pt>
                <c:pt idx="1871">
                  <c:v>8.7099999999995994</c:v>
                </c:pt>
                <c:pt idx="1872">
                  <c:v>8.7199999999995992</c:v>
                </c:pt>
                <c:pt idx="1873">
                  <c:v>8.7299999999996007</c:v>
                </c:pt>
                <c:pt idx="1874">
                  <c:v>8.7399999999996005</c:v>
                </c:pt>
                <c:pt idx="1875">
                  <c:v>8.7499999999996003</c:v>
                </c:pt>
                <c:pt idx="1876">
                  <c:v>8.7599999999996001</c:v>
                </c:pt>
                <c:pt idx="1877">
                  <c:v>8.7699999999995999</c:v>
                </c:pt>
                <c:pt idx="1878">
                  <c:v>8.7799999999995997</c:v>
                </c:pt>
                <c:pt idx="1879">
                  <c:v>8.7899999999995995</c:v>
                </c:pt>
                <c:pt idx="1880">
                  <c:v>8.7999999999995993</c:v>
                </c:pt>
                <c:pt idx="1881">
                  <c:v>8.8099999999996008</c:v>
                </c:pt>
                <c:pt idx="1882">
                  <c:v>8.8199999999996006</c:v>
                </c:pt>
                <c:pt idx="1883">
                  <c:v>8.8299999999996004</c:v>
                </c:pt>
                <c:pt idx="1884">
                  <c:v>8.8399999999996002</c:v>
                </c:pt>
                <c:pt idx="1885">
                  <c:v>8.8499999999996</c:v>
                </c:pt>
                <c:pt idx="1886">
                  <c:v>8.8599999999995998</c:v>
                </c:pt>
                <c:pt idx="1887">
                  <c:v>8.8699999999995995</c:v>
                </c:pt>
                <c:pt idx="1888">
                  <c:v>8.8799999999995993</c:v>
                </c:pt>
                <c:pt idx="1889">
                  <c:v>8.8899999999995991</c:v>
                </c:pt>
                <c:pt idx="1890">
                  <c:v>8.8999999999996007</c:v>
                </c:pt>
                <c:pt idx="1891">
                  <c:v>8.9099999999996005</c:v>
                </c:pt>
                <c:pt idx="1892">
                  <c:v>8.9199999999996002</c:v>
                </c:pt>
                <c:pt idx="1893">
                  <c:v>8.9299999999996</c:v>
                </c:pt>
                <c:pt idx="1894">
                  <c:v>8.9399999999995998</c:v>
                </c:pt>
                <c:pt idx="1895">
                  <c:v>8.9499999999995996</c:v>
                </c:pt>
                <c:pt idx="1896">
                  <c:v>8.9599999999995994</c:v>
                </c:pt>
                <c:pt idx="1897">
                  <c:v>8.9699999999995992</c:v>
                </c:pt>
                <c:pt idx="1898">
                  <c:v>8.9799999999996007</c:v>
                </c:pt>
                <c:pt idx="1899">
                  <c:v>8.9899999999996005</c:v>
                </c:pt>
                <c:pt idx="1900">
                  <c:v>8.9999999999996003</c:v>
                </c:pt>
                <c:pt idx="1901">
                  <c:v>9.0099999999996001</c:v>
                </c:pt>
                <c:pt idx="1902">
                  <c:v>9.0199999999995999</c:v>
                </c:pt>
                <c:pt idx="1903">
                  <c:v>9.0299999999995997</c:v>
                </c:pt>
                <c:pt idx="1904">
                  <c:v>9.0399999999995995</c:v>
                </c:pt>
                <c:pt idx="1905">
                  <c:v>9.0499999999995993</c:v>
                </c:pt>
                <c:pt idx="1906">
                  <c:v>9.0599999999996008</c:v>
                </c:pt>
                <c:pt idx="1907">
                  <c:v>9.0699999999996006</c:v>
                </c:pt>
                <c:pt idx="1908">
                  <c:v>9.0799999999996004</c:v>
                </c:pt>
                <c:pt idx="1909">
                  <c:v>9.0899999999996002</c:v>
                </c:pt>
                <c:pt idx="1910">
                  <c:v>9.0999999999996</c:v>
                </c:pt>
                <c:pt idx="1911">
                  <c:v>9.1099999999995998</c:v>
                </c:pt>
                <c:pt idx="1912">
                  <c:v>9.1199999999995995</c:v>
                </c:pt>
                <c:pt idx="1913">
                  <c:v>9.1299999999995993</c:v>
                </c:pt>
                <c:pt idx="1914">
                  <c:v>9.1399999999995991</c:v>
                </c:pt>
                <c:pt idx="1915">
                  <c:v>9.1499999999996007</c:v>
                </c:pt>
                <c:pt idx="1916">
                  <c:v>9.1599999999996005</c:v>
                </c:pt>
                <c:pt idx="1917">
                  <c:v>9.1699999999996002</c:v>
                </c:pt>
                <c:pt idx="1918">
                  <c:v>9.1799999999996</c:v>
                </c:pt>
                <c:pt idx="1919">
                  <c:v>9.1899999999995998</c:v>
                </c:pt>
                <c:pt idx="1920">
                  <c:v>9.1999999999995996</c:v>
                </c:pt>
                <c:pt idx="1921">
                  <c:v>9.2099999999995994</c:v>
                </c:pt>
                <c:pt idx="1922">
                  <c:v>9.2199999999995992</c:v>
                </c:pt>
                <c:pt idx="1923">
                  <c:v>9.2299999999996007</c:v>
                </c:pt>
                <c:pt idx="1924">
                  <c:v>9.2399999999996005</c:v>
                </c:pt>
                <c:pt idx="1925">
                  <c:v>9.2499999999996003</c:v>
                </c:pt>
                <c:pt idx="1926">
                  <c:v>9.2599999999996001</c:v>
                </c:pt>
                <c:pt idx="1927">
                  <c:v>9.2699999999995999</c:v>
                </c:pt>
                <c:pt idx="1928">
                  <c:v>9.2799999999995997</c:v>
                </c:pt>
                <c:pt idx="1929">
                  <c:v>9.2899999999995995</c:v>
                </c:pt>
                <c:pt idx="1930">
                  <c:v>9.2999999999995993</c:v>
                </c:pt>
                <c:pt idx="1931">
                  <c:v>9.3099999999996008</c:v>
                </c:pt>
                <c:pt idx="1932">
                  <c:v>9.3199999999996006</c:v>
                </c:pt>
                <c:pt idx="1933">
                  <c:v>9.3299999999996004</c:v>
                </c:pt>
                <c:pt idx="1934">
                  <c:v>9.3399999999996002</c:v>
                </c:pt>
                <c:pt idx="1935">
                  <c:v>9.3499999999996</c:v>
                </c:pt>
                <c:pt idx="1936">
                  <c:v>9.3599999999995998</c:v>
                </c:pt>
                <c:pt idx="1937">
                  <c:v>9.3699999999995995</c:v>
                </c:pt>
                <c:pt idx="1938">
                  <c:v>9.3799999999995993</c:v>
                </c:pt>
                <c:pt idx="1939">
                  <c:v>9.3899999999995991</c:v>
                </c:pt>
                <c:pt idx="1940">
                  <c:v>9.3999999999996007</c:v>
                </c:pt>
                <c:pt idx="1941">
                  <c:v>9.4099999999996005</c:v>
                </c:pt>
                <c:pt idx="1942">
                  <c:v>9.4199999999996002</c:v>
                </c:pt>
                <c:pt idx="1943">
                  <c:v>9.4299999999996</c:v>
                </c:pt>
                <c:pt idx="1944">
                  <c:v>9.4399999999995998</c:v>
                </c:pt>
                <c:pt idx="1945">
                  <c:v>9.4499999999995996</c:v>
                </c:pt>
                <c:pt idx="1946">
                  <c:v>9.4599999999995994</c:v>
                </c:pt>
                <c:pt idx="1947">
                  <c:v>9.4699999999995992</c:v>
                </c:pt>
                <c:pt idx="1948">
                  <c:v>9.4799999999996007</c:v>
                </c:pt>
                <c:pt idx="1949">
                  <c:v>9.4899999999996005</c:v>
                </c:pt>
                <c:pt idx="1950">
                  <c:v>9.4999999999996003</c:v>
                </c:pt>
                <c:pt idx="1951">
                  <c:v>9.5099999999996001</c:v>
                </c:pt>
                <c:pt idx="1952">
                  <c:v>9.5199999999995999</c:v>
                </c:pt>
                <c:pt idx="1953">
                  <c:v>9.5299999999995997</c:v>
                </c:pt>
                <c:pt idx="1954">
                  <c:v>9.5399999999995995</c:v>
                </c:pt>
                <c:pt idx="1955">
                  <c:v>9.5499999999995993</c:v>
                </c:pt>
                <c:pt idx="1956">
                  <c:v>9.5599999999996008</c:v>
                </c:pt>
                <c:pt idx="1957">
                  <c:v>9.5699999999996006</c:v>
                </c:pt>
                <c:pt idx="1958">
                  <c:v>9.5799999999996004</c:v>
                </c:pt>
                <c:pt idx="1959">
                  <c:v>9.5899999999996002</c:v>
                </c:pt>
                <c:pt idx="1960">
                  <c:v>9.5999999999996</c:v>
                </c:pt>
                <c:pt idx="1961">
                  <c:v>9.6099999999995998</c:v>
                </c:pt>
                <c:pt idx="1962">
                  <c:v>9.6199999999995995</c:v>
                </c:pt>
                <c:pt idx="1963">
                  <c:v>9.6299999999995993</c:v>
                </c:pt>
                <c:pt idx="1964">
                  <c:v>9.6399999999995991</c:v>
                </c:pt>
                <c:pt idx="1965">
                  <c:v>9.6499999999996007</c:v>
                </c:pt>
                <c:pt idx="1966">
                  <c:v>9.6599999999996005</c:v>
                </c:pt>
                <c:pt idx="1967">
                  <c:v>9.6699999999996002</c:v>
                </c:pt>
                <c:pt idx="1968">
                  <c:v>9.6799999999996</c:v>
                </c:pt>
                <c:pt idx="1969">
                  <c:v>9.6899999999995998</c:v>
                </c:pt>
                <c:pt idx="1970">
                  <c:v>9.6999999999995996</c:v>
                </c:pt>
                <c:pt idx="1971">
                  <c:v>9.7099999999995994</c:v>
                </c:pt>
                <c:pt idx="1972">
                  <c:v>9.7199999999995992</c:v>
                </c:pt>
                <c:pt idx="1973">
                  <c:v>9.7299999999996007</c:v>
                </c:pt>
                <c:pt idx="1974">
                  <c:v>9.7399999999996005</c:v>
                </c:pt>
                <c:pt idx="1975">
                  <c:v>9.7499999999996003</c:v>
                </c:pt>
                <c:pt idx="1976">
                  <c:v>9.7599999999996001</c:v>
                </c:pt>
                <c:pt idx="1977">
                  <c:v>9.7699999999995999</c:v>
                </c:pt>
                <c:pt idx="1978">
                  <c:v>9.7799999999995997</c:v>
                </c:pt>
                <c:pt idx="1979">
                  <c:v>9.7899999999995995</c:v>
                </c:pt>
                <c:pt idx="1980">
                  <c:v>9.7999999999995993</c:v>
                </c:pt>
                <c:pt idx="1981">
                  <c:v>9.8099999999996008</c:v>
                </c:pt>
                <c:pt idx="1982">
                  <c:v>9.8199999999996006</c:v>
                </c:pt>
                <c:pt idx="1983">
                  <c:v>9.8299999999996004</c:v>
                </c:pt>
                <c:pt idx="1984">
                  <c:v>9.8399999999996002</c:v>
                </c:pt>
                <c:pt idx="1985">
                  <c:v>9.8499999999996</c:v>
                </c:pt>
                <c:pt idx="1986">
                  <c:v>9.8599999999995998</c:v>
                </c:pt>
                <c:pt idx="1987">
                  <c:v>9.8699999999995995</c:v>
                </c:pt>
                <c:pt idx="1988">
                  <c:v>9.8799999999995993</c:v>
                </c:pt>
                <c:pt idx="1989">
                  <c:v>9.8899999999995991</c:v>
                </c:pt>
                <c:pt idx="1990">
                  <c:v>9.8999999999996007</c:v>
                </c:pt>
                <c:pt idx="1991">
                  <c:v>9.9099999999996005</c:v>
                </c:pt>
                <c:pt idx="1992">
                  <c:v>9.9199999999996002</c:v>
                </c:pt>
                <c:pt idx="1993">
                  <c:v>9.9299999999996</c:v>
                </c:pt>
                <c:pt idx="1994">
                  <c:v>9.9399999999995998</c:v>
                </c:pt>
                <c:pt idx="1995">
                  <c:v>9.9499999999995996</c:v>
                </c:pt>
                <c:pt idx="1996">
                  <c:v>9.9599999999995994</c:v>
                </c:pt>
                <c:pt idx="1997">
                  <c:v>9.9699999999995992</c:v>
                </c:pt>
                <c:pt idx="1998">
                  <c:v>9.9799999999996007</c:v>
                </c:pt>
                <c:pt idx="1999">
                  <c:v>9.9899999999996005</c:v>
                </c:pt>
                <c:pt idx="2000">
                  <c:v>9.9999999999996003</c:v>
                </c:pt>
              </c:numCache>
            </c:numRef>
          </c:xVal>
          <c:yVal>
            <c:numRef>
              <c:f>'NORM''dISTR'!$AS$3:$AS$2003</c:f>
              <c:numCache>
                <c:formatCode>General</c:formatCode>
                <c:ptCount val="2001"/>
                <c:pt idx="0">
                  <c:v>7.6945986267064188E-23</c:v>
                </c:pt>
                <c:pt idx="1">
                  <c:v>8.5034214467989544E-23</c:v>
                </c:pt>
                <c:pt idx="2">
                  <c:v>9.3963245327490703E-23</c:v>
                </c:pt>
                <c:pt idx="3">
                  <c:v>1.0381948798732401E-22</c:v>
                </c:pt>
                <c:pt idx="4">
                  <c:v>1.1469812748239535E-22</c:v>
                </c:pt>
                <c:pt idx="5">
                  <c:v>1.2670400521822517E-22</c:v>
                </c:pt>
                <c:pt idx="6">
                  <c:v>1.3995258667650508E-22</c:v>
                </c:pt>
                <c:pt idx="7">
                  <c:v>1.5457102487795818E-22</c:v>
                </c:pt>
                <c:pt idx="8">
                  <c:v>1.7069932895435986E-22</c:v>
                </c:pt>
                <c:pt idx="9">
                  <c:v>1.8849164808261205E-22</c:v>
                </c:pt>
                <c:pt idx="10">
                  <c:v>2.0811768202028243E-22</c:v>
                </c:pt>
                <c:pt idx="11">
                  <c:v>2.2976423056216592E-22</c:v>
                </c:pt>
                <c:pt idx="12">
                  <c:v>2.5363689541989329E-22</c:v>
                </c:pt>
                <c:pt idx="13">
                  <c:v>2.7996194932097911E-22</c:v>
                </c:pt>
                <c:pt idx="14">
                  <c:v>3.089883885403683E-22</c:v>
                </c:pt>
                <c:pt idx="15">
                  <c:v>3.4099018662800664E-22</c:v>
                </c:pt>
                <c:pt idx="16">
                  <c:v>3.7626876879235359E-22</c:v>
                </c:pt>
                <c:pt idx="17">
                  <c:v>4.1515572825612964E-22</c:v>
                </c:pt>
                <c:pt idx="18">
                  <c:v>4.5801580793131317E-22</c:v>
                </c:pt>
                <c:pt idx="19">
                  <c:v>5.0525017298181001E-22</c:v>
                </c:pt>
                <c:pt idx="20">
                  <c:v>5.5730000227206903E-22</c:v>
                </c:pt>
                <c:pt idx="21">
                  <c:v>6.1465042935719673E-22</c:v>
                </c:pt>
                <c:pt idx="22">
                  <c:v>6.7783486657594464E-22</c:v>
                </c:pt>
                <c:pt idx="23">
                  <c:v>7.474397489855708E-22</c:v>
                </c:pt>
                <c:pt idx="24">
                  <c:v>8.2410973835080297E-22</c:v>
                </c:pt>
                <c:pt idx="25">
                  <c:v>9.0855343119756949E-22</c:v>
                </c:pt>
                <c:pt idx="26">
                  <c:v>1.0015496190909085E-21</c:v>
                </c:pt>
                <c:pt idx="27">
                  <c:v>1.1039541538360423E-21</c:v>
                </c:pt>
                <c:pt idx="28">
                  <c:v>1.2167074752561249E-21</c:v>
                </c:pt>
                <c:pt idx="29">
                  <c:v>1.3408428646191445E-21</c:v>
                </c:pt>
                <c:pt idx="30">
                  <c:v>1.4774954927041178E-21</c:v>
                </c:pt>
                <c:pt idx="31">
                  <c:v>1.6279123379624838E-21</c:v>
                </c:pt>
                <c:pt idx="32">
                  <c:v>1.7934630572935393E-21</c:v>
                </c:pt>
                <c:pt idx="33">
                  <c:v>1.9756518996657413E-21</c:v>
                </c:pt>
                <c:pt idx="34">
                  <c:v>2.1761307612407666E-21</c:v>
                </c:pt>
                <c:pt idx="35">
                  <c:v>2.3967134898548812E-21</c:v>
                </c:pt>
                <c:pt idx="36">
                  <c:v>2.6393915567566211E-21</c:v>
                </c:pt>
                <c:pt idx="37">
                  <c:v>2.9063512244643281E-21</c:v>
                </c:pt>
                <c:pt idx="38">
                  <c:v>3.1999923515755668E-21</c:v>
                </c:pt>
                <c:pt idx="39">
                  <c:v>3.522948988425287E-21</c:v>
                </c:pt>
                <c:pt idx="40">
                  <c:v>3.8781119317465747E-21</c:v>
                </c:pt>
                <c:pt idx="41">
                  <c:v>4.2686534220462112E-21</c:v>
                </c:pt>
                <c:pt idx="42">
                  <c:v>4.6980541843828663E-21</c:v>
                </c:pt>
                <c:pt idx="43">
                  <c:v>5.1701330317563049E-21</c:v>
                </c:pt>
                <c:pt idx="44">
                  <c:v>5.689079270518974E-21</c:v>
                </c:pt>
                <c:pt idx="45">
                  <c:v>6.2594881692595674E-21</c:v>
                </c:pt>
                <c:pt idx="46">
                  <c:v>6.8863997766394451E-21</c:v>
                </c:pt>
                <c:pt idx="47">
                  <c:v>7.5753413998743777E-21</c:v>
                </c:pt>
                <c:pt idx="48">
                  <c:v>8.3323740841312685E-21</c:v>
                </c:pt>
                <c:pt idx="49">
                  <c:v>9.1641434642663528E-21</c:v>
                </c:pt>
                <c:pt idx="50">
                  <c:v>1.0077935394299006E-20</c:v>
                </c:pt>
                <c:pt idx="51">
                  <c:v>1.1081736797037392E-20</c:v>
                </c:pt>
                <c:pt idx="52">
                  <c:v>1.2184302216626382E-20</c:v>
                </c:pt>
                <c:pt idx="53">
                  <c:v>1.3395226600759869E-20</c:v>
                </c:pt>
                <c:pt idx="54">
                  <c:v>1.4725024887222697E-20</c:v>
                </c:pt>
                <c:pt idx="55">
                  <c:v>1.6185219021627657E-20</c:v>
                </c:pt>
                <c:pt idx="56">
                  <c:v>1.7788433090094944E-20</c:v>
                </c:pt>
                <c:pt idx="57">
                  <c:v>1.9548497312572938E-20</c:v>
                </c:pt>
                <c:pt idx="58">
                  <c:v>2.1480561709978456E-20</c:v>
                </c:pt>
                <c:pt idx="59">
                  <c:v>2.3601220331821401E-20</c:v>
                </c:pt>
                <c:pt idx="60">
                  <c:v>2.592864701100168E-20</c:v>
                </c:pt>
                <c:pt idx="61">
                  <c:v>2.8482743699593076E-20</c:v>
                </c:pt>
                <c:pt idx="62">
                  <c:v>3.1285302534291434E-20</c:v>
                </c:pt>
                <c:pt idx="63">
                  <c:v>3.4360182883447046E-20</c:v>
                </c:pt>
                <c:pt idx="64">
                  <c:v>3.7733504740001259E-20</c:v>
                </c:pt>
                <c:pt idx="65">
                  <c:v>4.143385994695618E-20</c:v>
                </c:pt>
                <c:pt idx="66">
                  <c:v>4.5492542875106073E-20</c:v>
                </c:pt>
                <c:pt idx="67">
                  <c:v>4.9943802317581345E-20</c:v>
                </c:pt>
                <c:pt idx="68">
                  <c:v>5.482511652332862E-20</c:v>
                </c:pt>
                <c:pt idx="69">
                  <c:v>6.0177493463023178E-20</c:v>
                </c:pt>
                <c:pt idx="70">
                  <c:v>6.604579860738745E-20</c:v>
                </c:pt>
                <c:pt idx="71">
                  <c:v>7.2479112700587196E-20</c:v>
                </c:pt>
                <c:pt idx="72">
                  <c:v>7.9531122231972534E-20</c:v>
                </c:pt>
                <c:pt idx="73">
                  <c:v>8.7260545549012772E-20</c:v>
                </c:pt>
                <c:pt idx="74">
                  <c:v>9.5731597815179158E-20</c:v>
                </c:pt>
                <c:pt idx="75">
                  <c:v>1.0501449829968504E-19</c:v>
                </c:pt>
                <c:pt idx="76">
                  <c:v>1.1518602379411118E-19</c:v>
                </c:pt>
                <c:pt idx="77">
                  <c:v>1.2633011228571117E-19</c:v>
                </c:pt>
                <c:pt idx="78">
                  <c:v>1.3853852138094957E-19</c:v>
                </c:pt>
                <c:pt idx="79">
                  <c:v>1.5191154636820055E-19</c:v>
                </c:pt>
                <c:pt idx="80">
                  <c:v>1.6655880323795975E-19</c:v>
                </c:pt>
                <c:pt idx="81">
                  <c:v>1.8260008244560411E-19</c:v>
                </c:pt>
                <c:pt idx="82">
                  <c:v>2.0016627970847931E-19</c:v>
                </c:pt>
                <c:pt idx="83">
                  <c:v>2.1940041067966286E-19</c:v>
                </c:pt>
                <c:pt idx="84">
                  <c:v>2.4045871693852207E-19</c:v>
                </c:pt>
                <c:pt idx="85">
                  <c:v>2.6351187138737991E-19</c:v>
                </c:pt>
                <c:pt idx="86">
                  <c:v>2.8874629184840735E-19</c:v>
                </c:pt>
                <c:pt idx="87">
                  <c:v>3.1636557242009143E-19</c:v>
                </c:pt>
                <c:pt idx="88">
                  <c:v>3.4659204298322387E-19</c:v>
                </c:pt>
                <c:pt idx="89">
                  <c:v>3.7966846814789992E-19</c:v>
                </c:pt>
                <c:pt idx="90">
                  <c:v>4.1585989791144211E-19</c:v>
                </c:pt>
                <c:pt idx="91">
                  <c:v>4.5545568335885163E-19</c:v>
                </c:pt>
                <c:pt idx="92">
                  <c:v>4.9877167188952039E-19</c:v>
                </c:pt>
                <c:pt idx="93">
                  <c:v>5.4615259770341968E-19</c:v>
                </c:pt>
                <c:pt idx="94">
                  <c:v>5.979746846361038E-19</c:v>
                </c:pt>
                <c:pt idx="95">
                  <c:v>6.5464847990206744E-19</c:v>
                </c:pt>
                <c:pt idx="96">
                  <c:v>7.166219389009689E-19</c:v>
                </c:pt>
                <c:pt idx="97">
                  <c:v>7.8438378297053935E-19</c:v>
                </c:pt>
                <c:pt idx="98">
                  <c:v>8.5846715384538739E-19</c:v>
                </c:pt>
                <c:pt idx="99">
                  <c:v>9.3945359061348958E-19</c:v>
                </c:pt>
                <c:pt idx="100">
                  <c:v>1.0279773571667087E-18</c:v>
                </c:pt>
                <c:pt idx="101">
                  <c:v>1.1247301505295983E-18</c:v>
                </c:pt>
                <c:pt idx="102">
                  <c:v>1.2304662230404812E-18</c:v>
                </c:pt>
                <c:pt idx="103">
                  <c:v>1.3460079541639728E-18</c:v>
                </c:pt>
                <c:pt idx="104">
                  <c:v>1.472251910754164E-18</c:v>
                </c:pt>
                <c:pt idx="105">
                  <c:v>1.6101754378812907E-18</c:v>
                </c:pt>
                <c:pt idx="106">
                  <c:v>1.7608438259027747E-18</c:v>
                </c:pt>
                <c:pt idx="107">
                  <c:v>1.9254181033240668E-18</c:v>
                </c:pt>
                <c:pt idx="108">
                  <c:v>2.1051635091804858E-18</c:v>
                </c:pt>
                <c:pt idx="109">
                  <c:v>2.3014587032046025E-18</c:v>
                </c:pt>
                <c:pt idx="110">
                  <c:v>2.5158057769509752E-18</c:v>
                </c:pt>
                <c:pt idx="111">
                  <c:v>2.7498411343650596E-18</c:v>
                </c:pt>
                <c:pt idx="112">
                  <c:v>3.0053473160356278E-18</c:v>
                </c:pt>
                <c:pt idx="113">
                  <c:v>3.2842658475970535E-18</c:v>
                </c:pt>
                <c:pt idx="114">
                  <c:v>3.5887111994874893E-18</c:v>
                </c:pt>
                <c:pt idx="115">
                  <c:v>3.9209859525634457E-18</c:v>
                </c:pt>
                <c:pt idx="116">
                  <c:v>4.2835972719619164E-18</c:v>
                </c:pt>
                <c:pt idx="117">
                  <c:v>4.6792748001426976E-18</c:v>
                </c:pt>
                <c:pt idx="118">
                  <c:v>5.1109900892783849E-18</c:v>
                </c:pt>
                <c:pt idx="119">
                  <c:v>5.5819777031571903E-18</c:v>
                </c:pt>
                <c:pt idx="120">
                  <c:v>6.0957581295609012E-18</c:v>
                </c:pt>
                <c:pt idx="121">
                  <c:v>6.6561626557841898E-18</c:v>
                </c:pt>
                <c:pt idx="122">
                  <c:v>7.2673603725861883E-18</c:v>
                </c:pt>
                <c:pt idx="123">
                  <c:v>7.9338874855365016E-18</c:v>
                </c:pt>
                <c:pt idx="124">
                  <c:v>8.66067912749088E-18</c:v>
                </c:pt>
                <c:pt idx="125">
                  <c:v>9.4531038819003663E-18</c:v>
                </c:pt>
                <c:pt idx="126">
                  <c:v>1.0317001243917099E-17</c:v>
                </c:pt>
                <c:pt idx="127">
                  <c:v>1.125872226491494E-17</c:v>
                </c:pt>
                <c:pt idx="128">
                  <c:v>1.2285173646197789E-17</c:v>
                </c:pt>
                <c:pt idx="129">
                  <c:v>1.340386556944933E-17</c:v>
                </c:pt>
                <c:pt idx="130">
                  <c:v>1.4622963575002736E-17</c:v>
                </c:pt>
                <c:pt idx="131">
                  <c:v>1.5951344824430979E-17</c:v>
                </c:pt>
                <c:pt idx="132">
                  <c:v>1.7398659111401646E-17</c:v>
                </c:pt>
                <c:pt idx="133">
                  <c:v>1.8975395014394147E-17</c:v>
                </c:pt>
                <c:pt idx="134">
                  <c:v>2.0692951616888233E-17</c:v>
                </c:pt>
                <c:pt idx="135">
                  <c:v>2.2563716255200399E-17</c:v>
                </c:pt>
                <c:pt idx="136">
                  <c:v>2.4601148791462108E-17</c:v>
                </c:pt>
                <c:pt idx="137">
                  <c:v>2.6819872949518682E-17</c:v>
                </c:pt>
                <c:pt idx="138">
                  <c:v>2.9235775295006687E-17</c:v>
                </c:pt>
                <c:pt idx="139">
                  <c:v>3.1866112487802464E-17</c:v>
                </c:pt>
                <c:pt idx="140">
                  <c:v>3.4729627485652942E-17</c:v>
                </c:pt>
                <c:pt idx="141">
                  <c:v>3.7846675432463707E-17</c:v>
                </c:pt>
                <c:pt idx="142">
                  <c:v>4.1239360023639373E-17</c:v>
                </c:pt>
                <c:pt idx="143">
                  <c:v>4.4931681204482759E-17</c:v>
                </c:pt>
                <c:pt idx="144">
                  <c:v>4.8949695126220806E-17</c:v>
                </c:pt>
                <c:pt idx="145">
                  <c:v>5.3321687358220829E-17</c:v>
                </c:pt>
                <c:pt idx="146">
                  <c:v>5.8078360434694935E-17</c:v>
                </c:pt>
                <c:pt idx="147">
                  <c:v>6.3253036900231827E-17</c:v>
                </c:pt>
                <c:pt idx="148">
                  <c:v>6.8881879111184062E-17</c:v>
                </c:pt>
                <c:pt idx="149">
                  <c:v>7.5004127149920165E-17</c:v>
                </c:pt>
                <c:pt idx="150">
                  <c:v>8.1662356316674609E-17</c:v>
                </c:pt>
                <c:pt idx="151">
                  <c:v>8.8902755779850077E-17</c:v>
                </c:pt>
                <c:pt idx="152">
                  <c:v>9.6775430090750424E-17</c:v>
                </c:pt>
                <c:pt idx="153">
                  <c:v>1.0533472540354234E-16</c:v>
                </c:pt>
                <c:pt idx="154">
                  <c:v>1.1463958238649818E-16</c:v>
                </c:pt>
                <c:pt idx="155">
                  <c:v>1.2475391796704344E-16</c:v>
                </c:pt>
                <c:pt idx="156">
                  <c:v>1.3574703822168563E-16</c:v>
                </c:pt>
                <c:pt idx="157">
                  <c:v>1.4769408490338527E-16</c:v>
                </c:pt>
                <c:pt idx="158">
                  <c:v>1.6067651829442614E-16</c:v>
                </c:pt>
                <c:pt idx="159">
                  <c:v>1.7478263928330662E-16</c:v>
                </c:pt>
                <c:pt idx="160">
                  <c:v>1.9010815379074773E-16</c:v>
                </c:pt>
                <c:pt idx="161">
                  <c:v>2.067567829138735E-16</c:v>
                </c:pt>
                <c:pt idx="162">
                  <c:v>2.2484092242014075E-16</c:v>
                </c:pt>
                <c:pt idx="163">
                  <c:v>2.4448235550518588E-16</c:v>
                </c:pt>
                <c:pt idx="164">
                  <c:v>2.6581302303287241E-16</c:v>
                </c:pt>
                <c:pt idx="165">
                  <c:v>2.8897585580289101E-16</c:v>
                </c:pt>
                <c:pt idx="166">
                  <c:v>3.1412567374357821E-16</c:v>
                </c:pt>
                <c:pt idx="167">
                  <c:v>3.4143015730568653E-16</c:v>
                </c:pt>
                <c:pt idx="168">
                  <c:v>3.7107089674101323E-16</c:v>
                </c:pt>
                <c:pt idx="169">
                  <c:v>4.0324452538713235E-16</c:v>
                </c:pt>
                <c:pt idx="170">
                  <c:v>4.3816394355079249E-16</c:v>
                </c:pt>
                <c:pt idx="171">
                  <c:v>4.7605964008921569E-16</c:v>
                </c:pt>
                <c:pt idx="172">
                  <c:v>5.1718111933288158E-16</c:v>
                </c:pt>
                <c:pt idx="173">
                  <c:v>5.6179844157889047E-16</c:v>
                </c:pt>
                <c:pt idx="174">
                  <c:v>6.1020388601325222E-16</c:v>
                </c:pt>
                <c:pt idx="175">
                  <c:v>6.6271374559665375E-16</c:v>
                </c:pt>
                <c:pt idx="176">
                  <c:v>7.1967026417498892E-16</c:v>
                </c:pt>
                <c:pt idx="177">
                  <c:v>7.8144372685686207E-16</c:v>
                </c:pt>
                <c:pt idx="178">
                  <c:v>8.4843471553914689E-16</c:v>
                </c:pt>
                <c:pt idx="179">
                  <c:v>9.2107654236280802E-16</c:v>
                </c:pt>
                <c:pt idx="180">
                  <c:v>9.9983787484938385E-16</c:v>
                </c:pt>
                <c:pt idx="181">
                  <c:v>1.0852255675079623E-15</c:v>
                </c:pt>
                <c:pt idx="182">
                  <c:v>1.1777877158189435E-15</c:v>
                </c:pt>
                <c:pt idx="183">
                  <c:v>1.2781169496996374E-15</c:v>
                </c:pt>
                <c:pt idx="184">
                  <c:v>1.3868539848436942E-15</c:v>
                </c:pt>
                <c:pt idx="185">
                  <c:v>1.5046914517077164E-15</c:v>
                </c:pt>
                <c:pt idx="186">
                  <c:v>1.6323780234016762E-15</c:v>
                </c:pt>
                <c:pt idx="187">
                  <c:v>1.7707228653306946E-15</c:v>
                </c:pt>
                <c:pt idx="188">
                  <c:v>1.9206004311439268E-15</c:v>
                </c:pt>
                <c:pt idx="189">
                  <c:v>2.0829556313786755E-15</c:v>
                </c:pt>
                <c:pt idx="190">
                  <c:v>2.2588094031535644E-15</c:v>
                </c:pt>
                <c:pt idx="191">
                  <c:v>2.4492647113738453E-15</c:v>
                </c:pt>
                <c:pt idx="192">
                  <c:v>2.6555130141736941E-15</c:v>
                </c:pt>
                <c:pt idx="193">
                  <c:v>2.8788412277459915E-15</c:v>
                </c:pt>
                <c:pt idx="194">
                  <c:v>3.1206392283129053E-15</c:v>
                </c:pt>
                <c:pt idx="195">
                  <c:v>3.3824079317775975E-15</c:v>
                </c:pt>
                <c:pt idx="196">
                  <c:v>3.6657679945900944E-15</c:v>
                </c:pt>
                <c:pt idx="197">
                  <c:v>3.9724691825647444E-15</c:v>
                </c:pt>
                <c:pt idx="198">
                  <c:v>4.304400457822849E-15</c:v>
                </c:pt>
                <c:pt idx="199">
                  <c:v>4.6636008377164166E-15</c:v>
                </c:pt>
                <c:pt idx="200">
                  <c:v>5.0522710835352409E-15</c:v>
                </c:pt>
                <c:pt idx="201">
                  <c:v>5.4727862810267682E-15</c:v>
                </c:pt>
                <c:pt idx="202">
                  <c:v>5.9277093792882522E-15</c:v>
                </c:pt>
                <c:pt idx="203">
                  <c:v>6.4198057594430599E-15</c:v>
                </c:pt>
                <c:pt idx="204">
                  <c:v>6.9520589097081757E-15</c:v>
                </c:pt>
                <c:pt idx="205">
                  <c:v>7.5276872890285797E-15</c:v>
                </c:pt>
                <c:pt idx="206">
                  <c:v>8.1501624674106613E-15</c:v>
                </c:pt>
                <c:pt idx="207">
                  <c:v>8.8232286374705284E-15</c:v>
                </c:pt>
                <c:pt idx="208">
                  <c:v>9.5509235985433071E-15</c:v>
                </c:pt>
                <c:pt idx="209">
                  <c:v>1.0337601322013016E-14</c:v>
                </c:pt>
                <c:pt idx="210">
                  <c:v>1.1187956214348278E-14</c:v>
                </c:pt>
                <c:pt idx="211">
                  <c:v>1.2107049202707017E-14</c:v>
                </c:pt>
                <c:pt idx="212">
                  <c:v>1.3100335776933769E-14</c:v>
                </c:pt>
                <c:pt idx="213">
                  <c:v>1.4173696131372332E-14</c:v>
                </c:pt>
                <c:pt idx="214">
                  <c:v>1.5333467560151909E-14</c:v>
                </c:pt>
                <c:pt idx="215">
                  <c:v>1.6586479270616561E-14</c:v>
                </c:pt>
                <c:pt idx="216">
                  <c:v>1.7940089791269743E-14</c:v>
                </c:pt>
                <c:pt idx="217">
                  <c:v>1.9402227163176829E-14</c:v>
                </c:pt>
                <c:pt idx="218">
                  <c:v>2.0981432117188828E-14</c:v>
                </c:pt>
                <c:pt idx="219">
                  <c:v>2.268690445369414E-14</c:v>
                </c:pt>
                <c:pt idx="220">
                  <c:v>2.4528552856954823E-14</c:v>
                </c:pt>
                <c:pt idx="221">
                  <c:v>2.6517048392474117E-14</c:v>
                </c:pt>
                <c:pt idx="222">
                  <c:v>2.866388195337701E-14</c:v>
                </c:pt>
                <c:pt idx="223">
                  <c:v>3.0981425940504937E-14</c:v>
                </c:pt>
                <c:pt idx="224">
                  <c:v>3.3483000480947651E-14</c:v>
                </c:pt>
                <c:pt idx="225">
                  <c:v>3.6182944511111289E-14</c:v>
                </c:pt>
                <c:pt idx="226">
                  <c:v>3.9096692073265306E-14</c:v>
                </c:pt>
                <c:pt idx="227">
                  <c:v>4.2240854198910661E-14</c:v>
                </c:pt>
                <c:pt idx="228">
                  <c:v>4.5633306778361118E-14</c:v>
                </c:pt>
                <c:pt idx="229">
                  <c:v>4.9293284843766823E-14</c:v>
                </c:pt>
                <c:pt idx="230">
                  <c:v>5.324148372250919E-14</c:v>
                </c:pt>
                <c:pt idx="231">
                  <c:v>5.7500167549627561E-14</c:v>
                </c:pt>
                <c:pt idx="232">
                  <c:v>6.2093285661788526E-14</c:v>
                </c:pt>
                <c:pt idx="233">
                  <c:v>6.7046597431458602E-14</c:v>
                </c:pt>
                <c:pt idx="234">
                  <c:v>7.238780613851245E-14</c:v>
                </c:pt>
                <c:pt idx="235">
                  <c:v>7.8146702517670242E-14</c:v>
                </c:pt>
                <c:pt idx="236">
                  <c:v>8.4355318664072908E-14</c:v>
                </c:pt>
                <c:pt idx="237">
                  <c:v>9.1048093026160556E-14</c:v>
                </c:pt>
                <c:pt idx="238">
                  <c:v>9.8262047265001002E-14</c:v>
                </c:pt>
                <c:pt idx="239">
                  <c:v>1.0603697581252555E-13</c:v>
                </c:pt>
                <c:pt idx="240">
                  <c:v>1.1441564901796977E-13</c:v>
                </c:pt>
                <c:pt idx="241">
                  <c:v>1.2344403083245649E-13</c:v>
                </c:pt>
                <c:pt idx="242">
                  <c:v>1.3317151204627689E-13</c:v>
                </c:pt>
                <c:pt idx="243">
                  <c:v>1.4365116016235509E-13</c:v>
                </c:pt>
                <c:pt idx="244">
                  <c:v>1.5493998706280141E-13</c:v>
                </c:pt>
                <c:pt idx="245">
                  <c:v>1.6709923570377458E-13</c:v>
                </c:pt>
                <c:pt idx="246">
                  <c:v>1.8019468715727908E-13</c:v>
                </c:pt>
                <c:pt idx="247">
                  <c:v>1.9429698940743592E-13</c:v>
                </c:pt>
                <c:pt idx="248">
                  <c:v>2.0948200940345724E-13</c:v>
                </c:pt>
                <c:pt idx="249">
                  <c:v>2.2583120997247386E-13</c:v>
                </c:pt>
                <c:pt idx="250">
                  <c:v>2.4343205330281013E-13</c:v>
                </c:pt>
                <c:pt idx="251">
                  <c:v>2.6237843282278159E-13</c:v>
                </c:pt>
                <c:pt idx="252">
                  <c:v>2.8277113542197707E-13</c:v>
                </c:pt>
                <c:pt idx="253">
                  <c:v>3.047183360917358E-13</c:v>
                </c:pt>
                <c:pt idx="254">
                  <c:v>3.2833612719976605E-13</c:v>
                </c:pt>
                <c:pt idx="255">
                  <c:v>3.537490847608573E-13</c:v>
                </c:pt>
                <c:pt idx="256">
                  <c:v>3.8109087422228598E-13</c:v>
                </c:pt>
                <c:pt idx="257">
                  <c:v>4.1050489844902637E-13</c:v>
                </c:pt>
                <c:pt idx="258">
                  <c:v>4.4214499077126231E-13</c:v>
                </c:pt>
                <c:pt idx="259">
                  <c:v>4.7617615614523069E-13</c:v>
                </c:pt>
                <c:pt idx="260">
                  <c:v>5.1277536367944031E-13</c:v>
                </c:pt>
                <c:pt idx="261">
                  <c:v>5.5213239399094398E-13</c:v>
                </c:pt>
                <c:pt idx="262">
                  <c:v>5.9445074508469861E-13</c:v>
                </c:pt>
                <c:pt idx="263">
                  <c:v>6.3994860068927421E-13</c:v>
                </c:pt>
                <c:pt idx="264">
                  <c:v>6.8885986523956784E-13</c:v>
                </c:pt>
                <c:pt idx="265">
                  <c:v>7.4143526997010687E-13</c:v>
                </c:pt>
                <c:pt idx="266">
                  <c:v>7.9794355487246424E-13</c:v>
                </c:pt>
                <c:pt idx="267">
                  <c:v>8.5867273157907064E-13</c:v>
                </c:pt>
                <c:pt idx="268">
                  <c:v>9.2393143256325979E-13</c:v>
                </c:pt>
                <c:pt idx="269">
                  <c:v>9.9405035239399659E-13</c:v>
                </c:pt>
                <c:pt idx="270">
                  <c:v>1.0693837871536926E-12</c:v>
                </c:pt>
                <c:pt idx="271">
                  <c:v>1.1503112785208802E-12</c:v>
                </c:pt>
                <c:pt idx="272">
                  <c:v>1.2372393694372586E-12</c:v>
                </c:pt>
                <c:pt idx="273">
                  <c:v>1.3306034787222457E-12</c:v>
                </c:pt>
                <c:pt idx="274">
                  <c:v>1.4308699024695813E-12</c:v>
                </c:pt>
                <c:pt idx="275">
                  <c:v>1.5385379505606025E-12</c:v>
                </c:pt>
                <c:pt idx="276">
                  <c:v>1.6541422271603859E-12</c:v>
                </c:pt>
                <c:pt idx="277">
                  <c:v>1.7782550646267305E-12</c:v>
                </c:pt>
                <c:pt idx="278">
                  <c:v>1.9114891208608164E-12</c:v>
                </c:pt>
                <c:pt idx="279">
                  <c:v>2.0545001507635546E-12</c:v>
                </c:pt>
                <c:pt idx="280">
                  <c:v>2.2079899631361978E-12</c:v>
                </c:pt>
                <c:pt idx="281">
                  <c:v>2.3727095750788815E-12</c:v>
                </c:pt>
                <c:pt idx="282">
                  <c:v>2.5494625767005014E-12</c:v>
                </c:pt>
                <c:pt idx="283">
                  <c:v>2.7391087197576779E-12</c:v>
                </c:pt>
                <c:pt idx="284">
                  <c:v>2.9425677446954486E-12</c:v>
                </c:pt>
                <c:pt idx="285">
                  <c:v>3.160823461467716E-12</c:v>
                </c:pt>
                <c:pt idx="286">
                  <c:v>3.3949281004762699E-12</c:v>
                </c:pt>
                <c:pt idx="287">
                  <c:v>3.6460069509852137E-12</c:v>
                </c:pt>
                <c:pt idx="288">
                  <c:v>3.9152633054478611E-12</c:v>
                </c:pt>
                <c:pt idx="289">
                  <c:v>4.2039837293270559E-12</c:v>
                </c:pt>
                <c:pt idx="290">
                  <c:v>4.5135436772035925E-12</c:v>
                </c:pt>
                <c:pt idx="291">
                  <c:v>4.8454134772518587E-12</c:v>
                </c:pt>
                <c:pt idx="292">
                  <c:v>5.2011647075249904E-12</c:v>
                </c:pt>
                <c:pt idx="293">
                  <c:v>5.5824769889337194E-12</c:v>
                </c:pt>
                <c:pt idx="294">
                  <c:v>5.9911452213334351E-12</c:v>
                </c:pt>
                <c:pt idx="295">
                  <c:v>6.4290872907509273E-12</c:v>
                </c:pt>
                <c:pt idx="296">
                  <c:v>6.8983522774993211E-12</c:v>
                </c:pt>
                <c:pt idx="297">
                  <c:v>7.4011291967442938E-12</c:v>
                </c:pt>
                <c:pt idx="298">
                  <c:v>7.9397563050072574E-12</c:v>
                </c:pt>
                <c:pt idx="299">
                  <c:v>8.5167310081278007E-12</c:v>
                </c:pt>
                <c:pt idx="300">
                  <c:v>9.1347204083607308E-12</c:v>
                </c:pt>
                <c:pt idx="301">
                  <c:v>9.7965725305643494E-12</c:v>
                </c:pt>
                <c:pt idx="302">
                  <c:v>1.0505328269849245E-11</c:v>
                </c:pt>
                <c:pt idx="303">
                  <c:v>1.1264234105611454E-11</c:v>
                </c:pt>
                <c:pt idx="304">
                  <c:v>1.2076755629573111E-11</c:v>
                </c:pt>
                <c:pt idx="305">
                  <c:v>1.2946591938312872E-11</c:v>
                </c:pt>
                <c:pt idx="306">
                  <c:v>1.3877690943795775E-11</c:v>
                </c:pt>
                <c:pt idx="307">
                  <c:v>1.4874265658590896E-11</c:v>
                </c:pt>
                <c:pt idx="308">
                  <c:v>1.594081151587618E-11</c:v>
                </c:pt>
                <c:pt idx="309">
                  <c:v>1.7082124787872511E-11</c:v>
                </c:pt>
                <c:pt idx="310">
                  <c:v>1.8303322170146996E-11</c:v>
                </c:pt>
                <c:pt idx="311">
                  <c:v>1.9609861603210235E-11</c:v>
                </c:pt>
                <c:pt idx="312">
                  <c:v>2.1007564407059334E-11</c:v>
                </c:pt>
                <c:pt idx="313">
                  <c:v>2.2502638808771072E-11</c:v>
                </c:pt>
                <c:pt idx="314">
                  <c:v>2.4101704947970797E-11</c:v>
                </c:pt>
                <c:pt idx="315">
                  <c:v>2.5811821449974256E-11</c:v>
                </c:pt>
                <c:pt idx="316">
                  <c:v>2.7640513661666283E-11</c:v>
                </c:pt>
                <c:pt idx="317">
                  <c:v>2.9595803650727421E-11</c:v>
                </c:pt>
                <c:pt idx="318">
                  <c:v>3.1686242074694297E-11</c:v>
                </c:pt>
                <c:pt idx="319">
                  <c:v>3.3920942032526614E-11</c:v>
                </c:pt>
                <c:pt idx="320">
                  <c:v>3.6309615017900588E-11</c:v>
                </c:pt>
                <c:pt idx="321">
                  <c:v>3.8862609100346601E-11</c:v>
                </c:pt>
                <c:pt idx="322">
                  <c:v>4.1590949467640789E-11</c:v>
                </c:pt>
                <c:pt idx="323">
                  <c:v>4.4506381470548653E-11</c:v>
                </c:pt>
                <c:pt idx="324">
                  <c:v>4.762141631913407E-11</c:v>
                </c:pt>
                <c:pt idx="325">
                  <c:v>5.094937958841275E-11</c:v>
                </c:pt>
                <c:pt idx="326">
                  <c:v>5.4504462700156803E-11</c:v>
                </c:pt>
                <c:pt idx="327">
                  <c:v>5.8301777557191827E-11</c:v>
                </c:pt>
                <c:pt idx="328">
                  <c:v>6.2357414516569005E-11</c:v>
                </c:pt>
                <c:pt idx="329">
                  <c:v>6.6688503898602915E-11</c:v>
                </c:pt>
                <c:pt idx="330">
                  <c:v>7.1313281239927043E-11</c:v>
                </c:pt>
                <c:pt idx="331">
                  <c:v>7.6251156510506913E-11</c:v>
                </c:pt>
                <c:pt idx="332">
                  <c:v>8.1522787526962408E-11</c:v>
                </c:pt>
                <c:pt idx="333">
                  <c:v>8.7150157807648511E-11</c:v>
                </c:pt>
                <c:pt idx="334">
                  <c:v>9.315665912871514E-11</c:v>
                </c:pt>
                <c:pt idx="335">
                  <c:v>9.9567179054924035E-11</c:v>
                </c:pt>
                <c:pt idx="336">
                  <c:v>1.0640819373428684E-10</c:v>
                </c:pt>
                <c:pt idx="337">
                  <c:v>1.1370786626173749E-10</c:v>
                </c:pt>
                <c:pt idx="338">
                  <c:v>1.2149615093402084E-10</c:v>
                </c:pt>
                <c:pt idx="339">
                  <c:v>1.2980490373588184E-10</c:v>
                </c:pt>
                <c:pt idx="340">
                  <c:v>1.3866799941646764E-10</c:v>
                </c:pt>
                <c:pt idx="341">
                  <c:v>1.4812145553469709E-10</c:v>
                </c:pt>
                <c:pt idx="342">
                  <c:v>1.582035638732182E-10</c:v>
                </c:pt>
                <c:pt idx="343">
                  <c:v>1.6895502964255392E-10</c:v>
                </c:pt>
                <c:pt idx="344">
                  <c:v>1.8041911892016567E-10</c:v>
                </c:pt>
                <c:pt idx="345">
                  <c:v>1.9264181479350226E-10</c:v>
                </c:pt>
                <c:pt idx="346">
                  <c:v>2.0567198270168542E-10</c:v>
                </c:pt>
                <c:pt idx="347">
                  <c:v>2.1956154549744111E-10</c:v>
                </c:pt>
                <c:pt idx="348">
                  <c:v>2.3436566877921411E-10</c:v>
                </c:pt>
                <c:pt idx="349">
                  <c:v>2.5014295707316821E-10</c:v>
                </c:pt>
                <c:pt idx="350">
                  <c:v>2.6695566147616375E-10</c:v>
                </c:pt>
                <c:pt idx="351">
                  <c:v>2.8486989940367613E-10</c:v>
                </c:pt>
                <c:pt idx="352">
                  <c:v>3.039558871212877E-10</c:v>
                </c:pt>
                <c:pt idx="353">
                  <c:v>3.2428818577489231E-10</c:v>
                </c:pt>
                <c:pt idx="354">
                  <c:v>3.4594596167260611E-10</c:v>
                </c:pt>
                <c:pt idx="355">
                  <c:v>3.6901326161226528E-10</c:v>
                </c:pt>
                <c:pt idx="356">
                  <c:v>3.9357930408993982E-10</c:v>
                </c:pt>
                <c:pt idx="357">
                  <c:v>4.1973878726967256E-10</c:v>
                </c:pt>
                <c:pt idx="358">
                  <c:v>4.4759221464114004E-10</c:v>
                </c:pt>
                <c:pt idx="359">
                  <c:v>4.7724623934089585E-10</c:v>
                </c:pt>
                <c:pt idx="360">
                  <c:v>5.0881402816424353E-10</c:v>
                </c:pt>
                <c:pt idx="361">
                  <c:v>5.4241564634877714E-10</c:v>
                </c:pt>
                <c:pt idx="362">
                  <c:v>5.7817846426726837E-10</c:v>
                </c:pt>
                <c:pt idx="363">
                  <c:v>6.1623758722709842E-10</c:v>
                </c:pt>
                <c:pt idx="364">
                  <c:v>6.5673630963577423E-10</c:v>
                </c:pt>
                <c:pt idx="365">
                  <c:v>6.9982659485762472E-10</c:v>
                </c:pt>
                <c:pt idx="366">
                  <c:v>7.4566958215547144E-10</c:v>
                </c:pt>
                <c:pt idx="367">
                  <c:v>7.9443612218319783E-10</c:v>
                </c:pt>
                <c:pt idx="368">
                  <c:v>8.4630734257068842E-10</c:v>
                </c:pt>
                <c:pt idx="369">
                  <c:v>9.0147524522200006E-10</c:v>
                </c:pt>
                <c:pt idx="370">
                  <c:v>9.601433370307489E-10</c:v>
                </c:pt>
                <c:pt idx="371">
                  <c:v>1.0225272958038868E-9</c:v>
                </c:pt>
                <c:pt idx="372">
                  <c:v>1.0888556732765146E-9</c:v>
                </c:pt>
                <c:pt idx="373">
                  <c:v>1.1593706371961119E-9</c:v>
                </c:pt>
                <c:pt idx="374">
                  <c:v>1.2343287545550142E-9</c:v>
                </c:pt>
                <c:pt idx="375">
                  <c:v>1.3140018181552256E-9</c:v>
                </c:pt>
                <c:pt idx="376">
                  <c:v>1.3986777187999166E-9</c:v>
                </c:pt>
                <c:pt idx="377">
                  <c:v>1.4886613655212752E-9</c:v>
                </c:pt>
                <c:pt idx="378">
                  <c:v>1.5842756563756667E-9</c:v>
                </c:pt>
                <c:pt idx="379">
                  <c:v>1.6858625024633622E-9</c:v>
                </c:pt>
                <c:pt idx="380">
                  <c:v>1.7937839079631935E-9</c:v>
                </c:pt>
                <c:pt idx="381">
                  <c:v>1.9084231091109098E-9</c:v>
                </c:pt>
                <c:pt idx="382">
                  <c:v>2.0301857751958026E-9</c:v>
                </c:pt>
                <c:pt idx="383">
                  <c:v>2.1595012748020874E-9</c:v>
                </c:pt>
                <c:pt idx="384">
                  <c:v>2.2968240106809837E-9</c:v>
                </c:pt>
                <c:pt idx="385">
                  <c:v>2.4426348268058463E-9</c:v>
                </c:pt>
                <c:pt idx="386">
                  <c:v>2.5974424913372667E-9</c:v>
                </c:pt>
                <c:pt idx="387">
                  <c:v>2.7617852594072455E-9</c:v>
                </c:pt>
                <c:pt idx="388">
                  <c:v>2.9362325198224907E-9</c:v>
                </c:pt>
                <c:pt idx="389">
                  <c:v>3.1213865299861176E-9</c:v>
                </c:pt>
                <c:pt idx="390">
                  <c:v>3.3178842435456774E-9</c:v>
                </c:pt>
                <c:pt idx="391">
                  <c:v>3.526399235493664E-9</c:v>
                </c:pt>
                <c:pt idx="392">
                  <c:v>3.7476437296742141E-9</c:v>
                </c:pt>
                <c:pt idx="393">
                  <c:v>3.9823707338882385E-9</c:v>
                </c:pt>
                <c:pt idx="394">
                  <c:v>4.2313762880378185E-9</c:v>
                </c:pt>
                <c:pt idx="395">
                  <c:v>4.4955018310110725E-9</c:v>
                </c:pt>
                <c:pt idx="396">
                  <c:v>4.7756366922799672E-9</c:v>
                </c:pt>
                <c:pt idx="397">
                  <c:v>5.0727207144680288E-9</c:v>
                </c:pt>
                <c:pt idx="398">
                  <c:v>5.3877470134401369E-9</c:v>
                </c:pt>
                <c:pt idx="399">
                  <c:v>5.7217648827767846E-9</c:v>
                </c:pt>
                <c:pt idx="400">
                  <c:v>6.0758828498200038E-9</c:v>
                </c:pt>
                <c:pt idx="401">
                  <c:v>6.4512718908082904E-9</c:v>
                </c:pt>
                <c:pt idx="402">
                  <c:v>6.8491688129820842E-9</c:v>
                </c:pt>
                <c:pt idx="403">
                  <c:v>7.2708798118961534E-9</c:v>
                </c:pt>
                <c:pt idx="404">
                  <c:v>7.7177842125663863E-9</c:v>
                </c:pt>
                <c:pt idx="405">
                  <c:v>8.1913384034748078E-9</c:v>
                </c:pt>
                <c:pt idx="406">
                  <c:v>8.6930799728755412E-9</c:v>
                </c:pt>
                <c:pt idx="407">
                  <c:v>9.2246320572777708E-9</c:v>
                </c:pt>
                <c:pt idx="408">
                  <c:v>9.7877079124359599E-9</c:v>
                </c:pt>
                <c:pt idx="409">
                  <c:v>1.0384115717650828E-8</c:v>
                </c:pt>
                <c:pt idx="410">
                  <c:v>1.1015763624676475E-8</c:v>
                </c:pt>
                <c:pt idx="411">
                  <c:v>1.1684665063043642E-8</c:v>
                </c:pt>
                <c:pt idx="412">
                  <c:v>1.2392944314143569E-8</c:v>
                </c:pt>
                <c:pt idx="413">
                  <c:v>1.3142842366975229E-8</c:v>
                </c:pt>
                <c:pt idx="414">
                  <c:v>1.3936723069040061E-8</c:v>
                </c:pt>
                <c:pt idx="415">
                  <c:v>1.477707958647223E-8</c:v>
                </c:pt>
                <c:pt idx="416">
                  <c:v>1.5666541188124333E-8</c:v>
                </c:pt>
                <c:pt idx="417">
                  <c:v>1.6607880368983371E-8</c:v>
                </c:pt>
                <c:pt idx="418">
                  <c:v>1.7604020328976585E-8</c:v>
                </c:pt>
                <c:pt idx="419">
                  <c:v>1.8658042823936365E-8</c:v>
                </c:pt>
                <c:pt idx="420">
                  <c:v>1.9773196406234273E-8</c:v>
                </c:pt>
                <c:pt idx="421">
                  <c:v>2.0952905073366098E-8</c:v>
                </c:pt>
                <c:pt idx="422">
                  <c:v>2.2200777343567492E-8</c:v>
                </c:pt>
                <c:pt idx="423">
                  <c:v>2.352061577837855E-8</c:v>
                </c:pt>
                <c:pt idx="424">
                  <c:v>2.4916426972937972E-8</c:v>
                </c:pt>
                <c:pt idx="425">
                  <c:v>2.6392432035692136E-8</c:v>
                </c:pt>
                <c:pt idx="426">
                  <c:v>2.7953077580140248E-8</c:v>
                </c:pt>
                <c:pt idx="427">
                  <c:v>2.9603047252214796E-8</c:v>
                </c:pt>
                <c:pt idx="428">
                  <c:v>3.1347273817903524E-8</c:v>
                </c:pt>
                <c:pt idx="429">
                  <c:v>3.3190951836778393E-8</c:v>
                </c:pt>
                <c:pt idx="430">
                  <c:v>3.5139550948186354E-8</c:v>
                </c:pt>
                <c:pt idx="431">
                  <c:v>3.7198829797997002E-8</c:v>
                </c:pt>
                <c:pt idx="432">
                  <c:v>3.9374850634978353E-8</c:v>
                </c:pt>
                <c:pt idx="433">
                  <c:v>4.1673994607102326E-8</c:v>
                </c:pt>
                <c:pt idx="434">
                  <c:v>4.4102977789350669E-8</c:v>
                </c:pt>
                <c:pt idx="435">
                  <c:v>4.6668867975918844E-8</c:v>
                </c:pt>
                <c:pt idx="436">
                  <c:v>4.9379102271079224E-8</c:v>
                </c:pt>
                <c:pt idx="437">
                  <c:v>5.2241505514398017E-8</c:v>
                </c:pt>
                <c:pt idx="438">
                  <c:v>5.5264309577469258E-8</c:v>
                </c:pt>
                <c:pt idx="439">
                  <c:v>5.8456173570871106E-8</c:v>
                </c:pt>
                <c:pt idx="440">
                  <c:v>6.1826205001627153E-8</c:v>
                </c:pt>
                <c:pt idx="441">
                  <c:v>6.5383981923118564E-8</c:v>
                </c:pt>
                <c:pt idx="442">
                  <c:v>6.9139576121089454E-8</c:v>
                </c:pt>
                <c:pt idx="443">
                  <c:v>7.3103577381172719E-8</c:v>
                </c:pt>
                <c:pt idx="444">
                  <c:v>7.7287118885190207E-8</c:v>
                </c:pt>
                <c:pt idx="445">
                  <c:v>8.1701903785391109E-8</c:v>
                </c:pt>
                <c:pt idx="446">
                  <c:v>8.6360233007761851E-8</c:v>
                </c:pt>
                <c:pt idx="447">
                  <c:v>9.1275034337614501E-8</c:v>
                </c:pt>
                <c:pt idx="448">
                  <c:v>9.6459892842680346E-8</c:v>
                </c:pt>
                <c:pt idx="449">
                  <c:v>1.0192908269129659E-7</c:v>
                </c:pt>
                <c:pt idx="450">
                  <c:v>1.0769760042537326E-7</c:v>
                </c:pt>
                <c:pt idx="451">
                  <c:v>1.1378119975028384E-7</c:v>
                </c:pt>
                <c:pt idx="452">
                  <c:v>1.2019642790621671E-7</c:v>
                </c:pt>
                <c:pt idx="453">
                  <c:v>1.269606636880596E-7</c:v>
                </c:pt>
                <c:pt idx="454">
                  <c:v>1.340921571834739E-7</c:v>
                </c:pt>
                <c:pt idx="455">
                  <c:v>1.4161007130153476E-7</c:v>
                </c:pt>
                <c:pt idx="456">
                  <c:v>1.4953452516707841E-7</c:v>
                </c:pt>
                <c:pt idx="457">
                  <c:v>1.5788663945880451E-7</c:v>
                </c:pt>
                <c:pt idx="458">
                  <c:v>1.6668858377213765E-7</c:v>
                </c:pt>
                <c:pt idx="459">
                  <c:v>1.7596362609095119E-7</c:v>
                </c:pt>
                <c:pt idx="460">
                  <c:v>1.8573618445542931E-7</c:v>
                </c:pt>
                <c:pt idx="461">
                  <c:v>1.9603188091665131E-7</c:v>
                </c:pt>
                <c:pt idx="462">
                  <c:v>2.0687759787185374E-7</c:v>
                </c:pt>
                <c:pt idx="463">
                  <c:v>2.1830153687786212E-7</c:v>
                </c:pt>
                <c:pt idx="464">
                  <c:v>2.3033328004379786E-7</c:v>
                </c:pt>
                <c:pt idx="465">
                  <c:v>2.4300385410792274E-7</c:v>
                </c:pt>
                <c:pt idx="466">
                  <c:v>2.5634579730732175E-7</c:v>
                </c:pt>
                <c:pt idx="467">
                  <c:v>2.7039322915314794E-7</c:v>
                </c:pt>
                <c:pt idx="468">
                  <c:v>2.8518192322824664E-7</c:v>
                </c:pt>
                <c:pt idx="469">
                  <c:v>3.0074938312822345E-7</c:v>
                </c:pt>
                <c:pt idx="470">
                  <c:v>3.1713492167142909E-7</c:v>
                </c:pt>
                <c:pt idx="471">
                  <c:v>3.3437974350780242E-7</c:v>
                </c:pt>
                <c:pt idx="472">
                  <c:v>3.5252703126121842E-7</c:v>
                </c:pt>
                <c:pt idx="473">
                  <c:v>3.716220353447538E-7</c:v>
                </c:pt>
                <c:pt idx="474">
                  <c:v>3.9171216759327419E-7</c:v>
                </c:pt>
                <c:pt idx="475">
                  <c:v>4.1284709886278199E-7</c:v>
                </c:pt>
                <c:pt idx="476">
                  <c:v>4.3507886075128444E-7</c:v>
                </c:pt>
                <c:pt idx="477">
                  <c:v>4.5846195160129426E-7</c:v>
                </c:pt>
                <c:pt idx="478">
                  <c:v>4.8305344694971503E-7</c:v>
                </c:pt>
                <c:pt idx="479">
                  <c:v>5.0891311459649917E-7</c:v>
                </c:pt>
                <c:pt idx="480">
                  <c:v>5.3610353446948416E-7</c:v>
                </c:pt>
                <c:pt idx="481">
                  <c:v>5.64690223468784E-7</c:v>
                </c:pt>
                <c:pt idx="482">
                  <c:v>5.9474176548046672E-7</c:v>
                </c:pt>
                <c:pt idx="483">
                  <c:v>6.2632994675556529E-7</c:v>
                </c:pt>
                <c:pt idx="484">
                  <c:v>6.5952989685718297E-7</c:v>
                </c:pt>
                <c:pt idx="485">
                  <c:v>6.9442023538517849E-7</c:v>
                </c:pt>
                <c:pt idx="486">
                  <c:v>7.3108322469497232E-7</c:v>
                </c:pt>
                <c:pt idx="487">
                  <c:v>7.696049288341178E-7</c:v>
                </c:pt>
                <c:pt idx="488">
                  <c:v>8.1007537892772133E-7</c:v>
                </c:pt>
                <c:pt idx="489">
                  <c:v>8.5258874525135124E-7</c:v>
                </c:pt>
                <c:pt idx="490">
                  <c:v>8.9724351623787465E-7</c:v>
                </c:pt>
                <c:pt idx="491">
                  <c:v>9.4414268467260422E-7</c:v>
                </c:pt>
                <c:pt idx="492">
                  <c:v>9.933939413394055E-7</c:v>
                </c:pt>
                <c:pt idx="493">
                  <c:v>1.0451098763887328E-6</c:v>
                </c:pt>
                <c:pt idx="494">
                  <c:v>1.0994081887075917E-6</c:v>
                </c:pt>
                <c:pt idx="495">
                  <c:v>1.1564119035791401E-6</c:v>
                </c:pt>
                <c:pt idx="496">
                  <c:v>1.2162495989306438E-6</c:v>
                </c:pt>
                <c:pt idx="497">
                  <c:v>1.279055640475865E-6</c:v>
                </c:pt>
                <c:pt idx="498">
                  <c:v>1.3449704260687013E-6</c:v>
                </c:pt>
                <c:pt idx="499">
                  <c:v>1.4141406395942221E-6</c:v>
                </c:pt>
                <c:pt idx="500">
                  <c:v>1.486719514733479E-6</c:v>
                </c:pt>
                <c:pt idx="501">
                  <c:v>1.5628671089484323E-6</c:v>
                </c:pt>
                <c:pt idx="502">
                  <c:v>1.6427505880441752E-6</c:v>
                </c:pt>
                <c:pt idx="503">
                  <c:v>1.7265445216761287E-6</c:v>
                </c:pt>
                <c:pt idx="504">
                  <c:v>1.8144311901810408E-6</c:v>
                </c:pt>
                <c:pt idx="505">
                  <c:v>1.9066009031217708E-6</c:v>
                </c:pt>
                <c:pt idx="506">
                  <c:v>2.0032523299474069E-6</c:v>
                </c:pt>
                <c:pt idx="507">
                  <c:v>2.1045928431819852E-6</c:v>
                </c:pt>
                <c:pt idx="508">
                  <c:v>2.2108388745672231E-6</c:v>
                </c:pt>
                <c:pt idx="509">
                  <c:v>2.3222162845967387E-6</c:v>
                </c:pt>
                <c:pt idx="510">
                  <c:v>2.4389607458920477E-6</c:v>
                </c:pt>
                <c:pt idx="511">
                  <c:v>2.5613181408831611E-6</c:v>
                </c:pt>
                <c:pt idx="512">
                  <c:v>2.6895449742700753E-6</c:v>
                </c:pt>
                <c:pt idx="513">
                  <c:v>2.8239088007543056E-6</c:v>
                </c:pt>
                <c:pt idx="514">
                  <c:v>2.9646886685436979E-6</c:v>
                </c:pt>
                <c:pt idx="515">
                  <c:v>3.1121755791472855E-6</c:v>
                </c:pt>
                <c:pt idx="516">
                  <c:v>3.2666729639915337E-6</c:v>
                </c:pt>
                <c:pt idx="517">
                  <c:v>3.4284971784032178E-6</c:v>
                </c:pt>
                <c:pt idx="518">
                  <c:v>3.5979780135193361E-6</c:v>
                </c:pt>
                <c:pt idx="519">
                  <c:v>3.77545922669935E-6</c:v>
                </c:pt>
                <c:pt idx="520">
                  <c:v>3.9612990910299848E-6</c:v>
                </c:pt>
                <c:pt idx="521">
                  <c:v>4.1558709645290072E-6</c:v>
                </c:pt>
                <c:pt idx="522">
                  <c:v>4.3595638796693361E-6</c:v>
                </c:pt>
                <c:pt idx="523">
                  <c:v>4.5727831538617474E-6</c:v>
                </c:pt>
                <c:pt idx="524">
                  <c:v>4.7959510215500077E-6</c:v>
                </c:pt>
                <c:pt idx="525">
                  <c:v>5.0295072885898187E-6</c:v>
                </c:pt>
                <c:pt idx="526">
                  <c:v>5.2739100095985489E-6</c:v>
                </c:pt>
                <c:pt idx="527">
                  <c:v>5.5296361889811919E-6</c:v>
                </c:pt>
                <c:pt idx="528">
                  <c:v>5.797182506354269E-6</c:v>
                </c:pt>
                <c:pt idx="529">
                  <c:v>6.0770660671079625E-6</c:v>
                </c:pt>
                <c:pt idx="530">
                  <c:v>6.3698251788637966E-6</c:v>
                </c:pt>
                <c:pt idx="531">
                  <c:v>6.6760201546040338E-6</c:v>
                </c:pt>
                <c:pt idx="532">
                  <c:v>6.9962341432667992E-6</c:v>
                </c:pt>
                <c:pt idx="533">
                  <c:v>7.331073988620168E-6</c:v>
                </c:pt>
                <c:pt idx="534">
                  <c:v>7.6811711172465116E-6</c:v>
                </c:pt>
                <c:pt idx="535">
                  <c:v>8.0471824564882041E-6</c:v>
                </c:pt>
                <c:pt idx="536">
                  <c:v>8.4297913832244738E-6</c:v>
                </c:pt>
                <c:pt idx="537">
                  <c:v>8.8297087043695949E-6</c:v>
                </c:pt>
                <c:pt idx="538">
                  <c:v>9.2476736700009004E-6</c:v>
                </c:pt>
                <c:pt idx="539">
                  <c:v>9.6844550200465496E-6</c:v>
                </c:pt>
                <c:pt idx="540">
                  <c:v>1.014085206548112E-5</c:v>
                </c:pt>
                <c:pt idx="541">
                  <c:v>1.0617695805002544E-5</c:v>
                </c:pt>
                <c:pt idx="542">
                  <c:v>1.1115850078171686E-5</c:v>
                </c:pt>
                <c:pt idx="543">
                  <c:v>1.1636212756036279E-5</c:v>
                </c:pt>
                <c:pt idx="544">
                  <c:v>1.2179716970261991E-5</c:v>
                </c:pt>
                <c:pt idx="545">
                  <c:v>1.2747332381826489E-5</c:v>
                </c:pt>
                <c:pt idx="546">
                  <c:v>1.3340066490348564E-5</c:v>
                </c:pt>
                <c:pt idx="547">
                  <c:v>1.3958965985147181E-5</c:v>
                </c:pt>
                <c:pt idx="548">
                  <c:v>1.4605118139144949E-5</c:v>
                </c:pt>
                <c:pt idx="549">
                  <c:v>1.5279652246753367E-5</c:v>
                </c:pt>
                <c:pt idx="550">
                  <c:v>1.5983741106896842E-5</c:v>
                </c:pt>
                <c:pt idx="551">
                  <c:v>1.6718602552356072E-5</c:v>
                </c:pt>
                <c:pt idx="552">
                  <c:v>1.7485501026629723E-5</c:v>
                </c:pt>
                <c:pt idx="553">
                  <c:v>1.8285749209537565E-5</c:v>
                </c:pt>
                <c:pt idx="554">
                  <c:v>1.9120709692807512E-5</c:v>
                </c:pt>
                <c:pt idx="555">
                  <c:v>1.9991796706912132E-5</c:v>
                </c:pt>
                <c:pt idx="556">
                  <c:v>2.0900477900439267E-5</c:v>
                </c:pt>
                <c:pt idx="557">
                  <c:v>2.1848276173304862E-5</c:v>
                </c:pt>
                <c:pt idx="558">
                  <c:v>2.2836771565134831E-5</c:v>
                </c:pt>
                <c:pt idx="559">
                  <c:v>2.3867603200166963E-5</c:v>
                </c:pt>
                <c:pt idx="560">
                  <c:v>2.4942471290040372E-5</c:v>
                </c:pt>
                <c:pt idx="561">
                  <c:v>2.6063139195864634E-5</c:v>
                </c:pt>
                <c:pt idx="562">
                  <c:v>2.7231435550978338E-5</c:v>
                </c:pt>
                <c:pt idx="563">
                  <c:v>2.8449256445829397E-5</c:v>
                </c:pt>
                <c:pt idx="564">
                  <c:v>2.9718567676426678E-5</c:v>
                </c:pt>
                <c:pt idx="565">
                  <c:v>3.1041407057833942E-5</c:v>
                </c:pt>
                <c:pt idx="566">
                  <c:v>3.2419886804196898E-5</c:v>
                </c:pt>
                <c:pt idx="567">
                  <c:v>3.3856195976810263E-5</c:v>
                </c:pt>
                <c:pt idx="568">
                  <c:v>3.5352603001754753E-5</c:v>
                </c:pt>
                <c:pt idx="569">
                  <c:v>3.6911458258646985E-5</c:v>
                </c:pt>
                <c:pt idx="570">
                  <c:v>3.8535196742067275E-5</c:v>
                </c:pt>
                <c:pt idx="571">
                  <c:v>4.0226340797244243E-5</c:v>
                </c:pt>
                <c:pt idx="572">
                  <c:v>4.1987502931595759E-5</c:v>
                </c:pt>
                <c:pt idx="573">
                  <c:v>4.3821388703735539E-5</c:v>
                </c:pt>
                <c:pt idx="574">
                  <c:v>4.5730799691577915E-5</c:v>
                </c:pt>
                <c:pt idx="575">
                  <c:v>4.7718636541180611E-5</c:v>
                </c:pt>
                <c:pt idx="576">
                  <c:v>4.9787902097986781E-5</c:v>
                </c:pt>
                <c:pt idx="577">
                  <c:v>5.1941704622133471E-5</c:v>
                </c:pt>
                <c:pt idx="578">
                  <c:v>5.4183261089512714E-5</c:v>
                </c:pt>
                <c:pt idx="579">
                  <c:v>5.6515900580278886E-5</c:v>
                </c:pt>
                <c:pt idx="580">
                  <c:v>5.8943067756510107E-5</c:v>
                </c:pt>
                <c:pt idx="581">
                  <c:v>6.1468326430738304E-5</c:v>
                </c:pt>
                <c:pt idx="582">
                  <c:v>6.409536322707399E-5</c:v>
                </c:pt>
                <c:pt idx="583">
                  <c:v>6.6827991336657256E-5</c:v>
                </c:pt>
                <c:pt idx="584">
                  <c:v>6.9670154369179551E-5</c:v>
                </c:pt>
                <c:pt idx="585">
                  <c:v>7.2625930302216206E-5</c:v>
                </c:pt>
                <c:pt idx="586">
                  <c:v>7.5699535530123686E-5</c:v>
                </c:pt>
                <c:pt idx="587">
                  <c:v>7.8895329014250749E-5</c:v>
                </c:pt>
                <c:pt idx="588">
                  <c:v>8.2217816536242039E-5</c:v>
                </c:pt>
                <c:pt idx="589">
                  <c:v>8.5671655056136192E-5</c:v>
                </c:pt>
                <c:pt idx="590">
                  <c:v>8.9261657177085196E-5</c:v>
                </c:pt>
                <c:pt idx="591">
                  <c:v>9.2992795718396156E-5</c:v>
                </c:pt>
                <c:pt idx="592">
                  <c:v>9.6870208398667978E-5</c:v>
                </c:pt>
                <c:pt idx="593">
                  <c:v>1.0089920263076118E-4</c:v>
                </c:pt>
                <c:pt idx="594">
                  <c:v>1.0508526043034465E-4</c:v>
                </c:pt>
                <c:pt idx="595">
                  <c:v>1.0943404343974279E-4</c:v>
                </c:pt>
                <c:pt idx="596">
                  <c:v>1.1395139806880488E-4</c:v>
                </c:pt>
                <c:pt idx="597">
                  <c:v>1.1864336075450381E-4</c:v>
                </c:pt>
                <c:pt idx="598">
                  <c:v>1.2351616334095871E-4</c:v>
                </c:pt>
                <c:pt idx="599">
                  <c:v>1.2857623858155369E-4</c:v>
                </c:pt>
                <c:pt idx="600">
                  <c:v>1.3383022576481592E-4</c:v>
                </c:pt>
                <c:pt idx="601">
                  <c:v>1.3928497646568778E-4</c:v>
                </c:pt>
                <c:pt idx="602">
                  <c:v>1.4494756042381598E-4</c:v>
                </c:pt>
                <c:pt idx="603">
                  <c:v>1.5082527155044009E-4</c:v>
                </c:pt>
                <c:pt idx="604">
                  <c:v>1.5692563406545141E-4</c:v>
                </c:pt>
                <c:pt idx="605">
                  <c:v>1.6325640876615832E-4</c:v>
                </c:pt>
                <c:pt idx="606">
                  <c:v>1.6982559942925652E-4</c:v>
                </c:pt>
                <c:pt idx="607">
                  <c:v>1.7664145934748085E-4</c:v>
                </c:pt>
                <c:pt idx="608">
                  <c:v>1.8371249800236327E-4</c:v>
                </c:pt>
                <c:pt idx="609">
                  <c:v>1.9104748787450085E-4</c:v>
                </c:pt>
                <c:pt idx="610">
                  <c:v>1.9865547139267194E-4</c:v>
                </c:pt>
                <c:pt idx="611">
                  <c:v>2.0654576802312124E-4</c:v>
                </c:pt>
                <c:pt idx="612">
                  <c:v>2.1472798150025865E-4</c:v>
                </c:pt>
                <c:pt idx="613">
                  <c:v>2.2321200719999001E-4</c:v>
                </c:pt>
                <c:pt idx="614">
                  <c:v>2.3200803965682591E-4</c:v>
                </c:pt>
                <c:pt idx="615">
                  <c:v>2.4112658022587246E-4</c:v>
                </c:pt>
                <c:pt idx="616">
                  <c:v>2.5057844489073569E-4</c:v>
                </c:pt>
                <c:pt idx="617">
                  <c:v>2.6037477221831269E-4</c:v>
                </c:pt>
                <c:pt idx="618">
                  <c:v>2.7052703146138667E-4</c:v>
                </c:pt>
                <c:pt idx="619">
                  <c:v>2.8104703080984673E-4</c:v>
                </c:pt>
                <c:pt idx="620">
                  <c:v>2.9194692579131607E-4</c:v>
                </c:pt>
                <c:pt idx="621">
                  <c:v>3.0323922782185466E-4</c:v>
                </c:pt>
                <c:pt idx="622">
                  <c:v>3.1493681290736711E-4</c:v>
                </c:pt>
                <c:pt idx="623">
                  <c:v>3.270529304962143E-4</c:v>
                </c:pt>
                <c:pt idx="624">
                  <c:v>3.3960121248348884E-4</c:v>
                </c:pt>
                <c:pt idx="625">
                  <c:v>3.5259568236727345E-4</c:v>
                </c:pt>
                <c:pt idx="626">
                  <c:v>3.6605076455715742E-4</c:v>
                </c:pt>
                <c:pt idx="627">
                  <c:v>3.799812938351371E-4</c:v>
                </c:pt>
                <c:pt idx="628">
                  <c:v>3.9440252496896594E-4</c:v>
                </c:pt>
                <c:pt idx="629">
                  <c:v>4.0933014247788096E-4</c:v>
                </c:pt>
                <c:pt idx="630">
                  <c:v>4.2478027055054766E-4</c:v>
                </c:pt>
                <c:pt idx="631">
                  <c:v>4.4076948311492066E-4</c:v>
                </c:pt>
                <c:pt idx="632">
                  <c:v>4.5731481405963817E-4</c:v>
                </c:pt>
                <c:pt idx="633">
                  <c:v>4.7443376760639388E-4</c:v>
                </c:pt>
                <c:pt idx="634">
                  <c:v>4.9214432883264126E-4</c:v>
                </c:pt>
                <c:pt idx="635">
                  <c:v>5.1046497434392485E-4</c:v>
                </c:pt>
                <c:pt idx="636">
                  <c:v>5.2941468309466511E-4</c:v>
                </c:pt>
                <c:pt idx="637">
                  <c:v>5.4901294735668017E-4</c:v>
                </c:pt>
                <c:pt idx="638">
                  <c:v>5.6927978383396389E-4</c:v>
                </c:pt>
                <c:pt idx="639">
                  <c:v>5.9023574492248669E-4</c:v>
                </c:pt>
                <c:pt idx="640">
                  <c:v>6.1190193011346366E-4</c:v>
                </c:pt>
                <c:pt idx="641">
                  <c:v>6.3429999753843798E-4</c:v>
                </c:pt>
                <c:pt idx="642">
                  <c:v>6.5745217565434707E-4</c:v>
                </c:pt>
                <c:pt idx="643">
                  <c:v>6.813812750665507E-4</c:v>
                </c:pt>
                <c:pt idx="644">
                  <c:v>7.0611070048768427E-4</c:v>
                </c:pt>
                <c:pt idx="645">
                  <c:v>7.3166446282994617E-4</c:v>
                </c:pt>
                <c:pt idx="646">
                  <c:v>7.5806719142833517E-4</c:v>
                </c:pt>
                <c:pt idx="647">
                  <c:v>7.8534414639208053E-4</c:v>
                </c:pt>
                <c:pt idx="648">
                  <c:v>8.1352123108140726E-4</c:v>
                </c:pt>
                <c:pt idx="649">
                  <c:v>8.4262500470648721E-4</c:v>
                </c:pt>
                <c:pt idx="650">
                  <c:v>8.7268269504533298E-4</c:v>
                </c:pt>
                <c:pt idx="651">
                  <c:v>9.0372221127708299E-4</c:v>
                </c:pt>
                <c:pt idx="652">
                  <c:v>9.3577215692702408E-4</c:v>
                </c:pt>
                <c:pt idx="653">
                  <c:v>9.6886184291937515E-4</c:v>
                </c:pt>
                <c:pt idx="654">
                  <c:v>1.0030213007337519E-3</c:v>
                </c:pt>
                <c:pt idx="655">
                  <c:v>1.0382812956609094E-3</c:v>
                </c:pt>
                <c:pt idx="656">
                  <c:v>1.0746733401532183E-3</c:v>
                </c:pt>
                <c:pt idx="657">
                  <c:v>1.1122297072650312E-3</c:v>
                </c:pt>
                <c:pt idx="658">
                  <c:v>1.1509834441779333E-3</c:v>
                </c:pt>
                <c:pt idx="659">
                  <c:v>1.1909683858055485E-3</c:v>
                </c:pt>
                <c:pt idx="660">
                  <c:v>1.2322191684724329E-3</c:v>
                </c:pt>
                <c:pt idx="661">
                  <c:v>1.274771243661228E-3</c:v>
                </c:pt>
                <c:pt idx="662">
                  <c:v>1.3186608918221176E-3</c:v>
                </c:pt>
                <c:pt idx="663">
                  <c:v>1.3639252362382614E-3</c:v>
                </c:pt>
                <c:pt idx="664">
                  <c:v>1.4106022569407195E-3</c:v>
                </c:pt>
                <c:pt idx="665">
                  <c:v>1.4587308046660615E-3</c:v>
                </c:pt>
                <c:pt idx="666">
                  <c:v>1.508350614849601E-3</c:v>
                </c:pt>
                <c:pt idx="667">
                  <c:v>1.5595023216469657E-3</c:v>
                </c:pt>
                <c:pt idx="668">
                  <c:v>1.6122274719763739E-3</c:v>
                </c:pt>
                <c:pt idx="669">
                  <c:v>1.6665685395738086E-3</c:v>
                </c:pt>
                <c:pt idx="670">
                  <c:v>1.7225689390528839E-3</c:v>
                </c:pt>
                <c:pt idx="671">
                  <c:v>1.7802730399610577E-3</c:v>
                </c:pt>
                <c:pt idx="672">
                  <c:v>1.8397261808234327E-3</c:v>
                </c:pt>
                <c:pt idx="673">
                  <c:v>1.9009746831652105E-3</c:v>
                </c:pt>
                <c:pt idx="674">
                  <c:v>1.9640658655034771E-3</c:v>
                </c:pt>
                <c:pt idx="675">
                  <c:v>2.0290480572988448E-3</c:v>
                </c:pt>
                <c:pt idx="676">
                  <c:v>2.0959706128569917E-3</c:v>
                </c:pt>
                <c:pt idx="677">
                  <c:v>2.1648839251700832E-3</c:v>
                </c:pt>
                <c:pt idx="678">
                  <c:v>2.2358394396875311E-3</c:v>
                </c:pt>
                <c:pt idx="679">
                  <c:v>2.3088896680054597E-3</c:v>
                </c:pt>
                <c:pt idx="680">
                  <c:v>2.3840882014637727E-3</c:v>
                </c:pt>
                <c:pt idx="681">
                  <c:v>2.4614897246395219E-3</c:v>
                </c:pt>
                <c:pt idx="682">
                  <c:v>2.5411500287253115E-3</c:v>
                </c:pt>
                <c:pt idx="683">
                  <c:v>2.6231260247797754E-3</c:v>
                </c:pt>
                <c:pt idx="684">
                  <c:v>2.7074757568394205E-3</c:v>
                </c:pt>
                <c:pt idx="685">
                  <c:v>2.7942584148781266E-3</c:v>
                </c:pt>
                <c:pt idx="686">
                  <c:v>2.8835343476020839E-3</c:v>
                </c:pt>
                <c:pt idx="687">
                  <c:v>2.9753650750668549E-3</c:v>
                </c:pt>
                <c:pt idx="688">
                  <c:v>3.0698133011033031E-3</c:v>
                </c:pt>
                <c:pt idx="689">
                  <c:v>3.1669429255386013E-3</c:v>
                </c:pt>
                <c:pt idx="690">
                  <c:v>3.2668190561983977E-3</c:v>
                </c:pt>
                <c:pt idx="691">
                  <c:v>3.3695080206759182E-3</c:v>
                </c:pt>
                <c:pt idx="692">
                  <c:v>3.4750773778533294E-3</c:v>
                </c:pt>
                <c:pt idx="693">
                  <c:v>3.5835959291607091E-3</c:v>
                </c:pt>
                <c:pt idx="694">
                  <c:v>3.6951337295573375E-3</c:v>
                </c:pt>
                <c:pt idx="695">
                  <c:v>3.809762098220064E-3</c:v>
                </c:pt>
                <c:pt idx="696">
                  <c:v>3.9275536289229852E-3</c:v>
                </c:pt>
                <c:pt idx="697">
                  <c:v>4.0485822000925877E-3</c:v>
                </c:pt>
                <c:pt idx="698">
                  <c:v>4.1729229845220714E-3</c:v>
                </c:pt>
                <c:pt idx="699">
                  <c:v>4.3006524587285051E-3</c:v>
                </c:pt>
                <c:pt idx="700">
                  <c:v>4.4318484119360117E-3</c:v>
                </c:pt>
                <c:pt idx="701">
                  <c:v>4.5665899546681E-3</c:v>
                </c:pt>
                <c:pt idx="702">
                  <c:v>4.7049575269318732E-3</c:v>
                </c:pt>
                <c:pt idx="703">
                  <c:v>4.8470329059767912E-3</c:v>
                </c:pt>
                <c:pt idx="704">
                  <c:v>4.9928992136101585E-3</c:v>
                </c:pt>
                <c:pt idx="705">
                  <c:v>5.1426409230516676E-3</c:v>
                </c:pt>
                <c:pt idx="706">
                  <c:v>5.2963438653086817E-3</c:v>
                </c:pt>
                <c:pt idx="707">
                  <c:v>5.4540952350541514E-3</c:v>
                </c:pt>
                <c:pt idx="708">
                  <c:v>5.6159835959885031E-3</c:v>
                </c:pt>
                <c:pt idx="709">
                  <c:v>5.7820988856669558E-3</c:v>
                </c:pt>
                <c:pt idx="710">
                  <c:v>5.952532419773263E-3</c:v>
                </c:pt>
                <c:pt idx="711">
                  <c:v>6.1273768958210366E-3</c:v>
                </c:pt>
                <c:pt idx="712">
                  <c:v>6.3067263962631997E-3</c:v>
                </c:pt>
                <c:pt idx="713">
                  <c:v>6.490676390990568E-3</c:v>
                </c:pt>
                <c:pt idx="714">
                  <c:v>6.6793237391997483E-3</c:v>
                </c:pt>
                <c:pt idx="715">
                  <c:v>6.8727666906110273E-3</c:v>
                </c:pt>
                <c:pt idx="716">
                  <c:v>7.0711048860164329E-3</c:v>
                </c:pt>
                <c:pt idx="717">
                  <c:v>7.2744393571381278E-3</c:v>
                </c:pt>
                <c:pt idx="718">
                  <c:v>7.4828725257773962E-3</c:v>
                </c:pt>
                <c:pt idx="719">
                  <c:v>7.6965082022340779E-3</c:v>
                </c:pt>
                <c:pt idx="720">
                  <c:v>7.9154515829766414E-3</c:v>
                </c:pt>
                <c:pt idx="721">
                  <c:v>8.139809247542611E-3</c:v>
                </c:pt>
                <c:pt idx="722">
                  <c:v>8.3696891546495393E-3</c:v>
                </c:pt>
                <c:pt idx="723">
                  <c:v>8.6052006374960945E-3</c:v>
                </c:pt>
                <c:pt idx="724">
                  <c:v>8.8464543982335643E-3</c:v>
                </c:pt>
                <c:pt idx="725">
                  <c:v>9.0935625015872972E-3</c:v>
                </c:pt>
                <c:pt idx="726">
                  <c:v>9.3466383676084463E-3</c:v>
                </c:pt>
                <c:pt idx="727">
                  <c:v>9.6057967635356477E-3</c:v>
                </c:pt>
                <c:pt idx="728">
                  <c:v>9.8711537947468366E-3</c:v>
                </c:pt>
                <c:pt idx="729">
                  <c:v>1.0142826894782684E-2</c:v>
                </c:pt>
                <c:pt idx="730">
                  <c:v>1.0420934814418092E-2</c:v>
                </c:pt>
                <c:pt idx="731">
                  <c:v>1.0705597609767577E-2</c:v>
                </c:pt>
                <c:pt idx="732">
                  <c:v>1.0996936629400864E-2</c:v>
                </c:pt>
                <c:pt idx="733">
                  <c:v>1.1295074500451315E-2</c:v>
                </c:pt>
                <c:pt idx="734">
                  <c:v>1.1600135113697625E-2</c:v>
                </c:pt>
                <c:pt idx="735">
                  <c:v>1.1912243607600131E-2</c:v>
                </c:pt>
                <c:pt idx="736">
                  <c:v>1.2231526351272809E-2</c:v>
                </c:pt>
                <c:pt idx="737">
                  <c:v>1.2558110926372911E-2</c:v>
                </c:pt>
                <c:pt idx="738">
                  <c:v>1.2892126107889904E-2</c:v>
                </c:pt>
                <c:pt idx="739">
                  <c:v>1.3233701843815835E-2</c:v>
                </c:pt>
                <c:pt idx="740">
                  <c:v>1.3582969233679965E-2</c:v>
                </c:pt>
                <c:pt idx="741">
                  <c:v>1.3940060505930035E-2</c:v>
                </c:pt>
                <c:pt idx="742">
                  <c:v>1.4305108994143787E-2</c:v>
                </c:pt>
                <c:pt idx="743">
                  <c:v>1.4678249112053994E-2</c:v>
                </c:pt>
                <c:pt idx="744">
                  <c:v>1.5059616327371282E-2</c:v>
                </c:pt>
                <c:pt idx="745">
                  <c:v>1.544934713438886E-2</c:v>
                </c:pt>
                <c:pt idx="746">
                  <c:v>1.5847579025354379E-2</c:v>
                </c:pt>
                <c:pt idx="747">
                  <c:v>1.625445046059391E-2</c:v>
                </c:pt>
                <c:pt idx="748">
                  <c:v>1.667010083737434E-2</c:v>
                </c:pt>
                <c:pt idx="749">
                  <c:v>1.7094670457490073E-2</c:v>
                </c:pt>
                <c:pt idx="750">
                  <c:v>1.7528300493561532E-2</c:v>
                </c:pt>
                <c:pt idx="751">
                  <c:v>1.7971132954032472E-2</c:v>
                </c:pt>
                <c:pt idx="752">
                  <c:v>1.8423310646854749E-2</c:v>
                </c:pt>
                <c:pt idx="753">
                  <c:v>1.8884977141848704E-2</c:v>
                </c:pt>
                <c:pt idx="754">
                  <c:v>1.9356276731729346E-2</c:v>
                </c:pt>
                <c:pt idx="755">
                  <c:v>1.9837354391787538E-2</c:v>
                </c:pt>
                <c:pt idx="756">
                  <c:v>2.0328355738217906E-2</c:v>
                </c:pt>
                <c:pt idx="757">
                  <c:v>2.0829426985084089E-2</c:v>
                </c:pt>
                <c:pt idx="758">
                  <c:v>2.1340714899914525E-2</c:v>
                </c:pt>
                <c:pt idx="759">
                  <c:v>2.1862366757920956E-2</c:v>
                </c:pt>
                <c:pt idx="760">
                  <c:v>2.2394530294834306E-2</c:v>
                </c:pt>
                <c:pt idx="761">
                  <c:v>2.2937353658351919E-2</c:v>
                </c:pt>
                <c:pt idx="762">
                  <c:v>2.3490985358192402E-2</c:v>
                </c:pt>
                <c:pt idx="763">
                  <c:v>2.4055574214753843E-2</c:v>
                </c:pt>
                <c:pt idx="764">
                  <c:v>2.4631269306373185E-2</c:v>
                </c:pt>
                <c:pt idx="765">
                  <c:v>2.52182199151849E-2</c:v>
                </c:pt>
                <c:pt idx="766">
                  <c:v>2.5816575471578004E-2</c:v>
                </c:pt>
                <c:pt idx="767">
                  <c:v>2.6426485497251875E-2</c:v>
                </c:pt>
                <c:pt idx="768">
                  <c:v>2.7048099546871731E-2</c:v>
                </c:pt>
                <c:pt idx="769">
                  <c:v>2.7681567148326341E-2</c:v>
                </c:pt>
                <c:pt idx="770">
                  <c:v>2.832703774159074E-2</c:v>
                </c:pt>
                <c:pt idx="771">
                  <c:v>2.8984660616198803E-2</c:v>
                </c:pt>
                <c:pt idx="772">
                  <c:v>2.9654584847330433E-2</c:v>
                </c:pt>
                <c:pt idx="773">
                  <c:v>3.0336959230520617E-2</c:v>
                </c:pt>
                <c:pt idx="774">
                  <c:v>3.1031932214997022E-2</c:v>
                </c:pt>
                <c:pt idx="775">
                  <c:v>3.1739651835655261E-2</c:v>
                </c:pt>
                <c:pt idx="776">
                  <c:v>3.24602656436851E-2</c:v>
                </c:pt>
                <c:pt idx="777">
                  <c:v>3.3193920635848528E-2</c:v>
                </c:pt>
                <c:pt idx="778">
                  <c:v>3.3940763182436398E-2</c:v>
                </c:pt>
                <c:pt idx="779">
                  <c:v>3.4700938953905774E-2</c:v>
                </c:pt>
                <c:pt idx="780">
                  <c:v>3.5474592846218185E-2</c:v>
                </c:pt>
                <c:pt idx="781">
                  <c:v>3.6261868904892719E-2</c:v>
                </c:pt>
                <c:pt idx="782">
                  <c:v>3.7062910247792756E-2</c:v>
                </c:pt>
                <c:pt idx="783">
                  <c:v>3.7877858986663494E-2</c:v>
                </c:pt>
                <c:pt idx="784">
                  <c:v>3.8706856147441425E-2</c:v>
                </c:pt>
                <c:pt idx="785">
                  <c:v>3.9550041589355767E-2</c:v>
                </c:pt>
                <c:pt idx="786">
                  <c:v>4.0407553922845584E-2</c:v>
                </c:pt>
                <c:pt idx="787">
                  <c:v>4.1279530426315457E-2</c:v>
                </c:pt>
                <c:pt idx="788">
                  <c:v>4.2166106961755094E-2</c:v>
                </c:pt>
                <c:pt idx="789">
                  <c:v>4.3067417889250281E-2</c:v>
                </c:pt>
                <c:pt idx="790">
                  <c:v>4.3983595980411461E-2</c:v>
                </c:pt>
                <c:pt idx="791">
                  <c:v>4.4914772330751113E-2</c:v>
                </c:pt>
                <c:pt idx="792">
                  <c:v>4.5861076271038671E-2</c:v>
                </c:pt>
                <c:pt idx="793">
                  <c:v>4.6822635277666669E-2</c:v>
                </c:pt>
                <c:pt idx="794">
                  <c:v>4.7799574882060276E-2</c:v>
                </c:pt>
                <c:pt idx="795">
                  <c:v>4.879201857916575E-2</c:v>
                </c:pt>
                <c:pt idx="796">
                  <c:v>4.9800087735053469E-2</c:v>
                </c:pt>
                <c:pt idx="797">
                  <c:v>5.0823901493673634E-2</c:v>
                </c:pt>
                <c:pt idx="798">
                  <c:v>5.1863576682802733E-2</c:v>
                </c:pt>
                <c:pt idx="799">
                  <c:v>5.2919227719222216E-2</c:v>
                </c:pt>
                <c:pt idx="800">
                  <c:v>5.3990966513169682E-2</c:v>
                </c:pt>
                <c:pt idx="801">
                  <c:v>5.5078902372107122E-2</c:v>
                </c:pt>
                <c:pt idx="802">
                  <c:v>5.6183141903849119E-2</c:v>
                </c:pt>
                <c:pt idx="803">
                  <c:v>5.7303788919097924E-2</c:v>
                </c:pt>
                <c:pt idx="804">
                  <c:v>5.8440944333431978E-2</c:v>
                </c:pt>
                <c:pt idx="805">
                  <c:v>5.9594706068796299E-2</c:v>
                </c:pt>
                <c:pt idx="806">
                  <c:v>6.0765168954544729E-2</c:v>
                </c:pt>
                <c:pt idx="807">
                  <c:v>6.1952424628084826E-2</c:v>
                </c:pt>
                <c:pt idx="808">
                  <c:v>6.3156561435178032E-2</c:v>
                </c:pt>
                <c:pt idx="809">
                  <c:v>6.4377664329948431E-2</c:v>
                </c:pt>
                <c:pt idx="810">
                  <c:v>6.561581477465539E-2</c:v>
                </c:pt>
                <c:pt idx="811">
                  <c:v>6.687109063928566E-2</c:v>
                </c:pt>
                <c:pt idx="812">
                  <c:v>6.814356610102279E-2</c:v>
                </c:pt>
                <c:pt idx="813">
                  <c:v>6.9433311543652121E-2</c:v>
                </c:pt>
                <c:pt idx="814">
                  <c:v>7.0740393456961009E-2</c:v>
                </c:pt>
                <c:pt idx="815">
                  <c:v>7.2064874336195336E-2</c:v>
                </c:pt>
                <c:pt idx="816">
                  <c:v>7.3406812581633923E-2</c:v>
                </c:pt>
                <c:pt idx="817">
                  <c:v>7.4766262398344344E-2</c:v>
                </c:pt>
                <c:pt idx="818">
                  <c:v>7.6143273696183761E-2</c:v>
                </c:pt>
                <c:pt idx="819">
                  <c:v>7.753789199011013E-2</c:v>
                </c:pt>
                <c:pt idx="820">
                  <c:v>7.8950158300870002E-2</c:v>
                </c:pt>
                <c:pt idx="821">
                  <c:v>8.0380109056128274E-2</c:v>
                </c:pt>
                <c:pt idx="822">
                  <c:v>8.1827775992116561E-2</c:v>
                </c:pt>
                <c:pt idx="823">
                  <c:v>8.3293186055847915E-2</c:v>
                </c:pt>
                <c:pt idx="824">
                  <c:v>8.4776361307995346E-2</c:v>
                </c:pt>
                <c:pt idx="825">
                  <c:v>8.6277318826484331E-2</c:v>
                </c:pt>
                <c:pt idx="826">
                  <c:v>8.7796070610878102E-2</c:v>
                </c:pt>
                <c:pt idx="827">
                  <c:v>8.9332623487627161E-2</c:v>
                </c:pt>
                <c:pt idx="828">
                  <c:v>9.0886979016254699E-2</c:v>
                </c:pt>
                <c:pt idx="829">
                  <c:v>9.2459133396552193E-2</c:v>
                </c:pt>
                <c:pt idx="830">
                  <c:v>9.4049077376858137E-2</c:v>
                </c:pt>
                <c:pt idx="831">
                  <c:v>9.5656796163494873E-2</c:v>
                </c:pt>
                <c:pt idx="832">
                  <c:v>9.7282269331438062E-2</c:v>
                </c:pt>
                <c:pt idx="833">
                  <c:v>9.8925470736293958E-2</c:v>
                </c:pt>
                <c:pt idx="834">
                  <c:v>0.10058636842766049</c:v>
                </c:pt>
                <c:pt idx="835">
                  <c:v>0.10226492456394763</c:v>
                </c:pt>
                <c:pt idx="836">
                  <c:v>0.1039610953287335</c:v>
                </c:pt>
                <c:pt idx="837">
                  <c:v>0.10567483084873258</c:v>
                </c:pt>
                <c:pt idx="838">
                  <c:v>0.10740607511345249</c:v>
                </c:pt>
                <c:pt idx="839">
                  <c:v>0.10915476589661574</c:v>
                </c:pt>
                <c:pt idx="840">
                  <c:v>0.1109208346794236</c:v>
                </c:pt>
                <c:pt idx="841">
                  <c:v>0.11270420657573829</c:v>
                </c:pt>
                <c:pt idx="842">
                  <c:v>0.11450480025925983</c:v>
                </c:pt>
                <c:pt idx="843">
                  <c:v>0.11632252789277421</c:v>
                </c:pt>
                <c:pt idx="844">
                  <c:v>0.1181572950595491</c:v>
                </c:pt>
                <c:pt idx="845">
                  <c:v>0.12000900069695213</c:v>
                </c:pt>
                <c:pt idx="846">
                  <c:v>0.12187753703236799</c:v>
                </c:pt>
                <c:pt idx="847">
                  <c:v>0.12376278952148902</c:v>
                </c:pt>
                <c:pt idx="848">
                  <c:v>0.12566463678905371</c:v>
                </c:pt>
                <c:pt idx="849">
                  <c:v>0.12758295057210714</c:v>
                </c:pt>
                <c:pt idx="850">
                  <c:v>0.12951759566585674</c:v>
                </c:pt>
                <c:pt idx="851">
                  <c:v>0.13146842987219576</c:v>
                </c:pt>
                <c:pt idx="852">
                  <c:v>0.13343530395096673</c:v>
                </c:pt>
                <c:pt idx="853">
                  <c:v>0.13541806157403544</c:v>
                </c:pt>
                <c:pt idx="854">
                  <c:v>0.13741653928224562</c:v>
                </c:pt>
                <c:pt idx="855">
                  <c:v>0.13943056644532384</c:v>
                </c:pt>
                <c:pt idx="856">
                  <c:v>0.14145996522480209</c:v>
                </c:pt>
                <c:pt idx="857">
                  <c:v>0.14350455054002545</c:v>
                </c:pt>
                <c:pt idx="858">
                  <c:v>0.14556413003731039</c:v>
                </c:pt>
                <c:pt idx="859">
                  <c:v>0.14763850406231824</c:v>
                </c:pt>
                <c:pt idx="860">
                  <c:v>0.14972746563570713</c:v>
                </c:pt>
                <c:pt idx="861">
                  <c:v>0.15183080043212366</c:v>
                </c:pt>
                <c:pt idx="862">
                  <c:v>0.15394828676259545</c:v>
                </c:pt>
                <c:pt idx="863">
                  <c:v>0.15607969556038234</c:v>
                </c:pt>
                <c:pt idx="864">
                  <c:v>0.15822479037034429</c:v>
                </c:pt>
                <c:pt idx="865">
                  <c:v>0.16038332734188063</c:v>
                </c:pt>
                <c:pt idx="866">
                  <c:v>0.16255505522549493</c:v>
                </c:pt>
                <c:pt idx="867">
                  <c:v>0.16473971537303739</c:v>
                </c:pt>
                <c:pt idx="868">
                  <c:v>0.16693704174167195</c:v>
                </c:pt>
                <c:pt idx="869">
                  <c:v>0.16914676090163031</c:v>
                </c:pt>
                <c:pt idx="870">
                  <c:v>0.17136859204776506</c:v>
                </c:pt>
                <c:pt idx="871">
                  <c:v>0.17360224701499039</c:v>
                </c:pt>
                <c:pt idx="872">
                  <c:v>0.17584743029761957</c:v>
                </c:pt>
                <c:pt idx="873">
                  <c:v>0.17810383907265059</c:v>
                </c:pt>
                <c:pt idx="874">
                  <c:v>0.18037116322703711</c:v>
                </c:pt>
                <c:pt idx="875">
                  <c:v>0.18264908538897848</c:v>
                </c:pt>
                <c:pt idx="876">
                  <c:v>0.1849372809632617</c:v>
                </c:pt>
                <c:pt idx="877">
                  <c:v>0.18723541817068573</c:v>
                </c:pt>
                <c:pt idx="878">
                  <c:v>0.18954315809159625</c:v>
                </c:pt>
                <c:pt idx="879">
                  <c:v>0.19186015471355525</c:v>
                </c:pt>
                <c:pt idx="880">
                  <c:v>0.19418605498316865</c:v>
                </c:pt>
                <c:pt idx="881">
                  <c:v>0.19652049886209205</c:v>
                </c:pt>
                <c:pt idx="882">
                  <c:v>0.19886311938723131</c:v>
                </c:pt>
                <c:pt idx="883">
                  <c:v>0.2012135427351526</c:v>
                </c:pt>
                <c:pt idx="884">
                  <c:v>0.20357138829071453</c:v>
                </c:pt>
                <c:pt idx="885">
                  <c:v>0.20593626871992976</c:v>
                </c:pt>
                <c:pt idx="886">
                  <c:v>0.20830779004706323</c:v>
                </c:pt>
                <c:pt idx="887">
                  <c:v>0.21068555173597003</c:v>
                </c:pt>
                <c:pt idx="888">
                  <c:v>0.21306914677567254</c:v>
                </c:pt>
                <c:pt idx="889">
                  <c:v>0.21545816177017427</c:v>
                </c:pt>
                <c:pt idx="890">
                  <c:v>0.21785217703250503</c:v>
                </c:pt>
                <c:pt idx="891">
                  <c:v>0.22025076668298765</c:v>
                </c:pt>
                <c:pt idx="892">
                  <c:v>0.22265349875171545</c:v>
                </c:pt>
                <c:pt idx="893">
                  <c:v>0.22505993528522389</c:v>
                </c:pt>
                <c:pt idx="894">
                  <c:v>0.22746963245734006</c:v>
                </c:pt>
                <c:pt idx="895">
                  <c:v>0.22988214068418719</c:v>
                </c:pt>
                <c:pt idx="896">
                  <c:v>0.23229700474332027</c:v>
                </c:pt>
                <c:pt idx="897">
                  <c:v>0.23471376389696583</c:v>
                </c:pt>
                <c:pt idx="898">
                  <c:v>0.2371319520193336</c:v>
                </c:pt>
                <c:pt idx="899">
                  <c:v>0.23955109772796734</c:v>
                </c:pt>
                <c:pt idx="900">
                  <c:v>0.24197072451909735</c:v>
                </c:pt>
                <c:pt idx="901">
                  <c:v>0.24439035090695357</c:v>
                </c:pt>
                <c:pt idx="902">
                  <c:v>0.24680949056699672</c:v>
                </c:pt>
                <c:pt idx="903">
                  <c:v>0.2492276524830197</c:v>
                </c:pt>
                <c:pt idx="904">
                  <c:v>0.25164434109807143</c:v>
                </c:pt>
                <c:pt idx="905">
                  <c:v>0.2540590564691434</c:v>
                </c:pt>
                <c:pt idx="906">
                  <c:v>0.25647129442557454</c:v>
                </c:pt>
                <c:pt idx="907">
                  <c:v>0.25888054673110306</c:v>
                </c:pt>
                <c:pt idx="908">
                  <c:v>0.26128630124950741</c:v>
                </c:pt>
                <c:pt idx="909">
                  <c:v>0.26368804211377256</c:v>
                </c:pt>
                <c:pt idx="910">
                  <c:v>0.2660852498987093</c:v>
                </c:pt>
                <c:pt idx="911">
                  <c:v>0.26847740179695667</c:v>
                </c:pt>
                <c:pt idx="912">
                  <c:v>0.27086397179829247</c:v>
                </c:pt>
                <c:pt idx="913">
                  <c:v>0.27324443087217126</c:v>
                </c:pt>
                <c:pt idx="914">
                  <c:v>0.2756182471534116</c:v>
                </c:pt>
                <c:pt idx="915">
                  <c:v>0.27798488613094918</c:v>
                </c:pt>
                <c:pt idx="916">
                  <c:v>0.28034381083957316</c:v>
                </c:pt>
                <c:pt idx="917">
                  <c:v>0.28269448205453301</c:v>
                </c:pt>
                <c:pt idx="918">
                  <c:v>0.28503635848896064</c:v>
                </c:pt>
                <c:pt idx="919">
                  <c:v>0.28736889699398194</c:v>
                </c:pt>
                <c:pt idx="920">
                  <c:v>0.28969155276143638</c:v>
                </c:pt>
                <c:pt idx="921">
                  <c:v>0.29200377952909529</c:v>
                </c:pt>
                <c:pt idx="922">
                  <c:v>0.29430502978827922</c:v>
                </c:pt>
                <c:pt idx="923">
                  <c:v>0.29659475499377003</c:v>
                </c:pt>
                <c:pt idx="924">
                  <c:v>0.29887240577590707</c:v>
                </c:pt>
                <c:pt idx="925">
                  <c:v>0.30113743215475897</c:v>
                </c:pt>
                <c:pt idx="926">
                  <c:v>0.3033892837562554</c:v>
                </c:pt>
                <c:pt idx="927">
                  <c:v>0.30562741003016541</c:v>
                </c:pt>
                <c:pt idx="928">
                  <c:v>0.30785126046980854</c:v>
                </c:pt>
                <c:pt idx="929">
                  <c:v>0.31006028483337206</c:v>
                </c:pt>
                <c:pt idx="930">
                  <c:v>0.31225393336671753</c:v>
                </c:pt>
                <c:pt idx="931">
                  <c:v>0.31443165702755388</c:v>
                </c:pt>
                <c:pt idx="932">
                  <c:v>0.31659290771084975</c:v>
                </c:pt>
                <c:pt idx="933">
                  <c:v>0.31873713847535862</c:v>
                </c:pt>
                <c:pt idx="934">
                  <c:v>0.32086380377112989</c:v>
                </c:pt>
                <c:pt idx="935">
                  <c:v>0.32297235966787247</c:v>
                </c:pt>
                <c:pt idx="936">
                  <c:v>0.32506226408404049</c:v>
                </c:pt>
                <c:pt idx="937">
                  <c:v>0.32713297701651323</c:v>
                </c:pt>
                <c:pt idx="938">
                  <c:v>0.32918396077072393</c:v>
                </c:pt>
                <c:pt idx="939">
                  <c:v>0.3312146801911125</c:v>
                </c:pt>
                <c:pt idx="940">
                  <c:v>0.33322460289175959</c:v>
                </c:pt>
                <c:pt idx="941">
                  <c:v>0.33521319948706629</c:v>
                </c:pt>
                <c:pt idx="942">
                  <c:v>0.33717994382234118</c:v>
                </c:pt>
                <c:pt idx="943">
                  <c:v>0.33912431320415365</c:v>
                </c:pt>
                <c:pt idx="944">
                  <c:v>0.34104578863031454</c:v>
                </c:pt>
                <c:pt idx="945">
                  <c:v>0.34294385501934616</c:v>
                </c:pt>
                <c:pt idx="946">
                  <c:v>0.34481800143929608</c:v>
                </c:pt>
                <c:pt idx="947">
                  <c:v>0.3466677213357548</c:v>
                </c:pt>
                <c:pt idx="948">
                  <c:v>0.34849251275893822</c:v>
                </c:pt>
                <c:pt idx="949">
                  <c:v>0.35029187858968985</c:v>
                </c:pt>
                <c:pt idx="950">
                  <c:v>0.35206532676426411</c:v>
                </c:pt>
                <c:pt idx="951">
                  <c:v>0.35381237049774517</c:v>
                </c:pt>
                <c:pt idx="952">
                  <c:v>0.35553252850596312</c:v>
                </c:pt>
                <c:pt idx="953">
                  <c:v>0.35722532522576722</c:v>
                </c:pt>
                <c:pt idx="954">
                  <c:v>0.3588902910335115</c:v>
                </c:pt>
                <c:pt idx="955">
                  <c:v>0.36052696246161547</c:v>
                </c:pt>
                <c:pt idx="956">
                  <c:v>0.3621348824130603</c:v>
                </c:pt>
                <c:pt idx="957">
                  <c:v>0.36371360037368211</c:v>
                </c:pt>
                <c:pt idx="958">
                  <c:v>0.36526267262212303</c:v>
                </c:pt>
                <c:pt idx="959">
                  <c:v>0.36678166243730587</c:v>
                </c:pt>
                <c:pt idx="960">
                  <c:v>0.36827014030329397</c:v>
                </c:pt>
                <c:pt idx="961">
                  <c:v>0.36972768411140344</c:v>
                </c:pt>
                <c:pt idx="962">
                  <c:v>0.37115387935943639</c:v>
                </c:pt>
                <c:pt idx="963">
                  <c:v>0.37254831934790428</c:v>
                </c:pt>
                <c:pt idx="964">
                  <c:v>0.37391060537309995</c:v>
                </c:pt>
                <c:pt idx="965">
                  <c:v>0.37524034691691038</c:v>
                </c:pt>
                <c:pt idx="966">
                  <c:v>0.37653716183322711</c:v>
                </c:pt>
                <c:pt idx="967">
                  <c:v>0.37780067653083838</c:v>
                </c:pt>
                <c:pt idx="968">
                  <c:v>0.37903052615267618</c:v>
                </c:pt>
                <c:pt idx="969">
                  <c:v>0.38022635475130012</c:v>
                </c:pt>
                <c:pt idx="970">
                  <c:v>0.38138781546050005</c:v>
                </c:pt>
                <c:pt idx="971">
                  <c:v>0.38251457066290062</c:v>
                </c:pt>
                <c:pt idx="972">
                  <c:v>0.38360629215345582</c:v>
                </c:pt>
                <c:pt idx="973">
                  <c:v>0.38466266129872101</c:v>
                </c:pt>
                <c:pt idx="974">
                  <c:v>0.38568336919179508</c:v>
                </c:pt>
                <c:pt idx="975">
                  <c:v>0.38666811680282887</c:v>
                </c:pt>
                <c:pt idx="976">
                  <c:v>0.38761661512499457</c:v>
                </c:pt>
                <c:pt idx="977">
                  <c:v>0.38852858531581708</c:v>
                </c:pt>
                <c:pt idx="978">
                  <c:v>0.38940375883377237</c:v>
                </c:pt>
                <c:pt idx="979">
                  <c:v>0.39024187757005702</c:v>
                </c:pt>
                <c:pt idx="980">
                  <c:v>0.39104269397543934</c:v>
                </c:pt>
                <c:pt idx="981">
                  <c:v>0.39180597118210547</c:v>
                </c:pt>
                <c:pt idx="982">
                  <c:v>0.39253148312041408</c:v>
                </c:pt>
                <c:pt idx="983">
                  <c:v>0.39321901463048309</c:v>
                </c:pt>
                <c:pt idx="984">
                  <c:v>0.39386836156852756</c:v>
                </c:pt>
                <c:pt idx="985">
                  <c:v>0.39447933090787646</c:v>
                </c:pt>
                <c:pt idx="986">
                  <c:v>0.3950517408345996</c:v>
                </c:pt>
                <c:pt idx="987">
                  <c:v>0.39558542083767656</c:v>
                </c:pt>
                <c:pt idx="988">
                  <c:v>0.396080211793646</c:v>
                </c:pt>
                <c:pt idx="989">
                  <c:v>0.39653596604567654</c:v>
                </c:pt>
                <c:pt idx="990">
                  <c:v>0.39695254747700348</c:v>
                </c:pt>
                <c:pt idx="991">
                  <c:v>0.39732983157868079</c:v>
                </c:pt>
                <c:pt idx="992">
                  <c:v>0.39766770551160219</c:v>
                </c:pt>
                <c:pt idx="993">
                  <c:v>0.3979660681627451</c:v>
                </c:pt>
                <c:pt idx="994">
                  <c:v>0.39822483019560184</c:v>
                </c:pt>
                <c:pt idx="995">
                  <c:v>0.39844391409475977</c:v>
                </c:pt>
                <c:pt idx="996">
                  <c:v>0.3986232542046016</c:v>
                </c:pt>
                <c:pt idx="997">
                  <c:v>0.39876279676209714</c:v>
                </c:pt>
                <c:pt idx="998">
                  <c:v>0.3988624999236644</c:v>
                </c:pt>
                <c:pt idx="999">
                  <c:v>0.39892233378608133</c:v>
                </c:pt>
                <c:pt idx="1000">
                  <c:v>0.39894228040143265</c:v>
                </c:pt>
                <c:pt idx="1001">
                  <c:v>0.39892233378608288</c:v>
                </c:pt>
                <c:pt idx="1002">
                  <c:v>0.39886249992366768</c:v>
                </c:pt>
                <c:pt idx="1003">
                  <c:v>0.39876279676210202</c:v>
                </c:pt>
                <c:pt idx="1004">
                  <c:v>0.39862325420460815</c:v>
                </c:pt>
                <c:pt idx="1005">
                  <c:v>0.39844391409476798</c:v>
                </c:pt>
                <c:pt idx="1006">
                  <c:v>0.39822483019561167</c:v>
                </c:pt>
                <c:pt idx="1007">
                  <c:v>0.39796606816275654</c:v>
                </c:pt>
                <c:pt idx="1008">
                  <c:v>0.39766770551161523</c:v>
                </c:pt>
                <c:pt idx="1009">
                  <c:v>0.39732983157869545</c:v>
                </c:pt>
                <c:pt idx="1010">
                  <c:v>0.39695254747701969</c:v>
                </c:pt>
                <c:pt idx="1011">
                  <c:v>0.39653596604569447</c:v>
                </c:pt>
                <c:pt idx="1012">
                  <c:v>0.39608021179366554</c:v>
                </c:pt>
                <c:pt idx="1013">
                  <c:v>0.3955854208376976</c:v>
                </c:pt>
                <c:pt idx="1014">
                  <c:v>0.39505174083462224</c:v>
                </c:pt>
                <c:pt idx="1015">
                  <c:v>0.39447933090790072</c:v>
                </c:pt>
                <c:pt idx="1016">
                  <c:v>0.39386836156855343</c:v>
                </c:pt>
                <c:pt idx="1017">
                  <c:v>0.39321901463051062</c:v>
                </c:pt>
                <c:pt idx="1018">
                  <c:v>0.39253148312044295</c:v>
                </c:pt>
                <c:pt idx="1019">
                  <c:v>0.39180597118213584</c:v>
                </c:pt>
                <c:pt idx="1020">
                  <c:v>0.39104269397547153</c:v>
                </c:pt>
                <c:pt idx="1021">
                  <c:v>0.39024187757009066</c:v>
                </c:pt>
                <c:pt idx="1022">
                  <c:v>0.38940375883380751</c:v>
                </c:pt>
                <c:pt idx="1023">
                  <c:v>0.38852858531585371</c:v>
                </c:pt>
                <c:pt idx="1024">
                  <c:v>0.38761661512503282</c:v>
                </c:pt>
                <c:pt idx="1025">
                  <c:v>0.38666811680286861</c:v>
                </c:pt>
                <c:pt idx="1026">
                  <c:v>0.38568336919183599</c:v>
                </c:pt>
                <c:pt idx="1027">
                  <c:v>0.38466266129876342</c:v>
                </c:pt>
                <c:pt idx="1028">
                  <c:v>0.38360629215350001</c:v>
                </c:pt>
                <c:pt idx="1029">
                  <c:v>0.3825145706629462</c:v>
                </c:pt>
                <c:pt idx="1030">
                  <c:v>0.38138781546054695</c:v>
                </c:pt>
                <c:pt idx="1031">
                  <c:v>0.38022635475134842</c:v>
                </c:pt>
                <c:pt idx="1032">
                  <c:v>0.37903052615272592</c:v>
                </c:pt>
                <c:pt idx="1033">
                  <c:v>0.37780067653088961</c:v>
                </c:pt>
                <c:pt idx="1034">
                  <c:v>0.37653716183327962</c:v>
                </c:pt>
                <c:pt idx="1035">
                  <c:v>0.37524034691696401</c:v>
                </c:pt>
                <c:pt idx="1036">
                  <c:v>0.37391060537315524</c:v>
                </c:pt>
                <c:pt idx="1037">
                  <c:v>0.37254831934796095</c:v>
                </c:pt>
                <c:pt idx="1038">
                  <c:v>0.37115387935949418</c:v>
                </c:pt>
                <c:pt idx="1039">
                  <c:v>0.36972768411146117</c:v>
                </c:pt>
                <c:pt idx="1040">
                  <c:v>0.3682701403033527</c:v>
                </c:pt>
                <c:pt idx="1041">
                  <c:v>0.36678166243736626</c:v>
                </c:pt>
                <c:pt idx="1042">
                  <c:v>0.3652626726221847</c:v>
                </c:pt>
                <c:pt idx="1043">
                  <c:v>0.36371360037374451</c:v>
                </c:pt>
                <c:pt idx="1044">
                  <c:v>0.36213488241312392</c:v>
                </c:pt>
                <c:pt idx="1045">
                  <c:v>0.36052696246168037</c:v>
                </c:pt>
                <c:pt idx="1046">
                  <c:v>0.35889029103357756</c:v>
                </c:pt>
                <c:pt idx="1047">
                  <c:v>0.35722532522583433</c:v>
                </c:pt>
                <c:pt idx="1048">
                  <c:v>0.35553252850603118</c:v>
                </c:pt>
                <c:pt idx="1049">
                  <c:v>0.35381237049781444</c:v>
                </c:pt>
                <c:pt idx="1050">
                  <c:v>0.35206532676433483</c:v>
                </c:pt>
                <c:pt idx="1051">
                  <c:v>0.35029187858976135</c:v>
                </c:pt>
                <c:pt idx="1052">
                  <c:v>0.34849251275901055</c:v>
                </c:pt>
                <c:pt idx="1053">
                  <c:v>0.34666772133582835</c:v>
                </c:pt>
                <c:pt idx="1054">
                  <c:v>0.34481800143937058</c:v>
                </c:pt>
                <c:pt idx="1055">
                  <c:v>0.3429438550194216</c:v>
                </c:pt>
                <c:pt idx="1056">
                  <c:v>0.3410457886303907</c:v>
                </c:pt>
                <c:pt idx="1057">
                  <c:v>0.33912431320423081</c:v>
                </c:pt>
                <c:pt idx="1058">
                  <c:v>0.33717994382241984</c:v>
                </c:pt>
                <c:pt idx="1059">
                  <c:v>0.33521319948714584</c:v>
                </c:pt>
                <c:pt idx="1060">
                  <c:v>0.33322460289183936</c:v>
                </c:pt>
                <c:pt idx="1061">
                  <c:v>0.33121468019119332</c:v>
                </c:pt>
                <c:pt idx="1062">
                  <c:v>0.32918396077080558</c:v>
                </c:pt>
                <c:pt idx="1063">
                  <c:v>0.32713297701659566</c:v>
                </c:pt>
                <c:pt idx="1064">
                  <c:v>0.3250622640841237</c:v>
                </c:pt>
                <c:pt idx="1065">
                  <c:v>0.32297235966795623</c:v>
                </c:pt>
                <c:pt idx="1066">
                  <c:v>0.32086380377121504</c:v>
                </c:pt>
                <c:pt idx="1067">
                  <c:v>0.31873713847544444</c:v>
                </c:pt>
                <c:pt idx="1068">
                  <c:v>0.31659290771093562</c:v>
                </c:pt>
                <c:pt idx="1069">
                  <c:v>0.31443165702764042</c:v>
                </c:pt>
                <c:pt idx="1070">
                  <c:v>0.31225393336680496</c:v>
                </c:pt>
                <c:pt idx="1071">
                  <c:v>0.31006028483346015</c:v>
                </c:pt>
                <c:pt idx="1072">
                  <c:v>0.30785126046989725</c:v>
                </c:pt>
                <c:pt idx="1073">
                  <c:v>0.30562741003025445</c:v>
                </c:pt>
                <c:pt idx="1074">
                  <c:v>0.30338928375634522</c:v>
                </c:pt>
                <c:pt idx="1075">
                  <c:v>0.30113743215484978</c:v>
                </c:pt>
                <c:pt idx="1076">
                  <c:v>0.29887240577599794</c:v>
                </c:pt>
                <c:pt idx="1077">
                  <c:v>0.29659475499386118</c:v>
                </c:pt>
                <c:pt idx="1078">
                  <c:v>0.29430502978837103</c:v>
                </c:pt>
                <c:pt idx="1079">
                  <c:v>0.2920037795291876</c:v>
                </c:pt>
                <c:pt idx="1080">
                  <c:v>0.28969155276152908</c:v>
                </c:pt>
                <c:pt idx="1081">
                  <c:v>0.28736889699407486</c:v>
                </c:pt>
                <c:pt idx="1082">
                  <c:v>0.28503635848905395</c:v>
                </c:pt>
                <c:pt idx="1083">
                  <c:v>0.28269448205462738</c:v>
                </c:pt>
                <c:pt idx="1084">
                  <c:v>0.28034381083966786</c:v>
                </c:pt>
                <c:pt idx="1085">
                  <c:v>0.27798488613104344</c:v>
                </c:pt>
                <c:pt idx="1086">
                  <c:v>0.27561824715350403</c:v>
                </c:pt>
                <c:pt idx="1087">
                  <c:v>0.27324443087226374</c:v>
                </c:pt>
                <c:pt idx="1088">
                  <c:v>0.27086397179838562</c:v>
                </c:pt>
                <c:pt idx="1089">
                  <c:v>0.26847740179705015</c:v>
                </c:pt>
                <c:pt idx="1090">
                  <c:v>0.26608524989880272</c:v>
                </c:pt>
                <c:pt idx="1091">
                  <c:v>0.26368804211386637</c:v>
                </c:pt>
                <c:pt idx="1092">
                  <c:v>0.26128630124960145</c:v>
                </c:pt>
                <c:pt idx="1093">
                  <c:v>0.2588805467311967</c:v>
                </c:pt>
                <c:pt idx="1094">
                  <c:v>0.25647129442566829</c:v>
                </c:pt>
                <c:pt idx="1095">
                  <c:v>0.25405905646923721</c:v>
                </c:pt>
                <c:pt idx="1096">
                  <c:v>0.25164434109816536</c:v>
                </c:pt>
                <c:pt idx="1097">
                  <c:v>0.24922765248311424</c:v>
                </c:pt>
                <c:pt idx="1098">
                  <c:v>0.24680949056709106</c:v>
                </c:pt>
                <c:pt idx="1099">
                  <c:v>0.24439035090704816</c:v>
                </c:pt>
                <c:pt idx="1100">
                  <c:v>0.24197072451919197</c:v>
                </c:pt>
                <c:pt idx="1101">
                  <c:v>0.23955109772806174</c:v>
                </c:pt>
                <c:pt idx="1102">
                  <c:v>0.23713195201942794</c:v>
                </c:pt>
                <c:pt idx="1103">
                  <c:v>0.23471376389706017</c:v>
                </c:pt>
                <c:pt idx="1104">
                  <c:v>0.23229700474341447</c:v>
                </c:pt>
                <c:pt idx="1105">
                  <c:v>0.22988214068428131</c:v>
                </c:pt>
                <c:pt idx="1106">
                  <c:v>0.2274696324574341</c:v>
                </c:pt>
                <c:pt idx="1107">
                  <c:v>0.22505993528531779</c:v>
                </c:pt>
                <c:pt idx="1108">
                  <c:v>0.2226534987518092</c:v>
                </c:pt>
                <c:pt idx="1109">
                  <c:v>0.22025076668308127</c:v>
                </c:pt>
                <c:pt idx="1110">
                  <c:v>0.21785217703259843</c:v>
                </c:pt>
                <c:pt idx="1111">
                  <c:v>0.2154581617702675</c:v>
                </c:pt>
                <c:pt idx="1112">
                  <c:v>0.21306914677576555</c:v>
                </c:pt>
                <c:pt idx="1113">
                  <c:v>0.21068555173606288</c:v>
                </c:pt>
                <c:pt idx="1114">
                  <c:v>0.2083077900471558</c:v>
                </c:pt>
                <c:pt idx="1115">
                  <c:v>0.20593626872002205</c:v>
                </c:pt>
                <c:pt idx="1116">
                  <c:v>0.20357138829080662</c:v>
                </c:pt>
                <c:pt idx="1117">
                  <c:v>0.20121354273524442</c:v>
                </c:pt>
                <c:pt idx="1118">
                  <c:v>0.19886311938732279</c:v>
                </c:pt>
                <c:pt idx="1119">
                  <c:v>0.19652049886218326</c:v>
                </c:pt>
                <c:pt idx="1120">
                  <c:v>0.19418605498325955</c:v>
                </c:pt>
                <c:pt idx="1121">
                  <c:v>0.19186015471364581</c:v>
                </c:pt>
                <c:pt idx="1122">
                  <c:v>0.18954315809168645</c:v>
                </c:pt>
                <c:pt idx="1123">
                  <c:v>0.18723541817077557</c:v>
                </c:pt>
                <c:pt idx="1124">
                  <c:v>0.18493728096335116</c:v>
                </c:pt>
                <c:pt idx="1125">
                  <c:v>0.18264908538906754</c:v>
                </c:pt>
                <c:pt idx="1126">
                  <c:v>0.18037116322712579</c:v>
                </c:pt>
                <c:pt idx="1127">
                  <c:v>0.1781038390727388</c:v>
                </c:pt>
                <c:pt idx="1128">
                  <c:v>0.17584743029770739</c:v>
                </c:pt>
                <c:pt idx="1129">
                  <c:v>0.17360224701507779</c:v>
                </c:pt>
                <c:pt idx="1130">
                  <c:v>0.1713685920478519</c:v>
                </c:pt>
                <c:pt idx="1131">
                  <c:v>0.16914676090171671</c:v>
                </c:pt>
                <c:pt idx="1132">
                  <c:v>0.16693704174175789</c:v>
                </c:pt>
                <c:pt idx="1133">
                  <c:v>0.1647397153731206</c:v>
                </c:pt>
                <c:pt idx="1134">
                  <c:v>0.1625550552255777</c:v>
                </c:pt>
                <c:pt idx="1135">
                  <c:v>0.16038332734196289</c:v>
                </c:pt>
                <c:pt idx="1136">
                  <c:v>0.15822479037042605</c:v>
                </c:pt>
                <c:pt idx="1137">
                  <c:v>0.15607969556046358</c:v>
                </c:pt>
                <c:pt idx="1138">
                  <c:v>0.15394828676267616</c:v>
                </c:pt>
                <c:pt idx="1139">
                  <c:v>0.15183080043220384</c:v>
                </c:pt>
                <c:pt idx="1140">
                  <c:v>0.14972746563578676</c:v>
                </c:pt>
                <c:pt idx="1141">
                  <c:v>0.14763850406239734</c:v>
                </c:pt>
                <c:pt idx="1142">
                  <c:v>0.14556413003738888</c:v>
                </c:pt>
                <c:pt idx="1143">
                  <c:v>0.14350455054010341</c:v>
                </c:pt>
                <c:pt idx="1144">
                  <c:v>0.14145996522487947</c:v>
                </c:pt>
                <c:pt idx="1145">
                  <c:v>0.13943056644540072</c:v>
                </c:pt>
                <c:pt idx="1146">
                  <c:v>0.13741653928232189</c:v>
                </c:pt>
                <c:pt idx="1147">
                  <c:v>0.1354180615741111</c:v>
                </c:pt>
                <c:pt idx="1148">
                  <c:v>0.13343530395104178</c:v>
                </c:pt>
                <c:pt idx="1149">
                  <c:v>0.1314684298722702</c:v>
                </c:pt>
                <c:pt idx="1150">
                  <c:v>0.1295175956659306</c:v>
                </c:pt>
                <c:pt idx="1151">
                  <c:v>0.12758295057218039</c:v>
                </c:pt>
                <c:pt idx="1152">
                  <c:v>0.12566463678912632</c:v>
                </c:pt>
                <c:pt idx="1153">
                  <c:v>0.12376278952156099</c:v>
                </c:pt>
                <c:pt idx="1154">
                  <c:v>0.1218775370324393</c:v>
                </c:pt>
                <c:pt idx="1155">
                  <c:v>0.12000900069702279</c:v>
                </c:pt>
                <c:pt idx="1156">
                  <c:v>0.11815729505961915</c:v>
                </c:pt>
                <c:pt idx="1157">
                  <c:v>0.1163225278928436</c:v>
                </c:pt>
                <c:pt idx="1158">
                  <c:v>0.11450480025932853</c:v>
                </c:pt>
                <c:pt idx="1159">
                  <c:v>0.11270420657580639</c:v>
                </c:pt>
                <c:pt idx="1160">
                  <c:v>0.11092083467949103</c:v>
                </c:pt>
                <c:pt idx="1161">
                  <c:v>0.10915476589668251</c:v>
                </c:pt>
                <c:pt idx="1162">
                  <c:v>0.10740607511351861</c:v>
                </c:pt>
                <c:pt idx="1163">
                  <c:v>0.10567483084879804</c:v>
                </c:pt>
                <c:pt idx="1164">
                  <c:v>0.10396109532879828</c:v>
                </c:pt>
                <c:pt idx="1165">
                  <c:v>0.10226492456401172</c:v>
                </c:pt>
                <c:pt idx="1166">
                  <c:v>0.10058636842772394</c:v>
                </c:pt>
                <c:pt idx="1167">
                  <c:v>9.8925470736356727E-2</c:v>
                </c:pt>
                <c:pt idx="1168">
                  <c:v>9.7282269331500165E-2</c:v>
                </c:pt>
                <c:pt idx="1169">
                  <c:v>9.565679616355631E-2</c:v>
                </c:pt>
                <c:pt idx="1170">
                  <c:v>9.4049077376918908E-2</c:v>
                </c:pt>
                <c:pt idx="1171">
                  <c:v>9.2459133396612284E-2</c:v>
                </c:pt>
                <c:pt idx="1172">
                  <c:v>9.0886979016314123E-2</c:v>
                </c:pt>
                <c:pt idx="1173">
                  <c:v>8.9332623487701351E-2</c:v>
                </c:pt>
                <c:pt idx="1174">
                  <c:v>8.779607061095146E-2</c:v>
                </c:pt>
                <c:pt idx="1175">
                  <c:v>8.6277318826556801E-2</c:v>
                </c:pt>
                <c:pt idx="1176">
                  <c:v>8.4776361308066969E-2</c:v>
                </c:pt>
                <c:pt idx="1177">
                  <c:v>8.3293186055918692E-2</c:v>
                </c:pt>
                <c:pt idx="1178">
                  <c:v>8.1827775992186491E-2</c:v>
                </c:pt>
                <c:pt idx="1179">
                  <c:v>8.0380109056197316E-2</c:v>
                </c:pt>
                <c:pt idx="1180">
                  <c:v>7.8950158300936768E-2</c:v>
                </c:pt>
                <c:pt idx="1181">
                  <c:v>7.7537891990176064E-2</c:v>
                </c:pt>
                <c:pt idx="1182">
                  <c:v>7.6143273696248875E-2</c:v>
                </c:pt>
                <c:pt idx="1183">
                  <c:v>7.4766262398408639E-2</c:v>
                </c:pt>
                <c:pt idx="1184">
                  <c:v>7.34068125816974E-2</c:v>
                </c:pt>
                <c:pt idx="1185">
                  <c:v>7.2064874336257967E-2</c:v>
                </c:pt>
                <c:pt idx="1186">
                  <c:v>7.0740393457022863E-2</c:v>
                </c:pt>
                <c:pt idx="1187">
                  <c:v>6.9433311543713155E-2</c:v>
                </c:pt>
                <c:pt idx="1188">
                  <c:v>6.8143566101083006E-2</c:v>
                </c:pt>
                <c:pt idx="1189">
                  <c:v>6.6871090639345071E-2</c:v>
                </c:pt>
                <c:pt idx="1190">
                  <c:v>6.5615814774713996E-2</c:v>
                </c:pt>
                <c:pt idx="1191">
                  <c:v>6.4377664330006232E-2</c:v>
                </c:pt>
                <c:pt idx="1192">
                  <c:v>6.3156561435235015E-2</c:v>
                </c:pt>
                <c:pt idx="1193">
                  <c:v>6.1952424628141031E-2</c:v>
                </c:pt>
                <c:pt idx="1194">
                  <c:v>6.0765168954600136E-2</c:v>
                </c:pt>
                <c:pt idx="1195">
                  <c:v>5.9594706068850922E-2</c:v>
                </c:pt>
                <c:pt idx="1196">
                  <c:v>5.8440944333485824E-2</c:v>
                </c:pt>
                <c:pt idx="1197">
                  <c:v>5.7303788919150993E-2</c:v>
                </c:pt>
                <c:pt idx="1198">
                  <c:v>5.6183141903901404E-2</c:v>
                </c:pt>
                <c:pt idx="1199">
                  <c:v>5.5078902372158643E-2</c:v>
                </c:pt>
                <c:pt idx="1200">
                  <c:v>5.399096651322044E-2</c:v>
                </c:pt>
                <c:pt idx="1201">
                  <c:v>5.2919227719272176E-2</c:v>
                </c:pt>
                <c:pt idx="1202">
                  <c:v>5.1863576682851992E-2</c:v>
                </c:pt>
                <c:pt idx="1203">
                  <c:v>5.0823901493722123E-2</c:v>
                </c:pt>
                <c:pt idx="1204">
                  <c:v>4.9800087735101257E-2</c:v>
                </c:pt>
                <c:pt idx="1205">
                  <c:v>4.8792018579212747E-2</c:v>
                </c:pt>
                <c:pt idx="1206">
                  <c:v>4.7799574882106573E-2</c:v>
                </c:pt>
                <c:pt idx="1207">
                  <c:v>4.6822635277712209E-2</c:v>
                </c:pt>
                <c:pt idx="1208">
                  <c:v>4.5861076271083517E-2</c:v>
                </c:pt>
                <c:pt idx="1209">
                  <c:v>4.4914772330795237E-2</c:v>
                </c:pt>
                <c:pt idx="1210">
                  <c:v>4.3983595980454905E-2</c:v>
                </c:pt>
                <c:pt idx="1211">
                  <c:v>4.3067417889292983E-2</c:v>
                </c:pt>
                <c:pt idx="1212">
                  <c:v>4.2166106961797137E-2</c:v>
                </c:pt>
                <c:pt idx="1213">
                  <c:v>4.1279530426356757E-2</c:v>
                </c:pt>
                <c:pt idx="1214">
                  <c:v>4.0407553922886252E-2</c:v>
                </c:pt>
                <c:pt idx="1215">
                  <c:v>3.9550041589395707E-2</c:v>
                </c:pt>
                <c:pt idx="1216">
                  <c:v>3.8706856147480699E-2</c:v>
                </c:pt>
                <c:pt idx="1217">
                  <c:v>3.7877858986702116E-2</c:v>
                </c:pt>
                <c:pt idx="1218">
                  <c:v>3.7062910247830726E-2</c:v>
                </c:pt>
                <c:pt idx="1219">
                  <c:v>3.6261868904930036E-2</c:v>
                </c:pt>
                <c:pt idx="1220">
                  <c:v>3.5474592846254843E-2</c:v>
                </c:pt>
                <c:pt idx="1221">
                  <c:v>3.4700938953941808E-2</c:v>
                </c:pt>
                <c:pt idx="1222">
                  <c:v>3.39407631824718E-2</c:v>
                </c:pt>
                <c:pt idx="1223">
                  <c:v>3.3193920635883306E-2</c:v>
                </c:pt>
                <c:pt idx="1224">
                  <c:v>3.246026564371926E-2</c:v>
                </c:pt>
                <c:pt idx="1225">
                  <c:v>3.1739651835688852E-2</c:v>
                </c:pt>
                <c:pt idx="1226">
                  <c:v>3.1031932215029284E-2</c:v>
                </c:pt>
                <c:pt idx="1227">
                  <c:v>3.03369592305523E-2</c:v>
                </c:pt>
                <c:pt idx="1228">
                  <c:v>2.9654584847361543E-2</c:v>
                </c:pt>
                <c:pt idx="1229">
                  <c:v>2.8984660616229334E-2</c:v>
                </c:pt>
                <c:pt idx="1230">
                  <c:v>2.8327037741620705E-2</c:v>
                </c:pt>
                <c:pt idx="1231">
                  <c:v>2.7681567148355759E-2</c:v>
                </c:pt>
                <c:pt idx="1232">
                  <c:v>2.7048099546900593E-2</c:v>
                </c:pt>
                <c:pt idx="1233">
                  <c:v>2.6426485497280206E-2</c:v>
                </c:pt>
                <c:pt idx="1234">
                  <c:v>2.581657547160579E-2</c:v>
                </c:pt>
                <c:pt idx="1235">
                  <c:v>2.5218219915212173E-2</c:v>
                </c:pt>
                <c:pt idx="1236">
                  <c:v>2.4631269306399931E-2</c:v>
                </c:pt>
                <c:pt idx="1237">
                  <c:v>2.4055574214780082E-2</c:v>
                </c:pt>
                <c:pt idx="1238">
                  <c:v>2.3490985358218124E-2</c:v>
                </c:pt>
                <c:pt idx="1239">
                  <c:v>2.2937353658377142E-2</c:v>
                </c:pt>
                <c:pt idx="1240">
                  <c:v>2.2394530294859008E-2</c:v>
                </c:pt>
                <c:pt idx="1241">
                  <c:v>2.1862366757945197E-2</c:v>
                </c:pt>
                <c:pt idx="1242">
                  <c:v>2.1340714899938266E-2</c:v>
                </c:pt>
                <c:pt idx="1243">
                  <c:v>2.0829426985107372E-2</c:v>
                </c:pt>
                <c:pt idx="1244">
                  <c:v>2.0328355738240704E-2</c:v>
                </c:pt>
                <c:pt idx="1245">
                  <c:v>1.9837354391809905E-2</c:v>
                </c:pt>
                <c:pt idx="1246">
                  <c:v>1.9356276731751231E-2</c:v>
                </c:pt>
                <c:pt idx="1247">
                  <c:v>1.8884977141870166E-2</c:v>
                </c:pt>
                <c:pt idx="1248">
                  <c:v>1.8423310646875742E-2</c:v>
                </c:pt>
                <c:pt idx="1249">
                  <c:v>1.797113295405306E-2</c:v>
                </c:pt>
                <c:pt idx="1250">
                  <c:v>1.7528300493581693E-2</c:v>
                </c:pt>
                <c:pt idx="1251">
                  <c:v>1.7094670457509811E-2</c:v>
                </c:pt>
                <c:pt idx="1252">
                  <c:v>1.6670100837393668E-2</c:v>
                </c:pt>
                <c:pt idx="1253">
                  <c:v>1.6254450460612833E-2</c:v>
                </c:pt>
                <c:pt idx="1254">
                  <c:v>1.5847579025372899E-2</c:v>
                </c:pt>
                <c:pt idx="1255">
                  <c:v>1.5449347134406986E-2</c:v>
                </c:pt>
                <c:pt idx="1256">
                  <c:v>1.5059616327389024E-2</c:v>
                </c:pt>
                <c:pt idx="1257">
                  <c:v>1.4678249112071346E-2</c:v>
                </c:pt>
                <c:pt idx="1258">
                  <c:v>1.4305108994160766E-2</c:v>
                </c:pt>
                <c:pt idx="1259">
                  <c:v>1.3940060505946645E-2</c:v>
                </c:pt>
                <c:pt idx="1260">
                  <c:v>1.3582969233696217E-2</c:v>
                </c:pt>
                <c:pt idx="1261">
                  <c:v>1.3233701843831725E-2</c:v>
                </c:pt>
                <c:pt idx="1262">
                  <c:v>1.2892126107905442E-2</c:v>
                </c:pt>
                <c:pt idx="1263">
                  <c:v>1.2558110926388109E-2</c:v>
                </c:pt>
                <c:pt idx="1264">
                  <c:v>1.2231526351287665E-2</c:v>
                </c:pt>
                <c:pt idx="1265">
                  <c:v>1.1912243607614642E-2</c:v>
                </c:pt>
                <c:pt idx="1266">
                  <c:v>1.1600135113711822E-2</c:v>
                </c:pt>
                <c:pt idx="1267">
                  <c:v>1.1295074500465173E-2</c:v>
                </c:pt>
                <c:pt idx="1268">
                  <c:v>1.0996936629414419E-2</c:v>
                </c:pt>
                <c:pt idx="1269">
                  <c:v>1.0705597609780819E-2</c:v>
                </c:pt>
                <c:pt idx="1270">
                  <c:v>1.0420934814431035E-2</c:v>
                </c:pt>
                <c:pt idx="1271">
                  <c:v>1.0142826894795318E-2</c:v>
                </c:pt>
                <c:pt idx="1272">
                  <c:v>9.8711537947591896E-3</c:v>
                </c:pt>
                <c:pt idx="1273">
                  <c:v>9.6057967635474438E-3</c:v>
                </c:pt>
                <c:pt idx="1274">
                  <c:v>9.3466383676199701E-3</c:v>
                </c:pt>
                <c:pt idx="1275">
                  <c:v>9.093562501598559E-3</c:v>
                </c:pt>
                <c:pt idx="1276">
                  <c:v>8.8464543982445486E-3</c:v>
                </c:pt>
                <c:pt idx="1277">
                  <c:v>8.6052006375068289E-3</c:v>
                </c:pt>
                <c:pt idx="1278">
                  <c:v>8.3696891546600049E-3</c:v>
                </c:pt>
                <c:pt idx="1279">
                  <c:v>8.1398092475528372E-3</c:v>
                </c:pt>
                <c:pt idx="1280">
                  <c:v>7.9154515829866108E-3</c:v>
                </c:pt>
                <c:pt idx="1281">
                  <c:v>7.6965082022438149E-3</c:v>
                </c:pt>
                <c:pt idx="1282">
                  <c:v>7.4828725257868869E-3</c:v>
                </c:pt>
                <c:pt idx="1283">
                  <c:v>7.2744393571473999E-3</c:v>
                </c:pt>
                <c:pt idx="1284">
                  <c:v>7.0711048860254717E-3</c:v>
                </c:pt>
                <c:pt idx="1285">
                  <c:v>6.8727666906198484E-3</c:v>
                </c:pt>
                <c:pt idx="1286">
                  <c:v>6.6793237392083439E-3</c:v>
                </c:pt>
                <c:pt idx="1287">
                  <c:v>6.4906763909989553E-3</c:v>
                </c:pt>
                <c:pt idx="1288">
                  <c:v>6.3067263962713711E-3</c:v>
                </c:pt>
                <c:pt idx="1289">
                  <c:v>6.1273768958289981E-3</c:v>
                </c:pt>
                <c:pt idx="1290">
                  <c:v>5.9525324197810285E-3</c:v>
                </c:pt>
                <c:pt idx="1291">
                  <c:v>5.7820988856745253E-3</c:v>
                </c:pt>
                <c:pt idx="1292">
                  <c:v>5.6159835959958809E-3</c:v>
                </c:pt>
                <c:pt idx="1293">
                  <c:v>5.454095235061341E-3</c:v>
                </c:pt>
                <c:pt idx="1294">
                  <c:v>5.2963438653156857E-3</c:v>
                </c:pt>
                <c:pt idx="1295">
                  <c:v>5.142640923058492E-3</c:v>
                </c:pt>
                <c:pt idx="1296">
                  <c:v>4.992899213616806E-3</c:v>
                </c:pt>
                <c:pt idx="1297">
                  <c:v>4.8470329059832652E-3</c:v>
                </c:pt>
                <c:pt idx="1298">
                  <c:v>4.7049575269381833E-3</c:v>
                </c:pt>
                <c:pt idx="1299">
                  <c:v>4.5665899546742401E-3</c:v>
                </c:pt>
                <c:pt idx="1300">
                  <c:v>4.4318484119419983E-3</c:v>
                </c:pt>
                <c:pt idx="1301">
                  <c:v>4.3006524587343303E-3</c:v>
                </c:pt>
                <c:pt idx="1302">
                  <c:v>4.1729229845277457E-3</c:v>
                </c:pt>
                <c:pt idx="1303">
                  <c:v>4.0485822000981076E-3</c:v>
                </c:pt>
                <c:pt idx="1304">
                  <c:v>3.9275536289283611E-3</c:v>
                </c:pt>
                <c:pt idx="1305">
                  <c:v>3.8097620982252916E-3</c:v>
                </c:pt>
                <c:pt idx="1306">
                  <c:v>3.695133729562428E-3</c:v>
                </c:pt>
                <c:pt idx="1307">
                  <c:v>3.5835959291656587E-3</c:v>
                </c:pt>
                <c:pt idx="1308">
                  <c:v>3.4750773778581502E-3</c:v>
                </c:pt>
                <c:pt idx="1309">
                  <c:v>3.369508020680602E-3</c:v>
                </c:pt>
                <c:pt idx="1310">
                  <c:v>3.2668190562029588E-3</c:v>
                </c:pt>
                <c:pt idx="1311">
                  <c:v>3.166942925543031E-3</c:v>
                </c:pt>
                <c:pt idx="1312">
                  <c:v>3.0698133011076165E-3</c:v>
                </c:pt>
                <c:pt idx="1313">
                  <c:v>2.9753650750710438E-3</c:v>
                </c:pt>
                <c:pt idx="1314">
                  <c:v>2.8835343476061562E-3</c:v>
                </c:pt>
                <c:pt idx="1315">
                  <c:v>2.7942584148820853E-3</c:v>
                </c:pt>
                <c:pt idx="1316">
                  <c:v>2.7074757568432677E-3</c:v>
                </c:pt>
                <c:pt idx="1317">
                  <c:v>2.6231260247835172E-3</c:v>
                </c:pt>
                <c:pt idx="1318">
                  <c:v>2.5411500287289474E-3</c:v>
                </c:pt>
                <c:pt idx="1319">
                  <c:v>2.4614897246430551E-3</c:v>
                </c:pt>
                <c:pt idx="1320">
                  <c:v>2.3840882014671311E-3</c:v>
                </c:pt>
                <c:pt idx="1321">
                  <c:v>2.3088896680087184E-3</c:v>
                </c:pt>
                <c:pt idx="1322">
                  <c:v>2.2358394396906987E-3</c:v>
                </c:pt>
                <c:pt idx="1323">
                  <c:v>2.1648839251731575E-3</c:v>
                </c:pt>
                <c:pt idx="1324">
                  <c:v>2.0959706128599797E-3</c:v>
                </c:pt>
                <c:pt idx="1325">
                  <c:v>2.0290480573017461E-3</c:v>
                </c:pt>
                <c:pt idx="1326">
                  <c:v>1.9640658655062961E-3</c:v>
                </c:pt>
                <c:pt idx="1327">
                  <c:v>1.9009746831679458E-3</c:v>
                </c:pt>
                <c:pt idx="1328">
                  <c:v>1.8397261808260894E-3</c:v>
                </c:pt>
                <c:pt idx="1329">
                  <c:v>1.7802730399636365E-3</c:v>
                </c:pt>
                <c:pt idx="1330">
                  <c:v>1.7225689390553854E-3</c:v>
                </c:pt>
                <c:pt idx="1331">
                  <c:v>1.6665685395762359E-3</c:v>
                </c:pt>
                <c:pt idx="1332">
                  <c:v>1.6122274719787295E-3</c:v>
                </c:pt>
                <c:pt idx="1333">
                  <c:v>1.5595023216492512E-3</c:v>
                </c:pt>
                <c:pt idx="1334">
                  <c:v>1.5083506148518182E-3</c:v>
                </c:pt>
                <c:pt idx="1335">
                  <c:v>1.4587308046682124E-3</c:v>
                </c:pt>
                <c:pt idx="1336">
                  <c:v>1.4106022569428055E-3</c:v>
                </c:pt>
                <c:pt idx="1337">
                  <c:v>1.3639252362402832E-3</c:v>
                </c:pt>
                <c:pt idx="1338">
                  <c:v>1.3186608918240772E-3</c:v>
                </c:pt>
                <c:pt idx="1339">
                  <c:v>1.2747712436631301E-3</c:v>
                </c:pt>
                <c:pt idx="1340">
                  <c:v>1.232219168474275E-3</c:v>
                </c:pt>
                <c:pt idx="1341">
                  <c:v>1.1909683858073363E-3</c:v>
                </c:pt>
                <c:pt idx="1342">
                  <c:v>1.1509834441796641E-3</c:v>
                </c:pt>
                <c:pt idx="1343">
                  <c:v>1.1122297072667098E-3</c:v>
                </c:pt>
                <c:pt idx="1344">
                  <c:v>1.0746733401548437E-3</c:v>
                </c:pt>
                <c:pt idx="1345">
                  <c:v>1.0382812956624854E-3</c:v>
                </c:pt>
                <c:pt idx="1346">
                  <c:v>1.003021300735278E-3</c:v>
                </c:pt>
                <c:pt idx="1347">
                  <c:v>9.6886184292085443E-4</c:v>
                </c:pt>
                <c:pt idx="1348">
                  <c:v>9.3577215692845609E-4</c:v>
                </c:pt>
                <c:pt idx="1349">
                  <c:v>9.0372221127847066E-4</c:v>
                </c:pt>
                <c:pt idx="1350">
                  <c:v>8.7268269504667696E-4</c:v>
                </c:pt>
                <c:pt idx="1351">
                  <c:v>8.426250047077888E-4</c:v>
                </c:pt>
                <c:pt idx="1352">
                  <c:v>8.1352123108266732E-4</c:v>
                </c:pt>
                <c:pt idx="1353">
                  <c:v>7.8534414639330058E-4</c:v>
                </c:pt>
                <c:pt idx="1354">
                  <c:v>7.5806719142951608E-4</c:v>
                </c:pt>
                <c:pt idx="1355">
                  <c:v>7.3166446283108935E-4</c:v>
                </c:pt>
                <c:pt idx="1356">
                  <c:v>7.0611070048879059E-4</c:v>
                </c:pt>
                <c:pt idx="1357">
                  <c:v>6.8138127506762124E-4</c:v>
                </c:pt>
                <c:pt idx="1358">
                  <c:v>6.5745217565538292E-4</c:v>
                </c:pt>
                <c:pt idx="1359">
                  <c:v>6.3429999753944022E-4</c:v>
                </c:pt>
                <c:pt idx="1360">
                  <c:v>6.1190193011443326E-4</c:v>
                </c:pt>
                <c:pt idx="1361">
                  <c:v>5.9023574492342453E-4</c:v>
                </c:pt>
                <c:pt idx="1362">
                  <c:v>5.6927978383487093E-4</c:v>
                </c:pt>
                <c:pt idx="1363">
                  <c:v>5.4901294735755599E-4</c:v>
                </c:pt>
                <c:pt idx="1364">
                  <c:v>5.2941468309551307E-4</c:v>
                </c:pt>
                <c:pt idx="1365">
                  <c:v>5.1046497434474407E-4</c:v>
                </c:pt>
                <c:pt idx="1366">
                  <c:v>4.9214432883343381E-4</c:v>
                </c:pt>
                <c:pt idx="1367">
                  <c:v>4.7443376760714269E-4</c:v>
                </c:pt>
                <c:pt idx="1368">
                  <c:v>4.5731481406036199E-4</c:v>
                </c:pt>
                <c:pt idx="1369">
                  <c:v>4.4076948311561981E-4</c:v>
                </c:pt>
                <c:pt idx="1370">
                  <c:v>4.2478027055122339E-4</c:v>
                </c:pt>
                <c:pt idx="1371">
                  <c:v>4.0933014247853392E-4</c:v>
                </c:pt>
                <c:pt idx="1372">
                  <c:v>3.9440252496959684E-4</c:v>
                </c:pt>
                <c:pt idx="1373">
                  <c:v>3.7998129383574631E-4</c:v>
                </c:pt>
                <c:pt idx="1374">
                  <c:v>3.6605076455774587E-4</c:v>
                </c:pt>
                <c:pt idx="1375">
                  <c:v>3.5259568236784244E-4</c:v>
                </c:pt>
                <c:pt idx="1376">
                  <c:v>3.396012124840375E-4</c:v>
                </c:pt>
                <c:pt idx="1377">
                  <c:v>3.2705293049674502E-4</c:v>
                </c:pt>
                <c:pt idx="1378">
                  <c:v>3.1493681290787869E-4</c:v>
                </c:pt>
                <c:pt idx="1379">
                  <c:v>3.0323922782234916E-4</c:v>
                </c:pt>
                <c:pt idx="1380">
                  <c:v>2.919469257917929E-4</c:v>
                </c:pt>
                <c:pt idx="1381">
                  <c:v>2.8104703081030757E-4</c:v>
                </c:pt>
                <c:pt idx="1382">
                  <c:v>2.7052703146183092E-4</c:v>
                </c:pt>
                <c:pt idx="1383">
                  <c:v>2.6037477221874187E-4</c:v>
                </c:pt>
                <c:pt idx="1384">
                  <c:v>2.505784448911492E-4</c:v>
                </c:pt>
                <c:pt idx="1385">
                  <c:v>2.4112658022627207E-4</c:v>
                </c:pt>
                <c:pt idx="1386">
                  <c:v>2.3200803965721086E-4</c:v>
                </c:pt>
                <c:pt idx="1387">
                  <c:v>2.2321200720036135E-4</c:v>
                </c:pt>
                <c:pt idx="1388">
                  <c:v>2.1472798150061684E-4</c:v>
                </c:pt>
                <c:pt idx="1389">
                  <c:v>2.0654576802346672E-4</c:v>
                </c:pt>
                <c:pt idx="1390">
                  <c:v>1.9865547139300487E-4</c:v>
                </c:pt>
                <c:pt idx="1391">
                  <c:v>1.9104748787482188E-4</c:v>
                </c:pt>
                <c:pt idx="1392">
                  <c:v>1.8371249800267295E-4</c:v>
                </c:pt>
                <c:pt idx="1393">
                  <c:v>1.7664145934777922E-4</c:v>
                </c:pt>
                <c:pt idx="1394">
                  <c:v>1.6982559942954416E-4</c:v>
                </c:pt>
                <c:pt idx="1395">
                  <c:v>1.6325640876643557E-4</c:v>
                </c:pt>
                <c:pt idx="1396">
                  <c:v>1.5692563406571845E-4</c:v>
                </c:pt>
                <c:pt idx="1397">
                  <c:v>1.5082527155069753E-4</c:v>
                </c:pt>
                <c:pt idx="1398">
                  <c:v>1.4494756042406404E-4</c:v>
                </c:pt>
                <c:pt idx="1399">
                  <c:v>1.3928497646592666E-4</c:v>
                </c:pt>
                <c:pt idx="1400">
                  <c:v>1.3383022576504605E-4</c:v>
                </c:pt>
                <c:pt idx="1401">
                  <c:v>1.285762385817759E-4</c:v>
                </c:pt>
                <c:pt idx="1402">
                  <c:v>1.2351616334117221E-4</c:v>
                </c:pt>
                <c:pt idx="1403">
                  <c:v>1.1864336075470928E-4</c:v>
                </c:pt>
                <c:pt idx="1404">
                  <c:v>1.1395139806900284E-4</c:v>
                </c:pt>
                <c:pt idx="1405">
                  <c:v>1.0943404343993369E-4</c:v>
                </c:pt>
                <c:pt idx="1406">
                  <c:v>1.0508526043052815E-4</c:v>
                </c:pt>
                <c:pt idx="1407">
                  <c:v>1.0089920263093772E-4</c:v>
                </c:pt>
                <c:pt idx="1408">
                  <c:v>9.6870208398837818E-5</c:v>
                </c:pt>
                <c:pt idx="1409">
                  <c:v>9.2992795718560033E-5</c:v>
                </c:pt>
                <c:pt idx="1410">
                  <c:v>8.9261657177242486E-5</c:v>
                </c:pt>
                <c:pt idx="1411">
                  <c:v>8.5671655056287615E-5</c:v>
                </c:pt>
                <c:pt idx="1412">
                  <c:v>8.2217816536387633E-5</c:v>
                </c:pt>
                <c:pt idx="1413">
                  <c:v>7.8895329014390896E-5</c:v>
                </c:pt>
                <c:pt idx="1414">
                  <c:v>7.5699535530255064E-5</c:v>
                </c:pt>
                <c:pt idx="1415">
                  <c:v>7.2625930302342895E-5</c:v>
                </c:pt>
                <c:pt idx="1416">
                  <c:v>6.967015436930132E-5</c:v>
                </c:pt>
                <c:pt idx="1417">
                  <c:v>6.6827991336774296E-5</c:v>
                </c:pt>
                <c:pt idx="1418">
                  <c:v>6.4095363227186246E-5</c:v>
                </c:pt>
                <c:pt idx="1419">
                  <c:v>6.1468326430846507E-5</c:v>
                </c:pt>
                <c:pt idx="1420">
                  <c:v>5.8943067756614184E-5</c:v>
                </c:pt>
                <c:pt idx="1421">
                  <c:v>5.6515900580378877E-5</c:v>
                </c:pt>
                <c:pt idx="1422">
                  <c:v>5.4183261089608571E-5</c:v>
                </c:pt>
                <c:pt idx="1423">
                  <c:v>5.1941704622225736E-5</c:v>
                </c:pt>
                <c:pt idx="1424">
                  <c:v>4.9787902098075489E-5</c:v>
                </c:pt>
                <c:pt idx="1425">
                  <c:v>4.7718636541265803E-5</c:v>
                </c:pt>
                <c:pt idx="1426">
                  <c:v>4.57307996916598E-5</c:v>
                </c:pt>
                <c:pt idx="1427">
                  <c:v>4.3821388703814158E-5</c:v>
                </c:pt>
                <c:pt idx="1428">
                  <c:v>4.198750293167124E-5</c:v>
                </c:pt>
                <c:pt idx="1429">
                  <c:v>4.0226340797316769E-5</c:v>
                </c:pt>
                <c:pt idx="1430">
                  <c:v>3.8535196742136888E-5</c:v>
                </c:pt>
                <c:pt idx="1431">
                  <c:v>3.6911458258713799E-5</c:v>
                </c:pt>
                <c:pt idx="1432">
                  <c:v>3.5352603001818931E-5</c:v>
                </c:pt>
                <c:pt idx="1433">
                  <c:v>3.3856195976871845E-5</c:v>
                </c:pt>
                <c:pt idx="1434">
                  <c:v>3.2419886804256048E-5</c:v>
                </c:pt>
                <c:pt idx="1435">
                  <c:v>3.104140705789068E-5</c:v>
                </c:pt>
                <c:pt idx="1436">
                  <c:v>2.9718567676481102E-5</c:v>
                </c:pt>
                <c:pt idx="1437">
                  <c:v>2.8449256445881645E-5</c:v>
                </c:pt>
                <c:pt idx="1438">
                  <c:v>2.7231435551028452E-5</c:v>
                </c:pt>
                <c:pt idx="1439">
                  <c:v>2.6063139195912596E-5</c:v>
                </c:pt>
                <c:pt idx="1440">
                  <c:v>2.4942471290086495E-5</c:v>
                </c:pt>
                <c:pt idx="1441">
                  <c:v>2.3867603200211182E-5</c:v>
                </c:pt>
                <c:pt idx="1442">
                  <c:v>2.283677156517722E-5</c:v>
                </c:pt>
                <c:pt idx="1443">
                  <c:v>2.1848276173345418E-5</c:v>
                </c:pt>
                <c:pt idx="1444">
                  <c:v>2.0900477900478247E-5</c:v>
                </c:pt>
                <c:pt idx="1445">
                  <c:v>1.9991796706949493E-5</c:v>
                </c:pt>
                <c:pt idx="1446">
                  <c:v>1.9120709692843345E-5</c:v>
                </c:pt>
                <c:pt idx="1447">
                  <c:v>1.8285749209571836E-5</c:v>
                </c:pt>
                <c:pt idx="1448">
                  <c:v>1.7485501026662646E-5</c:v>
                </c:pt>
                <c:pt idx="1449">
                  <c:v>1.6718602552387612E-5</c:v>
                </c:pt>
                <c:pt idx="1450">
                  <c:v>1.598374110692705E-5</c:v>
                </c:pt>
                <c:pt idx="1451">
                  <c:v>1.5279652246782328E-5</c:v>
                </c:pt>
                <c:pt idx="1452">
                  <c:v>1.4605118139172683E-5</c:v>
                </c:pt>
                <c:pt idx="1453">
                  <c:v>1.3958965985173739E-5</c:v>
                </c:pt>
                <c:pt idx="1454">
                  <c:v>1.3340066490374012E-5</c:v>
                </c:pt>
                <c:pt idx="1455">
                  <c:v>1.2747332381850877E-5</c:v>
                </c:pt>
                <c:pt idx="1456">
                  <c:v>1.2179716970285337E-5</c:v>
                </c:pt>
                <c:pt idx="1457">
                  <c:v>1.1636212756058624E-5</c:v>
                </c:pt>
                <c:pt idx="1458">
                  <c:v>1.1115850078193072E-5</c:v>
                </c:pt>
                <c:pt idx="1459">
                  <c:v>1.0617695805023008E-5</c:v>
                </c:pt>
                <c:pt idx="1460">
                  <c:v>1.0140852065500719E-5</c:v>
                </c:pt>
                <c:pt idx="1461">
                  <c:v>9.6844550200648354E-6</c:v>
                </c:pt>
                <c:pt idx="1462">
                  <c:v>9.2476736700184458E-6</c:v>
                </c:pt>
                <c:pt idx="1463">
                  <c:v>8.8297087043863611E-6</c:v>
                </c:pt>
                <c:pt idx="1464">
                  <c:v>8.4297913832404794E-6</c:v>
                </c:pt>
                <c:pt idx="1465">
                  <c:v>8.0471824565035286E-6</c:v>
                </c:pt>
                <c:pt idx="1466">
                  <c:v>7.6811711172612059E-6</c:v>
                </c:pt>
                <c:pt idx="1467">
                  <c:v>7.3310739886342185E-6</c:v>
                </c:pt>
                <c:pt idx="1468">
                  <c:v>6.9962341432801967E-6</c:v>
                </c:pt>
                <c:pt idx="1469">
                  <c:v>6.6760201546168528E-6</c:v>
                </c:pt>
                <c:pt idx="1470">
                  <c:v>6.3698251788760845E-6</c:v>
                </c:pt>
                <c:pt idx="1471">
                  <c:v>6.0770660671197083E-6</c:v>
                </c:pt>
                <c:pt idx="1472">
                  <c:v>5.7971825063654727E-6</c:v>
                </c:pt>
                <c:pt idx="1473">
                  <c:v>5.5296361889919086E-6</c:v>
                </c:pt>
                <c:pt idx="1474">
                  <c:v>5.2739100096088073E-6</c:v>
                </c:pt>
                <c:pt idx="1475">
                  <c:v>5.0295072885996189E-6</c:v>
                </c:pt>
                <c:pt idx="1476">
                  <c:v>4.7959510215593793E-6</c:v>
                </c:pt>
                <c:pt idx="1477">
                  <c:v>4.5727831538706743E-6</c:v>
                </c:pt>
                <c:pt idx="1478">
                  <c:v>4.3595638796778928E-6</c:v>
                </c:pt>
                <c:pt idx="1479">
                  <c:v>4.1558709645371726E-6</c:v>
                </c:pt>
                <c:pt idx="1480">
                  <c:v>3.9612990910377818E-6</c:v>
                </c:pt>
                <c:pt idx="1481">
                  <c:v>3.7754592267067806E-6</c:v>
                </c:pt>
                <c:pt idx="1482">
                  <c:v>3.5979780135264495E-6</c:v>
                </c:pt>
                <c:pt idx="1483">
                  <c:v>3.4284971784100084E-6</c:v>
                </c:pt>
                <c:pt idx="1484">
                  <c:v>3.2666729639980211E-6</c:v>
                </c:pt>
                <c:pt idx="1485">
                  <c:v>3.1121755791534608E-6</c:v>
                </c:pt>
                <c:pt idx="1486">
                  <c:v>2.9646886685495962E-6</c:v>
                </c:pt>
                <c:pt idx="1487">
                  <c:v>2.823908800759949E-6</c:v>
                </c:pt>
                <c:pt idx="1488">
                  <c:v>2.6895449742754646E-6</c:v>
                </c:pt>
                <c:pt idx="1489">
                  <c:v>2.5613181408882929E-6</c:v>
                </c:pt>
                <c:pt idx="1490">
                  <c:v>2.4389607458969436E-6</c:v>
                </c:pt>
                <c:pt idx="1491">
                  <c:v>2.3222162846014164E-6</c:v>
                </c:pt>
                <c:pt idx="1492">
                  <c:v>2.2108388745716844E-6</c:v>
                </c:pt>
                <c:pt idx="1493">
                  <c:v>2.1045928431862322E-6</c:v>
                </c:pt>
                <c:pt idx="1494">
                  <c:v>2.0032523299514604E-6</c:v>
                </c:pt>
                <c:pt idx="1495">
                  <c:v>1.906600903125642E-6</c:v>
                </c:pt>
                <c:pt idx="1496">
                  <c:v>1.8144311901847345E-6</c:v>
                </c:pt>
                <c:pt idx="1497">
                  <c:v>1.7265445216796403E-6</c:v>
                </c:pt>
                <c:pt idx="1498">
                  <c:v>1.6427505880475254E-6</c:v>
                </c:pt>
                <c:pt idx="1499">
                  <c:v>1.5628671089516303E-6</c:v>
                </c:pt>
                <c:pt idx="1500">
                  <c:v>1.4867195147365292E-6</c:v>
                </c:pt>
                <c:pt idx="1501">
                  <c:v>1.414140639597131E-6</c:v>
                </c:pt>
                <c:pt idx="1502">
                  <c:v>1.3449704260714656E-6</c:v>
                </c:pt>
                <c:pt idx="1503">
                  <c:v>1.2790556404785052E-6</c:v>
                </c:pt>
                <c:pt idx="1504">
                  <c:v>1.2162495989331586E-6</c:v>
                </c:pt>
                <c:pt idx="1505">
                  <c:v>1.1564119035815353E-6</c:v>
                </c:pt>
                <c:pt idx="1506">
                  <c:v>1.0994081887098709E-6</c:v>
                </c:pt>
                <c:pt idx="1507">
                  <c:v>1.0451098763909085E-6</c:v>
                </c:pt>
                <c:pt idx="1508">
                  <c:v>9.933939413414261E-7</c:v>
                </c:pt>
                <c:pt idx="1509">
                  <c:v>9.4414268467452942E-7</c:v>
                </c:pt>
                <c:pt idx="1510">
                  <c:v>8.9724351623970434E-7</c:v>
                </c:pt>
                <c:pt idx="1511">
                  <c:v>8.5258874525309285E-7</c:v>
                </c:pt>
                <c:pt idx="1512">
                  <c:v>8.1007537892937908E-7</c:v>
                </c:pt>
                <c:pt idx="1513">
                  <c:v>7.6960492883569816E-7</c:v>
                </c:pt>
                <c:pt idx="1514">
                  <c:v>7.3108322469647485E-7</c:v>
                </c:pt>
                <c:pt idx="1515">
                  <c:v>6.9442023538660828E-7</c:v>
                </c:pt>
                <c:pt idx="1516">
                  <c:v>6.595298968585432E-7</c:v>
                </c:pt>
                <c:pt idx="1517">
                  <c:v>6.2632994675686262E-7</c:v>
                </c:pt>
                <c:pt idx="1518">
                  <c:v>5.9474176548169852E-7</c:v>
                </c:pt>
                <c:pt idx="1519">
                  <c:v>5.6469022346995556E-7</c:v>
                </c:pt>
                <c:pt idx="1520">
                  <c:v>5.3610353447059832E-7</c:v>
                </c:pt>
                <c:pt idx="1521">
                  <c:v>5.0891311459756135E-7</c:v>
                </c:pt>
                <c:pt idx="1522">
                  <c:v>4.8305344695072247E-7</c:v>
                </c:pt>
                <c:pt idx="1523">
                  <c:v>4.5846195160225273E-7</c:v>
                </c:pt>
                <c:pt idx="1524">
                  <c:v>4.3507886075219564E-7</c:v>
                </c:pt>
                <c:pt idx="1525">
                  <c:v>4.1284709886365025E-7</c:v>
                </c:pt>
                <c:pt idx="1526">
                  <c:v>3.9171216759410015E-7</c:v>
                </c:pt>
                <c:pt idx="1527">
                  <c:v>3.7162203534553673E-7</c:v>
                </c:pt>
                <c:pt idx="1528">
                  <c:v>3.5252703126196233E-7</c:v>
                </c:pt>
                <c:pt idx="1529">
                  <c:v>3.3437974350851102E-7</c:v>
                </c:pt>
                <c:pt idx="1530">
                  <c:v>3.1713492167210227E-7</c:v>
                </c:pt>
                <c:pt idx="1531">
                  <c:v>3.0074938312886137E-7</c:v>
                </c:pt>
                <c:pt idx="1532">
                  <c:v>2.8518192322885301E-7</c:v>
                </c:pt>
                <c:pt idx="1533">
                  <c:v>2.703932291537253E-7</c:v>
                </c:pt>
                <c:pt idx="1534">
                  <c:v>2.5634579730787042E-7</c:v>
                </c:pt>
                <c:pt idx="1535">
                  <c:v>2.4300385410844245E-7</c:v>
                </c:pt>
                <c:pt idx="1536">
                  <c:v>2.3033328004429131E-7</c:v>
                </c:pt>
                <c:pt idx="1537">
                  <c:v>2.1830153687833058E-7</c:v>
                </c:pt>
                <c:pt idx="1538">
                  <c:v>2.0687759787229952E-7</c:v>
                </c:pt>
                <c:pt idx="1539">
                  <c:v>1.9603188091707371E-7</c:v>
                </c:pt>
                <c:pt idx="1540">
                  <c:v>1.8573618445583017E-7</c:v>
                </c:pt>
                <c:pt idx="1541">
                  <c:v>1.7596362609133159E-7</c:v>
                </c:pt>
                <c:pt idx="1542">
                  <c:v>1.6668858377249949E-7</c:v>
                </c:pt>
                <c:pt idx="1543">
                  <c:v>1.5788663945914724E-7</c:v>
                </c:pt>
                <c:pt idx="1544">
                  <c:v>1.4953452516740353E-7</c:v>
                </c:pt>
                <c:pt idx="1545">
                  <c:v>1.4161007130184342E-7</c:v>
                </c:pt>
                <c:pt idx="1546">
                  <c:v>1.3409215718376713E-7</c:v>
                </c:pt>
                <c:pt idx="1547">
                  <c:v>1.26960663688337E-7</c:v>
                </c:pt>
                <c:pt idx="1548">
                  <c:v>1.2019642790648001E-7</c:v>
                </c:pt>
                <c:pt idx="1549">
                  <c:v>1.1378119975053345E-7</c:v>
                </c:pt>
                <c:pt idx="1550">
                  <c:v>1.0769760042561068E-7</c:v>
                </c:pt>
                <c:pt idx="1551">
                  <c:v>1.0192908269152166E-7</c:v>
                </c:pt>
                <c:pt idx="1552">
                  <c:v>9.6459892842893176E-8</c:v>
                </c:pt>
                <c:pt idx="1553">
                  <c:v>9.1275034337816346E-8</c:v>
                </c:pt>
                <c:pt idx="1554">
                  <c:v>8.6360233007953453E-8</c:v>
                </c:pt>
                <c:pt idx="1555">
                  <c:v>8.1701903785568311E-8</c:v>
                </c:pt>
                <c:pt idx="1556">
                  <c:v>7.7287118885357827E-8</c:v>
                </c:pt>
                <c:pt idx="1557">
                  <c:v>7.3103577381331524E-8</c:v>
                </c:pt>
                <c:pt idx="1558">
                  <c:v>6.9139576121239789E-8</c:v>
                </c:pt>
                <c:pt idx="1559">
                  <c:v>6.5383981923261077E-8</c:v>
                </c:pt>
                <c:pt idx="1560">
                  <c:v>6.1826205001762242E-8</c:v>
                </c:pt>
                <c:pt idx="1561">
                  <c:v>5.8456173570998935E-8</c:v>
                </c:pt>
                <c:pt idx="1562">
                  <c:v>5.5264309577590404E-8</c:v>
                </c:pt>
                <c:pt idx="1563">
                  <c:v>5.224150551451271E-8</c:v>
                </c:pt>
                <c:pt idx="1564">
                  <c:v>4.937910227118781E-8</c:v>
                </c:pt>
                <c:pt idx="1565">
                  <c:v>4.6668867976021725E-8</c:v>
                </c:pt>
                <c:pt idx="1566">
                  <c:v>4.4102977789447972E-8</c:v>
                </c:pt>
                <c:pt idx="1567">
                  <c:v>4.1673994607194415E-8</c:v>
                </c:pt>
                <c:pt idx="1568">
                  <c:v>3.9374850635065505E-8</c:v>
                </c:pt>
                <c:pt idx="1569">
                  <c:v>3.7198829798079462E-8</c:v>
                </c:pt>
                <c:pt idx="1570">
                  <c:v>3.5139550948264506E-8</c:v>
                </c:pt>
                <c:pt idx="1571">
                  <c:v>3.3190951836852329E-8</c:v>
                </c:pt>
                <c:pt idx="1572">
                  <c:v>3.1347273817973464E-8</c:v>
                </c:pt>
                <c:pt idx="1573">
                  <c:v>2.9603047252280947E-8</c:v>
                </c:pt>
                <c:pt idx="1574">
                  <c:v>2.7953077580202809E-8</c:v>
                </c:pt>
                <c:pt idx="1575">
                  <c:v>2.6392432035751303E-8</c:v>
                </c:pt>
                <c:pt idx="1576">
                  <c:v>2.4916426972994098E-8</c:v>
                </c:pt>
                <c:pt idx="1577">
                  <c:v>2.3520615778431443E-8</c:v>
                </c:pt>
                <c:pt idx="1578">
                  <c:v>2.22007773436175E-8</c:v>
                </c:pt>
                <c:pt idx="1579">
                  <c:v>2.0952905073413443E-8</c:v>
                </c:pt>
                <c:pt idx="1580">
                  <c:v>1.9773196406279089E-8</c:v>
                </c:pt>
                <c:pt idx="1581">
                  <c:v>1.8658042823978654E-8</c:v>
                </c:pt>
                <c:pt idx="1582">
                  <c:v>1.7604020329016548E-8</c:v>
                </c:pt>
                <c:pt idx="1583">
                  <c:v>1.6607880369021134E-8</c:v>
                </c:pt>
                <c:pt idx="1584">
                  <c:v>1.5666541188160008E-8</c:v>
                </c:pt>
                <c:pt idx="1585">
                  <c:v>1.4777079586505934E-8</c:v>
                </c:pt>
                <c:pt idx="1586">
                  <c:v>1.3936723069071898E-8</c:v>
                </c:pt>
                <c:pt idx="1587">
                  <c:v>1.3142842367005297E-8</c:v>
                </c:pt>
                <c:pt idx="1588">
                  <c:v>1.2392944314172009E-8</c:v>
                </c:pt>
                <c:pt idx="1589">
                  <c:v>1.1684665063070458E-8</c:v>
                </c:pt>
                <c:pt idx="1590">
                  <c:v>1.1015763624701797E-8</c:v>
                </c:pt>
                <c:pt idx="1591">
                  <c:v>1.0384115717674735E-8</c:v>
                </c:pt>
                <c:pt idx="1592">
                  <c:v>9.7877079124585635E-9</c:v>
                </c:pt>
                <c:pt idx="1593">
                  <c:v>9.2246320572990724E-9</c:v>
                </c:pt>
                <c:pt idx="1594">
                  <c:v>8.6930799728956764E-9</c:v>
                </c:pt>
                <c:pt idx="1595">
                  <c:v>8.1913384034938098E-9</c:v>
                </c:pt>
                <c:pt idx="1596">
                  <c:v>7.7177842125843461E-9</c:v>
                </c:pt>
                <c:pt idx="1597">
                  <c:v>7.2708798119130998E-9</c:v>
                </c:pt>
                <c:pt idx="1598">
                  <c:v>6.8491688129980463E-9</c:v>
                </c:pt>
                <c:pt idx="1599">
                  <c:v>6.4512718908233716E-9</c:v>
                </c:pt>
                <c:pt idx="1600">
                  <c:v>6.0758828498342297E-9</c:v>
                </c:pt>
                <c:pt idx="1601">
                  <c:v>5.7217648827902214E-9</c:v>
                </c:pt>
                <c:pt idx="1602">
                  <c:v>5.3877470134524635E-9</c:v>
                </c:pt>
                <c:pt idx="1603">
                  <c:v>5.072720714479654E-9</c:v>
                </c:pt>
                <c:pt idx="1604">
                  <c:v>4.7756366922909282E-9</c:v>
                </c:pt>
                <c:pt idx="1605">
                  <c:v>4.4955018310214056E-9</c:v>
                </c:pt>
                <c:pt idx="1606">
                  <c:v>4.2313762880475743E-9</c:v>
                </c:pt>
                <c:pt idx="1607">
                  <c:v>3.9823707338974351E-9</c:v>
                </c:pt>
                <c:pt idx="1608">
                  <c:v>3.7476437296828813E-9</c:v>
                </c:pt>
                <c:pt idx="1609">
                  <c:v>3.5263992355018196E-9</c:v>
                </c:pt>
                <c:pt idx="1610">
                  <c:v>3.3178842435533632E-9</c:v>
                </c:pt>
                <c:pt idx="1611">
                  <c:v>3.1213865299933591E-9</c:v>
                </c:pt>
                <c:pt idx="1612">
                  <c:v>2.9362325198293236E-9</c:v>
                </c:pt>
                <c:pt idx="1613">
                  <c:v>2.7617852594136723E-9</c:v>
                </c:pt>
                <c:pt idx="1614">
                  <c:v>2.5974424913433109E-9</c:v>
                </c:pt>
                <c:pt idx="1615">
                  <c:v>2.4426348268115567E-9</c:v>
                </c:pt>
                <c:pt idx="1616">
                  <c:v>2.2968240106863616E-9</c:v>
                </c:pt>
                <c:pt idx="1617">
                  <c:v>2.1595012748071509E-9</c:v>
                </c:pt>
                <c:pt idx="1618">
                  <c:v>2.0301857752005631E-9</c:v>
                </c:pt>
                <c:pt idx="1619">
                  <c:v>1.9084231091153981E-9</c:v>
                </c:pt>
                <c:pt idx="1620">
                  <c:v>1.7937839079674187E-9</c:v>
                </c:pt>
                <c:pt idx="1621">
                  <c:v>1.6858625024673389E-9</c:v>
                </c:pt>
                <c:pt idx="1622">
                  <c:v>1.5842756563794043E-9</c:v>
                </c:pt>
                <c:pt idx="1623">
                  <c:v>1.488661365524803E-9</c:v>
                </c:pt>
                <c:pt idx="1624">
                  <c:v>1.3986777188032311E-9</c:v>
                </c:pt>
                <c:pt idx="1625">
                  <c:v>1.3140018181583488E-9</c:v>
                </c:pt>
                <c:pt idx="1626">
                  <c:v>1.2343287545579524E-9</c:v>
                </c:pt>
                <c:pt idx="1627">
                  <c:v>1.1593706371988758E-9</c:v>
                </c:pt>
                <c:pt idx="1628">
                  <c:v>1.088855673279114E-9</c:v>
                </c:pt>
                <c:pt idx="1629">
                  <c:v>1.0225272958063316E-9</c:v>
                </c:pt>
                <c:pt idx="1630">
                  <c:v>9.6014333703304805E-10</c:v>
                </c:pt>
                <c:pt idx="1631">
                  <c:v>9.014752452241619E-10</c:v>
                </c:pt>
                <c:pt idx="1632">
                  <c:v>8.4630734257272101E-10</c:v>
                </c:pt>
                <c:pt idx="1633">
                  <c:v>7.9443612218511151E-10</c:v>
                </c:pt>
                <c:pt idx="1634">
                  <c:v>7.4566958215727025E-10</c:v>
                </c:pt>
                <c:pt idx="1635">
                  <c:v>6.9982659485931041E-10</c:v>
                </c:pt>
                <c:pt idx="1636">
                  <c:v>6.5673630963736076E-10</c:v>
                </c:pt>
                <c:pt idx="1637">
                  <c:v>6.1623758722898119E-10</c:v>
                </c:pt>
                <c:pt idx="1638">
                  <c:v>5.781784642686693E-10</c:v>
                </c:pt>
                <c:pt idx="1639">
                  <c:v>5.4241564635009329E-10</c:v>
                </c:pt>
                <c:pt idx="1640">
                  <c:v>5.0881402816548172E-10</c:v>
                </c:pt>
                <c:pt idx="1641">
                  <c:v>4.7724623934236596E-10</c:v>
                </c:pt>
                <c:pt idx="1642">
                  <c:v>4.4759221464251714E-10</c:v>
                </c:pt>
                <c:pt idx="1643">
                  <c:v>4.1973878727069702E-10</c:v>
                </c:pt>
                <c:pt idx="1644">
                  <c:v>3.9357930409115764E-10</c:v>
                </c:pt>
                <c:pt idx="1645">
                  <c:v>3.6901326161340973E-10</c:v>
                </c:pt>
                <c:pt idx="1646">
                  <c:v>3.4594596167367788E-10</c:v>
                </c:pt>
                <c:pt idx="1647">
                  <c:v>3.2428818577568837E-10</c:v>
                </c:pt>
                <c:pt idx="1648">
                  <c:v>3.0395588712223368E-10</c:v>
                </c:pt>
                <c:pt idx="1649">
                  <c:v>2.8486989940454549E-10</c:v>
                </c:pt>
                <c:pt idx="1650">
                  <c:v>2.6695566147697847E-10</c:v>
                </c:pt>
                <c:pt idx="1651">
                  <c:v>2.5014295707393335E-10</c:v>
                </c:pt>
                <c:pt idx="1652">
                  <c:v>2.343656687799319E-10</c:v>
                </c:pt>
                <c:pt idx="1653">
                  <c:v>2.1956154549811583E-10</c:v>
                </c:pt>
                <c:pt idx="1654">
                  <c:v>2.0567198270231749E-10</c:v>
                </c:pt>
                <c:pt idx="1655">
                  <c:v>1.9264181479409563E-10</c:v>
                </c:pt>
                <c:pt idx="1656">
                  <c:v>1.8041911892072203E-10</c:v>
                </c:pt>
                <c:pt idx="1657">
                  <c:v>1.6895502964307554E-10</c:v>
                </c:pt>
                <c:pt idx="1658">
                  <c:v>1.582035638737072E-10</c:v>
                </c:pt>
                <c:pt idx="1659">
                  <c:v>1.4812145553515597E-10</c:v>
                </c:pt>
                <c:pt idx="1660">
                  <c:v>1.3866799941689726E-10</c:v>
                </c:pt>
                <c:pt idx="1661">
                  <c:v>1.2980490373628489E-10</c:v>
                </c:pt>
                <c:pt idx="1662">
                  <c:v>1.2149615093439853E-10</c:v>
                </c:pt>
                <c:pt idx="1663">
                  <c:v>1.1370786626209179E-10</c:v>
                </c:pt>
                <c:pt idx="1664">
                  <c:v>1.0640819373461876E-10</c:v>
                </c:pt>
                <c:pt idx="1665">
                  <c:v>9.9567179055235326E-11</c:v>
                </c:pt>
                <c:pt idx="1666">
                  <c:v>9.3156659129007032E-11</c:v>
                </c:pt>
                <c:pt idx="1667">
                  <c:v>8.7150157807921584E-11</c:v>
                </c:pt>
                <c:pt idx="1668">
                  <c:v>8.1522787527218433E-11</c:v>
                </c:pt>
                <c:pt idx="1669">
                  <c:v>7.6251156510746653E-11</c:v>
                </c:pt>
                <c:pt idx="1670">
                  <c:v>7.1313281240152036E-11</c:v>
                </c:pt>
                <c:pt idx="1671">
                  <c:v>6.6688503898813303E-11</c:v>
                </c:pt>
                <c:pt idx="1672">
                  <c:v>6.2357414516765951E-11</c:v>
                </c:pt>
                <c:pt idx="1673">
                  <c:v>5.8301777557376172E-11</c:v>
                </c:pt>
                <c:pt idx="1674">
                  <c:v>5.4504462700329722E-11</c:v>
                </c:pt>
                <c:pt idx="1675">
                  <c:v>5.0949379588574212E-11</c:v>
                </c:pt>
                <c:pt idx="1676">
                  <c:v>4.7621416319285308E-11</c:v>
                </c:pt>
                <c:pt idx="1677">
                  <c:v>4.4506381470690327E-11</c:v>
                </c:pt>
                <c:pt idx="1678">
                  <c:v>4.1590949467773474E-11</c:v>
                </c:pt>
                <c:pt idx="1679">
                  <c:v>3.8862609100470587E-11</c:v>
                </c:pt>
                <c:pt idx="1680">
                  <c:v>3.6309615018016684E-11</c:v>
                </c:pt>
                <c:pt idx="1681">
                  <c:v>3.3920942032635195E-11</c:v>
                </c:pt>
                <c:pt idx="1682">
                  <c:v>3.1686242074795834E-11</c:v>
                </c:pt>
                <c:pt idx="1683">
                  <c:v>2.9595803650822372E-11</c:v>
                </c:pt>
                <c:pt idx="1684">
                  <c:v>2.7640513661755053E-11</c:v>
                </c:pt>
                <c:pt idx="1685">
                  <c:v>2.5811821450057339E-11</c:v>
                </c:pt>
                <c:pt idx="1686">
                  <c:v>2.4101704948048461E-11</c:v>
                </c:pt>
                <c:pt idx="1687">
                  <c:v>2.2502638808843738E-11</c:v>
                </c:pt>
                <c:pt idx="1688">
                  <c:v>2.100756440712725E-11</c:v>
                </c:pt>
                <c:pt idx="1689">
                  <c:v>1.9609861603273701E-11</c:v>
                </c:pt>
                <c:pt idx="1690">
                  <c:v>1.8303322170206301E-11</c:v>
                </c:pt>
                <c:pt idx="1691">
                  <c:v>1.70821247879281E-11</c:v>
                </c:pt>
                <c:pt idx="1692">
                  <c:v>1.5940811515927998E-11</c:v>
                </c:pt>
                <c:pt idx="1693">
                  <c:v>1.487426565863935E-11</c:v>
                </c:pt>
                <c:pt idx="1694">
                  <c:v>1.3877690943841033E-11</c:v>
                </c:pt>
                <c:pt idx="1695">
                  <c:v>1.2946591938355234E-11</c:v>
                </c:pt>
                <c:pt idx="1696">
                  <c:v>1.2076755629611767E-11</c:v>
                </c:pt>
                <c:pt idx="1697">
                  <c:v>1.126423410564759E-11</c:v>
                </c:pt>
                <c:pt idx="1698">
                  <c:v>1.0505328269882985E-11</c:v>
                </c:pt>
                <c:pt idx="1699">
                  <c:v>9.7965725305958469E-12</c:v>
                </c:pt>
                <c:pt idx="1700">
                  <c:v>9.1347204083901652E-12</c:v>
                </c:pt>
                <c:pt idx="1701">
                  <c:v>8.5167310081552754E-12</c:v>
                </c:pt>
                <c:pt idx="1702">
                  <c:v>7.9397563050328984E-12</c:v>
                </c:pt>
                <c:pt idx="1703">
                  <c:v>7.4011291967682481E-12</c:v>
                </c:pt>
                <c:pt idx="1704">
                  <c:v>6.8983522775216719E-12</c:v>
                </c:pt>
                <c:pt idx="1705">
                  <c:v>6.4290872907717805E-12</c:v>
                </c:pt>
                <c:pt idx="1706">
                  <c:v>5.99114522135289E-12</c:v>
                </c:pt>
                <c:pt idx="1707">
                  <c:v>5.5824769889518867E-12</c:v>
                </c:pt>
                <c:pt idx="1708">
                  <c:v>5.2011647075418975E-12</c:v>
                </c:pt>
                <c:pt idx="1709">
                  <c:v>4.8454134772676608E-12</c:v>
                </c:pt>
                <c:pt idx="1710">
                  <c:v>4.513543677218329E-12</c:v>
                </c:pt>
                <c:pt idx="1711">
                  <c:v>4.2039837293407972E-12</c:v>
                </c:pt>
                <c:pt idx="1712">
                  <c:v>3.9152633054606582E-12</c:v>
                </c:pt>
                <c:pt idx="1713">
                  <c:v>3.6460069509971699E-12</c:v>
                </c:pt>
                <c:pt idx="1714">
                  <c:v>3.3949281004874259E-12</c:v>
                </c:pt>
                <c:pt idx="1715">
                  <c:v>3.1608234614781143E-12</c:v>
                </c:pt>
                <c:pt idx="1716">
                  <c:v>2.9425677447051397E-12</c:v>
                </c:pt>
                <c:pt idx="1717">
                  <c:v>2.7391087197667087E-12</c:v>
                </c:pt>
                <c:pt idx="1718">
                  <c:v>2.5494625767089251E-12</c:v>
                </c:pt>
                <c:pt idx="1719">
                  <c:v>2.3727095750867296E-12</c:v>
                </c:pt>
                <c:pt idx="1720">
                  <c:v>2.2079899631435087E-12</c:v>
                </c:pt>
                <c:pt idx="1721">
                  <c:v>2.054500150770372E-12</c:v>
                </c:pt>
                <c:pt idx="1722">
                  <c:v>1.911489120867166E-12</c:v>
                </c:pt>
                <c:pt idx="1723">
                  <c:v>1.7782550646326436E-12</c:v>
                </c:pt>
                <c:pt idx="1724">
                  <c:v>1.654142227165898E-12</c:v>
                </c:pt>
                <c:pt idx="1725">
                  <c:v>1.5385379505657352E-12</c:v>
                </c:pt>
                <c:pt idx="1726">
                  <c:v>1.4308699024743596E-12</c:v>
                </c:pt>
                <c:pt idx="1727">
                  <c:v>1.330603478726694E-12</c:v>
                </c:pt>
                <c:pt idx="1728">
                  <c:v>1.2372393694414036E-12</c:v>
                </c:pt>
                <c:pt idx="1729">
                  <c:v>1.1503112785247383E-12</c:v>
                </c:pt>
                <c:pt idx="1730">
                  <c:v>1.0693837871572831E-12</c:v>
                </c:pt>
                <c:pt idx="1731">
                  <c:v>9.9405035239734106E-13</c:v>
                </c:pt>
                <c:pt idx="1732">
                  <c:v>9.2393143256637141E-13</c:v>
                </c:pt>
                <c:pt idx="1733">
                  <c:v>8.5867273158196264E-13</c:v>
                </c:pt>
                <c:pt idx="1734">
                  <c:v>7.9794355487516015E-13</c:v>
                </c:pt>
                <c:pt idx="1735">
                  <c:v>7.4143526997261456E-13</c:v>
                </c:pt>
                <c:pt idx="1736">
                  <c:v>6.8885986524190267E-13</c:v>
                </c:pt>
                <c:pt idx="1737">
                  <c:v>6.3994860069143869E-13</c:v>
                </c:pt>
                <c:pt idx="1738">
                  <c:v>5.9445074508671759E-13</c:v>
                </c:pt>
                <c:pt idx="1739">
                  <c:v>5.5213239399282119E-13</c:v>
                </c:pt>
                <c:pt idx="1740">
                  <c:v>5.1277536368118555E-13</c:v>
                </c:pt>
                <c:pt idx="1741">
                  <c:v>4.7617615614685466E-13</c:v>
                </c:pt>
                <c:pt idx="1742">
                  <c:v>4.4214499077273567E-13</c:v>
                </c:pt>
                <c:pt idx="1743">
                  <c:v>4.1050489845040018E-13</c:v>
                </c:pt>
                <c:pt idx="1744">
                  <c:v>3.810908742235627E-13</c:v>
                </c:pt>
                <c:pt idx="1745">
                  <c:v>3.5374908476204369E-13</c:v>
                </c:pt>
                <c:pt idx="1746">
                  <c:v>3.2833612720086722E-13</c:v>
                </c:pt>
                <c:pt idx="1747">
                  <c:v>3.0471833609276099E-13</c:v>
                </c:pt>
                <c:pt idx="1748">
                  <c:v>2.8277113542292945E-13</c:v>
                </c:pt>
                <c:pt idx="1749">
                  <c:v>2.6237843282366713E-13</c:v>
                </c:pt>
                <c:pt idx="1750">
                  <c:v>2.434320533036309E-13</c:v>
                </c:pt>
                <c:pt idx="1751">
                  <c:v>2.2583120997323765E-13</c:v>
                </c:pt>
                <c:pt idx="1752">
                  <c:v>2.094820094041665E-13</c:v>
                </c:pt>
                <c:pt idx="1753">
                  <c:v>1.9429698940809448E-13</c:v>
                </c:pt>
                <c:pt idx="1754">
                  <c:v>1.801946871578898E-13</c:v>
                </c:pt>
                <c:pt idx="1755">
                  <c:v>1.6709923570434152E-13</c:v>
                </c:pt>
                <c:pt idx="1756">
                  <c:v>1.5493998706332872E-13</c:v>
                </c:pt>
                <c:pt idx="1757">
                  <c:v>1.4365116016284454E-13</c:v>
                </c:pt>
                <c:pt idx="1758">
                  <c:v>1.3317151204673061E-13</c:v>
                </c:pt>
                <c:pt idx="1759">
                  <c:v>1.2344403083287752E-13</c:v>
                </c:pt>
                <c:pt idx="1760">
                  <c:v>1.1441564901836122E-13</c:v>
                </c:pt>
                <c:pt idx="1761">
                  <c:v>1.0603697581288908E-13</c:v>
                </c:pt>
                <c:pt idx="1762">
                  <c:v>9.8262047265337524E-14</c:v>
                </c:pt>
                <c:pt idx="1763">
                  <c:v>9.1048093026472705E-14</c:v>
                </c:pt>
                <c:pt idx="1764">
                  <c:v>8.4355318664363007E-14</c:v>
                </c:pt>
                <c:pt idx="1765">
                  <c:v>7.814670251793954E-14</c:v>
                </c:pt>
                <c:pt idx="1766">
                  <c:v>7.2387806138762172E-14</c:v>
                </c:pt>
                <c:pt idx="1767">
                  <c:v>6.7046597431689883E-14</c:v>
                </c:pt>
                <c:pt idx="1768">
                  <c:v>6.2093285662003172E-14</c:v>
                </c:pt>
                <c:pt idx="1769">
                  <c:v>5.7500167549826745E-14</c:v>
                </c:pt>
                <c:pt idx="1770">
                  <c:v>5.3241483722693796E-14</c:v>
                </c:pt>
                <c:pt idx="1771">
                  <c:v>4.929328484393757E-14</c:v>
                </c:pt>
                <c:pt idx="1772">
                  <c:v>4.563330677851983E-14</c:v>
                </c:pt>
                <c:pt idx="1773">
                  <c:v>4.2240854199057724E-14</c:v>
                </c:pt>
                <c:pt idx="1774">
                  <c:v>3.9096692073401703E-14</c:v>
                </c:pt>
                <c:pt idx="1775">
                  <c:v>3.6182944511237261E-14</c:v>
                </c:pt>
                <c:pt idx="1776">
                  <c:v>3.3483000481064586E-14</c:v>
                </c:pt>
                <c:pt idx="1777">
                  <c:v>3.0981425940613358E-14</c:v>
                </c:pt>
                <c:pt idx="1778">
                  <c:v>2.8663881953477423E-14</c:v>
                </c:pt>
                <c:pt idx="1779">
                  <c:v>2.6517048392566909E-14</c:v>
                </c:pt>
                <c:pt idx="1780">
                  <c:v>2.4528552857040749E-14</c:v>
                </c:pt>
                <c:pt idx="1781">
                  <c:v>2.2686904453773929E-14</c:v>
                </c:pt>
                <c:pt idx="1782">
                  <c:v>2.09814321172627E-14</c:v>
                </c:pt>
                <c:pt idx="1783">
                  <c:v>1.9402227163245141E-14</c:v>
                </c:pt>
                <c:pt idx="1784">
                  <c:v>1.7940089791332968E-14</c:v>
                </c:pt>
                <c:pt idx="1785">
                  <c:v>1.6586479270675195E-14</c:v>
                </c:pt>
                <c:pt idx="1786">
                  <c:v>1.5333467560206167E-14</c:v>
                </c:pt>
                <c:pt idx="1787">
                  <c:v>1.4173696131422434E-14</c:v>
                </c:pt>
                <c:pt idx="1788">
                  <c:v>1.3100335776980173E-14</c:v>
                </c:pt>
                <c:pt idx="1789">
                  <c:v>1.2107049202748997E-14</c:v>
                </c:pt>
                <c:pt idx="1790">
                  <c:v>1.118795621438719E-14</c:v>
                </c:pt>
                <c:pt idx="1791">
                  <c:v>1.0337601322049047E-14</c:v>
                </c:pt>
                <c:pt idx="1792">
                  <c:v>9.5509235985765608E-15</c:v>
                </c:pt>
                <c:pt idx="1793">
                  <c:v>8.8232286375012798E-15</c:v>
                </c:pt>
                <c:pt idx="1794">
                  <c:v>8.150162467439155E-15</c:v>
                </c:pt>
                <c:pt idx="1795">
                  <c:v>7.5276872890549481E-15</c:v>
                </c:pt>
                <c:pt idx="1796">
                  <c:v>6.9520589097325026E-15</c:v>
                </c:pt>
                <c:pt idx="1797">
                  <c:v>6.4198057594655472E-15</c:v>
                </c:pt>
                <c:pt idx="1798">
                  <c:v>5.927709379309101E-15</c:v>
                </c:pt>
                <c:pt idx="1799">
                  <c:v>5.4727862810460164E-15</c:v>
                </c:pt>
                <c:pt idx="1800">
                  <c:v>5.0522710835530462E-15</c:v>
                </c:pt>
                <c:pt idx="1801">
                  <c:v>4.6636008377328865E-15</c:v>
                </c:pt>
                <c:pt idx="1802">
                  <c:v>4.3044004578380496E-15</c:v>
                </c:pt>
                <c:pt idx="1803">
                  <c:v>3.9724691825788011E-15</c:v>
                </c:pt>
                <c:pt idx="1804">
                  <c:v>3.6657679946030657E-15</c:v>
                </c:pt>
                <c:pt idx="1805">
                  <c:v>3.3824079317895898E-15</c:v>
                </c:pt>
                <c:pt idx="1806">
                  <c:v>3.1206392283239478E-15</c:v>
                </c:pt>
                <c:pt idx="1807">
                  <c:v>2.8788412277561781E-15</c:v>
                </c:pt>
                <c:pt idx="1808">
                  <c:v>2.6555130141830906E-15</c:v>
                </c:pt>
                <c:pt idx="1809">
                  <c:v>2.4492647113825815E-15</c:v>
                </c:pt>
                <c:pt idx="1810">
                  <c:v>2.2588094031616214E-15</c:v>
                </c:pt>
                <c:pt idx="1811">
                  <c:v>2.0829556313861054E-15</c:v>
                </c:pt>
                <c:pt idx="1812">
                  <c:v>1.9206004311507907E-15</c:v>
                </c:pt>
                <c:pt idx="1813">
                  <c:v>1.7707228653370359E-15</c:v>
                </c:pt>
                <c:pt idx="1814">
                  <c:v>1.6323780234075333E-15</c:v>
                </c:pt>
                <c:pt idx="1815">
                  <c:v>1.5046914517130942E-15</c:v>
                </c:pt>
                <c:pt idx="1816">
                  <c:v>1.3868539848486609E-15</c:v>
                </c:pt>
                <c:pt idx="1817">
                  <c:v>1.2781169497042325E-15</c:v>
                </c:pt>
                <c:pt idx="1818">
                  <c:v>1.1777877158231864E-15</c:v>
                </c:pt>
                <c:pt idx="1819">
                  <c:v>1.0852255675118795E-15</c:v>
                </c:pt>
                <c:pt idx="1820">
                  <c:v>9.9983787485299999E-16</c:v>
                </c:pt>
                <c:pt idx="1821">
                  <c:v>9.2107654236613918E-16</c:v>
                </c:pt>
                <c:pt idx="1822">
                  <c:v>8.4843471554221546E-16</c:v>
                </c:pt>
                <c:pt idx="1823">
                  <c:v>7.8144372685968264E-16</c:v>
                </c:pt>
                <c:pt idx="1824">
                  <c:v>7.1967026417759177E-16</c:v>
                </c:pt>
                <c:pt idx="1825">
                  <c:v>6.6271374559905998E-16</c:v>
                </c:pt>
                <c:pt idx="1826">
                  <c:v>6.1020388601547641E-16</c:v>
                </c:pt>
                <c:pt idx="1827">
                  <c:v>5.6179844158093431E-16</c:v>
                </c:pt>
                <c:pt idx="1828">
                  <c:v>5.1718111933476666E-16</c:v>
                </c:pt>
                <c:pt idx="1829">
                  <c:v>4.7605964009095434E-16</c:v>
                </c:pt>
                <c:pt idx="1830">
                  <c:v>4.3816394355239274E-16</c:v>
                </c:pt>
                <c:pt idx="1831">
                  <c:v>4.0324452538860229E-16</c:v>
                </c:pt>
                <c:pt idx="1832">
                  <c:v>3.7107089674236844E-16</c:v>
                </c:pt>
                <c:pt idx="1833">
                  <c:v>3.4143015730693347E-16</c:v>
                </c:pt>
                <c:pt idx="1834">
                  <c:v>3.1412567374473216E-16</c:v>
                </c:pt>
                <c:pt idx="1835">
                  <c:v>2.8897585580395465E-16</c:v>
                </c:pt>
                <c:pt idx="1836">
                  <c:v>2.6581302303382811E-16</c:v>
                </c:pt>
                <c:pt idx="1837">
                  <c:v>2.4448235550606665E-16</c:v>
                </c:pt>
                <c:pt idx="1838">
                  <c:v>2.2484092242095072E-16</c:v>
                </c:pt>
                <c:pt idx="1839">
                  <c:v>2.0675678291462127E-16</c:v>
                </c:pt>
                <c:pt idx="1840">
                  <c:v>1.9010815379143394E-16</c:v>
                </c:pt>
                <c:pt idx="1841">
                  <c:v>1.7478263928393875E-16</c:v>
                </c:pt>
                <c:pt idx="1842">
                  <c:v>1.6067651829500839E-16</c:v>
                </c:pt>
                <c:pt idx="1843">
                  <c:v>1.4769408490392048E-16</c:v>
                </c:pt>
                <c:pt idx="1844">
                  <c:v>1.357470382221785E-16</c:v>
                </c:pt>
                <c:pt idx="1845">
                  <c:v>1.2475391796749642E-16</c:v>
                </c:pt>
                <c:pt idx="1846">
                  <c:v>1.1463958238691524E-16</c:v>
                </c:pt>
                <c:pt idx="1847">
                  <c:v>1.053347254039278E-16</c:v>
                </c:pt>
                <c:pt idx="1848">
                  <c:v>9.6775430091103181E-17</c:v>
                </c:pt>
                <c:pt idx="1849">
                  <c:v>8.8902755780174126E-17</c:v>
                </c:pt>
                <c:pt idx="1850">
                  <c:v>8.1662356316972848E-17</c:v>
                </c:pt>
                <c:pt idx="1851">
                  <c:v>7.5004127150194627E-17</c:v>
                </c:pt>
                <c:pt idx="1852">
                  <c:v>6.888187911143662E-17</c:v>
                </c:pt>
                <c:pt idx="1853">
                  <c:v>6.325303690046374E-17</c:v>
                </c:pt>
                <c:pt idx="1854">
                  <c:v>5.8078360434908297E-17</c:v>
                </c:pt>
                <c:pt idx="1855">
                  <c:v>5.3321687358417082E-17</c:v>
                </c:pt>
                <c:pt idx="1856">
                  <c:v>4.8949695126400963E-17</c:v>
                </c:pt>
                <c:pt idx="1857">
                  <c:v>4.4931681204648137E-17</c:v>
                </c:pt>
                <c:pt idx="1858">
                  <c:v>4.1239360023791457E-17</c:v>
                </c:pt>
                <c:pt idx="1859">
                  <c:v>3.7846675432603274E-17</c:v>
                </c:pt>
                <c:pt idx="1860">
                  <c:v>3.4729627485781508E-17</c:v>
                </c:pt>
                <c:pt idx="1861">
                  <c:v>3.186611248792043E-17</c:v>
                </c:pt>
                <c:pt idx="1862">
                  <c:v>2.9235775295115118E-17</c:v>
                </c:pt>
                <c:pt idx="1863">
                  <c:v>2.6819872949618156E-17</c:v>
                </c:pt>
                <c:pt idx="1864">
                  <c:v>2.4601148791553881E-17</c:v>
                </c:pt>
                <c:pt idx="1865">
                  <c:v>2.2563716255284249E-17</c:v>
                </c:pt>
                <c:pt idx="1866">
                  <c:v>2.0692951616965276E-17</c:v>
                </c:pt>
                <c:pt idx="1867">
                  <c:v>1.8975395014464796E-17</c:v>
                </c:pt>
                <c:pt idx="1868">
                  <c:v>1.7398659111466551E-17</c:v>
                </c:pt>
                <c:pt idx="1869">
                  <c:v>1.5951344824490596E-17</c:v>
                </c:pt>
                <c:pt idx="1870">
                  <c:v>1.4622963575057386E-17</c:v>
                </c:pt>
                <c:pt idx="1871">
                  <c:v>1.3403865569499522E-17</c:v>
                </c:pt>
                <c:pt idx="1872">
                  <c:v>1.2285173646244051E-17</c:v>
                </c:pt>
                <c:pt idx="1873">
                  <c:v>1.1258722264957179E-17</c:v>
                </c:pt>
                <c:pt idx="1874">
                  <c:v>1.0317001243955878E-17</c:v>
                </c:pt>
                <c:pt idx="1875">
                  <c:v>9.4531038819358989E-18</c:v>
                </c:pt>
                <c:pt idx="1876">
                  <c:v>8.6606791275234929E-18</c:v>
                </c:pt>
                <c:pt idx="1877">
                  <c:v>7.9338874855663797E-18</c:v>
                </c:pt>
                <c:pt idx="1878">
                  <c:v>7.2673603726136089E-18</c:v>
                </c:pt>
                <c:pt idx="1879">
                  <c:v>6.6561626558093039E-18</c:v>
                </c:pt>
                <c:pt idx="1880">
                  <c:v>6.0957581295839438E-18</c:v>
                </c:pt>
                <c:pt idx="1881">
                  <c:v>5.5819777031783301E-18</c:v>
                </c:pt>
                <c:pt idx="1882">
                  <c:v>5.1109900892977775E-18</c:v>
                </c:pt>
                <c:pt idx="1883">
                  <c:v>4.6792748001600202E-18</c:v>
                </c:pt>
                <c:pt idx="1884">
                  <c:v>4.2835972719778045E-18</c:v>
                </c:pt>
                <c:pt idx="1885">
                  <c:v>3.9209859525780166E-18</c:v>
                </c:pt>
                <c:pt idx="1886">
                  <c:v>3.5887111995008761E-18</c:v>
                </c:pt>
                <c:pt idx="1887">
                  <c:v>3.2842658476093051E-18</c:v>
                </c:pt>
                <c:pt idx="1888">
                  <c:v>3.0053473160468814E-18</c:v>
                </c:pt>
                <c:pt idx="1889">
                  <c:v>2.7498411343753568E-18</c:v>
                </c:pt>
                <c:pt idx="1890">
                  <c:v>2.5158057769603599E-18</c:v>
                </c:pt>
                <c:pt idx="1891">
                  <c:v>2.3014587032132041E-18</c:v>
                </c:pt>
                <c:pt idx="1892">
                  <c:v>2.1051635091883536E-18</c:v>
                </c:pt>
                <c:pt idx="1893">
                  <c:v>1.9254181033312767E-18</c:v>
                </c:pt>
                <c:pt idx="1894">
                  <c:v>1.7608438259094057E-18</c:v>
                </c:pt>
                <c:pt idx="1895">
                  <c:v>1.6101754378873656E-18</c:v>
                </c:pt>
                <c:pt idx="1896">
                  <c:v>1.4722519107597187E-18</c:v>
                </c:pt>
                <c:pt idx="1897">
                  <c:v>1.3460079541690607E-18</c:v>
                </c:pt>
                <c:pt idx="1898">
                  <c:v>1.2304662230451152E-18</c:v>
                </c:pt>
                <c:pt idx="1899">
                  <c:v>1.1247301505338338E-18</c:v>
                </c:pt>
                <c:pt idx="1900">
                  <c:v>1.0279773571705873E-18</c:v>
                </c:pt>
                <c:pt idx="1901">
                  <c:v>9.3945359061704081E-19</c:v>
                </c:pt>
                <c:pt idx="1902">
                  <c:v>8.5846715384863258E-19</c:v>
                </c:pt>
                <c:pt idx="1903">
                  <c:v>7.8438378297352108E-19</c:v>
                </c:pt>
                <c:pt idx="1904">
                  <c:v>7.1662193890369313E-19</c:v>
                </c:pt>
                <c:pt idx="1905">
                  <c:v>6.5464847990456527E-19</c:v>
                </c:pt>
                <c:pt idx="1906">
                  <c:v>5.9797468463837264E-19</c:v>
                </c:pt>
                <c:pt idx="1907">
                  <c:v>5.4615259770549583E-19</c:v>
                </c:pt>
                <c:pt idx="1908">
                  <c:v>4.9877167189141637E-19</c:v>
                </c:pt>
                <c:pt idx="1909">
                  <c:v>4.554556833605895E-19</c:v>
                </c:pt>
                <c:pt idx="1910">
                  <c:v>4.158598979130259E-19</c:v>
                </c:pt>
                <c:pt idx="1911">
                  <c:v>3.7966846814935669E-19</c:v>
                </c:pt>
                <c:pt idx="1912">
                  <c:v>3.4659204298455368E-19</c:v>
                </c:pt>
                <c:pt idx="1913">
                  <c:v>3.1636557242130751E-19</c:v>
                </c:pt>
                <c:pt idx="1914">
                  <c:v>2.8874629184951731E-19</c:v>
                </c:pt>
                <c:pt idx="1915">
                  <c:v>2.6351187138839098E-19</c:v>
                </c:pt>
                <c:pt idx="1916">
                  <c:v>2.4045871693944637E-19</c:v>
                </c:pt>
                <c:pt idx="1917">
                  <c:v>2.1940041068050627E-19</c:v>
                </c:pt>
                <c:pt idx="1918">
                  <c:v>2.0016627970925019E-19</c:v>
                </c:pt>
                <c:pt idx="1919">
                  <c:v>1.8260008244630992E-19</c:v>
                </c:pt>
                <c:pt idx="1920">
                  <c:v>1.6655880323860474E-19</c:v>
                </c:pt>
                <c:pt idx="1921">
                  <c:v>1.5191154636878882E-19</c:v>
                </c:pt>
                <c:pt idx="1922">
                  <c:v>1.3853852138148801E-19</c:v>
                </c:pt>
                <c:pt idx="1923">
                  <c:v>1.2633011228619946E-19</c:v>
                </c:pt>
                <c:pt idx="1924">
                  <c:v>1.1518602379455807E-19</c:v>
                </c:pt>
                <c:pt idx="1925">
                  <c:v>1.050144983000917E-19</c:v>
                </c:pt>
                <c:pt idx="1926">
                  <c:v>9.5731597815551236E-20</c:v>
                </c:pt>
                <c:pt idx="1927">
                  <c:v>8.726054554935194E-20</c:v>
                </c:pt>
                <c:pt idx="1928">
                  <c:v>7.9531122232282777E-20</c:v>
                </c:pt>
                <c:pt idx="1929">
                  <c:v>7.2479112700870452E-20</c:v>
                </c:pt>
                <c:pt idx="1930">
                  <c:v>6.6045798607639458E-20</c:v>
                </c:pt>
                <c:pt idx="1931">
                  <c:v>6.0177493463251943E-20</c:v>
                </c:pt>
                <c:pt idx="1932">
                  <c:v>5.4825116523537029E-20</c:v>
                </c:pt>
                <c:pt idx="1933">
                  <c:v>4.994380231777262E-20</c:v>
                </c:pt>
                <c:pt idx="1934">
                  <c:v>4.5492542875280304E-20</c:v>
                </c:pt>
                <c:pt idx="1935">
                  <c:v>4.1433859947115154E-20</c:v>
                </c:pt>
                <c:pt idx="1936">
                  <c:v>3.773350474014604E-20</c:v>
                </c:pt>
                <c:pt idx="1937">
                  <c:v>3.4360182883579128E-20</c:v>
                </c:pt>
                <c:pt idx="1938">
                  <c:v>3.1285302534411696E-20</c:v>
                </c:pt>
                <c:pt idx="1939">
                  <c:v>2.8482743699702763E-20</c:v>
                </c:pt>
                <c:pt idx="1940">
                  <c:v>2.5928647011101163E-20</c:v>
                </c:pt>
                <c:pt idx="1941">
                  <c:v>2.3601220331912458E-20</c:v>
                </c:pt>
                <c:pt idx="1942">
                  <c:v>2.1480561710061484E-20</c:v>
                </c:pt>
                <c:pt idx="1943">
                  <c:v>1.95484973126485E-20</c:v>
                </c:pt>
                <c:pt idx="1944">
                  <c:v>1.7788433090163829E-20</c:v>
                </c:pt>
                <c:pt idx="1945">
                  <c:v>1.6185219021690449E-20</c:v>
                </c:pt>
                <c:pt idx="1946">
                  <c:v>1.472502488727993E-20</c:v>
                </c:pt>
                <c:pt idx="1947">
                  <c:v>1.3395226600811931E-20</c:v>
                </c:pt>
                <c:pt idx="1948">
                  <c:v>1.2184302216673566E-20</c:v>
                </c:pt>
                <c:pt idx="1949">
                  <c:v>1.1081736797080541E-20</c:v>
                </c:pt>
                <c:pt idx="1950">
                  <c:v>1.0077935394338249E-20</c:v>
                </c:pt>
                <c:pt idx="1951">
                  <c:v>9.1641434643020999E-21</c:v>
                </c:pt>
                <c:pt idx="1952">
                  <c:v>8.3323740841638317E-21</c:v>
                </c:pt>
                <c:pt idx="1953">
                  <c:v>7.5753413999040355E-21</c:v>
                </c:pt>
                <c:pt idx="1954">
                  <c:v>6.8863997766664052E-21</c:v>
                </c:pt>
                <c:pt idx="1955">
                  <c:v>6.2594881692841185E-21</c:v>
                </c:pt>
                <c:pt idx="1956">
                  <c:v>5.6890792705412072E-21</c:v>
                </c:pt>
                <c:pt idx="1957">
                  <c:v>5.1701330317765099E-21</c:v>
                </c:pt>
                <c:pt idx="1958">
                  <c:v>4.6980541844013267E-21</c:v>
                </c:pt>
                <c:pt idx="1959">
                  <c:v>4.2686534220630142E-21</c:v>
                </c:pt>
                <c:pt idx="1960">
                  <c:v>3.8781119317618407E-21</c:v>
                </c:pt>
                <c:pt idx="1961">
                  <c:v>3.5229489884391793E-21</c:v>
                </c:pt>
                <c:pt idx="1962">
                  <c:v>3.1999923515882083E-21</c:v>
                </c:pt>
                <c:pt idx="1963">
                  <c:v>2.90635122447581E-21</c:v>
                </c:pt>
                <c:pt idx="1964">
                  <c:v>2.6393915567670486E-21</c:v>
                </c:pt>
                <c:pt idx="1965">
                  <c:v>2.396713489864316E-21</c:v>
                </c:pt>
                <c:pt idx="1966">
                  <c:v>2.1761307612493791E-21</c:v>
                </c:pt>
                <c:pt idx="1967">
                  <c:v>1.9756518996735887E-21</c:v>
                </c:pt>
                <c:pt idx="1968">
                  <c:v>1.7934630573006626E-21</c:v>
                </c:pt>
                <c:pt idx="1969">
                  <c:v>1.6279123379689613E-21</c:v>
                </c:pt>
                <c:pt idx="1970">
                  <c:v>1.4774954927099967E-21</c:v>
                </c:pt>
                <c:pt idx="1971">
                  <c:v>1.3408428646244892E-21</c:v>
                </c:pt>
                <c:pt idx="1972">
                  <c:v>1.2167074752609749E-21</c:v>
                </c:pt>
                <c:pt idx="1973">
                  <c:v>1.1039541538404349E-21</c:v>
                </c:pt>
                <c:pt idx="1974">
                  <c:v>1.001549619094908E-21</c:v>
                </c:pt>
                <c:pt idx="1975">
                  <c:v>9.0855343120120412E-22</c:v>
                </c:pt>
                <c:pt idx="1976">
                  <c:v>8.2410973835410554E-22</c:v>
                </c:pt>
                <c:pt idx="1977">
                  <c:v>7.474397489884864E-22</c:v>
                </c:pt>
                <c:pt idx="1978">
                  <c:v>6.7783486657859354E-22</c:v>
                </c:pt>
                <c:pt idx="1979">
                  <c:v>6.1465042935960311E-22</c:v>
                </c:pt>
                <c:pt idx="1980">
                  <c:v>5.5730000227426278E-22</c:v>
                </c:pt>
                <c:pt idx="1981">
                  <c:v>5.0525017298379171E-22</c:v>
                </c:pt>
                <c:pt idx="1982">
                  <c:v>4.580158079331096E-22</c:v>
                </c:pt>
                <c:pt idx="1983">
                  <c:v>4.1515572825776095E-22</c:v>
                </c:pt>
                <c:pt idx="1984">
                  <c:v>3.7626876879383213E-22</c:v>
                </c:pt>
                <c:pt idx="1985">
                  <c:v>3.4099018662934896E-22</c:v>
                </c:pt>
                <c:pt idx="1986">
                  <c:v>3.0898838854158456E-22</c:v>
                </c:pt>
                <c:pt idx="1987">
                  <c:v>2.7996194932208313E-22</c:v>
                </c:pt>
                <c:pt idx="1988">
                  <c:v>2.536368954208989E-22</c:v>
                </c:pt>
                <c:pt idx="1989">
                  <c:v>2.2976423056307853E-22</c:v>
                </c:pt>
                <c:pt idx="1990">
                  <c:v>2.081176820211061E-22</c:v>
                </c:pt>
                <c:pt idx="1991">
                  <c:v>1.8849164808335806E-22</c:v>
                </c:pt>
                <c:pt idx="1992">
                  <c:v>1.7069932895503666E-22</c:v>
                </c:pt>
                <c:pt idx="1993">
                  <c:v>1.5457102487857214E-22</c:v>
                </c:pt>
                <c:pt idx="1994">
                  <c:v>1.3995258667706097E-22</c:v>
                </c:pt>
                <c:pt idx="1995">
                  <c:v>1.2670400521872934E-22</c:v>
                </c:pt>
                <c:pt idx="1996">
                  <c:v>1.1469812748285337E-22</c:v>
                </c:pt>
                <c:pt idx="1997">
                  <c:v>1.0381948798773934E-22</c:v>
                </c:pt>
                <c:pt idx="1998">
                  <c:v>9.3963245327865251E-23</c:v>
                </c:pt>
                <c:pt idx="1999">
                  <c:v>8.5034214468329109E-23</c:v>
                </c:pt>
                <c:pt idx="2000">
                  <c:v>7.694598626737145E-23</c:v>
                </c:pt>
              </c:numCache>
            </c:numRef>
          </c:yVal>
          <c:smooth val="1"/>
        </c:ser>
        <c:axId val="233675776"/>
        <c:axId val="233681664"/>
      </c:scatterChart>
      <c:valAx>
        <c:axId val="233675776"/>
        <c:scaling>
          <c:orientation val="minMax"/>
          <c:max val="8"/>
          <c:min val="-8"/>
        </c:scaling>
        <c:axPos val="b"/>
        <c:numFmt formatCode="General" sourceLinked="1"/>
        <c:tickLblPos val="nextTo"/>
        <c:spPr>
          <a:ln w="3175">
            <a:solidFill>
              <a:srgbClr val="000000"/>
            </a:solidFill>
            <a:prstDash val="solid"/>
          </a:ln>
        </c:spPr>
        <c:txPr>
          <a:bodyPr rot="0" vert="horz"/>
          <a:lstStyle/>
          <a:p>
            <a:pPr>
              <a:defRPr sz="925" b="1" i="0" u="none" strike="noStrike" baseline="0">
                <a:solidFill>
                  <a:srgbClr val="000000"/>
                </a:solidFill>
                <a:latin typeface="Times New Roman CE"/>
                <a:ea typeface="Times New Roman CE"/>
                <a:cs typeface="Times New Roman CE"/>
              </a:defRPr>
            </a:pPr>
            <a:endParaRPr lang="en-US"/>
          </a:p>
        </c:txPr>
        <c:crossAx val="233681664"/>
        <c:crosses val="autoZero"/>
        <c:crossBetween val="midCat"/>
        <c:majorUnit val="1"/>
        <c:minorUnit val="1"/>
      </c:valAx>
      <c:valAx>
        <c:axId val="233681664"/>
        <c:scaling>
          <c:orientation val="minMax"/>
          <c:max val="1"/>
          <c:min val="0"/>
        </c:scaling>
        <c:axPos val="r"/>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925" b="1" i="0" u="none" strike="noStrike" baseline="0">
                <a:solidFill>
                  <a:srgbClr val="000000"/>
                </a:solidFill>
                <a:latin typeface="Times New Roman CE"/>
                <a:ea typeface="Times New Roman CE"/>
                <a:cs typeface="Times New Roman CE"/>
              </a:defRPr>
            </a:pPr>
            <a:endParaRPr lang="en-US"/>
          </a:p>
        </c:txPr>
        <c:crossAx val="233675776"/>
        <c:crosses val="max"/>
        <c:crossBetween val="midCat"/>
        <c:majorUnit val="0.1"/>
      </c:valAx>
      <c:spPr>
        <a:solidFill>
          <a:srgbClr val="FFFFFF"/>
        </a:solidFill>
        <a:ln w="12700">
          <a:solidFill>
            <a:srgbClr val="808080"/>
          </a:solidFill>
          <a:prstDash val="solid"/>
        </a:ln>
      </c:spPr>
    </c:plotArea>
    <c:legend>
      <c:legendPos val="r"/>
      <c:layout>
        <c:manualLayout>
          <c:xMode val="edge"/>
          <c:yMode val="edge"/>
          <c:x val="0.75283018867924534"/>
          <c:y val="4.1935483870967752E-2"/>
          <c:w val="0.14905660377358487"/>
          <c:h val="0.18387130640927948"/>
        </c:manualLayout>
      </c:layout>
      <c:spPr>
        <a:solidFill>
          <a:srgbClr val="FFFFFF"/>
        </a:solidFill>
        <a:ln w="3175">
          <a:solidFill>
            <a:srgbClr val="000000"/>
          </a:solidFill>
          <a:prstDash val="solid"/>
        </a:ln>
      </c:spPr>
      <c:txPr>
        <a:bodyPr/>
        <a:lstStyle/>
        <a:p>
          <a:pPr>
            <a:defRPr sz="1010" b="1" i="0" u="none" strike="noStrike" baseline="0">
              <a:solidFill>
                <a:srgbClr val="000000"/>
              </a:solidFill>
              <a:latin typeface="Times New Roman CE"/>
              <a:ea typeface="Times New Roman CE"/>
              <a:cs typeface="Times New Roman CE"/>
            </a:defRPr>
          </a:pPr>
          <a:endParaRPr lang="en-US"/>
        </a:p>
      </c:txPr>
    </c:legend>
    <c:plotVisOnly val="1"/>
    <c:dispBlanksAs val="gap"/>
  </c:chart>
  <c:spPr>
    <a:solidFill>
      <a:srgbClr val="C0C0C0"/>
    </a:solidFill>
    <a:ln w="3175">
      <a:solidFill>
        <a:srgbClr val="000000"/>
      </a:solidFill>
      <a:prstDash val="solid"/>
    </a:ln>
  </c:spPr>
  <c:txPr>
    <a:bodyPr/>
    <a:lstStyle/>
    <a:p>
      <a:pPr>
        <a:defRPr sz="925" b="1" i="0" u="none" strike="noStrike" baseline="0">
          <a:solidFill>
            <a:srgbClr val="000000"/>
          </a:solidFill>
          <a:latin typeface="Times New Roman CE"/>
          <a:ea typeface="Times New Roman CE"/>
          <a:cs typeface="Times New Roman CE"/>
        </a:defRPr>
      </a:pPr>
      <a:endParaRPr lang="en-US"/>
    </a:p>
  </c:txPr>
  <c:printSettings>
    <c:headerFooter alignWithMargins="0"/>
    <c:pageMargins b="1" l="0.75000000000000544" r="0.75000000000000544"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layout>
        <c:manualLayout>
          <c:xMode val="edge"/>
          <c:yMode val="edge"/>
          <c:x val="0.47599164926931131"/>
          <c:y val="3.313253012048193E-2"/>
        </c:manualLayout>
      </c:layout>
      <c:spPr>
        <a:noFill/>
        <a:ln w="25400">
          <a:noFill/>
        </a:ln>
      </c:spPr>
      <c:txPr>
        <a:bodyPr/>
        <a:lstStyle/>
        <a:p>
          <a:pPr>
            <a:defRPr sz="975" b="1" i="0" u="none" strike="noStrike" baseline="0">
              <a:solidFill>
                <a:srgbClr val="000000"/>
              </a:solidFill>
              <a:latin typeface="Times New Roman CE"/>
              <a:ea typeface="Times New Roman CE"/>
              <a:cs typeface="Times New Roman CE"/>
            </a:defRPr>
          </a:pPr>
          <a:endParaRPr lang="en-US"/>
        </a:p>
      </c:txPr>
    </c:title>
    <c:plotArea>
      <c:layout>
        <c:manualLayout>
          <c:layoutTarget val="inner"/>
          <c:xMode val="edge"/>
          <c:yMode val="edge"/>
          <c:x val="2.5052192066805846E-2"/>
          <c:y val="4.8192771084337969E-2"/>
          <c:w val="0.8768267223382108"/>
          <c:h val="0.80722891566265054"/>
        </c:manualLayout>
      </c:layout>
      <c:scatterChart>
        <c:scatterStyle val="smoothMarker"/>
        <c:ser>
          <c:idx val="1"/>
          <c:order val="0"/>
          <c:tx>
            <c:strRef>
              <c:f>'NORM''dISTR'!$AP$2</c:f>
              <c:strCache>
                <c:ptCount val="1"/>
                <c:pt idx="0">
                  <c:v>F(x)</c:v>
                </c:pt>
              </c:strCache>
            </c:strRef>
          </c:tx>
          <c:spPr>
            <a:ln w="25400">
              <a:solidFill>
                <a:srgbClr val="FF00FF"/>
              </a:solidFill>
              <a:prstDash val="solid"/>
            </a:ln>
          </c:spPr>
          <c:marker>
            <c:symbol val="square"/>
            <c:size val="2"/>
            <c:spPr>
              <a:noFill/>
              <a:ln w="9525">
                <a:noFill/>
              </a:ln>
            </c:spPr>
          </c:marker>
          <c:xVal>
            <c:numRef>
              <c:f>'NORM''dISTR'!$AN$3:$AN$2003</c:f>
              <c:numCache>
                <c:formatCode>General</c:formatCode>
                <c:ptCount val="2001"/>
                <c:pt idx="0">
                  <c:v>-10</c:v>
                </c:pt>
                <c:pt idx="1">
                  <c:v>-9.99</c:v>
                </c:pt>
                <c:pt idx="2">
                  <c:v>-9.98</c:v>
                </c:pt>
                <c:pt idx="3">
                  <c:v>-9.9700000000000006</c:v>
                </c:pt>
                <c:pt idx="4">
                  <c:v>-9.9600000000000009</c:v>
                </c:pt>
                <c:pt idx="5">
                  <c:v>-9.9499999999999993</c:v>
                </c:pt>
                <c:pt idx="6">
                  <c:v>-9.94</c:v>
                </c:pt>
                <c:pt idx="7">
                  <c:v>-9.93</c:v>
                </c:pt>
                <c:pt idx="8">
                  <c:v>-9.92</c:v>
                </c:pt>
                <c:pt idx="9">
                  <c:v>-9.91</c:v>
                </c:pt>
                <c:pt idx="10">
                  <c:v>-9.9</c:v>
                </c:pt>
                <c:pt idx="11">
                  <c:v>-9.89</c:v>
                </c:pt>
                <c:pt idx="12">
                  <c:v>-9.8800000000000008</c:v>
                </c:pt>
                <c:pt idx="13">
                  <c:v>-9.8699999999999992</c:v>
                </c:pt>
                <c:pt idx="14">
                  <c:v>-9.86</c:v>
                </c:pt>
                <c:pt idx="15">
                  <c:v>-9.85</c:v>
                </c:pt>
                <c:pt idx="16">
                  <c:v>-9.84</c:v>
                </c:pt>
                <c:pt idx="17">
                  <c:v>-9.83</c:v>
                </c:pt>
                <c:pt idx="18">
                  <c:v>-9.82</c:v>
                </c:pt>
                <c:pt idx="19">
                  <c:v>-9.81</c:v>
                </c:pt>
                <c:pt idx="20">
                  <c:v>-9.8000000000000007</c:v>
                </c:pt>
                <c:pt idx="21">
                  <c:v>-9.7899999999999991</c:v>
                </c:pt>
                <c:pt idx="22">
                  <c:v>-9.7799999999999994</c:v>
                </c:pt>
                <c:pt idx="23">
                  <c:v>-9.77</c:v>
                </c:pt>
                <c:pt idx="24">
                  <c:v>-9.7600000000000104</c:v>
                </c:pt>
                <c:pt idx="25">
                  <c:v>-9.7500000000000107</c:v>
                </c:pt>
                <c:pt idx="26">
                  <c:v>-9.7400000000000109</c:v>
                </c:pt>
                <c:pt idx="27">
                  <c:v>-9.7300000000000093</c:v>
                </c:pt>
                <c:pt idx="28">
                  <c:v>-9.7200000000000095</c:v>
                </c:pt>
                <c:pt idx="29">
                  <c:v>-9.7100000000000097</c:v>
                </c:pt>
                <c:pt idx="30">
                  <c:v>-9.7000000000000099</c:v>
                </c:pt>
                <c:pt idx="31">
                  <c:v>-9.6900000000000102</c:v>
                </c:pt>
                <c:pt idx="32">
                  <c:v>-9.6800000000000104</c:v>
                </c:pt>
                <c:pt idx="33">
                  <c:v>-9.6700000000000106</c:v>
                </c:pt>
                <c:pt idx="34">
                  <c:v>-9.6600000000000108</c:v>
                </c:pt>
                <c:pt idx="35">
                  <c:v>-9.6500000000000092</c:v>
                </c:pt>
                <c:pt idx="36">
                  <c:v>-9.6400000000000095</c:v>
                </c:pt>
                <c:pt idx="37">
                  <c:v>-9.6300000000000097</c:v>
                </c:pt>
                <c:pt idx="38">
                  <c:v>-9.6200000000000099</c:v>
                </c:pt>
                <c:pt idx="39">
                  <c:v>-9.6100000000000101</c:v>
                </c:pt>
                <c:pt idx="40">
                  <c:v>-9.6000000000000103</c:v>
                </c:pt>
                <c:pt idx="41">
                  <c:v>-9.5900000000000105</c:v>
                </c:pt>
                <c:pt idx="42">
                  <c:v>-9.5800000000000107</c:v>
                </c:pt>
                <c:pt idx="43">
                  <c:v>-9.5700000000000092</c:v>
                </c:pt>
                <c:pt idx="44">
                  <c:v>-9.5600000000000094</c:v>
                </c:pt>
                <c:pt idx="45">
                  <c:v>-9.5500000000000096</c:v>
                </c:pt>
                <c:pt idx="46">
                  <c:v>-9.5400000000000098</c:v>
                </c:pt>
                <c:pt idx="47">
                  <c:v>-9.53000000000001</c:v>
                </c:pt>
                <c:pt idx="48">
                  <c:v>-9.5200000000000102</c:v>
                </c:pt>
                <c:pt idx="49">
                  <c:v>-9.5100000000000104</c:v>
                </c:pt>
                <c:pt idx="50">
                  <c:v>-9.5000000000000107</c:v>
                </c:pt>
                <c:pt idx="51">
                  <c:v>-9.4900000000000109</c:v>
                </c:pt>
                <c:pt idx="52">
                  <c:v>-9.4800000000000093</c:v>
                </c:pt>
                <c:pt idx="53">
                  <c:v>-9.4700000000000095</c:v>
                </c:pt>
                <c:pt idx="54">
                  <c:v>-9.4600000000000097</c:v>
                </c:pt>
                <c:pt idx="55">
                  <c:v>-9.4500000000000099</c:v>
                </c:pt>
                <c:pt idx="56">
                  <c:v>-9.4400000000000102</c:v>
                </c:pt>
                <c:pt idx="57">
                  <c:v>-9.4300000000000104</c:v>
                </c:pt>
                <c:pt idx="58">
                  <c:v>-9.4200000000000106</c:v>
                </c:pt>
                <c:pt idx="59">
                  <c:v>-9.4100000000000108</c:v>
                </c:pt>
                <c:pt idx="60">
                  <c:v>-9.4000000000000092</c:v>
                </c:pt>
                <c:pt idx="61">
                  <c:v>-9.3900000000000095</c:v>
                </c:pt>
                <c:pt idx="62">
                  <c:v>-9.3800000000000097</c:v>
                </c:pt>
                <c:pt idx="63">
                  <c:v>-9.3700000000000099</c:v>
                </c:pt>
                <c:pt idx="64">
                  <c:v>-9.3600000000000101</c:v>
                </c:pt>
                <c:pt idx="65">
                  <c:v>-9.3500000000000103</c:v>
                </c:pt>
                <c:pt idx="66">
                  <c:v>-9.3400000000000105</c:v>
                </c:pt>
                <c:pt idx="67">
                  <c:v>-9.3300000000000107</c:v>
                </c:pt>
                <c:pt idx="68">
                  <c:v>-9.3200000000000092</c:v>
                </c:pt>
                <c:pt idx="69">
                  <c:v>-9.3100000000000094</c:v>
                </c:pt>
                <c:pt idx="70">
                  <c:v>-9.3000000000000096</c:v>
                </c:pt>
                <c:pt idx="71">
                  <c:v>-9.2900000000000205</c:v>
                </c:pt>
                <c:pt idx="72">
                  <c:v>-9.2800000000000207</c:v>
                </c:pt>
                <c:pt idx="73">
                  <c:v>-9.2700000000000191</c:v>
                </c:pt>
                <c:pt idx="74">
                  <c:v>-9.2600000000000193</c:v>
                </c:pt>
                <c:pt idx="75">
                  <c:v>-9.2500000000000195</c:v>
                </c:pt>
                <c:pt idx="76">
                  <c:v>-9.2400000000000198</c:v>
                </c:pt>
                <c:pt idx="77">
                  <c:v>-9.23000000000002</c:v>
                </c:pt>
                <c:pt idx="78">
                  <c:v>-9.2200000000000202</c:v>
                </c:pt>
                <c:pt idx="79">
                  <c:v>-9.2100000000000204</c:v>
                </c:pt>
                <c:pt idx="80">
                  <c:v>-9.2000000000000206</c:v>
                </c:pt>
                <c:pt idx="81">
                  <c:v>-9.1900000000000208</c:v>
                </c:pt>
                <c:pt idx="82">
                  <c:v>-9.1800000000000193</c:v>
                </c:pt>
                <c:pt idx="83">
                  <c:v>-9.1700000000000195</c:v>
                </c:pt>
                <c:pt idx="84">
                  <c:v>-9.1600000000000197</c:v>
                </c:pt>
                <c:pt idx="85">
                  <c:v>-9.1500000000000199</c:v>
                </c:pt>
                <c:pt idx="86">
                  <c:v>-9.1400000000000201</c:v>
                </c:pt>
                <c:pt idx="87">
                  <c:v>-9.1300000000000203</c:v>
                </c:pt>
                <c:pt idx="88">
                  <c:v>-9.1200000000000205</c:v>
                </c:pt>
                <c:pt idx="89">
                  <c:v>-9.1100000000000207</c:v>
                </c:pt>
                <c:pt idx="90">
                  <c:v>-9.1000000000000192</c:v>
                </c:pt>
                <c:pt idx="91">
                  <c:v>-9.0900000000000194</c:v>
                </c:pt>
                <c:pt idx="92">
                  <c:v>-9.0800000000000196</c:v>
                </c:pt>
                <c:pt idx="93">
                  <c:v>-9.0700000000000198</c:v>
                </c:pt>
                <c:pt idx="94">
                  <c:v>-9.06000000000002</c:v>
                </c:pt>
                <c:pt idx="95">
                  <c:v>-9.0500000000000203</c:v>
                </c:pt>
                <c:pt idx="96">
                  <c:v>-9.0400000000000205</c:v>
                </c:pt>
                <c:pt idx="97">
                  <c:v>-9.0300000000000207</c:v>
                </c:pt>
                <c:pt idx="98">
                  <c:v>-9.0200000000000191</c:v>
                </c:pt>
                <c:pt idx="99">
                  <c:v>-9.0100000000000193</c:v>
                </c:pt>
                <c:pt idx="100">
                  <c:v>-9.0000000000000195</c:v>
                </c:pt>
                <c:pt idx="101">
                  <c:v>-8.9900000000000198</c:v>
                </c:pt>
                <c:pt idx="102">
                  <c:v>-8.98000000000002</c:v>
                </c:pt>
                <c:pt idx="103">
                  <c:v>-8.9700000000000202</c:v>
                </c:pt>
                <c:pt idx="104">
                  <c:v>-8.9600000000000204</c:v>
                </c:pt>
                <c:pt idx="105">
                  <c:v>-8.9500000000000206</c:v>
                </c:pt>
                <c:pt idx="106">
                  <c:v>-8.9400000000000208</c:v>
                </c:pt>
                <c:pt idx="107">
                  <c:v>-8.9300000000000193</c:v>
                </c:pt>
                <c:pt idx="108">
                  <c:v>-8.9200000000000195</c:v>
                </c:pt>
                <c:pt idx="109">
                  <c:v>-8.9100000000000197</c:v>
                </c:pt>
                <c:pt idx="110">
                  <c:v>-8.9000000000000199</c:v>
                </c:pt>
                <c:pt idx="111">
                  <c:v>-8.8900000000000201</c:v>
                </c:pt>
                <c:pt idx="112">
                  <c:v>-8.8800000000000203</c:v>
                </c:pt>
                <c:pt idx="113">
                  <c:v>-8.8700000000000205</c:v>
                </c:pt>
                <c:pt idx="114">
                  <c:v>-8.8600000000000207</c:v>
                </c:pt>
                <c:pt idx="115">
                  <c:v>-8.8500000000000192</c:v>
                </c:pt>
                <c:pt idx="116">
                  <c:v>-8.8400000000000194</c:v>
                </c:pt>
                <c:pt idx="117">
                  <c:v>-8.8300000000000196</c:v>
                </c:pt>
                <c:pt idx="118">
                  <c:v>-8.8200000000000305</c:v>
                </c:pt>
                <c:pt idx="119">
                  <c:v>-8.8100000000000307</c:v>
                </c:pt>
                <c:pt idx="120">
                  <c:v>-8.8000000000000291</c:v>
                </c:pt>
                <c:pt idx="121">
                  <c:v>-8.7900000000000293</c:v>
                </c:pt>
                <c:pt idx="122">
                  <c:v>-8.7800000000000296</c:v>
                </c:pt>
                <c:pt idx="123">
                  <c:v>-8.7700000000000298</c:v>
                </c:pt>
                <c:pt idx="124">
                  <c:v>-8.76000000000003</c:v>
                </c:pt>
                <c:pt idx="125">
                  <c:v>-8.7500000000000302</c:v>
                </c:pt>
                <c:pt idx="126">
                  <c:v>-8.7400000000000304</c:v>
                </c:pt>
                <c:pt idx="127">
                  <c:v>-8.7300000000000306</c:v>
                </c:pt>
                <c:pt idx="128">
                  <c:v>-8.7200000000000308</c:v>
                </c:pt>
                <c:pt idx="129">
                  <c:v>-8.7100000000000293</c:v>
                </c:pt>
                <c:pt idx="130">
                  <c:v>-8.7000000000000295</c:v>
                </c:pt>
                <c:pt idx="131">
                  <c:v>-8.6900000000000297</c:v>
                </c:pt>
                <c:pt idx="132">
                  <c:v>-8.6800000000000299</c:v>
                </c:pt>
                <c:pt idx="133">
                  <c:v>-8.6700000000000301</c:v>
                </c:pt>
                <c:pt idx="134">
                  <c:v>-8.6600000000000303</c:v>
                </c:pt>
                <c:pt idx="135">
                  <c:v>-8.6500000000000306</c:v>
                </c:pt>
                <c:pt idx="136">
                  <c:v>-8.6400000000000308</c:v>
                </c:pt>
                <c:pt idx="137">
                  <c:v>-8.6300000000000292</c:v>
                </c:pt>
                <c:pt idx="138">
                  <c:v>-8.6200000000000294</c:v>
                </c:pt>
                <c:pt idx="139">
                  <c:v>-8.6100000000000296</c:v>
                </c:pt>
                <c:pt idx="140">
                  <c:v>-8.6000000000000298</c:v>
                </c:pt>
                <c:pt idx="141">
                  <c:v>-8.5900000000000301</c:v>
                </c:pt>
                <c:pt idx="142">
                  <c:v>-8.5800000000000303</c:v>
                </c:pt>
                <c:pt idx="143">
                  <c:v>-8.5700000000000305</c:v>
                </c:pt>
                <c:pt idx="144">
                  <c:v>-8.5600000000000307</c:v>
                </c:pt>
                <c:pt idx="145">
                  <c:v>-8.5500000000000291</c:v>
                </c:pt>
                <c:pt idx="146">
                  <c:v>-8.5400000000000293</c:v>
                </c:pt>
                <c:pt idx="147">
                  <c:v>-8.5300000000000296</c:v>
                </c:pt>
                <c:pt idx="148">
                  <c:v>-8.5200000000000298</c:v>
                </c:pt>
                <c:pt idx="149">
                  <c:v>-8.51000000000003</c:v>
                </c:pt>
                <c:pt idx="150">
                  <c:v>-8.5000000000000302</c:v>
                </c:pt>
                <c:pt idx="151">
                  <c:v>-8.4900000000000304</c:v>
                </c:pt>
                <c:pt idx="152">
                  <c:v>-8.4800000000000306</c:v>
                </c:pt>
                <c:pt idx="153">
                  <c:v>-8.4700000000000308</c:v>
                </c:pt>
                <c:pt idx="154">
                  <c:v>-8.4600000000000293</c:v>
                </c:pt>
                <c:pt idx="155">
                  <c:v>-8.4500000000000295</c:v>
                </c:pt>
                <c:pt idx="156">
                  <c:v>-8.4400000000000297</c:v>
                </c:pt>
                <c:pt idx="157">
                  <c:v>-8.4300000000000299</c:v>
                </c:pt>
                <c:pt idx="158">
                  <c:v>-8.4200000000000301</c:v>
                </c:pt>
                <c:pt idx="159">
                  <c:v>-8.4100000000000303</c:v>
                </c:pt>
                <c:pt idx="160">
                  <c:v>-8.4000000000000306</c:v>
                </c:pt>
                <c:pt idx="161">
                  <c:v>-8.3900000000000308</c:v>
                </c:pt>
                <c:pt idx="162">
                  <c:v>-8.3800000000000292</c:v>
                </c:pt>
                <c:pt idx="163">
                  <c:v>-8.3700000000000294</c:v>
                </c:pt>
                <c:pt idx="164">
                  <c:v>-8.3600000000000296</c:v>
                </c:pt>
                <c:pt idx="165">
                  <c:v>-8.3500000000000405</c:v>
                </c:pt>
                <c:pt idx="166">
                  <c:v>-8.3400000000000407</c:v>
                </c:pt>
                <c:pt idx="167">
                  <c:v>-8.3300000000000392</c:v>
                </c:pt>
                <c:pt idx="168">
                  <c:v>-8.3200000000000394</c:v>
                </c:pt>
                <c:pt idx="169">
                  <c:v>-8.3100000000000396</c:v>
                </c:pt>
                <c:pt idx="170">
                  <c:v>-8.3000000000000398</c:v>
                </c:pt>
                <c:pt idx="171">
                  <c:v>-8.29000000000004</c:v>
                </c:pt>
                <c:pt idx="172">
                  <c:v>-8.2800000000000402</c:v>
                </c:pt>
                <c:pt idx="173">
                  <c:v>-8.2700000000000404</c:v>
                </c:pt>
                <c:pt idx="174">
                  <c:v>-8.2600000000000406</c:v>
                </c:pt>
                <c:pt idx="175">
                  <c:v>-8.2500000000000409</c:v>
                </c:pt>
                <c:pt idx="176">
                  <c:v>-8.2400000000000393</c:v>
                </c:pt>
                <c:pt idx="177">
                  <c:v>-8.2300000000000395</c:v>
                </c:pt>
                <c:pt idx="178">
                  <c:v>-8.2200000000000397</c:v>
                </c:pt>
                <c:pt idx="179">
                  <c:v>-8.2100000000000399</c:v>
                </c:pt>
                <c:pt idx="180">
                  <c:v>-8.2000000000000401</c:v>
                </c:pt>
                <c:pt idx="181">
                  <c:v>-8.1900000000000404</c:v>
                </c:pt>
                <c:pt idx="182">
                  <c:v>-8.1800000000000406</c:v>
                </c:pt>
                <c:pt idx="183">
                  <c:v>-8.1700000000000408</c:v>
                </c:pt>
                <c:pt idx="184">
                  <c:v>-8.1600000000000392</c:v>
                </c:pt>
                <c:pt idx="185">
                  <c:v>-8.1500000000000394</c:v>
                </c:pt>
                <c:pt idx="186">
                  <c:v>-8.1400000000000396</c:v>
                </c:pt>
                <c:pt idx="187">
                  <c:v>-8.1300000000000399</c:v>
                </c:pt>
                <c:pt idx="188">
                  <c:v>-8.1200000000000401</c:v>
                </c:pt>
                <c:pt idx="189">
                  <c:v>-8.1100000000000403</c:v>
                </c:pt>
                <c:pt idx="190">
                  <c:v>-8.1000000000000405</c:v>
                </c:pt>
                <c:pt idx="191">
                  <c:v>-8.0900000000000407</c:v>
                </c:pt>
                <c:pt idx="192">
                  <c:v>-8.0800000000000392</c:v>
                </c:pt>
                <c:pt idx="193">
                  <c:v>-8.0700000000000394</c:v>
                </c:pt>
                <c:pt idx="194">
                  <c:v>-8.0600000000000396</c:v>
                </c:pt>
                <c:pt idx="195">
                  <c:v>-8.0500000000000398</c:v>
                </c:pt>
                <c:pt idx="196">
                  <c:v>-8.04000000000004</c:v>
                </c:pt>
                <c:pt idx="197">
                  <c:v>-8.0300000000000402</c:v>
                </c:pt>
                <c:pt idx="198">
                  <c:v>-8.0200000000000404</c:v>
                </c:pt>
                <c:pt idx="199">
                  <c:v>-8.0100000000000406</c:v>
                </c:pt>
                <c:pt idx="200">
                  <c:v>-8.0000000000000409</c:v>
                </c:pt>
                <c:pt idx="201">
                  <c:v>-7.9900000000000402</c:v>
                </c:pt>
                <c:pt idx="202">
                  <c:v>-7.9800000000000404</c:v>
                </c:pt>
                <c:pt idx="203">
                  <c:v>-7.9700000000000397</c:v>
                </c:pt>
                <c:pt idx="204">
                  <c:v>-7.9600000000000399</c:v>
                </c:pt>
                <c:pt idx="205">
                  <c:v>-7.9500000000000401</c:v>
                </c:pt>
                <c:pt idx="206">
                  <c:v>-7.9400000000000404</c:v>
                </c:pt>
                <c:pt idx="207">
                  <c:v>-7.9300000000000397</c:v>
                </c:pt>
                <c:pt idx="208">
                  <c:v>-7.9200000000000399</c:v>
                </c:pt>
                <c:pt idx="209">
                  <c:v>-7.9100000000000401</c:v>
                </c:pt>
                <c:pt idx="210">
                  <c:v>-7.9000000000000403</c:v>
                </c:pt>
                <c:pt idx="211">
                  <c:v>-7.8900000000000396</c:v>
                </c:pt>
                <c:pt idx="212">
                  <c:v>-7.8800000000000496</c:v>
                </c:pt>
                <c:pt idx="213">
                  <c:v>-7.8700000000000498</c:v>
                </c:pt>
                <c:pt idx="214">
                  <c:v>-7.8600000000000501</c:v>
                </c:pt>
                <c:pt idx="215">
                  <c:v>-7.8500000000000503</c:v>
                </c:pt>
                <c:pt idx="216">
                  <c:v>-7.8400000000000496</c:v>
                </c:pt>
                <c:pt idx="217">
                  <c:v>-7.8300000000000498</c:v>
                </c:pt>
                <c:pt idx="218">
                  <c:v>-7.82000000000005</c:v>
                </c:pt>
                <c:pt idx="219">
                  <c:v>-7.8100000000000502</c:v>
                </c:pt>
                <c:pt idx="220">
                  <c:v>-7.8000000000000496</c:v>
                </c:pt>
                <c:pt idx="221">
                  <c:v>-7.7900000000000498</c:v>
                </c:pt>
                <c:pt idx="222">
                  <c:v>-7.78000000000005</c:v>
                </c:pt>
                <c:pt idx="223">
                  <c:v>-7.7700000000000502</c:v>
                </c:pt>
                <c:pt idx="224">
                  <c:v>-7.7600000000000504</c:v>
                </c:pt>
                <c:pt idx="225">
                  <c:v>-7.7500000000000497</c:v>
                </c:pt>
                <c:pt idx="226">
                  <c:v>-7.74000000000005</c:v>
                </c:pt>
                <c:pt idx="227">
                  <c:v>-7.7300000000000502</c:v>
                </c:pt>
                <c:pt idx="228">
                  <c:v>-7.7200000000000504</c:v>
                </c:pt>
                <c:pt idx="229">
                  <c:v>-7.7100000000000497</c:v>
                </c:pt>
                <c:pt idx="230">
                  <c:v>-7.7000000000000499</c:v>
                </c:pt>
                <c:pt idx="231">
                  <c:v>-7.6900000000000501</c:v>
                </c:pt>
                <c:pt idx="232">
                  <c:v>-7.6800000000000503</c:v>
                </c:pt>
                <c:pt idx="233">
                  <c:v>-7.6700000000000497</c:v>
                </c:pt>
                <c:pt idx="234">
                  <c:v>-7.6600000000000499</c:v>
                </c:pt>
                <c:pt idx="235">
                  <c:v>-7.6500000000000501</c:v>
                </c:pt>
                <c:pt idx="236">
                  <c:v>-7.6400000000000503</c:v>
                </c:pt>
                <c:pt idx="237">
                  <c:v>-7.6300000000000496</c:v>
                </c:pt>
                <c:pt idx="238">
                  <c:v>-7.6200000000000498</c:v>
                </c:pt>
                <c:pt idx="239">
                  <c:v>-7.6100000000000501</c:v>
                </c:pt>
                <c:pt idx="240">
                  <c:v>-7.6000000000000503</c:v>
                </c:pt>
                <c:pt idx="241">
                  <c:v>-7.5900000000000496</c:v>
                </c:pt>
                <c:pt idx="242">
                  <c:v>-7.5800000000000498</c:v>
                </c:pt>
                <c:pt idx="243">
                  <c:v>-7.57000000000005</c:v>
                </c:pt>
                <c:pt idx="244">
                  <c:v>-7.5600000000000502</c:v>
                </c:pt>
                <c:pt idx="245">
                  <c:v>-7.5500000000000496</c:v>
                </c:pt>
                <c:pt idx="246">
                  <c:v>-7.5400000000000498</c:v>
                </c:pt>
                <c:pt idx="247">
                  <c:v>-7.53000000000005</c:v>
                </c:pt>
                <c:pt idx="248">
                  <c:v>-7.5200000000000502</c:v>
                </c:pt>
                <c:pt idx="249">
                  <c:v>-7.5100000000000504</c:v>
                </c:pt>
                <c:pt idx="250">
                  <c:v>-7.5000000000000497</c:v>
                </c:pt>
                <c:pt idx="251">
                  <c:v>-7.49000000000005</c:v>
                </c:pt>
                <c:pt idx="252">
                  <c:v>-7.4800000000000502</c:v>
                </c:pt>
                <c:pt idx="253">
                  <c:v>-7.4700000000000504</c:v>
                </c:pt>
                <c:pt idx="254">
                  <c:v>-7.4600000000000497</c:v>
                </c:pt>
                <c:pt idx="255">
                  <c:v>-7.4500000000000499</c:v>
                </c:pt>
                <c:pt idx="256">
                  <c:v>-7.4400000000000501</c:v>
                </c:pt>
                <c:pt idx="257">
                  <c:v>-7.4300000000000503</c:v>
                </c:pt>
                <c:pt idx="258">
                  <c:v>-7.4200000000000497</c:v>
                </c:pt>
                <c:pt idx="259">
                  <c:v>-7.4100000000000597</c:v>
                </c:pt>
                <c:pt idx="260">
                  <c:v>-7.4000000000000599</c:v>
                </c:pt>
                <c:pt idx="261">
                  <c:v>-7.3900000000000601</c:v>
                </c:pt>
                <c:pt idx="262">
                  <c:v>-7.3800000000000603</c:v>
                </c:pt>
                <c:pt idx="263">
                  <c:v>-7.3700000000000596</c:v>
                </c:pt>
                <c:pt idx="264">
                  <c:v>-7.3600000000000598</c:v>
                </c:pt>
                <c:pt idx="265">
                  <c:v>-7.35000000000006</c:v>
                </c:pt>
                <c:pt idx="266">
                  <c:v>-7.3400000000000603</c:v>
                </c:pt>
                <c:pt idx="267">
                  <c:v>-7.3300000000000596</c:v>
                </c:pt>
                <c:pt idx="268">
                  <c:v>-7.3200000000000598</c:v>
                </c:pt>
                <c:pt idx="269">
                  <c:v>-7.31000000000006</c:v>
                </c:pt>
                <c:pt idx="270">
                  <c:v>-7.3000000000000602</c:v>
                </c:pt>
                <c:pt idx="271">
                  <c:v>-7.2900000000000604</c:v>
                </c:pt>
                <c:pt idx="272">
                  <c:v>-7.2800000000000598</c:v>
                </c:pt>
                <c:pt idx="273">
                  <c:v>-7.27000000000006</c:v>
                </c:pt>
                <c:pt idx="274">
                  <c:v>-7.2600000000000602</c:v>
                </c:pt>
                <c:pt idx="275">
                  <c:v>-7.2500000000000604</c:v>
                </c:pt>
                <c:pt idx="276">
                  <c:v>-7.2400000000000597</c:v>
                </c:pt>
                <c:pt idx="277">
                  <c:v>-7.2300000000000599</c:v>
                </c:pt>
                <c:pt idx="278">
                  <c:v>-7.2200000000000601</c:v>
                </c:pt>
                <c:pt idx="279">
                  <c:v>-7.2100000000000604</c:v>
                </c:pt>
                <c:pt idx="280">
                  <c:v>-7.2000000000000597</c:v>
                </c:pt>
                <c:pt idx="281">
                  <c:v>-7.1900000000000599</c:v>
                </c:pt>
                <c:pt idx="282">
                  <c:v>-7.1800000000000601</c:v>
                </c:pt>
                <c:pt idx="283">
                  <c:v>-7.1700000000000603</c:v>
                </c:pt>
                <c:pt idx="284">
                  <c:v>-7.1600000000000597</c:v>
                </c:pt>
                <c:pt idx="285">
                  <c:v>-7.1500000000000599</c:v>
                </c:pt>
                <c:pt idx="286">
                  <c:v>-7.1400000000000601</c:v>
                </c:pt>
                <c:pt idx="287">
                  <c:v>-7.1300000000000603</c:v>
                </c:pt>
                <c:pt idx="288">
                  <c:v>-7.1200000000000596</c:v>
                </c:pt>
                <c:pt idx="289">
                  <c:v>-7.1100000000000598</c:v>
                </c:pt>
                <c:pt idx="290">
                  <c:v>-7.10000000000006</c:v>
                </c:pt>
                <c:pt idx="291">
                  <c:v>-7.0900000000000603</c:v>
                </c:pt>
                <c:pt idx="292">
                  <c:v>-7.0800000000000596</c:v>
                </c:pt>
                <c:pt idx="293">
                  <c:v>-7.0700000000000598</c:v>
                </c:pt>
                <c:pt idx="294">
                  <c:v>-7.06000000000006</c:v>
                </c:pt>
                <c:pt idx="295">
                  <c:v>-7.0500000000000602</c:v>
                </c:pt>
                <c:pt idx="296">
                  <c:v>-7.0400000000000604</c:v>
                </c:pt>
                <c:pt idx="297">
                  <c:v>-7.0300000000000598</c:v>
                </c:pt>
                <c:pt idx="298">
                  <c:v>-7.02000000000006</c:v>
                </c:pt>
                <c:pt idx="299">
                  <c:v>-7.0100000000000602</c:v>
                </c:pt>
                <c:pt idx="300">
                  <c:v>-7.0000000000000604</c:v>
                </c:pt>
                <c:pt idx="301">
                  <c:v>-6.9900000000000597</c:v>
                </c:pt>
                <c:pt idx="302">
                  <c:v>-6.9800000000000599</c:v>
                </c:pt>
                <c:pt idx="303">
                  <c:v>-6.9700000000000601</c:v>
                </c:pt>
                <c:pt idx="304">
                  <c:v>-6.9600000000000604</c:v>
                </c:pt>
                <c:pt idx="305">
                  <c:v>-6.9500000000000703</c:v>
                </c:pt>
                <c:pt idx="306">
                  <c:v>-6.9400000000000697</c:v>
                </c:pt>
                <c:pt idx="307">
                  <c:v>-6.9300000000000699</c:v>
                </c:pt>
                <c:pt idx="308">
                  <c:v>-6.9200000000000701</c:v>
                </c:pt>
                <c:pt idx="309">
                  <c:v>-6.9100000000000703</c:v>
                </c:pt>
                <c:pt idx="310">
                  <c:v>-6.9000000000000696</c:v>
                </c:pt>
                <c:pt idx="311">
                  <c:v>-6.8900000000000698</c:v>
                </c:pt>
                <c:pt idx="312">
                  <c:v>-6.8800000000000701</c:v>
                </c:pt>
                <c:pt idx="313">
                  <c:v>-6.8700000000000703</c:v>
                </c:pt>
                <c:pt idx="314">
                  <c:v>-6.8600000000000696</c:v>
                </c:pt>
                <c:pt idx="315">
                  <c:v>-6.8500000000000698</c:v>
                </c:pt>
                <c:pt idx="316">
                  <c:v>-6.84000000000007</c:v>
                </c:pt>
                <c:pt idx="317">
                  <c:v>-6.8300000000000702</c:v>
                </c:pt>
                <c:pt idx="318">
                  <c:v>-6.8200000000000696</c:v>
                </c:pt>
                <c:pt idx="319">
                  <c:v>-6.8100000000000698</c:v>
                </c:pt>
                <c:pt idx="320">
                  <c:v>-6.80000000000007</c:v>
                </c:pt>
                <c:pt idx="321">
                  <c:v>-6.7900000000000702</c:v>
                </c:pt>
                <c:pt idx="322">
                  <c:v>-6.7800000000000704</c:v>
                </c:pt>
                <c:pt idx="323">
                  <c:v>-6.7700000000000697</c:v>
                </c:pt>
                <c:pt idx="324">
                  <c:v>-6.76000000000007</c:v>
                </c:pt>
                <c:pt idx="325">
                  <c:v>-6.7500000000000702</c:v>
                </c:pt>
                <c:pt idx="326">
                  <c:v>-6.7400000000000704</c:v>
                </c:pt>
                <c:pt idx="327">
                  <c:v>-6.7300000000000697</c:v>
                </c:pt>
                <c:pt idx="328">
                  <c:v>-6.7200000000000699</c:v>
                </c:pt>
                <c:pt idx="329">
                  <c:v>-6.7100000000000701</c:v>
                </c:pt>
                <c:pt idx="330">
                  <c:v>-6.7000000000000703</c:v>
                </c:pt>
                <c:pt idx="331">
                  <c:v>-6.6900000000000697</c:v>
                </c:pt>
                <c:pt idx="332">
                  <c:v>-6.6800000000000699</c:v>
                </c:pt>
                <c:pt idx="333">
                  <c:v>-6.6700000000000701</c:v>
                </c:pt>
                <c:pt idx="334">
                  <c:v>-6.6600000000000703</c:v>
                </c:pt>
                <c:pt idx="335">
                  <c:v>-6.6500000000000696</c:v>
                </c:pt>
                <c:pt idx="336">
                  <c:v>-6.6400000000000698</c:v>
                </c:pt>
                <c:pt idx="337">
                  <c:v>-6.6300000000000701</c:v>
                </c:pt>
                <c:pt idx="338">
                  <c:v>-6.6200000000000703</c:v>
                </c:pt>
                <c:pt idx="339">
                  <c:v>-6.6100000000000696</c:v>
                </c:pt>
                <c:pt idx="340">
                  <c:v>-6.6000000000000698</c:v>
                </c:pt>
                <c:pt idx="341">
                  <c:v>-6.59000000000007</c:v>
                </c:pt>
                <c:pt idx="342">
                  <c:v>-6.5800000000000702</c:v>
                </c:pt>
                <c:pt idx="343">
                  <c:v>-6.5700000000000696</c:v>
                </c:pt>
                <c:pt idx="344">
                  <c:v>-6.5600000000000698</c:v>
                </c:pt>
                <c:pt idx="345">
                  <c:v>-6.55000000000007</c:v>
                </c:pt>
                <c:pt idx="346">
                  <c:v>-6.5400000000000702</c:v>
                </c:pt>
                <c:pt idx="347">
                  <c:v>-6.5300000000000704</c:v>
                </c:pt>
                <c:pt idx="348">
                  <c:v>-6.5200000000000697</c:v>
                </c:pt>
                <c:pt idx="349">
                  <c:v>-6.51000000000007</c:v>
                </c:pt>
                <c:pt idx="350">
                  <c:v>-6.5000000000000702</c:v>
                </c:pt>
                <c:pt idx="351">
                  <c:v>-6.4900000000000704</c:v>
                </c:pt>
                <c:pt idx="352">
                  <c:v>-6.4800000000000804</c:v>
                </c:pt>
                <c:pt idx="353">
                  <c:v>-6.4700000000000797</c:v>
                </c:pt>
                <c:pt idx="354">
                  <c:v>-6.4600000000000799</c:v>
                </c:pt>
                <c:pt idx="355">
                  <c:v>-6.4500000000000801</c:v>
                </c:pt>
                <c:pt idx="356">
                  <c:v>-6.4400000000000803</c:v>
                </c:pt>
                <c:pt idx="357">
                  <c:v>-6.4300000000000797</c:v>
                </c:pt>
                <c:pt idx="358">
                  <c:v>-6.4200000000000799</c:v>
                </c:pt>
                <c:pt idx="359">
                  <c:v>-6.4100000000000801</c:v>
                </c:pt>
                <c:pt idx="360">
                  <c:v>-6.4000000000000803</c:v>
                </c:pt>
                <c:pt idx="361">
                  <c:v>-6.3900000000000796</c:v>
                </c:pt>
                <c:pt idx="362">
                  <c:v>-6.3800000000000798</c:v>
                </c:pt>
                <c:pt idx="363">
                  <c:v>-6.37000000000008</c:v>
                </c:pt>
                <c:pt idx="364">
                  <c:v>-6.3600000000000803</c:v>
                </c:pt>
                <c:pt idx="365">
                  <c:v>-6.3500000000000796</c:v>
                </c:pt>
                <c:pt idx="366">
                  <c:v>-6.3400000000000798</c:v>
                </c:pt>
                <c:pt idx="367">
                  <c:v>-6.33000000000008</c:v>
                </c:pt>
                <c:pt idx="368">
                  <c:v>-6.3200000000000802</c:v>
                </c:pt>
                <c:pt idx="369">
                  <c:v>-6.3100000000000804</c:v>
                </c:pt>
                <c:pt idx="370">
                  <c:v>-6.3000000000000798</c:v>
                </c:pt>
                <c:pt idx="371">
                  <c:v>-6.29000000000008</c:v>
                </c:pt>
                <c:pt idx="372">
                  <c:v>-6.2800000000000802</c:v>
                </c:pt>
                <c:pt idx="373">
                  <c:v>-6.2700000000000804</c:v>
                </c:pt>
                <c:pt idx="374">
                  <c:v>-6.2600000000000797</c:v>
                </c:pt>
                <c:pt idx="375">
                  <c:v>-6.2500000000000799</c:v>
                </c:pt>
                <c:pt idx="376">
                  <c:v>-6.2400000000000801</c:v>
                </c:pt>
                <c:pt idx="377">
                  <c:v>-6.2300000000000804</c:v>
                </c:pt>
                <c:pt idx="378">
                  <c:v>-6.2200000000000797</c:v>
                </c:pt>
                <c:pt idx="379">
                  <c:v>-6.2100000000000799</c:v>
                </c:pt>
                <c:pt idx="380">
                  <c:v>-6.2000000000000801</c:v>
                </c:pt>
                <c:pt idx="381">
                  <c:v>-6.1900000000000803</c:v>
                </c:pt>
                <c:pt idx="382">
                  <c:v>-6.1800000000000797</c:v>
                </c:pt>
                <c:pt idx="383">
                  <c:v>-6.1700000000000799</c:v>
                </c:pt>
                <c:pt idx="384">
                  <c:v>-6.1600000000000801</c:v>
                </c:pt>
                <c:pt idx="385">
                  <c:v>-6.1500000000000803</c:v>
                </c:pt>
                <c:pt idx="386">
                  <c:v>-6.1400000000000796</c:v>
                </c:pt>
                <c:pt idx="387">
                  <c:v>-6.1300000000000798</c:v>
                </c:pt>
                <c:pt idx="388">
                  <c:v>-6.12000000000008</c:v>
                </c:pt>
                <c:pt idx="389">
                  <c:v>-6.1100000000000803</c:v>
                </c:pt>
                <c:pt idx="390">
                  <c:v>-6.1000000000000796</c:v>
                </c:pt>
                <c:pt idx="391">
                  <c:v>-6.0900000000000798</c:v>
                </c:pt>
                <c:pt idx="392">
                  <c:v>-6.08000000000008</c:v>
                </c:pt>
                <c:pt idx="393">
                  <c:v>-6.0700000000000802</c:v>
                </c:pt>
                <c:pt idx="394">
                  <c:v>-6.0600000000000804</c:v>
                </c:pt>
                <c:pt idx="395">
                  <c:v>-6.0500000000000798</c:v>
                </c:pt>
                <c:pt idx="396">
                  <c:v>-6.04000000000008</c:v>
                </c:pt>
                <c:pt idx="397">
                  <c:v>-6.0300000000000802</c:v>
                </c:pt>
                <c:pt idx="398">
                  <c:v>-6.0200000000000804</c:v>
                </c:pt>
                <c:pt idx="399">
                  <c:v>-6.0100000000000904</c:v>
                </c:pt>
                <c:pt idx="400">
                  <c:v>-6.0000000000000897</c:v>
                </c:pt>
                <c:pt idx="401">
                  <c:v>-5.9900000000000899</c:v>
                </c:pt>
                <c:pt idx="402">
                  <c:v>-5.9800000000000901</c:v>
                </c:pt>
                <c:pt idx="403">
                  <c:v>-5.9700000000000903</c:v>
                </c:pt>
                <c:pt idx="404">
                  <c:v>-5.9600000000000897</c:v>
                </c:pt>
                <c:pt idx="405">
                  <c:v>-5.9500000000000899</c:v>
                </c:pt>
                <c:pt idx="406">
                  <c:v>-5.9400000000000901</c:v>
                </c:pt>
                <c:pt idx="407">
                  <c:v>-5.9300000000000903</c:v>
                </c:pt>
                <c:pt idx="408">
                  <c:v>-5.9200000000000896</c:v>
                </c:pt>
                <c:pt idx="409">
                  <c:v>-5.9100000000000898</c:v>
                </c:pt>
                <c:pt idx="410">
                  <c:v>-5.9000000000000901</c:v>
                </c:pt>
                <c:pt idx="411">
                  <c:v>-5.8900000000000903</c:v>
                </c:pt>
                <c:pt idx="412">
                  <c:v>-5.8800000000000896</c:v>
                </c:pt>
                <c:pt idx="413">
                  <c:v>-5.8700000000000898</c:v>
                </c:pt>
                <c:pt idx="414">
                  <c:v>-5.86000000000009</c:v>
                </c:pt>
                <c:pt idx="415">
                  <c:v>-5.8500000000000902</c:v>
                </c:pt>
                <c:pt idx="416">
                  <c:v>-5.8400000000000896</c:v>
                </c:pt>
                <c:pt idx="417">
                  <c:v>-5.8300000000000898</c:v>
                </c:pt>
                <c:pt idx="418">
                  <c:v>-5.82000000000009</c:v>
                </c:pt>
                <c:pt idx="419">
                  <c:v>-5.8100000000000902</c:v>
                </c:pt>
                <c:pt idx="420">
                  <c:v>-5.8000000000000904</c:v>
                </c:pt>
                <c:pt idx="421">
                  <c:v>-5.7900000000000897</c:v>
                </c:pt>
                <c:pt idx="422">
                  <c:v>-5.78000000000009</c:v>
                </c:pt>
                <c:pt idx="423">
                  <c:v>-5.7700000000000902</c:v>
                </c:pt>
                <c:pt idx="424">
                  <c:v>-5.7600000000000904</c:v>
                </c:pt>
                <c:pt idx="425">
                  <c:v>-5.7500000000000897</c:v>
                </c:pt>
                <c:pt idx="426">
                  <c:v>-5.7400000000000899</c:v>
                </c:pt>
                <c:pt idx="427">
                  <c:v>-5.7300000000000901</c:v>
                </c:pt>
                <c:pt idx="428">
                  <c:v>-5.7200000000000903</c:v>
                </c:pt>
                <c:pt idx="429">
                  <c:v>-5.7100000000000897</c:v>
                </c:pt>
                <c:pt idx="430">
                  <c:v>-5.7000000000000899</c:v>
                </c:pt>
                <c:pt idx="431">
                  <c:v>-5.6900000000000901</c:v>
                </c:pt>
                <c:pt idx="432">
                  <c:v>-5.6800000000000903</c:v>
                </c:pt>
                <c:pt idx="433">
                  <c:v>-5.6700000000000896</c:v>
                </c:pt>
                <c:pt idx="434">
                  <c:v>-5.6600000000000898</c:v>
                </c:pt>
                <c:pt idx="435">
                  <c:v>-5.6500000000000901</c:v>
                </c:pt>
                <c:pt idx="436">
                  <c:v>-5.6400000000000903</c:v>
                </c:pt>
                <c:pt idx="437">
                  <c:v>-5.6300000000000896</c:v>
                </c:pt>
                <c:pt idx="438">
                  <c:v>-5.6200000000000898</c:v>
                </c:pt>
                <c:pt idx="439">
                  <c:v>-5.61000000000009</c:v>
                </c:pt>
                <c:pt idx="440">
                  <c:v>-5.6000000000000902</c:v>
                </c:pt>
                <c:pt idx="441">
                  <c:v>-5.5900000000000896</c:v>
                </c:pt>
                <c:pt idx="442">
                  <c:v>-5.5800000000000898</c:v>
                </c:pt>
                <c:pt idx="443">
                  <c:v>-5.57000000000009</c:v>
                </c:pt>
                <c:pt idx="444">
                  <c:v>-5.5600000000000902</c:v>
                </c:pt>
                <c:pt idx="445">
                  <c:v>-5.5500000000000904</c:v>
                </c:pt>
                <c:pt idx="446">
                  <c:v>-5.5400000000001004</c:v>
                </c:pt>
                <c:pt idx="447">
                  <c:v>-5.5300000000000997</c:v>
                </c:pt>
                <c:pt idx="448">
                  <c:v>-5.5200000000000999</c:v>
                </c:pt>
                <c:pt idx="449">
                  <c:v>-5.5100000000001002</c:v>
                </c:pt>
                <c:pt idx="450">
                  <c:v>-5.5000000000001004</c:v>
                </c:pt>
                <c:pt idx="451">
                  <c:v>-5.4900000000000997</c:v>
                </c:pt>
                <c:pt idx="452">
                  <c:v>-5.4800000000000999</c:v>
                </c:pt>
                <c:pt idx="453">
                  <c:v>-5.4700000000001001</c:v>
                </c:pt>
                <c:pt idx="454">
                  <c:v>-5.4600000000001003</c:v>
                </c:pt>
                <c:pt idx="455">
                  <c:v>-5.4500000000000997</c:v>
                </c:pt>
                <c:pt idx="456">
                  <c:v>-5.4400000000000999</c:v>
                </c:pt>
                <c:pt idx="457">
                  <c:v>-5.4300000000001001</c:v>
                </c:pt>
                <c:pt idx="458">
                  <c:v>-5.4200000000001003</c:v>
                </c:pt>
                <c:pt idx="459">
                  <c:v>-5.4100000000000996</c:v>
                </c:pt>
                <c:pt idx="460">
                  <c:v>-5.4000000000000998</c:v>
                </c:pt>
                <c:pt idx="461">
                  <c:v>-5.3900000000001</c:v>
                </c:pt>
                <c:pt idx="462">
                  <c:v>-5.3800000000001003</c:v>
                </c:pt>
                <c:pt idx="463">
                  <c:v>-5.3700000000000996</c:v>
                </c:pt>
                <c:pt idx="464">
                  <c:v>-5.3600000000000998</c:v>
                </c:pt>
                <c:pt idx="465">
                  <c:v>-5.3500000000001</c:v>
                </c:pt>
                <c:pt idx="466">
                  <c:v>-5.3400000000001002</c:v>
                </c:pt>
                <c:pt idx="467">
                  <c:v>-5.3300000000001004</c:v>
                </c:pt>
                <c:pt idx="468">
                  <c:v>-5.3200000000000998</c:v>
                </c:pt>
                <c:pt idx="469">
                  <c:v>-5.3100000000001</c:v>
                </c:pt>
                <c:pt idx="470">
                  <c:v>-5.3000000000001002</c:v>
                </c:pt>
                <c:pt idx="471">
                  <c:v>-5.2900000000001004</c:v>
                </c:pt>
                <c:pt idx="472">
                  <c:v>-5.2800000000000997</c:v>
                </c:pt>
                <c:pt idx="473">
                  <c:v>-5.2700000000000999</c:v>
                </c:pt>
                <c:pt idx="474">
                  <c:v>-5.2600000000001002</c:v>
                </c:pt>
                <c:pt idx="475">
                  <c:v>-5.2500000000001004</c:v>
                </c:pt>
                <c:pt idx="476">
                  <c:v>-5.2400000000000997</c:v>
                </c:pt>
                <c:pt idx="477">
                  <c:v>-5.2300000000000999</c:v>
                </c:pt>
                <c:pt idx="478">
                  <c:v>-5.2200000000001001</c:v>
                </c:pt>
                <c:pt idx="479">
                  <c:v>-5.2100000000001003</c:v>
                </c:pt>
                <c:pt idx="480">
                  <c:v>-5.2000000000000997</c:v>
                </c:pt>
                <c:pt idx="481">
                  <c:v>-5.1900000000000999</c:v>
                </c:pt>
                <c:pt idx="482">
                  <c:v>-5.1800000000001001</c:v>
                </c:pt>
                <c:pt idx="483">
                  <c:v>-5.1700000000001003</c:v>
                </c:pt>
                <c:pt idx="484">
                  <c:v>-5.1600000000000996</c:v>
                </c:pt>
                <c:pt idx="485">
                  <c:v>-5.1500000000000998</c:v>
                </c:pt>
                <c:pt idx="486">
                  <c:v>-5.1400000000001</c:v>
                </c:pt>
                <c:pt idx="487">
                  <c:v>-5.1300000000001003</c:v>
                </c:pt>
                <c:pt idx="488">
                  <c:v>-5.1200000000000996</c:v>
                </c:pt>
                <c:pt idx="489">
                  <c:v>-5.1100000000000998</c:v>
                </c:pt>
                <c:pt idx="490">
                  <c:v>-5.1000000000001</c:v>
                </c:pt>
                <c:pt idx="491">
                  <c:v>-5.0900000000001002</c:v>
                </c:pt>
                <c:pt idx="492">
                  <c:v>-5.0800000000001004</c:v>
                </c:pt>
                <c:pt idx="493">
                  <c:v>-5.0700000000001104</c:v>
                </c:pt>
                <c:pt idx="494">
                  <c:v>-5.0600000000001097</c:v>
                </c:pt>
                <c:pt idx="495">
                  <c:v>-5.05000000000011</c:v>
                </c:pt>
                <c:pt idx="496">
                  <c:v>-5.0400000000001102</c:v>
                </c:pt>
                <c:pt idx="497">
                  <c:v>-5.0300000000001104</c:v>
                </c:pt>
                <c:pt idx="498">
                  <c:v>-5.0200000000001097</c:v>
                </c:pt>
                <c:pt idx="499">
                  <c:v>-5.0100000000001099</c:v>
                </c:pt>
                <c:pt idx="500">
                  <c:v>-5.0000000000001101</c:v>
                </c:pt>
                <c:pt idx="501">
                  <c:v>-4.9900000000001103</c:v>
                </c:pt>
                <c:pt idx="502">
                  <c:v>-4.9800000000001097</c:v>
                </c:pt>
                <c:pt idx="503">
                  <c:v>-4.9700000000001099</c:v>
                </c:pt>
                <c:pt idx="504">
                  <c:v>-4.9600000000001101</c:v>
                </c:pt>
                <c:pt idx="505">
                  <c:v>-4.9500000000001103</c:v>
                </c:pt>
                <c:pt idx="506">
                  <c:v>-4.9400000000001096</c:v>
                </c:pt>
                <c:pt idx="507">
                  <c:v>-4.9300000000001098</c:v>
                </c:pt>
                <c:pt idx="508">
                  <c:v>-4.9200000000001101</c:v>
                </c:pt>
                <c:pt idx="509">
                  <c:v>-4.9100000000001103</c:v>
                </c:pt>
                <c:pt idx="510">
                  <c:v>-4.9000000000001096</c:v>
                </c:pt>
                <c:pt idx="511">
                  <c:v>-4.8900000000001098</c:v>
                </c:pt>
                <c:pt idx="512">
                  <c:v>-4.88000000000011</c:v>
                </c:pt>
                <c:pt idx="513">
                  <c:v>-4.8700000000001102</c:v>
                </c:pt>
                <c:pt idx="514">
                  <c:v>-4.8600000000001096</c:v>
                </c:pt>
                <c:pt idx="515">
                  <c:v>-4.8500000000001098</c:v>
                </c:pt>
                <c:pt idx="516">
                  <c:v>-4.84000000000011</c:v>
                </c:pt>
                <c:pt idx="517">
                  <c:v>-4.8300000000001102</c:v>
                </c:pt>
                <c:pt idx="518">
                  <c:v>-4.8200000000001104</c:v>
                </c:pt>
                <c:pt idx="519">
                  <c:v>-4.8100000000001097</c:v>
                </c:pt>
                <c:pt idx="520">
                  <c:v>-4.80000000000011</c:v>
                </c:pt>
                <c:pt idx="521">
                  <c:v>-4.7900000000001102</c:v>
                </c:pt>
                <c:pt idx="522">
                  <c:v>-4.7800000000001104</c:v>
                </c:pt>
                <c:pt idx="523">
                  <c:v>-4.7700000000001097</c:v>
                </c:pt>
                <c:pt idx="524">
                  <c:v>-4.7600000000001099</c:v>
                </c:pt>
                <c:pt idx="525">
                  <c:v>-4.7500000000001101</c:v>
                </c:pt>
                <c:pt idx="526">
                  <c:v>-4.7400000000001103</c:v>
                </c:pt>
                <c:pt idx="527">
                  <c:v>-4.7300000000001097</c:v>
                </c:pt>
                <c:pt idx="528">
                  <c:v>-4.7200000000001099</c:v>
                </c:pt>
                <c:pt idx="529">
                  <c:v>-4.7100000000001101</c:v>
                </c:pt>
                <c:pt idx="530">
                  <c:v>-4.7000000000001103</c:v>
                </c:pt>
                <c:pt idx="531">
                  <c:v>-4.6900000000001096</c:v>
                </c:pt>
                <c:pt idx="532">
                  <c:v>-4.6800000000001098</c:v>
                </c:pt>
                <c:pt idx="533">
                  <c:v>-4.6700000000001101</c:v>
                </c:pt>
                <c:pt idx="534">
                  <c:v>-4.6600000000001103</c:v>
                </c:pt>
                <c:pt idx="535">
                  <c:v>-4.6500000000001096</c:v>
                </c:pt>
                <c:pt idx="536">
                  <c:v>-4.6400000000001098</c:v>
                </c:pt>
                <c:pt idx="537">
                  <c:v>-4.63000000000011</c:v>
                </c:pt>
                <c:pt idx="538">
                  <c:v>-4.6200000000001102</c:v>
                </c:pt>
                <c:pt idx="539">
                  <c:v>-4.6100000000001096</c:v>
                </c:pt>
                <c:pt idx="540">
                  <c:v>-4.6000000000001204</c:v>
                </c:pt>
                <c:pt idx="541">
                  <c:v>-4.5900000000001198</c:v>
                </c:pt>
                <c:pt idx="542">
                  <c:v>-4.58000000000012</c:v>
                </c:pt>
                <c:pt idx="543">
                  <c:v>-4.5700000000001202</c:v>
                </c:pt>
                <c:pt idx="544">
                  <c:v>-4.5600000000001204</c:v>
                </c:pt>
                <c:pt idx="545">
                  <c:v>-4.5500000000001197</c:v>
                </c:pt>
                <c:pt idx="546">
                  <c:v>-4.5400000000001199</c:v>
                </c:pt>
                <c:pt idx="547">
                  <c:v>-4.5300000000001202</c:v>
                </c:pt>
                <c:pt idx="548">
                  <c:v>-4.5200000000001204</c:v>
                </c:pt>
                <c:pt idx="549">
                  <c:v>-4.5100000000001197</c:v>
                </c:pt>
                <c:pt idx="550">
                  <c:v>-4.5000000000001199</c:v>
                </c:pt>
                <c:pt idx="551">
                  <c:v>-4.4900000000001201</c:v>
                </c:pt>
                <c:pt idx="552">
                  <c:v>-4.4800000000001203</c:v>
                </c:pt>
                <c:pt idx="553">
                  <c:v>-4.4700000000001197</c:v>
                </c:pt>
                <c:pt idx="554">
                  <c:v>-4.4600000000001199</c:v>
                </c:pt>
                <c:pt idx="555">
                  <c:v>-4.4500000000001201</c:v>
                </c:pt>
                <c:pt idx="556">
                  <c:v>-4.4400000000001203</c:v>
                </c:pt>
                <c:pt idx="557">
                  <c:v>-4.4300000000001196</c:v>
                </c:pt>
                <c:pt idx="558">
                  <c:v>-4.4200000000001198</c:v>
                </c:pt>
                <c:pt idx="559">
                  <c:v>-4.41000000000012</c:v>
                </c:pt>
                <c:pt idx="560">
                  <c:v>-4.4000000000001203</c:v>
                </c:pt>
                <c:pt idx="561">
                  <c:v>-4.3900000000001196</c:v>
                </c:pt>
                <c:pt idx="562">
                  <c:v>-4.3800000000001198</c:v>
                </c:pt>
                <c:pt idx="563">
                  <c:v>-4.37000000000012</c:v>
                </c:pt>
                <c:pt idx="564">
                  <c:v>-4.3600000000001202</c:v>
                </c:pt>
                <c:pt idx="565">
                  <c:v>-4.3500000000001204</c:v>
                </c:pt>
                <c:pt idx="566">
                  <c:v>-4.3400000000001198</c:v>
                </c:pt>
                <c:pt idx="567">
                  <c:v>-4.33000000000012</c:v>
                </c:pt>
                <c:pt idx="568">
                  <c:v>-4.3200000000001202</c:v>
                </c:pt>
                <c:pt idx="569">
                  <c:v>-4.3100000000001204</c:v>
                </c:pt>
                <c:pt idx="570">
                  <c:v>-4.3000000000001197</c:v>
                </c:pt>
                <c:pt idx="571">
                  <c:v>-4.2900000000001199</c:v>
                </c:pt>
                <c:pt idx="572">
                  <c:v>-4.2800000000001202</c:v>
                </c:pt>
                <c:pt idx="573">
                  <c:v>-4.2700000000001204</c:v>
                </c:pt>
                <c:pt idx="574">
                  <c:v>-4.2600000000001197</c:v>
                </c:pt>
                <c:pt idx="575">
                  <c:v>-4.2500000000001199</c:v>
                </c:pt>
                <c:pt idx="576">
                  <c:v>-4.2400000000001201</c:v>
                </c:pt>
                <c:pt idx="577">
                  <c:v>-4.2300000000001203</c:v>
                </c:pt>
                <c:pt idx="578">
                  <c:v>-4.2200000000001197</c:v>
                </c:pt>
                <c:pt idx="579">
                  <c:v>-4.2100000000001199</c:v>
                </c:pt>
                <c:pt idx="580">
                  <c:v>-4.2000000000001201</c:v>
                </c:pt>
                <c:pt idx="581">
                  <c:v>-4.1900000000001203</c:v>
                </c:pt>
                <c:pt idx="582">
                  <c:v>-4.1800000000001196</c:v>
                </c:pt>
                <c:pt idx="583">
                  <c:v>-4.1700000000001198</c:v>
                </c:pt>
                <c:pt idx="584">
                  <c:v>-4.16000000000012</c:v>
                </c:pt>
                <c:pt idx="585">
                  <c:v>-4.1500000000001203</c:v>
                </c:pt>
                <c:pt idx="586">
                  <c:v>-4.1400000000001196</c:v>
                </c:pt>
                <c:pt idx="587">
                  <c:v>-4.1300000000001296</c:v>
                </c:pt>
                <c:pt idx="588">
                  <c:v>-4.1200000000001298</c:v>
                </c:pt>
                <c:pt idx="589">
                  <c:v>-4.11000000000013</c:v>
                </c:pt>
                <c:pt idx="590">
                  <c:v>-4.1000000000001302</c:v>
                </c:pt>
                <c:pt idx="591">
                  <c:v>-4.0900000000001304</c:v>
                </c:pt>
                <c:pt idx="592">
                  <c:v>-4.0800000000001297</c:v>
                </c:pt>
                <c:pt idx="593">
                  <c:v>-4.07000000000013</c:v>
                </c:pt>
                <c:pt idx="594">
                  <c:v>-4.0600000000001302</c:v>
                </c:pt>
                <c:pt idx="595">
                  <c:v>-4.0500000000001304</c:v>
                </c:pt>
                <c:pt idx="596">
                  <c:v>-4.0400000000001297</c:v>
                </c:pt>
                <c:pt idx="597">
                  <c:v>-4.0300000000001299</c:v>
                </c:pt>
                <c:pt idx="598">
                  <c:v>-4.0200000000001301</c:v>
                </c:pt>
                <c:pt idx="599">
                  <c:v>-4.0100000000001303</c:v>
                </c:pt>
                <c:pt idx="600">
                  <c:v>-4.0000000000001297</c:v>
                </c:pt>
                <c:pt idx="601">
                  <c:v>-3.9900000000001299</c:v>
                </c:pt>
                <c:pt idx="602">
                  <c:v>-3.9800000000001301</c:v>
                </c:pt>
                <c:pt idx="603">
                  <c:v>-3.9700000000001299</c:v>
                </c:pt>
                <c:pt idx="604">
                  <c:v>-3.9600000000001301</c:v>
                </c:pt>
                <c:pt idx="605">
                  <c:v>-3.9500000000001299</c:v>
                </c:pt>
                <c:pt idx="606">
                  <c:v>-3.9400000000001301</c:v>
                </c:pt>
                <c:pt idx="607">
                  <c:v>-3.9300000000001298</c:v>
                </c:pt>
                <c:pt idx="608">
                  <c:v>-3.92000000000013</c:v>
                </c:pt>
                <c:pt idx="609">
                  <c:v>-3.9100000000001298</c:v>
                </c:pt>
                <c:pt idx="610">
                  <c:v>-3.90000000000013</c:v>
                </c:pt>
                <c:pt idx="611">
                  <c:v>-3.8900000000001298</c:v>
                </c:pt>
                <c:pt idx="612">
                  <c:v>-3.88000000000013</c:v>
                </c:pt>
                <c:pt idx="613">
                  <c:v>-3.8700000000001298</c:v>
                </c:pt>
                <c:pt idx="614">
                  <c:v>-3.86000000000013</c:v>
                </c:pt>
                <c:pt idx="615">
                  <c:v>-3.8500000000001302</c:v>
                </c:pt>
                <c:pt idx="616">
                  <c:v>-3.84000000000013</c:v>
                </c:pt>
                <c:pt idx="617">
                  <c:v>-3.8300000000001302</c:v>
                </c:pt>
                <c:pt idx="618">
                  <c:v>-3.82000000000013</c:v>
                </c:pt>
                <c:pt idx="619">
                  <c:v>-3.8100000000001302</c:v>
                </c:pt>
                <c:pt idx="620">
                  <c:v>-3.8000000000001299</c:v>
                </c:pt>
                <c:pt idx="621">
                  <c:v>-3.7900000000001302</c:v>
                </c:pt>
                <c:pt idx="622">
                  <c:v>-3.7800000000001299</c:v>
                </c:pt>
                <c:pt idx="623">
                  <c:v>-3.7700000000001301</c:v>
                </c:pt>
                <c:pt idx="624">
                  <c:v>-3.7600000000001299</c:v>
                </c:pt>
                <c:pt idx="625">
                  <c:v>-3.7500000000001301</c:v>
                </c:pt>
                <c:pt idx="626">
                  <c:v>-3.7400000000001299</c:v>
                </c:pt>
                <c:pt idx="627">
                  <c:v>-3.7300000000001301</c:v>
                </c:pt>
                <c:pt idx="628">
                  <c:v>-3.7200000000001299</c:v>
                </c:pt>
                <c:pt idx="629">
                  <c:v>-3.7100000000001301</c:v>
                </c:pt>
                <c:pt idx="630">
                  <c:v>-3.7000000000001299</c:v>
                </c:pt>
                <c:pt idx="631">
                  <c:v>-3.6900000000001301</c:v>
                </c:pt>
                <c:pt idx="632">
                  <c:v>-3.6800000000001298</c:v>
                </c:pt>
                <c:pt idx="633">
                  <c:v>-3.67000000000013</c:v>
                </c:pt>
                <c:pt idx="634">
                  <c:v>-3.66000000000014</c:v>
                </c:pt>
                <c:pt idx="635">
                  <c:v>-3.6500000000001398</c:v>
                </c:pt>
                <c:pt idx="636">
                  <c:v>-3.64000000000014</c:v>
                </c:pt>
                <c:pt idx="637">
                  <c:v>-3.6300000000001398</c:v>
                </c:pt>
                <c:pt idx="638">
                  <c:v>-3.62000000000014</c:v>
                </c:pt>
                <c:pt idx="639">
                  <c:v>-3.6100000000001402</c:v>
                </c:pt>
                <c:pt idx="640">
                  <c:v>-3.60000000000014</c:v>
                </c:pt>
                <c:pt idx="641">
                  <c:v>-3.5900000000001402</c:v>
                </c:pt>
                <c:pt idx="642">
                  <c:v>-3.58000000000014</c:v>
                </c:pt>
                <c:pt idx="643">
                  <c:v>-3.5700000000001402</c:v>
                </c:pt>
                <c:pt idx="644">
                  <c:v>-3.5600000000001399</c:v>
                </c:pt>
                <c:pt idx="645">
                  <c:v>-3.5500000000001402</c:v>
                </c:pt>
                <c:pt idx="646">
                  <c:v>-3.5400000000001399</c:v>
                </c:pt>
                <c:pt idx="647">
                  <c:v>-3.5300000000001401</c:v>
                </c:pt>
                <c:pt idx="648">
                  <c:v>-3.5200000000001399</c:v>
                </c:pt>
                <c:pt idx="649">
                  <c:v>-3.5100000000001401</c:v>
                </c:pt>
                <c:pt idx="650">
                  <c:v>-3.5000000000001399</c:v>
                </c:pt>
                <c:pt idx="651">
                  <c:v>-3.4900000000001401</c:v>
                </c:pt>
                <c:pt idx="652">
                  <c:v>-3.4800000000001399</c:v>
                </c:pt>
                <c:pt idx="653">
                  <c:v>-3.4700000000001401</c:v>
                </c:pt>
                <c:pt idx="654">
                  <c:v>-3.4600000000001399</c:v>
                </c:pt>
                <c:pt idx="655">
                  <c:v>-3.4500000000001401</c:v>
                </c:pt>
                <c:pt idx="656">
                  <c:v>-3.4400000000001398</c:v>
                </c:pt>
                <c:pt idx="657">
                  <c:v>-3.43000000000014</c:v>
                </c:pt>
                <c:pt idx="658">
                  <c:v>-3.4200000000001398</c:v>
                </c:pt>
                <c:pt idx="659">
                  <c:v>-3.41000000000014</c:v>
                </c:pt>
                <c:pt idx="660">
                  <c:v>-3.4000000000001398</c:v>
                </c:pt>
                <c:pt idx="661">
                  <c:v>-3.39000000000014</c:v>
                </c:pt>
                <c:pt idx="662">
                  <c:v>-3.3800000000001398</c:v>
                </c:pt>
                <c:pt idx="663">
                  <c:v>-3.37000000000014</c:v>
                </c:pt>
                <c:pt idx="664">
                  <c:v>-3.3600000000001402</c:v>
                </c:pt>
                <c:pt idx="665">
                  <c:v>-3.35000000000014</c:v>
                </c:pt>
                <c:pt idx="666">
                  <c:v>-3.3400000000001402</c:v>
                </c:pt>
                <c:pt idx="667">
                  <c:v>-3.33000000000014</c:v>
                </c:pt>
                <c:pt idx="668">
                  <c:v>-3.3200000000001402</c:v>
                </c:pt>
                <c:pt idx="669">
                  <c:v>-3.3100000000001399</c:v>
                </c:pt>
                <c:pt idx="670">
                  <c:v>-3.3000000000001402</c:v>
                </c:pt>
                <c:pt idx="671">
                  <c:v>-3.2900000000001399</c:v>
                </c:pt>
                <c:pt idx="672">
                  <c:v>-3.2800000000001401</c:v>
                </c:pt>
                <c:pt idx="673">
                  <c:v>-3.2700000000001399</c:v>
                </c:pt>
                <c:pt idx="674">
                  <c:v>-3.2600000000001401</c:v>
                </c:pt>
                <c:pt idx="675">
                  <c:v>-3.2500000000001399</c:v>
                </c:pt>
                <c:pt idx="676">
                  <c:v>-3.2400000000001401</c:v>
                </c:pt>
                <c:pt idx="677">
                  <c:v>-3.2300000000001399</c:v>
                </c:pt>
                <c:pt idx="678">
                  <c:v>-3.2200000000001401</c:v>
                </c:pt>
                <c:pt idx="679">
                  <c:v>-3.2100000000001399</c:v>
                </c:pt>
                <c:pt idx="680">
                  <c:v>-3.2000000000001401</c:v>
                </c:pt>
                <c:pt idx="681">
                  <c:v>-3.19000000000015</c:v>
                </c:pt>
                <c:pt idx="682">
                  <c:v>-3.1800000000001498</c:v>
                </c:pt>
                <c:pt idx="683">
                  <c:v>-3.17000000000015</c:v>
                </c:pt>
                <c:pt idx="684">
                  <c:v>-3.1600000000001498</c:v>
                </c:pt>
                <c:pt idx="685">
                  <c:v>-3.15000000000015</c:v>
                </c:pt>
                <c:pt idx="686">
                  <c:v>-3.1400000000001498</c:v>
                </c:pt>
                <c:pt idx="687">
                  <c:v>-3.13000000000015</c:v>
                </c:pt>
                <c:pt idx="688">
                  <c:v>-3.1200000000001502</c:v>
                </c:pt>
                <c:pt idx="689">
                  <c:v>-3.11000000000015</c:v>
                </c:pt>
                <c:pt idx="690">
                  <c:v>-3.1000000000001502</c:v>
                </c:pt>
                <c:pt idx="691">
                  <c:v>-3.09000000000015</c:v>
                </c:pt>
                <c:pt idx="692">
                  <c:v>-3.0800000000001502</c:v>
                </c:pt>
                <c:pt idx="693">
                  <c:v>-3.0700000000001499</c:v>
                </c:pt>
                <c:pt idx="694">
                  <c:v>-3.0600000000001502</c:v>
                </c:pt>
                <c:pt idx="695">
                  <c:v>-3.0500000000001499</c:v>
                </c:pt>
                <c:pt idx="696">
                  <c:v>-3.0400000000001501</c:v>
                </c:pt>
                <c:pt idx="697">
                  <c:v>-3.0300000000001499</c:v>
                </c:pt>
                <c:pt idx="698">
                  <c:v>-3.0200000000001501</c:v>
                </c:pt>
                <c:pt idx="699">
                  <c:v>-3.0100000000001499</c:v>
                </c:pt>
                <c:pt idx="700">
                  <c:v>-3.0000000000001501</c:v>
                </c:pt>
                <c:pt idx="701">
                  <c:v>-2.9900000000001499</c:v>
                </c:pt>
                <c:pt idx="702">
                  <c:v>-2.9800000000001501</c:v>
                </c:pt>
                <c:pt idx="703">
                  <c:v>-2.9700000000001499</c:v>
                </c:pt>
                <c:pt idx="704">
                  <c:v>-2.9600000000001501</c:v>
                </c:pt>
                <c:pt idx="705">
                  <c:v>-2.9500000000001498</c:v>
                </c:pt>
                <c:pt idx="706">
                  <c:v>-2.94000000000015</c:v>
                </c:pt>
                <c:pt idx="707">
                  <c:v>-2.9300000000001498</c:v>
                </c:pt>
                <c:pt idx="708">
                  <c:v>-2.92000000000015</c:v>
                </c:pt>
                <c:pt idx="709">
                  <c:v>-2.9100000000001498</c:v>
                </c:pt>
                <c:pt idx="710">
                  <c:v>-2.90000000000015</c:v>
                </c:pt>
                <c:pt idx="711">
                  <c:v>-2.8900000000001498</c:v>
                </c:pt>
                <c:pt idx="712">
                  <c:v>-2.88000000000015</c:v>
                </c:pt>
                <c:pt idx="713">
                  <c:v>-2.8700000000001502</c:v>
                </c:pt>
                <c:pt idx="714">
                  <c:v>-2.86000000000015</c:v>
                </c:pt>
                <c:pt idx="715">
                  <c:v>-2.8500000000001502</c:v>
                </c:pt>
                <c:pt idx="716">
                  <c:v>-2.84000000000015</c:v>
                </c:pt>
                <c:pt idx="717">
                  <c:v>-2.8300000000001502</c:v>
                </c:pt>
                <c:pt idx="718">
                  <c:v>-2.8200000000001499</c:v>
                </c:pt>
                <c:pt idx="719">
                  <c:v>-2.8100000000001502</c:v>
                </c:pt>
                <c:pt idx="720">
                  <c:v>-2.8000000000001499</c:v>
                </c:pt>
                <c:pt idx="721">
                  <c:v>-2.7900000000001501</c:v>
                </c:pt>
                <c:pt idx="722">
                  <c:v>-2.7800000000001499</c:v>
                </c:pt>
                <c:pt idx="723">
                  <c:v>-2.7700000000001501</c:v>
                </c:pt>
                <c:pt idx="724">
                  <c:v>-2.7600000000001499</c:v>
                </c:pt>
                <c:pt idx="725">
                  <c:v>-2.7500000000001501</c:v>
                </c:pt>
                <c:pt idx="726">
                  <c:v>-2.7400000000001499</c:v>
                </c:pt>
                <c:pt idx="727">
                  <c:v>-2.7300000000001501</c:v>
                </c:pt>
                <c:pt idx="728">
                  <c:v>-2.7200000000001601</c:v>
                </c:pt>
                <c:pt idx="729">
                  <c:v>-2.7100000000001598</c:v>
                </c:pt>
                <c:pt idx="730">
                  <c:v>-2.70000000000016</c:v>
                </c:pt>
                <c:pt idx="731">
                  <c:v>-2.6900000000001598</c:v>
                </c:pt>
                <c:pt idx="732">
                  <c:v>-2.68000000000016</c:v>
                </c:pt>
                <c:pt idx="733">
                  <c:v>-2.6700000000001598</c:v>
                </c:pt>
                <c:pt idx="734">
                  <c:v>-2.66000000000016</c:v>
                </c:pt>
                <c:pt idx="735">
                  <c:v>-2.6500000000001598</c:v>
                </c:pt>
                <c:pt idx="736">
                  <c:v>-2.64000000000016</c:v>
                </c:pt>
                <c:pt idx="737">
                  <c:v>-2.6300000000001602</c:v>
                </c:pt>
                <c:pt idx="738">
                  <c:v>-2.62000000000016</c:v>
                </c:pt>
                <c:pt idx="739">
                  <c:v>-2.6100000000001602</c:v>
                </c:pt>
                <c:pt idx="740">
                  <c:v>-2.60000000000016</c:v>
                </c:pt>
                <c:pt idx="741">
                  <c:v>-2.5900000000001602</c:v>
                </c:pt>
                <c:pt idx="742">
                  <c:v>-2.5800000000001599</c:v>
                </c:pt>
                <c:pt idx="743">
                  <c:v>-2.5700000000001602</c:v>
                </c:pt>
                <c:pt idx="744">
                  <c:v>-2.5600000000001599</c:v>
                </c:pt>
                <c:pt idx="745">
                  <c:v>-2.5500000000001601</c:v>
                </c:pt>
                <c:pt idx="746">
                  <c:v>-2.5400000000001599</c:v>
                </c:pt>
                <c:pt idx="747">
                  <c:v>-2.5300000000001601</c:v>
                </c:pt>
                <c:pt idx="748">
                  <c:v>-2.5200000000001599</c:v>
                </c:pt>
                <c:pt idx="749">
                  <c:v>-2.5100000000001601</c:v>
                </c:pt>
                <c:pt idx="750">
                  <c:v>-2.5000000000001599</c:v>
                </c:pt>
                <c:pt idx="751">
                  <c:v>-2.4900000000001601</c:v>
                </c:pt>
                <c:pt idx="752">
                  <c:v>-2.4800000000001599</c:v>
                </c:pt>
                <c:pt idx="753">
                  <c:v>-2.4700000000001601</c:v>
                </c:pt>
                <c:pt idx="754">
                  <c:v>-2.4600000000001598</c:v>
                </c:pt>
                <c:pt idx="755">
                  <c:v>-2.45000000000016</c:v>
                </c:pt>
                <c:pt idx="756">
                  <c:v>-2.4400000000001598</c:v>
                </c:pt>
                <c:pt idx="757">
                  <c:v>-2.43000000000016</c:v>
                </c:pt>
                <c:pt idx="758">
                  <c:v>-2.4200000000001598</c:v>
                </c:pt>
                <c:pt idx="759">
                  <c:v>-2.41000000000016</c:v>
                </c:pt>
                <c:pt idx="760">
                  <c:v>-2.4000000000001598</c:v>
                </c:pt>
                <c:pt idx="761">
                  <c:v>-2.39000000000016</c:v>
                </c:pt>
                <c:pt idx="762">
                  <c:v>-2.3800000000001602</c:v>
                </c:pt>
                <c:pt idx="763">
                  <c:v>-2.37000000000016</c:v>
                </c:pt>
                <c:pt idx="764">
                  <c:v>-2.3600000000001602</c:v>
                </c:pt>
                <c:pt idx="765">
                  <c:v>-2.35000000000016</c:v>
                </c:pt>
                <c:pt idx="766">
                  <c:v>-2.3400000000001602</c:v>
                </c:pt>
                <c:pt idx="767">
                  <c:v>-2.3300000000001599</c:v>
                </c:pt>
                <c:pt idx="768">
                  <c:v>-2.3200000000001602</c:v>
                </c:pt>
                <c:pt idx="769">
                  <c:v>-2.3100000000001599</c:v>
                </c:pt>
                <c:pt idx="770">
                  <c:v>-2.3000000000001601</c:v>
                </c:pt>
                <c:pt idx="771">
                  <c:v>-2.2900000000001599</c:v>
                </c:pt>
                <c:pt idx="772">
                  <c:v>-2.2800000000001601</c:v>
                </c:pt>
                <c:pt idx="773">
                  <c:v>-2.2700000000001599</c:v>
                </c:pt>
                <c:pt idx="774">
                  <c:v>-2.2600000000001601</c:v>
                </c:pt>
                <c:pt idx="775">
                  <c:v>-2.2500000000001701</c:v>
                </c:pt>
                <c:pt idx="776">
                  <c:v>-2.2400000000001699</c:v>
                </c:pt>
                <c:pt idx="777">
                  <c:v>-2.2300000000001701</c:v>
                </c:pt>
                <c:pt idx="778">
                  <c:v>-2.2200000000001698</c:v>
                </c:pt>
                <c:pt idx="779">
                  <c:v>-2.2100000000001701</c:v>
                </c:pt>
                <c:pt idx="780">
                  <c:v>-2.2000000000001698</c:v>
                </c:pt>
                <c:pt idx="781">
                  <c:v>-2.19000000000017</c:v>
                </c:pt>
                <c:pt idx="782">
                  <c:v>-2.1800000000001698</c:v>
                </c:pt>
                <c:pt idx="783">
                  <c:v>-2.17000000000017</c:v>
                </c:pt>
                <c:pt idx="784">
                  <c:v>-2.1600000000001698</c:v>
                </c:pt>
                <c:pt idx="785">
                  <c:v>-2.15000000000017</c:v>
                </c:pt>
                <c:pt idx="786">
                  <c:v>-2.1400000000001702</c:v>
                </c:pt>
                <c:pt idx="787">
                  <c:v>-2.13000000000017</c:v>
                </c:pt>
                <c:pt idx="788">
                  <c:v>-2.1200000000001702</c:v>
                </c:pt>
                <c:pt idx="789">
                  <c:v>-2.11000000000017</c:v>
                </c:pt>
                <c:pt idx="790">
                  <c:v>-2.1000000000001702</c:v>
                </c:pt>
                <c:pt idx="791">
                  <c:v>-2.0900000000001699</c:v>
                </c:pt>
                <c:pt idx="792">
                  <c:v>-2.0800000000001702</c:v>
                </c:pt>
                <c:pt idx="793">
                  <c:v>-2.0700000000001699</c:v>
                </c:pt>
                <c:pt idx="794">
                  <c:v>-2.0600000000001701</c:v>
                </c:pt>
                <c:pt idx="795">
                  <c:v>-2.0500000000001699</c:v>
                </c:pt>
                <c:pt idx="796">
                  <c:v>-2.0400000000001701</c:v>
                </c:pt>
                <c:pt idx="797">
                  <c:v>-2.0300000000001699</c:v>
                </c:pt>
                <c:pt idx="798">
                  <c:v>-2.0200000000001701</c:v>
                </c:pt>
                <c:pt idx="799">
                  <c:v>-2.0100000000001699</c:v>
                </c:pt>
                <c:pt idx="800">
                  <c:v>-2.0000000000001701</c:v>
                </c:pt>
                <c:pt idx="801">
                  <c:v>-1.9900000000001701</c:v>
                </c:pt>
                <c:pt idx="802">
                  <c:v>-1.9800000000001701</c:v>
                </c:pt>
                <c:pt idx="803">
                  <c:v>-1.9700000000001701</c:v>
                </c:pt>
                <c:pt idx="804">
                  <c:v>-1.9600000000001701</c:v>
                </c:pt>
                <c:pt idx="805">
                  <c:v>-1.95000000000017</c:v>
                </c:pt>
                <c:pt idx="806">
                  <c:v>-1.94000000000017</c:v>
                </c:pt>
                <c:pt idx="807">
                  <c:v>-1.93000000000017</c:v>
                </c:pt>
                <c:pt idx="808">
                  <c:v>-1.92000000000017</c:v>
                </c:pt>
                <c:pt idx="809">
                  <c:v>-1.91000000000017</c:v>
                </c:pt>
                <c:pt idx="810">
                  <c:v>-1.90000000000017</c:v>
                </c:pt>
                <c:pt idx="811">
                  <c:v>-1.89000000000017</c:v>
                </c:pt>
                <c:pt idx="812">
                  <c:v>-1.88000000000017</c:v>
                </c:pt>
                <c:pt idx="813">
                  <c:v>-1.87000000000017</c:v>
                </c:pt>
                <c:pt idx="814">
                  <c:v>-1.86000000000017</c:v>
                </c:pt>
                <c:pt idx="815">
                  <c:v>-1.85000000000017</c:v>
                </c:pt>
                <c:pt idx="816">
                  <c:v>-1.8400000000001699</c:v>
                </c:pt>
                <c:pt idx="817">
                  <c:v>-1.8300000000001699</c:v>
                </c:pt>
                <c:pt idx="818">
                  <c:v>-1.8200000000001699</c:v>
                </c:pt>
                <c:pt idx="819">
                  <c:v>-1.8100000000001699</c:v>
                </c:pt>
                <c:pt idx="820">
                  <c:v>-1.8000000000001699</c:v>
                </c:pt>
                <c:pt idx="821">
                  <c:v>-1.7900000000001799</c:v>
                </c:pt>
                <c:pt idx="822">
                  <c:v>-1.7800000000001801</c:v>
                </c:pt>
                <c:pt idx="823">
                  <c:v>-1.7700000000001801</c:v>
                </c:pt>
                <c:pt idx="824">
                  <c:v>-1.7600000000001801</c:v>
                </c:pt>
                <c:pt idx="825">
                  <c:v>-1.7500000000001801</c:v>
                </c:pt>
                <c:pt idx="826">
                  <c:v>-1.7400000000001801</c:v>
                </c:pt>
                <c:pt idx="827">
                  <c:v>-1.7300000000001801</c:v>
                </c:pt>
                <c:pt idx="828">
                  <c:v>-1.7200000000001801</c:v>
                </c:pt>
                <c:pt idx="829">
                  <c:v>-1.71000000000018</c:v>
                </c:pt>
                <c:pt idx="830">
                  <c:v>-1.70000000000018</c:v>
                </c:pt>
                <c:pt idx="831">
                  <c:v>-1.69000000000018</c:v>
                </c:pt>
                <c:pt idx="832">
                  <c:v>-1.68000000000018</c:v>
                </c:pt>
                <c:pt idx="833">
                  <c:v>-1.67000000000018</c:v>
                </c:pt>
                <c:pt idx="834">
                  <c:v>-1.66000000000018</c:v>
                </c:pt>
                <c:pt idx="835">
                  <c:v>-1.65000000000018</c:v>
                </c:pt>
                <c:pt idx="836">
                  <c:v>-1.64000000000018</c:v>
                </c:pt>
                <c:pt idx="837">
                  <c:v>-1.63000000000018</c:v>
                </c:pt>
                <c:pt idx="838">
                  <c:v>-1.62000000000018</c:v>
                </c:pt>
                <c:pt idx="839">
                  <c:v>-1.61000000000018</c:v>
                </c:pt>
                <c:pt idx="840">
                  <c:v>-1.6000000000001799</c:v>
                </c:pt>
                <c:pt idx="841">
                  <c:v>-1.5900000000001799</c:v>
                </c:pt>
                <c:pt idx="842">
                  <c:v>-1.5800000000001799</c:v>
                </c:pt>
                <c:pt idx="843">
                  <c:v>-1.5700000000001799</c:v>
                </c:pt>
                <c:pt idx="844">
                  <c:v>-1.5600000000001799</c:v>
                </c:pt>
                <c:pt idx="845">
                  <c:v>-1.5500000000001799</c:v>
                </c:pt>
                <c:pt idx="846">
                  <c:v>-1.5400000000001799</c:v>
                </c:pt>
                <c:pt idx="847">
                  <c:v>-1.5300000000001801</c:v>
                </c:pt>
                <c:pt idx="848">
                  <c:v>-1.5200000000001801</c:v>
                </c:pt>
                <c:pt idx="849">
                  <c:v>-1.5100000000001801</c:v>
                </c:pt>
                <c:pt idx="850">
                  <c:v>-1.5000000000001801</c:v>
                </c:pt>
                <c:pt idx="851">
                  <c:v>-1.4900000000001801</c:v>
                </c:pt>
                <c:pt idx="852">
                  <c:v>-1.4800000000001801</c:v>
                </c:pt>
                <c:pt idx="853">
                  <c:v>-1.4700000000001801</c:v>
                </c:pt>
                <c:pt idx="854">
                  <c:v>-1.46000000000018</c:v>
                </c:pt>
                <c:pt idx="855">
                  <c:v>-1.45000000000018</c:v>
                </c:pt>
                <c:pt idx="856">
                  <c:v>-1.44000000000018</c:v>
                </c:pt>
                <c:pt idx="857">
                  <c:v>-1.43000000000018</c:v>
                </c:pt>
                <c:pt idx="858">
                  <c:v>-1.42000000000018</c:v>
                </c:pt>
                <c:pt idx="859">
                  <c:v>-1.41000000000018</c:v>
                </c:pt>
                <c:pt idx="860">
                  <c:v>-1.40000000000018</c:v>
                </c:pt>
                <c:pt idx="861">
                  <c:v>-1.39000000000018</c:v>
                </c:pt>
                <c:pt idx="862">
                  <c:v>-1.38000000000018</c:v>
                </c:pt>
                <c:pt idx="863">
                  <c:v>-1.37000000000018</c:v>
                </c:pt>
                <c:pt idx="864">
                  <c:v>-1.36000000000018</c:v>
                </c:pt>
                <c:pt idx="865">
                  <c:v>-1.3500000000001799</c:v>
                </c:pt>
                <c:pt idx="866">
                  <c:v>-1.3400000000001799</c:v>
                </c:pt>
                <c:pt idx="867">
                  <c:v>-1.3300000000001799</c:v>
                </c:pt>
                <c:pt idx="868">
                  <c:v>-1.3200000000001899</c:v>
                </c:pt>
                <c:pt idx="869">
                  <c:v>-1.3100000000001899</c:v>
                </c:pt>
                <c:pt idx="870">
                  <c:v>-1.3000000000001899</c:v>
                </c:pt>
                <c:pt idx="871">
                  <c:v>-1.2900000000001901</c:v>
                </c:pt>
                <c:pt idx="872">
                  <c:v>-1.2800000000001901</c:v>
                </c:pt>
                <c:pt idx="873">
                  <c:v>-1.2700000000001901</c:v>
                </c:pt>
                <c:pt idx="874">
                  <c:v>-1.2600000000001901</c:v>
                </c:pt>
                <c:pt idx="875">
                  <c:v>-1.2500000000001901</c:v>
                </c:pt>
                <c:pt idx="876">
                  <c:v>-1.2400000000001901</c:v>
                </c:pt>
                <c:pt idx="877">
                  <c:v>-1.2300000000001901</c:v>
                </c:pt>
                <c:pt idx="878">
                  <c:v>-1.22000000000019</c:v>
                </c:pt>
                <c:pt idx="879">
                  <c:v>-1.21000000000019</c:v>
                </c:pt>
                <c:pt idx="880">
                  <c:v>-1.20000000000019</c:v>
                </c:pt>
                <c:pt idx="881">
                  <c:v>-1.19000000000019</c:v>
                </c:pt>
                <c:pt idx="882">
                  <c:v>-1.18000000000019</c:v>
                </c:pt>
                <c:pt idx="883">
                  <c:v>-1.17000000000019</c:v>
                </c:pt>
                <c:pt idx="884">
                  <c:v>-1.16000000000019</c:v>
                </c:pt>
                <c:pt idx="885">
                  <c:v>-1.15000000000019</c:v>
                </c:pt>
                <c:pt idx="886">
                  <c:v>-1.14000000000019</c:v>
                </c:pt>
                <c:pt idx="887">
                  <c:v>-1.13000000000019</c:v>
                </c:pt>
                <c:pt idx="888">
                  <c:v>-1.12000000000019</c:v>
                </c:pt>
                <c:pt idx="889">
                  <c:v>-1.1100000000001899</c:v>
                </c:pt>
                <c:pt idx="890">
                  <c:v>-1.1000000000001899</c:v>
                </c:pt>
                <c:pt idx="891">
                  <c:v>-1.0900000000001899</c:v>
                </c:pt>
                <c:pt idx="892">
                  <c:v>-1.0800000000001899</c:v>
                </c:pt>
                <c:pt idx="893">
                  <c:v>-1.0700000000001899</c:v>
                </c:pt>
                <c:pt idx="894">
                  <c:v>-1.0600000000001899</c:v>
                </c:pt>
                <c:pt idx="895">
                  <c:v>-1.0500000000001899</c:v>
                </c:pt>
                <c:pt idx="896">
                  <c:v>-1.0400000000001901</c:v>
                </c:pt>
                <c:pt idx="897">
                  <c:v>-1.0300000000001901</c:v>
                </c:pt>
                <c:pt idx="898">
                  <c:v>-1.0200000000001901</c:v>
                </c:pt>
                <c:pt idx="899">
                  <c:v>-1.0100000000001901</c:v>
                </c:pt>
                <c:pt idx="900">
                  <c:v>-1.0000000000001901</c:v>
                </c:pt>
                <c:pt idx="901">
                  <c:v>-0.99000000000018995</c:v>
                </c:pt>
                <c:pt idx="902">
                  <c:v>-0.98000000000019005</c:v>
                </c:pt>
                <c:pt idx="903">
                  <c:v>-0.97000000000019104</c:v>
                </c:pt>
                <c:pt idx="904">
                  <c:v>-0.96000000000018904</c:v>
                </c:pt>
                <c:pt idx="905">
                  <c:v>-0.95000000000018903</c:v>
                </c:pt>
                <c:pt idx="906">
                  <c:v>-0.94000000000019002</c:v>
                </c:pt>
                <c:pt idx="907">
                  <c:v>-0.93000000000019001</c:v>
                </c:pt>
                <c:pt idx="908">
                  <c:v>-0.92000000000019</c:v>
                </c:pt>
                <c:pt idx="909">
                  <c:v>-0.91000000000018999</c:v>
                </c:pt>
                <c:pt idx="910">
                  <c:v>-0.90000000000018998</c:v>
                </c:pt>
                <c:pt idx="911">
                  <c:v>-0.89000000000019097</c:v>
                </c:pt>
                <c:pt idx="912">
                  <c:v>-0.88000000000019096</c:v>
                </c:pt>
                <c:pt idx="913">
                  <c:v>-0.87000000000018896</c:v>
                </c:pt>
                <c:pt idx="914">
                  <c:v>-0.86000000000018995</c:v>
                </c:pt>
                <c:pt idx="915">
                  <c:v>-0.85000000000020004</c:v>
                </c:pt>
                <c:pt idx="916">
                  <c:v>-0.84000000000020103</c:v>
                </c:pt>
                <c:pt idx="917">
                  <c:v>-0.83000000000020102</c:v>
                </c:pt>
                <c:pt idx="918">
                  <c:v>-0.82000000000019901</c:v>
                </c:pt>
                <c:pt idx="919">
                  <c:v>-0.81000000000019901</c:v>
                </c:pt>
                <c:pt idx="920">
                  <c:v>-0.8000000000002</c:v>
                </c:pt>
                <c:pt idx="921">
                  <c:v>-0.79000000000019999</c:v>
                </c:pt>
                <c:pt idx="922">
                  <c:v>-0.78000000000019998</c:v>
                </c:pt>
                <c:pt idx="923">
                  <c:v>-0.77000000000019997</c:v>
                </c:pt>
                <c:pt idx="924">
                  <c:v>-0.76000000000020096</c:v>
                </c:pt>
                <c:pt idx="925">
                  <c:v>-0.75000000000020095</c:v>
                </c:pt>
                <c:pt idx="926">
                  <c:v>-0.74000000000019905</c:v>
                </c:pt>
                <c:pt idx="927">
                  <c:v>-0.73000000000019905</c:v>
                </c:pt>
                <c:pt idx="928">
                  <c:v>-0.72000000000020004</c:v>
                </c:pt>
                <c:pt idx="929">
                  <c:v>-0.71000000000020003</c:v>
                </c:pt>
                <c:pt idx="930">
                  <c:v>-0.70000000000020002</c:v>
                </c:pt>
                <c:pt idx="931">
                  <c:v>-0.69000000000020001</c:v>
                </c:pt>
                <c:pt idx="932">
                  <c:v>-0.6800000000002</c:v>
                </c:pt>
                <c:pt idx="933">
                  <c:v>-0.67000000000020099</c:v>
                </c:pt>
                <c:pt idx="934">
                  <c:v>-0.66000000000020098</c:v>
                </c:pt>
                <c:pt idx="935">
                  <c:v>-0.65000000000019897</c:v>
                </c:pt>
                <c:pt idx="936">
                  <c:v>-0.64000000000019996</c:v>
                </c:pt>
                <c:pt idx="937">
                  <c:v>-0.63000000000019996</c:v>
                </c:pt>
                <c:pt idx="938">
                  <c:v>-0.62000000000019995</c:v>
                </c:pt>
                <c:pt idx="939">
                  <c:v>-0.61000000000020005</c:v>
                </c:pt>
                <c:pt idx="940">
                  <c:v>-0.60000000000020004</c:v>
                </c:pt>
                <c:pt idx="941">
                  <c:v>-0.59000000000020103</c:v>
                </c:pt>
                <c:pt idx="942">
                  <c:v>-0.58000000000020102</c:v>
                </c:pt>
                <c:pt idx="943">
                  <c:v>-0.57000000000019901</c:v>
                </c:pt>
                <c:pt idx="944">
                  <c:v>-0.56000000000019901</c:v>
                </c:pt>
                <c:pt idx="945">
                  <c:v>-0.5500000000002</c:v>
                </c:pt>
                <c:pt idx="946">
                  <c:v>-0.54000000000019999</c:v>
                </c:pt>
                <c:pt idx="947">
                  <c:v>-0.53000000000019998</c:v>
                </c:pt>
                <c:pt idx="948">
                  <c:v>-0.52000000000019997</c:v>
                </c:pt>
                <c:pt idx="949">
                  <c:v>-0.51000000000020096</c:v>
                </c:pt>
                <c:pt idx="950">
                  <c:v>-0.50000000000020095</c:v>
                </c:pt>
                <c:pt idx="951">
                  <c:v>-0.490000000000199</c:v>
                </c:pt>
                <c:pt idx="952">
                  <c:v>-0.48000000000019899</c:v>
                </c:pt>
                <c:pt idx="953">
                  <c:v>-0.47000000000019998</c:v>
                </c:pt>
                <c:pt idx="954">
                  <c:v>-0.46000000000020003</c:v>
                </c:pt>
                <c:pt idx="955">
                  <c:v>-0.45000000000020002</c:v>
                </c:pt>
                <c:pt idx="956">
                  <c:v>-0.44000000000020001</c:v>
                </c:pt>
                <c:pt idx="957">
                  <c:v>-0.4300000000002</c:v>
                </c:pt>
                <c:pt idx="958">
                  <c:v>-0.42000000000020099</c:v>
                </c:pt>
                <c:pt idx="959">
                  <c:v>-0.41000000000020098</c:v>
                </c:pt>
                <c:pt idx="960">
                  <c:v>-0.40000000000019897</c:v>
                </c:pt>
                <c:pt idx="961">
                  <c:v>-0.39000000000020002</c:v>
                </c:pt>
                <c:pt idx="962">
                  <c:v>-0.38000000000021</c:v>
                </c:pt>
                <c:pt idx="963">
                  <c:v>-0.37000000000021099</c:v>
                </c:pt>
                <c:pt idx="964">
                  <c:v>-0.36000000000021098</c:v>
                </c:pt>
                <c:pt idx="965">
                  <c:v>-0.35000000000020898</c:v>
                </c:pt>
                <c:pt idx="966">
                  <c:v>-0.34000000000020902</c:v>
                </c:pt>
                <c:pt idx="967">
                  <c:v>-0.33000000000021001</c:v>
                </c:pt>
                <c:pt idx="968">
                  <c:v>-0.32000000000021001</c:v>
                </c:pt>
                <c:pt idx="969">
                  <c:v>-0.31000000000021</c:v>
                </c:pt>
                <c:pt idx="970">
                  <c:v>-0.30000000000020999</c:v>
                </c:pt>
                <c:pt idx="971">
                  <c:v>-0.29000000000021098</c:v>
                </c:pt>
                <c:pt idx="972">
                  <c:v>-0.28000000000021102</c:v>
                </c:pt>
                <c:pt idx="973">
                  <c:v>-0.27000000000020902</c:v>
                </c:pt>
                <c:pt idx="974">
                  <c:v>-0.26000000000020901</c:v>
                </c:pt>
                <c:pt idx="975">
                  <c:v>-0.25000000000021</c:v>
                </c:pt>
                <c:pt idx="976">
                  <c:v>-0.24000000000020999</c:v>
                </c:pt>
                <c:pt idx="977">
                  <c:v>-0.23000000000021001</c:v>
                </c:pt>
                <c:pt idx="978">
                  <c:v>-0.22000000000021</c:v>
                </c:pt>
                <c:pt idx="979">
                  <c:v>-0.21000000000020999</c:v>
                </c:pt>
                <c:pt idx="980">
                  <c:v>-0.20000000000021101</c:v>
                </c:pt>
                <c:pt idx="981">
                  <c:v>-0.190000000000209</c:v>
                </c:pt>
                <c:pt idx="982">
                  <c:v>-0.18000000000020899</c:v>
                </c:pt>
                <c:pt idx="983">
                  <c:v>-0.17000000000021001</c:v>
                </c:pt>
                <c:pt idx="984">
                  <c:v>-0.16000000000021</c:v>
                </c:pt>
                <c:pt idx="985">
                  <c:v>-0.15000000000020999</c:v>
                </c:pt>
                <c:pt idx="986">
                  <c:v>-0.14000000000021001</c:v>
                </c:pt>
                <c:pt idx="987">
                  <c:v>-0.13000000000021</c:v>
                </c:pt>
                <c:pt idx="988">
                  <c:v>-0.12000000000021099</c:v>
                </c:pt>
                <c:pt idx="989">
                  <c:v>-0.110000000000211</c:v>
                </c:pt>
                <c:pt idx="990">
                  <c:v>-0.10000000000020901</c:v>
                </c:pt>
                <c:pt idx="991">
                  <c:v>-9.0000000000209496E-2</c:v>
                </c:pt>
                <c:pt idx="992">
                  <c:v>-8.0000000000209695E-2</c:v>
                </c:pt>
                <c:pt idx="993">
                  <c:v>-7.0000000000209894E-2</c:v>
                </c:pt>
                <c:pt idx="994">
                  <c:v>-6.0000000000210101E-2</c:v>
                </c:pt>
                <c:pt idx="995">
                  <c:v>-5.00000000002103E-2</c:v>
                </c:pt>
                <c:pt idx="996">
                  <c:v>-4.0000000000210499E-2</c:v>
                </c:pt>
                <c:pt idx="997">
                  <c:v>-3.0000000000210698E-2</c:v>
                </c:pt>
                <c:pt idx="998">
                  <c:v>-2.0000000000209201E-2</c:v>
                </c:pt>
                <c:pt idx="999">
                  <c:v>-1.00000000002094E-2</c:v>
                </c:pt>
                <c:pt idx="1000">
                  <c:v>0</c:v>
                </c:pt>
                <c:pt idx="1001">
                  <c:v>9.9999999998008297E-3</c:v>
                </c:pt>
                <c:pt idx="1002">
                  <c:v>1.9999999999800601E-2</c:v>
                </c:pt>
                <c:pt idx="1003">
                  <c:v>2.9999999999800402E-2</c:v>
                </c:pt>
                <c:pt idx="1004">
                  <c:v>3.9999999999800202E-2</c:v>
                </c:pt>
                <c:pt idx="1005">
                  <c:v>4.9999999999800003E-2</c:v>
                </c:pt>
                <c:pt idx="1006">
                  <c:v>5.9999999999799797E-2</c:v>
                </c:pt>
                <c:pt idx="1007">
                  <c:v>6.9999999999799598E-2</c:v>
                </c:pt>
                <c:pt idx="1008">
                  <c:v>7.9999999999799301E-2</c:v>
                </c:pt>
                <c:pt idx="1009">
                  <c:v>8.9999999999799102E-2</c:v>
                </c:pt>
                <c:pt idx="1010">
                  <c:v>9.9999999999800707E-2</c:v>
                </c:pt>
                <c:pt idx="1011">
                  <c:v>0.10999999999979999</c:v>
                </c:pt>
                <c:pt idx="1012">
                  <c:v>0.1199999999998</c:v>
                </c:pt>
                <c:pt idx="1013">
                  <c:v>0.1299999999998</c:v>
                </c:pt>
                <c:pt idx="1014">
                  <c:v>0.13999999999980001</c:v>
                </c:pt>
                <c:pt idx="1015">
                  <c:v>0.14999999999979999</c:v>
                </c:pt>
                <c:pt idx="1016">
                  <c:v>0.159999999999799</c:v>
                </c:pt>
                <c:pt idx="1017">
                  <c:v>0.16999999999979901</c:v>
                </c:pt>
                <c:pt idx="1018">
                  <c:v>0.17999999999980101</c:v>
                </c:pt>
                <c:pt idx="1019">
                  <c:v>0.18999999999980099</c:v>
                </c:pt>
                <c:pt idx="1020">
                  <c:v>0.1999999999998</c:v>
                </c:pt>
                <c:pt idx="1021">
                  <c:v>0.20999999999980001</c:v>
                </c:pt>
                <c:pt idx="1022">
                  <c:v>0.21999999999979999</c:v>
                </c:pt>
                <c:pt idx="1023">
                  <c:v>0.2299999999998</c:v>
                </c:pt>
                <c:pt idx="1024">
                  <c:v>0.23999999999979901</c:v>
                </c:pt>
                <c:pt idx="1025">
                  <c:v>0.24999999999979899</c:v>
                </c:pt>
                <c:pt idx="1026">
                  <c:v>0.259999999999801</c:v>
                </c:pt>
                <c:pt idx="1027">
                  <c:v>0.26999999999980101</c:v>
                </c:pt>
                <c:pt idx="1028">
                  <c:v>0.27999999999980002</c:v>
                </c:pt>
                <c:pt idx="1029">
                  <c:v>0.28999999999979997</c:v>
                </c:pt>
                <c:pt idx="1030">
                  <c:v>0.29999999999979998</c:v>
                </c:pt>
                <c:pt idx="1031">
                  <c:v>0.30999999999979999</c:v>
                </c:pt>
                <c:pt idx="1032">
                  <c:v>0.3199999999998</c:v>
                </c:pt>
                <c:pt idx="1033">
                  <c:v>0.32999999999979901</c:v>
                </c:pt>
                <c:pt idx="1034">
                  <c:v>0.33999999999979902</c:v>
                </c:pt>
                <c:pt idx="1035">
                  <c:v>0.34999999999980103</c:v>
                </c:pt>
                <c:pt idx="1036">
                  <c:v>0.35999999999979998</c:v>
                </c:pt>
                <c:pt idx="1037">
                  <c:v>0.36999999999979999</c:v>
                </c:pt>
                <c:pt idx="1038">
                  <c:v>0.3799999999998</c:v>
                </c:pt>
                <c:pt idx="1039">
                  <c:v>0.38999999999980001</c:v>
                </c:pt>
                <c:pt idx="1040">
                  <c:v>0.39999999999980002</c:v>
                </c:pt>
                <c:pt idx="1041">
                  <c:v>0.40999999999979903</c:v>
                </c:pt>
                <c:pt idx="1042">
                  <c:v>0.41999999999979898</c:v>
                </c:pt>
                <c:pt idx="1043">
                  <c:v>0.42999999999980099</c:v>
                </c:pt>
                <c:pt idx="1044">
                  <c:v>0.43999999999980099</c:v>
                </c:pt>
                <c:pt idx="1045">
                  <c:v>0.4499999999998</c:v>
                </c:pt>
                <c:pt idx="1046">
                  <c:v>0.45999999999980001</c:v>
                </c:pt>
                <c:pt idx="1047">
                  <c:v>0.46999999999980002</c:v>
                </c:pt>
                <c:pt idx="1048">
                  <c:v>0.47999999999979998</c:v>
                </c:pt>
                <c:pt idx="1049">
                  <c:v>0.48999999999979899</c:v>
                </c:pt>
                <c:pt idx="1050">
                  <c:v>0.49999999999979899</c:v>
                </c:pt>
                <c:pt idx="1051">
                  <c:v>0.50999999999980095</c:v>
                </c:pt>
                <c:pt idx="1052">
                  <c:v>0.51999999999980095</c:v>
                </c:pt>
                <c:pt idx="1053">
                  <c:v>0.52999999999979996</c:v>
                </c:pt>
                <c:pt idx="1054">
                  <c:v>0.53999999999979997</c:v>
                </c:pt>
                <c:pt idx="1055">
                  <c:v>0.54999999999979998</c:v>
                </c:pt>
                <c:pt idx="1056">
                  <c:v>0.55999999999979999</c:v>
                </c:pt>
                <c:pt idx="1057">
                  <c:v>0.5699999999998</c:v>
                </c:pt>
                <c:pt idx="1058">
                  <c:v>0.57999999999979901</c:v>
                </c:pt>
                <c:pt idx="1059">
                  <c:v>0.58999999999979902</c:v>
                </c:pt>
                <c:pt idx="1060">
                  <c:v>0.59999999999980103</c:v>
                </c:pt>
                <c:pt idx="1061">
                  <c:v>0.60999999999980004</c:v>
                </c:pt>
                <c:pt idx="1062">
                  <c:v>0.61999999999980004</c:v>
                </c:pt>
                <c:pt idx="1063">
                  <c:v>0.62999999999980005</c:v>
                </c:pt>
                <c:pt idx="1064">
                  <c:v>0.63999999999979995</c:v>
                </c:pt>
                <c:pt idx="1065">
                  <c:v>0.64999999999979996</c:v>
                </c:pt>
                <c:pt idx="1066">
                  <c:v>0.65999999999979897</c:v>
                </c:pt>
                <c:pt idx="1067">
                  <c:v>0.66999999999979898</c:v>
                </c:pt>
                <c:pt idx="1068">
                  <c:v>0.67999999999980099</c:v>
                </c:pt>
                <c:pt idx="1069">
                  <c:v>0.68999999999980099</c:v>
                </c:pt>
                <c:pt idx="1070">
                  <c:v>0.6999999999998</c:v>
                </c:pt>
                <c:pt idx="1071">
                  <c:v>0.70999999999980001</c:v>
                </c:pt>
                <c:pt idx="1072">
                  <c:v>0.71999999999980002</c:v>
                </c:pt>
                <c:pt idx="1073">
                  <c:v>0.72999999999980003</c:v>
                </c:pt>
                <c:pt idx="1074">
                  <c:v>0.73999999999979904</c:v>
                </c:pt>
                <c:pt idx="1075">
                  <c:v>0.74999999999979905</c:v>
                </c:pt>
                <c:pt idx="1076">
                  <c:v>0.75999999999980095</c:v>
                </c:pt>
                <c:pt idx="1077">
                  <c:v>0.76999999999980095</c:v>
                </c:pt>
                <c:pt idx="1078">
                  <c:v>0.77999999999979996</c:v>
                </c:pt>
                <c:pt idx="1079">
                  <c:v>0.78999999999979997</c:v>
                </c:pt>
                <c:pt idx="1080">
                  <c:v>0.79999999999979998</c:v>
                </c:pt>
                <c:pt idx="1081">
                  <c:v>0.80999999999979999</c:v>
                </c:pt>
                <c:pt idx="1082">
                  <c:v>0.8199999999998</c:v>
                </c:pt>
                <c:pt idx="1083">
                  <c:v>0.82999999999979901</c:v>
                </c:pt>
                <c:pt idx="1084">
                  <c:v>0.83999999999979902</c:v>
                </c:pt>
                <c:pt idx="1085">
                  <c:v>0.84999999999980103</c:v>
                </c:pt>
                <c:pt idx="1086">
                  <c:v>0.85999999999980004</c:v>
                </c:pt>
                <c:pt idx="1087">
                  <c:v>0.86999999999980004</c:v>
                </c:pt>
                <c:pt idx="1088">
                  <c:v>0.87999999999980005</c:v>
                </c:pt>
                <c:pt idx="1089">
                  <c:v>0.88999999999979995</c:v>
                </c:pt>
                <c:pt idx="1090">
                  <c:v>0.89999999999979996</c:v>
                </c:pt>
                <c:pt idx="1091">
                  <c:v>0.90999999999979897</c:v>
                </c:pt>
                <c:pt idx="1092">
                  <c:v>0.91999999999979898</c:v>
                </c:pt>
                <c:pt idx="1093">
                  <c:v>0.92999999999980099</c:v>
                </c:pt>
                <c:pt idx="1094">
                  <c:v>0.93999999999980099</c:v>
                </c:pt>
                <c:pt idx="1095">
                  <c:v>0.9499999999998</c:v>
                </c:pt>
                <c:pt idx="1096">
                  <c:v>0.95999999999980001</c:v>
                </c:pt>
                <c:pt idx="1097">
                  <c:v>0.96999999999980002</c:v>
                </c:pt>
                <c:pt idx="1098">
                  <c:v>0.97999999999980003</c:v>
                </c:pt>
                <c:pt idx="1099">
                  <c:v>0.98999999999979904</c:v>
                </c:pt>
                <c:pt idx="1100">
                  <c:v>0.99999999999979905</c:v>
                </c:pt>
                <c:pt idx="1101">
                  <c:v>1.0099999999997999</c:v>
                </c:pt>
                <c:pt idx="1102">
                  <c:v>1.0199999999998</c:v>
                </c:pt>
                <c:pt idx="1103">
                  <c:v>1.0299999999998</c:v>
                </c:pt>
                <c:pt idx="1104">
                  <c:v>1.0399999999998</c:v>
                </c:pt>
                <c:pt idx="1105">
                  <c:v>1.0499999999998</c:v>
                </c:pt>
                <c:pt idx="1106">
                  <c:v>1.0599999999998</c:v>
                </c:pt>
                <c:pt idx="1107">
                  <c:v>1.0699999999998</c:v>
                </c:pt>
                <c:pt idx="1108">
                  <c:v>1.0799999999998</c:v>
                </c:pt>
                <c:pt idx="1109">
                  <c:v>1.0899999999998</c:v>
                </c:pt>
                <c:pt idx="1110">
                  <c:v>1.0999999999998</c:v>
                </c:pt>
                <c:pt idx="1111">
                  <c:v>1.1099999999998</c:v>
                </c:pt>
                <c:pt idx="1112">
                  <c:v>1.1199999999998</c:v>
                </c:pt>
                <c:pt idx="1113">
                  <c:v>1.1299999999998001</c:v>
                </c:pt>
                <c:pt idx="1114">
                  <c:v>1.1399999999998001</c:v>
                </c:pt>
                <c:pt idx="1115">
                  <c:v>1.1499999999998001</c:v>
                </c:pt>
                <c:pt idx="1116">
                  <c:v>1.1599999999998001</c:v>
                </c:pt>
                <c:pt idx="1117">
                  <c:v>1.1699999999998001</c:v>
                </c:pt>
                <c:pt idx="1118">
                  <c:v>1.1799999999998001</c:v>
                </c:pt>
                <c:pt idx="1119">
                  <c:v>1.1899999999998001</c:v>
                </c:pt>
                <c:pt idx="1120">
                  <c:v>1.1999999999997999</c:v>
                </c:pt>
                <c:pt idx="1121">
                  <c:v>1.2099999999997999</c:v>
                </c:pt>
                <c:pt idx="1122">
                  <c:v>1.2199999999997999</c:v>
                </c:pt>
                <c:pt idx="1123">
                  <c:v>1.2299999999997999</c:v>
                </c:pt>
                <c:pt idx="1124">
                  <c:v>1.2399999999997999</c:v>
                </c:pt>
                <c:pt idx="1125">
                  <c:v>1.2499999999997999</c:v>
                </c:pt>
                <c:pt idx="1126">
                  <c:v>1.2599999999997999</c:v>
                </c:pt>
                <c:pt idx="1127">
                  <c:v>1.2699999999998</c:v>
                </c:pt>
                <c:pt idx="1128">
                  <c:v>1.2799999999998</c:v>
                </c:pt>
                <c:pt idx="1129">
                  <c:v>1.2899999999998</c:v>
                </c:pt>
                <c:pt idx="1130">
                  <c:v>1.2999999999998</c:v>
                </c:pt>
                <c:pt idx="1131">
                  <c:v>1.3099999999998</c:v>
                </c:pt>
                <c:pt idx="1132">
                  <c:v>1.3199999999998</c:v>
                </c:pt>
                <c:pt idx="1133">
                  <c:v>1.3299999999998</c:v>
                </c:pt>
                <c:pt idx="1134">
                  <c:v>1.3399999999998</c:v>
                </c:pt>
                <c:pt idx="1135">
                  <c:v>1.3499999999998</c:v>
                </c:pt>
                <c:pt idx="1136">
                  <c:v>1.3599999999998</c:v>
                </c:pt>
                <c:pt idx="1137">
                  <c:v>1.3699999999998</c:v>
                </c:pt>
                <c:pt idx="1138">
                  <c:v>1.3799999999998001</c:v>
                </c:pt>
                <c:pt idx="1139">
                  <c:v>1.3899999999998001</c:v>
                </c:pt>
                <c:pt idx="1140">
                  <c:v>1.3999999999998001</c:v>
                </c:pt>
                <c:pt idx="1141">
                  <c:v>1.4099999999998001</c:v>
                </c:pt>
                <c:pt idx="1142">
                  <c:v>1.4199999999998001</c:v>
                </c:pt>
                <c:pt idx="1143">
                  <c:v>1.4299999999998001</c:v>
                </c:pt>
                <c:pt idx="1144">
                  <c:v>1.4399999999998001</c:v>
                </c:pt>
                <c:pt idx="1145">
                  <c:v>1.4499999999997999</c:v>
                </c:pt>
                <c:pt idx="1146">
                  <c:v>1.4599999999997999</c:v>
                </c:pt>
                <c:pt idx="1147">
                  <c:v>1.4699999999997999</c:v>
                </c:pt>
                <c:pt idx="1148">
                  <c:v>1.4799999999997999</c:v>
                </c:pt>
                <c:pt idx="1149">
                  <c:v>1.4899999999997999</c:v>
                </c:pt>
                <c:pt idx="1150">
                  <c:v>1.4999999999997999</c:v>
                </c:pt>
                <c:pt idx="1151">
                  <c:v>1.5099999999997999</c:v>
                </c:pt>
                <c:pt idx="1152">
                  <c:v>1.5199999999998</c:v>
                </c:pt>
                <c:pt idx="1153">
                  <c:v>1.5299999999998</c:v>
                </c:pt>
                <c:pt idx="1154">
                  <c:v>1.5399999999998</c:v>
                </c:pt>
                <c:pt idx="1155">
                  <c:v>1.5499999999998</c:v>
                </c:pt>
                <c:pt idx="1156">
                  <c:v>1.5599999999998</c:v>
                </c:pt>
                <c:pt idx="1157">
                  <c:v>1.5699999999998</c:v>
                </c:pt>
                <c:pt idx="1158">
                  <c:v>1.5799999999998</c:v>
                </c:pt>
                <c:pt idx="1159">
                  <c:v>1.5899999999998</c:v>
                </c:pt>
                <c:pt idx="1160">
                  <c:v>1.5999999999998</c:v>
                </c:pt>
                <c:pt idx="1161">
                  <c:v>1.6099999999998</c:v>
                </c:pt>
                <c:pt idx="1162">
                  <c:v>1.6199999999998</c:v>
                </c:pt>
                <c:pt idx="1163">
                  <c:v>1.6299999999998001</c:v>
                </c:pt>
                <c:pt idx="1164">
                  <c:v>1.6399999999998001</c:v>
                </c:pt>
                <c:pt idx="1165">
                  <c:v>1.6499999999998001</c:v>
                </c:pt>
                <c:pt idx="1166">
                  <c:v>1.6599999999998001</c:v>
                </c:pt>
                <c:pt idx="1167">
                  <c:v>1.6699999999998001</c:v>
                </c:pt>
                <c:pt idx="1168">
                  <c:v>1.6799999999998001</c:v>
                </c:pt>
                <c:pt idx="1169">
                  <c:v>1.6899999999998001</c:v>
                </c:pt>
                <c:pt idx="1170">
                  <c:v>1.6999999999997999</c:v>
                </c:pt>
                <c:pt idx="1171">
                  <c:v>1.7099999999997999</c:v>
                </c:pt>
                <c:pt idx="1172">
                  <c:v>1.7199999999997999</c:v>
                </c:pt>
                <c:pt idx="1173">
                  <c:v>1.7299999999997</c:v>
                </c:pt>
                <c:pt idx="1174">
                  <c:v>1.7399999999997</c:v>
                </c:pt>
                <c:pt idx="1175">
                  <c:v>1.7499999999997</c:v>
                </c:pt>
                <c:pt idx="1176">
                  <c:v>1.7599999999997</c:v>
                </c:pt>
                <c:pt idx="1177">
                  <c:v>1.7699999999997</c:v>
                </c:pt>
                <c:pt idx="1178">
                  <c:v>1.7799999999997</c:v>
                </c:pt>
                <c:pt idx="1179">
                  <c:v>1.7899999999997001</c:v>
                </c:pt>
                <c:pt idx="1180">
                  <c:v>1.7999999999997001</c:v>
                </c:pt>
                <c:pt idx="1181">
                  <c:v>1.8099999999997001</c:v>
                </c:pt>
                <c:pt idx="1182">
                  <c:v>1.8199999999997001</c:v>
                </c:pt>
                <c:pt idx="1183">
                  <c:v>1.8299999999997001</c:v>
                </c:pt>
                <c:pt idx="1184">
                  <c:v>1.8399999999997001</c:v>
                </c:pt>
                <c:pt idx="1185">
                  <c:v>1.8499999999997001</c:v>
                </c:pt>
                <c:pt idx="1186">
                  <c:v>1.8599999999996999</c:v>
                </c:pt>
                <c:pt idx="1187">
                  <c:v>1.8699999999996999</c:v>
                </c:pt>
                <c:pt idx="1188">
                  <c:v>1.8799999999996999</c:v>
                </c:pt>
                <c:pt idx="1189">
                  <c:v>1.8899999999996999</c:v>
                </c:pt>
                <c:pt idx="1190">
                  <c:v>1.8999999999996999</c:v>
                </c:pt>
                <c:pt idx="1191">
                  <c:v>1.9099999999996999</c:v>
                </c:pt>
                <c:pt idx="1192">
                  <c:v>1.9199999999996999</c:v>
                </c:pt>
                <c:pt idx="1193">
                  <c:v>1.9299999999997</c:v>
                </c:pt>
                <c:pt idx="1194">
                  <c:v>1.9399999999997</c:v>
                </c:pt>
                <c:pt idx="1195">
                  <c:v>1.9499999999997</c:v>
                </c:pt>
                <c:pt idx="1196">
                  <c:v>1.9599999999997</c:v>
                </c:pt>
                <c:pt idx="1197">
                  <c:v>1.9699999999997</c:v>
                </c:pt>
                <c:pt idx="1198">
                  <c:v>1.9799999999997</c:v>
                </c:pt>
                <c:pt idx="1199">
                  <c:v>1.9899999999997</c:v>
                </c:pt>
                <c:pt idx="1200">
                  <c:v>1.9999999999997</c:v>
                </c:pt>
                <c:pt idx="1201">
                  <c:v>2.0099999999997</c:v>
                </c:pt>
                <c:pt idx="1202">
                  <c:v>2.0199999999996998</c:v>
                </c:pt>
                <c:pt idx="1203">
                  <c:v>2.0299999999997</c:v>
                </c:pt>
                <c:pt idx="1204">
                  <c:v>2.0399999999996998</c:v>
                </c:pt>
                <c:pt idx="1205">
                  <c:v>2.0499999999997001</c:v>
                </c:pt>
                <c:pt idx="1206">
                  <c:v>2.0599999999996998</c:v>
                </c:pt>
                <c:pt idx="1207">
                  <c:v>2.0699999999997001</c:v>
                </c:pt>
                <c:pt idx="1208">
                  <c:v>2.0799999999996999</c:v>
                </c:pt>
                <c:pt idx="1209">
                  <c:v>2.0899999999997001</c:v>
                </c:pt>
                <c:pt idx="1210">
                  <c:v>2.0999999999996999</c:v>
                </c:pt>
                <c:pt idx="1211">
                  <c:v>2.1099999999997001</c:v>
                </c:pt>
                <c:pt idx="1212">
                  <c:v>2.1199999999996999</c:v>
                </c:pt>
                <c:pt idx="1213">
                  <c:v>2.1299999999997001</c:v>
                </c:pt>
                <c:pt idx="1214">
                  <c:v>2.1399999999996999</c:v>
                </c:pt>
                <c:pt idx="1215">
                  <c:v>2.1499999999997002</c:v>
                </c:pt>
                <c:pt idx="1216">
                  <c:v>2.1599999999996999</c:v>
                </c:pt>
                <c:pt idx="1217">
                  <c:v>2.1699999999997002</c:v>
                </c:pt>
                <c:pt idx="1218">
                  <c:v>2.1799999999997</c:v>
                </c:pt>
                <c:pt idx="1219">
                  <c:v>2.1899999999997002</c:v>
                </c:pt>
                <c:pt idx="1220">
                  <c:v>2.1999999999997</c:v>
                </c:pt>
                <c:pt idx="1221">
                  <c:v>2.2099999999997002</c:v>
                </c:pt>
                <c:pt idx="1222">
                  <c:v>2.2199999999997</c:v>
                </c:pt>
                <c:pt idx="1223">
                  <c:v>2.2299999999997002</c:v>
                </c:pt>
                <c:pt idx="1224">
                  <c:v>2.2399999999997</c:v>
                </c:pt>
                <c:pt idx="1225">
                  <c:v>2.2499999999996998</c:v>
                </c:pt>
                <c:pt idx="1226">
                  <c:v>2.2599999999997</c:v>
                </c:pt>
                <c:pt idx="1227">
                  <c:v>2.2699999999996998</c:v>
                </c:pt>
                <c:pt idx="1228">
                  <c:v>2.2799999999997</c:v>
                </c:pt>
                <c:pt idx="1229">
                  <c:v>2.2899999999996998</c:v>
                </c:pt>
                <c:pt idx="1230">
                  <c:v>2.2999999999997001</c:v>
                </c:pt>
                <c:pt idx="1231">
                  <c:v>2.3099999999996998</c:v>
                </c:pt>
                <c:pt idx="1232">
                  <c:v>2.3199999999997001</c:v>
                </c:pt>
                <c:pt idx="1233">
                  <c:v>2.3299999999996999</c:v>
                </c:pt>
                <c:pt idx="1234">
                  <c:v>2.3399999999997001</c:v>
                </c:pt>
                <c:pt idx="1235">
                  <c:v>2.3499999999996999</c:v>
                </c:pt>
                <c:pt idx="1236">
                  <c:v>2.3599999999997001</c:v>
                </c:pt>
                <c:pt idx="1237">
                  <c:v>2.3699999999996999</c:v>
                </c:pt>
                <c:pt idx="1238">
                  <c:v>2.3799999999997001</c:v>
                </c:pt>
                <c:pt idx="1239">
                  <c:v>2.3899999999996999</c:v>
                </c:pt>
                <c:pt idx="1240">
                  <c:v>2.3999999999997002</c:v>
                </c:pt>
                <c:pt idx="1241">
                  <c:v>2.4099999999996999</c:v>
                </c:pt>
                <c:pt idx="1242">
                  <c:v>2.4199999999997002</c:v>
                </c:pt>
                <c:pt idx="1243">
                  <c:v>2.4299999999997</c:v>
                </c:pt>
                <c:pt idx="1244">
                  <c:v>2.4399999999997002</c:v>
                </c:pt>
                <c:pt idx="1245">
                  <c:v>2.4499999999997</c:v>
                </c:pt>
                <c:pt idx="1246">
                  <c:v>2.4599999999997002</c:v>
                </c:pt>
                <c:pt idx="1247">
                  <c:v>2.4699999999997</c:v>
                </c:pt>
                <c:pt idx="1248">
                  <c:v>2.4799999999997002</c:v>
                </c:pt>
                <c:pt idx="1249">
                  <c:v>2.4899999999997</c:v>
                </c:pt>
                <c:pt idx="1250">
                  <c:v>2.4999999999996998</c:v>
                </c:pt>
                <c:pt idx="1251">
                  <c:v>2.5099999999997</c:v>
                </c:pt>
                <c:pt idx="1252">
                  <c:v>2.5199999999996998</c:v>
                </c:pt>
                <c:pt idx="1253">
                  <c:v>2.5299999999997</c:v>
                </c:pt>
                <c:pt idx="1254">
                  <c:v>2.5399999999996998</c:v>
                </c:pt>
                <c:pt idx="1255">
                  <c:v>2.5499999999997001</c:v>
                </c:pt>
                <c:pt idx="1256">
                  <c:v>2.5599999999996998</c:v>
                </c:pt>
                <c:pt idx="1257">
                  <c:v>2.5699999999997001</c:v>
                </c:pt>
                <c:pt idx="1258">
                  <c:v>2.5799999999996999</c:v>
                </c:pt>
                <c:pt idx="1259">
                  <c:v>2.5899999999997001</c:v>
                </c:pt>
                <c:pt idx="1260">
                  <c:v>2.5999999999996999</c:v>
                </c:pt>
                <c:pt idx="1261">
                  <c:v>2.6099999999997001</c:v>
                </c:pt>
                <c:pt idx="1262">
                  <c:v>2.6199999999996999</c:v>
                </c:pt>
                <c:pt idx="1263">
                  <c:v>2.6299999999997001</c:v>
                </c:pt>
                <c:pt idx="1264">
                  <c:v>2.6399999999996999</c:v>
                </c:pt>
                <c:pt idx="1265">
                  <c:v>2.6499999999997002</c:v>
                </c:pt>
                <c:pt idx="1266">
                  <c:v>2.6599999999996999</c:v>
                </c:pt>
                <c:pt idx="1267">
                  <c:v>2.6699999999997002</c:v>
                </c:pt>
                <c:pt idx="1268">
                  <c:v>2.6799999999997</c:v>
                </c:pt>
                <c:pt idx="1269">
                  <c:v>2.6899999999997002</c:v>
                </c:pt>
                <c:pt idx="1270">
                  <c:v>2.6999999999997</c:v>
                </c:pt>
                <c:pt idx="1271">
                  <c:v>2.7099999999997002</c:v>
                </c:pt>
                <c:pt idx="1272">
                  <c:v>2.7199999999997</c:v>
                </c:pt>
                <c:pt idx="1273">
                  <c:v>2.7299999999997002</c:v>
                </c:pt>
                <c:pt idx="1274">
                  <c:v>2.7399999999997</c:v>
                </c:pt>
                <c:pt idx="1275">
                  <c:v>2.7499999999996998</c:v>
                </c:pt>
                <c:pt idx="1276">
                  <c:v>2.7599999999997</c:v>
                </c:pt>
                <c:pt idx="1277">
                  <c:v>2.7699999999996998</c:v>
                </c:pt>
                <c:pt idx="1278">
                  <c:v>2.7799999999997</c:v>
                </c:pt>
                <c:pt idx="1279">
                  <c:v>2.7899999999996998</c:v>
                </c:pt>
                <c:pt idx="1280">
                  <c:v>2.7999999999997001</c:v>
                </c:pt>
                <c:pt idx="1281">
                  <c:v>2.8099999999996998</c:v>
                </c:pt>
                <c:pt idx="1282">
                  <c:v>2.8199999999997001</c:v>
                </c:pt>
                <c:pt idx="1283">
                  <c:v>2.8299999999996999</c:v>
                </c:pt>
                <c:pt idx="1284">
                  <c:v>2.8399999999997001</c:v>
                </c:pt>
                <c:pt idx="1285">
                  <c:v>2.8499999999996999</c:v>
                </c:pt>
                <c:pt idx="1286">
                  <c:v>2.8599999999997001</c:v>
                </c:pt>
                <c:pt idx="1287">
                  <c:v>2.8699999999996999</c:v>
                </c:pt>
                <c:pt idx="1288">
                  <c:v>2.8799999999997001</c:v>
                </c:pt>
                <c:pt idx="1289">
                  <c:v>2.8899999999996999</c:v>
                </c:pt>
                <c:pt idx="1290">
                  <c:v>2.8999999999997002</c:v>
                </c:pt>
                <c:pt idx="1291">
                  <c:v>2.9099999999996999</c:v>
                </c:pt>
                <c:pt idx="1292">
                  <c:v>2.9199999999997002</c:v>
                </c:pt>
                <c:pt idx="1293">
                  <c:v>2.9299999999997</c:v>
                </c:pt>
                <c:pt idx="1294">
                  <c:v>2.9399999999997002</c:v>
                </c:pt>
                <c:pt idx="1295">
                  <c:v>2.9499999999997</c:v>
                </c:pt>
                <c:pt idx="1296">
                  <c:v>2.9599999999997002</c:v>
                </c:pt>
                <c:pt idx="1297">
                  <c:v>2.9699999999997</c:v>
                </c:pt>
                <c:pt idx="1298">
                  <c:v>2.9799999999997002</c:v>
                </c:pt>
                <c:pt idx="1299">
                  <c:v>2.9899999999997</c:v>
                </c:pt>
                <c:pt idx="1300">
                  <c:v>2.9999999999996998</c:v>
                </c:pt>
                <c:pt idx="1301">
                  <c:v>3.0099999999997</c:v>
                </c:pt>
                <c:pt idx="1302">
                  <c:v>3.0199999999996998</c:v>
                </c:pt>
                <c:pt idx="1303">
                  <c:v>3.0299999999997</c:v>
                </c:pt>
                <c:pt idx="1304">
                  <c:v>3.0399999999996998</c:v>
                </c:pt>
                <c:pt idx="1305">
                  <c:v>3.0499999999997001</c:v>
                </c:pt>
                <c:pt idx="1306">
                  <c:v>3.0599999999996998</c:v>
                </c:pt>
                <c:pt idx="1307">
                  <c:v>3.0699999999997001</c:v>
                </c:pt>
                <c:pt idx="1308">
                  <c:v>3.0799999999996999</c:v>
                </c:pt>
                <c:pt idx="1309">
                  <c:v>3.0899999999997001</c:v>
                </c:pt>
                <c:pt idx="1310">
                  <c:v>3.0999999999996999</c:v>
                </c:pt>
                <c:pt idx="1311">
                  <c:v>3.1099999999997001</c:v>
                </c:pt>
                <c:pt idx="1312">
                  <c:v>3.1199999999996999</c:v>
                </c:pt>
                <c:pt idx="1313">
                  <c:v>3.1299999999997001</c:v>
                </c:pt>
                <c:pt idx="1314">
                  <c:v>3.1399999999996999</c:v>
                </c:pt>
                <c:pt idx="1315">
                  <c:v>3.1499999999997002</c:v>
                </c:pt>
                <c:pt idx="1316">
                  <c:v>3.1599999999996999</c:v>
                </c:pt>
                <c:pt idx="1317">
                  <c:v>3.1699999999997002</c:v>
                </c:pt>
                <c:pt idx="1318">
                  <c:v>3.1799999999997</c:v>
                </c:pt>
                <c:pt idx="1319">
                  <c:v>3.1899999999997002</c:v>
                </c:pt>
                <c:pt idx="1320">
                  <c:v>3.1999999999997</c:v>
                </c:pt>
                <c:pt idx="1321">
                  <c:v>3.2099999999997002</c:v>
                </c:pt>
                <c:pt idx="1322">
                  <c:v>3.2199999999997</c:v>
                </c:pt>
                <c:pt idx="1323">
                  <c:v>3.2299999999997002</c:v>
                </c:pt>
                <c:pt idx="1324">
                  <c:v>3.2399999999997</c:v>
                </c:pt>
                <c:pt idx="1325">
                  <c:v>3.2499999999996998</c:v>
                </c:pt>
                <c:pt idx="1326">
                  <c:v>3.2599999999997</c:v>
                </c:pt>
                <c:pt idx="1327">
                  <c:v>3.2699999999996998</c:v>
                </c:pt>
                <c:pt idx="1328">
                  <c:v>3.2799999999997</c:v>
                </c:pt>
                <c:pt idx="1329">
                  <c:v>3.2899999999996998</c:v>
                </c:pt>
                <c:pt idx="1330">
                  <c:v>3.2999999999997001</c:v>
                </c:pt>
                <c:pt idx="1331">
                  <c:v>3.3099999999996998</c:v>
                </c:pt>
                <c:pt idx="1332">
                  <c:v>3.3199999999997001</c:v>
                </c:pt>
                <c:pt idx="1333">
                  <c:v>3.3299999999996999</c:v>
                </c:pt>
                <c:pt idx="1334">
                  <c:v>3.3399999999997001</c:v>
                </c:pt>
                <c:pt idx="1335">
                  <c:v>3.3499999999996999</c:v>
                </c:pt>
                <c:pt idx="1336">
                  <c:v>3.3599999999997001</c:v>
                </c:pt>
                <c:pt idx="1337">
                  <c:v>3.3699999999996999</c:v>
                </c:pt>
                <c:pt idx="1338">
                  <c:v>3.3799999999997001</c:v>
                </c:pt>
                <c:pt idx="1339">
                  <c:v>3.3899999999996999</c:v>
                </c:pt>
                <c:pt idx="1340">
                  <c:v>3.3999999999997002</c:v>
                </c:pt>
                <c:pt idx="1341">
                  <c:v>3.4099999999996999</c:v>
                </c:pt>
                <c:pt idx="1342">
                  <c:v>3.4199999999997002</c:v>
                </c:pt>
                <c:pt idx="1343">
                  <c:v>3.4299999999997</c:v>
                </c:pt>
                <c:pt idx="1344">
                  <c:v>3.4399999999997002</c:v>
                </c:pt>
                <c:pt idx="1345">
                  <c:v>3.4499999999997</c:v>
                </c:pt>
                <c:pt idx="1346">
                  <c:v>3.4599999999997002</c:v>
                </c:pt>
                <c:pt idx="1347">
                  <c:v>3.4699999999997</c:v>
                </c:pt>
                <c:pt idx="1348">
                  <c:v>3.4799999999997002</c:v>
                </c:pt>
                <c:pt idx="1349">
                  <c:v>3.4899999999997</c:v>
                </c:pt>
                <c:pt idx="1350">
                  <c:v>3.4999999999996998</c:v>
                </c:pt>
                <c:pt idx="1351">
                  <c:v>3.5099999999997</c:v>
                </c:pt>
                <c:pt idx="1352">
                  <c:v>3.5199999999996998</c:v>
                </c:pt>
                <c:pt idx="1353">
                  <c:v>3.5299999999997</c:v>
                </c:pt>
                <c:pt idx="1354">
                  <c:v>3.5399999999996998</c:v>
                </c:pt>
                <c:pt idx="1355">
                  <c:v>3.5499999999997001</c:v>
                </c:pt>
                <c:pt idx="1356">
                  <c:v>3.5599999999996998</c:v>
                </c:pt>
                <c:pt idx="1357">
                  <c:v>3.5699999999997001</c:v>
                </c:pt>
                <c:pt idx="1358">
                  <c:v>3.5799999999996999</c:v>
                </c:pt>
                <c:pt idx="1359">
                  <c:v>3.5899999999997001</c:v>
                </c:pt>
                <c:pt idx="1360">
                  <c:v>3.5999999999996999</c:v>
                </c:pt>
                <c:pt idx="1361">
                  <c:v>3.6099999999997001</c:v>
                </c:pt>
                <c:pt idx="1362">
                  <c:v>3.6199999999996999</c:v>
                </c:pt>
                <c:pt idx="1363">
                  <c:v>3.6299999999997001</c:v>
                </c:pt>
                <c:pt idx="1364">
                  <c:v>3.6399999999996999</c:v>
                </c:pt>
                <c:pt idx="1365">
                  <c:v>3.6499999999997002</c:v>
                </c:pt>
                <c:pt idx="1366">
                  <c:v>3.6599999999996999</c:v>
                </c:pt>
                <c:pt idx="1367">
                  <c:v>3.6699999999997002</c:v>
                </c:pt>
                <c:pt idx="1368">
                  <c:v>3.6799999999997</c:v>
                </c:pt>
                <c:pt idx="1369">
                  <c:v>3.6899999999997002</c:v>
                </c:pt>
                <c:pt idx="1370">
                  <c:v>3.6999999999997</c:v>
                </c:pt>
                <c:pt idx="1371">
                  <c:v>3.7099999999997002</c:v>
                </c:pt>
                <c:pt idx="1372">
                  <c:v>3.7199999999997</c:v>
                </c:pt>
                <c:pt idx="1373">
                  <c:v>3.7299999999997002</c:v>
                </c:pt>
                <c:pt idx="1374">
                  <c:v>3.7399999999997</c:v>
                </c:pt>
                <c:pt idx="1375">
                  <c:v>3.7499999999996998</c:v>
                </c:pt>
                <c:pt idx="1376">
                  <c:v>3.7599999999997</c:v>
                </c:pt>
                <c:pt idx="1377">
                  <c:v>3.7699999999996998</c:v>
                </c:pt>
                <c:pt idx="1378">
                  <c:v>3.7799999999997</c:v>
                </c:pt>
                <c:pt idx="1379">
                  <c:v>3.7899999999996998</c:v>
                </c:pt>
                <c:pt idx="1380">
                  <c:v>3.7999999999997001</c:v>
                </c:pt>
                <c:pt idx="1381">
                  <c:v>3.8099999999996998</c:v>
                </c:pt>
                <c:pt idx="1382">
                  <c:v>3.8199999999997001</c:v>
                </c:pt>
                <c:pt idx="1383">
                  <c:v>3.8299999999996999</c:v>
                </c:pt>
                <c:pt idx="1384">
                  <c:v>3.8399999999997001</c:v>
                </c:pt>
                <c:pt idx="1385">
                  <c:v>3.8499999999996999</c:v>
                </c:pt>
                <c:pt idx="1386">
                  <c:v>3.8599999999997001</c:v>
                </c:pt>
                <c:pt idx="1387">
                  <c:v>3.8699999999996999</c:v>
                </c:pt>
                <c:pt idx="1388">
                  <c:v>3.8799999999997001</c:v>
                </c:pt>
                <c:pt idx="1389">
                  <c:v>3.8899999999996999</c:v>
                </c:pt>
                <c:pt idx="1390">
                  <c:v>3.8999999999997002</c:v>
                </c:pt>
                <c:pt idx="1391">
                  <c:v>3.9099999999996999</c:v>
                </c:pt>
                <c:pt idx="1392">
                  <c:v>3.9199999999997002</c:v>
                </c:pt>
                <c:pt idx="1393">
                  <c:v>3.9299999999997</c:v>
                </c:pt>
                <c:pt idx="1394">
                  <c:v>3.9399999999997002</c:v>
                </c:pt>
                <c:pt idx="1395">
                  <c:v>3.9499999999997</c:v>
                </c:pt>
                <c:pt idx="1396">
                  <c:v>3.9599999999997002</c:v>
                </c:pt>
                <c:pt idx="1397">
                  <c:v>3.9699999999997</c:v>
                </c:pt>
                <c:pt idx="1398">
                  <c:v>3.9799999999997002</c:v>
                </c:pt>
                <c:pt idx="1399">
                  <c:v>3.9899999999997</c:v>
                </c:pt>
                <c:pt idx="1400">
                  <c:v>3.9999999999996998</c:v>
                </c:pt>
                <c:pt idx="1401">
                  <c:v>4.0099999999996996</c:v>
                </c:pt>
                <c:pt idx="1402">
                  <c:v>4.0199999999997003</c:v>
                </c:pt>
                <c:pt idx="1403">
                  <c:v>4.0299999999997</c:v>
                </c:pt>
                <c:pt idx="1404">
                  <c:v>4.0399999999996998</c:v>
                </c:pt>
                <c:pt idx="1405">
                  <c:v>4.0499999999996996</c:v>
                </c:pt>
                <c:pt idx="1406">
                  <c:v>4.0599999999997003</c:v>
                </c:pt>
                <c:pt idx="1407">
                  <c:v>4.0699999999997001</c:v>
                </c:pt>
                <c:pt idx="1408">
                  <c:v>4.0799999999996999</c:v>
                </c:pt>
                <c:pt idx="1409">
                  <c:v>4.0899999999996997</c:v>
                </c:pt>
                <c:pt idx="1410">
                  <c:v>4.0999999999997003</c:v>
                </c:pt>
                <c:pt idx="1411">
                  <c:v>4.1099999999997001</c:v>
                </c:pt>
                <c:pt idx="1412">
                  <c:v>4.1199999999996999</c:v>
                </c:pt>
                <c:pt idx="1413">
                  <c:v>4.1299999999996997</c:v>
                </c:pt>
                <c:pt idx="1414">
                  <c:v>4.1399999999997004</c:v>
                </c:pt>
                <c:pt idx="1415">
                  <c:v>4.1499999999997002</c:v>
                </c:pt>
                <c:pt idx="1416">
                  <c:v>4.1599999999996999</c:v>
                </c:pt>
                <c:pt idx="1417">
                  <c:v>4.1699999999996997</c:v>
                </c:pt>
                <c:pt idx="1418">
                  <c:v>4.1799999999997004</c:v>
                </c:pt>
                <c:pt idx="1419">
                  <c:v>4.1899999999997002</c:v>
                </c:pt>
                <c:pt idx="1420">
                  <c:v>4.1999999999997</c:v>
                </c:pt>
                <c:pt idx="1421">
                  <c:v>4.2099999999996998</c:v>
                </c:pt>
                <c:pt idx="1422">
                  <c:v>4.2199999999997004</c:v>
                </c:pt>
                <c:pt idx="1423">
                  <c:v>4.2299999999997002</c:v>
                </c:pt>
                <c:pt idx="1424">
                  <c:v>4.2399999999997</c:v>
                </c:pt>
                <c:pt idx="1425">
                  <c:v>4.2499999999996998</c:v>
                </c:pt>
                <c:pt idx="1426">
                  <c:v>4.2599999999996996</c:v>
                </c:pt>
                <c:pt idx="1427">
                  <c:v>4.2699999999997003</c:v>
                </c:pt>
                <c:pt idx="1428">
                  <c:v>4.2799999999997</c:v>
                </c:pt>
                <c:pt idx="1429">
                  <c:v>4.2899999999996998</c:v>
                </c:pt>
                <c:pt idx="1430">
                  <c:v>4.2999999999996996</c:v>
                </c:pt>
                <c:pt idx="1431">
                  <c:v>4.3099999999997003</c:v>
                </c:pt>
                <c:pt idx="1432">
                  <c:v>4.3199999999997001</c:v>
                </c:pt>
                <c:pt idx="1433">
                  <c:v>4.3299999999996999</c:v>
                </c:pt>
                <c:pt idx="1434">
                  <c:v>4.3399999999996997</c:v>
                </c:pt>
                <c:pt idx="1435">
                  <c:v>4.3499999999997003</c:v>
                </c:pt>
                <c:pt idx="1436">
                  <c:v>4.3599999999997001</c:v>
                </c:pt>
                <c:pt idx="1437">
                  <c:v>4.3699999999996999</c:v>
                </c:pt>
                <c:pt idx="1438">
                  <c:v>4.3799999999996997</c:v>
                </c:pt>
                <c:pt idx="1439">
                  <c:v>4.3899999999997004</c:v>
                </c:pt>
                <c:pt idx="1440">
                  <c:v>4.3999999999997002</c:v>
                </c:pt>
                <c:pt idx="1441">
                  <c:v>4.4099999999996999</c:v>
                </c:pt>
                <c:pt idx="1442">
                  <c:v>4.4199999999996997</c:v>
                </c:pt>
                <c:pt idx="1443">
                  <c:v>4.4299999999997004</c:v>
                </c:pt>
                <c:pt idx="1444">
                  <c:v>4.4399999999997002</c:v>
                </c:pt>
                <c:pt idx="1445">
                  <c:v>4.4499999999997</c:v>
                </c:pt>
                <c:pt idx="1446">
                  <c:v>4.4599999999996998</c:v>
                </c:pt>
                <c:pt idx="1447">
                  <c:v>4.4699999999997004</c:v>
                </c:pt>
                <c:pt idx="1448">
                  <c:v>4.4799999999997002</c:v>
                </c:pt>
                <c:pt idx="1449">
                  <c:v>4.4899999999997</c:v>
                </c:pt>
                <c:pt idx="1450">
                  <c:v>4.4999999999996998</c:v>
                </c:pt>
                <c:pt idx="1451">
                  <c:v>4.5099999999996996</c:v>
                </c:pt>
                <c:pt idx="1452">
                  <c:v>4.5199999999997003</c:v>
                </c:pt>
                <c:pt idx="1453">
                  <c:v>4.5299999999997</c:v>
                </c:pt>
                <c:pt idx="1454">
                  <c:v>4.5399999999996998</c:v>
                </c:pt>
                <c:pt idx="1455">
                  <c:v>4.5499999999996996</c:v>
                </c:pt>
                <c:pt idx="1456">
                  <c:v>4.5599999999997003</c:v>
                </c:pt>
                <c:pt idx="1457">
                  <c:v>4.5699999999997001</c:v>
                </c:pt>
                <c:pt idx="1458">
                  <c:v>4.5799999999996999</c:v>
                </c:pt>
                <c:pt idx="1459">
                  <c:v>4.5899999999996997</c:v>
                </c:pt>
                <c:pt idx="1460">
                  <c:v>4.5999999999997003</c:v>
                </c:pt>
                <c:pt idx="1461">
                  <c:v>4.6099999999997001</c:v>
                </c:pt>
                <c:pt idx="1462">
                  <c:v>4.6199999999996999</c:v>
                </c:pt>
                <c:pt idx="1463">
                  <c:v>4.6299999999996997</c:v>
                </c:pt>
                <c:pt idx="1464">
                  <c:v>4.6399999999997004</c:v>
                </c:pt>
                <c:pt idx="1465">
                  <c:v>4.6499999999997002</c:v>
                </c:pt>
                <c:pt idx="1466">
                  <c:v>4.6599999999996999</c:v>
                </c:pt>
                <c:pt idx="1467">
                  <c:v>4.6699999999996997</c:v>
                </c:pt>
                <c:pt idx="1468">
                  <c:v>4.6799999999997004</c:v>
                </c:pt>
                <c:pt idx="1469">
                  <c:v>4.6899999999997002</c:v>
                </c:pt>
                <c:pt idx="1470">
                  <c:v>4.6999999999997</c:v>
                </c:pt>
                <c:pt idx="1471">
                  <c:v>4.7099999999996998</c:v>
                </c:pt>
                <c:pt idx="1472">
                  <c:v>4.7199999999997004</c:v>
                </c:pt>
                <c:pt idx="1473">
                  <c:v>4.7299999999997002</c:v>
                </c:pt>
                <c:pt idx="1474">
                  <c:v>4.7399999999997</c:v>
                </c:pt>
                <c:pt idx="1475">
                  <c:v>4.7499999999996998</c:v>
                </c:pt>
                <c:pt idx="1476">
                  <c:v>4.7599999999996996</c:v>
                </c:pt>
                <c:pt idx="1477">
                  <c:v>4.7699999999997003</c:v>
                </c:pt>
                <c:pt idx="1478">
                  <c:v>4.7799999999997</c:v>
                </c:pt>
                <c:pt idx="1479">
                  <c:v>4.7899999999996998</c:v>
                </c:pt>
                <c:pt idx="1480">
                  <c:v>4.7999999999996996</c:v>
                </c:pt>
                <c:pt idx="1481">
                  <c:v>4.8099999999997003</c:v>
                </c:pt>
                <c:pt idx="1482">
                  <c:v>4.8199999999997001</c:v>
                </c:pt>
                <c:pt idx="1483">
                  <c:v>4.8299999999996999</c:v>
                </c:pt>
                <c:pt idx="1484">
                  <c:v>4.8399999999996997</c:v>
                </c:pt>
                <c:pt idx="1485">
                  <c:v>4.8499999999997003</c:v>
                </c:pt>
                <c:pt idx="1486">
                  <c:v>4.8599999999997001</c:v>
                </c:pt>
                <c:pt idx="1487">
                  <c:v>4.8699999999996999</c:v>
                </c:pt>
                <c:pt idx="1488">
                  <c:v>4.8799999999996997</c:v>
                </c:pt>
                <c:pt idx="1489">
                  <c:v>4.8899999999997004</c:v>
                </c:pt>
                <c:pt idx="1490">
                  <c:v>4.8999999999997002</c:v>
                </c:pt>
                <c:pt idx="1491">
                  <c:v>4.9099999999996999</c:v>
                </c:pt>
                <c:pt idx="1492">
                  <c:v>4.9199999999996997</c:v>
                </c:pt>
                <c:pt idx="1493">
                  <c:v>4.9299999999997004</c:v>
                </c:pt>
                <c:pt idx="1494">
                  <c:v>4.9399999999997002</c:v>
                </c:pt>
                <c:pt idx="1495">
                  <c:v>4.9499999999997</c:v>
                </c:pt>
                <c:pt idx="1496">
                  <c:v>4.9599999999996998</c:v>
                </c:pt>
                <c:pt idx="1497">
                  <c:v>4.9699999999997004</c:v>
                </c:pt>
                <c:pt idx="1498">
                  <c:v>4.9799999999997002</c:v>
                </c:pt>
                <c:pt idx="1499">
                  <c:v>4.9899999999997</c:v>
                </c:pt>
                <c:pt idx="1500">
                  <c:v>4.9999999999996998</c:v>
                </c:pt>
                <c:pt idx="1501">
                  <c:v>5.0099999999996996</c:v>
                </c:pt>
                <c:pt idx="1502">
                  <c:v>5.0199999999997003</c:v>
                </c:pt>
                <c:pt idx="1503">
                  <c:v>5.0299999999997</c:v>
                </c:pt>
                <c:pt idx="1504">
                  <c:v>5.0399999999996998</c:v>
                </c:pt>
                <c:pt idx="1505">
                  <c:v>5.0499999999996996</c:v>
                </c:pt>
                <c:pt idx="1506">
                  <c:v>5.0599999999997003</c:v>
                </c:pt>
                <c:pt idx="1507">
                  <c:v>5.0699999999997001</c:v>
                </c:pt>
                <c:pt idx="1508">
                  <c:v>5.0799999999996999</c:v>
                </c:pt>
                <c:pt idx="1509">
                  <c:v>5.0899999999996997</c:v>
                </c:pt>
                <c:pt idx="1510">
                  <c:v>5.0999999999997003</c:v>
                </c:pt>
                <c:pt idx="1511">
                  <c:v>5.1099999999997001</c:v>
                </c:pt>
                <c:pt idx="1512">
                  <c:v>5.1199999999996999</c:v>
                </c:pt>
                <c:pt idx="1513">
                  <c:v>5.1299999999996997</c:v>
                </c:pt>
                <c:pt idx="1514">
                  <c:v>5.1399999999997004</c:v>
                </c:pt>
                <c:pt idx="1515">
                  <c:v>5.1499999999997002</c:v>
                </c:pt>
                <c:pt idx="1516">
                  <c:v>5.1599999999996999</c:v>
                </c:pt>
                <c:pt idx="1517">
                  <c:v>5.1699999999996997</c:v>
                </c:pt>
                <c:pt idx="1518">
                  <c:v>5.1799999999997004</c:v>
                </c:pt>
                <c:pt idx="1519">
                  <c:v>5.1899999999997002</c:v>
                </c:pt>
                <c:pt idx="1520">
                  <c:v>5.1999999999997</c:v>
                </c:pt>
                <c:pt idx="1521">
                  <c:v>5.2099999999996998</c:v>
                </c:pt>
                <c:pt idx="1522">
                  <c:v>5.2199999999997004</c:v>
                </c:pt>
                <c:pt idx="1523">
                  <c:v>5.2299999999997002</c:v>
                </c:pt>
                <c:pt idx="1524">
                  <c:v>5.2399999999997</c:v>
                </c:pt>
                <c:pt idx="1525">
                  <c:v>5.2499999999996998</c:v>
                </c:pt>
                <c:pt idx="1526">
                  <c:v>5.2599999999996996</c:v>
                </c:pt>
                <c:pt idx="1527">
                  <c:v>5.2699999999997003</c:v>
                </c:pt>
                <c:pt idx="1528">
                  <c:v>5.2799999999997</c:v>
                </c:pt>
                <c:pt idx="1529">
                  <c:v>5.2899999999996998</c:v>
                </c:pt>
                <c:pt idx="1530">
                  <c:v>5.2999999999996996</c:v>
                </c:pt>
                <c:pt idx="1531">
                  <c:v>5.3099999999997003</c:v>
                </c:pt>
                <c:pt idx="1532">
                  <c:v>5.3199999999997001</c:v>
                </c:pt>
                <c:pt idx="1533">
                  <c:v>5.3299999999996999</c:v>
                </c:pt>
                <c:pt idx="1534">
                  <c:v>5.3399999999996997</c:v>
                </c:pt>
                <c:pt idx="1535">
                  <c:v>5.3499999999997003</c:v>
                </c:pt>
                <c:pt idx="1536">
                  <c:v>5.3599999999997001</c:v>
                </c:pt>
                <c:pt idx="1537">
                  <c:v>5.3699999999996999</c:v>
                </c:pt>
                <c:pt idx="1538">
                  <c:v>5.3799999999996997</c:v>
                </c:pt>
                <c:pt idx="1539">
                  <c:v>5.3899999999997004</c:v>
                </c:pt>
                <c:pt idx="1540">
                  <c:v>5.3999999999997002</c:v>
                </c:pt>
                <c:pt idx="1541">
                  <c:v>5.4099999999996999</c:v>
                </c:pt>
                <c:pt idx="1542">
                  <c:v>5.4199999999996997</c:v>
                </c:pt>
                <c:pt idx="1543">
                  <c:v>5.4299999999997004</c:v>
                </c:pt>
                <c:pt idx="1544">
                  <c:v>5.4399999999997002</c:v>
                </c:pt>
                <c:pt idx="1545">
                  <c:v>5.4499999999997</c:v>
                </c:pt>
                <c:pt idx="1546">
                  <c:v>5.4599999999996998</c:v>
                </c:pt>
                <c:pt idx="1547">
                  <c:v>5.4699999999997004</c:v>
                </c:pt>
                <c:pt idx="1548">
                  <c:v>5.4799999999997002</c:v>
                </c:pt>
                <c:pt idx="1549">
                  <c:v>5.4899999999997</c:v>
                </c:pt>
                <c:pt idx="1550">
                  <c:v>5.4999999999996998</c:v>
                </c:pt>
                <c:pt idx="1551">
                  <c:v>5.5099999999996996</c:v>
                </c:pt>
                <c:pt idx="1552">
                  <c:v>5.5199999999997003</c:v>
                </c:pt>
                <c:pt idx="1553">
                  <c:v>5.5299999999997</c:v>
                </c:pt>
                <c:pt idx="1554">
                  <c:v>5.5399999999996998</c:v>
                </c:pt>
                <c:pt idx="1555">
                  <c:v>5.5499999999996996</c:v>
                </c:pt>
                <c:pt idx="1556">
                  <c:v>5.5599999999997003</c:v>
                </c:pt>
                <c:pt idx="1557">
                  <c:v>5.5699999999997001</c:v>
                </c:pt>
                <c:pt idx="1558">
                  <c:v>5.5799999999996999</c:v>
                </c:pt>
                <c:pt idx="1559">
                  <c:v>5.5899999999996997</c:v>
                </c:pt>
                <c:pt idx="1560">
                  <c:v>5.5999999999997003</c:v>
                </c:pt>
                <c:pt idx="1561">
                  <c:v>5.6099999999997001</c:v>
                </c:pt>
                <c:pt idx="1562">
                  <c:v>5.6199999999996999</c:v>
                </c:pt>
                <c:pt idx="1563">
                  <c:v>5.6299999999996997</c:v>
                </c:pt>
                <c:pt idx="1564">
                  <c:v>5.6399999999997004</c:v>
                </c:pt>
                <c:pt idx="1565">
                  <c:v>5.6499999999997002</c:v>
                </c:pt>
                <c:pt idx="1566">
                  <c:v>5.6599999999996999</c:v>
                </c:pt>
                <c:pt idx="1567">
                  <c:v>5.6699999999996997</c:v>
                </c:pt>
                <c:pt idx="1568">
                  <c:v>5.6799999999997004</c:v>
                </c:pt>
                <c:pt idx="1569">
                  <c:v>5.6899999999997002</c:v>
                </c:pt>
                <c:pt idx="1570">
                  <c:v>5.6999999999997</c:v>
                </c:pt>
                <c:pt idx="1571">
                  <c:v>5.7099999999996998</c:v>
                </c:pt>
                <c:pt idx="1572">
                  <c:v>5.7199999999997004</c:v>
                </c:pt>
                <c:pt idx="1573">
                  <c:v>5.7299999999997002</c:v>
                </c:pt>
                <c:pt idx="1574">
                  <c:v>5.7399999999997</c:v>
                </c:pt>
                <c:pt idx="1575">
                  <c:v>5.7499999999996998</c:v>
                </c:pt>
                <c:pt idx="1576">
                  <c:v>5.7599999999996996</c:v>
                </c:pt>
                <c:pt idx="1577">
                  <c:v>5.7699999999997003</c:v>
                </c:pt>
                <c:pt idx="1578">
                  <c:v>5.7799999999997</c:v>
                </c:pt>
                <c:pt idx="1579">
                  <c:v>5.7899999999996998</c:v>
                </c:pt>
                <c:pt idx="1580">
                  <c:v>5.7999999999996996</c:v>
                </c:pt>
                <c:pt idx="1581">
                  <c:v>5.8099999999997003</c:v>
                </c:pt>
                <c:pt idx="1582">
                  <c:v>5.8199999999997001</c:v>
                </c:pt>
                <c:pt idx="1583">
                  <c:v>5.8299999999996999</c:v>
                </c:pt>
                <c:pt idx="1584">
                  <c:v>5.8399999999996997</c:v>
                </c:pt>
                <c:pt idx="1585">
                  <c:v>5.8499999999997003</c:v>
                </c:pt>
                <c:pt idx="1586">
                  <c:v>5.8599999999997001</c:v>
                </c:pt>
                <c:pt idx="1587">
                  <c:v>5.8699999999996999</c:v>
                </c:pt>
                <c:pt idx="1588">
                  <c:v>5.8799999999996997</c:v>
                </c:pt>
                <c:pt idx="1589">
                  <c:v>5.8899999999997004</c:v>
                </c:pt>
                <c:pt idx="1590">
                  <c:v>5.8999999999997002</c:v>
                </c:pt>
                <c:pt idx="1591">
                  <c:v>5.9099999999996999</c:v>
                </c:pt>
                <c:pt idx="1592">
                  <c:v>5.9199999999996997</c:v>
                </c:pt>
                <c:pt idx="1593">
                  <c:v>5.9299999999997004</c:v>
                </c:pt>
                <c:pt idx="1594">
                  <c:v>5.9399999999997002</c:v>
                </c:pt>
                <c:pt idx="1595">
                  <c:v>5.9499999999997</c:v>
                </c:pt>
                <c:pt idx="1596">
                  <c:v>5.9599999999996998</c:v>
                </c:pt>
                <c:pt idx="1597">
                  <c:v>5.9699999999997004</c:v>
                </c:pt>
                <c:pt idx="1598">
                  <c:v>5.9799999999997002</c:v>
                </c:pt>
                <c:pt idx="1599">
                  <c:v>5.9899999999997</c:v>
                </c:pt>
                <c:pt idx="1600">
                  <c:v>5.9999999999996998</c:v>
                </c:pt>
                <c:pt idx="1601">
                  <c:v>6.0099999999996996</c:v>
                </c:pt>
                <c:pt idx="1602">
                  <c:v>6.0199999999997003</c:v>
                </c:pt>
                <c:pt idx="1603">
                  <c:v>6.0299999999997</c:v>
                </c:pt>
                <c:pt idx="1604">
                  <c:v>6.0399999999996998</c:v>
                </c:pt>
                <c:pt idx="1605">
                  <c:v>6.0499999999996996</c:v>
                </c:pt>
                <c:pt idx="1606">
                  <c:v>6.0599999999997003</c:v>
                </c:pt>
                <c:pt idx="1607">
                  <c:v>6.0699999999997001</c:v>
                </c:pt>
                <c:pt idx="1608">
                  <c:v>6.0799999999996999</c:v>
                </c:pt>
                <c:pt idx="1609">
                  <c:v>6.0899999999996997</c:v>
                </c:pt>
                <c:pt idx="1610">
                  <c:v>6.0999999999997003</c:v>
                </c:pt>
                <c:pt idx="1611">
                  <c:v>6.1099999999997001</c:v>
                </c:pt>
                <c:pt idx="1612">
                  <c:v>6.1199999999996999</c:v>
                </c:pt>
                <c:pt idx="1613">
                  <c:v>6.1299999999996997</c:v>
                </c:pt>
                <c:pt idx="1614">
                  <c:v>6.1399999999997004</c:v>
                </c:pt>
                <c:pt idx="1615">
                  <c:v>6.1499999999997002</c:v>
                </c:pt>
                <c:pt idx="1616">
                  <c:v>6.1599999999996999</c:v>
                </c:pt>
                <c:pt idx="1617">
                  <c:v>6.1699999999996997</c:v>
                </c:pt>
                <c:pt idx="1618">
                  <c:v>6.1799999999997004</c:v>
                </c:pt>
                <c:pt idx="1619">
                  <c:v>6.1899999999997002</c:v>
                </c:pt>
                <c:pt idx="1620">
                  <c:v>6.1999999999997</c:v>
                </c:pt>
                <c:pt idx="1621">
                  <c:v>6.2099999999996998</c:v>
                </c:pt>
                <c:pt idx="1622">
                  <c:v>6.2199999999997004</c:v>
                </c:pt>
                <c:pt idx="1623">
                  <c:v>6.2299999999997002</c:v>
                </c:pt>
                <c:pt idx="1624">
                  <c:v>6.2399999999997</c:v>
                </c:pt>
                <c:pt idx="1625">
                  <c:v>6.2499999999996998</c:v>
                </c:pt>
                <c:pt idx="1626">
                  <c:v>6.2599999999996996</c:v>
                </c:pt>
                <c:pt idx="1627">
                  <c:v>6.2699999999997003</c:v>
                </c:pt>
                <c:pt idx="1628">
                  <c:v>6.2799999999997</c:v>
                </c:pt>
                <c:pt idx="1629">
                  <c:v>6.2899999999996998</c:v>
                </c:pt>
                <c:pt idx="1630">
                  <c:v>6.2999999999996996</c:v>
                </c:pt>
                <c:pt idx="1631">
                  <c:v>6.3099999999997003</c:v>
                </c:pt>
                <c:pt idx="1632">
                  <c:v>6.3199999999997001</c:v>
                </c:pt>
                <c:pt idx="1633">
                  <c:v>6.3299999999996999</c:v>
                </c:pt>
                <c:pt idx="1634">
                  <c:v>6.3399999999996997</c:v>
                </c:pt>
                <c:pt idx="1635">
                  <c:v>6.3499999999997003</c:v>
                </c:pt>
                <c:pt idx="1636">
                  <c:v>6.3599999999997001</c:v>
                </c:pt>
                <c:pt idx="1637">
                  <c:v>6.3699999999996004</c:v>
                </c:pt>
                <c:pt idx="1638">
                  <c:v>6.3799999999996997</c:v>
                </c:pt>
                <c:pt idx="1639">
                  <c:v>6.3899999999997004</c:v>
                </c:pt>
                <c:pt idx="1640">
                  <c:v>6.3999999999997002</c:v>
                </c:pt>
                <c:pt idx="1641">
                  <c:v>6.4099999999995996</c:v>
                </c:pt>
                <c:pt idx="1642">
                  <c:v>6.4199999999996002</c:v>
                </c:pt>
                <c:pt idx="1643">
                  <c:v>6.4299999999997004</c:v>
                </c:pt>
                <c:pt idx="1644">
                  <c:v>6.4399999999995998</c:v>
                </c:pt>
                <c:pt idx="1645">
                  <c:v>6.4499999999995996</c:v>
                </c:pt>
                <c:pt idx="1646">
                  <c:v>6.4599999999996003</c:v>
                </c:pt>
                <c:pt idx="1647">
                  <c:v>6.4699999999997004</c:v>
                </c:pt>
                <c:pt idx="1648">
                  <c:v>6.4799999999995999</c:v>
                </c:pt>
                <c:pt idx="1649">
                  <c:v>6.4899999999995996</c:v>
                </c:pt>
                <c:pt idx="1650">
                  <c:v>6.4999999999996003</c:v>
                </c:pt>
                <c:pt idx="1651">
                  <c:v>6.5099999999996001</c:v>
                </c:pt>
                <c:pt idx="1652">
                  <c:v>6.5199999999995999</c:v>
                </c:pt>
                <c:pt idx="1653">
                  <c:v>6.5299999999995997</c:v>
                </c:pt>
                <c:pt idx="1654">
                  <c:v>6.5399999999996004</c:v>
                </c:pt>
                <c:pt idx="1655">
                  <c:v>6.5499999999996001</c:v>
                </c:pt>
                <c:pt idx="1656">
                  <c:v>6.5599999999995999</c:v>
                </c:pt>
                <c:pt idx="1657">
                  <c:v>6.5699999999995997</c:v>
                </c:pt>
                <c:pt idx="1658">
                  <c:v>6.5799999999996004</c:v>
                </c:pt>
                <c:pt idx="1659">
                  <c:v>6.5899999999996002</c:v>
                </c:pt>
                <c:pt idx="1660">
                  <c:v>6.5999999999996</c:v>
                </c:pt>
                <c:pt idx="1661">
                  <c:v>6.6099999999995998</c:v>
                </c:pt>
                <c:pt idx="1662">
                  <c:v>6.6199999999996004</c:v>
                </c:pt>
                <c:pt idx="1663">
                  <c:v>6.6299999999996002</c:v>
                </c:pt>
                <c:pt idx="1664">
                  <c:v>6.6399999999996</c:v>
                </c:pt>
                <c:pt idx="1665">
                  <c:v>6.6499999999995998</c:v>
                </c:pt>
                <c:pt idx="1666">
                  <c:v>6.6599999999995996</c:v>
                </c:pt>
                <c:pt idx="1667">
                  <c:v>6.6699999999996002</c:v>
                </c:pt>
                <c:pt idx="1668">
                  <c:v>6.6799999999996</c:v>
                </c:pt>
                <c:pt idx="1669">
                  <c:v>6.6899999999995998</c:v>
                </c:pt>
                <c:pt idx="1670">
                  <c:v>6.6999999999995996</c:v>
                </c:pt>
                <c:pt idx="1671">
                  <c:v>6.7099999999996003</c:v>
                </c:pt>
                <c:pt idx="1672">
                  <c:v>6.7199999999996001</c:v>
                </c:pt>
                <c:pt idx="1673">
                  <c:v>6.7299999999995999</c:v>
                </c:pt>
                <c:pt idx="1674">
                  <c:v>6.7399999999995996</c:v>
                </c:pt>
                <c:pt idx="1675">
                  <c:v>6.7499999999996003</c:v>
                </c:pt>
                <c:pt idx="1676">
                  <c:v>6.7599999999996001</c:v>
                </c:pt>
                <c:pt idx="1677">
                  <c:v>6.7699999999995999</c:v>
                </c:pt>
                <c:pt idx="1678">
                  <c:v>6.7799999999995997</c:v>
                </c:pt>
                <c:pt idx="1679">
                  <c:v>6.7899999999996004</c:v>
                </c:pt>
                <c:pt idx="1680">
                  <c:v>6.7999999999996001</c:v>
                </c:pt>
                <c:pt idx="1681">
                  <c:v>6.8099999999995999</c:v>
                </c:pt>
                <c:pt idx="1682">
                  <c:v>6.8199999999995997</c:v>
                </c:pt>
                <c:pt idx="1683">
                  <c:v>6.8299999999996004</c:v>
                </c:pt>
                <c:pt idx="1684">
                  <c:v>6.8399999999996002</c:v>
                </c:pt>
                <c:pt idx="1685">
                  <c:v>6.8499999999996</c:v>
                </c:pt>
                <c:pt idx="1686">
                  <c:v>6.8599999999995998</c:v>
                </c:pt>
                <c:pt idx="1687">
                  <c:v>6.8699999999996004</c:v>
                </c:pt>
                <c:pt idx="1688">
                  <c:v>6.8799999999996002</c:v>
                </c:pt>
                <c:pt idx="1689">
                  <c:v>6.8899999999996</c:v>
                </c:pt>
                <c:pt idx="1690">
                  <c:v>6.8999999999995998</c:v>
                </c:pt>
                <c:pt idx="1691">
                  <c:v>6.9099999999995996</c:v>
                </c:pt>
                <c:pt idx="1692">
                  <c:v>6.9199999999996002</c:v>
                </c:pt>
                <c:pt idx="1693">
                  <c:v>6.9299999999996</c:v>
                </c:pt>
                <c:pt idx="1694">
                  <c:v>6.9399999999995998</c:v>
                </c:pt>
                <c:pt idx="1695">
                  <c:v>6.9499999999995996</c:v>
                </c:pt>
                <c:pt idx="1696">
                  <c:v>6.9599999999996003</c:v>
                </c:pt>
                <c:pt idx="1697">
                  <c:v>6.9699999999996001</c:v>
                </c:pt>
                <c:pt idx="1698">
                  <c:v>6.9799999999995999</c:v>
                </c:pt>
                <c:pt idx="1699">
                  <c:v>6.9899999999995996</c:v>
                </c:pt>
                <c:pt idx="1700">
                  <c:v>6.9999999999996003</c:v>
                </c:pt>
                <c:pt idx="1701">
                  <c:v>7.0099999999996001</c:v>
                </c:pt>
                <c:pt idx="1702">
                  <c:v>7.0199999999995999</c:v>
                </c:pt>
                <c:pt idx="1703">
                  <c:v>7.0299999999995997</c:v>
                </c:pt>
                <c:pt idx="1704">
                  <c:v>7.0399999999996004</c:v>
                </c:pt>
                <c:pt idx="1705">
                  <c:v>7.0499999999996001</c:v>
                </c:pt>
                <c:pt idx="1706">
                  <c:v>7.0599999999995999</c:v>
                </c:pt>
                <c:pt idx="1707">
                  <c:v>7.0699999999995997</c:v>
                </c:pt>
                <c:pt idx="1708">
                  <c:v>7.0799999999996004</c:v>
                </c:pt>
                <c:pt idx="1709">
                  <c:v>7.0899999999996002</c:v>
                </c:pt>
                <c:pt idx="1710">
                  <c:v>7.0999999999996</c:v>
                </c:pt>
                <c:pt idx="1711">
                  <c:v>7.1099999999995998</c:v>
                </c:pt>
                <c:pt idx="1712">
                  <c:v>7.1199999999996004</c:v>
                </c:pt>
                <c:pt idx="1713">
                  <c:v>7.1299999999996002</c:v>
                </c:pt>
                <c:pt idx="1714">
                  <c:v>7.1399999999996</c:v>
                </c:pt>
                <c:pt idx="1715">
                  <c:v>7.1499999999995998</c:v>
                </c:pt>
                <c:pt idx="1716">
                  <c:v>7.1599999999995996</c:v>
                </c:pt>
                <c:pt idx="1717">
                  <c:v>7.1699999999996002</c:v>
                </c:pt>
                <c:pt idx="1718">
                  <c:v>7.1799999999996</c:v>
                </c:pt>
                <c:pt idx="1719">
                  <c:v>7.1899999999995998</c:v>
                </c:pt>
                <c:pt idx="1720">
                  <c:v>7.1999999999995996</c:v>
                </c:pt>
                <c:pt idx="1721">
                  <c:v>7.2099999999996003</c:v>
                </c:pt>
                <c:pt idx="1722">
                  <c:v>7.2199999999996001</c:v>
                </c:pt>
                <c:pt idx="1723">
                  <c:v>7.2299999999995999</c:v>
                </c:pt>
                <c:pt idx="1724">
                  <c:v>7.2399999999995996</c:v>
                </c:pt>
                <c:pt idx="1725">
                  <c:v>7.2499999999996003</c:v>
                </c:pt>
                <c:pt idx="1726">
                  <c:v>7.2599999999996001</c:v>
                </c:pt>
                <c:pt idx="1727">
                  <c:v>7.2699999999995999</c:v>
                </c:pt>
                <c:pt idx="1728">
                  <c:v>7.2799999999995997</c:v>
                </c:pt>
                <c:pt idx="1729">
                  <c:v>7.2899999999996004</c:v>
                </c:pt>
                <c:pt idx="1730">
                  <c:v>7.2999999999996001</c:v>
                </c:pt>
                <c:pt idx="1731">
                  <c:v>7.3099999999995999</c:v>
                </c:pt>
                <c:pt idx="1732">
                  <c:v>7.3199999999995997</c:v>
                </c:pt>
                <c:pt idx="1733">
                  <c:v>7.3299999999996004</c:v>
                </c:pt>
                <c:pt idx="1734">
                  <c:v>7.3399999999996002</c:v>
                </c:pt>
                <c:pt idx="1735">
                  <c:v>7.3499999999996</c:v>
                </c:pt>
                <c:pt idx="1736">
                  <c:v>7.3599999999995998</c:v>
                </c:pt>
                <c:pt idx="1737">
                  <c:v>7.3699999999996004</c:v>
                </c:pt>
                <c:pt idx="1738">
                  <c:v>7.3799999999996002</c:v>
                </c:pt>
                <c:pt idx="1739">
                  <c:v>7.3899999999996</c:v>
                </c:pt>
                <c:pt idx="1740">
                  <c:v>7.3999999999995998</c:v>
                </c:pt>
                <c:pt idx="1741">
                  <c:v>7.4099999999995996</c:v>
                </c:pt>
                <c:pt idx="1742">
                  <c:v>7.4199999999996002</c:v>
                </c:pt>
                <c:pt idx="1743">
                  <c:v>7.4299999999996</c:v>
                </c:pt>
                <c:pt idx="1744">
                  <c:v>7.4399999999995998</c:v>
                </c:pt>
                <c:pt idx="1745">
                  <c:v>7.4499999999995996</c:v>
                </c:pt>
                <c:pt idx="1746">
                  <c:v>7.4599999999996003</c:v>
                </c:pt>
                <c:pt idx="1747">
                  <c:v>7.4699999999996001</c:v>
                </c:pt>
                <c:pt idx="1748">
                  <c:v>7.4799999999995999</c:v>
                </c:pt>
                <c:pt idx="1749">
                  <c:v>7.4899999999995996</c:v>
                </c:pt>
                <c:pt idx="1750">
                  <c:v>7.4999999999996003</c:v>
                </c:pt>
                <c:pt idx="1751">
                  <c:v>7.5099999999996001</c:v>
                </c:pt>
                <c:pt idx="1752">
                  <c:v>7.5199999999995999</c:v>
                </c:pt>
                <c:pt idx="1753">
                  <c:v>7.5299999999995997</c:v>
                </c:pt>
                <c:pt idx="1754">
                  <c:v>7.5399999999996004</c:v>
                </c:pt>
                <c:pt idx="1755">
                  <c:v>7.5499999999996001</c:v>
                </c:pt>
                <c:pt idx="1756">
                  <c:v>7.5599999999995999</c:v>
                </c:pt>
                <c:pt idx="1757">
                  <c:v>7.5699999999995997</c:v>
                </c:pt>
                <c:pt idx="1758">
                  <c:v>7.5799999999996004</c:v>
                </c:pt>
                <c:pt idx="1759">
                  <c:v>7.5899999999996002</c:v>
                </c:pt>
                <c:pt idx="1760">
                  <c:v>7.5999999999996</c:v>
                </c:pt>
                <c:pt idx="1761">
                  <c:v>7.6099999999995998</c:v>
                </c:pt>
                <c:pt idx="1762">
                  <c:v>7.6199999999996004</c:v>
                </c:pt>
                <c:pt idx="1763">
                  <c:v>7.6299999999996002</c:v>
                </c:pt>
                <c:pt idx="1764">
                  <c:v>7.6399999999996</c:v>
                </c:pt>
                <c:pt idx="1765">
                  <c:v>7.6499999999995998</c:v>
                </c:pt>
                <c:pt idx="1766">
                  <c:v>7.6599999999995996</c:v>
                </c:pt>
                <c:pt idx="1767">
                  <c:v>7.6699999999996002</c:v>
                </c:pt>
                <c:pt idx="1768">
                  <c:v>7.6799999999996</c:v>
                </c:pt>
                <c:pt idx="1769">
                  <c:v>7.6899999999995998</c:v>
                </c:pt>
                <c:pt idx="1770">
                  <c:v>7.6999999999995996</c:v>
                </c:pt>
                <c:pt idx="1771">
                  <c:v>7.7099999999996003</c:v>
                </c:pt>
                <c:pt idx="1772">
                  <c:v>7.7199999999996001</c:v>
                </c:pt>
                <c:pt idx="1773">
                  <c:v>7.7299999999995999</c:v>
                </c:pt>
                <c:pt idx="1774">
                  <c:v>7.7399999999995996</c:v>
                </c:pt>
                <c:pt idx="1775">
                  <c:v>7.7499999999996003</c:v>
                </c:pt>
                <c:pt idx="1776">
                  <c:v>7.7599999999996001</c:v>
                </c:pt>
                <c:pt idx="1777">
                  <c:v>7.7699999999995999</c:v>
                </c:pt>
                <c:pt idx="1778">
                  <c:v>7.7799999999995997</c:v>
                </c:pt>
                <c:pt idx="1779">
                  <c:v>7.7899999999996004</c:v>
                </c:pt>
                <c:pt idx="1780">
                  <c:v>7.7999999999996001</c:v>
                </c:pt>
                <c:pt idx="1781">
                  <c:v>7.8099999999995999</c:v>
                </c:pt>
                <c:pt idx="1782">
                  <c:v>7.8199999999995997</c:v>
                </c:pt>
                <c:pt idx="1783">
                  <c:v>7.8299999999996004</c:v>
                </c:pt>
                <c:pt idx="1784">
                  <c:v>7.8399999999996002</c:v>
                </c:pt>
                <c:pt idx="1785">
                  <c:v>7.8499999999996</c:v>
                </c:pt>
                <c:pt idx="1786">
                  <c:v>7.8599999999995998</c:v>
                </c:pt>
                <c:pt idx="1787">
                  <c:v>7.8699999999996004</c:v>
                </c:pt>
                <c:pt idx="1788">
                  <c:v>7.8799999999996002</c:v>
                </c:pt>
                <c:pt idx="1789">
                  <c:v>7.8899999999996</c:v>
                </c:pt>
                <c:pt idx="1790">
                  <c:v>7.8999999999995998</c:v>
                </c:pt>
                <c:pt idx="1791">
                  <c:v>7.9099999999995996</c:v>
                </c:pt>
                <c:pt idx="1792">
                  <c:v>7.9199999999996002</c:v>
                </c:pt>
                <c:pt idx="1793">
                  <c:v>7.9299999999996</c:v>
                </c:pt>
                <c:pt idx="1794">
                  <c:v>7.9399999999995998</c:v>
                </c:pt>
                <c:pt idx="1795">
                  <c:v>7.9499999999995996</c:v>
                </c:pt>
                <c:pt idx="1796">
                  <c:v>7.9599999999996003</c:v>
                </c:pt>
                <c:pt idx="1797">
                  <c:v>7.9699999999996001</c:v>
                </c:pt>
                <c:pt idx="1798">
                  <c:v>7.9799999999995999</c:v>
                </c:pt>
                <c:pt idx="1799">
                  <c:v>7.9899999999995996</c:v>
                </c:pt>
                <c:pt idx="1800">
                  <c:v>7.9999999999996003</c:v>
                </c:pt>
                <c:pt idx="1801">
                  <c:v>8.0099999999996001</c:v>
                </c:pt>
                <c:pt idx="1802">
                  <c:v>8.0199999999995999</c:v>
                </c:pt>
                <c:pt idx="1803">
                  <c:v>8.0299999999995997</c:v>
                </c:pt>
                <c:pt idx="1804">
                  <c:v>8.0399999999995995</c:v>
                </c:pt>
                <c:pt idx="1805">
                  <c:v>8.0499999999995993</c:v>
                </c:pt>
                <c:pt idx="1806">
                  <c:v>8.0599999999996008</c:v>
                </c:pt>
                <c:pt idx="1807">
                  <c:v>8.0699999999996006</c:v>
                </c:pt>
                <c:pt idx="1808">
                  <c:v>8.0799999999996004</c:v>
                </c:pt>
                <c:pt idx="1809">
                  <c:v>8.0899999999996002</c:v>
                </c:pt>
                <c:pt idx="1810">
                  <c:v>8.0999999999996</c:v>
                </c:pt>
                <c:pt idx="1811">
                  <c:v>8.1099999999995998</c:v>
                </c:pt>
                <c:pt idx="1812">
                  <c:v>8.1199999999995995</c:v>
                </c:pt>
                <c:pt idx="1813">
                  <c:v>8.1299999999995993</c:v>
                </c:pt>
                <c:pt idx="1814">
                  <c:v>8.1399999999995991</c:v>
                </c:pt>
                <c:pt idx="1815">
                  <c:v>8.1499999999996007</c:v>
                </c:pt>
                <c:pt idx="1816">
                  <c:v>8.1599999999996005</c:v>
                </c:pt>
                <c:pt idx="1817">
                  <c:v>8.1699999999996002</c:v>
                </c:pt>
                <c:pt idx="1818">
                  <c:v>8.1799999999996</c:v>
                </c:pt>
                <c:pt idx="1819">
                  <c:v>8.1899999999995998</c:v>
                </c:pt>
                <c:pt idx="1820">
                  <c:v>8.1999999999995996</c:v>
                </c:pt>
                <c:pt idx="1821">
                  <c:v>8.2099999999995994</c:v>
                </c:pt>
                <c:pt idx="1822">
                  <c:v>8.2199999999995992</c:v>
                </c:pt>
                <c:pt idx="1823">
                  <c:v>8.2299999999996007</c:v>
                </c:pt>
                <c:pt idx="1824">
                  <c:v>8.2399999999996005</c:v>
                </c:pt>
                <c:pt idx="1825">
                  <c:v>8.2499999999996003</c:v>
                </c:pt>
                <c:pt idx="1826">
                  <c:v>8.2599999999996001</c:v>
                </c:pt>
                <c:pt idx="1827">
                  <c:v>8.2699999999995999</c:v>
                </c:pt>
                <c:pt idx="1828">
                  <c:v>8.2799999999995997</c:v>
                </c:pt>
                <c:pt idx="1829">
                  <c:v>8.2899999999995995</c:v>
                </c:pt>
                <c:pt idx="1830">
                  <c:v>8.2999999999995993</c:v>
                </c:pt>
                <c:pt idx="1831">
                  <c:v>8.3099999999996008</c:v>
                </c:pt>
                <c:pt idx="1832">
                  <c:v>8.3199999999996006</c:v>
                </c:pt>
                <c:pt idx="1833">
                  <c:v>8.3299999999996004</c:v>
                </c:pt>
                <c:pt idx="1834">
                  <c:v>8.3399999999996002</c:v>
                </c:pt>
                <c:pt idx="1835">
                  <c:v>8.3499999999996</c:v>
                </c:pt>
                <c:pt idx="1836">
                  <c:v>8.3599999999995998</c:v>
                </c:pt>
                <c:pt idx="1837">
                  <c:v>8.3699999999995995</c:v>
                </c:pt>
                <c:pt idx="1838">
                  <c:v>8.3799999999995993</c:v>
                </c:pt>
                <c:pt idx="1839">
                  <c:v>8.3899999999995991</c:v>
                </c:pt>
                <c:pt idx="1840">
                  <c:v>8.3999999999996007</c:v>
                </c:pt>
                <c:pt idx="1841">
                  <c:v>8.4099999999996005</c:v>
                </c:pt>
                <c:pt idx="1842">
                  <c:v>8.4199999999996002</c:v>
                </c:pt>
                <c:pt idx="1843">
                  <c:v>8.4299999999996</c:v>
                </c:pt>
                <c:pt idx="1844">
                  <c:v>8.4399999999995998</c:v>
                </c:pt>
                <c:pt idx="1845">
                  <c:v>8.4499999999995996</c:v>
                </c:pt>
                <c:pt idx="1846">
                  <c:v>8.4599999999995994</c:v>
                </c:pt>
                <c:pt idx="1847">
                  <c:v>8.4699999999995992</c:v>
                </c:pt>
                <c:pt idx="1848">
                  <c:v>8.4799999999996007</c:v>
                </c:pt>
                <c:pt idx="1849">
                  <c:v>8.4899999999996005</c:v>
                </c:pt>
                <c:pt idx="1850">
                  <c:v>8.4999999999996003</c:v>
                </c:pt>
                <c:pt idx="1851">
                  <c:v>8.5099999999996001</c:v>
                </c:pt>
                <c:pt idx="1852">
                  <c:v>8.5199999999995999</c:v>
                </c:pt>
                <c:pt idx="1853">
                  <c:v>8.5299999999995997</c:v>
                </c:pt>
                <c:pt idx="1854">
                  <c:v>8.5399999999995995</c:v>
                </c:pt>
                <c:pt idx="1855">
                  <c:v>8.5499999999995993</c:v>
                </c:pt>
                <c:pt idx="1856">
                  <c:v>8.5599999999996008</c:v>
                </c:pt>
                <c:pt idx="1857">
                  <c:v>8.5699999999996006</c:v>
                </c:pt>
                <c:pt idx="1858">
                  <c:v>8.5799999999996004</c:v>
                </c:pt>
                <c:pt idx="1859">
                  <c:v>8.5899999999996002</c:v>
                </c:pt>
                <c:pt idx="1860">
                  <c:v>8.5999999999996</c:v>
                </c:pt>
                <c:pt idx="1861">
                  <c:v>8.6099999999995998</c:v>
                </c:pt>
                <c:pt idx="1862">
                  <c:v>8.6199999999995995</c:v>
                </c:pt>
                <c:pt idx="1863">
                  <c:v>8.6299999999995993</c:v>
                </c:pt>
                <c:pt idx="1864">
                  <c:v>8.6399999999995991</c:v>
                </c:pt>
                <c:pt idx="1865">
                  <c:v>8.6499999999996007</c:v>
                </c:pt>
                <c:pt idx="1866">
                  <c:v>8.6599999999996005</c:v>
                </c:pt>
                <c:pt idx="1867">
                  <c:v>8.6699999999996002</c:v>
                </c:pt>
                <c:pt idx="1868">
                  <c:v>8.6799999999996</c:v>
                </c:pt>
                <c:pt idx="1869">
                  <c:v>8.6899999999995998</c:v>
                </c:pt>
                <c:pt idx="1870">
                  <c:v>8.6999999999995996</c:v>
                </c:pt>
                <c:pt idx="1871">
                  <c:v>8.7099999999995994</c:v>
                </c:pt>
                <c:pt idx="1872">
                  <c:v>8.7199999999995992</c:v>
                </c:pt>
                <c:pt idx="1873">
                  <c:v>8.7299999999996007</c:v>
                </c:pt>
                <c:pt idx="1874">
                  <c:v>8.7399999999996005</c:v>
                </c:pt>
                <c:pt idx="1875">
                  <c:v>8.7499999999996003</c:v>
                </c:pt>
                <c:pt idx="1876">
                  <c:v>8.7599999999996001</c:v>
                </c:pt>
                <c:pt idx="1877">
                  <c:v>8.7699999999995999</c:v>
                </c:pt>
                <c:pt idx="1878">
                  <c:v>8.7799999999995997</c:v>
                </c:pt>
                <c:pt idx="1879">
                  <c:v>8.7899999999995995</c:v>
                </c:pt>
                <c:pt idx="1880">
                  <c:v>8.7999999999995993</c:v>
                </c:pt>
                <c:pt idx="1881">
                  <c:v>8.8099999999996008</c:v>
                </c:pt>
                <c:pt idx="1882">
                  <c:v>8.8199999999996006</c:v>
                </c:pt>
                <c:pt idx="1883">
                  <c:v>8.8299999999996004</c:v>
                </c:pt>
                <c:pt idx="1884">
                  <c:v>8.8399999999996002</c:v>
                </c:pt>
                <c:pt idx="1885">
                  <c:v>8.8499999999996</c:v>
                </c:pt>
                <c:pt idx="1886">
                  <c:v>8.8599999999995998</c:v>
                </c:pt>
                <c:pt idx="1887">
                  <c:v>8.8699999999995995</c:v>
                </c:pt>
                <c:pt idx="1888">
                  <c:v>8.8799999999995993</c:v>
                </c:pt>
                <c:pt idx="1889">
                  <c:v>8.8899999999995991</c:v>
                </c:pt>
                <c:pt idx="1890">
                  <c:v>8.8999999999996007</c:v>
                </c:pt>
                <c:pt idx="1891">
                  <c:v>8.9099999999996005</c:v>
                </c:pt>
                <c:pt idx="1892">
                  <c:v>8.9199999999996002</c:v>
                </c:pt>
                <c:pt idx="1893">
                  <c:v>8.9299999999996</c:v>
                </c:pt>
                <c:pt idx="1894">
                  <c:v>8.9399999999995998</c:v>
                </c:pt>
                <c:pt idx="1895">
                  <c:v>8.9499999999995996</c:v>
                </c:pt>
                <c:pt idx="1896">
                  <c:v>8.9599999999995994</c:v>
                </c:pt>
                <c:pt idx="1897">
                  <c:v>8.9699999999995992</c:v>
                </c:pt>
                <c:pt idx="1898">
                  <c:v>8.9799999999996007</c:v>
                </c:pt>
                <c:pt idx="1899">
                  <c:v>8.9899999999996005</c:v>
                </c:pt>
                <c:pt idx="1900">
                  <c:v>8.9999999999996003</c:v>
                </c:pt>
                <c:pt idx="1901">
                  <c:v>9.0099999999996001</c:v>
                </c:pt>
                <c:pt idx="1902">
                  <c:v>9.0199999999995999</c:v>
                </c:pt>
                <c:pt idx="1903">
                  <c:v>9.0299999999995997</c:v>
                </c:pt>
                <c:pt idx="1904">
                  <c:v>9.0399999999995995</c:v>
                </c:pt>
                <c:pt idx="1905">
                  <c:v>9.0499999999995993</c:v>
                </c:pt>
                <c:pt idx="1906">
                  <c:v>9.0599999999996008</c:v>
                </c:pt>
                <c:pt idx="1907">
                  <c:v>9.0699999999996006</c:v>
                </c:pt>
                <c:pt idx="1908">
                  <c:v>9.0799999999996004</c:v>
                </c:pt>
                <c:pt idx="1909">
                  <c:v>9.0899999999996002</c:v>
                </c:pt>
                <c:pt idx="1910">
                  <c:v>9.0999999999996</c:v>
                </c:pt>
                <c:pt idx="1911">
                  <c:v>9.1099999999995998</c:v>
                </c:pt>
                <c:pt idx="1912">
                  <c:v>9.1199999999995995</c:v>
                </c:pt>
                <c:pt idx="1913">
                  <c:v>9.1299999999995993</c:v>
                </c:pt>
                <c:pt idx="1914">
                  <c:v>9.1399999999995991</c:v>
                </c:pt>
                <c:pt idx="1915">
                  <c:v>9.1499999999996007</c:v>
                </c:pt>
                <c:pt idx="1916">
                  <c:v>9.1599999999996005</c:v>
                </c:pt>
                <c:pt idx="1917">
                  <c:v>9.1699999999996002</c:v>
                </c:pt>
                <c:pt idx="1918">
                  <c:v>9.1799999999996</c:v>
                </c:pt>
                <c:pt idx="1919">
                  <c:v>9.1899999999995998</c:v>
                </c:pt>
                <c:pt idx="1920">
                  <c:v>9.1999999999995996</c:v>
                </c:pt>
                <c:pt idx="1921">
                  <c:v>9.2099999999995994</c:v>
                </c:pt>
                <c:pt idx="1922">
                  <c:v>9.2199999999995992</c:v>
                </c:pt>
                <c:pt idx="1923">
                  <c:v>9.2299999999996007</c:v>
                </c:pt>
                <c:pt idx="1924">
                  <c:v>9.2399999999996005</c:v>
                </c:pt>
                <c:pt idx="1925">
                  <c:v>9.2499999999996003</c:v>
                </c:pt>
                <c:pt idx="1926">
                  <c:v>9.2599999999996001</c:v>
                </c:pt>
                <c:pt idx="1927">
                  <c:v>9.2699999999995999</c:v>
                </c:pt>
                <c:pt idx="1928">
                  <c:v>9.2799999999995997</c:v>
                </c:pt>
                <c:pt idx="1929">
                  <c:v>9.2899999999995995</c:v>
                </c:pt>
                <c:pt idx="1930">
                  <c:v>9.2999999999995993</c:v>
                </c:pt>
                <c:pt idx="1931">
                  <c:v>9.3099999999996008</c:v>
                </c:pt>
                <c:pt idx="1932">
                  <c:v>9.3199999999996006</c:v>
                </c:pt>
                <c:pt idx="1933">
                  <c:v>9.3299999999996004</c:v>
                </c:pt>
                <c:pt idx="1934">
                  <c:v>9.3399999999996002</c:v>
                </c:pt>
                <c:pt idx="1935">
                  <c:v>9.3499999999996</c:v>
                </c:pt>
                <c:pt idx="1936">
                  <c:v>9.3599999999995998</c:v>
                </c:pt>
                <c:pt idx="1937">
                  <c:v>9.3699999999995995</c:v>
                </c:pt>
                <c:pt idx="1938">
                  <c:v>9.3799999999995993</c:v>
                </c:pt>
                <c:pt idx="1939">
                  <c:v>9.3899999999995991</c:v>
                </c:pt>
                <c:pt idx="1940">
                  <c:v>9.3999999999996007</c:v>
                </c:pt>
                <c:pt idx="1941">
                  <c:v>9.4099999999996005</c:v>
                </c:pt>
                <c:pt idx="1942">
                  <c:v>9.4199999999996002</c:v>
                </c:pt>
                <c:pt idx="1943">
                  <c:v>9.4299999999996</c:v>
                </c:pt>
                <c:pt idx="1944">
                  <c:v>9.4399999999995998</c:v>
                </c:pt>
                <c:pt idx="1945">
                  <c:v>9.4499999999995996</c:v>
                </c:pt>
                <c:pt idx="1946">
                  <c:v>9.4599999999995994</c:v>
                </c:pt>
                <c:pt idx="1947">
                  <c:v>9.4699999999995992</c:v>
                </c:pt>
                <c:pt idx="1948">
                  <c:v>9.4799999999996007</c:v>
                </c:pt>
                <c:pt idx="1949">
                  <c:v>9.4899999999996005</c:v>
                </c:pt>
                <c:pt idx="1950">
                  <c:v>9.4999999999996003</c:v>
                </c:pt>
                <c:pt idx="1951">
                  <c:v>9.5099999999996001</c:v>
                </c:pt>
                <c:pt idx="1952">
                  <c:v>9.5199999999995999</c:v>
                </c:pt>
                <c:pt idx="1953">
                  <c:v>9.5299999999995997</c:v>
                </c:pt>
                <c:pt idx="1954">
                  <c:v>9.5399999999995995</c:v>
                </c:pt>
                <c:pt idx="1955">
                  <c:v>9.5499999999995993</c:v>
                </c:pt>
                <c:pt idx="1956">
                  <c:v>9.5599999999996008</c:v>
                </c:pt>
                <c:pt idx="1957">
                  <c:v>9.5699999999996006</c:v>
                </c:pt>
                <c:pt idx="1958">
                  <c:v>9.5799999999996004</c:v>
                </c:pt>
                <c:pt idx="1959">
                  <c:v>9.5899999999996002</c:v>
                </c:pt>
                <c:pt idx="1960">
                  <c:v>9.5999999999996</c:v>
                </c:pt>
                <c:pt idx="1961">
                  <c:v>9.6099999999995998</c:v>
                </c:pt>
                <c:pt idx="1962">
                  <c:v>9.6199999999995995</c:v>
                </c:pt>
                <c:pt idx="1963">
                  <c:v>9.6299999999995993</c:v>
                </c:pt>
                <c:pt idx="1964">
                  <c:v>9.6399999999995991</c:v>
                </c:pt>
                <c:pt idx="1965">
                  <c:v>9.6499999999996007</c:v>
                </c:pt>
                <c:pt idx="1966">
                  <c:v>9.6599999999996005</c:v>
                </c:pt>
                <c:pt idx="1967">
                  <c:v>9.6699999999996002</c:v>
                </c:pt>
                <c:pt idx="1968">
                  <c:v>9.6799999999996</c:v>
                </c:pt>
                <c:pt idx="1969">
                  <c:v>9.6899999999995998</c:v>
                </c:pt>
                <c:pt idx="1970">
                  <c:v>9.6999999999995996</c:v>
                </c:pt>
                <c:pt idx="1971">
                  <c:v>9.7099999999995994</c:v>
                </c:pt>
                <c:pt idx="1972">
                  <c:v>9.7199999999995992</c:v>
                </c:pt>
                <c:pt idx="1973">
                  <c:v>9.7299999999996007</c:v>
                </c:pt>
                <c:pt idx="1974">
                  <c:v>9.7399999999996005</c:v>
                </c:pt>
                <c:pt idx="1975">
                  <c:v>9.7499999999996003</c:v>
                </c:pt>
                <c:pt idx="1976">
                  <c:v>9.7599999999996001</c:v>
                </c:pt>
                <c:pt idx="1977">
                  <c:v>9.7699999999995999</c:v>
                </c:pt>
                <c:pt idx="1978">
                  <c:v>9.7799999999995997</c:v>
                </c:pt>
                <c:pt idx="1979">
                  <c:v>9.7899999999995995</c:v>
                </c:pt>
                <c:pt idx="1980">
                  <c:v>9.7999999999995993</c:v>
                </c:pt>
                <c:pt idx="1981">
                  <c:v>9.8099999999996008</c:v>
                </c:pt>
                <c:pt idx="1982">
                  <c:v>9.8199999999996006</c:v>
                </c:pt>
                <c:pt idx="1983">
                  <c:v>9.8299999999996004</c:v>
                </c:pt>
                <c:pt idx="1984">
                  <c:v>9.8399999999996002</c:v>
                </c:pt>
                <c:pt idx="1985">
                  <c:v>9.8499999999996</c:v>
                </c:pt>
                <c:pt idx="1986">
                  <c:v>9.8599999999995998</c:v>
                </c:pt>
                <c:pt idx="1987">
                  <c:v>9.8699999999995995</c:v>
                </c:pt>
                <c:pt idx="1988">
                  <c:v>9.8799999999995993</c:v>
                </c:pt>
                <c:pt idx="1989">
                  <c:v>9.8899999999995991</c:v>
                </c:pt>
                <c:pt idx="1990">
                  <c:v>9.8999999999996007</c:v>
                </c:pt>
                <c:pt idx="1991">
                  <c:v>9.9099999999996005</c:v>
                </c:pt>
                <c:pt idx="1992">
                  <c:v>9.9199999999996002</c:v>
                </c:pt>
                <c:pt idx="1993">
                  <c:v>9.9299999999996</c:v>
                </c:pt>
                <c:pt idx="1994">
                  <c:v>9.9399999999995998</c:v>
                </c:pt>
                <c:pt idx="1995">
                  <c:v>9.9499999999995996</c:v>
                </c:pt>
                <c:pt idx="1996">
                  <c:v>9.9599999999995994</c:v>
                </c:pt>
                <c:pt idx="1997">
                  <c:v>9.9699999999995992</c:v>
                </c:pt>
                <c:pt idx="1998">
                  <c:v>9.9799999999996007</c:v>
                </c:pt>
                <c:pt idx="1999">
                  <c:v>9.9899999999996005</c:v>
                </c:pt>
                <c:pt idx="2000">
                  <c:v>9.9999999999996003</c:v>
                </c:pt>
              </c:numCache>
            </c:numRef>
          </c:xVal>
          <c:yVal>
            <c:numRef>
              <c:f>'NORM''dISTR'!$AP$3:$AP$2003</c:f>
              <c:numCache>
                <c:formatCode>General</c:formatCode>
                <c:ptCount val="2001"/>
                <c:pt idx="0">
                  <c:v>7.619853024160474E-24</c:v>
                </c:pt>
                <c:pt idx="1">
                  <c:v>8.4290872004430282E-24</c:v>
                </c:pt>
                <c:pt idx="2">
                  <c:v>9.3233391039084476E-24</c:v>
                </c:pt>
                <c:pt idx="3">
                  <c:v>1.0311441838944207E-23</c:v>
                </c:pt>
                <c:pt idx="4">
                  <c:v>1.1403135781327898E-23</c:v>
                </c:pt>
                <c:pt idx="5">
                  <c:v>1.2609160670206742E-23</c:v>
                </c:pt>
                <c:pt idx="6">
                  <c:v>1.3941356934206985E-23</c:v>
                </c:pt>
                <c:pt idx="7">
                  <c:v>1.5412777165947872E-23</c:v>
                </c:pt>
                <c:pt idx="8">
                  <c:v>1.7037808748572245E-23</c:v>
                </c:pt>
                <c:pt idx="9">
                  <c:v>1.8832308735867293E-23</c:v>
                </c:pt>
                <c:pt idx="10">
                  <c:v>2.0813752194931782E-23</c:v>
                </c:pt>
                <c:pt idx="11">
                  <c:v>2.3001395338060936E-23</c:v>
                </c:pt>
                <c:pt idx="12">
                  <c:v>2.5416454899538412E-23</c:v>
                </c:pt>
                <c:pt idx="13">
                  <c:v>2.8082305354422841E-23</c:v>
                </c:pt>
                <c:pt idx="14">
                  <c:v>3.1024695731347855E-23</c:v>
                </c:pt>
                <c:pt idx="15">
                  <c:v>3.4271987941136468E-23</c:v>
                </c:pt>
                <c:pt idx="16">
                  <c:v>3.78554187290002E-23</c:v>
                </c:pt>
                <c:pt idx="17">
                  <c:v>4.1809387561858445E-23</c:v>
                </c:pt>
                <c:pt idx="18">
                  <c:v>4.6171772985456362E-23</c:v>
                </c:pt>
                <c:pt idx="19">
                  <c:v>5.0984280230386435E-23</c:v>
                </c:pt>
                <c:pt idx="20">
                  <c:v>5.6292823113764731E-23</c:v>
                </c:pt>
                <c:pt idx="21">
                  <c:v>6.2147943576382246E-23</c:v>
                </c:pt>
                <c:pt idx="22">
                  <c:v>6.8605272516019692E-23</c:v>
                </c:pt>
                <c:pt idx="23">
                  <c:v>7.5726035928895477E-23</c:v>
                </c:pt>
                <c:pt idx="24">
                  <c:v>8.357761075567281E-23</c:v>
                </c:pt>
                <c:pt idx="25">
                  <c:v>9.2234135249384252E-23</c:v>
                </c:pt>
                <c:pt idx="26">
                  <c:v>1.01777179142951E-22</c:v>
                </c:pt>
                <c:pt idx="27">
                  <c:v>1.1229647939829377E-22</c:v>
                </c:pt>
                <c:pt idx="28">
                  <c:v>1.2389074787003752E-22</c:v>
                </c:pt>
                <c:pt idx="29">
                  <c:v>1.3666855782032985E-22</c:v>
                </c:pt>
                <c:pt idx="30">
                  <c:v>1.5074931688100296E-22</c:v>
                </c:pt>
                <c:pt idx="31">
                  <c:v>1.6626433478116106E-22</c:v>
                </c:pt>
                <c:pt idx="32">
                  <c:v>1.8335799494756677E-22</c:v>
                </c:pt>
                <c:pt idx="33">
                  <c:v>2.0218903994842977E-22</c:v>
                </c:pt>
                <c:pt idx="34">
                  <c:v>2.2293198169498926E-22</c:v>
                </c:pt>
                <c:pt idx="35">
                  <c:v>2.4577864834721041E-22</c:v>
                </c:pt>
                <c:pt idx="36">
                  <c:v>2.7093988099786814E-22</c:v>
                </c:pt>
                <c:pt idx="37">
                  <c:v>2.986473944424551E-22</c:v>
                </c:pt>
                <c:pt idx="38">
                  <c:v>3.291558176897407E-22</c:v>
                </c:pt>
                <c:pt idx="39">
                  <c:v>3.6274493134069148E-22</c:v>
                </c:pt>
                <c:pt idx="40">
                  <c:v>3.9972212057258028E-22</c:v>
                </c:pt>
                <c:pt idx="41">
                  <c:v>4.404250642233421E-22</c:v>
                </c:pt>
                <c:pt idx="42">
                  <c:v>4.8522468239198353E-22</c:v>
                </c:pt>
                <c:pt idx="43">
                  <c:v>5.3452836706901189E-22</c:v>
                </c:pt>
                <c:pt idx="44">
                  <c:v>5.8878352260241101E-22</c:v>
                </c:pt>
                <c:pt idx="45">
                  <c:v>6.4848144530766973E-22</c:v>
                </c:pt>
                <c:pt idx="46">
                  <c:v>7.1416157426274893E-22</c:v>
                </c:pt>
                <c:pt idx="47">
                  <c:v>7.8641614831351608E-22</c:v>
                </c:pt>
                <c:pt idx="48">
                  <c:v>8.6589530757235182E-22</c:v>
                </c:pt>
                <c:pt idx="49">
                  <c:v>9.5331268124923632E-22</c:v>
                </c:pt>
                <c:pt idx="50">
                  <c:v>1.0494515075361476E-21</c:v>
                </c:pt>
                <c:pt idx="51">
                  <c:v>1.1551713355019443E-21</c:v>
                </c:pt>
                <c:pt idx="52">
                  <c:v>1.271415363578129E-21</c:v>
                </c:pt>
                <c:pt idx="53">
                  <c:v>1.3992184742600168E-21</c:v>
                </c:pt>
                <c:pt idx="54">
                  <c:v>1.5397160301518869E-21</c:v>
                </c:pt>
                <c:pt idx="55">
                  <c:v>1.6941535024879645E-21</c:v>
                </c:pt>
                <c:pt idx="56">
                  <c:v>1.8638970098109096E-21</c:v>
                </c:pt>
                <c:pt idx="57">
                  <c:v>2.050444851631526E-21</c:v>
                </c:pt>
                <c:pt idx="58">
                  <c:v>2.2554401296834715E-21</c:v>
                </c:pt>
                <c:pt idx="59">
                  <c:v>2.4806845578806052E-21</c:v>
                </c:pt>
                <c:pt idx="60">
                  <c:v>2.7281535713458525E-21</c:v>
                </c:pt>
                <c:pt idx="61">
                  <c:v>3.0000128549761215E-21</c:v>
                </c:pt>
                <c:pt idx="62">
                  <c:v>3.2986364230149437E-21</c:v>
                </c:pt>
                <c:pt idx="63">
                  <c:v>3.6266263930985537E-21</c:v>
                </c:pt>
                <c:pt idx="64">
                  <c:v>3.986834611315527E-21</c:v>
                </c:pt>
                <c:pt idx="65">
                  <c:v>4.382386299066021E-21</c:v>
                </c:pt>
                <c:pt idx="66">
                  <c:v>4.816705908028523E-21</c:v>
                </c:pt>
                <c:pt idx="67">
                  <c:v>5.2935453864542059E-21</c:v>
                </c:pt>
                <c:pt idx="68">
                  <c:v>5.8170150784299894E-21</c:v>
                </c:pt>
                <c:pt idx="69">
                  <c:v>6.3916174978191555E-21</c:v>
                </c:pt>
                <c:pt idx="70">
                  <c:v>7.0222842404409859E-21</c:v>
                </c:pt>
                <c:pt idx="71">
                  <c:v>7.7144163218503837E-21</c:v>
                </c:pt>
                <c:pt idx="72">
                  <c:v>8.4739282539971716E-21</c:v>
                </c:pt>
                <c:pt idx="73">
                  <c:v>9.3072962022440638E-21</c:v>
                </c:pt>
                <c:pt idx="74">
                  <c:v>1.0221610594961181E-20</c:v>
                </c:pt>
                <c:pt idx="75">
                  <c:v>1.1224633591325803E-20</c:v>
                </c:pt>
                <c:pt idx="76">
                  <c:v>1.23248618493562E-20</c:v>
                </c:pt>
                <c:pt idx="77">
                  <c:v>1.3531595075806621E-20</c:v>
                </c:pt>
                <c:pt idx="78">
                  <c:v>1.4855010882642758E-20</c:v>
                </c:pt>
                <c:pt idx="79">
                  <c:v>1.6306246521700052E-20</c:v>
                </c:pt>
                <c:pt idx="80">
                  <c:v>1.7897488120136673E-20</c:v>
                </c:pt>
                <c:pt idx="81">
                  <c:v>1.9642068094775853E-20</c:v>
                </c:pt>
                <c:pt idx="82">
                  <c:v>2.1554571483780251E-20</c:v>
                </c:pt>
                <c:pt idx="83">
                  <c:v>2.3650951999739299E-20</c:v>
                </c:pt>
                <c:pt idx="84">
                  <c:v>2.5948658679615021E-20</c:v>
                </c:pt>
                <c:pt idx="85">
                  <c:v>2.8466774084596779E-20</c:v>
                </c:pt>
                <c:pt idx="86">
                  <c:v>3.1226165087287707E-20</c:v>
                </c:pt>
                <c:pt idx="87">
                  <c:v>3.4249647375355705E-20</c:v>
                </c:pt>
                <c:pt idx="88">
                  <c:v>3.7562164900473433E-20</c:v>
                </c:pt>
                <c:pt idx="89">
                  <c:v>4.1190985609718295E-20</c:v>
                </c:pt>
                <c:pt idx="90">
                  <c:v>4.516591491434626E-20</c:v>
                </c:pt>
                <c:pt idx="91">
                  <c:v>4.9519528478772751E-20</c:v>
                </c:pt>
                <c:pt idx="92">
                  <c:v>5.4287426051628551E-20</c:v>
                </c:pt>
                <c:pt idx="93">
                  <c:v>5.9508508211709684E-20</c:v>
                </c:pt>
                <c:pt idx="94">
                  <c:v>6.5225278065701248E-20</c:v>
                </c:pt>
                <c:pt idx="95">
                  <c:v>7.1484170112683488E-20</c:v>
                </c:pt>
                <c:pt idx="96">
                  <c:v>7.83359086838901E-20</c:v>
                </c:pt>
                <c:pt idx="97">
                  <c:v>8.5835898576266475E-20</c:v>
                </c:pt>
                <c:pt idx="98">
                  <c:v>9.4044650726467744E-20</c:v>
                </c:pt>
                <c:pt idx="99">
                  <c:v>1.0302824601954138E-19</c:v>
                </c:pt>
                <c:pt idx="100">
                  <c:v>1.1285884059536376E-19</c:v>
                </c:pt>
                <c:pt idx="101">
                  <c:v>1.2361521630759113E-19</c:v>
                </c:pt>
                <c:pt idx="102">
                  <c:v>1.3538338030655498E-19</c:v>
                </c:pt>
                <c:pt idx="103">
                  <c:v>1.4825721806107579E-19</c:v>
                </c:pt>
                <c:pt idx="104">
                  <c:v>1.6233920450697943E-19</c:v>
                </c:pt>
                <c:pt idx="105">
                  <c:v>1.7774117841451954E-19</c:v>
                </c:pt>
                <c:pt idx="106">
                  <c:v>1.9458518550565907E-19</c:v>
                </c:pt>
                <c:pt idx="107">
                  <c:v>2.1300439632804273E-19</c:v>
                </c:pt>
                <c:pt idx="108">
                  <c:v>2.3314410540854319E-19</c:v>
                </c:pt>
                <c:pt idx="109">
                  <c:v>2.5516281876905556E-19</c:v>
                </c:pt>
                <c:pt idx="110">
                  <c:v>2.7923343749391423E-19</c:v>
                </c:pt>
                <c:pt idx="111">
                  <c:v>3.0554454569642613E-19</c:v>
                </c:pt>
                <c:pt idx="112">
                  <c:v>3.3430181194508326E-19</c:v>
                </c:pt>
                <c:pt idx="113">
                  <c:v>3.6572951398328581E-19</c:v>
                </c:pt>
                <c:pt idx="114">
                  <c:v>4.0007219741425021E-19</c:v>
                </c:pt>
                <c:pt idx="115">
                  <c:v>4.37596479930823E-19</c:v>
                </c:pt>
                <c:pt idx="116">
                  <c:v>4.7859301365390205E-19</c:v>
                </c:pt>
                <c:pt idx="117">
                  <c:v>5.2337861920920608E-19</c:v>
                </c:pt>
                <c:pt idx="118">
                  <c:v>5.7229860632696107E-19</c:v>
                </c:pt>
                <c:pt idx="119">
                  <c:v>6.2572929700047163E-19</c:v>
                </c:pt>
                <c:pt idx="120">
                  <c:v>6.8408076859337271E-19</c:v>
                </c:pt>
                <c:pt idx="121">
                  <c:v>7.477998357545316E-19</c:v>
                </c:pt>
                <c:pt idx="122">
                  <c:v>8.173732915868296E-19</c:v>
                </c:pt>
                <c:pt idx="123">
                  <c:v>8.9333143023732555E-19</c:v>
                </c:pt>
                <c:pt idx="124">
                  <c:v>9.7625187493855913E-19</c:v>
                </c:pt>
                <c:pt idx="125">
                  <c:v>1.066763737547194E-18</c:v>
                </c:pt>
                <c:pt idx="126">
                  <c:v>1.1655521378079201E-18</c:v>
                </c:pt>
                <c:pt idx="127">
                  <c:v>1.2733631129326341E-18</c:v>
                </c:pt>
                <c:pt idx="128">
                  <c:v>1.3910089506406041E-18</c:v>
                </c:pt>
                <c:pt idx="129">
                  <c:v>1.519373981570135E-18</c:v>
                </c:pt>
                <c:pt idx="130">
                  <c:v>1.6594208699643216E-18</c:v>
                </c:pt>
                <c:pt idx="131">
                  <c:v>1.812197444769706E-18</c:v>
                </c:pt>
                <c:pt idx="132">
                  <c:v>1.9788441167866734E-18</c:v>
                </c:pt>
                <c:pt idx="133">
                  <c:v>2.1606019312968928E-18</c:v>
                </c:pt>
                <c:pt idx="134">
                  <c:v>2.3588213096865682E-18</c:v>
                </c:pt>
                <c:pt idx="135">
                  <c:v>2.5749715380111647E-18</c:v>
                </c:pt>
                <c:pt idx="136">
                  <c:v>2.8106510652334771E-18</c:v>
                </c:pt>
                <c:pt idx="137">
                  <c:v>3.0675986790400183E-18</c:v>
                </c:pt>
                <c:pt idx="138">
                  <c:v>3.3477056327342204E-18</c:v>
                </c:pt>
                <c:pt idx="139">
                  <c:v>3.6530288027482714E-18</c:v>
                </c:pt>
                <c:pt idx="140">
                  <c:v>3.9858049628470926E-18</c:v>
                </c:pt>
                <c:pt idx="141">
                  <c:v>4.3484662681574175E-18</c:v>
                </c:pt>
                <c:pt idx="142">
                  <c:v>4.7436570497784495E-18</c:v>
                </c:pt>
                <c:pt idx="143">
                  <c:v>5.1742520289702687E-18</c:v>
                </c:pt>
                <c:pt idx="144">
                  <c:v>5.6433760688140406E-18</c:v>
                </c:pt>
                <c:pt idx="145">
                  <c:v>6.1544255908488449E-18</c:v>
                </c:pt>
                <c:pt idx="146">
                  <c:v>6.7110917945692786E-18</c:v>
                </c:pt>
                <c:pt idx="147">
                  <c:v>7.3173858288776223E-18</c:v>
                </c:pt>
                <c:pt idx="148">
                  <c:v>7.9776660766811303E-18</c:v>
                </c:pt>
                <c:pt idx="149">
                  <c:v>8.6966677268937734E-18</c:v>
                </c:pt>
                <c:pt idx="150">
                  <c:v>9.4795348222007939E-18</c:v>
                </c:pt>
                <c:pt idx="151">
                  <c:v>1.0331854986165885E-17</c:v>
                </c:pt>
                <c:pt idx="152">
                  <c:v>1.1259697049687005E-17</c:v>
                </c:pt>
                <c:pt idx="153">
                  <c:v>1.2269651814533286E-17</c:v>
                </c:pt>
                <c:pt idx="154">
                  <c:v>1.336887621081919E-17</c:v>
                </c:pt>
                <c:pt idx="155">
                  <c:v>1.4565141125905633E-17</c:v>
                </c:pt>
                <c:pt idx="156">
                  <c:v>1.5866883204478568E-17</c:v>
                </c:pt>
                <c:pt idx="157">
                  <c:v>1.728326094355572E-17</c:v>
                </c:pt>
                <c:pt idx="158">
                  <c:v>1.8824215432069683E-17</c:v>
                </c:pt>
                <c:pt idx="159">
                  <c:v>2.0500536112593036E-17</c:v>
                </c:pt>
                <c:pt idx="160">
                  <c:v>2.2323931972874526E-17</c:v>
                </c:pt>
                <c:pt idx="161">
                  <c:v>2.4307108607311888E-17</c:v>
                </c:pt>
                <c:pt idx="162">
                  <c:v>2.6463851623474698E-17</c:v>
                </c:pt>
                <c:pt idx="163">
                  <c:v>2.8809116906500712E-17</c:v>
                </c:pt>
                <c:pt idx="164">
                  <c:v>3.1359128294834347E-17</c:v>
                </c:pt>
                <c:pt idx="165">
                  <c:v>3.4131483264569404E-17</c:v>
                </c:pt>
                <c:pt idx="166">
                  <c:v>3.7145267266873741E-17</c:v>
                </c:pt>
                <c:pt idx="167">
                  <c:v>4.0421177413756404E-17</c:v>
                </c:pt>
                <c:pt idx="168">
                  <c:v>4.3981656262308836E-17</c:v>
                </c:pt>
                <c:pt idx="169">
                  <c:v>4.7851036506462565E-17</c:v>
                </c:pt>
                <c:pt idx="170">
                  <c:v>5.2055697448885197E-17</c:v>
                </c:pt>
                <c:pt idx="171">
                  <c:v>5.6624234194064642E-17</c:v>
                </c:pt>
                <c:pt idx="172">
                  <c:v>6.1587640577308501E-17</c:v>
                </c:pt>
                <c:pt idx="173">
                  <c:v>6.6979506923708434E-17</c:v>
                </c:pt>
                <c:pt idx="174">
                  <c:v>7.2836233816529772E-17</c:v>
                </c:pt>
                <c:pt idx="175">
                  <c:v>7.9197263146397369E-17</c:v>
                </c:pt>
                <c:pt idx="176">
                  <c:v>8.6105327811599859E-17</c:v>
                </c:pt>
                <c:pt idx="177">
                  <c:v>9.3606721546284439E-17</c:v>
                </c:pt>
                <c:pt idx="178">
                  <c:v>1.0175159046791045E-16</c:v>
                </c:pt>
                <c:pt idx="179">
                  <c:v>1.1059424805855914E-16</c:v>
                </c:pt>
                <c:pt idx="180">
                  <c:v>1.2019351542731747E-16</c:v>
                </c:pt>
                <c:pt idx="181">
                  <c:v>1.3061308884362105E-16</c:v>
                </c:pt>
                <c:pt idx="182">
                  <c:v>1.4192193668478798E-16</c:v>
                </c:pt>
                <c:pt idx="183">
                  <c:v>1.5419472810603695E-16</c:v>
                </c:pt>
                <c:pt idx="184">
                  <c:v>1.6751229591863682E-16</c:v>
                </c:pt>
                <c:pt idx="185">
                  <c:v>1.8196213635260311E-16</c:v>
                </c:pt>
                <c:pt idx="186">
                  <c:v>1.9763894858543423E-16</c:v>
                </c:pt>
                <c:pt idx="187">
                  <c:v>2.1464521713876084E-16</c:v>
                </c:pt>
                <c:pt idx="188">
                  <c:v>2.3309184048175195E-16</c:v>
                </c:pt>
                <c:pt idx="189">
                  <c:v>2.5309880943468189E-16</c:v>
                </c:pt>
                <c:pt idx="190">
                  <c:v>2.7479593923972696E-16</c:v>
                </c:pt>
                <c:pt idx="191">
                  <c:v>2.9832365945992498E-16</c:v>
                </c:pt>
                <c:pt idx="192">
                  <c:v>3.238338661831234E-16</c:v>
                </c:pt>
                <c:pt idx="193">
                  <c:v>3.5149084134694057E-16</c:v>
                </c:pt>
                <c:pt idx="194">
                  <c:v>3.8147224436515724E-16</c:v>
                </c:pt>
                <c:pt idx="195">
                  <c:v>4.1397018162718074E-16</c:v>
                </c:pt>
                <c:pt idx="196">
                  <c:v>4.491923598625382E-16</c:v>
                </c:pt>
                <c:pt idx="197">
                  <c:v>4.8736332981346673E-16</c:v>
                </c:pt>
                <c:pt idx="198">
                  <c:v>5.2872582714294201E-16</c:v>
                </c:pt>
                <c:pt idx="199">
                  <c:v>5.7354221802561067E-16</c:v>
                </c:pt>
                <c:pt idx="200">
                  <c:v>6.2209605742696737E-16</c:v>
                </c:pt>
                <c:pt idx="201">
                  <c:v>6.7469376867513329E-16</c:v>
                </c:pt>
                <c:pt idx="202">
                  <c:v>7.3166645357224653E-16</c:v>
                </c:pt>
                <c:pt idx="203">
                  <c:v>7.9337184298213332E-16</c:v>
                </c:pt>
                <c:pt idx="204">
                  <c:v>8.6019639857049333E-16</c:v>
                </c:pt>
                <c:pt idx="205">
                  <c:v>9.3255757716781773E-16</c:v>
                </c:pt>
                <c:pt idx="206">
                  <c:v>1.0109062700759969E-15</c:v>
                </c:pt>
                <c:pt idx="207">
                  <c:v>1.0957294305528929E-15</c:v>
                </c:pt>
                <c:pt idx="208">
                  <c:v>1.1875529036876682E-15</c:v>
                </c:pt>
                <c:pt idx="209">
                  <c:v>1.2869444739297129E-15</c:v>
                </c:pt>
                <c:pt idx="210">
                  <c:v>1.3945171466588072E-15</c:v>
                </c:pt>
                <c:pt idx="211">
                  <c:v>1.5109326813908846E-15</c:v>
                </c:pt>
                <c:pt idx="212">
                  <c:v>1.6369053955061222E-15</c:v>
                </c:pt>
                <c:pt idx="213">
                  <c:v>1.7732062587732282E-15</c:v>
                </c:pt>
                <c:pt idx="214">
                  <c:v>1.9206673004252972E-15</c:v>
                </c:pt>
                <c:pt idx="215">
                  <c:v>2.0801863521385331E-15</c:v>
                </c:pt>
                <c:pt idx="216">
                  <c:v>2.2527321519652287E-15</c:v>
                </c:pt>
                <c:pt idx="217">
                  <c:v>2.4393498361004737E-15</c:v>
                </c:pt>
                <c:pt idx="218">
                  <c:v>2.6411668473178868E-15</c:v>
                </c:pt>
                <c:pt idx="219">
                  <c:v>2.8593992910030244E-15</c:v>
                </c:pt>
                <c:pt idx="220">
                  <c:v>3.0953587719574713E-15</c:v>
                </c:pt>
                <c:pt idx="221">
                  <c:v>3.3504597475469976E-15</c:v>
                </c:pt>
                <c:pt idx="222">
                  <c:v>3.6262274353395654E-15</c:v>
                </c:pt>
                <c:pt idx="223">
                  <c:v>3.9243063161299832E-15</c:v>
                </c:pt>
                <c:pt idx="224">
                  <c:v>4.2464692761952362E-15</c:v>
                </c:pt>
                <c:pt idx="225">
                  <c:v>4.5946274357767858E-15</c:v>
                </c:pt>
                <c:pt idx="226">
                  <c:v>4.9708407141600036E-15</c:v>
                </c:pt>
                <c:pt idx="227">
                  <c:v>5.3773291853319522E-15</c:v>
                </c:pt>
                <c:pt idx="228">
                  <c:v>5.816485282059252E-15</c:v>
                </c:pt>
                <c:pt idx="229">
                  <c:v>6.2908869103613035E-15</c:v>
                </c:pt>
                <c:pt idx="230">
                  <c:v>6.8033115407712916E-15</c:v>
                </c:pt>
                <c:pt idx="231">
                  <c:v>7.3567513475063137E-15</c:v>
                </c:pt>
                <c:pt idx="232">
                  <c:v>7.95442947171832E-15</c:v>
                </c:pt>
                <c:pt idx="233">
                  <c:v>8.5998174904052653E-15</c:v>
                </c:pt>
                <c:pt idx="234">
                  <c:v>9.2966541783363225E-15</c:v>
                </c:pt>
                <c:pt idx="235">
                  <c:v>1.0048965656522405E-14</c:v>
                </c:pt>
                <c:pt idx="236">
                  <c:v>1.0861087027364748E-14</c:v>
                </c:pt>
                <c:pt idx="237">
                  <c:v>1.1737685603666977E-14</c:v>
                </c:pt>
                <c:pt idx="238">
                  <c:v>1.2683785846237685E-14</c:v>
                </c:pt>
                <c:pt idx="239">
                  <c:v>1.3704796132863889E-14</c:v>
                </c:pt>
                <c:pt idx="240">
                  <c:v>1.4806537490042269E-14</c:v>
                </c:pt>
                <c:pt idx="241">
                  <c:v>1.5995274428046848E-14</c:v>
                </c:pt>
                <c:pt idx="242">
                  <c:v>1.7277748029734021E-14</c:v>
                </c:pt>
                <c:pt idx="243">
                  <c:v>1.8661211453967021E-14</c:v>
                </c:pt>
                <c:pt idx="244">
                  <c:v>2.0153468025745165E-14</c:v>
                </c:pt>
                <c:pt idx="245">
                  <c:v>2.1762912097077371E-14</c:v>
                </c:pt>
                <c:pt idx="246">
                  <c:v>2.3498572875401931E-14</c:v>
                </c:pt>
                <c:pt idx="247">
                  <c:v>2.5370161429988607E-14</c:v>
                </c:pt>
                <c:pt idx="248">
                  <c:v>2.7388121101290414E-14</c:v>
                </c:pt>
                <c:pt idx="249">
                  <c:v>2.9563681553747169E-14</c:v>
                </c:pt>
                <c:pt idx="250">
                  <c:v>3.1908916729096582E-14</c:v>
                </c:pt>
                <c:pt idx="251">
                  <c:v>3.4436806974924109E-14</c:v>
                </c:pt>
                <c:pt idx="252">
                  <c:v>3.7161305642040481E-14</c:v>
                </c:pt>
                <c:pt idx="253">
                  <c:v>4.0097410464379185E-14</c:v>
                </c:pt>
                <c:pt idx="254">
                  <c:v>4.3261240056564546E-14</c:v>
                </c:pt>
                <c:pt idx="255">
                  <c:v>4.6670115887172503E-14</c:v>
                </c:pt>
                <c:pt idx="256">
                  <c:v>5.034265011010947E-14</c:v>
                </c:pt>
                <c:pt idx="257">
                  <c:v>5.4298839662530959E-14</c:v>
                </c:pt>
                <c:pt idx="258">
                  <c:v>5.85601670654626E-14</c:v>
                </c:pt>
                <c:pt idx="259">
                  <c:v>6.3149708392832059E-14</c:v>
                </c:pt>
                <c:pt idx="260">
                  <c:v>6.8092248906169018E-14</c:v>
                </c:pt>
                <c:pt idx="261">
                  <c:v>7.3414406885683069E-14</c:v>
                </c:pt>
                <c:pt idx="262">
                  <c:v>7.9144766224395566E-14</c:v>
                </c:pt>
                <c:pt idx="263">
                  <c:v>8.5314018389941481E-14</c:v>
                </c:pt>
                <c:pt idx="264">
                  <c:v>9.1955114399359031E-14</c:v>
                </c:pt>
                <c:pt idx="265">
                  <c:v>9.9103427495430015E-14</c:v>
                </c:pt>
                <c:pt idx="266">
                  <c:v>1.0679692725918074E-13</c:v>
                </c:pt>
                <c:pt idx="267">
                  <c:v>1.1507636594223956E-13</c:v>
                </c:pt>
                <c:pt idx="268">
                  <c:v>1.2398547785497491E-13</c:v>
                </c:pt>
                <c:pt idx="269">
                  <c:v>1.3357119270198621E-13</c:v>
                </c:pt>
                <c:pt idx="270">
                  <c:v>1.4388386381569321E-13</c:v>
                </c:pt>
                <c:pt idx="271">
                  <c:v>1.5497751230184969E-13</c:v>
                </c:pt>
                <c:pt idx="272">
                  <c:v>1.6691008817785375E-13</c:v>
                </c:pt>
                <c:pt idx="273">
                  <c:v>1.797437496561353E-13</c:v>
                </c:pt>
                <c:pt idx="274">
                  <c:v>1.9354516180087726E-13</c:v>
                </c:pt>
                <c:pt idx="275">
                  <c:v>2.0838581586711213E-13</c:v>
                </c:pt>
                <c:pt idx="276">
                  <c:v>2.2434237071725876E-13</c:v>
                </c:pt>
                <c:pt idx="277">
                  <c:v>2.4149701780156172E-13</c:v>
                </c:pt>
                <c:pt idx="278">
                  <c:v>2.5993787128624727E-13</c:v>
                </c:pt>
                <c:pt idx="279">
                  <c:v>2.7975938501651639E-13</c:v>
                </c:pt>
                <c:pt idx="280">
                  <c:v>3.0106279811161041E-13</c:v>
                </c:pt>
                <c:pt idx="281">
                  <c:v>3.2395661110598946E-13</c:v>
                </c:pt>
                <c:pt idx="282">
                  <c:v>3.4855709467508531E-13</c:v>
                </c:pt>
                <c:pt idx="283">
                  <c:v>3.7498883311606209E-13</c:v>
                </c:pt>
                <c:pt idx="284">
                  <c:v>4.0338530489457937E-13</c:v>
                </c:pt>
                <c:pt idx="285">
                  <c:v>4.3388950271761647E-13</c:v>
                </c:pt>
                <c:pt idx="286">
                  <c:v>4.6665459575111193E-13</c:v>
                </c:pt>
                <c:pt idx="287">
                  <c:v>5.0184463676942116E-13</c:v>
                </c:pt>
                <c:pt idx="288">
                  <c:v>5.3963531720267913E-13</c:v>
                </c:pt>
                <c:pt idx="289">
                  <c:v>5.8021477323807171E-13</c:v>
                </c:pt>
                <c:pt idx="290">
                  <c:v>6.237844463328825E-13</c:v>
                </c:pt>
                <c:pt idx="291">
                  <c:v>6.7056000171156757E-13</c:v>
                </c:pt>
                <c:pt idx="292">
                  <c:v>7.2077230864643017E-13</c:v>
                </c:pt>
                <c:pt idx="293">
                  <c:v>7.746684865633048E-13</c:v>
                </c:pt>
                <c:pt idx="294">
                  <c:v>8.3251302126989505E-13</c:v>
                </c:pt>
                <c:pt idx="295">
                  <c:v>8.9458895587659099E-13</c:v>
                </c:pt>
                <c:pt idx="296">
                  <c:v>9.61199161268517E-13</c:v>
                </c:pt>
                <c:pt idx="297">
                  <c:v>1.0326676912938136E-12</c:v>
                </c:pt>
                <c:pt idx="298">
                  <c:v>1.1093412281586464E-12</c:v>
                </c:pt>
                <c:pt idx="299">
                  <c:v>1.1915906238639669E-12</c:v>
                </c:pt>
                <c:pt idx="300">
                  <c:v>1.2798125438852659E-12</c:v>
                </c:pt>
                <c:pt idx="301">
                  <c:v>1.374431219684522E-12</c:v>
                </c:pt>
                <c:pt idx="302">
                  <c:v>1.4759003170548882E-12</c:v>
                </c:pt>
                <c:pt idx="303">
                  <c:v>1.5847049277353715E-12</c:v>
                </c:pt>
                <c:pt idx="304">
                  <c:v>1.7013636921949257E-12</c:v>
                </c:pt>
                <c:pt idx="305">
                  <c:v>1.8264310619760349E-12</c:v>
                </c:pt>
                <c:pt idx="306">
                  <c:v>1.9604997105082628E-12</c:v>
                </c:pt>
                <c:pt idx="307">
                  <c:v>2.1042031018507706E-12</c:v>
                </c:pt>
                <c:pt idx="308">
                  <c:v>2.258218227410552E-12</c:v>
                </c:pt>
                <c:pt idx="309">
                  <c:v>2.4232685212977452E-12</c:v>
                </c:pt>
                <c:pt idx="310">
                  <c:v>2.6001269656368599E-12</c:v>
                </c:pt>
                <c:pt idx="311">
                  <c:v>2.7896193978462346E-12</c:v>
                </c:pt>
                <c:pt idx="312">
                  <c:v>2.9926280326335321E-12</c:v>
                </c:pt>
                <c:pt idx="313">
                  <c:v>3.2100952122329454E-12</c:v>
                </c:pt>
                <c:pt idx="314">
                  <c:v>3.4430273992352726E-12</c:v>
                </c:pt>
                <c:pt idx="315">
                  <c:v>3.6924994272337438E-12</c:v>
                </c:pt>
                <c:pt idx="316">
                  <c:v>3.9596590254338808E-12</c:v>
                </c:pt>
                <c:pt idx="317">
                  <c:v>4.2457316343522757E-12</c:v>
                </c:pt>
                <c:pt idx="318">
                  <c:v>4.5520255307657471E-12</c:v>
                </c:pt>
                <c:pt idx="319">
                  <c:v>4.8799372811668701E-12</c:v>
                </c:pt>
                <c:pt idx="320">
                  <c:v>5.2309575441419582E-12</c:v>
                </c:pt>
                <c:pt idx="321">
                  <c:v>5.6066772433128176E-12</c:v>
                </c:pt>
                <c:pt idx="322">
                  <c:v>6.0087941337819486E-12</c:v>
                </c:pt>
                <c:pt idx="323">
                  <c:v>6.4391197863926721E-12</c:v>
                </c:pt>
                <c:pt idx="324">
                  <c:v>6.8995870155662192E-12</c:v>
                </c:pt>
                <c:pt idx="325">
                  <c:v>7.3922577780140977E-12</c:v>
                </c:pt>
                <c:pt idx="326">
                  <c:v>7.9193315712444446E-12</c:v>
                </c:pt>
                <c:pt idx="327">
                  <c:v>8.4831543624978553E-12</c:v>
                </c:pt>
                <c:pt idx="328">
                  <c:v>9.0862280805607902E-12</c:v>
                </c:pt>
                <c:pt idx="329">
                  <c:v>9.7312207048219333E-12</c:v>
                </c:pt>
                <c:pt idx="330">
                  <c:v>1.042097698795995E-11</c:v>
                </c:pt>
                <c:pt idx="331">
                  <c:v>1.1158529850793788E-11</c:v>
                </c:pt>
                <c:pt idx="332">
                  <c:v>1.1947112490084998E-11</c:v>
                </c:pt>
                <c:pt idx="333">
                  <c:v>1.2790171242473066E-11</c:v>
                </c:pt>
                <c:pt idx="334">
                  <c:v>1.3691379250243333E-11</c:v>
                </c:pt>
                <c:pt idx="335">
                  <c:v>1.4654650977295562E-11</c:v>
                </c:pt>
                <c:pt idx="336">
                  <c:v>1.5684157626491678E-11</c:v>
                </c:pt>
                <c:pt idx="337">
                  <c:v>1.6784343512534735E-11</c:v>
                </c:pt>
                <c:pt idx="338">
                  <c:v>1.7959943447664174E-11</c:v>
                </c:pt>
                <c:pt idx="339">
                  <c:v>1.9216001200765428E-11</c:v>
                </c:pt>
                <c:pt idx="340">
                  <c:v>2.055788909398505E-11</c:v>
                </c:pt>
                <c:pt idx="341">
                  <c:v>2.199132880463156E-11</c:v>
                </c:pt>
                <c:pt idx="342">
                  <c:v>2.3522413444029929E-11</c:v>
                </c:pt>
                <c:pt idx="343">
                  <c:v>2.5157630989106092E-11</c:v>
                </c:pt>
                <c:pt idx="344">
                  <c:v>2.6903889146806679E-11</c:v>
                </c:pt>
                <c:pt idx="345">
                  <c:v>2.8768541736028937E-11</c:v>
                </c:pt>
                <c:pt idx="346">
                  <c:v>3.0759416676549379E-11</c:v>
                </c:pt>
                <c:pt idx="347">
                  <c:v>3.2884845679526061E-11</c:v>
                </c:pt>
                <c:pt idx="348">
                  <c:v>3.5153695739499723E-11</c:v>
                </c:pt>
                <c:pt idx="349">
                  <c:v>3.7575402533469453E-11</c:v>
                </c:pt>
                <c:pt idx="350">
                  <c:v>4.016000583857075E-11</c:v>
                </c:pt>
                <c:pt idx="351">
                  <c:v>4.2918187086158376E-11</c:v>
                </c:pt>
                <c:pt idx="352">
                  <c:v>4.5861309176698862E-11</c:v>
                </c:pt>
                <c:pt idx="353">
                  <c:v>4.9001458686881915E-11</c:v>
                </c:pt>
                <c:pt idx="354">
                  <c:v>5.2351490607610346E-11</c:v>
                </c:pt>
                <c:pt idx="355">
                  <c:v>5.5925075759395037E-11</c:v>
                </c:pt>
                <c:pt idx="356">
                  <c:v>5.9736751039696938E-11</c:v>
                </c:pt>
                <c:pt idx="357">
                  <c:v>6.380197266541057E-11</c:v>
                </c:pt>
                <c:pt idx="358">
                  <c:v>6.8137172582694993E-11</c:v>
                </c:pt>
                <c:pt idx="359">
                  <c:v>7.2759818225862158E-11</c:v>
                </c:pt>
                <c:pt idx="360">
                  <c:v>7.7688475817053774E-11</c:v>
                </c:pt>
                <c:pt idx="361">
                  <c:v>8.2942877408973992E-11</c:v>
                </c:pt>
                <c:pt idx="362">
                  <c:v>8.8543991884026567E-11</c:v>
                </c:pt>
                <c:pt idx="363">
                  <c:v>9.4514100134895522E-11</c:v>
                </c:pt>
                <c:pt idx="364">
                  <c:v>1.0087687466387065E-10</c:v>
                </c:pt>
                <c:pt idx="365">
                  <c:v>1.0765746385115411E-10</c:v>
                </c:pt>
                <c:pt idx="366">
                  <c:v>1.1488258115596349E-10</c:v>
                </c:pt>
                <c:pt idx="367">
                  <c:v>1.2258059952856132E-10</c:v>
                </c:pt>
                <c:pt idx="368">
                  <c:v>1.3078165132634696E-10</c:v>
                </c:pt>
                <c:pt idx="369">
                  <c:v>1.3951773404298555E-10</c:v>
                </c:pt>
                <c:pt idx="370">
                  <c:v>1.4882282217614426E-10</c:v>
                </c:pt>
                <c:pt idx="371">
                  <c:v>1.5873298557689369E-10</c:v>
                </c:pt>
                <c:pt idx="372">
                  <c:v>1.6928651464220471E-10</c:v>
                </c:pt>
                <c:pt idx="373">
                  <c:v>1.8052405273123449E-10</c:v>
                </c:pt>
                <c:pt idx="374">
                  <c:v>1.9248873620643618E-10</c:v>
                </c:pt>
                <c:pt idx="375">
                  <c:v>2.0522634252177213E-10</c:v>
                </c:pt>
                <c:pt idx="376">
                  <c:v>2.1878544680277229E-10</c:v>
                </c:pt>
                <c:pt idx="377">
                  <c:v>2.3321758738661215E-10</c:v>
                </c:pt>
                <c:pt idx="378">
                  <c:v>2.4857744081515243E-10</c:v>
                </c:pt>
                <c:pt idx="379">
                  <c:v>2.6492300679978149E-10</c:v>
                </c:pt>
                <c:pt idx="380">
                  <c:v>2.8231580370415719E-10</c:v>
                </c:pt>
                <c:pt idx="381">
                  <c:v>3.0082107511950018E-10</c:v>
                </c:pt>
                <c:pt idx="382">
                  <c:v>3.2050800813714758E-10</c:v>
                </c:pt>
                <c:pt idx="383">
                  <c:v>3.4144996395452874E-10</c:v>
                </c:pt>
                <c:pt idx="384">
                  <c:v>3.6372472148384637E-10</c:v>
                </c:pt>
                <c:pt idx="385">
                  <c:v>3.8741473466732823E-10</c:v>
                </c:pt>
                <c:pt idx="386">
                  <c:v>4.1260740423942573E-10</c:v>
                </c:pt>
                <c:pt idx="387">
                  <c:v>4.3939536471439706E-10</c:v>
                </c:pt>
                <c:pt idx="388">
                  <c:v>4.6787678741786981E-10</c:v>
                </c:pt>
                <c:pt idx="389">
                  <c:v>4.9815570042281269E-10</c:v>
                </c:pt>
                <c:pt idx="390">
                  <c:v>5.3034232629454962E-10</c:v>
                </c:pt>
                <c:pt idx="391">
                  <c:v>5.645534385954497E-10</c:v>
                </c:pt>
                <c:pt idx="392">
                  <c:v>6.0091273814845975E-10</c:v>
                </c:pt>
                <c:pt idx="393">
                  <c:v>6.3955125010925217E-10</c:v>
                </c:pt>
                <c:pt idx="394">
                  <c:v>6.8060774294997355E-10</c:v>
                </c:pt>
                <c:pt idx="395">
                  <c:v>7.2422917051329309E-10</c:v>
                </c:pt>
                <c:pt idx="396">
                  <c:v>7.7057113835374098E-10</c:v>
                </c:pt>
                <c:pt idx="397">
                  <c:v>8.1979839564459061E-10</c:v>
                </c:pt>
                <c:pt idx="398">
                  <c:v>8.7208535399238961E-10</c:v>
                </c:pt>
                <c:pt idx="399">
                  <c:v>9.2761663456842643E-10</c:v>
                </c:pt>
                <c:pt idx="400">
                  <c:v>9.8658764503697038E-10</c:v>
                </c:pt>
                <c:pt idx="401">
                  <c:v>1.0492051878323757E-9</c:v>
                </c:pt>
                <c:pt idx="402">
                  <c:v>1.1156881014163296E-9</c:v>
                </c:pt>
                <c:pt idx="403">
                  <c:v>1.1862679362248259E-9</c:v>
                </c:pt>
                <c:pt idx="404">
                  <c:v>1.2611896671001327E-9</c:v>
                </c:pt>
                <c:pt idx="405">
                  <c:v>1.3407124440908442E-9</c:v>
                </c:pt>
                <c:pt idx="406">
                  <c:v>1.4251103835954577E-9</c:v>
                </c:pt>
                <c:pt idx="407">
                  <c:v>1.5146734019214586E-9</c:v>
                </c:pt>
                <c:pt idx="408">
                  <c:v>1.6097080934329811E-9</c:v>
                </c:pt>
                <c:pt idx="409">
                  <c:v>1.7105386555656417E-9</c:v>
                </c:pt>
                <c:pt idx="410">
                  <c:v>1.8175078630979666E-9</c:v>
                </c:pt>
                <c:pt idx="411">
                  <c:v>1.9309780941837301E-9</c:v>
                </c:pt>
                <c:pt idx="412">
                  <c:v>2.0513324107709E-9</c:v>
                </c:pt>
                <c:pt idx="413">
                  <c:v>2.1789756961587268E-9</c:v>
                </c:pt>
                <c:pt idx="414">
                  <c:v>2.3143358525766093E-9</c:v>
                </c:pt>
                <c:pt idx="415">
                  <c:v>2.457865061805927E-9</c:v>
                </c:pt>
                <c:pt idx="416">
                  <c:v>2.6100411120106552E-9</c:v>
                </c:pt>
                <c:pt idx="417">
                  <c:v>2.7713687940921894E-9</c:v>
                </c:pt>
                <c:pt idx="418">
                  <c:v>2.9423813710417418E-9</c:v>
                </c:pt>
                <c:pt idx="419">
                  <c:v>3.1236421239271807E-9</c:v>
                </c:pt>
                <c:pt idx="420">
                  <c:v>3.315745978323114E-9</c:v>
                </c:pt>
                <c:pt idx="421">
                  <c:v>3.5193212151713628E-9</c:v>
                </c:pt>
                <c:pt idx="422">
                  <c:v>3.7350312702462282E-9</c:v>
                </c:pt>
                <c:pt idx="423">
                  <c:v>3.9635766265938408E-9</c:v>
                </c:pt>
                <c:pt idx="424">
                  <c:v>4.2056968045179313E-9</c:v>
                </c:pt>
                <c:pt idx="425">
                  <c:v>4.4621724538972293E-9</c:v>
                </c:pt>
                <c:pt idx="426">
                  <c:v>4.7338275538408569E-9</c:v>
                </c:pt>
                <c:pt idx="427">
                  <c:v>5.0215317249194271E-9</c:v>
                </c:pt>
                <c:pt idx="428">
                  <c:v>5.3262026594499811E-9</c:v>
                </c:pt>
                <c:pt idx="429">
                  <c:v>5.6488086755650004E-9</c:v>
                </c:pt>
                <c:pt idx="430">
                  <c:v>5.9903714010571289E-9</c:v>
                </c:pt>
                <c:pt idx="431">
                  <c:v>6.3519685932650478E-9</c:v>
                </c:pt>
                <c:pt idx="432">
                  <c:v>6.734737101550025E-9</c:v>
                </c:pt>
                <c:pt idx="433">
                  <c:v>7.1398759792103654E-9</c:v>
                </c:pt>
                <c:pt idx="434">
                  <c:v>7.5686497519890086E-9</c:v>
                </c:pt>
                <c:pt idx="435">
                  <c:v>8.0223918506541069E-9</c:v>
                </c:pt>
                <c:pt idx="436">
                  <c:v>8.5025082154648452E-9</c:v>
                </c:pt>
                <c:pt idx="437">
                  <c:v>9.010481080688091E-9</c:v>
                </c:pt>
                <c:pt idx="438">
                  <c:v>9.5478729476923933E-9</c:v>
                </c:pt>
                <c:pt idx="439">
                  <c:v>1.0116330755528541E-8</c:v>
                </c:pt>
                <c:pt idx="440">
                  <c:v>1.0717590258296977E-8</c:v>
                </c:pt>
                <c:pt idx="441">
                  <c:v>1.1353480619017109E-8</c:v>
                </c:pt>
                <c:pt idx="442">
                  <c:v>1.2025929230138645E-8</c:v>
                </c:pt>
                <c:pt idx="443">
                  <c:v>1.2736966771282271E-8</c:v>
                </c:pt>
                <c:pt idx="444">
                  <c:v>1.3488732515259279E-8</c:v>
                </c:pt>
                <c:pt idx="445">
                  <c:v>1.4283479893901997E-8</c:v>
                </c:pt>
                <c:pt idx="446">
                  <c:v>1.5123582335737579E-8</c:v>
                </c:pt>
                <c:pt idx="447">
                  <c:v>1.601153938806569E-8</c:v>
                </c:pt>
                <c:pt idx="448">
                  <c:v>1.6949983136523425E-8</c:v>
                </c:pt>
                <c:pt idx="449">
                  <c:v>1.7941684935817427E-8</c:v>
                </c:pt>
                <c:pt idx="450">
                  <c:v>1.8989562465855474E-8</c:v>
                </c:pt>
                <c:pt idx="451">
                  <c:v>2.0096687128141636E-8</c:v>
                </c:pt>
                <c:pt idx="452">
                  <c:v>2.1266291797921329E-8</c:v>
                </c:pt>
                <c:pt idx="453">
                  <c:v>2.2501778948227451E-8</c:v>
                </c:pt>
                <c:pt idx="454">
                  <c:v>2.3806729162655772E-8</c:v>
                </c:pt>
                <c:pt idx="455">
                  <c:v>2.5184910054412782E-8</c:v>
                </c:pt>
                <c:pt idx="456">
                  <c:v>2.6640285609914766E-8</c:v>
                </c:pt>
                <c:pt idx="457">
                  <c:v>2.8177025975982844E-8</c:v>
                </c:pt>
                <c:pt idx="458">
                  <c:v>2.9799517710474296E-8</c:v>
                </c:pt>
                <c:pt idx="459">
                  <c:v>3.1512374517014979E-8</c:v>
                </c:pt>
                <c:pt idx="460">
                  <c:v>3.3320448485355385E-8</c:v>
                </c:pt>
                <c:pt idx="461">
                  <c:v>3.5228841859763372E-8</c:v>
                </c:pt>
                <c:pt idx="462">
                  <c:v>3.7242919358784676E-8</c:v>
                </c:pt>
                <c:pt idx="463">
                  <c:v>3.9368321070665112E-8</c:v>
                </c:pt>
                <c:pt idx="464">
                  <c:v>4.1610975949717524E-8</c:v>
                </c:pt>
                <c:pt idx="465">
                  <c:v>4.3977115939947642E-8</c:v>
                </c:pt>
                <c:pt idx="466">
                  <c:v>4.6473290753320096E-8</c:v>
                </c:pt>
                <c:pt idx="467">
                  <c:v>4.910638333115337E-8</c:v>
                </c:pt>
                <c:pt idx="468">
                  <c:v>5.1883626018280926E-8</c:v>
                </c:pt>
                <c:pt idx="469">
                  <c:v>5.4812617480800256E-8</c:v>
                </c:pt>
                <c:pt idx="470">
                  <c:v>5.7901340399475686E-8</c:v>
                </c:pt>
                <c:pt idx="471">
                  <c:v>6.1158179972120601E-8</c:v>
                </c:pt>
                <c:pt idx="472">
                  <c:v>6.4591943259623518E-8</c:v>
                </c:pt>
                <c:pt idx="473">
                  <c:v>6.8211879411642554E-8</c:v>
                </c:pt>
                <c:pt idx="474">
                  <c:v>7.2027700809419865E-8</c:v>
                </c:pt>
                <c:pt idx="475">
                  <c:v>7.6049605164625875E-8</c:v>
                </c:pt>
                <c:pt idx="476">
                  <c:v>8.0288298614674373E-8</c:v>
                </c:pt>
                <c:pt idx="477">
                  <c:v>8.4755019856518469E-8</c:v>
                </c:pt>
                <c:pt idx="478">
                  <c:v>8.9461565362569086E-8</c:v>
                </c:pt>
                <c:pt idx="479">
                  <c:v>9.4420315724060557E-8</c:v>
                </c:pt>
                <c:pt idx="480">
                  <c:v>9.9644263168932466E-8</c:v>
                </c:pt>
                <c:pt idx="481">
                  <c:v>1.0514704030310168E-7</c:v>
                </c:pt>
                <c:pt idx="482">
                  <c:v>1.1094295012586722E-7</c:v>
                </c:pt>
                <c:pt idx="483">
                  <c:v>1.1704699737210902E-7</c:v>
                </c:pt>
                <c:pt idx="484">
                  <c:v>1.2347492123594674E-7</c:v>
                </c:pt>
                <c:pt idx="485">
                  <c:v>1.3024322953257942E-7</c:v>
                </c:pt>
                <c:pt idx="486">
                  <c:v>1.3736923435716266E-7</c:v>
                </c:pt>
                <c:pt idx="487">
                  <c:v>1.4487108930176706E-7</c:v>
                </c:pt>
                <c:pt idx="488">
                  <c:v>1.5276782829375753E-7</c:v>
                </c:pt>
                <c:pt idx="489">
                  <c:v>1.610794061212547E-7</c:v>
                </c:pt>
                <c:pt idx="490">
                  <c:v>1.698267407137956E-7</c:v>
                </c:pt>
                <c:pt idx="491">
                  <c:v>1.7903175724878104E-7</c:v>
                </c:pt>
                <c:pt idx="492">
                  <c:v>1.8871743415690996E-7</c:v>
                </c:pt>
                <c:pt idx="493">
                  <c:v>1.9890785110244711E-7</c:v>
                </c:pt>
                <c:pt idx="494">
                  <c:v>2.0962823901698806E-7</c:v>
                </c:pt>
                <c:pt idx="495">
                  <c:v>2.2090503226803412E-7</c:v>
                </c:pt>
                <c:pt idx="496">
                  <c:v>2.3276592304695156E-7</c:v>
                </c:pt>
                <c:pt idx="497">
                  <c:v>2.452399180635711E-7</c:v>
                </c:pt>
                <c:pt idx="498">
                  <c:v>2.5835739763800795E-7</c:v>
                </c:pt>
                <c:pt idx="499">
                  <c:v>2.7215017728343556E-7</c:v>
                </c:pt>
                <c:pt idx="500">
                  <c:v>2.8665157187684922E-7</c:v>
                </c:pt>
                <c:pt idx="501">
                  <c:v>3.0189603439367829E-7</c:v>
                </c:pt>
                <c:pt idx="502">
                  <c:v>3.1792125332330556E-7</c:v>
                </c:pt>
                <c:pt idx="503">
                  <c:v>3.3476495220341462E-7</c:v>
                </c:pt>
                <c:pt idx="504">
                  <c:v>3.5246589946691387E-7</c:v>
                </c:pt>
                <c:pt idx="505">
                  <c:v>3.7106748251858335E-7</c:v>
                </c:pt>
                <c:pt idx="506">
                  <c:v>3.9061300172171798E-7</c:v>
                </c:pt>
                <c:pt idx="507">
                  <c:v>4.1114829518740237E-7</c:v>
                </c:pt>
                <c:pt idx="508">
                  <c:v>4.3272101568625487E-7</c:v>
                </c:pt>
                <c:pt idx="509">
                  <c:v>4.5538219217711173E-7</c:v>
                </c:pt>
                <c:pt idx="510">
                  <c:v>4.7918317713779857E-7</c:v>
                </c:pt>
                <c:pt idx="511">
                  <c:v>5.0418015118403048E-7</c:v>
                </c:pt>
                <c:pt idx="512">
                  <c:v>5.3042925252100304E-7</c:v>
                </c:pt>
                <c:pt idx="513">
                  <c:v>5.5799123299671294E-7</c:v>
                </c:pt>
                <c:pt idx="514">
                  <c:v>5.8692904003621038E-7</c:v>
                </c:pt>
                <c:pt idx="515">
                  <c:v>6.1730758982303513E-7</c:v>
                </c:pt>
                <c:pt idx="516">
                  <c:v>6.4919567410726131E-7</c:v>
                </c:pt>
                <c:pt idx="517">
                  <c:v>6.8266523478577312E-7</c:v>
                </c:pt>
                <c:pt idx="518">
                  <c:v>7.1779101662450273E-7</c:v>
                </c:pt>
                <c:pt idx="519">
                  <c:v>7.5465147497677521E-7</c:v>
                </c:pt>
                <c:pt idx="520">
                  <c:v>7.9332831348644106E-7</c:v>
                </c:pt>
                <c:pt idx="521">
                  <c:v>8.3390664129545655E-7</c:v>
                </c:pt>
                <c:pt idx="522">
                  <c:v>8.7647604507523624E-7</c:v>
                </c:pt>
                <c:pt idx="523">
                  <c:v>9.2112972005509164E-7</c:v>
                </c:pt>
                <c:pt idx="524">
                  <c:v>9.6796481519056954E-7</c:v>
                </c:pt>
                <c:pt idx="525">
                  <c:v>1.0170833755207553E-6</c:v>
                </c:pt>
                <c:pt idx="526">
                  <c:v>1.0685910594165904E-6</c:v>
                </c:pt>
                <c:pt idx="527">
                  <c:v>1.1225991733976315E-6</c:v>
                </c:pt>
                <c:pt idx="528">
                  <c:v>1.1792233101104443E-6</c:v>
                </c:pt>
                <c:pt idx="529">
                  <c:v>1.2385839284201339E-6</c:v>
                </c:pt>
                <c:pt idx="530">
                  <c:v>1.3008075329112856E-6</c:v>
                </c:pt>
                <c:pt idx="531">
                  <c:v>1.3660252047298371E-6</c:v>
                </c:pt>
                <c:pt idx="532">
                  <c:v>1.4343746681522163E-6</c:v>
                </c:pt>
                <c:pt idx="533">
                  <c:v>1.5059987610310799E-6</c:v>
                </c:pt>
                <c:pt idx="534">
                  <c:v>1.5810470066490723E-6</c:v>
                </c:pt>
                <c:pt idx="535">
                  <c:v>1.6596752128172909E-6</c:v>
                </c:pt>
                <c:pt idx="536">
                  <c:v>1.7420459568207036E-6</c:v>
                </c:pt>
                <c:pt idx="537">
                  <c:v>1.8283287326337216E-6</c:v>
                </c:pt>
                <c:pt idx="538">
                  <c:v>1.9187002060494507E-6</c:v>
                </c:pt>
                <c:pt idx="539">
                  <c:v>2.0133449254444713E-6</c:v>
                </c:pt>
                <c:pt idx="540">
                  <c:v>2.1124547120443538E-6</c:v>
                </c:pt>
                <c:pt idx="541">
                  <c:v>2.2162301029915454E-6</c:v>
                </c:pt>
                <c:pt idx="542">
                  <c:v>2.3248796284791595E-6</c:v>
                </c:pt>
                <c:pt idx="543">
                  <c:v>2.4386211077143116E-6</c:v>
                </c:pt>
                <c:pt idx="544">
                  <c:v>2.5576809909999554E-6</c:v>
                </c:pt>
                <c:pt idx="545">
                  <c:v>2.6822958089089965E-6</c:v>
                </c:pt>
                <c:pt idx="546">
                  <c:v>2.8127114428677658E-6</c:v>
                </c:pt>
                <c:pt idx="547">
                  <c:v>2.9491843361872938E-6</c:v>
                </c:pt>
                <c:pt idx="548">
                  <c:v>3.0919815969809861E-6</c:v>
                </c:pt>
                <c:pt idx="549">
                  <c:v>3.2413813150222737E-6</c:v>
                </c:pt>
                <c:pt idx="550">
                  <c:v>3.3976731823592843E-6</c:v>
                </c:pt>
                <c:pt idx="551">
                  <c:v>3.5611586869377376E-6</c:v>
                </c:pt>
                <c:pt idx="552">
                  <c:v>3.7321519901212241E-6</c:v>
                </c:pt>
                <c:pt idx="553">
                  <c:v>3.9109799038206106E-6</c:v>
                </c:pt>
                <c:pt idx="554">
                  <c:v>4.0979826303466638E-6</c:v>
                </c:pt>
                <c:pt idx="555">
                  <c:v>4.2935145000422281E-6</c:v>
                </c:pt>
                <c:pt idx="556">
                  <c:v>4.497943917103342E-6</c:v>
                </c:pt>
                <c:pt idx="557">
                  <c:v>4.7116544168446239E-6</c:v>
                </c:pt>
                <c:pt idx="558">
                  <c:v>4.9350450664897849E-6</c:v>
                </c:pt>
                <c:pt idx="559">
                  <c:v>5.1685309551130487E-6</c:v>
                </c:pt>
                <c:pt idx="560">
                  <c:v>5.4125439014063303E-6</c:v>
                </c:pt>
                <c:pt idx="561">
                  <c:v>5.6675330859512485E-6</c:v>
                </c:pt>
                <c:pt idx="562">
                  <c:v>5.9339654501222583E-6</c:v>
                </c:pt>
                <c:pt idx="563">
                  <c:v>6.2123268457225933E-6</c:v>
                </c:pt>
                <c:pt idx="564">
                  <c:v>6.5031222096223473E-6</c:v>
                </c:pt>
                <c:pt idx="565">
                  <c:v>6.806876617471147E-6</c:v>
                </c:pt>
                <c:pt idx="566">
                  <c:v>7.1241357779694425E-6</c:v>
                </c:pt>
                <c:pt idx="567">
                  <c:v>7.4554670996818118E-6</c:v>
                </c:pt>
                <c:pt idx="568">
                  <c:v>7.8014600539688672E-6</c:v>
                </c:pt>
                <c:pt idx="569">
                  <c:v>8.162727308858031E-6</c:v>
                </c:pt>
                <c:pt idx="570">
                  <c:v>8.5399054583490397E-6</c:v>
                </c:pt>
                <c:pt idx="571">
                  <c:v>8.9336559151442785E-6</c:v>
                </c:pt>
                <c:pt idx="572">
                  <c:v>9.3446656868056976E-6</c:v>
                </c:pt>
                <c:pt idx="573">
                  <c:v>9.7736483735122448E-6</c:v>
                </c:pt>
                <c:pt idx="574">
                  <c:v>1.0221345200012166E-5</c:v>
                </c:pt>
                <c:pt idx="575">
                  <c:v>1.0688525774460444E-5</c:v>
                </c:pt>
                <c:pt idx="576">
                  <c:v>1.1175989331091429E-5</c:v>
                </c:pt>
                <c:pt idx="577">
                  <c:v>1.1684565595748708E-5</c:v>
                </c:pt>
                <c:pt idx="578">
                  <c:v>1.2215115919866903E-5</c:v>
                </c:pt>
                <c:pt idx="579">
                  <c:v>1.2768534409568488E-5</c:v>
                </c:pt>
                <c:pt idx="580">
                  <c:v>1.3345749020343689E-5</c:v>
                </c:pt>
                <c:pt idx="581">
                  <c:v>1.3947722730334178E-5</c:v>
                </c:pt>
                <c:pt idx="582">
                  <c:v>1.4575454780341168E-5</c:v>
                </c:pt>
                <c:pt idx="583">
                  <c:v>1.5229981938258419E-5</c:v>
                </c:pt>
                <c:pt idx="584">
                  <c:v>1.5912379720428582E-5</c:v>
                </c:pt>
                <c:pt idx="585">
                  <c:v>1.6623763737344532E-5</c:v>
                </c:pt>
                <c:pt idx="586">
                  <c:v>1.7365291082427348E-5</c:v>
                </c:pt>
                <c:pt idx="587">
                  <c:v>1.8138161724357005E-5</c:v>
                </c:pt>
                <c:pt idx="588">
                  <c:v>1.8943619957134672E-5</c:v>
                </c:pt>
                <c:pt idx="589">
                  <c:v>1.9782955866132212E-5</c:v>
                </c:pt>
                <c:pt idx="590">
                  <c:v>2.0657506909715906E-5</c:v>
                </c:pt>
                <c:pt idx="591">
                  <c:v>2.1568659452464445E-5</c:v>
                </c:pt>
                <c:pt idx="592">
                  <c:v>2.2517850390979532E-5</c:v>
                </c:pt>
                <c:pt idx="593">
                  <c:v>2.3506568874842593E-5</c:v>
                </c:pt>
                <c:pt idx="594">
                  <c:v>2.4536357966731259E-5</c:v>
                </c:pt>
                <c:pt idx="595">
                  <c:v>2.5608816472955098E-5</c:v>
                </c:pt>
                <c:pt idx="596">
                  <c:v>2.6725600725585608E-5</c:v>
                </c:pt>
                <c:pt idx="597">
                  <c:v>2.7888426442523873E-5</c:v>
                </c:pt>
                <c:pt idx="598">
                  <c:v>2.9099070721239073E-5</c:v>
                </c:pt>
                <c:pt idx="599">
                  <c:v>3.0359373929922384E-5</c:v>
                </c:pt>
                <c:pt idx="600">
                  <c:v>3.1671241834896335E-5</c:v>
                </c:pt>
                <c:pt idx="601">
                  <c:v>3.3036647631878857E-5</c:v>
                </c:pt>
                <c:pt idx="602">
                  <c:v>3.445763411535907E-5</c:v>
                </c:pt>
                <c:pt idx="603">
                  <c:v>3.593631590548263E-5</c:v>
                </c:pt>
                <c:pt idx="604">
                  <c:v>3.747488169825175E-5</c:v>
                </c:pt>
                <c:pt idx="605">
                  <c:v>3.9075596596771511E-5</c:v>
                </c:pt>
                <c:pt idx="606">
                  <c:v>4.0740804561290034E-5</c:v>
                </c:pt>
                <c:pt idx="607">
                  <c:v>4.2472930793624464E-5</c:v>
                </c:pt>
                <c:pt idx="608">
                  <c:v>4.4274484313100437E-5</c:v>
                </c:pt>
                <c:pt idx="609">
                  <c:v>4.6148060558248716E-5</c:v>
                </c:pt>
                <c:pt idx="610">
                  <c:v>4.8096344017700687E-5</c:v>
                </c:pt>
                <c:pt idx="611">
                  <c:v>5.0122110997197211E-5</c:v>
                </c:pt>
                <c:pt idx="612">
                  <c:v>5.2228232403361829E-5</c:v>
                </c:pt>
                <c:pt idx="613">
                  <c:v>5.441767663938446E-5</c:v>
                </c:pt>
                <c:pt idx="614">
                  <c:v>5.6693512535455071E-5</c:v>
                </c:pt>
                <c:pt idx="615">
                  <c:v>5.9058912422083054E-5</c:v>
                </c:pt>
                <c:pt idx="616">
                  <c:v>6.1517155186319172E-5</c:v>
                </c:pt>
                <c:pt idx="617">
                  <c:v>6.4071629492179483E-5</c:v>
                </c:pt>
                <c:pt idx="618">
                  <c:v>6.6725837029379953E-5</c:v>
                </c:pt>
                <c:pt idx="619">
                  <c:v>6.9483395881420051E-5</c:v>
                </c:pt>
                <c:pt idx="620">
                  <c:v>7.2348043925862804E-5</c:v>
                </c:pt>
                <c:pt idx="621">
                  <c:v>7.5323642379054867E-5</c:v>
                </c:pt>
                <c:pt idx="622">
                  <c:v>7.8414179381924853E-5</c:v>
                </c:pt>
                <c:pt idx="623">
                  <c:v>8.1623773701355873E-5</c:v>
                </c:pt>
                <c:pt idx="624">
                  <c:v>8.4956678498726568E-5</c:v>
                </c:pt>
                <c:pt idx="625">
                  <c:v>8.8417285198261197E-5</c:v>
                </c:pt>
                <c:pt idx="626">
                  <c:v>9.2010127474173586E-5</c:v>
                </c:pt>
                <c:pt idx="627">
                  <c:v>9.5739885269896519E-5</c:v>
                </c:pt>
                <c:pt idx="628">
                  <c:v>9.9611388976073023E-5</c:v>
                </c:pt>
                <c:pt idx="629">
                  <c:v>1.0362962367305162E-4</c:v>
                </c:pt>
                <c:pt idx="630">
                  <c:v>1.0779973347552207E-4</c:v>
                </c:pt>
                <c:pt idx="631">
                  <c:v>1.1212702598051294E-4</c:v>
                </c:pt>
                <c:pt idx="632">
                  <c:v>1.1661697681453198E-4</c:v>
                </c:pt>
                <c:pt idx="633">
                  <c:v>1.2127523428484555E-4</c:v>
                </c:pt>
                <c:pt idx="634">
                  <c:v>1.2610762413856058E-4</c:v>
                </c:pt>
                <c:pt idx="635">
                  <c:v>1.3112015441973934E-4</c:v>
                </c:pt>
                <c:pt idx="636">
                  <c:v>1.3631902044641819E-4</c:v>
                </c:pt>
                <c:pt idx="637">
                  <c:v>1.4171060987799855E-4</c:v>
                </c:pt>
                <c:pt idx="638">
                  <c:v>1.4730150790609464E-4</c:v>
                </c:pt>
                <c:pt idx="639">
                  <c:v>1.5309850257283486E-4</c:v>
                </c:pt>
                <c:pt idx="640">
                  <c:v>1.591085901577749E-4</c:v>
                </c:pt>
                <c:pt idx="641">
                  <c:v>1.6533898071791064E-4</c:v>
                </c:pt>
                <c:pt idx="642">
                  <c:v>1.7179710374637391E-4</c:v>
                </c:pt>
                <c:pt idx="643">
                  <c:v>1.7849061390562415E-4</c:v>
                </c:pt>
                <c:pt idx="644">
                  <c:v>1.854273969327247E-4</c:v>
                </c:pt>
                <c:pt idx="645">
                  <c:v>1.9261557563488019E-4</c:v>
                </c:pt>
                <c:pt idx="646">
                  <c:v>2.0006351600643235E-4</c:v>
                </c:pt>
                <c:pt idx="647">
                  <c:v>2.077798334801928E-4</c:v>
                </c:pt>
                <c:pt idx="648">
                  <c:v>2.1577339929446104E-4</c:v>
                </c:pt>
                <c:pt idx="649">
                  <c:v>2.2405334698938351E-4</c:v>
                </c:pt>
                <c:pt idx="650">
                  <c:v>2.3262907903576213E-4</c:v>
                </c:pt>
                <c:pt idx="651">
                  <c:v>2.4151027356811294E-4</c:v>
                </c:pt>
                <c:pt idx="652">
                  <c:v>2.5070689128159351E-4</c:v>
                </c:pt>
                <c:pt idx="653">
                  <c:v>2.6022918242785131E-4</c:v>
                </c:pt>
                <c:pt idx="654">
                  <c:v>2.7008769396297261E-4</c:v>
                </c:pt>
                <c:pt idx="655">
                  <c:v>2.8029327681533545E-4</c:v>
                </c:pt>
                <c:pt idx="656">
                  <c:v>2.9085709329068621E-4</c:v>
                </c:pt>
                <c:pt idx="657">
                  <c:v>3.0179062460777839E-4</c:v>
                </c:pt>
                <c:pt idx="658">
                  <c:v>3.1310567858100491E-4</c:v>
                </c:pt>
                <c:pt idx="659">
                  <c:v>3.2481439741893769E-4</c:v>
                </c:pt>
                <c:pt idx="660">
                  <c:v>3.369292656763001E-4</c:v>
                </c:pt>
                <c:pt idx="661">
                  <c:v>3.4946311833705668E-4</c:v>
                </c:pt>
                <c:pt idx="662">
                  <c:v>3.6242914903206191E-4</c:v>
                </c:pt>
                <c:pt idx="663">
                  <c:v>3.7584091839937273E-4</c:v>
                </c:pt>
                <c:pt idx="664">
                  <c:v>3.8971236258145137E-4</c:v>
                </c:pt>
                <c:pt idx="665">
                  <c:v>4.0405780186381079E-4</c:v>
                </c:pt>
                <c:pt idx="666">
                  <c:v>4.188919494494403E-4</c:v>
                </c:pt>
                <c:pt idx="667">
                  <c:v>4.3422992038166797E-4</c:v>
                </c:pt>
                <c:pt idx="668">
                  <c:v>4.5008724059258931E-4</c:v>
                </c:pt>
                <c:pt idx="669">
                  <c:v>4.6647985610759335E-4</c:v>
                </c:pt>
                <c:pt idx="670">
                  <c:v>4.834241423832264E-4</c:v>
                </c:pt>
                <c:pt idx="671">
                  <c:v>5.0093691378494398E-4</c:v>
                </c:pt>
                <c:pt idx="672">
                  <c:v>5.1903543320641621E-4</c:v>
                </c:pt>
                <c:pt idx="673">
                  <c:v>5.3773742182927631E-4</c:v>
                </c:pt>
                <c:pt idx="674">
                  <c:v>5.5706106902420061E-4</c:v>
                </c:pt>
                <c:pt idx="675">
                  <c:v>5.7702504239043328E-4</c:v>
                </c:pt>
                <c:pt idx="676">
                  <c:v>5.9764849793397801E-4</c:v>
                </c:pt>
                <c:pt idx="677">
                  <c:v>6.1895109038678786E-4</c:v>
                </c:pt>
                <c:pt idx="678">
                  <c:v>6.4095298365951514E-4</c:v>
                </c:pt>
                <c:pt idx="679">
                  <c:v>6.636748614390342E-4</c:v>
                </c:pt>
                <c:pt idx="680">
                  <c:v>6.8713793791563837E-4</c:v>
                </c:pt>
                <c:pt idx="681">
                  <c:v>7.1136396864557305E-4</c:v>
                </c:pt>
                <c:pt idx="682">
                  <c:v>7.3637526155356792E-4</c:v>
                </c:pt>
                <c:pt idx="683">
                  <c:v>7.6219468806693058E-4</c:v>
                </c:pt>
                <c:pt idx="684">
                  <c:v>7.8884569437498442E-4</c:v>
                </c:pt>
                <c:pt idx="685">
                  <c:v>8.1635231282772835E-4</c:v>
                </c:pt>
                <c:pt idx="686">
                  <c:v>8.4473917345828653E-4</c:v>
                </c:pt>
                <c:pt idx="687">
                  <c:v>8.7403151563125725E-4</c:v>
                </c:pt>
                <c:pt idx="688">
                  <c:v>9.0425519982151314E-4</c:v>
                </c:pt>
                <c:pt idx="689">
                  <c:v>9.3543671951357155E-4</c:v>
                </c:pt>
                <c:pt idx="690">
                  <c:v>9.6760321321798237E-4</c:v>
                </c:pt>
                <c:pt idx="691">
                  <c:v>1.0007824766136153E-3</c:v>
                </c:pt>
                <c:pt idx="692">
                  <c:v>1.0350029748020795E-3</c:v>
                </c:pt>
                <c:pt idx="693">
                  <c:v>1.0702938546784946E-3</c:v>
                </c:pt>
                <c:pt idx="694">
                  <c:v>1.1066849574088433E-3</c:v>
                </c:pt>
                <c:pt idx="695">
                  <c:v>1.144206831022121E-3</c:v>
                </c:pt>
                <c:pt idx="696">
                  <c:v>1.1828907431032931E-3</c:v>
                </c:pt>
                <c:pt idx="697">
                  <c:v>1.2227686935916138E-3</c:v>
                </c:pt>
                <c:pt idx="698">
                  <c:v>1.2638734276717578E-3</c:v>
                </c:pt>
                <c:pt idx="699">
                  <c:v>1.3062384487685375E-3</c:v>
                </c:pt>
                <c:pt idx="700">
                  <c:v>1.3498980316293263E-3</c:v>
                </c:pt>
                <c:pt idx="701">
                  <c:v>1.3948872354916375E-3</c:v>
                </c:pt>
                <c:pt idx="702">
                  <c:v>1.4412419173390756E-3</c:v>
                </c:pt>
                <c:pt idx="703">
                  <c:v>1.4889987452366693E-3</c:v>
                </c:pt>
                <c:pt idx="704">
                  <c:v>1.5381952117374809E-3</c:v>
                </c:pt>
                <c:pt idx="705" formatCode="0.0000">
                  <c:v>1.588869647364044E-3</c:v>
                </c:pt>
                <c:pt idx="706">
                  <c:v>1.6410612341559716E-3</c:v>
                </c:pt>
                <c:pt idx="707">
                  <c:v>1.6948100192761828E-3</c:v>
                </c:pt>
                <c:pt idx="708">
                  <c:v>1.7501569286755281E-3</c:v>
                </c:pt>
                <c:pt idx="709">
                  <c:v>1.8071437808055979E-3</c:v>
                </c:pt>
                <c:pt idx="710">
                  <c:v>1.8658133003832678E-3</c:v>
                </c:pt>
                <c:pt idx="711">
                  <c:v>1.9262091321867736E-3</c:v>
                </c:pt>
                <c:pt idx="712">
                  <c:v>1.9883758548935315E-3</c:v>
                </c:pt>
                <c:pt idx="713">
                  <c:v>2.0523589949384968E-3</c:v>
                </c:pt>
                <c:pt idx="714">
                  <c:v>2.118205040403609E-3</c:v>
                </c:pt>
                <c:pt idx="715">
                  <c:v>2.1859614549124551E-3</c:v>
                </c:pt>
                <c:pt idx="716">
                  <c:v>2.2556766915411419E-3</c:v>
                </c:pt>
                <c:pt idx="717">
                  <c:v>2.327400206730168E-3</c:v>
                </c:pt>
                <c:pt idx="718">
                  <c:v>2.4011824741885235E-3</c:v>
                </c:pt>
                <c:pt idx="719">
                  <c:v>2.4770749987844676E-3</c:v>
                </c:pt>
                <c:pt idx="720">
                  <c:v>2.555130330426425E-3</c:v>
                </c:pt>
                <c:pt idx="721">
                  <c:v>2.6354020779038034E-3</c:v>
                </c:pt>
                <c:pt idx="722">
                  <c:v>2.7179449227001662E-3</c:v>
                </c:pt>
                <c:pt idx="723">
                  <c:v>2.8028146327637726E-3</c:v>
                </c:pt>
                <c:pt idx="724">
                  <c:v>2.8900680762249387E-3</c:v>
                </c:pt>
                <c:pt idx="725">
                  <c:v>2.9797632350530012E-3</c:v>
                </c:pt>
                <c:pt idx="726">
                  <c:v>3.0719592186492228E-3</c:v>
                </c:pt>
                <c:pt idx="727">
                  <c:v>3.1667162773565405E-3</c:v>
                </c:pt>
                <c:pt idx="728">
                  <c:v>3.2640958158896005E-3</c:v>
                </c:pt>
                <c:pt idx="729">
                  <c:v>3.3641604066673159E-3</c:v>
                </c:pt>
                <c:pt idx="730">
                  <c:v>3.466973803039064E-3</c:v>
                </c:pt>
                <c:pt idx="731">
                  <c:v>3.5726009523979751E-3</c:v>
                </c:pt>
                <c:pt idx="732">
                  <c:v>3.6811080091729842E-3</c:v>
                </c:pt>
                <c:pt idx="733">
                  <c:v>3.7925623476835479E-3</c:v>
                </c:pt>
                <c:pt idx="734">
                  <c:v>3.9070325748508106E-3</c:v>
                </c:pt>
                <c:pt idx="735">
                  <c:v>4.0245885427565575E-3</c:v>
                </c:pt>
                <c:pt idx="736">
                  <c:v>4.1453013610341927E-3</c:v>
                </c:pt>
                <c:pt idx="737">
                  <c:v>4.2692434090871867E-3</c:v>
                </c:pt>
                <c:pt idx="738">
                  <c:v>4.3964883481188988E-3</c:v>
                </c:pt>
                <c:pt idx="739">
                  <c:v>4.5271111329650005E-3</c:v>
                </c:pt>
                <c:pt idx="740">
                  <c:v>4.6611880237166226E-3</c:v>
                </c:pt>
                <c:pt idx="741">
                  <c:v>4.7987965971238999E-3</c:v>
                </c:pt>
                <c:pt idx="742">
                  <c:v>4.9400157577683679E-3</c:v>
                </c:pt>
                <c:pt idx="743">
                  <c:v>5.0849257489886668E-3</c:v>
                </c:pt>
                <c:pt idx="744">
                  <c:v>5.2336081635533382E-3</c:v>
                </c:pt>
                <c:pt idx="745">
                  <c:v>5.3861459540642809E-3</c:v>
                </c:pt>
                <c:pt idx="746">
                  <c:v>5.5426234430800969E-3</c:v>
                </c:pt>
                <c:pt idx="747">
                  <c:v>5.7031263329480053E-3</c:v>
                </c:pt>
                <c:pt idx="748">
                  <c:v>5.8677417153301104E-3</c:v>
                </c:pt>
                <c:pt idx="749">
                  <c:v>6.0365580804098151E-3</c:v>
                </c:pt>
                <c:pt idx="750">
                  <c:v>6.2096653257732726E-3</c:v>
                </c:pt>
                <c:pt idx="751">
                  <c:v>6.3871547649405613E-3</c:v>
                </c:pt>
                <c:pt idx="752">
                  <c:v>6.5691191355436995E-3</c:v>
                </c:pt>
                <c:pt idx="753">
                  <c:v>6.7556526071377299E-3</c:v>
                </c:pt>
                <c:pt idx="754">
                  <c:v>6.9468507886210062E-3</c:v>
                </c:pt>
                <c:pt idx="755">
                  <c:v>7.1428107352682346E-3</c:v>
                </c:pt>
                <c:pt idx="756">
                  <c:v>7.3436309553449597E-3</c:v>
                </c:pt>
                <c:pt idx="757">
                  <c:v>7.54941141630594E-3</c:v>
                </c:pt>
                <c:pt idx="758">
                  <c:v>7.7602535505503223E-3</c:v>
                </c:pt>
                <c:pt idx="759">
                  <c:v>7.9762602607302835E-3</c:v>
                </c:pt>
                <c:pt idx="760">
                  <c:v>8.1975359245923807E-3</c:v>
                </c:pt>
                <c:pt idx="761">
                  <c:v>8.4241863993417265E-3</c:v>
                </c:pt>
                <c:pt idx="762">
                  <c:v>8.656319025512671E-3</c:v>
                </c:pt>
                <c:pt idx="763">
                  <c:v>8.8940426303329989E-3</c:v>
                </c:pt>
                <c:pt idx="764">
                  <c:v>9.1374675305686548E-3</c:v>
                </c:pt>
                <c:pt idx="765">
                  <c:v>9.3867055348344497E-3</c:v>
                </c:pt>
                <c:pt idx="766">
                  <c:v>9.6418699453542089E-3</c:v>
                </c:pt>
                <c:pt idx="767">
                  <c:v>9.903075559160035E-3</c:v>
                </c:pt>
                <c:pt idx="768">
                  <c:v>1.0170438668715365E-2</c:v>
                </c:pt>
                <c:pt idx="769">
                  <c:v>1.0444077061946722E-2</c:v>
                </c:pt>
                <c:pt idx="770">
                  <c:v>1.0724110021671507E-2</c:v>
                </c:pt>
                <c:pt idx="771">
                  <c:v>1.101065832440673E-2</c:v>
                </c:pt>
                <c:pt idx="772">
                  <c:v>1.1303844238548022E-2</c:v>
                </c:pt>
                <c:pt idx="773">
                  <c:v>1.1603791521898721E-2</c:v>
                </c:pt>
                <c:pt idx="774">
                  <c:v>1.1910625418541931E-2</c:v>
                </c:pt>
                <c:pt idx="775">
                  <c:v>1.222447265503912E-2</c:v>
                </c:pt>
                <c:pt idx="776">
                  <c:v>1.254546143594093E-2</c:v>
                </c:pt>
                <c:pt idx="777">
                  <c:v>1.2873721438596331E-2</c:v>
                </c:pt>
                <c:pt idx="778">
                  <c:v>1.3209383807250452E-2</c:v>
                </c:pt>
                <c:pt idx="779">
                  <c:v>1.3552581146414E-2</c:v>
                </c:pt>
                <c:pt idx="780">
                  <c:v>1.3903447513492706E-2</c:v>
                </c:pt>
                <c:pt idx="781">
                  <c:v>1.4262118410662605E-2</c:v>
                </c:pt>
                <c:pt idx="782">
                  <c:v>1.4628730775982812E-2</c:v>
                </c:pt>
                <c:pt idx="783">
                  <c:v>1.5003422973725922E-2</c:v>
                </c:pt>
                <c:pt idx="784">
                  <c:v>1.5386334783918931E-2</c:v>
                </c:pt>
                <c:pt idx="785">
                  <c:v>1.5777607391083803E-2</c:v>
                </c:pt>
                <c:pt idx="786">
                  <c:v>1.6177383372159237E-2</c:v>
                </c:pt>
                <c:pt idx="787">
                  <c:v>1.6585806683598214E-2</c:v>
                </c:pt>
                <c:pt idx="788">
                  <c:v>1.7003022647625654E-2</c:v>
                </c:pt>
                <c:pt idx="789">
                  <c:v>1.7429177937649754E-2</c:v>
                </c:pt>
                <c:pt idx="790">
                  <c:v>1.7864420562808903E-2</c:v>
                </c:pt>
                <c:pt idx="791">
                  <c:v>1.8308899851651406E-2</c:v>
                </c:pt>
                <c:pt idx="792">
                  <c:v>1.8762766434929912E-2</c:v>
                </c:pt>
                <c:pt idx="793">
                  <c:v>1.9226172227509331E-2</c:v>
                </c:pt>
                <c:pt idx="794">
                  <c:v>1.9699270409368808E-2</c:v>
                </c:pt>
                <c:pt idx="795">
                  <c:v>2.0182215405696091E-2</c:v>
                </c:pt>
                <c:pt idx="796">
                  <c:v>2.0675162866061525E-2</c:v>
                </c:pt>
                <c:pt idx="797">
                  <c:v>2.1178269642663672E-2</c:v>
                </c:pt>
                <c:pt idx="798">
                  <c:v>2.1691693767638132E-2</c:v>
                </c:pt>
                <c:pt idx="799">
                  <c:v>2.2215594429422669E-2</c:v>
                </c:pt>
                <c:pt idx="800">
                  <c:v>2.2750131948169994E-2</c:v>
                </c:pt>
                <c:pt idx="801">
                  <c:v>2.3295467750202525E-2</c:v>
                </c:pt>
                <c:pt idx="802">
                  <c:v>2.3851764341498938E-2</c:v>
                </c:pt>
                <c:pt idx="803">
                  <c:v>2.4419185280212696E-2</c:v>
                </c:pt>
                <c:pt idx="804">
                  <c:v>2.4997895148210381E-2</c:v>
                </c:pt>
                <c:pt idx="805">
                  <c:v>2.5588059521628459E-2</c:v>
                </c:pt>
                <c:pt idx="806">
                  <c:v>2.6189844940442186E-2</c:v>
                </c:pt>
                <c:pt idx="807">
                  <c:v>2.6803418877044405E-2</c:v>
                </c:pt>
                <c:pt idx="808">
                  <c:v>2.7428949703826033E-2</c:v>
                </c:pt>
                <c:pt idx="809">
                  <c:v>2.8066606659761684E-2</c:v>
                </c:pt>
                <c:pt idx="810">
                  <c:v>2.871655981599075E-2</c:v>
                </c:pt>
                <c:pt idx="811">
                  <c:v>2.9378980040398073E-2</c:v>
                </c:pt>
                <c:pt idx="812">
                  <c:v>3.005403896118819E-2</c:v>
                </c:pt>
                <c:pt idx="813">
                  <c:v>3.0741908929454276E-2</c:v>
                </c:pt>
                <c:pt idx="814">
                  <c:v>3.1442762980740557E-2</c:v>
                </c:pt>
                <c:pt idx="815">
                  <c:v>3.2156774795601417E-2</c:v>
                </c:pt>
                <c:pt idx="816">
                  <c:v>3.2884118659151529E-2</c:v>
                </c:pt>
                <c:pt idx="817">
                  <c:v>3.3624969419615569E-2</c:v>
                </c:pt>
                <c:pt idx="818">
                  <c:v>3.4379502445877064E-2</c:v>
                </c:pt>
                <c:pt idx="819">
                  <c:v>3.5147893584025591E-2</c:v>
                </c:pt>
                <c:pt idx="820">
                  <c:v>3.5930319112912446E-2</c:v>
                </c:pt>
                <c:pt idx="821">
                  <c:v>3.6726955698711761E-2</c:v>
                </c:pt>
                <c:pt idx="822">
                  <c:v>3.7537980348502087E-2</c:v>
                </c:pt>
                <c:pt idx="823">
                  <c:v>3.8363570362856425E-2</c:v>
                </c:pt>
                <c:pt idx="824">
                  <c:v>3.9203903287467368E-2</c:v>
                </c:pt>
                <c:pt idx="825">
                  <c:v>4.005915686380157E-2</c:v>
                </c:pt>
                <c:pt idx="826">
                  <c:v>4.0929508978791662E-2</c:v>
                </c:pt>
                <c:pt idx="827">
                  <c:v>4.1815137613578912E-2</c:v>
                </c:pt>
                <c:pt idx="828">
                  <c:v>4.2716220791312653E-2</c:v>
                </c:pt>
                <c:pt idx="829">
                  <c:v>4.363293652401512E-2</c:v>
                </c:pt>
                <c:pt idx="830">
                  <c:v>4.4565462758526131E-2</c:v>
                </c:pt>
                <c:pt idx="831">
                  <c:v>4.5513977321532617E-2</c:v>
                </c:pt>
                <c:pt idx="832">
                  <c:v>4.6478657863702644E-2</c:v>
                </c:pt>
                <c:pt idx="833">
                  <c:v>4.7459681802929587E-2</c:v>
                </c:pt>
                <c:pt idx="834">
                  <c:v>4.8457226266704678E-2</c:v>
                </c:pt>
                <c:pt idx="835">
                  <c:v>4.9471468033629673E-2</c:v>
                </c:pt>
                <c:pt idx="836">
                  <c:v>5.0502583474085094E-2</c:v>
                </c:pt>
                <c:pt idx="837">
                  <c:v>5.1550748490070353E-2</c:v>
                </c:pt>
                <c:pt idx="838">
                  <c:v>5.2616138454232741E-2</c:v>
                </c:pt>
                <c:pt idx="839">
                  <c:v>5.3698928148100067E-2</c:v>
                </c:pt>
                <c:pt idx="840">
                  <c:v>5.47992916995379E-2</c:v>
                </c:pt>
                <c:pt idx="841">
                  <c:v>5.59174025194491E-2</c:v>
                </c:pt>
                <c:pt idx="842">
                  <c:v>5.7053433237733708E-2</c:v>
                </c:pt>
                <c:pt idx="843">
                  <c:v>5.8207555638532193E-2</c:v>
                </c:pt>
                <c:pt idx="844">
                  <c:v>5.9379940594771696E-2</c:v>
                </c:pt>
                <c:pt idx="845">
                  <c:v>6.0570758002037373E-2</c:v>
                </c:pt>
                <c:pt idx="846">
                  <c:v>6.1780176711790036E-2</c:v>
                </c:pt>
                <c:pt idx="847">
                  <c:v>6.3008364463956079E-2</c:v>
                </c:pt>
                <c:pt idx="848">
                  <c:v>6.4255487818913215E-2</c:v>
                </c:pt>
                <c:pt idx="849">
                  <c:v>6.5521712088893569E-2</c:v>
                </c:pt>
                <c:pt idx="850">
                  <c:v>6.6807201268834771E-2</c:v>
                </c:pt>
                <c:pt idx="851">
                  <c:v>6.8112117966701691E-2</c:v>
                </c:pt>
                <c:pt idx="852">
                  <c:v>6.943662333330769E-2</c:v>
                </c:pt>
                <c:pt idx="853">
                  <c:v>7.0780876991661135E-2</c:v>
                </c:pt>
                <c:pt idx="854">
                  <c:v>7.2145036965869158E-2</c:v>
                </c:pt>
                <c:pt idx="855">
                  <c:v>7.352925960962331E-2</c:v>
                </c:pt>
                <c:pt idx="856">
                  <c:v>7.4933699534301734E-2</c:v>
                </c:pt>
                <c:pt idx="857">
                  <c:v>7.6358509536713193E-2</c:v>
                </c:pt>
                <c:pt idx="858">
                  <c:v>7.7803840526520229E-2</c:v>
                </c:pt>
                <c:pt idx="859">
                  <c:v>7.9269841453365908E-2</c:v>
                </c:pt>
                <c:pt idx="860">
                  <c:v>8.0756659233744088E-2</c:v>
                </c:pt>
                <c:pt idx="861">
                  <c:v>8.226443867764166E-2</c:v>
                </c:pt>
                <c:pt idx="862">
                  <c:v>8.3793322414986493E-2</c:v>
                </c:pt>
                <c:pt idx="863">
                  <c:v>8.534345082193906E-2</c:v>
                </c:pt>
                <c:pt idx="864">
                  <c:v>8.6914961947056502E-2</c:v>
                </c:pt>
                <c:pt idx="865">
                  <c:v>8.8507991437373201E-2</c:v>
                </c:pt>
                <c:pt idx="866">
                  <c:v>9.0122672464423292E-2</c:v>
                </c:pt>
                <c:pt idx="867">
                  <c:v>9.1759135650251178E-2</c:v>
                </c:pt>
                <c:pt idx="868">
                  <c:v>9.3417508993440146E-2</c:v>
                </c:pt>
                <c:pt idx="869">
                  <c:v>9.5097917795206932E-2</c:v>
                </c:pt>
                <c:pt idx="870">
                  <c:v>9.6800484585577884E-2</c:v>
                </c:pt>
                <c:pt idx="871">
                  <c:v>9.8525329049714783E-2</c:v>
                </c:pt>
                <c:pt idx="872">
                  <c:v>0.10027256795440853</c:v>
                </c:pt>
                <c:pt idx="873">
                  <c:v>0.10204231507478534</c:v>
                </c:pt>
                <c:pt idx="874">
                  <c:v>0.10383468112126615</c:v>
                </c:pt>
                <c:pt idx="875">
                  <c:v>0.10564977366682049</c:v>
                </c:pt>
                <c:pt idx="876">
                  <c:v>0.10748769707455175</c:v>
                </c:pt>
                <c:pt idx="877">
                  <c:v>0.10934855242565633</c:v>
                </c:pt>
                <c:pt idx="878">
                  <c:v>0.11123243744779887</c:v>
                </c:pt>
                <c:pt idx="879">
                  <c:v>0.11313944644394081</c:v>
                </c:pt>
                <c:pt idx="880">
                  <c:v>0.11506967022167136</c:v>
                </c:pt>
                <c:pt idx="881">
                  <c:v>0.11702319602307143</c:v>
                </c:pt>
                <c:pt idx="882">
                  <c:v>0.11900010745516298</c:v>
                </c:pt>
                <c:pt idx="883">
                  <c:v>0.12100048442097999</c:v>
                </c:pt>
                <c:pt idx="884">
                  <c:v>0.1230244030513048</c:v>
                </c:pt>
                <c:pt idx="885">
                  <c:v>0.12507193563711105</c:v>
                </c:pt>
                <c:pt idx="886">
                  <c:v>0.12714315056275871</c:v>
                </c:pt>
                <c:pt idx="887">
                  <c:v>0.12923811223997772</c:v>
                </c:pt>
                <c:pt idx="888">
                  <c:v>0.13135688104269017</c:v>
                </c:pt>
                <c:pt idx="889">
                  <c:v>0.13349951324270637</c:v>
                </c:pt>
                <c:pt idx="890">
                  <c:v>0.13566606094634137</c:v>
                </c:pt>
                <c:pt idx="891">
                  <c:v>0.13785657203199375</c:v>
                </c:pt>
                <c:pt idx="892">
                  <c:v>0.14007109008872676</c:v>
                </c:pt>
                <c:pt idx="893">
                  <c:v>0.1423096543558966</c:v>
                </c:pt>
                <c:pt idx="894">
                  <c:v>0.14457229966386653</c:v>
                </c:pt>
                <c:pt idx="895">
                  <c:v>0.14685905637585228</c:v>
                </c:pt>
                <c:pt idx="896">
                  <c:v>0.14916995033093727</c:v>
                </c:pt>
                <c:pt idx="897">
                  <c:v>0.15150500278829904</c:v>
                </c:pt>
                <c:pt idx="898">
                  <c:v>0.15386423037268981</c:v>
                </c:pt>
                <c:pt idx="899">
                  <c:v>0.15624764502120914</c:v>
                </c:pt>
                <c:pt idx="900">
                  <c:v>0.158655253931411</c:v>
                </c:pt>
                <c:pt idx="901">
                  <c:v>0.1610870595107845</c:v>
                </c:pt>
                <c:pt idx="902">
                  <c:v>0.16354305932764557</c:v>
                </c:pt>
                <c:pt idx="903">
                  <c:v>0.16602324606348196</c:v>
                </c:pt>
                <c:pt idx="904">
                  <c:v>0.1685276074667903</c:v>
                </c:pt>
                <c:pt idx="905">
                  <c:v>0.17105612630843381</c:v>
                </c:pt>
                <c:pt idx="906">
                  <c:v>0.17360878033857596</c:v>
                </c:pt>
                <c:pt idx="907">
                  <c:v>0.17618554224520877</c:v>
                </c:pt>
                <c:pt idx="908">
                  <c:v>0.17878637961432209</c:v>
                </c:pt>
                <c:pt idx="909">
                  <c:v>0.18141125489174714</c:v>
                </c:pt>
                <c:pt idx="910">
                  <c:v>0.18406012534670901</c:v>
                </c:pt>
                <c:pt idx="911">
                  <c:v>0.1867329430371214</c:v>
                </c:pt>
                <c:pt idx="912">
                  <c:v>0.18942965477666041</c:v>
                </c:pt>
                <c:pt idx="913">
                  <c:v>0.19215020210364453</c:v>
                </c:pt>
                <c:pt idx="914">
                  <c:v>0.1948945212517561</c:v>
                </c:pt>
                <c:pt idx="915">
                  <c:v>0.19766254312263665</c:v>
                </c:pt>
                <c:pt idx="916">
                  <c:v>0.20045419326039338</c:v>
                </c:pt>
                <c:pt idx="917">
                  <c:v>0.20326939182801163</c:v>
                </c:pt>
                <c:pt idx="918">
                  <c:v>0.20610805358575646</c:v>
                </c:pt>
                <c:pt idx="919">
                  <c:v>0.20897008787154436</c:v>
                </c:pt>
                <c:pt idx="920">
                  <c:v>0.21185539858333891</c:v>
                </c:pt>
                <c:pt idx="921">
                  <c:v>0.21476388416357883</c:v>
                </c:pt>
                <c:pt idx="922">
                  <c:v>0.21769543758567433</c:v>
                </c:pt>
                <c:pt idx="923">
                  <c:v>0.22064994634259028</c:v>
                </c:pt>
                <c:pt idx="924">
                  <c:v>0.22362729243753954</c:v>
                </c:pt>
                <c:pt idx="925">
                  <c:v>0.22662735237680787</c:v>
                </c:pt>
                <c:pt idx="926">
                  <c:v>0.22964999716473011</c:v>
                </c:pt>
                <c:pt idx="927">
                  <c:v>0.23269509230083663</c:v>
                </c:pt>
                <c:pt idx="928">
                  <c:v>0.23576249777918967</c:v>
                </c:pt>
                <c:pt idx="929">
                  <c:v>0.23885206808992465</c:v>
                </c:pt>
                <c:pt idx="930">
                  <c:v>0.24196365222301053</c:v>
                </c:pt>
                <c:pt idx="931">
                  <c:v>0.24509709367424659</c:v>
                </c:pt>
                <c:pt idx="932">
                  <c:v>0.24825223045350719</c:v>
                </c:pt>
                <c:pt idx="933">
                  <c:v>0.25142889509524613</c:v>
                </c:pt>
                <c:pt idx="934">
                  <c:v>0.25462691467127163</c:v>
                </c:pt>
                <c:pt idx="935">
                  <c:v>0.25784611080580044</c:v>
                </c:pt>
                <c:pt idx="936">
                  <c:v>0.26108629969279651</c:v>
                </c:pt>
                <c:pt idx="937">
                  <c:v>0.26434729211561214</c:v>
                </c:pt>
                <c:pt idx="938">
                  <c:v>0.26762889346891727</c:v>
                </c:pt>
                <c:pt idx="939">
                  <c:v>0.27093090378293938</c:v>
                </c:pt>
                <c:pt idx="940">
                  <c:v>0.27425311775000694</c:v>
                </c:pt>
                <c:pt idx="941">
                  <c:v>0.27759532475339754</c:v>
                </c:pt>
                <c:pt idx="942">
                  <c:v>0.28095730889849657</c:v>
                </c:pt>
                <c:pt idx="943">
                  <c:v>0.28433884904625673</c:v>
                </c:pt>
                <c:pt idx="944">
                  <c:v>0.28773971884895921</c:v>
                </c:pt>
                <c:pt idx="945">
                  <c:v>0.29115968678827775</c:v>
                </c:pt>
                <c:pt idx="946">
                  <c:v>0.29459851621562916</c:v>
                </c:pt>
                <c:pt idx="947">
                  <c:v>0.29805596539480717</c:v>
                </c:pt>
                <c:pt idx="948">
                  <c:v>0.30153178754689658</c:v>
                </c:pt>
                <c:pt idx="949">
                  <c:v>0.30502573089744911</c:v>
                </c:pt>
                <c:pt idx="950">
                  <c:v>0.30853753872591616</c:v>
                </c:pt>
                <c:pt idx="951">
                  <c:v>0.31206694941732016</c:v>
                </c:pt>
                <c:pt idx="952">
                  <c:v>0.31561369651615179</c:v>
                </c:pt>
                <c:pt idx="953">
                  <c:v>0.31917750878248441</c:v>
                </c:pt>
                <c:pt idx="954">
                  <c:v>0.32275811025027601</c:v>
                </c:pt>
                <c:pt idx="955">
                  <c:v>0.32635522028784791</c:v>
                </c:pt>
                <c:pt idx="956">
                  <c:v>0.32996855366052125</c:v>
                </c:pt>
                <c:pt idx="957">
                  <c:v>0.3335978205953849</c:v>
                </c:pt>
                <c:pt idx="958">
                  <c:v>0.33724272684817613</c:v>
                </c:pt>
                <c:pt idx="959">
                  <c:v>0.34090297377224887</c:v>
                </c:pt>
                <c:pt idx="960">
                  <c:v>0.34457825838960254</c:v>
                </c:pt>
                <c:pt idx="961">
                  <c:v>0.34826827346394373</c:v>
                </c:pt>
                <c:pt idx="962">
                  <c:v>0.35197270757575927</c:v>
                </c:pt>
                <c:pt idx="963">
                  <c:v>0.35569124519937456</c:v>
                </c:pt>
                <c:pt idx="964">
                  <c:v>0.35942356678192988</c:v>
                </c:pt>
                <c:pt idx="965">
                  <c:v>0.36316934882430252</c:v>
                </c:pt>
                <c:pt idx="966">
                  <c:v>0.36692826396389322</c:v>
                </c:pt>
                <c:pt idx="967">
                  <c:v>0.37069998105926716</c:v>
                </c:pt>
                <c:pt idx="968">
                  <c:v>0.37448416527660044</c:v>
                </c:pt>
                <c:pt idx="969">
                  <c:v>0.37828047817790089</c:v>
                </c:pt>
                <c:pt idx="970">
                  <c:v>0.38208857781096728</c:v>
                </c:pt>
                <c:pt idx="971">
                  <c:v>0.38590811880104203</c:v>
                </c:pt>
                <c:pt idx="972">
                  <c:v>0.38973875244412182</c:v>
                </c:pt>
                <c:pt idx="973">
                  <c:v>0.39358012680188004</c:v>
                </c:pt>
                <c:pt idx="974">
                  <c:v>0.39743188679815888</c:v>
                </c:pt>
                <c:pt idx="975">
                  <c:v>0.40129367431699503</c:v>
                </c:pt>
                <c:pt idx="976">
                  <c:v>0.4051651283021227</c:v>
                </c:pt>
                <c:pt idx="977">
                  <c:v>0.4090458848579126</c:v>
                </c:pt>
                <c:pt idx="978">
                  <c:v>0.41293557735170361</c:v>
                </c:pt>
                <c:pt idx="979">
                  <c:v>0.41683383651747574</c:v>
                </c:pt>
                <c:pt idx="980">
                  <c:v>0.42074029056081452</c:v>
                </c:pt>
                <c:pt idx="981">
                  <c:v>0.42465456526512269</c:v>
                </c:pt>
                <c:pt idx="982">
                  <c:v>0.42857628409901727</c:v>
                </c:pt>
                <c:pt idx="983">
                  <c:v>0.43250506832487901</c:v>
                </c:pt>
                <c:pt idx="984">
                  <c:v>0.43644053710848441</c:v>
                </c:pt>
                <c:pt idx="985">
                  <c:v>0.44038230762967467</c:v>
                </c:pt>
                <c:pt idx="986">
                  <c:v>0.44432999519401062</c:v>
                </c:pt>
                <c:pt idx="987">
                  <c:v>0.44828321334535581</c:v>
                </c:pt>
                <c:pt idx="988">
                  <c:v>0.45224157397933262</c:v>
                </c:pt>
                <c:pt idx="989">
                  <c:v>0.45620468745759957</c:v>
                </c:pt>
                <c:pt idx="990">
                  <c:v>0.46017216272288808</c:v>
                </c:pt>
                <c:pt idx="991">
                  <c:v>0.4641436074147447</c:v>
                </c:pt>
                <c:pt idx="992">
                  <c:v>0.46811862798592918</c:v>
                </c:pt>
                <c:pt idx="993">
                  <c:v>0.47209682981939538</c:v>
                </c:pt>
                <c:pt idx="994">
                  <c:v>0.47607781734580945</c:v>
                </c:pt>
                <c:pt idx="995">
                  <c:v>0.4800611941615438</c:v>
                </c:pt>
                <c:pt idx="996">
                  <c:v>0.48404656314708538</c:v>
                </c:pt>
                <c:pt idx="997">
                  <c:v>0.48803352658580335</c:v>
                </c:pt>
                <c:pt idx="998">
                  <c:v>0.49202168628301457</c:v>
                </c:pt>
                <c:pt idx="999">
                  <c:v>0.49601064368528491</c:v>
                </c:pt>
                <c:pt idx="1000">
                  <c:v>0.5</c:v>
                </c:pt>
                <c:pt idx="1001">
                  <c:v>0.50398935631455211</c:v>
                </c:pt>
                <c:pt idx="1002">
                  <c:v>0.50797831371682245</c:v>
                </c:pt>
                <c:pt idx="1003">
                  <c:v>0.51196647341403301</c:v>
                </c:pt>
                <c:pt idx="1004">
                  <c:v>0.51595343685275108</c:v>
                </c:pt>
                <c:pt idx="1005">
                  <c:v>0.51993880583829277</c:v>
                </c:pt>
                <c:pt idx="1006">
                  <c:v>0.52392218265402712</c:v>
                </c:pt>
                <c:pt idx="1007">
                  <c:v>0.52790317018044131</c:v>
                </c:pt>
                <c:pt idx="1008">
                  <c:v>0.53188137201390762</c:v>
                </c:pt>
                <c:pt idx="1009">
                  <c:v>0.53585639258509232</c:v>
                </c:pt>
                <c:pt idx="1010">
                  <c:v>0.53982783727694983</c:v>
                </c:pt>
                <c:pt idx="1011">
                  <c:v>0.54379531254223745</c:v>
                </c:pt>
                <c:pt idx="1012">
                  <c:v>0.54775842602050462</c:v>
                </c:pt>
                <c:pt idx="1013">
                  <c:v>0.55171678665448198</c:v>
                </c:pt>
                <c:pt idx="1014">
                  <c:v>0.5556700048058274</c:v>
                </c:pt>
                <c:pt idx="1015">
                  <c:v>0.55961769237016368</c:v>
                </c:pt>
                <c:pt idx="1016">
                  <c:v>0.56355946289135361</c:v>
                </c:pt>
                <c:pt idx="1017">
                  <c:v>0.56749493167495935</c:v>
                </c:pt>
                <c:pt idx="1018">
                  <c:v>0.57142371590082264</c:v>
                </c:pt>
                <c:pt idx="1019">
                  <c:v>0.57534543473471744</c:v>
                </c:pt>
                <c:pt idx="1020">
                  <c:v>0.57925970943902483</c:v>
                </c:pt>
                <c:pt idx="1021">
                  <c:v>0.58316616348236427</c:v>
                </c:pt>
                <c:pt idx="1022">
                  <c:v>0.58706442264813674</c:v>
                </c:pt>
                <c:pt idx="1023">
                  <c:v>0.59095411514192819</c:v>
                </c:pt>
                <c:pt idx="1024">
                  <c:v>0.59483487169771798</c:v>
                </c:pt>
                <c:pt idx="1025">
                  <c:v>0.59870632568284599</c:v>
                </c:pt>
                <c:pt idx="1026">
                  <c:v>0.6025681132016838</c:v>
                </c:pt>
                <c:pt idx="1027">
                  <c:v>0.60641987319796298</c:v>
                </c:pt>
                <c:pt idx="1028">
                  <c:v>0.61026124755572053</c:v>
                </c:pt>
                <c:pt idx="1029">
                  <c:v>0.61409188119880076</c:v>
                </c:pt>
                <c:pt idx="1030">
                  <c:v>0.61791142218887629</c:v>
                </c:pt>
                <c:pt idx="1031">
                  <c:v>0.62171952182194323</c:v>
                </c:pt>
                <c:pt idx="1032">
                  <c:v>0.62551583472324424</c:v>
                </c:pt>
                <c:pt idx="1033">
                  <c:v>0.62930001894057752</c:v>
                </c:pt>
                <c:pt idx="1034">
                  <c:v>0.63307173603595235</c:v>
                </c:pt>
                <c:pt idx="1035">
                  <c:v>0.63683065117554438</c:v>
                </c:pt>
                <c:pt idx="1036">
                  <c:v>0.64057643321791646</c:v>
                </c:pt>
                <c:pt idx="1037">
                  <c:v>0.64430875480047223</c:v>
                </c:pt>
                <c:pt idx="1038">
                  <c:v>0.64802729242408852</c:v>
                </c:pt>
                <c:pt idx="1039">
                  <c:v>0.6517317265359085</c:v>
                </c:pt>
                <c:pt idx="1040">
                  <c:v>0.65542174161025057</c:v>
                </c:pt>
                <c:pt idx="1041">
                  <c:v>0.65909702622760369</c:v>
                </c:pt>
                <c:pt idx="1042">
                  <c:v>0.6627572731516771</c:v>
                </c:pt>
                <c:pt idx="1043">
                  <c:v>0.66640217940446989</c:v>
                </c:pt>
                <c:pt idx="1044">
                  <c:v>0.6700314463393342</c:v>
                </c:pt>
                <c:pt idx="1045">
                  <c:v>0.67364477971200776</c:v>
                </c:pt>
                <c:pt idx="1046">
                  <c:v>0.67724188974958044</c:v>
                </c:pt>
                <c:pt idx="1047">
                  <c:v>0.68082249121737271</c:v>
                </c:pt>
                <c:pt idx="1048">
                  <c:v>0.68438630348370633</c:v>
                </c:pt>
                <c:pt idx="1049">
                  <c:v>0.68793305058253829</c:v>
                </c:pt>
                <c:pt idx="1050">
                  <c:v>0.69146246127394229</c:v>
                </c:pt>
                <c:pt idx="1051">
                  <c:v>0.69497426910241078</c:v>
                </c:pt>
                <c:pt idx="1052">
                  <c:v>0.69846821245296442</c:v>
                </c:pt>
                <c:pt idx="1053">
                  <c:v>0.70194403460505428</c:v>
                </c:pt>
                <c:pt idx="1054">
                  <c:v>0.70540148378423295</c:v>
                </c:pt>
                <c:pt idx="1055">
                  <c:v>0.70884031321158503</c:v>
                </c:pt>
                <c:pt idx="1056">
                  <c:v>0.71226028115090478</c:v>
                </c:pt>
                <c:pt idx="1057">
                  <c:v>0.71566115095360794</c:v>
                </c:pt>
                <c:pt idx="1058">
                  <c:v>0.71904269110136787</c:v>
                </c:pt>
                <c:pt idx="1059">
                  <c:v>0.72240467524646768</c:v>
                </c:pt>
                <c:pt idx="1060">
                  <c:v>0.72574688224986006</c:v>
                </c:pt>
                <c:pt idx="1061">
                  <c:v>0.72906909621692806</c:v>
                </c:pt>
                <c:pt idx="1062">
                  <c:v>0.73237110653095117</c:v>
                </c:pt>
                <c:pt idx="1063">
                  <c:v>0.73565270788425696</c:v>
                </c:pt>
                <c:pt idx="1064">
                  <c:v>0.73891370030707337</c:v>
                </c:pt>
                <c:pt idx="1065">
                  <c:v>0.74215388919407066</c:v>
                </c:pt>
                <c:pt idx="1066">
                  <c:v>0.74537308532859936</c:v>
                </c:pt>
                <c:pt idx="1067">
                  <c:v>0.74857110490462575</c:v>
                </c:pt>
                <c:pt idx="1068">
                  <c:v>0.75174776954636646</c:v>
                </c:pt>
                <c:pt idx="1069">
                  <c:v>0.75490290632562784</c:v>
                </c:pt>
                <c:pt idx="1070">
                  <c:v>0.75803634777686457</c:v>
                </c:pt>
                <c:pt idx="1071">
                  <c:v>0.76114793190995123</c:v>
                </c:pt>
                <c:pt idx="1072">
                  <c:v>0.7642375022206872</c:v>
                </c:pt>
                <c:pt idx="1073">
                  <c:v>0.76730490769904136</c:v>
                </c:pt>
                <c:pt idx="1074">
                  <c:v>0.77035000283514843</c:v>
                </c:pt>
                <c:pt idx="1075">
                  <c:v>0.77337264762307123</c:v>
                </c:pt>
                <c:pt idx="1076">
                  <c:v>0.776372707562341</c:v>
                </c:pt>
                <c:pt idx="1077">
                  <c:v>0.77935005365729138</c:v>
                </c:pt>
                <c:pt idx="1078">
                  <c:v>0.78230456241420798</c:v>
                </c:pt>
                <c:pt idx="1079">
                  <c:v>0.78523611583630437</c:v>
                </c:pt>
                <c:pt idx="1080">
                  <c:v>0.7881446014165453</c:v>
                </c:pt>
                <c:pt idx="1081">
                  <c:v>0.79102991212834095</c:v>
                </c:pt>
                <c:pt idx="1082">
                  <c:v>0.79389194641412986</c:v>
                </c:pt>
                <c:pt idx="1083">
                  <c:v>0.7967306081718748</c:v>
                </c:pt>
                <c:pt idx="1084">
                  <c:v>0.79954580673949405</c:v>
                </c:pt>
                <c:pt idx="1085">
                  <c:v>0.80233745687725233</c:v>
                </c:pt>
                <c:pt idx="1086">
                  <c:v>0.80510547874813643</c:v>
                </c:pt>
                <c:pt idx="1087">
                  <c:v>0.80784979789624922</c:v>
                </c:pt>
                <c:pt idx="1088">
                  <c:v>0.81057034522323379</c:v>
                </c:pt>
                <c:pt idx="1089">
                  <c:v>0.81326705696277357</c:v>
                </c:pt>
                <c:pt idx="1090">
                  <c:v>0.81593987465318718</c:v>
                </c:pt>
                <c:pt idx="1091">
                  <c:v>0.81858874510814972</c:v>
                </c:pt>
                <c:pt idx="1092">
                  <c:v>0.82121362038557577</c:v>
                </c:pt>
                <c:pt idx="1093">
                  <c:v>0.82381445775469064</c:v>
                </c:pt>
                <c:pt idx="1094">
                  <c:v>0.82639121966132423</c:v>
                </c:pt>
                <c:pt idx="1095">
                  <c:v>0.82894387369146738</c:v>
                </c:pt>
                <c:pt idx="1096">
                  <c:v>0.83147239253311178</c:v>
                </c:pt>
                <c:pt idx="1097">
                  <c:v>0.83397675393642046</c:v>
                </c:pt>
                <c:pt idx="1098">
                  <c:v>0.83645694067225818</c:v>
                </c:pt>
                <c:pt idx="1099">
                  <c:v>0.83891294048911991</c:v>
                </c:pt>
                <c:pt idx="1100">
                  <c:v>0.8413447460684943</c:v>
                </c:pt>
                <c:pt idx="1101">
                  <c:v>0.84375235497869738</c:v>
                </c:pt>
                <c:pt idx="1102">
                  <c:v>0.8461357696272177</c:v>
                </c:pt>
                <c:pt idx="1103">
                  <c:v>0.84849499721160937</c:v>
                </c:pt>
                <c:pt idx="1104">
                  <c:v>0.85083004966897202</c:v>
                </c:pt>
                <c:pt idx="1105">
                  <c:v>0.85314094362405801</c:v>
                </c:pt>
                <c:pt idx="1106">
                  <c:v>0.85542770033604487</c:v>
                </c:pt>
                <c:pt idx="1107">
                  <c:v>0.85769034564401569</c:v>
                </c:pt>
                <c:pt idx="1108">
                  <c:v>0.85992890991118642</c:v>
                </c:pt>
                <c:pt idx="1109">
                  <c:v>0.86214342796792032</c:v>
                </c:pt>
                <c:pt idx="1110">
                  <c:v>0.86433393905357381</c:v>
                </c:pt>
                <c:pt idx="1111">
                  <c:v>0.8665004867572097</c:v>
                </c:pt>
                <c:pt idx="1112">
                  <c:v>0.86864311895722679</c:v>
                </c:pt>
                <c:pt idx="1113">
                  <c:v>0.87076188775994012</c:v>
                </c:pt>
                <c:pt idx="1114">
                  <c:v>0.87285684943716002</c:v>
                </c:pt>
                <c:pt idx="1115">
                  <c:v>0.87492806436280868</c:v>
                </c:pt>
                <c:pt idx="1116">
                  <c:v>0.87697559694861582</c:v>
                </c:pt>
                <c:pt idx="1117">
                  <c:v>0.8789995155789414</c:v>
                </c:pt>
                <c:pt idx="1118">
                  <c:v>0.88099989254475952</c:v>
                </c:pt>
                <c:pt idx="1119">
                  <c:v>0.88297680397685196</c:v>
                </c:pt>
                <c:pt idx="1120">
                  <c:v>0.88493032977825281</c:v>
                </c:pt>
                <c:pt idx="1121">
                  <c:v>0.88686055355598437</c:v>
                </c:pt>
                <c:pt idx="1122">
                  <c:v>0.88876756255212741</c:v>
                </c:pt>
                <c:pt idx="1123">
                  <c:v>0.89065144757427062</c:v>
                </c:pt>
                <c:pt idx="1124">
                  <c:v>0.89251230292537609</c:v>
                </c:pt>
                <c:pt idx="1125">
                  <c:v>0.89435022633310801</c:v>
                </c:pt>
                <c:pt idx="1126">
                  <c:v>0.89616531887866335</c:v>
                </c:pt>
                <c:pt idx="1127">
                  <c:v>0.89795768492514516</c:v>
                </c:pt>
                <c:pt idx="1128">
                  <c:v>0.89972743204552275</c:v>
                </c:pt>
                <c:pt idx="1129">
                  <c:v>0.90147467095021749</c:v>
                </c:pt>
                <c:pt idx="1130">
                  <c:v>0.9031995154143555</c:v>
                </c:pt>
                <c:pt idx="1131">
                  <c:v>0.90490208220472712</c:v>
                </c:pt>
                <c:pt idx="1132">
                  <c:v>0.9065824910064948</c:v>
                </c:pt>
                <c:pt idx="1133">
                  <c:v>0.90824086434968621</c:v>
                </c:pt>
                <c:pt idx="1134">
                  <c:v>0.90987732753551498</c:v>
                </c:pt>
                <c:pt idx="1135">
                  <c:v>0.91149200856256585</c:v>
                </c:pt>
                <c:pt idx="1136">
                  <c:v>0.91308503805288332</c:v>
                </c:pt>
                <c:pt idx="1137">
                  <c:v>0.91465654917800165</c:v>
                </c:pt>
                <c:pt idx="1138">
                  <c:v>0.91620667758495511</c:v>
                </c:pt>
                <c:pt idx="1139">
                  <c:v>0.91773556132230061</c:v>
                </c:pt>
                <c:pt idx="1140">
                  <c:v>0.91924334076619885</c:v>
                </c:pt>
                <c:pt idx="1141">
                  <c:v>0.92073015854657814</c:v>
                </c:pt>
                <c:pt idx="1142">
                  <c:v>0.92219615947342448</c:v>
                </c:pt>
                <c:pt idx="1143">
                  <c:v>0.92364149046323218</c:v>
                </c:pt>
                <c:pt idx="1144">
                  <c:v>0.92506630046564453</c:v>
                </c:pt>
                <c:pt idx="1145">
                  <c:v>0.92647074039032373</c:v>
                </c:pt>
                <c:pt idx="1146">
                  <c:v>0.92785496303407877</c:v>
                </c:pt>
                <c:pt idx="1147">
                  <c:v>0.92921912300828735</c:v>
                </c:pt>
                <c:pt idx="1148">
                  <c:v>0.93056337666664168</c:v>
                </c:pt>
                <c:pt idx="1149">
                  <c:v>0.93188788203324824</c:v>
                </c:pt>
                <c:pt idx="1150">
                  <c:v>0.93319279873111594</c:v>
                </c:pt>
                <c:pt idx="1151">
                  <c:v>0.93447828791105803</c:v>
                </c:pt>
                <c:pt idx="1152">
                  <c:v>0.93574451218103905</c:v>
                </c:pt>
                <c:pt idx="1153">
                  <c:v>0.93699163553599685</c:v>
                </c:pt>
                <c:pt idx="1154">
                  <c:v>0.93821982328816367</c:v>
                </c:pt>
                <c:pt idx="1155">
                  <c:v>0.93942924199791711</c:v>
                </c:pt>
                <c:pt idx="1156">
                  <c:v>0.94062005940518334</c:v>
                </c:pt>
                <c:pt idx="1157">
                  <c:v>0.94179244436142362</c:v>
                </c:pt>
                <c:pt idx="1158">
                  <c:v>0.94294656676222299</c:v>
                </c:pt>
                <c:pt idx="1159">
                  <c:v>0.94408259748050805</c:v>
                </c:pt>
                <c:pt idx="1160">
                  <c:v>0.94520070830041991</c:v>
                </c:pt>
                <c:pt idx="1161">
                  <c:v>0.94630107185185852</c:v>
                </c:pt>
                <c:pt idx="1162">
                  <c:v>0.9473838615457264</c:v>
                </c:pt>
                <c:pt idx="1163">
                  <c:v>0.94844925150988957</c:v>
                </c:pt>
                <c:pt idx="1164">
                  <c:v>0.94949741652587527</c:v>
                </c:pt>
                <c:pt idx="1165">
                  <c:v>0.95052853196633147</c:v>
                </c:pt>
                <c:pt idx="1166">
                  <c:v>0.95154277373325713</c:v>
                </c:pt>
                <c:pt idx="1167">
                  <c:v>0.95254031819703289</c:v>
                </c:pt>
                <c:pt idx="1168">
                  <c:v>0.9535213421362605</c:v>
                </c:pt>
                <c:pt idx="1169">
                  <c:v>0.95448602267843097</c:v>
                </c:pt>
                <c:pt idx="1170">
                  <c:v>0.95543453724143812</c:v>
                </c:pt>
                <c:pt idx="1171">
                  <c:v>0.95636706347594957</c:v>
                </c:pt>
                <c:pt idx="1172">
                  <c:v>0.95728377920865282</c:v>
                </c:pt>
                <c:pt idx="1173">
                  <c:v>0.95818486238637823</c:v>
                </c:pt>
                <c:pt idx="1174">
                  <c:v>0.95907049102116615</c:v>
                </c:pt>
                <c:pt idx="1175">
                  <c:v>0.95994084313615691</c:v>
                </c:pt>
                <c:pt idx="1176">
                  <c:v>0.960796096712492</c:v>
                </c:pt>
                <c:pt idx="1177">
                  <c:v>0.96163642963710361</c:v>
                </c:pt>
                <c:pt idx="1178">
                  <c:v>0.96246201965145861</c:v>
                </c:pt>
                <c:pt idx="1179">
                  <c:v>0.9632730443012496</c:v>
                </c:pt>
                <c:pt idx="1180">
                  <c:v>0.96406968088705047</c:v>
                </c:pt>
                <c:pt idx="1181">
                  <c:v>0.96485210641593799</c:v>
                </c:pt>
                <c:pt idx="1182">
                  <c:v>0.96562049755408719</c:v>
                </c:pt>
                <c:pt idx="1183">
                  <c:v>0.96637503058034935</c:v>
                </c:pt>
                <c:pt idx="1184">
                  <c:v>0.96711588134081417</c:v>
                </c:pt>
                <c:pt idx="1185">
                  <c:v>0.96784322520436472</c:v>
                </c:pt>
                <c:pt idx="1186">
                  <c:v>0.96855723701922602</c:v>
                </c:pt>
                <c:pt idx="1187">
                  <c:v>0.96925809107051297</c:v>
                </c:pt>
                <c:pt idx="1188">
                  <c:v>0.96994596103877984</c:v>
                </c:pt>
                <c:pt idx="1189">
                  <c:v>0.97062101995957062</c:v>
                </c:pt>
                <c:pt idx="1190">
                  <c:v>0.97128344018397827</c:v>
                </c:pt>
                <c:pt idx="1191">
                  <c:v>0.97193339334020812</c:v>
                </c:pt>
                <c:pt idx="1192">
                  <c:v>0.9725710502961441</c:v>
                </c:pt>
                <c:pt idx="1193">
                  <c:v>0.9731965811229264</c:v>
                </c:pt>
                <c:pt idx="1194">
                  <c:v>0.97381015505952917</c:v>
                </c:pt>
                <c:pt idx="1195">
                  <c:v>0.97441194047834334</c:v>
                </c:pt>
                <c:pt idx="1196">
                  <c:v>0.97500210485176209</c:v>
                </c:pt>
                <c:pt idx="1197">
                  <c:v>0.97558081471976033</c:v>
                </c:pt>
                <c:pt idx="1198">
                  <c:v>0.97614823565847475</c:v>
                </c:pt>
                <c:pt idx="1199">
                  <c:v>0.97670453224977161</c:v>
                </c:pt>
                <c:pt idx="1200">
                  <c:v>0.97724986805180469</c:v>
                </c:pt>
                <c:pt idx="1201">
                  <c:v>0.97778440557055246</c:v>
                </c:pt>
                <c:pt idx="1202">
                  <c:v>0.97830830623233744</c:v>
                </c:pt>
                <c:pt idx="1203">
                  <c:v>0.97882173035731235</c:v>
                </c:pt>
                <c:pt idx="1204">
                  <c:v>0.97932483713391505</c:v>
                </c:pt>
                <c:pt idx="1205">
                  <c:v>0.97981778459428093</c:v>
                </c:pt>
                <c:pt idx="1206">
                  <c:v>0.98030072959060877</c:v>
                </c:pt>
                <c:pt idx="1207">
                  <c:v>0.98077382777246858</c:v>
                </c:pt>
                <c:pt idx="1208">
                  <c:v>0.98123723356504833</c:v>
                </c:pt>
                <c:pt idx="1209">
                  <c:v>0.9816911001483275</c:v>
                </c:pt>
                <c:pt idx="1210">
                  <c:v>0.98213557943717034</c:v>
                </c:pt>
                <c:pt idx="1211">
                  <c:v>0.98257082206233004</c:v>
                </c:pt>
                <c:pt idx="1212">
                  <c:v>0.98299697735235436</c:v>
                </c:pt>
                <c:pt idx="1213">
                  <c:v>0.98341419331638247</c:v>
                </c:pt>
                <c:pt idx="1214">
                  <c:v>0.98382261662782167</c:v>
                </c:pt>
                <c:pt idx="1215">
                  <c:v>0.98422239260889766</c:v>
                </c:pt>
                <c:pt idx="1216">
                  <c:v>0.98461366521606264</c:v>
                </c:pt>
                <c:pt idx="1217">
                  <c:v>0.98499657702625631</c:v>
                </c:pt>
                <c:pt idx="1218">
                  <c:v>0.98537126922399954</c:v>
                </c:pt>
                <c:pt idx="1219">
                  <c:v>0.9857378815893203</c:v>
                </c:pt>
                <c:pt idx="1220">
                  <c:v>0.98609655248649075</c:v>
                </c:pt>
                <c:pt idx="1221">
                  <c:v>0.98644741885356957</c:v>
                </c:pt>
                <c:pt idx="1222">
                  <c:v>0.98679061619273367</c:v>
                </c:pt>
                <c:pt idx="1223">
                  <c:v>0.9871262785613879</c:v>
                </c:pt>
                <c:pt idx="1224">
                  <c:v>0.98745453856404364</c:v>
                </c:pt>
                <c:pt idx="1225">
                  <c:v>0.98777552734494578</c:v>
                </c:pt>
                <c:pt idx="1226">
                  <c:v>0.98808937458144364</c:v>
                </c:pt>
                <c:pt idx="1227">
                  <c:v>0.98839620847808729</c:v>
                </c:pt>
                <c:pt idx="1228">
                  <c:v>0.98869615576143821</c:v>
                </c:pt>
                <c:pt idx="1229">
                  <c:v>0.98898934167557973</c:v>
                </c:pt>
                <c:pt idx="1230">
                  <c:v>0.98927588997831539</c:v>
                </c:pt>
                <c:pt idx="1231">
                  <c:v>0.98955592293804062</c:v>
                </c:pt>
                <c:pt idx="1232">
                  <c:v>0.98982956133127209</c:v>
                </c:pt>
                <c:pt idx="1233">
                  <c:v>0.99009692444082797</c:v>
                </c:pt>
                <c:pt idx="1234">
                  <c:v>0.99035813005463391</c:v>
                </c:pt>
                <c:pt idx="1235">
                  <c:v>0.99061329446515389</c:v>
                </c:pt>
                <c:pt idx="1236">
                  <c:v>0.99086253246942002</c:v>
                </c:pt>
                <c:pt idx="1237">
                  <c:v>0.99110595736965579</c:v>
                </c:pt>
                <c:pt idx="1238">
                  <c:v>0.99134368097447645</c:v>
                </c:pt>
                <c:pt idx="1239">
                  <c:v>0.99157581360064762</c:v>
                </c:pt>
                <c:pt idx="1240">
                  <c:v>0.99180246407539729</c:v>
                </c:pt>
                <c:pt idx="1241">
                  <c:v>0.99202373973925984</c:v>
                </c:pt>
                <c:pt idx="1242">
                  <c:v>0.99223974644943991</c:v>
                </c:pt>
                <c:pt idx="1243">
                  <c:v>0.99245058858368473</c:v>
                </c:pt>
                <c:pt idx="1244">
                  <c:v>0.99265636904464549</c:v>
                </c:pt>
                <c:pt idx="1245">
                  <c:v>0.99285718926472266</c:v>
                </c:pt>
                <c:pt idx="1246">
                  <c:v>0.99305314921137</c:v>
                </c:pt>
                <c:pt idx="1247">
                  <c:v>0.99324434739285361</c:v>
                </c:pt>
                <c:pt idx="1248">
                  <c:v>0.99343088086444786</c:v>
                </c:pt>
                <c:pt idx="1249">
                  <c:v>0.99361284523505122</c:v>
                </c:pt>
                <c:pt idx="1250">
                  <c:v>0.99379033467421851</c:v>
                </c:pt>
                <c:pt idx="1251">
                  <c:v>0.99396344191958219</c:v>
                </c:pt>
                <c:pt idx="1252">
                  <c:v>0.99413225828466256</c:v>
                </c:pt>
                <c:pt idx="1253">
                  <c:v>0.99429687366704433</c:v>
                </c:pt>
                <c:pt idx="1254">
                  <c:v>0.99445737655691269</c:v>
                </c:pt>
                <c:pt idx="1255">
                  <c:v>0.99461385404592861</c:v>
                </c:pt>
                <c:pt idx="1256">
                  <c:v>0.99476639183643967</c:v>
                </c:pt>
                <c:pt idx="1257">
                  <c:v>0.99491507425100467</c:v>
                </c:pt>
                <c:pt idx="1258">
                  <c:v>0.99505998424222497</c:v>
                </c:pt>
                <c:pt idx="1259">
                  <c:v>0.99520120340286966</c:v>
                </c:pt>
                <c:pt idx="1260">
                  <c:v>0.99533881197627716</c:v>
                </c:pt>
                <c:pt idx="1261">
                  <c:v>0.99547288886702878</c:v>
                </c:pt>
                <c:pt idx="1262">
                  <c:v>0.99560351165187488</c:v>
                </c:pt>
                <c:pt idx="1263">
                  <c:v>0.99573075659090704</c:v>
                </c:pt>
                <c:pt idx="1264">
                  <c:v>0.99585469863896048</c:v>
                </c:pt>
                <c:pt idx="1265">
                  <c:v>0.99597541145723789</c:v>
                </c:pt>
                <c:pt idx="1266">
                  <c:v>0.99609296742514375</c:v>
                </c:pt>
                <c:pt idx="1267">
                  <c:v>0.99620743765231123</c:v>
                </c:pt>
                <c:pt idx="1268">
                  <c:v>0.99631889199082169</c:v>
                </c:pt>
                <c:pt idx="1269">
                  <c:v>0.99642739904759736</c:v>
                </c:pt>
                <c:pt idx="1270">
                  <c:v>0.9965330261969565</c:v>
                </c:pt>
                <c:pt idx="1271">
                  <c:v>0.99663583959332769</c:v>
                </c:pt>
                <c:pt idx="1272">
                  <c:v>0.99673590418410574</c:v>
                </c:pt>
                <c:pt idx="1273">
                  <c:v>0.99683328372263946</c:v>
                </c:pt>
                <c:pt idx="1274">
                  <c:v>0.99692804078134689</c:v>
                </c:pt>
                <c:pt idx="1275">
                  <c:v>0.99702023676494278</c:v>
                </c:pt>
                <c:pt idx="1276">
                  <c:v>0.99710993192377151</c:v>
                </c:pt>
                <c:pt idx="1277">
                  <c:v>0.99719718536723212</c:v>
                </c:pt>
                <c:pt idx="1278">
                  <c:v>0.99728205507729628</c:v>
                </c:pt>
                <c:pt idx="1279">
                  <c:v>0.99736459792209275</c:v>
                </c:pt>
                <c:pt idx="1280">
                  <c:v>0.99744486966956969</c:v>
                </c:pt>
                <c:pt idx="1281">
                  <c:v>0.99752292500121198</c:v>
                </c:pt>
                <c:pt idx="1282">
                  <c:v>0.99759881752580837</c:v>
                </c:pt>
                <c:pt idx="1283">
                  <c:v>0.99767259979326628</c:v>
                </c:pt>
                <c:pt idx="1284">
                  <c:v>0.99774432330845553</c:v>
                </c:pt>
                <c:pt idx="1285">
                  <c:v>0.99781403854508466</c:v>
                </c:pt>
                <c:pt idx="1286">
                  <c:v>0.99788179495959362</c:v>
                </c:pt>
                <c:pt idx="1287">
                  <c:v>0.99794764100505828</c:v>
                </c:pt>
                <c:pt idx="1288">
                  <c:v>0.9980116241451038</c:v>
                </c:pt>
                <c:pt idx="1289">
                  <c:v>0.99807379086781034</c:v>
                </c:pt>
                <c:pt idx="1290">
                  <c:v>0.99813418669961429</c:v>
                </c:pt>
                <c:pt idx="1291">
                  <c:v>0.99819285621919207</c:v>
                </c:pt>
                <c:pt idx="1292">
                  <c:v>0.99824984307132236</c:v>
                </c:pt>
                <c:pt idx="1293">
                  <c:v>0.99830518998072093</c:v>
                </c:pt>
                <c:pt idx="1294">
                  <c:v>0.99835893876584147</c:v>
                </c:pt>
                <c:pt idx="1295">
                  <c:v>0.99841113035263351</c:v>
                </c:pt>
                <c:pt idx="1296">
                  <c:v>0.9984618047882603</c:v>
                </c:pt>
                <c:pt idx="1297">
                  <c:v>0.998511001254761</c:v>
                </c:pt>
                <c:pt idx="1298">
                  <c:v>0.99855875808265893</c:v>
                </c:pt>
                <c:pt idx="1299">
                  <c:v>0.99860511276450659</c:v>
                </c:pt>
                <c:pt idx="1300">
                  <c:v>0.99865010196836845</c:v>
                </c:pt>
                <c:pt idx="1301">
                  <c:v>0.99869376155122924</c:v>
                </c:pt>
                <c:pt idx="1302">
                  <c:v>0.99873612657232647</c:v>
                </c:pt>
                <c:pt idx="1303">
                  <c:v>0.9987772313064065</c:v>
                </c:pt>
                <c:pt idx="1304">
                  <c:v>0.99881710925689449</c:v>
                </c:pt>
                <c:pt idx="1305">
                  <c:v>0.99885579316897655</c:v>
                </c:pt>
                <c:pt idx="1306">
                  <c:v>0.99889331504258938</c:v>
                </c:pt>
                <c:pt idx="1307">
                  <c:v>0.99892970614531995</c:v>
                </c:pt>
                <c:pt idx="1308">
                  <c:v>0.99896499702519581</c:v>
                </c:pt>
                <c:pt idx="1309">
                  <c:v>0.99899921752338527</c:v>
                </c:pt>
                <c:pt idx="1310">
                  <c:v>0.99903239678678046</c:v>
                </c:pt>
                <c:pt idx="1311">
                  <c:v>0.99906456328048476</c:v>
                </c:pt>
                <c:pt idx="1312">
                  <c:v>0.99909574480017693</c:v>
                </c:pt>
                <c:pt idx="1313">
                  <c:v>0.99912596848436719</c:v>
                </c:pt>
                <c:pt idx="1314">
                  <c:v>0.9991552608265406</c:v>
                </c:pt>
                <c:pt idx="1315">
                  <c:v>0.99918364768717061</c:v>
                </c:pt>
                <c:pt idx="1316">
                  <c:v>0.99921115430562368</c:v>
                </c:pt>
                <c:pt idx="1317">
                  <c:v>0.99923780531193196</c:v>
                </c:pt>
                <c:pt idx="1318">
                  <c:v>0.99926362473844532</c:v>
                </c:pt>
                <c:pt idx="1319">
                  <c:v>0.9992886360313542</c:v>
                </c:pt>
                <c:pt idx="1320">
                  <c:v>0.99931286206208358</c:v>
                </c:pt>
                <c:pt idx="1321">
                  <c:v>0.99933632513855941</c:v>
                </c:pt>
                <c:pt idx="1322">
                  <c:v>0.99935904701633949</c:v>
                </c:pt>
                <c:pt idx="1323">
                  <c:v>0.99938104890961232</c:v>
                </c:pt>
                <c:pt idx="1324">
                  <c:v>0.99940235150206513</c:v>
                </c:pt>
                <c:pt idx="1325">
                  <c:v>0.99942297495760868</c:v>
                </c:pt>
                <c:pt idx="1326">
                  <c:v>0.99944293893097469</c:v>
                </c:pt>
                <c:pt idx="1327">
                  <c:v>0.99946226257817017</c:v>
                </c:pt>
                <c:pt idx="1328">
                  <c:v>0.99948096456679258</c:v>
                </c:pt>
                <c:pt idx="1329">
                  <c:v>0.99949906308621372</c:v>
                </c:pt>
                <c:pt idx="1330">
                  <c:v>0.99951657585761522</c:v>
                </c:pt>
                <c:pt idx="1331">
                  <c:v>0.99953352014389185</c:v>
                </c:pt>
                <c:pt idx="1332">
                  <c:v>0.99954991275940763</c:v>
                </c:pt>
                <c:pt idx="1333">
                  <c:v>0.99956577007961755</c:v>
                </c:pt>
                <c:pt idx="1334">
                  <c:v>0.99958110805054867</c:v>
                </c:pt>
                <c:pt idx="1335">
                  <c:v>0.99959594219813497</c:v>
                </c:pt>
                <c:pt idx="1336">
                  <c:v>0.99961028763741799</c:v>
                </c:pt>
                <c:pt idx="1337">
                  <c:v>0.99962415908160018</c:v>
                </c:pt>
                <c:pt idx="1338">
                  <c:v>0.99963757085096638</c:v>
                </c:pt>
                <c:pt idx="1339">
                  <c:v>0.99965053688166194</c:v>
                </c:pt>
                <c:pt idx="1340">
                  <c:v>0.99966307073432292</c:v>
                </c:pt>
                <c:pt idx="1341">
                  <c:v>0.99967518560258006</c:v>
                </c:pt>
                <c:pt idx="1342">
                  <c:v>0.99968689432141944</c:v>
                </c:pt>
                <c:pt idx="1343">
                  <c:v>0.99969820937539211</c:v>
                </c:pt>
                <c:pt idx="1344">
                  <c:v>0.99970914290670909</c:v>
                </c:pt>
                <c:pt idx="1345">
                  <c:v>0.99971970672318444</c:v>
                </c:pt>
                <c:pt idx="1346">
                  <c:v>0.99972991230603603</c:v>
                </c:pt>
                <c:pt idx="1347">
                  <c:v>0.99973977081757104</c:v>
                </c:pt>
                <c:pt idx="1348">
                  <c:v>0.9997492931087183</c:v>
                </c:pt>
                <c:pt idx="1349">
                  <c:v>0.99975848972643155</c:v>
                </c:pt>
                <c:pt idx="1350">
                  <c:v>0.99976737092096513</c:v>
                </c:pt>
                <c:pt idx="1351">
                  <c:v>0.99977594665300817</c:v>
                </c:pt>
                <c:pt idx="1352">
                  <c:v>0.99978422660070376</c:v>
                </c:pt>
                <c:pt idx="1353">
                  <c:v>0.99979222016651992</c:v>
                </c:pt>
                <c:pt idx="1354">
                  <c:v>0.99979993648399246</c:v>
                </c:pt>
                <c:pt idx="1355">
                  <c:v>0.99980738442436445</c:v>
                </c:pt>
                <c:pt idx="1356">
                  <c:v>0.99981457260306561</c:v>
                </c:pt>
                <c:pt idx="1357">
                  <c:v>0.99982150938609338</c:v>
                </c:pt>
                <c:pt idx="1358">
                  <c:v>0.99982820289625263</c:v>
                </c:pt>
                <c:pt idx="1359">
                  <c:v>0.99983466101927843</c:v>
                </c:pt>
                <c:pt idx="1360">
                  <c:v>0.99984089140984167</c:v>
                </c:pt>
                <c:pt idx="1361">
                  <c:v>0.99984690149742783</c:v>
                </c:pt>
                <c:pt idx="1362">
                  <c:v>0.9998526984920918</c:v>
                </c:pt>
                <c:pt idx="1363">
                  <c:v>0.99985828939012378</c:v>
                </c:pt>
                <c:pt idx="1364">
                  <c:v>0.9998636809795558</c:v>
                </c:pt>
                <c:pt idx="1365">
                  <c:v>0.99986887984557871</c:v>
                </c:pt>
                <c:pt idx="1366">
                  <c:v>0.99987389237586222</c:v>
                </c:pt>
                <c:pt idx="1367">
                  <c:v>0.99987872476571416</c:v>
                </c:pt>
                <c:pt idx="1368">
                  <c:v>0.99988338302318458</c:v>
                </c:pt>
                <c:pt idx="1369">
                  <c:v>0.99988787297401771</c:v>
                </c:pt>
                <c:pt idx="1370">
                  <c:v>0.99989220026652226</c:v>
                </c:pt>
                <c:pt idx="1371">
                  <c:v>0.99989637037632684</c:v>
                </c:pt>
                <c:pt idx="1372">
                  <c:v>0.99990038861102404</c:v>
                </c:pt>
                <c:pt idx="1373">
                  <c:v>0.99990426011473121</c:v>
                </c:pt>
                <c:pt idx="1374">
                  <c:v>0.99990798987252827</c:v>
                </c:pt>
                <c:pt idx="1375">
                  <c:v>0.99991158271479974</c:v>
                </c:pt>
                <c:pt idx="1376">
                  <c:v>0.99991504332150127</c:v>
                </c:pt>
                <c:pt idx="1377">
                  <c:v>0.99991837622629587</c:v>
                </c:pt>
                <c:pt idx="1378">
                  <c:v>0.99992158582061719</c:v>
                </c:pt>
                <c:pt idx="1379">
                  <c:v>0.99992467635762305</c:v>
                </c:pt>
                <c:pt idx="1380">
                  <c:v>0.99992765195607614</c:v>
                </c:pt>
                <c:pt idx="1381">
                  <c:v>0.99993051660412036</c:v>
                </c:pt>
                <c:pt idx="1382">
                  <c:v>0.99993327416296807</c:v>
                </c:pt>
                <c:pt idx="1383">
                  <c:v>0.99993592837051071</c:v>
                </c:pt>
                <c:pt idx="1384">
                  <c:v>0.99993848284481657</c:v>
                </c:pt>
                <c:pt idx="1385">
                  <c:v>0.99994094108757947</c:v>
                </c:pt>
                <c:pt idx="1386">
                  <c:v>0.99994330648746621</c:v>
                </c:pt>
                <c:pt idx="1387">
                  <c:v>0.99994558232336694</c:v>
                </c:pt>
                <c:pt idx="1388">
                  <c:v>0.99994777176759886</c:v>
                </c:pt>
                <c:pt idx="1389">
                  <c:v>0.99994987788900369</c:v>
                </c:pt>
                <c:pt idx="1390">
                  <c:v>0.99995190365598163</c:v>
                </c:pt>
                <c:pt idx="1391">
                  <c:v>0.99995385193943997</c:v>
                </c:pt>
                <c:pt idx="1392">
                  <c:v>0.99995572551568435</c:v>
                </c:pt>
                <c:pt idx="1393">
                  <c:v>0.99995752706921093</c:v>
                </c:pt>
                <c:pt idx="1394">
                  <c:v>0.99995925919544337</c:v>
                </c:pt>
                <c:pt idx="1395">
                  <c:v>0.99996092440340123</c:v>
                </c:pt>
                <c:pt idx="1396">
                  <c:v>0.99996252511830352</c:v>
                </c:pt>
                <c:pt idx="1397">
                  <c:v>0.99996406368409674</c:v>
                </c:pt>
                <c:pt idx="1398">
                  <c:v>0.99996554236588819</c:v>
                </c:pt>
                <c:pt idx="1399">
                  <c:v>0.99996696335236712</c:v>
                </c:pt>
                <c:pt idx="1400">
                  <c:v>0.99996832875815977</c:v>
                </c:pt>
                <c:pt idx="1401">
                  <c:v>0.99996964062607696</c:v>
                </c:pt>
                <c:pt idx="1402">
                  <c:v>0.99997090092928609</c:v>
                </c:pt>
                <c:pt idx="1403">
                  <c:v>0.99997211157355714</c:v>
                </c:pt>
                <c:pt idx="1404">
                  <c:v>0.99997327439927974</c:v>
                </c:pt>
                <c:pt idx="1405">
                  <c:v>0.99997439118353171</c:v>
                </c:pt>
                <c:pt idx="1406">
                  <c:v>0.99997546364203471</c:v>
                </c:pt>
                <c:pt idx="1407">
                  <c:v>0.99997649343112838</c:v>
                </c:pt>
                <c:pt idx="1408">
                  <c:v>0.99997748214961701</c:v>
                </c:pt>
                <c:pt idx="1409">
                  <c:v>0.99997843134054909</c:v>
                </c:pt>
                <c:pt idx="1410">
                  <c:v>0.9999793424930844</c:v>
                </c:pt>
                <c:pt idx="1411">
                  <c:v>0.99998021704412166</c:v>
                </c:pt>
                <c:pt idx="1412">
                  <c:v>0.99998105638004275</c:v>
                </c:pt>
                <c:pt idx="1413">
                  <c:v>0.99998186183827542</c:v>
                </c:pt>
                <c:pt idx="1414">
                  <c:v>0.99998263470892224</c:v>
                </c:pt>
                <c:pt idx="1415">
                  <c:v>0.99998337623626954</c:v>
                </c:pt>
                <c:pt idx="1416">
                  <c:v>0.99998408762028446</c:v>
                </c:pt>
                <c:pt idx="1417">
                  <c:v>0.99998477001803932</c:v>
                </c:pt>
                <c:pt idx="1418">
                  <c:v>0.99998542454520889</c:v>
                </c:pt>
                <c:pt idx="1419">
                  <c:v>0.99998605227727022</c:v>
                </c:pt>
                <c:pt idx="1420">
                  <c:v>0.99998665425098099</c:v>
                </c:pt>
                <c:pt idx="1421">
                  <c:v>0.99998723146557578</c:v>
                </c:pt>
                <c:pt idx="1422">
                  <c:v>0.99998778488407247</c:v>
                </c:pt>
                <c:pt idx="1423">
                  <c:v>0.99998831543440447</c:v>
                </c:pt>
                <c:pt idx="1424">
                  <c:v>0.99998882401066402</c:v>
                </c:pt>
                <c:pt idx="1425">
                  <c:v>0.99998931147421932</c:v>
                </c:pt>
                <c:pt idx="1426">
                  <c:v>0.99998977865479532</c:v>
                </c:pt>
                <c:pt idx="1427">
                  <c:v>0.99999022635161994</c:v>
                </c:pt>
                <c:pt idx="1428">
                  <c:v>0.9999906553343183</c:v>
                </c:pt>
                <c:pt idx="1429">
                  <c:v>0.99999106634407831</c:v>
                </c:pt>
                <c:pt idx="1430">
                  <c:v>0.99999146009450746</c:v>
                </c:pt>
                <c:pt idx="1431">
                  <c:v>0.99999183727270369</c:v>
                </c:pt>
                <c:pt idx="1432">
                  <c:v>0.9999921985399709</c:v>
                </c:pt>
                <c:pt idx="1433">
                  <c:v>0.99999254453289788</c:v>
                </c:pt>
                <c:pt idx="1434">
                  <c:v>0.9999928758641865</c:v>
                </c:pt>
                <c:pt idx="1435">
                  <c:v>0.99999319312340174</c:v>
                </c:pt>
                <c:pt idx="1436">
                  <c:v>0.99999349687779548</c:v>
                </c:pt>
                <c:pt idx="1437">
                  <c:v>0.99999378767314795</c:v>
                </c:pt>
                <c:pt idx="1438">
                  <c:v>0.9999940660345461</c:v>
                </c:pt>
                <c:pt idx="1439">
                  <c:v>0.99999433246697289</c:v>
                </c:pt>
                <c:pt idx="1440">
                  <c:v>0.99999458745607972</c:v>
                </c:pt>
                <c:pt idx="1441">
                  <c:v>0.99999483146900425</c:v>
                </c:pt>
                <c:pt idx="1442">
                  <c:v>0.9999950649549223</c:v>
                </c:pt>
                <c:pt idx="1443">
                  <c:v>0.99999528834557916</c:v>
                </c:pt>
                <c:pt idx="1444">
                  <c:v>0.99999550205611509</c:v>
                </c:pt>
                <c:pt idx="1445">
                  <c:v>0.99999570648548708</c:v>
                </c:pt>
                <c:pt idx="1446">
                  <c:v>0.99999590201731836</c:v>
                </c:pt>
                <c:pt idx="1447">
                  <c:v>0.99999608902013049</c:v>
                </c:pt>
                <c:pt idx="1448">
                  <c:v>0.99999626784804851</c:v>
                </c:pt>
                <c:pt idx="1449">
                  <c:v>0.99999643884129896</c:v>
                </c:pt>
                <c:pt idx="1450">
                  <c:v>0.99999660232687337</c:v>
                </c:pt>
                <c:pt idx="1451">
                  <c:v>0.99999675861865456</c:v>
                </c:pt>
                <c:pt idx="1452">
                  <c:v>0.99999690801840435</c:v>
                </c:pt>
                <c:pt idx="1453">
                  <c:v>0.99999705081566903</c:v>
                </c:pt>
                <c:pt idx="1454">
                  <c:v>0.99999718728854015</c:v>
                </c:pt>
                <c:pt idx="1455">
                  <c:v>0.99999731770418343</c:v>
                </c:pt>
                <c:pt idx="1456">
                  <c:v>0.9999974423189224</c:v>
                </c:pt>
                <c:pt idx="1457">
                  <c:v>0.99999756137893081</c:v>
                </c:pt>
                <c:pt idx="1458">
                  <c:v>0.99999767512033666</c:v>
                </c:pt>
                <c:pt idx="1459">
                  <c:v>0.99999778376995696</c:v>
                </c:pt>
                <c:pt idx="1460">
                  <c:v>0.9999978875452904</c:v>
                </c:pt>
                <c:pt idx="1461">
                  <c:v>0.99999798665511874</c:v>
                </c:pt>
                <c:pt idx="1462">
                  <c:v>0.99999808129971846</c:v>
                </c:pt>
                <c:pt idx="1463">
                  <c:v>0.99999817167131777</c:v>
                </c:pt>
                <c:pt idx="1464">
                  <c:v>0.999998257954134</c:v>
                </c:pt>
                <c:pt idx="1465">
                  <c:v>0.99999834032484269</c:v>
                </c:pt>
                <c:pt idx="1466">
                  <c:v>0.99999841895302255</c:v>
                </c:pt>
                <c:pt idx="1467">
                  <c:v>0.99999849400126783</c:v>
                </c:pt>
                <c:pt idx="1468">
                  <c:v>0.99999856562542744</c:v>
                </c:pt>
                <c:pt idx="1469">
                  <c:v>0.99999863397464472</c:v>
                </c:pt>
                <c:pt idx="1470">
                  <c:v>0.99999869919247741</c:v>
                </c:pt>
                <c:pt idx="1471">
                  <c:v>0.99999876141602106</c:v>
                </c:pt>
                <c:pt idx="1472">
                  <c:v>0.99999882077683644</c:v>
                </c:pt>
                <c:pt idx="1473">
                  <c:v>0.99999887740064763</c:v>
                </c:pt>
                <c:pt idx="1474">
                  <c:v>0.9999989314087403</c:v>
                </c:pt>
                <c:pt idx="1475">
                  <c:v>0.99999898291670231</c:v>
                </c:pt>
                <c:pt idx="1476">
                  <c:v>0.99999903203515328</c:v>
                </c:pt>
                <c:pt idx="1477">
                  <c:v>0.99999907887033301</c:v>
                </c:pt>
                <c:pt idx="1478">
                  <c:v>0.99999912352402676</c:v>
                </c:pt>
                <c:pt idx="1479">
                  <c:v>0.9999991660933204</c:v>
                </c:pt>
                <c:pt idx="1480">
                  <c:v>0.99999920667180575</c:v>
                </c:pt>
                <c:pt idx="1481">
                  <c:v>0.99999924534836793</c:v>
                </c:pt>
                <c:pt idx="1482">
                  <c:v>0.9999992822087671</c:v>
                </c:pt>
                <c:pt idx="1483">
                  <c:v>0.99999931733473812</c:v>
                </c:pt>
                <c:pt idx="1484">
                  <c:v>0.99999935080421598</c:v>
                </c:pt>
                <c:pt idx="1485">
                  <c:v>0.999999382692353</c:v>
                </c:pt>
                <c:pt idx="1486">
                  <c:v>0.999999413071055</c:v>
                </c:pt>
                <c:pt idx="1487">
                  <c:v>0.99999944200853652</c:v>
                </c:pt>
                <c:pt idx="1488">
                  <c:v>0.99999946957087948</c:v>
                </c:pt>
                <c:pt idx="1489">
                  <c:v>0.99999949581996184</c:v>
                </c:pt>
                <c:pt idx="1490">
                  <c:v>0.99999952081682819</c:v>
                </c:pt>
                <c:pt idx="1491">
                  <c:v>0.99999954461794327</c:v>
                </c:pt>
                <c:pt idx="1492">
                  <c:v>0.99999956727876782</c:v>
                </c:pt>
                <c:pt idx="1493">
                  <c:v>0.9999995888520421</c:v>
                </c:pt>
                <c:pt idx="1494">
                  <c:v>0.99999960938706667</c:v>
                </c:pt>
                <c:pt idx="1495">
                  <c:v>0.99999962893223848</c:v>
                </c:pt>
                <c:pt idx="1496">
                  <c:v>0.99999964753395842</c:v>
                </c:pt>
                <c:pt idx="1497">
                  <c:v>0.9999996652351294</c:v>
                </c:pt>
                <c:pt idx="1498">
                  <c:v>0.99999968207842715</c:v>
                </c:pt>
                <c:pt idx="1499">
                  <c:v>0.9999996981038537</c:v>
                </c:pt>
                <c:pt idx="1500">
                  <c:v>0.9999997133484031</c:v>
                </c:pt>
                <c:pt idx="1501">
                  <c:v>0.99999972784982272</c:v>
                </c:pt>
                <c:pt idx="1502">
                  <c:v>0.99999974164260241</c:v>
                </c:pt>
                <c:pt idx="1503">
                  <c:v>0.99999975476008196</c:v>
                </c:pt>
                <c:pt idx="1504">
                  <c:v>0.99999976723407691</c:v>
                </c:pt>
                <c:pt idx="1505">
                  <c:v>0.99999977909496773</c:v>
                </c:pt>
                <c:pt idx="1506">
                  <c:v>0.99999979037176101</c:v>
                </c:pt>
                <c:pt idx="1507">
                  <c:v>0.99999980109214892</c:v>
                </c:pt>
                <c:pt idx="1508">
                  <c:v>0.99999981128256588</c:v>
                </c:pt>
                <c:pt idx="1509">
                  <c:v>0.9999998209682428</c:v>
                </c:pt>
                <c:pt idx="1510">
                  <c:v>0.99999983017325933</c:v>
                </c:pt>
                <c:pt idx="1511">
                  <c:v>0.99999983892059385</c:v>
                </c:pt>
                <c:pt idx="1512">
                  <c:v>0.99999984723217172</c:v>
                </c:pt>
                <c:pt idx="1513">
                  <c:v>0.99999985512891065</c:v>
                </c:pt>
                <c:pt idx="1514">
                  <c:v>0.99999986263076568</c:v>
                </c:pt>
                <c:pt idx="1515">
                  <c:v>0.99999986975677047</c:v>
                </c:pt>
                <c:pt idx="1516">
                  <c:v>0.99999987652507871</c:v>
                </c:pt>
                <c:pt idx="1517">
                  <c:v>0.99999988295300257</c:v>
                </c:pt>
                <c:pt idx="1518">
                  <c:v>0.99999988905704984</c:v>
                </c:pt>
                <c:pt idx="1519">
                  <c:v>0.9999998948529597</c:v>
                </c:pt>
                <c:pt idx="1520">
                  <c:v>0.99999990035573683</c:v>
                </c:pt>
                <c:pt idx="1521">
                  <c:v>0.99999990557968432</c:v>
                </c:pt>
                <c:pt idx="1522">
                  <c:v>0.99999991053843462</c:v>
                </c:pt>
                <c:pt idx="1523">
                  <c:v>0.99999991524498011</c:v>
                </c:pt>
                <c:pt idx="1524">
                  <c:v>0.99999991971170143</c:v>
                </c:pt>
                <c:pt idx="1525">
                  <c:v>0.99999992395039483</c:v>
                </c:pt>
                <c:pt idx="1526">
                  <c:v>0.9999999279722992</c:v>
                </c:pt>
                <c:pt idx="1527">
                  <c:v>0.99999993178812063</c:v>
                </c:pt>
                <c:pt idx="1528">
                  <c:v>0.99999993540805676</c:v>
                </c:pt>
                <c:pt idx="1529">
                  <c:v>0.99999993884182004</c:v>
                </c:pt>
                <c:pt idx="1530">
                  <c:v>0.99999994209865961</c:v>
                </c:pt>
                <c:pt idx="1531">
                  <c:v>0.99999994518738256</c:v>
                </c:pt>
                <c:pt idx="1532">
                  <c:v>0.99999994811637394</c:v>
                </c:pt>
                <c:pt idx="1533">
                  <c:v>0.99999995089361671</c:v>
                </c:pt>
                <c:pt idx="1534">
                  <c:v>0.99999995352670923</c:v>
                </c:pt>
                <c:pt idx="1535">
                  <c:v>0.99999995602288405</c:v>
                </c:pt>
                <c:pt idx="1536">
                  <c:v>0.999999958389024</c:v>
                </c:pt>
                <c:pt idx="1537">
                  <c:v>0.99999996063167895</c:v>
                </c:pt>
                <c:pt idx="1538">
                  <c:v>0.9999999627570807</c:v>
                </c:pt>
                <c:pt idx="1539">
                  <c:v>0.99999996477115816</c:v>
                </c:pt>
                <c:pt idx="1540">
                  <c:v>0.99999996667955149</c:v>
                </c:pt>
                <c:pt idx="1541">
                  <c:v>0.99999996848762551</c:v>
                </c:pt>
                <c:pt idx="1542">
                  <c:v>0.99999997020048226</c:v>
                </c:pt>
                <c:pt idx="1543">
                  <c:v>0.99999997182297407</c:v>
                </c:pt>
                <c:pt idx="1544">
                  <c:v>0.99999997335971436</c:v>
                </c:pt>
                <c:pt idx="1545">
                  <c:v>0.99999997481508995</c:v>
                </c:pt>
                <c:pt idx="1546">
                  <c:v>0.99999997619327086</c:v>
                </c:pt>
                <c:pt idx="1547">
                  <c:v>0.999999977498221</c:v>
                </c:pt>
                <c:pt idx="1548">
                  <c:v>0.99999997873370816</c:v>
                </c:pt>
                <c:pt idx="1549">
                  <c:v>0.99999997990331291</c:v>
                </c:pt>
                <c:pt idx="1550">
                  <c:v>0.99999998101043752</c:v>
                </c:pt>
                <c:pt idx="1551">
                  <c:v>0.99999998205831508</c:v>
                </c:pt>
                <c:pt idx="1552">
                  <c:v>0.99999998305001692</c:v>
                </c:pt>
                <c:pt idx="1553">
                  <c:v>0.99999998398846057</c:v>
                </c:pt>
                <c:pt idx="1554">
                  <c:v>0.99999998487641761</c:v>
                </c:pt>
                <c:pt idx="1555">
                  <c:v>0.99999998571652016</c:v>
                </c:pt>
                <c:pt idx="1556">
                  <c:v>0.99999998651126754</c:v>
                </c:pt>
                <c:pt idx="1557">
                  <c:v>0.99999998726303319</c:v>
                </c:pt>
                <c:pt idx="1558">
                  <c:v>0.99999998797407075</c:v>
                </c:pt>
                <c:pt idx="1559">
                  <c:v>0.9999999886465194</c:v>
                </c:pt>
                <c:pt idx="1560">
                  <c:v>0.99999998928240974</c:v>
                </c:pt>
                <c:pt idx="1561">
                  <c:v>0.99999998988366923</c:v>
                </c:pt>
                <c:pt idx="1562">
                  <c:v>0.99999999045212706</c:v>
                </c:pt>
                <c:pt idx="1563">
                  <c:v>0.99999999098951897</c:v>
                </c:pt>
                <c:pt idx="1564">
                  <c:v>0.99999999149749175</c:v>
                </c:pt>
                <c:pt idx="1565">
                  <c:v>0.99999999197760814</c:v>
                </c:pt>
                <c:pt idx="1566">
                  <c:v>0.99999999243135029</c:v>
                </c:pt>
                <c:pt idx="1567">
                  <c:v>0.99999999286012398</c:v>
                </c:pt>
                <c:pt idx="1568">
                  <c:v>0.9999999932652629</c:v>
                </c:pt>
                <c:pt idx="1569">
                  <c:v>0.99999999364803138</c:v>
                </c:pt>
                <c:pt idx="1570">
                  <c:v>0.99999999400962858</c:v>
                </c:pt>
                <c:pt idx="1571">
                  <c:v>0.99999999435119136</c:v>
                </c:pt>
                <c:pt idx="1572">
                  <c:v>0.9999999946737973</c:v>
                </c:pt>
                <c:pt idx="1573">
                  <c:v>0.99999999497846825</c:v>
                </c:pt>
                <c:pt idx="1574">
                  <c:v>0.99999999526617245</c:v>
                </c:pt>
                <c:pt idx="1575">
                  <c:v>0.99999999553782759</c:v>
                </c:pt>
                <c:pt idx="1576">
                  <c:v>0.99999999579430321</c:v>
                </c:pt>
                <c:pt idx="1577">
                  <c:v>0.99999999603642342</c:v>
                </c:pt>
                <c:pt idx="1578">
                  <c:v>0.99999999626496872</c:v>
                </c:pt>
                <c:pt idx="1579">
                  <c:v>0.99999999648067883</c:v>
                </c:pt>
                <c:pt idx="1580">
                  <c:v>0.99999999668425399</c:v>
                </c:pt>
                <c:pt idx="1581">
                  <c:v>0.99999999687635788</c:v>
                </c:pt>
                <c:pt idx="1582">
                  <c:v>0.99999999705761866</c:v>
                </c:pt>
                <c:pt idx="1583">
                  <c:v>0.9999999972286312</c:v>
                </c:pt>
                <c:pt idx="1584">
                  <c:v>0.99999999738995893</c:v>
                </c:pt>
                <c:pt idx="1585">
                  <c:v>0.99999999754213498</c:v>
                </c:pt>
                <c:pt idx="1586">
                  <c:v>0.99999999768566417</c:v>
                </c:pt>
                <c:pt idx="1587">
                  <c:v>0.99999999782102433</c:v>
                </c:pt>
                <c:pt idx="1588">
                  <c:v>0.99999999794866756</c:v>
                </c:pt>
                <c:pt idx="1589">
                  <c:v>0.99999999806902196</c:v>
                </c:pt>
                <c:pt idx="1590">
                  <c:v>0.99999999818249219</c:v>
                </c:pt>
                <c:pt idx="1591">
                  <c:v>0.99999999828946129</c:v>
                </c:pt>
                <c:pt idx="1592">
                  <c:v>0.99999999839029186</c:v>
                </c:pt>
                <c:pt idx="1593">
                  <c:v>0.99999999848532661</c:v>
                </c:pt>
                <c:pt idx="1594">
                  <c:v>0.99999999857488964</c:v>
                </c:pt>
                <c:pt idx="1595">
                  <c:v>0.99999999865928757</c:v>
                </c:pt>
                <c:pt idx="1596">
                  <c:v>0.99999999873881029</c:v>
                </c:pt>
                <c:pt idx="1597">
                  <c:v>0.99999999881373203</c:v>
                </c:pt>
                <c:pt idx="1598">
                  <c:v>0.9999999988843119</c:v>
                </c:pt>
                <c:pt idx="1599">
                  <c:v>0.99999999895079483</c:v>
                </c:pt>
                <c:pt idx="1600">
                  <c:v>0.9999999990134123</c:v>
                </c:pt>
                <c:pt idx="1601">
                  <c:v>0.99999999907238335</c:v>
                </c:pt>
                <c:pt idx="1602">
                  <c:v>0.9999999991279146</c:v>
                </c:pt>
                <c:pt idx="1603">
                  <c:v>0.99999999918020166</c:v>
                </c:pt>
                <c:pt idx="1604">
                  <c:v>0.99999999922942884</c:v>
                </c:pt>
                <c:pt idx="1605">
                  <c:v>0.99999999927577088</c:v>
                </c:pt>
                <c:pt idx="1606">
                  <c:v>0.99999999931939221</c:v>
                </c:pt>
                <c:pt idx="1607">
                  <c:v>0.9999999993604487</c:v>
                </c:pt>
                <c:pt idx="1608">
                  <c:v>0.99999999939908724</c:v>
                </c:pt>
                <c:pt idx="1609">
                  <c:v>0.9999999994354466</c:v>
                </c:pt>
                <c:pt idx="1610">
                  <c:v>0.99999999946965767</c:v>
                </c:pt>
                <c:pt idx="1611">
                  <c:v>0.99999999950184426</c:v>
                </c:pt>
                <c:pt idx="1612">
                  <c:v>0.99999999953212326</c:v>
                </c:pt>
                <c:pt idx="1613">
                  <c:v>0.99999999956060459</c:v>
                </c:pt>
                <c:pt idx="1614">
                  <c:v>0.99999999958739261</c:v>
                </c:pt>
                <c:pt idx="1615">
                  <c:v>0.99999999961258523</c:v>
                </c:pt>
                <c:pt idx="1616">
                  <c:v>0.99999999963627528</c:v>
                </c:pt>
                <c:pt idx="1617">
                  <c:v>0.99999999965855002</c:v>
                </c:pt>
                <c:pt idx="1618">
                  <c:v>0.99999999967949205</c:v>
                </c:pt>
                <c:pt idx="1619">
                  <c:v>0.99999999969917897</c:v>
                </c:pt>
                <c:pt idx="1620">
                  <c:v>0.99999999971768416</c:v>
                </c:pt>
                <c:pt idx="1621">
                  <c:v>0.99999999973507703</c:v>
                </c:pt>
                <c:pt idx="1622">
                  <c:v>0.99999999975142251</c:v>
                </c:pt>
                <c:pt idx="1623">
                  <c:v>0.99999999976678244</c:v>
                </c:pt>
                <c:pt idx="1624">
                  <c:v>0.99999999978121457</c:v>
                </c:pt>
                <c:pt idx="1625">
                  <c:v>0.99999999979477361</c:v>
                </c:pt>
                <c:pt idx="1626">
                  <c:v>0.99999999980751131</c:v>
                </c:pt>
                <c:pt idx="1627">
                  <c:v>0.99999999981947596</c:v>
                </c:pt>
                <c:pt idx="1628">
                  <c:v>0.99999999983071353</c:v>
                </c:pt>
                <c:pt idx="1629">
                  <c:v>0.99999999984126697</c:v>
                </c:pt>
                <c:pt idx="1630">
                  <c:v>0.99999999985117716</c:v>
                </c:pt>
                <c:pt idx="1631">
                  <c:v>0.99999999986048227</c:v>
                </c:pt>
                <c:pt idx="1632">
                  <c:v>0.99999999986921839</c:v>
                </c:pt>
                <c:pt idx="1633">
                  <c:v>0.99999999987741939</c:v>
                </c:pt>
                <c:pt idx="1634">
                  <c:v>0.99999999988511745</c:v>
                </c:pt>
                <c:pt idx="1635">
                  <c:v>0.99999999989234256</c:v>
                </c:pt>
                <c:pt idx="1636">
                  <c:v>0.99999999989912314</c:v>
                </c:pt>
                <c:pt idx="1637">
                  <c:v>0.99999999990548594</c:v>
                </c:pt>
                <c:pt idx="1638">
                  <c:v>0.99999999991145605</c:v>
                </c:pt>
                <c:pt idx="1639">
                  <c:v>0.99999999991705713</c:v>
                </c:pt>
                <c:pt idx="1640">
                  <c:v>0.99999999992231148</c:v>
                </c:pt>
                <c:pt idx="1641">
                  <c:v>0.9999999999272402</c:v>
                </c:pt>
                <c:pt idx="1642">
                  <c:v>0.99999999993186284</c:v>
                </c:pt>
                <c:pt idx="1643">
                  <c:v>0.99999999993619804</c:v>
                </c:pt>
                <c:pt idx="1644">
                  <c:v>0.99999999994026323</c:v>
                </c:pt>
                <c:pt idx="1645">
                  <c:v>0.99999999994407496</c:v>
                </c:pt>
                <c:pt idx="1646">
                  <c:v>0.99999999994764854</c:v>
                </c:pt>
                <c:pt idx="1647">
                  <c:v>0.99999999995099853</c:v>
                </c:pt>
                <c:pt idx="1648">
                  <c:v>0.99999999995413869</c:v>
                </c:pt>
                <c:pt idx="1649">
                  <c:v>0.99999999995708178</c:v>
                </c:pt>
                <c:pt idx="1650">
                  <c:v>0.99999999995984001</c:v>
                </c:pt>
                <c:pt idx="1651">
                  <c:v>0.99999999996242461</c:v>
                </c:pt>
                <c:pt idx="1652">
                  <c:v>0.99999999996484634</c:v>
                </c:pt>
                <c:pt idx="1653">
                  <c:v>0.99999999996711519</c:v>
                </c:pt>
                <c:pt idx="1654">
                  <c:v>0.9999999999692406</c:v>
                </c:pt>
                <c:pt idx="1655">
                  <c:v>0.99999999997123146</c:v>
                </c:pt>
                <c:pt idx="1656">
                  <c:v>0.99999999997309608</c:v>
                </c:pt>
                <c:pt idx="1657">
                  <c:v>0.99999999997484235</c:v>
                </c:pt>
                <c:pt idx="1658">
                  <c:v>0.99999999997647759</c:v>
                </c:pt>
                <c:pt idx="1659">
                  <c:v>0.9999999999780087</c:v>
                </c:pt>
                <c:pt idx="1660">
                  <c:v>0.99999999997944211</c:v>
                </c:pt>
                <c:pt idx="1661">
                  <c:v>0.99999999998078404</c:v>
                </c:pt>
                <c:pt idx="1662">
                  <c:v>0.99999999998204003</c:v>
                </c:pt>
                <c:pt idx="1663">
                  <c:v>0.99999999998321565</c:v>
                </c:pt>
                <c:pt idx="1664">
                  <c:v>0.99999999998431588</c:v>
                </c:pt>
                <c:pt idx="1665">
                  <c:v>0.99999999998534539</c:v>
                </c:pt>
                <c:pt idx="1666">
                  <c:v>0.99999999998630862</c:v>
                </c:pt>
                <c:pt idx="1667">
                  <c:v>0.99999999998720979</c:v>
                </c:pt>
                <c:pt idx="1668">
                  <c:v>0.99999999998805289</c:v>
                </c:pt>
                <c:pt idx="1669">
                  <c:v>0.99999999998884148</c:v>
                </c:pt>
                <c:pt idx="1670">
                  <c:v>0.999999999989579</c:v>
                </c:pt>
                <c:pt idx="1671">
                  <c:v>0.99999999999026878</c:v>
                </c:pt>
                <c:pt idx="1672">
                  <c:v>0.99999999999091382</c:v>
                </c:pt>
                <c:pt idx="1673">
                  <c:v>0.9999999999915169</c:v>
                </c:pt>
                <c:pt idx="1674">
                  <c:v>0.99999999999208067</c:v>
                </c:pt>
                <c:pt idx="1675">
                  <c:v>0.99999999999260769</c:v>
                </c:pt>
                <c:pt idx="1676">
                  <c:v>0.99999999999310041</c:v>
                </c:pt>
                <c:pt idx="1677">
                  <c:v>0.99999999999356093</c:v>
                </c:pt>
                <c:pt idx="1678">
                  <c:v>0.99999999999399125</c:v>
                </c:pt>
                <c:pt idx="1679">
                  <c:v>0.99999999999439337</c:v>
                </c:pt>
                <c:pt idx="1680">
                  <c:v>0.99999999999476907</c:v>
                </c:pt>
                <c:pt idx="1681">
                  <c:v>0.99999999999512001</c:v>
                </c:pt>
                <c:pt idx="1682">
                  <c:v>0.99999999999544797</c:v>
                </c:pt>
                <c:pt idx="1683">
                  <c:v>0.99999999999575429</c:v>
                </c:pt>
                <c:pt idx="1684">
                  <c:v>0.99999999999604039</c:v>
                </c:pt>
                <c:pt idx="1685">
                  <c:v>0.99999999999630751</c:v>
                </c:pt>
                <c:pt idx="1686">
                  <c:v>0.99999999999655698</c:v>
                </c:pt>
                <c:pt idx="1687">
                  <c:v>0.9999999999967899</c:v>
                </c:pt>
                <c:pt idx="1688">
                  <c:v>0.99999999999700739</c:v>
                </c:pt>
                <c:pt idx="1689">
                  <c:v>0.99999999999721034</c:v>
                </c:pt>
                <c:pt idx="1690">
                  <c:v>0.99999999999739986</c:v>
                </c:pt>
                <c:pt idx="1691">
                  <c:v>0.99999999999757672</c:v>
                </c:pt>
                <c:pt idx="1692">
                  <c:v>0.99999999999774181</c:v>
                </c:pt>
                <c:pt idx="1693">
                  <c:v>0.99999999999789579</c:v>
                </c:pt>
                <c:pt idx="1694">
                  <c:v>0.99999999999803946</c:v>
                </c:pt>
                <c:pt idx="1695">
                  <c:v>0.99999999999817357</c:v>
                </c:pt>
                <c:pt idx="1696">
                  <c:v>0.99999999999829858</c:v>
                </c:pt>
                <c:pt idx="1697">
                  <c:v>0.99999999999841527</c:v>
                </c:pt>
                <c:pt idx="1698">
                  <c:v>0.99999999999852407</c:v>
                </c:pt>
                <c:pt idx="1699">
                  <c:v>0.99999999999862554</c:v>
                </c:pt>
                <c:pt idx="1700">
                  <c:v>0.99999999999872013</c:v>
                </c:pt>
                <c:pt idx="1701">
                  <c:v>0.9999999999988084</c:v>
                </c:pt>
                <c:pt idx="1702">
                  <c:v>0.99999999999889067</c:v>
                </c:pt>
                <c:pt idx="1703">
                  <c:v>0.99999999999896738</c:v>
                </c:pt>
                <c:pt idx="1704">
                  <c:v>0.99999999999903877</c:v>
                </c:pt>
                <c:pt idx="1705">
                  <c:v>0.99999999999910538</c:v>
                </c:pt>
                <c:pt idx="1706">
                  <c:v>0.99999999999916744</c:v>
                </c:pt>
                <c:pt idx="1707">
                  <c:v>0.99999999999922529</c:v>
                </c:pt>
                <c:pt idx="1708">
                  <c:v>0.99999999999927924</c:v>
                </c:pt>
                <c:pt idx="1709">
                  <c:v>0.99999999999932943</c:v>
                </c:pt>
                <c:pt idx="1710">
                  <c:v>0.99999999999937617</c:v>
                </c:pt>
                <c:pt idx="1711">
                  <c:v>0.9999999999994198</c:v>
                </c:pt>
                <c:pt idx="1712">
                  <c:v>0.99999999999946032</c:v>
                </c:pt>
                <c:pt idx="1713">
                  <c:v>0.99999999999949818</c:v>
                </c:pt>
                <c:pt idx="1714">
                  <c:v>0.99999999999953337</c:v>
                </c:pt>
                <c:pt idx="1715">
                  <c:v>0.99999999999956612</c:v>
                </c:pt>
                <c:pt idx="1716">
                  <c:v>0.99999999999959666</c:v>
                </c:pt>
                <c:pt idx="1717">
                  <c:v>0.99999999999962497</c:v>
                </c:pt>
                <c:pt idx="1718">
                  <c:v>0.99999999999965139</c:v>
                </c:pt>
                <c:pt idx="1719">
                  <c:v>0.99999999999967604</c:v>
                </c:pt>
                <c:pt idx="1720">
                  <c:v>0.99999999999969891</c:v>
                </c:pt>
                <c:pt idx="1721">
                  <c:v>0.99999999999972022</c:v>
                </c:pt>
                <c:pt idx="1722">
                  <c:v>0.9999999999997401</c:v>
                </c:pt>
                <c:pt idx="1723">
                  <c:v>0.99999999999975853</c:v>
                </c:pt>
                <c:pt idx="1724">
                  <c:v>0.99999999999977562</c:v>
                </c:pt>
                <c:pt idx="1725">
                  <c:v>0.99999999999979161</c:v>
                </c:pt>
                <c:pt idx="1726">
                  <c:v>0.99999999999980649</c:v>
                </c:pt>
                <c:pt idx="1727">
                  <c:v>0.99999999999982025</c:v>
                </c:pt>
                <c:pt idx="1728">
                  <c:v>0.99999999999983313</c:v>
                </c:pt>
                <c:pt idx="1729">
                  <c:v>0.99999999999984501</c:v>
                </c:pt>
                <c:pt idx="1730">
                  <c:v>0.99999999999985612</c:v>
                </c:pt>
                <c:pt idx="1731">
                  <c:v>0.99999999999986644</c:v>
                </c:pt>
                <c:pt idx="1732">
                  <c:v>0.99999999999987599</c:v>
                </c:pt>
                <c:pt idx="1733">
                  <c:v>0.99999999999988487</c:v>
                </c:pt>
                <c:pt idx="1734">
                  <c:v>0.9999999999998932</c:v>
                </c:pt>
                <c:pt idx="1735">
                  <c:v>0.99999999999990086</c:v>
                </c:pt>
                <c:pt idx="1736">
                  <c:v>0.99999999999990807</c:v>
                </c:pt>
                <c:pt idx="1737">
                  <c:v>0.99999999999991473</c:v>
                </c:pt>
                <c:pt idx="1738">
                  <c:v>0.99999999999992084</c:v>
                </c:pt>
                <c:pt idx="1739">
                  <c:v>0.99999999999992661</c:v>
                </c:pt>
                <c:pt idx="1740">
                  <c:v>0.99999999999993194</c:v>
                </c:pt>
                <c:pt idx="1741">
                  <c:v>0.99999999999993683</c:v>
                </c:pt>
                <c:pt idx="1742">
                  <c:v>0.99999999999994149</c:v>
                </c:pt>
                <c:pt idx="1743">
                  <c:v>0.99999999999994571</c:v>
                </c:pt>
                <c:pt idx="1744">
                  <c:v>0.99999999999994971</c:v>
                </c:pt>
                <c:pt idx="1745">
                  <c:v>0.99999999999995337</c:v>
                </c:pt>
                <c:pt idx="1746">
                  <c:v>0.9999999999999567</c:v>
                </c:pt>
                <c:pt idx="1747">
                  <c:v>0.99999999999995992</c:v>
                </c:pt>
                <c:pt idx="1748">
                  <c:v>0.99999999999996281</c:v>
                </c:pt>
                <c:pt idx="1749">
                  <c:v>0.99999999999996558</c:v>
                </c:pt>
                <c:pt idx="1750">
                  <c:v>0.99999999999996814</c:v>
                </c:pt>
                <c:pt idx="1751">
                  <c:v>0.99999999999997047</c:v>
                </c:pt>
                <c:pt idx="1752">
                  <c:v>0.99999999999997258</c:v>
                </c:pt>
                <c:pt idx="1753">
                  <c:v>0.99999999999997458</c:v>
                </c:pt>
                <c:pt idx="1754">
                  <c:v>0.99999999999997646</c:v>
                </c:pt>
                <c:pt idx="1755">
                  <c:v>0.99999999999997824</c:v>
                </c:pt>
                <c:pt idx="1756">
                  <c:v>0.99999999999997979</c:v>
                </c:pt>
                <c:pt idx="1757">
                  <c:v>0.99999999999998135</c:v>
                </c:pt>
                <c:pt idx="1758">
                  <c:v>0.99999999999998268</c:v>
                </c:pt>
                <c:pt idx="1759">
                  <c:v>0.99999999999998401</c:v>
                </c:pt>
                <c:pt idx="1760">
                  <c:v>0.99999999999998523</c:v>
                </c:pt>
                <c:pt idx="1761">
                  <c:v>0.99999999999998634</c:v>
                </c:pt>
                <c:pt idx="1762">
                  <c:v>0.99999999999998734</c:v>
                </c:pt>
                <c:pt idx="1763">
                  <c:v>0.99999999999998823</c:v>
                </c:pt>
                <c:pt idx="1764">
                  <c:v>0.99999999999998912</c:v>
                </c:pt>
                <c:pt idx="1765">
                  <c:v>0.9999999999999899</c:v>
                </c:pt>
                <c:pt idx="1766">
                  <c:v>0.99999999999999067</c:v>
                </c:pt>
                <c:pt idx="1767">
                  <c:v>0.99999999999999145</c:v>
                </c:pt>
                <c:pt idx="1768">
                  <c:v>0.99999999999999201</c:v>
                </c:pt>
                <c:pt idx="1769">
                  <c:v>0.99999999999999267</c:v>
                </c:pt>
                <c:pt idx="1770">
                  <c:v>0.99999999999999323</c:v>
                </c:pt>
                <c:pt idx="1771">
                  <c:v>0.99999999999999367</c:v>
                </c:pt>
                <c:pt idx="1772">
                  <c:v>0.99999999999999423</c:v>
                </c:pt>
                <c:pt idx="1773">
                  <c:v>0.99999999999999467</c:v>
                </c:pt>
                <c:pt idx="1774">
                  <c:v>0.999999999999995</c:v>
                </c:pt>
                <c:pt idx="1775">
                  <c:v>0.99999999999999545</c:v>
                </c:pt>
                <c:pt idx="1776">
                  <c:v>0.99999999999999578</c:v>
                </c:pt>
                <c:pt idx="1777">
                  <c:v>0.99999999999999611</c:v>
                </c:pt>
                <c:pt idx="1778">
                  <c:v>0.99999999999999634</c:v>
                </c:pt>
                <c:pt idx="1779">
                  <c:v>0.99999999999999667</c:v>
                </c:pt>
                <c:pt idx="1780">
                  <c:v>0.99999999999999689</c:v>
                </c:pt>
                <c:pt idx="1781">
                  <c:v>0.99999999999999711</c:v>
                </c:pt>
                <c:pt idx="1782">
                  <c:v>0.99999999999999734</c:v>
                </c:pt>
                <c:pt idx="1783">
                  <c:v>0.99999999999999756</c:v>
                </c:pt>
                <c:pt idx="1784">
                  <c:v>0.99999999999999778</c:v>
                </c:pt>
                <c:pt idx="1785">
                  <c:v>0.99999999999999789</c:v>
                </c:pt>
                <c:pt idx="1786">
                  <c:v>0.99999999999999811</c:v>
                </c:pt>
                <c:pt idx="1787">
                  <c:v>0.99999999999999822</c:v>
                </c:pt>
                <c:pt idx="1788">
                  <c:v>0.99999999999999833</c:v>
                </c:pt>
                <c:pt idx="1789">
                  <c:v>0.99999999999999845</c:v>
                </c:pt>
                <c:pt idx="1790">
                  <c:v>0.99999999999999856</c:v>
                </c:pt>
                <c:pt idx="1791">
                  <c:v>0.99999999999999867</c:v>
                </c:pt>
                <c:pt idx="1792">
                  <c:v>0.99999999999999878</c:v>
                </c:pt>
                <c:pt idx="1793">
                  <c:v>0.99999999999999889</c:v>
                </c:pt>
                <c:pt idx="1794">
                  <c:v>0.999999999999999</c:v>
                </c:pt>
                <c:pt idx="1795">
                  <c:v>0.99999999999999911</c:v>
                </c:pt>
                <c:pt idx="1796">
                  <c:v>0.99999999999999911</c:v>
                </c:pt>
                <c:pt idx="1797">
                  <c:v>0.99999999999999922</c:v>
                </c:pt>
                <c:pt idx="1798">
                  <c:v>0.99999999999999922</c:v>
                </c:pt>
                <c:pt idx="1799">
                  <c:v>0.99999999999999933</c:v>
                </c:pt>
                <c:pt idx="1800">
                  <c:v>0.99999999999999933</c:v>
                </c:pt>
                <c:pt idx="1801">
                  <c:v>0.99999999999999944</c:v>
                </c:pt>
                <c:pt idx="1802">
                  <c:v>0.99999999999999944</c:v>
                </c:pt>
                <c:pt idx="1803">
                  <c:v>0.99999999999999956</c:v>
                </c:pt>
                <c:pt idx="1804">
                  <c:v>0.99999999999999956</c:v>
                </c:pt>
                <c:pt idx="1805">
                  <c:v>0.99999999999999956</c:v>
                </c:pt>
                <c:pt idx="1806">
                  <c:v>0.99999999999999967</c:v>
                </c:pt>
                <c:pt idx="1807">
                  <c:v>0.99999999999999967</c:v>
                </c:pt>
                <c:pt idx="1808">
                  <c:v>0.99999999999999967</c:v>
                </c:pt>
                <c:pt idx="1809">
                  <c:v>0.99999999999999967</c:v>
                </c:pt>
                <c:pt idx="1810">
                  <c:v>0.99999999999999978</c:v>
                </c:pt>
                <c:pt idx="1811">
                  <c:v>0.99999999999999978</c:v>
                </c:pt>
                <c:pt idx="1812">
                  <c:v>0.99999999999999978</c:v>
                </c:pt>
                <c:pt idx="1813">
                  <c:v>0.99999999999999978</c:v>
                </c:pt>
                <c:pt idx="1814">
                  <c:v>0.99999999999999978</c:v>
                </c:pt>
                <c:pt idx="1815">
                  <c:v>0.99999999999999978</c:v>
                </c:pt>
                <c:pt idx="1816">
                  <c:v>0.99999999999999978</c:v>
                </c:pt>
                <c:pt idx="1817">
                  <c:v>0.99999999999999989</c:v>
                </c:pt>
                <c:pt idx="1818">
                  <c:v>0.99999999999999989</c:v>
                </c:pt>
                <c:pt idx="1819">
                  <c:v>0.99999999999999989</c:v>
                </c:pt>
                <c:pt idx="1820">
                  <c:v>0.99999999999999989</c:v>
                </c:pt>
                <c:pt idx="1821">
                  <c:v>0.99999999999999989</c:v>
                </c:pt>
                <c:pt idx="1822">
                  <c:v>0.99999999999999989</c:v>
                </c:pt>
                <c:pt idx="1823">
                  <c:v>0.99999999999999989</c:v>
                </c:pt>
                <c:pt idx="1824">
                  <c:v>0.99999999999999989</c:v>
                </c:pt>
                <c:pt idx="1825">
                  <c:v>0.99999999999999989</c:v>
                </c:pt>
                <c:pt idx="1826">
                  <c:v>0.99999999999999989</c:v>
                </c:pt>
                <c:pt idx="1827">
                  <c:v>0.99999999999999989</c:v>
                </c:pt>
                <c:pt idx="1828">
                  <c:v>0.99999999999999989</c:v>
                </c:pt>
                <c:pt idx="1829">
                  <c:v>0.99999999999999989</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1</c:v>
                </c:pt>
                <c:pt idx="1993">
                  <c:v>1</c:v>
                </c:pt>
                <c:pt idx="1994">
                  <c:v>1</c:v>
                </c:pt>
                <c:pt idx="1995">
                  <c:v>1</c:v>
                </c:pt>
                <c:pt idx="1996">
                  <c:v>1</c:v>
                </c:pt>
                <c:pt idx="1997">
                  <c:v>1</c:v>
                </c:pt>
                <c:pt idx="1998">
                  <c:v>1</c:v>
                </c:pt>
                <c:pt idx="1999">
                  <c:v>1</c:v>
                </c:pt>
                <c:pt idx="2000">
                  <c:v>1</c:v>
                </c:pt>
              </c:numCache>
            </c:numRef>
          </c:yVal>
          <c:smooth val="1"/>
        </c:ser>
        <c:axId val="234377216"/>
        <c:axId val="234379136"/>
      </c:scatterChart>
      <c:valAx>
        <c:axId val="234377216"/>
        <c:scaling>
          <c:orientation val="minMax"/>
          <c:max val="4"/>
          <c:min val="-4"/>
        </c:scaling>
        <c:axPos val="b"/>
        <c:numFmt formatCode="General" sourceLinked="1"/>
        <c:tickLblPos val="nextTo"/>
        <c:spPr>
          <a:ln w="3175">
            <a:solidFill>
              <a:srgbClr val="000000"/>
            </a:solidFill>
            <a:prstDash val="solid"/>
          </a:ln>
        </c:spPr>
        <c:txPr>
          <a:bodyPr rot="0" vert="horz"/>
          <a:lstStyle/>
          <a:p>
            <a:pPr>
              <a:defRPr sz="975" b="1" i="0" u="none" strike="noStrike" baseline="0">
                <a:solidFill>
                  <a:srgbClr val="000000"/>
                </a:solidFill>
                <a:latin typeface="Times New Roman CE"/>
                <a:ea typeface="Times New Roman CE"/>
                <a:cs typeface="Times New Roman CE"/>
              </a:defRPr>
            </a:pPr>
            <a:endParaRPr lang="en-US"/>
          </a:p>
        </c:txPr>
        <c:crossAx val="234379136"/>
        <c:crosses val="autoZero"/>
        <c:crossBetween val="midCat"/>
      </c:valAx>
      <c:valAx>
        <c:axId val="234379136"/>
        <c:scaling>
          <c:orientation val="minMax"/>
          <c:max val="1"/>
          <c:min val="0"/>
        </c:scaling>
        <c:axPos val="r"/>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975" b="1" i="0" u="none" strike="noStrike" baseline="0">
                <a:solidFill>
                  <a:srgbClr val="000000"/>
                </a:solidFill>
                <a:latin typeface="Times New Roman CE"/>
                <a:ea typeface="Times New Roman CE"/>
                <a:cs typeface="Times New Roman CE"/>
              </a:defRPr>
            </a:pPr>
            <a:endParaRPr lang="en-US"/>
          </a:p>
        </c:txPr>
        <c:crossAx val="234377216"/>
        <c:crosses val="max"/>
        <c:crossBetween val="midCat"/>
        <c:majorUnit val="0.1"/>
      </c:valAx>
      <c:spPr>
        <a:solidFill>
          <a:srgbClr val="FFFFFF"/>
        </a:solidFill>
        <a:ln w="12700">
          <a:solidFill>
            <a:srgbClr val="808080"/>
          </a:solidFill>
          <a:prstDash val="solid"/>
        </a:ln>
      </c:spPr>
    </c:plotArea>
    <c:legend>
      <c:legendPos val="r"/>
      <c:layout>
        <c:manualLayout>
          <c:xMode val="edge"/>
          <c:yMode val="edge"/>
          <c:x val="0.71607515657620646"/>
          <c:y val="0.11445783132530003"/>
          <c:w val="0.16492693110647424"/>
          <c:h val="0.24096385542168691"/>
        </c:manualLayout>
      </c:layout>
      <c:spPr>
        <a:solidFill>
          <a:srgbClr val="FFFFFF"/>
        </a:solidFill>
        <a:ln w="3175">
          <a:solidFill>
            <a:srgbClr val="000000"/>
          </a:solidFill>
          <a:prstDash val="solid"/>
        </a:ln>
      </c:spPr>
      <c:txPr>
        <a:bodyPr/>
        <a:lstStyle/>
        <a:p>
          <a:pPr>
            <a:defRPr sz="895" b="1" i="0" u="none" strike="noStrike" baseline="0">
              <a:solidFill>
                <a:srgbClr val="000000"/>
              </a:solidFill>
              <a:latin typeface="Times New Roman CE"/>
              <a:ea typeface="Times New Roman CE"/>
              <a:cs typeface="Times New Roman CE"/>
            </a:defRPr>
          </a:pPr>
          <a:endParaRPr lang="en-US"/>
        </a:p>
      </c:txPr>
    </c:legend>
    <c:plotVisOnly val="1"/>
    <c:dispBlanksAs val="gap"/>
  </c:chart>
  <c:spPr>
    <a:solidFill>
      <a:srgbClr val="C0C0C0"/>
    </a:solidFill>
    <a:ln w="3175">
      <a:solidFill>
        <a:srgbClr val="000000"/>
      </a:solidFill>
      <a:prstDash val="solid"/>
    </a:ln>
  </c:spPr>
  <c:txPr>
    <a:bodyPr/>
    <a:lstStyle/>
    <a:p>
      <a:pPr>
        <a:defRPr sz="975" b="1" i="0" u="none" strike="noStrike" baseline="0">
          <a:solidFill>
            <a:srgbClr val="000000"/>
          </a:solidFill>
          <a:latin typeface="Times New Roman CE"/>
          <a:ea typeface="Times New Roman CE"/>
          <a:cs typeface="Times New Roman CE"/>
        </a:defRPr>
      </a:pPr>
      <a:endParaRPr lang="en-US"/>
    </a:p>
  </c:txPr>
  <c:printSettings>
    <c:headerFooter alignWithMargins="0"/>
    <c:pageMargins b="1" l="0.75000000000000544" r="0.750000000000005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plotArea>
      <c:layout/>
      <c:scatterChart>
        <c:scatterStyle val="lineMarker"/>
        <c:ser>
          <c:idx val="0"/>
          <c:order val="0"/>
          <c:spPr>
            <a:ln w="28575">
              <a:noFill/>
            </a:ln>
          </c:spPr>
          <c:xVal>
            <c:numRef>
              <c:f>'Упр.Комп.Квал. Zn''вода N=50'!$A$6:$A$55</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'Упр.Комп.Квал. Zn''вода N=50'!$E$6:$E$55</c:f>
              <c:numCache>
                <c:formatCode>General</c:formatCode>
                <c:ptCount val="50"/>
                <c:pt idx="0">
                  <c:v>3.82</c:v>
                </c:pt>
                <c:pt idx="1">
                  <c:v>3.86</c:v>
                </c:pt>
                <c:pt idx="2" formatCode="0.00">
                  <c:v>3.88</c:v>
                </c:pt>
                <c:pt idx="3" formatCode="0.00">
                  <c:v>3.97</c:v>
                </c:pt>
                <c:pt idx="4">
                  <c:v>3.98</c:v>
                </c:pt>
                <c:pt idx="5" formatCode="0.00">
                  <c:v>4</c:v>
                </c:pt>
                <c:pt idx="6">
                  <c:v>4.04</c:v>
                </c:pt>
                <c:pt idx="7">
                  <c:v>4.05</c:v>
                </c:pt>
                <c:pt idx="8">
                  <c:v>4.05</c:v>
                </c:pt>
                <c:pt idx="9" formatCode="0.00">
                  <c:v>4.08</c:v>
                </c:pt>
                <c:pt idx="10">
                  <c:v>4.08</c:v>
                </c:pt>
                <c:pt idx="11" formatCode="0.00">
                  <c:v>4.0999999999999996</c:v>
                </c:pt>
                <c:pt idx="12">
                  <c:v>4.0999999999999996</c:v>
                </c:pt>
                <c:pt idx="13">
                  <c:v>4.1100000000000003</c:v>
                </c:pt>
                <c:pt idx="14">
                  <c:v>4.1100000000000003</c:v>
                </c:pt>
                <c:pt idx="15" formatCode="0.00">
                  <c:v>4.12</c:v>
                </c:pt>
                <c:pt idx="16">
                  <c:v>4.12</c:v>
                </c:pt>
                <c:pt idx="17" formatCode="0.00">
                  <c:v>4.13</c:v>
                </c:pt>
                <c:pt idx="18">
                  <c:v>4.1500000000000004</c:v>
                </c:pt>
                <c:pt idx="19">
                  <c:v>4.16</c:v>
                </c:pt>
                <c:pt idx="20">
                  <c:v>4.16</c:v>
                </c:pt>
                <c:pt idx="21">
                  <c:v>4.16</c:v>
                </c:pt>
                <c:pt idx="22" formatCode="0.00">
                  <c:v>4.17</c:v>
                </c:pt>
                <c:pt idx="23">
                  <c:v>4.17</c:v>
                </c:pt>
                <c:pt idx="24" formatCode="0.00">
                  <c:v>4.18</c:v>
                </c:pt>
                <c:pt idx="25">
                  <c:v>4.18</c:v>
                </c:pt>
                <c:pt idx="26">
                  <c:v>4.18</c:v>
                </c:pt>
                <c:pt idx="27">
                  <c:v>4.18</c:v>
                </c:pt>
                <c:pt idx="28">
                  <c:v>4.1900000000000004</c:v>
                </c:pt>
                <c:pt idx="29">
                  <c:v>4.1900000000000004</c:v>
                </c:pt>
                <c:pt idx="30" formatCode="0.00">
                  <c:v>4.2</c:v>
                </c:pt>
                <c:pt idx="31">
                  <c:v>4.2</c:v>
                </c:pt>
                <c:pt idx="32">
                  <c:v>4.21</c:v>
                </c:pt>
                <c:pt idx="33">
                  <c:v>4.2300000000000004</c:v>
                </c:pt>
                <c:pt idx="34">
                  <c:v>4.26</c:v>
                </c:pt>
                <c:pt idx="35">
                  <c:v>4.2699999999999996</c:v>
                </c:pt>
                <c:pt idx="36">
                  <c:v>4.29</c:v>
                </c:pt>
                <c:pt idx="37">
                  <c:v>4.3</c:v>
                </c:pt>
                <c:pt idx="38">
                  <c:v>4.32</c:v>
                </c:pt>
                <c:pt idx="39">
                  <c:v>4.33</c:v>
                </c:pt>
                <c:pt idx="40">
                  <c:v>4.34</c:v>
                </c:pt>
                <c:pt idx="41">
                  <c:v>4.3499999999999996</c:v>
                </c:pt>
                <c:pt idx="42">
                  <c:v>4.3600000000000003</c:v>
                </c:pt>
                <c:pt idx="43">
                  <c:v>4.38</c:v>
                </c:pt>
                <c:pt idx="44">
                  <c:v>4.42</c:v>
                </c:pt>
                <c:pt idx="45">
                  <c:v>4.43</c:v>
                </c:pt>
                <c:pt idx="46">
                  <c:v>4.4400000000000004</c:v>
                </c:pt>
                <c:pt idx="47">
                  <c:v>4.49</c:v>
                </c:pt>
                <c:pt idx="48">
                  <c:v>4.55</c:v>
                </c:pt>
                <c:pt idx="49">
                  <c:v>4.59</c:v>
                </c:pt>
              </c:numCache>
            </c:numRef>
          </c:yVal>
        </c:ser>
        <c:axId val="234438016"/>
        <c:axId val="235115648"/>
      </c:scatterChart>
      <c:valAx>
        <c:axId val="234438016"/>
        <c:scaling>
          <c:orientation val="minMax"/>
        </c:scaling>
        <c:axPos val="b"/>
        <c:numFmt formatCode="General" sourceLinked="1"/>
        <c:tickLblPos val="nextTo"/>
        <c:crossAx val="235115648"/>
        <c:crosses val="autoZero"/>
        <c:crossBetween val="midCat"/>
      </c:valAx>
      <c:valAx>
        <c:axId val="235115648"/>
        <c:scaling>
          <c:orientation val="minMax"/>
          <c:max val="5"/>
          <c:min val="3"/>
        </c:scaling>
        <c:axPos val="l"/>
        <c:majorGridlines/>
        <c:numFmt formatCode="General" sourceLinked="1"/>
        <c:tickLblPos val="nextTo"/>
        <c:crossAx val="234438016"/>
        <c:crosses val="autoZero"/>
        <c:crossBetween val="midCat"/>
      </c:valAx>
    </c:plotArea>
    <c:plotVisOnly val="1"/>
  </c:chart>
  <c:printSettings>
    <c:headerFooter/>
    <c:pageMargins b="0.75000000000000366" l="0.70000000000000062" r="0.70000000000000062" t="0.75000000000000366"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Histogram</a:t>
            </a:r>
          </a:p>
        </c:rich>
      </c:tx>
    </c:title>
    <c:plotArea>
      <c:layout/>
      <c:barChart>
        <c:barDir val="col"/>
        <c:grouping val="clustered"/>
        <c:ser>
          <c:idx val="0"/>
          <c:order val="0"/>
          <c:tx>
            <c:v>Frequency</c:v>
          </c:tx>
          <c:cat>
            <c:strRef>
              <c:f>'Упр.Комп.Квал. Zn''вода N=50'!$J$6:$J$15</c:f>
              <c:strCache>
                <c:ptCount val="10"/>
                <c:pt idx="0">
                  <c:v>3.85</c:v>
                </c:pt>
                <c:pt idx="1">
                  <c:v>3.95</c:v>
                </c:pt>
                <c:pt idx="2">
                  <c:v>4.05</c:v>
                </c:pt>
                <c:pt idx="3">
                  <c:v>4.15</c:v>
                </c:pt>
                <c:pt idx="4">
                  <c:v>4.25</c:v>
                </c:pt>
                <c:pt idx="5">
                  <c:v>4.35</c:v>
                </c:pt>
                <c:pt idx="6">
                  <c:v>4.45</c:v>
                </c:pt>
                <c:pt idx="7">
                  <c:v>4.55</c:v>
                </c:pt>
                <c:pt idx="8">
                  <c:v>4.6</c:v>
                </c:pt>
                <c:pt idx="9">
                  <c:v>More</c:v>
                </c:pt>
              </c:strCache>
            </c:strRef>
          </c:cat>
          <c:val>
            <c:numRef>
              <c:f>'Упр.Комп.Квал. Zn''вода N=50'!$K$6:$K$15</c:f>
              <c:numCache>
                <c:formatCode>General</c:formatCode>
                <c:ptCount val="10"/>
                <c:pt idx="0">
                  <c:v>1</c:v>
                </c:pt>
                <c:pt idx="1">
                  <c:v>2</c:v>
                </c:pt>
                <c:pt idx="2">
                  <c:v>6</c:v>
                </c:pt>
                <c:pt idx="3">
                  <c:v>10</c:v>
                </c:pt>
                <c:pt idx="4">
                  <c:v>15</c:v>
                </c:pt>
                <c:pt idx="5">
                  <c:v>8</c:v>
                </c:pt>
                <c:pt idx="6">
                  <c:v>5</c:v>
                </c:pt>
                <c:pt idx="7">
                  <c:v>2</c:v>
                </c:pt>
                <c:pt idx="8">
                  <c:v>1</c:v>
                </c:pt>
                <c:pt idx="9">
                  <c:v>0</c:v>
                </c:pt>
              </c:numCache>
            </c:numRef>
          </c:val>
        </c:ser>
        <c:axId val="235153280"/>
        <c:axId val="235175936"/>
      </c:barChart>
      <c:lineChart>
        <c:grouping val="standard"/>
        <c:ser>
          <c:idx val="1"/>
          <c:order val="1"/>
          <c:tx>
            <c:v>Cumulative %</c:v>
          </c:tx>
          <c:cat>
            <c:strRef>
              <c:f>'Упр.Комп.Квал. Zn''вода N=50'!$J$6:$J$15</c:f>
              <c:strCache>
                <c:ptCount val="10"/>
                <c:pt idx="0">
                  <c:v>3.85</c:v>
                </c:pt>
                <c:pt idx="1">
                  <c:v>3.95</c:v>
                </c:pt>
                <c:pt idx="2">
                  <c:v>4.05</c:v>
                </c:pt>
                <c:pt idx="3">
                  <c:v>4.15</c:v>
                </c:pt>
                <c:pt idx="4">
                  <c:v>4.25</c:v>
                </c:pt>
                <c:pt idx="5">
                  <c:v>4.35</c:v>
                </c:pt>
                <c:pt idx="6">
                  <c:v>4.45</c:v>
                </c:pt>
                <c:pt idx="7">
                  <c:v>4.55</c:v>
                </c:pt>
                <c:pt idx="8">
                  <c:v>4.6</c:v>
                </c:pt>
                <c:pt idx="9">
                  <c:v>More</c:v>
                </c:pt>
              </c:strCache>
            </c:strRef>
          </c:cat>
          <c:val>
            <c:numRef>
              <c:f>'Упр.Комп.Квал. Zn''вода N=50'!$L$6:$L$15</c:f>
              <c:numCache>
                <c:formatCode>0.00%</c:formatCode>
                <c:ptCount val="10"/>
                <c:pt idx="0">
                  <c:v>0.02</c:v>
                </c:pt>
                <c:pt idx="1">
                  <c:v>0.06</c:v>
                </c:pt>
                <c:pt idx="2">
                  <c:v>0.18</c:v>
                </c:pt>
                <c:pt idx="3">
                  <c:v>0.38</c:v>
                </c:pt>
                <c:pt idx="4">
                  <c:v>0.68</c:v>
                </c:pt>
                <c:pt idx="5">
                  <c:v>0.84</c:v>
                </c:pt>
                <c:pt idx="6">
                  <c:v>0.94</c:v>
                </c:pt>
                <c:pt idx="7">
                  <c:v>0.98</c:v>
                </c:pt>
                <c:pt idx="8">
                  <c:v>1</c:v>
                </c:pt>
                <c:pt idx="9">
                  <c:v>1</c:v>
                </c:pt>
              </c:numCache>
            </c:numRef>
          </c:val>
        </c:ser>
        <c:marker val="1"/>
        <c:axId val="235179392"/>
        <c:axId val="235177856"/>
      </c:lineChart>
      <c:catAx>
        <c:axId val="235153280"/>
        <c:scaling>
          <c:orientation val="minMax"/>
        </c:scaling>
        <c:axPos val="b"/>
        <c:title>
          <c:tx>
            <c:rich>
              <a:bodyPr/>
              <a:lstStyle/>
              <a:p>
                <a:pPr>
                  <a:defRPr/>
                </a:pPr>
                <a:r>
                  <a:rPr lang="en-US"/>
                  <a:t>Bin</a:t>
                </a:r>
              </a:p>
            </c:rich>
          </c:tx>
        </c:title>
        <c:tickLblPos val="nextTo"/>
        <c:crossAx val="235175936"/>
        <c:crosses val="autoZero"/>
        <c:auto val="1"/>
        <c:lblAlgn val="ctr"/>
        <c:lblOffset val="100"/>
      </c:catAx>
      <c:valAx>
        <c:axId val="235175936"/>
        <c:scaling>
          <c:orientation val="minMax"/>
        </c:scaling>
        <c:axPos val="l"/>
        <c:title>
          <c:tx>
            <c:rich>
              <a:bodyPr/>
              <a:lstStyle/>
              <a:p>
                <a:pPr>
                  <a:defRPr/>
                </a:pPr>
                <a:r>
                  <a:rPr lang="en-US"/>
                  <a:t>Frequency</a:t>
                </a:r>
              </a:p>
            </c:rich>
          </c:tx>
        </c:title>
        <c:numFmt formatCode="General" sourceLinked="1"/>
        <c:tickLblPos val="nextTo"/>
        <c:crossAx val="235153280"/>
        <c:crosses val="autoZero"/>
        <c:crossBetween val="between"/>
      </c:valAx>
      <c:valAx>
        <c:axId val="235177856"/>
        <c:scaling>
          <c:orientation val="minMax"/>
        </c:scaling>
        <c:axPos val="r"/>
        <c:numFmt formatCode="0.00%" sourceLinked="1"/>
        <c:tickLblPos val="nextTo"/>
        <c:crossAx val="235179392"/>
        <c:crosses val="max"/>
        <c:crossBetween val="between"/>
      </c:valAx>
      <c:catAx>
        <c:axId val="235179392"/>
        <c:scaling>
          <c:orientation val="minMax"/>
        </c:scaling>
        <c:delete val="1"/>
        <c:axPos val="b"/>
        <c:tickLblPos val="none"/>
        <c:crossAx val="235177856"/>
        <c:crosses val="autoZero"/>
        <c:auto val="1"/>
        <c:lblAlgn val="ctr"/>
        <c:lblOffset val="100"/>
      </c:catAx>
    </c:plotArea>
    <c:legend>
      <c:legendPos val="r"/>
    </c:legend>
    <c:plotVisOnly val="1"/>
    <c:dispBlanksAs val="gap"/>
  </c:chart>
  <c:printSettings>
    <c:headerFooter/>
    <c:pageMargins b="0.75000000000000366" l="0.70000000000000062" r="0.70000000000000062" t="0.75000000000000366"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plotArea>
      <c:layout/>
      <c:scatterChart>
        <c:scatterStyle val="lineMarker"/>
        <c:ser>
          <c:idx val="0"/>
          <c:order val="0"/>
          <c:spPr>
            <a:ln w="28575">
              <a:noFill/>
            </a:ln>
          </c:spPr>
          <c:errBars>
            <c:errDir val="y"/>
            <c:errBarType val="both"/>
            <c:errValType val="cust"/>
            <c:plus>
              <c:numRef>
                <c:f>'Упр.Комп.Квал. Zn''вода N=50'!$G$110</c:f>
                <c:numCache>
                  <c:formatCode>General</c:formatCode>
                  <c:ptCount val="1"/>
                </c:numCache>
              </c:numRef>
            </c:plus>
            <c:minus>
              <c:numRef>
                <c:f>'Упр.Комп.Квал. Zn''вода N=50'!$G$110</c:f>
                <c:numCache>
                  <c:formatCode>General</c:formatCode>
                  <c:ptCount val="1"/>
                </c:numCache>
              </c:numRef>
            </c:minus>
          </c:errBars>
          <c:yVal>
            <c:numRef>
              <c:f>'Упр.Комп.Квал. Zn''вода N=50'!$H$34</c:f>
              <c:numCache>
                <c:formatCode>General</c:formatCode>
                <c:ptCount val="1"/>
                <c:pt idx="0">
                  <c:v>4.2080000000000002</c:v>
                </c:pt>
              </c:numCache>
            </c:numRef>
          </c:yVal>
        </c:ser>
        <c:axId val="235261312"/>
        <c:axId val="236328064"/>
      </c:scatterChart>
      <c:valAx>
        <c:axId val="235261312"/>
        <c:scaling>
          <c:orientation val="minMax"/>
        </c:scaling>
        <c:axPos val="b"/>
        <c:tickLblPos val="nextTo"/>
        <c:crossAx val="236328064"/>
        <c:crosses val="autoZero"/>
        <c:crossBetween val="midCat"/>
      </c:valAx>
      <c:valAx>
        <c:axId val="236328064"/>
        <c:scaling>
          <c:orientation val="minMax"/>
        </c:scaling>
        <c:axPos val="l"/>
        <c:majorGridlines/>
        <c:numFmt formatCode="General" sourceLinked="1"/>
        <c:tickLblPos val="nextTo"/>
        <c:crossAx val="235261312"/>
        <c:crosses val="autoZero"/>
        <c:crossBetween val="midCat"/>
      </c:valAx>
    </c:plotArea>
    <c:plotVisOnly val="1"/>
  </c:chart>
  <c:printSettings>
    <c:headerFooter/>
    <c:pageMargins b="0.75000000000000366" l="0.70000000000000062" r="0.70000000000000062" t="0.75000000000000366"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plotArea>
      <c:layout/>
      <c:scatterChart>
        <c:scatterStyle val="smoothMarker"/>
        <c:ser>
          <c:idx val="0"/>
          <c:order val="0"/>
          <c:marker>
            <c:symbol val="none"/>
          </c:marker>
          <c:xVal>
            <c:numRef>
              <c:f>'Упр.Комп.Квал. Zn''вода N=50'!$U$45:$U$245</c:f>
              <c:numCache>
                <c:formatCode>0.00</c:formatCode>
                <c:ptCount val="201"/>
                <c:pt idx="0">
                  <c:v>3.1926000000000005</c:v>
                </c:pt>
                <c:pt idx="1">
                  <c:v>3.2026000000000003</c:v>
                </c:pt>
                <c:pt idx="2">
                  <c:v>3.2126000000000006</c:v>
                </c:pt>
                <c:pt idx="3">
                  <c:v>3.2226000000000008</c:v>
                </c:pt>
                <c:pt idx="4">
                  <c:v>3.2326000000000006</c:v>
                </c:pt>
                <c:pt idx="5">
                  <c:v>3.2426000000000004</c:v>
                </c:pt>
                <c:pt idx="6">
                  <c:v>3.2526000000000006</c:v>
                </c:pt>
                <c:pt idx="7">
                  <c:v>3.2626000000000004</c:v>
                </c:pt>
                <c:pt idx="8">
                  <c:v>3.2726000000000006</c:v>
                </c:pt>
                <c:pt idx="9">
                  <c:v>3.2826000000000004</c:v>
                </c:pt>
                <c:pt idx="10">
                  <c:v>3.2926000000000006</c:v>
                </c:pt>
                <c:pt idx="11">
                  <c:v>3.3026000000000004</c:v>
                </c:pt>
                <c:pt idx="12">
                  <c:v>3.3126000000000007</c:v>
                </c:pt>
                <c:pt idx="13">
                  <c:v>3.3226000000000004</c:v>
                </c:pt>
                <c:pt idx="14">
                  <c:v>3.3326000000000007</c:v>
                </c:pt>
                <c:pt idx="15">
                  <c:v>3.3426000000000005</c:v>
                </c:pt>
                <c:pt idx="16">
                  <c:v>3.3526000000000007</c:v>
                </c:pt>
                <c:pt idx="17">
                  <c:v>3.3626000000000005</c:v>
                </c:pt>
                <c:pt idx="18">
                  <c:v>3.3726000000000007</c:v>
                </c:pt>
                <c:pt idx="19">
                  <c:v>3.3826000000000005</c:v>
                </c:pt>
                <c:pt idx="20">
                  <c:v>3.3926000000000007</c:v>
                </c:pt>
                <c:pt idx="21">
                  <c:v>3.4026000000000005</c:v>
                </c:pt>
                <c:pt idx="22">
                  <c:v>3.4126000000000003</c:v>
                </c:pt>
                <c:pt idx="23">
                  <c:v>3.4226000000000005</c:v>
                </c:pt>
                <c:pt idx="24">
                  <c:v>3.4326000000000008</c:v>
                </c:pt>
                <c:pt idx="25">
                  <c:v>3.4426000000000005</c:v>
                </c:pt>
                <c:pt idx="26">
                  <c:v>3.4526000000000003</c:v>
                </c:pt>
                <c:pt idx="27">
                  <c:v>3.4626000000000006</c:v>
                </c:pt>
                <c:pt idx="28">
                  <c:v>3.4726000000000008</c:v>
                </c:pt>
                <c:pt idx="29">
                  <c:v>3.4826000000000006</c:v>
                </c:pt>
                <c:pt idx="30">
                  <c:v>3.4926000000000004</c:v>
                </c:pt>
                <c:pt idx="31">
                  <c:v>3.5026000000000006</c:v>
                </c:pt>
                <c:pt idx="32">
                  <c:v>3.5126000000000004</c:v>
                </c:pt>
                <c:pt idx="33">
                  <c:v>3.5226000000000006</c:v>
                </c:pt>
                <c:pt idx="34">
                  <c:v>3.5326000000000004</c:v>
                </c:pt>
                <c:pt idx="35">
                  <c:v>3.5426000000000006</c:v>
                </c:pt>
                <c:pt idx="36">
                  <c:v>3.5526000000000004</c:v>
                </c:pt>
                <c:pt idx="37">
                  <c:v>3.5626000000000007</c:v>
                </c:pt>
                <c:pt idx="38">
                  <c:v>3.5726000000000004</c:v>
                </c:pt>
                <c:pt idx="39">
                  <c:v>3.5826000000000007</c:v>
                </c:pt>
                <c:pt idx="40">
                  <c:v>3.5926000000000005</c:v>
                </c:pt>
                <c:pt idx="41">
                  <c:v>3.6026000000000007</c:v>
                </c:pt>
                <c:pt idx="42">
                  <c:v>3.6126000000000005</c:v>
                </c:pt>
                <c:pt idx="43">
                  <c:v>3.6226000000000007</c:v>
                </c:pt>
                <c:pt idx="44">
                  <c:v>3.6326000000000005</c:v>
                </c:pt>
                <c:pt idx="45">
                  <c:v>3.6426000000000007</c:v>
                </c:pt>
                <c:pt idx="46">
                  <c:v>3.6526000000000005</c:v>
                </c:pt>
                <c:pt idx="47">
                  <c:v>3.6626000000000003</c:v>
                </c:pt>
                <c:pt idx="48">
                  <c:v>3.6726000000000005</c:v>
                </c:pt>
                <c:pt idx="49">
                  <c:v>3.6826000000000008</c:v>
                </c:pt>
                <c:pt idx="50">
                  <c:v>3.6926000000000005</c:v>
                </c:pt>
                <c:pt idx="51">
                  <c:v>3.7026000000000003</c:v>
                </c:pt>
                <c:pt idx="52">
                  <c:v>3.7126000000000006</c:v>
                </c:pt>
                <c:pt idx="53">
                  <c:v>3.7226000000000008</c:v>
                </c:pt>
                <c:pt idx="54">
                  <c:v>3.7326000000000006</c:v>
                </c:pt>
                <c:pt idx="55">
                  <c:v>3.7426000000000004</c:v>
                </c:pt>
                <c:pt idx="56">
                  <c:v>3.7526000000000006</c:v>
                </c:pt>
                <c:pt idx="57">
                  <c:v>3.7626000000000004</c:v>
                </c:pt>
                <c:pt idx="58">
                  <c:v>3.7726000000000006</c:v>
                </c:pt>
                <c:pt idx="59">
                  <c:v>3.7826000000000004</c:v>
                </c:pt>
                <c:pt idx="60">
                  <c:v>3.7926000000000006</c:v>
                </c:pt>
                <c:pt idx="61">
                  <c:v>3.8026000000000004</c:v>
                </c:pt>
                <c:pt idx="62">
                  <c:v>3.8126000000000007</c:v>
                </c:pt>
                <c:pt idx="63">
                  <c:v>3.8226000000000004</c:v>
                </c:pt>
                <c:pt idx="64">
                  <c:v>3.8326000000000007</c:v>
                </c:pt>
                <c:pt idx="65">
                  <c:v>3.8426000000000005</c:v>
                </c:pt>
                <c:pt idx="66">
                  <c:v>3.8526000000000007</c:v>
                </c:pt>
                <c:pt idx="67">
                  <c:v>3.8626000000000005</c:v>
                </c:pt>
                <c:pt idx="68">
                  <c:v>3.8726000000000007</c:v>
                </c:pt>
                <c:pt idx="69">
                  <c:v>3.8826000000000005</c:v>
                </c:pt>
                <c:pt idx="70">
                  <c:v>3.8926000000000007</c:v>
                </c:pt>
                <c:pt idx="71">
                  <c:v>3.9026000000000005</c:v>
                </c:pt>
                <c:pt idx="72">
                  <c:v>3.9126000000000003</c:v>
                </c:pt>
                <c:pt idx="73">
                  <c:v>3.9226000000000005</c:v>
                </c:pt>
                <c:pt idx="74">
                  <c:v>3.9326000000000008</c:v>
                </c:pt>
                <c:pt idx="75">
                  <c:v>3.9426000000000005</c:v>
                </c:pt>
                <c:pt idx="76">
                  <c:v>3.9526000000000003</c:v>
                </c:pt>
                <c:pt idx="77">
                  <c:v>3.9626000000000006</c:v>
                </c:pt>
                <c:pt idx="78">
                  <c:v>3.9726000000000004</c:v>
                </c:pt>
                <c:pt idx="79">
                  <c:v>3.9826000000000006</c:v>
                </c:pt>
                <c:pt idx="80">
                  <c:v>3.9926000000000004</c:v>
                </c:pt>
                <c:pt idx="81">
                  <c:v>4.0026000000000002</c:v>
                </c:pt>
                <c:pt idx="82">
                  <c:v>4.0126000000000008</c:v>
                </c:pt>
                <c:pt idx="83">
                  <c:v>4.0226000000000006</c:v>
                </c:pt>
                <c:pt idx="84">
                  <c:v>4.0326000000000004</c:v>
                </c:pt>
                <c:pt idx="85">
                  <c:v>4.0426000000000002</c:v>
                </c:pt>
                <c:pt idx="86">
                  <c:v>4.0526000000000009</c:v>
                </c:pt>
                <c:pt idx="87">
                  <c:v>4.0626000000000007</c:v>
                </c:pt>
                <c:pt idx="88">
                  <c:v>4.0726000000000004</c:v>
                </c:pt>
                <c:pt idx="89">
                  <c:v>4.0826000000000002</c:v>
                </c:pt>
                <c:pt idx="90">
                  <c:v>4.0926000000000009</c:v>
                </c:pt>
                <c:pt idx="91">
                  <c:v>4.1026000000000007</c:v>
                </c:pt>
                <c:pt idx="92">
                  <c:v>4.1126000000000005</c:v>
                </c:pt>
                <c:pt idx="93">
                  <c:v>4.1226000000000003</c:v>
                </c:pt>
                <c:pt idx="94">
                  <c:v>4.1326000000000009</c:v>
                </c:pt>
                <c:pt idx="95">
                  <c:v>4.1426000000000007</c:v>
                </c:pt>
                <c:pt idx="96">
                  <c:v>4.1526000000000005</c:v>
                </c:pt>
                <c:pt idx="97">
                  <c:v>4.1626000000000003</c:v>
                </c:pt>
                <c:pt idx="98">
                  <c:v>4.172600000000001</c:v>
                </c:pt>
                <c:pt idx="99">
                  <c:v>4.1826000000000008</c:v>
                </c:pt>
                <c:pt idx="100">
                  <c:v>4.1926000000000005</c:v>
                </c:pt>
                <c:pt idx="101">
                  <c:v>4.2026000000000003</c:v>
                </c:pt>
                <c:pt idx="102">
                  <c:v>4.2126000000000001</c:v>
                </c:pt>
                <c:pt idx="103">
                  <c:v>4.2226000000000008</c:v>
                </c:pt>
                <c:pt idx="104">
                  <c:v>4.2326000000000006</c:v>
                </c:pt>
                <c:pt idx="105">
                  <c:v>4.2426000000000004</c:v>
                </c:pt>
                <c:pt idx="106">
                  <c:v>4.2526000000000002</c:v>
                </c:pt>
                <c:pt idx="107">
                  <c:v>4.2626000000000008</c:v>
                </c:pt>
                <c:pt idx="108">
                  <c:v>4.2726000000000006</c:v>
                </c:pt>
                <c:pt idx="109">
                  <c:v>4.2826000000000004</c:v>
                </c:pt>
                <c:pt idx="110">
                  <c:v>4.2926000000000002</c:v>
                </c:pt>
                <c:pt idx="111">
                  <c:v>4.3026000000000009</c:v>
                </c:pt>
                <c:pt idx="112">
                  <c:v>4.3126000000000007</c:v>
                </c:pt>
                <c:pt idx="113">
                  <c:v>4.3226000000000004</c:v>
                </c:pt>
                <c:pt idx="114">
                  <c:v>4.3326000000000002</c:v>
                </c:pt>
                <c:pt idx="115">
                  <c:v>4.3426000000000009</c:v>
                </c:pt>
                <c:pt idx="116">
                  <c:v>4.3526000000000007</c:v>
                </c:pt>
                <c:pt idx="117">
                  <c:v>4.3626000000000005</c:v>
                </c:pt>
                <c:pt idx="118">
                  <c:v>4.3726000000000003</c:v>
                </c:pt>
                <c:pt idx="119">
                  <c:v>4.3826000000000009</c:v>
                </c:pt>
                <c:pt idx="120">
                  <c:v>4.3926000000000007</c:v>
                </c:pt>
                <c:pt idx="121">
                  <c:v>4.4026000000000005</c:v>
                </c:pt>
                <c:pt idx="122">
                  <c:v>4.4126000000000003</c:v>
                </c:pt>
                <c:pt idx="123">
                  <c:v>4.422600000000001</c:v>
                </c:pt>
                <c:pt idx="124">
                  <c:v>4.4326000000000008</c:v>
                </c:pt>
                <c:pt idx="125">
                  <c:v>4.4426000000000005</c:v>
                </c:pt>
                <c:pt idx="126">
                  <c:v>4.4526000000000003</c:v>
                </c:pt>
                <c:pt idx="127">
                  <c:v>4.4626000000000001</c:v>
                </c:pt>
                <c:pt idx="128">
                  <c:v>4.4726000000000008</c:v>
                </c:pt>
                <c:pt idx="129">
                  <c:v>4.4826000000000006</c:v>
                </c:pt>
                <c:pt idx="130">
                  <c:v>4.4926000000000004</c:v>
                </c:pt>
                <c:pt idx="131">
                  <c:v>4.5026000000000002</c:v>
                </c:pt>
                <c:pt idx="132">
                  <c:v>4.5126000000000008</c:v>
                </c:pt>
                <c:pt idx="133">
                  <c:v>4.5226000000000006</c:v>
                </c:pt>
                <c:pt idx="134">
                  <c:v>4.5326000000000004</c:v>
                </c:pt>
                <c:pt idx="135">
                  <c:v>4.5426000000000002</c:v>
                </c:pt>
                <c:pt idx="136">
                  <c:v>4.5526000000000009</c:v>
                </c:pt>
                <c:pt idx="137">
                  <c:v>4.5626000000000007</c:v>
                </c:pt>
                <c:pt idx="138">
                  <c:v>4.5726000000000004</c:v>
                </c:pt>
                <c:pt idx="139">
                  <c:v>4.5826000000000002</c:v>
                </c:pt>
                <c:pt idx="140">
                  <c:v>4.5926000000000009</c:v>
                </c:pt>
                <c:pt idx="141">
                  <c:v>4.6026000000000007</c:v>
                </c:pt>
                <c:pt idx="142">
                  <c:v>4.6126000000000005</c:v>
                </c:pt>
                <c:pt idx="143">
                  <c:v>4.6226000000000003</c:v>
                </c:pt>
                <c:pt idx="144">
                  <c:v>4.6326000000000009</c:v>
                </c:pt>
                <c:pt idx="145">
                  <c:v>4.6426000000000007</c:v>
                </c:pt>
                <c:pt idx="146">
                  <c:v>4.6526000000000005</c:v>
                </c:pt>
                <c:pt idx="147">
                  <c:v>4.6626000000000003</c:v>
                </c:pt>
                <c:pt idx="148">
                  <c:v>4.672600000000001</c:v>
                </c:pt>
                <c:pt idx="149">
                  <c:v>4.6826000000000008</c:v>
                </c:pt>
                <c:pt idx="150">
                  <c:v>4.6926000000000005</c:v>
                </c:pt>
                <c:pt idx="151">
                  <c:v>4.7026000000000003</c:v>
                </c:pt>
                <c:pt idx="152">
                  <c:v>4.7126000000000001</c:v>
                </c:pt>
                <c:pt idx="153">
                  <c:v>4.7226000000000008</c:v>
                </c:pt>
                <c:pt idx="154">
                  <c:v>4.7326000000000006</c:v>
                </c:pt>
                <c:pt idx="155">
                  <c:v>4.7426000000000004</c:v>
                </c:pt>
                <c:pt idx="156">
                  <c:v>4.752600000000001</c:v>
                </c:pt>
                <c:pt idx="157">
                  <c:v>4.7626000000000008</c:v>
                </c:pt>
                <c:pt idx="158">
                  <c:v>4.7726000000000006</c:v>
                </c:pt>
                <c:pt idx="159">
                  <c:v>4.7826000000000004</c:v>
                </c:pt>
                <c:pt idx="160">
                  <c:v>4.7926000000000002</c:v>
                </c:pt>
                <c:pt idx="161">
                  <c:v>4.8026000000000009</c:v>
                </c:pt>
                <c:pt idx="162">
                  <c:v>4.8126000000000007</c:v>
                </c:pt>
                <c:pt idx="163">
                  <c:v>4.8226000000000004</c:v>
                </c:pt>
                <c:pt idx="164">
                  <c:v>4.8326000000000002</c:v>
                </c:pt>
                <c:pt idx="165">
                  <c:v>4.8426000000000009</c:v>
                </c:pt>
                <c:pt idx="166">
                  <c:v>4.8526000000000007</c:v>
                </c:pt>
                <c:pt idx="167">
                  <c:v>4.8626000000000005</c:v>
                </c:pt>
                <c:pt idx="168">
                  <c:v>4.8726000000000003</c:v>
                </c:pt>
                <c:pt idx="169">
                  <c:v>4.8826000000000001</c:v>
                </c:pt>
                <c:pt idx="170">
                  <c:v>4.8926000000000007</c:v>
                </c:pt>
                <c:pt idx="171">
                  <c:v>4.9026000000000005</c:v>
                </c:pt>
                <c:pt idx="172">
                  <c:v>4.9126000000000003</c:v>
                </c:pt>
                <c:pt idx="173">
                  <c:v>4.922600000000001</c:v>
                </c:pt>
                <c:pt idx="174">
                  <c:v>4.9326000000000008</c:v>
                </c:pt>
                <c:pt idx="175">
                  <c:v>4.9426000000000005</c:v>
                </c:pt>
                <c:pt idx="176">
                  <c:v>4.9526000000000003</c:v>
                </c:pt>
                <c:pt idx="177">
                  <c:v>4.9626000000000001</c:v>
                </c:pt>
                <c:pt idx="178">
                  <c:v>4.9726000000000008</c:v>
                </c:pt>
                <c:pt idx="179">
                  <c:v>4.9826000000000006</c:v>
                </c:pt>
                <c:pt idx="180">
                  <c:v>4.9926000000000004</c:v>
                </c:pt>
                <c:pt idx="181">
                  <c:v>5.002600000000001</c:v>
                </c:pt>
                <c:pt idx="182">
                  <c:v>5.0126000000000008</c:v>
                </c:pt>
                <c:pt idx="183">
                  <c:v>5.0226000000000006</c:v>
                </c:pt>
                <c:pt idx="184">
                  <c:v>5.0326000000000004</c:v>
                </c:pt>
                <c:pt idx="185">
                  <c:v>5.0426000000000002</c:v>
                </c:pt>
                <c:pt idx="186">
                  <c:v>5.0526000000000009</c:v>
                </c:pt>
                <c:pt idx="187">
                  <c:v>5.0626000000000007</c:v>
                </c:pt>
                <c:pt idx="188">
                  <c:v>5.0726000000000004</c:v>
                </c:pt>
                <c:pt idx="189">
                  <c:v>5.0826000000000002</c:v>
                </c:pt>
                <c:pt idx="190">
                  <c:v>5.0926000000000009</c:v>
                </c:pt>
                <c:pt idx="191">
                  <c:v>5.1026000000000007</c:v>
                </c:pt>
                <c:pt idx="192">
                  <c:v>5.1126000000000005</c:v>
                </c:pt>
                <c:pt idx="193">
                  <c:v>5.1226000000000003</c:v>
                </c:pt>
                <c:pt idx="194">
                  <c:v>5.1326000000000001</c:v>
                </c:pt>
                <c:pt idx="195">
                  <c:v>5.1426000000000007</c:v>
                </c:pt>
                <c:pt idx="196">
                  <c:v>5.1526000000000005</c:v>
                </c:pt>
                <c:pt idx="197">
                  <c:v>5.1626000000000003</c:v>
                </c:pt>
                <c:pt idx="198">
                  <c:v>5.172600000000001</c:v>
                </c:pt>
                <c:pt idx="199">
                  <c:v>5.1826000000000008</c:v>
                </c:pt>
                <c:pt idx="200">
                  <c:v>5.1926000000000005</c:v>
                </c:pt>
              </c:numCache>
            </c:numRef>
          </c:xVal>
          <c:yVal>
            <c:numRef>
              <c:f>'Упр.Комп.Квал. Zn''вода N=50'!$V$45:$V$245</c:f>
              <c:numCache>
                <c:formatCode>General</c:formatCode>
                <c:ptCount val="201"/>
                <c:pt idx="0">
                  <c:v>2.8322980307453692E-8</c:v>
                </c:pt>
                <c:pt idx="1">
                  <c:v>4.0733016720483085E-8</c:v>
                </c:pt>
                <c:pt idx="2">
                  <c:v>5.8367110561968176E-8</c:v>
                </c:pt>
                <c:pt idx="3">
                  <c:v>8.3330465293401081E-8</c:v>
                </c:pt>
                <c:pt idx="4">
                  <c:v>1.1853685844476985E-7</c:v>
                </c:pt>
                <c:pt idx="5">
                  <c:v>1.6800299075095812E-7</c:v>
                </c:pt>
                <c:pt idx="6">
                  <c:v>2.3724365526418113E-7</c:v>
                </c:pt>
                <c:pt idx="7">
                  <c:v>3.3379989372656413E-7</c:v>
                </c:pt>
                <c:pt idx="8">
                  <c:v>4.6794172876438812E-7</c:v>
                </c:pt>
                <c:pt idx="9">
                  <c:v>6.5359895628965583E-7</c:v>
                </c:pt>
                <c:pt idx="10">
                  <c:v>9.0958841133627943E-7</c:v>
                </c:pt>
                <c:pt idx="11">
                  <c:v>1.2612247388635355E-6</c:v>
                </c:pt>
                <c:pt idx="12">
                  <c:v>1.7424247719997555E-6</c:v>
                </c:pt>
                <c:pt idx="13">
                  <c:v>2.3984440204245107E-6</c:v>
                </c:pt>
                <c:pt idx="14">
                  <c:v>3.289418494833946E-6</c:v>
                </c:pt>
                <c:pt idx="15">
                  <c:v>4.4949272494877131E-6</c:v>
                </c:pt>
                <c:pt idx="16">
                  <c:v>6.1198418321504953E-6</c:v>
                </c:pt>
                <c:pt idx="17">
                  <c:v>8.3017896005800671E-6</c:v>
                </c:pt>
                <c:pt idx="18">
                  <c:v>1.1220629974567232E-5</c:v>
                </c:pt>
                <c:pt idx="19">
                  <c:v>1.5110427546097912E-5</c:v>
                </c:pt>
                <c:pt idx="20">
                  <c:v>2.0274504941326272E-5</c:v>
                </c:pt>
                <c:pt idx="21">
                  <c:v>2.7104272685581445E-5</c:v>
                </c:pt>
                <c:pt idx="22">
                  <c:v>3.6102664133803163E-5</c:v>
                </c:pt>
                <c:pt idx="23">
                  <c:v>4.7913151538250671E-5</c:v>
                </c:pt>
                <c:pt idx="24">
                  <c:v>6.3355484808469431E-5</c:v>
                </c:pt>
                <c:pt idx="25">
                  <c:v>8.3469477107681945E-5</c:v>
                </c:pt>
                <c:pt idx="26">
                  <c:v>1.0956835991407987E-4</c:v>
                </c:pt>
                <c:pt idx="27">
                  <c:v>1.4330344227572479E-4</c:v>
                </c:pt>
                <c:pt idx="28">
                  <c:v>1.8674203111088714E-4</c:v>
                </c:pt>
                <c:pt idx="29">
                  <c:v>2.4246079638520204E-4</c:v>
                </c:pt>
                <c:pt idx="30">
                  <c:v>3.136569898291358E-4</c:v>
                </c:pt>
                <c:pt idx="31">
                  <c:v>4.0428013944732806E-4</c:v>
                </c:pt>
                <c:pt idx="32">
                  <c:v>5.1918703299545376E-4</c:v>
                </c:pt>
                <c:pt idx="33">
                  <c:v>6.6432295793201167E-4</c:v>
                </c:pt>
                <c:pt idx="34">
                  <c:v>8.4693226653820384E-4</c:v>
                </c:pt>
                <c:pt idx="35">
                  <c:v>1.0758013637409971E-3</c:v>
                </c:pt>
                <c:pt idx="36">
                  <c:v>1.3615371499319654E-3</c:v>
                </c:pt>
                <c:pt idx="37">
                  <c:v>1.716883767729562E-3</c:v>
                </c:pt>
                <c:pt idx="38">
                  <c:v>2.1570801743301172E-3</c:v>
                </c:pt>
                <c:pt idx="39">
                  <c:v>2.7002605628108499E-3</c:v>
                </c:pt>
                <c:pt idx="40">
                  <c:v>3.3678989591871909E-3</c:v>
                </c:pt>
                <c:pt idx="41">
                  <c:v>4.1852984007791855E-3</c:v>
                </c:pt>
                <c:pt idx="42">
                  <c:v>5.182123931394827E-3</c:v>
                </c:pt>
                <c:pt idx="43">
                  <c:v>6.3929772098665098E-3</c:v>
                </c:pt>
                <c:pt idx="44">
                  <c:v>7.8580088063289616E-3</c:v>
                </c:pt>
                <c:pt idx="45">
                  <c:v>9.6235622490503589E-3</c:v>
                </c:pt>
                <c:pt idx="46">
                  <c:v>1.1742841587566036E-2</c:v>
                </c:pt>
                <c:pt idx="47">
                  <c:v>1.4276591671763414E-2</c:v>
                </c:pt>
                <c:pt idx="48">
                  <c:v>1.729377754253841E-2</c:v>
                </c:pt>
                <c:pt idx="49">
                  <c:v>2.0872246335515703E-2</c:v>
                </c:pt>
                <c:pt idx="50">
                  <c:v>2.5099351981262435E-2</c:v>
                </c:pt>
                <c:pt idx="51">
                  <c:v>3.007251982909237E-2</c:v>
                </c:pt>
                <c:pt idx="52">
                  <c:v>3.5899725232581586E-2</c:v>
                </c:pt>
                <c:pt idx="53">
                  <c:v>4.2699857238473568E-2</c:v>
                </c:pt>
                <c:pt idx="54">
                  <c:v>5.0602935960049812E-2</c:v>
                </c:pt>
                <c:pt idx="55">
                  <c:v>5.9750150150132457E-2</c:v>
                </c:pt>
                <c:pt idx="56">
                  <c:v>7.029368008823135E-2</c:v>
                </c:pt>
                <c:pt idx="57">
                  <c:v>8.2396270338040589E-2</c:v>
                </c:pt>
                <c:pt idx="58">
                  <c:v>9.6230517392696044E-2</c:v>
                </c:pt>
                <c:pt idx="59">
                  <c:v>0.11197783887542086</c:v>
                </c:pt>
                <c:pt idx="60">
                  <c:v>0.12982709395563394</c:v>
                </c:pt>
                <c:pt idx="61">
                  <c:v>0.14997282910237422</c:v>
                </c:pt>
                <c:pt idx="62">
                  <c:v>0.17261312931941314</c:v>
                </c:pt>
                <c:pt idx="63">
                  <c:v>0.19794706263481351</c:v>
                </c:pt>
                <c:pt idx="64">
                  <c:v>0.22617171484191403</c:v>
                </c:pt>
                <c:pt idx="65">
                  <c:v>0.25747882223430457</c:v>
                </c:pt>
                <c:pt idx="66">
                  <c:v>0.29205102219946077</c:v>
                </c:pt>
                <c:pt idx="67">
                  <c:v>0.33005775481349298</c:v>
                </c:pt>
                <c:pt idx="68">
                  <c:v>0.37165086271548509</c:v>
                </c:pt>
                <c:pt idx="69">
                  <c:v>0.41695995116043971</c:v>
                </c:pt>
                <c:pt idx="70">
                  <c:v>0.46608758481161244</c:v>
                </c:pt>
                <c:pt idx="71">
                  <c:v>0.51910441203096891</c:v>
                </c:pt>
                <c:pt idx="72">
                  <c:v>0.57604432060887589</c:v>
                </c:pt>
                <c:pt idx="73">
                  <c:v>0.63689974045804731</c:v>
                </c:pt>
                <c:pt idx="74">
                  <c:v>0.70161721819085754</c:v>
                </c:pt>
                <c:pt idx="75">
                  <c:v>0.77009339512594233</c:v>
                </c:pt>
                <c:pt idx="76">
                  <c:v>0.84217152359293113</c:v>
                </c:pt>
                <c:pt idx="77">
                  <c:v>0.91763865595424521</c:v>
                </c:pt>
                <c:pt idx="78">
                  <c:v>0.99622363616572429</c:v>
                </c:pt>
                <c:pt idx="79">
                  <c:v>1.0775960146991237</c:v>
                </c:pt>
                <c:pt idx="80">
                  <c:v>1.16136599413732</c:v>
                </c:pt>
                <c:pt idx="81">
                  <c:v>1.2470854947770853</c:v>
                </c:pt>
                <c:pt idx="82">
                  <c:v>1.3342504073564796</c:v>
                </c:pt>
                <c:pt idx="83">
                  <c:v>1.4223040739670618</c:v>
                </c:pt>
                <c:pt idx="84">
                  <c:v>1.5106420088946493</c:v>
                </c:pt>
                <c:pt idx="85">
                  <c:v>1.5986178393034409</c:v>
                </c:pt>
                <c:pt idx="86">
                  <c:v>1.6855504122347356</c:v>
                </c:pt>
                <c:pt idx="87">
                  <c:v>1.7707319803522985</c:v>
                </c:pt>
                <c:pt idx="88">
                  <c:v>1.8534373453420512</c:v>
                </c:pt>
                <c:pt idx="89">
                  <c:v>1.932933806022139</c:v>
                </c:pt>
                <c:pt idx="90">
                  <c:v>2.008491729205458</c:v>
                </c:pt>
                <c:pt idx="91">
                  <c:v>2.0793955363003644</c:v>
                </c:pt>
                <c:pt idx="92">
                  <c:v>2.1449548785679142</c:v>
                </c:pt>
                <c:pt idx="93">
                  <c:v>2.2045157597678244</c:v>
                </c:pt>
                <c:pt idx="94">
                  <c:v>2.2574713573348206</c:v>
                </c:pt>
                <c:pt idx="95">
                  <c:v>2.3032722927283418</c:v>
                </c:pt>
                <c:pt idx="96">
                  <c:v>2.3414361084454782</c:v>
                </c:pt>
                <c:pt idx="97">
                  <c:v>2.37155572336889</c:v>
                </c:pt>
                <c:pt idx="98">
                  <c:v>2.3933066593590167</c:v>
                </c:pt>
                <c:pt idx="99">
                  <c:v>2.4064528597467527</c:v>
                </c:pt>
                <c:pt idx="100">
                  <c:v>2.4108509538439473</c:v>
                </c:pt>
                <c:pt idx="101">
                  <c:v>2.4064528597467527</c:v>
                </c:pt>
                <c:pt idx="102">
                  <c:v>2.3933066593590167</c:v>
                </c:pt>
                <c:pt idx="103">
                  <c:v>2.37155572336889</c:v>
                </c:pt>
                <c:pt idx="104">
                  <c:v>2.3414361084454782</c:v>
                </c:pt>
                <c:pt idx="105">
                  <c:v>2.3032722927283418</c:v>
                </c:pt>
                <c:pt idx="106">
                  <c:v>2.2574713573348206</c:v>
                </c:pt>
                <c:pt idx="107">
                  <c:v>2.2045157597678244</c:v>
                </c:pt>
                <c:pt idx="108">
                  <c:v>2.1449548785679142</c:v>
                </c:pt>
                <c:pt idx="109">
                  <c:v>2.0793955363003644</c:v>
                </c:pt>
                <c:pt idx="110">
                  <c:v>2.008491729205458</c:v>
                </c:pt>
                <c:pt idx="111">
                  <c:v>1.932933806022139</c:v>
                </c:pt>
                <c:pt idx="112">
                  <c:v>1.8534373453420512</c:v>
                </c:pt>
                <c:pt idx="113">
                  <c:v>1.7707319803522985</c:v>
                </c:pt>
                <c:pt idx="114">
                  <c:v>1.6855504122347356</c:v>
                </c:pt>
                <c:pt idx="115">
                  <c:v>1.5986178393034409</c:v>
                </c:pt>
                <c:pt idx="116">
                  <c:v>1.5106420088946493</c:v>
                </c:pt>
                <c:pt idx="117">
                  <c:v>1.4223040739670618</c:v>
                </c:pt>
                <c:pt idx="118">
                  <c:v>1.3342504073564796</c:v>
                </c:pt>
                <c:pt idx="119">
                  <c:v>1.2470854947770853</c:v>
                </c:pt>
                <c:pt idx="120">
                  <c:v>1.16136599413732</c:v>
                </c:pt>
                <c:pt idx="121">
                  <c:v>1.0775960146991237</c:v>
                </c:pt>
                <c:pt idx="122">
                  <c:v>0.99622363616572784</c:v>
                </c:pt>
                <c:pt idx="123">
                  <c:v>0.91763865595424166</c:v>
                </c:pt>
                <c:pt idx="124">
                  <c:v>0.84217152359293113</c:v>
                </c:pt>
                <c:pt idx="125">
                  <c:v>0.77009339512594233</c:v>
                </c:pt>
                <c:pt idx="126">
                  <c:v>0.70161721819085754</c:v>
                </c:pt>
                <c:pt idx="127">
                  <c:v>0.63689974045804998</c:v>
                </c:pt>
                <c:pt idx="128">
                  <c:v>0.57604432060887589</c:v>
                </c:pt>
                <c:pt idx="129">
                  <c:v>0.51910441203096891</c:v>
                </c:pt>
                <c:pt idx="130">
                  <c:v>0.46608758481161244</c:v>
                </c:pt>
                <c:pt idx="131">
                  <c:v>0.41695995116044182</c:v>
                </c:pt>
                <c:pt idx="132">
                  <c:v>0.37165086271548309</c:v>
                </c:pt>
                <c:pt idx="133">
                  <c:v>0.33005775481349298</c:v>
                </c:pt>
                <c:pt idx="134">
                  <c:v>0.29205102219946077</c:v>
                </c:pt>
                <c:pt idx="135">
                  <c:v>0.25747882223430613</c:v>
                </c:pt>
                <c:pt idx="136">
                  <c:v>0.22617171484191265</c:v>
                </c:pt>
                <c:pt idx="137">
                  <c:v>0.19794706263481351</c:v>
                </c:pt>
                <c:pt idx="138">
                  <c:v>0.17261312931941314</c:v>
                </c:pt>
                <c:pt idx="139">
                  <c:v>0.14997282910237514</c:v>
                </c:pt>
                <c:pt idx="140">
                  <c:v>0.1298270939556331</c:v>
                </c:pt>
                <c:pt idx="141">
                  <c:v>0.11197783887542086</c:v>
                </c:pt>
                <c:pt idx="142">
                  <c:v>9.6230517392696044E-2</c:v>
                </c:pt>
                <c:pt idx="143">
                  <c:v>8.2396270338041172E-2</c:v>
                </c:pt>
                <c:pt idx="144">
                  <c:v>7.029368008823085E-2</c:v>
                </c:pt>
                <c:pt idx="145">
                  <c:v>5.9750150150132457E-2</c:v>
                </c:pt>
                <c:pt idx="146">
                  <c:v>5.0602935960049812E-2</c:v>
                </c:pt>
                <c:pt idx="147">
                  <c:v>4.2699857238473568E-2</c:v>
                </c:pt>
                <c:pt idx="148">
                  <c:v>3.5899725232581295E-2</c:v>
                </c:pt>
                <c:pt idx="149">
                  <c:v>3.007251982909237E-2</c:v>
                </c:pt>
                <c:pt idx="150">
                  <c:v>2.5099351981262435E-2</c:v>
                </c:pt>
                <c:pt idx="151">
                  <c:v>2.0872246335515703E-2</c:v>
                </c:pt>
                <c:pt idx="152">
                  <c:v>1.7293777542538562E-2</c:v>
                </c:pt>
                <c:pt idx="153">
                  <c:v>1.4276591671763414E-2</c:v>
                </c:pt>
                <c:pt idx="154">
                  <c:v>1.1742841587566036E-2</c:v>
                </c:pt>
                <c:pt idx="155">
                  <c:v>9.6235622490503589E-3</c:v>
                </c:pt>
                <c:pt idx="156">
                  <c:v>7.8580088063288853E-3</c:v>
                </c:pt>
                <c:pt idx="157">
                  <c:v>6.3929772098664534E-3</c:v>
                </c:pt>
                <c:pt idx="158">
                  <c:v>5.182123931394827E-3</c:v>
                </c:pt>
                <c:pt idx="159">
                  <c:v>4.1852984007791855E-3</c:v>
                </c:pt>
                <c:pt idx="160">
                  <c:v>3.3678989591872234E-3</c:v>
                </c:pt>
                <c:pt idx="161">
                  <c:v>2.7002605628108256E-3</c:v>
                </c:pt>
                <c:pt idx="162">
                  <c:v>2.1570801743301172E-3</c:v>
                </c:pt>
                <c:pt idx="163">
                  <c:v>1.716883767729562E-3</c:v>
                </c:pt>
                <c:pt idx="164">
                  <c:v>1.361537149931981E-3</c:v>
                </c:pt>
                <c:pt idx="165">
                  <c:v>1.0758013637409847E-3</c:v>
                </c:pt>
                <c:pt idx="166">
                  <c:v>8.4693226653820384E-4</c:v>
                </c:pt>
                <c:pt idx="167">
                  <c:v>6.6432295793201167E-4</c:v>
                </c:pt>
                <c:pt idx="168">
                  <c:v>5.1918703299545939E-4</c:v>
                </c:pt>
                <c:pt idx="169">
                  <c:v>4.0428013944733229E-4</c:v>
                </c:pt>
                <c:pt idx="170">
                  <c:v>3.136569898291358E-4</c:v>
                </c:pt>
                <c:pt idx="171">
                  <c:v>2.4246079638520204E-4</c:v>
                </c:pt>
                <c:pt idx="172">
                  <c:v>1.8674203111088714E-4</c:v>
                </c:pt>
                <c:pt idx="173">
                  <c:v>1.43303442275723E-4</c:v>
                </c:pt>
                <c:pt idx="174">
                  <c:v>1.0956835991407987E-4</c:v>
                </c:pt>
                <c:pt idx="175">
                  <c:v>8.3469477107681945E-5</c:v>
                </c:pt>
                <c:pt idx="176">
                  <c:v>6.3355484808469431E-5</c:v>
                </c:pt>
                <c:pt idx="177">
                  <c:v>4.791315153825126E-5</c:v>
                </c:pt>
                <c:pt idx="178">
                  <c:v>3.6102664133803163E-5</c:v>
                </c:pt>
                <c:pt idx="179">
                  <c:v>2.7104272685581445E-5</c:v>
                </c:pt>
                <c:pt idx="180">
                  <c:v>2.0274504941326272E-5</c:v>
                </c:pt>
                <c:pt idx="181">
                  <c:v>1.5110427546097726E-5</c:v>
                </c:pt>
                <c:pt idx="182">
                  <c:v>1.1220629974567113E-5</c:v>
                </c:pt>
                <c:pt idx="183">
                  <c:v>8.3017896005800671E-6</c:v>
                </c:pt>
                <c:pt idx="184">
                  <c:v>6.1198418321504953E-6</c:v>
                </c:pt>
                <c:pt idx="185">
                  <c:v>4.4949272494877766E-6</c:v>
                </c:pt>
                <c:pt idx="186">
                  <c:v>3.2894184948338995E-6</c:v>
                </c:pt>
                <c:pt idx="187">
                  <c:v>2.3984440204245107E-6</c:v>
                </c:pt>
                <c:pt idx="188">
                  <c:v>1.7424247719997555E-6</c:v>
                </c:pt>
                <c:pt idx="189">
                  <c:v>1.2612247388635535E-6</c:v>
                </c:pt>
                <c:pt idx="190">
                  <c:v>9.0958841133626651E-7</c:v>
                </c:pt>
                <c:pt idx="191">
                  <c:v>6.5359895628965583E-7</c:v>
                </c:pt>
                <c:pt idx="192">
                  <c:v>4.6794172876438812E-7</c:v>
                </c:pt>
                <c:pt idx="193">
                  <c:v>3.3379989372656948E-7</c:v>
                </c:pt>
                <c:pt idx="194">
                  <c:v>2.3724365526418452E-7</c:v>
                </c:pt>
                <c:pt idx="195">
                  <c:v>1.6800299075095812E-7</c:v>
                </c:pt>
                <c:pt idx="196">
                  <c:v>1.1853685844476985E-7</c:v>
                </c:pt>
                <c:pt idx="197">
                  <c:v>8.3330465293401081E-8</c:v>
                </c:pt>
                <c:pt idx="198">
                  <c:v>5.8367110561967355E-8</c:v>
                </c:pt>
                <c:pt idx="199">
                  <c:v>4.0733016720483085E-8</c:v>
                </c:pt>
                <c:pt idx="200">
                  <c:v>2.8322980307453692E-8</c:v>
                </c:pt>
              </c:numCache>
            </c:numRef>
          </c:yVal>
          <c:smooth val="1"/>
        </c:ser>
        <c:ser>
          <c:idx val="1"/>
          <c:order val="1"/>
          <c:tx>
            <c:v>Line 1</c:v>
          </c:tx>
          <c:marker>
            <c:symbol val="none"/>
          </c:marker>
          <c:xVal>
            <c:numRef>
              <c:f>'Упр.Комп.Квал. Zn''вода N=50'!$I$46:$I$52</c:f>
              <c:numCache>
                <c:formatCode>0.00</c:formatCode>
                <c:ptCount val="7"/>
                <c:pt idx="0">
                  <c:v>4.38</c:v>
                </c:pt>
                <c:pt idx="1">
                  <c:v>4.38</c:v>
                </c:pt>
                <c:pt idx="2">
                  <c:v>4.38</c:v>
                </c:pt>
                <c:pt idx="3">
                  <c:v>4.38</c:v>
                </c:pt>
                <c:pt idx="4">
                  <c:v>4.38</c:v>
                </c:pt>
                <c:pt idx="5">
                  <c:v>4.38</c:v>
                </c:pt>
                <c:pt idx="6">
                  <c:v>4.38</c:v>
                </c:pt>
              </c:numCache>
            </c:numRef>
          </c:xVal>
          <c:yVal>
            <c:numRef>
              <c:f>'Упр.Комп.Квал. Zn''вода N=50'!$L$46:$L$52</c:f>
              <c:numCache>
                <c:formatCode>General</c:formatCode>
                <c:ptCount val="7"/>
                <c:pt idx="0">
                  <c:v>0</c:v>
                </c:pt>
                <c:pt idx="1">
                  <c:v>0.5</c:v>
                </c:pt>
                <c:pt idx="2">
                  <c:v>1</c:v>
                </c:pt>
                <c:pt idx="3">
                  <c:v>1.5</c:v>
                </c:pt>
                <c:pt idx="4">
                  <c:v>2</c:v>
                </c:pt>
                <c:pt idx="5">
                  <c:v>2.5</c:v>
                </c:pt>
                <c:pt idx="6">
                  <c:v>3</c:v>
                </c:pt>
              </c:numCache>
            </c:numRef>
          </c:yVal>
          <c:smooth val="1"/>
        </c:ser>
        <c:ser>
          <c:idx val="2"/>
          <c:order val="2"/>
          <c:tx>
            <c:v>Line 2</c:v>
          </c:tx>
          <c:marker>
            <c:symbol val="none"/>
          </c:marker>
          <c:xVal>
            <c:numRef>
              <c:f>'Упр.Комп.Квал. Zn''вода N=50'!$K$46:$K$52</c:f>
              <c:numCache>
                <c:formatCode>0.00</c:formatCode>
                <c:ptCount val="7"/>
                <c:pt idx="0">
                  <c:v>4.0052000000000012</c:v>
                </c:pt>
                <c:pt idx="1">
                  <c:v>4.0052000000000012</c:v>
                </c:pt>
                <c:pt idx="2">
                  <c:v>4.0052000000000012</c:v>
                </c:pt>
                <c:pt idx="3">
                  <c:v>4.0052000000000012</c:v>
                </c:pt>
                <c:pt idx="4">
                  <c:v>4.0052000000000012</c:v>
                </c:pt>
                <c:pt idx="5">
                  <c:v>4.0052000000000012</c:v>
                </c:pt>
                <c:pt idx="6">
                  <c:v>4.0052000000000012</c:v>
                </c:pt>
              </c:numCache>
            </c:numRef>
          </c:xVal>
          <c:yVal>
            <c:numRef>
              <c:f>'Упр.Комп.Квал. Zn''вода N=50'!$L$46:$L$52</c:f>
              <c:numCache>
                <c:formatCode>General</c:formatCode>
                <c:ptCount val="7"/>
                <c:pt idx="0">
                  <c:v>0</c:v>
                </c:pt>
                <c:pt idx="1">
                  <c:v>0.5</c:v>
                </c:pt>
                <c:pt idx="2">
                  <c:v>1</c:v>
                </c:pt>
                <c:pt idx="3">
                  <c:v>1.5</c:v>
                </c:pt>
                <c:pt idx="4">
                  <c:v>2</c:v>
                </c:pt>
                <c:pt idx="5">
                  <c:v>2.5</c:v>
                </c:pt>
                <c:pt idx="6">
                  <c:v>3</c:v>
                </c:pt>
              </c:numCache>
            </c:numRef>
          </c:yVal>
          <c:smooth val="1"/>
        </c:ser>
        <c:axId val="236345984"/>
        <c:axId val="236355968"/>
      </c:scatterChart>
      <c:valAx>
        <c:axId val="236345984"/>
        <c:scaling>
          <c:orientation val="minMax"/>
          <c:max val="5.2"/>
          <c:min val="3.2"/>
        </c:scaling>
        <c:axPos val="b"/>
        <c:numFmt formatCode="0.00" sourceLinked="1"/>
        <c:tickLblPos val="nextTo"/>
        <c:crossAx val="236355968"/>
        <c:crosses val="autoZero"/>
        <c:crossBetween val="midCat"/>
        <c:majorUnit val="0.1"/>
        <c:minorUnit val="0.1"/>
      </c:valAx>
      <c:valAx>
        <c:axId val="236355968"/>
        <c:scaling>
          <c:orientation val="minMax"/>
        </c:scaling>
        <c:axPos val="l"/>
        <c:majorGridlines/>
        <c:numFmt formatCode="General" sourceLinked="1"/>
        <c:tickLblPos val="nextTo"/>
        <c:crossAx val="236345984"/>
        <c:crosses val="autoZero"/>
        <c:crossBetween val="midCat"/>
      </c:valAx>
    </c:plotArea>
    <c:plotVisOnly val="1"/>
  </c:chart>
  <c:txPr>
    <a:bodyPr/>
    <a:lstStyle/>
    <a:p>
      <a:pPr>
        <a:defRPr sz="900">
          <a:latin typeface="Arial" pitchFamily="34" charset="0"/>
          <a:cs typeface="Arial" pitchFamily="34" charset="0"/>
        </a:defRPr>
      </a:pPr>
      <a:endParaRPr lang="en-US"/>
    </a:p>
  </c:txPr>
  <c:printSettings>
    <c:headerFooter/>
    <c:pageMargins b="0.75000000000000355" l="0.70000000000000062" r="0.70000000000000062" t="0.75000000000000355"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52778135702418383"/>
          <c:y val="0.15444044559990291"/>
          <c:w val="0.39583601776813282"/>
          <c:h val="0.67953796063955563"/>
        </c:manualLayout>
      </c:layout>
      <c:scatterChart>
        <c:scatterStyle val="lineMarker"/>
        <c:ser>
          <c:idx val="0"/>
          <c:order val="0"/>
          <c:tx>
            <c:v>"t"</c:v>
          </c:tx>
          <c:spPr>
            <a:ln w="28575">
              <a:noFill/>
            </a:ln>
          </c:spPr>
          <c:marker>
            <c:symbol val="diamond"/>
            <c:size val="7"/>
            <c:spPr>
              <a:solidFill>
                <a:srgbClr val="000080"/>
              </a:solidFill>
              <a:ln>
                <a:solidFill>
                  <a:srgbClr val="000080"/>
                </a:solidFill>
                <a:prstDash val="solid"/>
              </a:ln>
            </c:spPr>
          </c:marker>
          <c:dLbls>
            <c:dLbl>
              <c:idx val="0"/>
              <c:layout>
                <c:manualLayout>
                  <c:x val="-7.0942736344403914E-2"/>
                  <c:y val="-0.30795444226817231"/>
                </c:manualLayout>
              </c:layout>
              <c:tx>
                <c:rich>
                  <a:bodyPr/>
                  <a:lstStyle/>
                  <a:p>
                    <a:r>
                      <a:rPr lang="en-US"/>
                      <a:t>t</a:t>
                    </a:r>
                  </a:p>
                </c:rich>
              </c:tx>
              <c:dLblPos val="r"/>
            </c:dLbl>
            <c:spPr>
              <a:noFill/>
              <a:ln w="25400">
                <a:noFill/>
              </a:ln>
            </c:spPr>
            <c:txPr>
              <a:bodyPr/>
              <a:lstStyle/>
              <a:p>
                <a:pPr>
                  <a:defRPr sz="1075" b="1" i="0" u="none" strike="noStrike" baseline="0">
                    <a:solidFill>
                      <a:srgbClr val="FF0000"/>
                    </a:solidFill>
                    <a:latin typeface="Arial"/>
                    <a:ea typeface="Arial"/>
                    <a:cs typeface="Arial"/>
                  </a:defRPr>
                </a:pPr>
                <a:endParaRPr lang="en-US"/>
              </a:p>
            </c:txPr>
            <c:showSerName val="1"/>
          </c:dLbls>
          <c:errBars>
            <c:errDir val="y"/>
            <c:errBarType val="both"/>
            <c:errValType val="cust"/>
            <c:plus>
              <c:numRef>
                <c:f>Conf_Iterval!$C$15</c:f>
                <c:numCache>
                  <c:formatCode>General</c:formatCode>
                  <c:ptCount val="1"/>
                  <c:pt idx="0">
                    <c:v>3.3717089213983016</c:v>
                  </c:pt>
                </c:numCache>
              </c:numRef>
            </c:plus>
            <c:minus>
              <c:numRef>
                <c:f>Conf_Iterval!$C$15</c:f>
                <c:numCache>
                  <c:formatCode>General</c:formatCode>
                  <c:ptCount val="1"/>
                  <c:pt idx="0">
                    <c:v>3.3717089213983016</c:v>
                  </c:pt>
                </c:numCache>
              </c:numRef>
            </c:minus>
            <c:spPr>
              <a:ln w="38100">
                <a:solidFill>
                  <a:srgbClr val="FF0000"/>
                </a:solidFill>
                <a:prstDash val="solid"/>
              </a:ln>
            </c:spPr>
          </c:errBars>
          <c:xVal>
            <c:numRef>
              <c:f>Conf_Iterval!$A$12</c:f>
              <c:numCache>
                <c:formatCode>General</c:formatCode>
                <c:ptCount val="1"/>
                <c:pt idx="0">
                  <c:v>1</c:v>
                </c:pt>
              </c:numCache>
            </c:numRef>
          </c:xVal>
          <c:yVal>
            <c:numRef>
              <c:f>Conf_Iterval!$C$12</c:f>
              <c:numCache>
                <c:formatCode>0.0</c:formatCode>
                <c:ptCount val="1"/>
                <c:pt idx="0">
                  <c:v>9</c:v>
                </c:pt>
              </c:numCache>
            </c:numRef>
          </c:yVal>
        </c:ser>
        <c:ser>
          <c:idx val="1"/>
          <c:order val="1"/>
          <c:tx>
            <c:v>Z</c:v>
          </c:tx>
          <c:spPr>
            <a:ln w="38100">
              <a:solidFill>
                <a:srgbClr val="003366"/>
              </a:solidFill>
              <a:prstDash val="solid"/>
            </a:ln>
          </c:spPr>
          <c:marker>
            <c:symbol val="diamond"/>
            <c:size val="8"/>
            <c:spPr>
              <a:solidFill>
                <a:srgbClr val="FF00FF"/>
              </a:solidFill>
              <a:ln>
                <a:solidFill>
                  <a:srgbClr val="000000"/>
                </a:solidFill>
                <a:prstDash val="solid"/>
              </a:ln>
            </c:spPr>
          </c:marker>
          <c:dLbls>
            <c:dLbl>
              <c:idx val="0"/>
              <c:layout>
                <c:manualLayout>
                  <c:x val="-4.7794963154331807E-2"/>
                  <c:y val="-0.30795444226817231"/>
                </c:manualLayout>
              </c:layout>
              <c:dLblPos val="r"/>
              <c:showSerName val="1"/>
            </c:dLbl>
            <c:spPr>
              <a:noFill/>
              <a:ln w="25400">
                <a:noFill/>
              </a:ln>
            </c:spPr>
            <c:txPr>
              <a:bodyPr/>
              <a:lstStyle/>
              <a:p>
                <a:pPr>
                  <a:defRPr sz="1075" b="1" i="0" u="none" strike="noStrike" baseline="0">
                    <a:solidFill>
                      <a:srgbClr val="0000FF"/>
                    </a:solidFill>
                    <a:latin typeface="Arial"/>
                    <a:ea typeface="Arial"/>
                    <a:cs typeface="Arial"/>
                  </a:defRPr>
                </a:pPr>
                <a:endParaRPr lang="en-US"/>
              </a:p>
            </c:txPr>
            <c:showSerName val="1"/>
          </c:dLbls>
          <c:errBars>
            <c:errDir val="y"/>
            <c:errBarType val="both"/>
            <c:errValType val="cust"/>
            <c:plus>
              <c:numRef>
                <c:f>Conf_Iterval!$C$16</c:f>
                <c:numCache>
                  <c:formatCode>General</c:formatCode>
                  <c:ptCount val="1"/>
                  <c:pt idx="0">
                    <c:v>1.89931336859593</c:v>
                  </c:pt>
                </c:numCache>
              </c:numRef>
            </c:plus>
            <c:minus>
              <c:numRef>
                <c:f>Conf_Iterval!$C$16</c:f>
                <c:numCache>
                  <c:formatCode>General</c:formatCode>
                  <c:ptCount val="1"/>
                  <c:pt idx="0">
                    <c:v>1.89931336859593</c:v>
                  </c:pt>
                </c:numCache>
              </c:numRef>
            </c:minus>
            <c:spPr>
              <a:ln w="38100">
                <a:solidFill>
                  <a:srgbClr val="000080"/>
                </a:solidFill>
                <a:prstDash val="solid"/>
              </a:ln>
            </c:spPr>
          </c:errBars>
          <c:xVal>
            <c:numRef>
              <c:f>Conf_Iterval!$A$13</c:f>
              <c:numCache>
                <c:formatCode>General</c:formatCode>
                <c:ptCount val="1"/>
                <c:pt idx="0">
                  <c:v>2</c:v>
                </c:pt>
              </c:numCache>
            </c:numRef>
          </c:xVal>
          <c:yVal>
            <c:numRef>
              <c:f>Conf_Iterval!$C$12</c:f>
              <c:numCache>
                <c:formatCode>0.0</c:formatCode>
                <c:ptCount val="1"/>
                <c:pt idx="0">
                  <c:v>9</c:v>
                </c:pt>
              </c:numCache>
            </c:numRef>
          </c:yVal>
        </c:ser>
        <c:dLbls>
          <c:showSerName val="1"/>
        </c:dLbls>
        <c:axId val="247540352"/>
        <c:axId val="247562624"/>
      </c:scatterChart>
      <c:valAx>
        <c:axId val="247540352"/>
        <c:scaling>
          <c:orientation val="minMax"/>
          <c:max val="3"/>
          <c:min val="0"/>
        </c:scaling>
        <c:axPos val="b"/>
        <c:numFmt formatCode="General" sourceLinked="1"/>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47562624"/>
        <c:crosses val="autoZero"/>
        <c:crossBetween val="midCat"/>
        <c:majorUnit val="1"/>
        <c:minorUnit val="1"/>
      </c:valAx>
      <c:valAx>
        <c:axId val="247562624"/>
        <c:scaling>
          <c:orientation val="minMax"/>
          <c:max val="16"/>
          <c:min val="0"/>
        </c:scaling>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bg-BG"/>
                  <a:t>Доверителен интервал</a:t>
                </a:r>
              </a:p>
            </c:rich>
          </c:tx>
          <c:layout>
            <c:manualLayout>
              <c:xMode val="edge"/>
              <c:yMode val="edge"/>
              <c:x val="3.4722222222222224E-2"/>
              <c:y val="0.23938264473697543"/>
            </c:manualLayout>
          </c:layout>
          <c:spPr>
            <a:noFill/>
            <a:ln w="25400">
              <a:noFill/>
            </a:ln>
          </c:spPr>
        </c:title>
        <c:numFmt formatCode="0.0" sourceLinked="1"/>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47540352"/>
        <c:crossesAt val="0"/>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025" b="1"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300" b="1" i="0" u="none" strike="noStrike" baseline="0">
                <a:solidFill>
                  <a:srgbClr val="000000"/>
                </a:solidFill>
                <a:latin typeface="Arial"/>
                <a:ea typeface="Arial"/>
                <a:cs typeface="Arial"/>
              </a:defRPr>
            </a:pPr>
            <a:r>
              <a:rPr lang="bg-BG" sz="300" b="1" i="0" u="none" strike="noStrike" baseline="0">
                <a:solidFill>
                  <a:srgbClr val="000000"/>
                </a:solidFill>
                <a:latin typeface="Arial"/>
                <a:cs typeface="Arial"/>
              </a:rPr>
              <a:t>Плътност на стандартното (</a:t>
            </a:r>
            <a:r>
              <a:rPr lang="en-US" sz="300" b="1" i="0" u="none" strike="noStrike" baseline="0">
                <a:solidFill>
                  <a:srgbClr val="000000"/>
                </a:solidFill>
                <a:latin typeface="Arial"/>
                <a:cs typeface="Arial"/>
              </a:rPr>
              <a:t>m=0;s=1) </a:t>
            </a:r>
            <a:r>
              <a:rPr lang="bg-BG" sz="300" b="1" i="0" u="none" strike="noStrike" baseline="0">
                <a:solidFill>
                  <a:srgbClr val="000000"/>
                </a:solidFill>
                <a:latin typeface="Arial"/>
                <a:cs typeface="Arial"/>
              </a:rPr>
              <a:t>и </a:t>
            </a:r>
            <a:r>
              <a:rPr lang="en-US" sz="300" b="1" i="0" u="none" strike="noStrike" baseline="0">
                <a:solidFill>
                  <a:srgbClr val="000000"/>
                </a:solidFill>
                <a:latin typeface="Arial"/>
                <a:cs typeface="Arial"/>
              </a:rPr>
              <a:t>t-</a:t>
            </a:r>
            <a:r>
              <a:rPr lang="bg-BG" sz="300" b="1" i="0" u="none" strike="noStrike" baseline="0">
                <a:solidFill>
                  <a:srgbClr val="000000"/>
                </a:solidFill>
                <a:latin typeface="Arial"/>
                <a:cs typeface="Arial"/>
              </a:rPr>
              <a:t>разпределението при различни </a:t>
            </a:r>
            <a:r>
              <a:rPr lang="en-US" sz="300" b="1" i="0" u="none" strike="noStrike" baseline="0">
                <a:solidFill>
                  <a:srgbClr val="000000"/>
                </a:solidFill>
                <a:latin typeface="Arial"/>
                <a:cs typeface="Arial"/>
              </a:rPr>
              <a:t>n</a:t>
            </a:r>
          </a:p>
        </c:rich>
      </c:tx>
      <c:spPr>
        <a:noFill/>
        <a:ln w="25400">
          <a:noFill/>
        </a:ln>
      </c:spPr>
    </c:title>
    <c:plotArea>
      <c:layout/>
      <c:scatterChart>
        <c:scatterStyle val="smoothMarker"/>
        <c:ser>
          <c:idx val="0"/>
          <c:order val="0"/>
          <c:tx>
            <c:strRef>
              <c:f>'F-distr'!#REF!</c:f>
              <c:strCache>
                <c:ptCount val="1"/>
                <c:pt idx="0">
                  <c:v>#REF!</c:v>
                </c:pt>
              </c:strCache>
            </c:strRef>
          </c:tx>
          <c:spPr>
            <a:ln w="38100">
              <a:solidFill>
                <a:srgbClr val="000080"/>
              </a:solidFill>
              <a:prstDash val="solid"/>
            </a:ln>
          </c:spPr>
          <c:marker>
            <c:symbol val="none"/>
          </c:marker>
          <c:xVal>
            <c:numRef>
              <c:f>'F-distr'!#REF!</c:f>
              <c:numCache>
                <c:formatCode>General</c:formatCode>
                <c:ptCount val="1"/>
                <c:pt idx="0">
                  <c:v>1</c:v>
                </c:pt>
              </c:numCache>
            </c:numRef>
          </c:xVal>
          <c:yVal>
            <c:numRef>
              <c:f>'F-distr'!#REF!</c:f>
              <c:numCache>
                <c:formatCode>General</c:formatCode>
                <c:ptCount val="1"/>
                <c:pt idx="0">
                  <c:v>1</c:v>
                </c:pt>
              </c:numCache>
            </c:numRef>
          </c:yVal>
          <c:smooth val="1"/>
        </c:ser>
        <c:ser>
          <c:idx val="1"/>
          <c:order val="1"/>
          <c:tx>
            <c:strRef>
              <c:f>'F-distr'!#REF!</c:f>
              <c:strCache>
                <c:ptCount val="1"/>
                <c:pt idx="0">
                  <c:v>#REF!</c:v>
                </c:pt>
              </c:strCache>
            </c:strRef>
          </c:tx>
          <c:spPr>
            <a:ln w="38100">
              <a:solidFill>
                <a:srgbClr val="FF00FF"/>
              </a:solidFill>
              <a:prstDash val="solid"/>
            </a:ln>
          </c:spPr>
          <c:marker>
            <c:symbol val="none"/>
          </c:marker>
          <c:xVal>
            <c:numRef>
              <c:f>'F-distr'!#REF!</c:f>
              <c:numCache>
                <c:formatCode>General</c:formatCode>
                <c:ptCount val="1"/>
                <c:pt idx="0">
                  <c:v>1</c:v>
                </c:pt>
              </c:numCache>
            </c:numRef>
          </c:xVal>
          <c:yVal>
            <c:numRef>
              <c:f>'F-distr'!#REF!</c:f>
              <c:numCache>
                <c:formatCode>General</c:formatCode>
                <c:ptCount val="1"/>
                <c:pt idx="0">
                  <c:v>1</c:v>
                </c:pt>
              </c:numCache>
            </c:numRef>
          </c:yVal>
          <c:smooth val="1"/>
        </c:ser>
        <c:axId val="247752576"/>
        <c:axId val="247767040"/>
      </c:scatterChart>
      <c:valAx>
        <c:axId val="247752576"/>
        <c:scaling>
          <c:orientation val="minMax"/>
          <c:max val="5"/>
          <c:min val="-5"/>
        </c:scaling>
        <c:axPos val="b"/>
        <c:title>
          <c:tx>
            <c:rich>
              <a:bodyPr/>
              <a:lstStyle/>
              <a:p>
                <a:pPr>
                  <a:defRPr sz="350" b="1" i="0" u="none" strike="noStrike" baseline="0">
                    <a:solidFill>
                      <a:srgbClr val="000000"/>
                    </a:solidFill>
                    <a:latin typeface="Arial"/>
                    <a:ea typeface="Arial"/>
                    <a:cs typeface="Arial"/>
                  </a:defRPr>
                </a:pPr>
                <a:r>
                  <a:rPr lang="en-US"/>
                  <a:t>x</a:t>
                </a:r>
              </a:p>
            </c:rich>
          </c:tx>
          <c:spPr>
            <a:noFill/>
            <a:ln w="25400">
              <a:noFill/>
            </a:ln>
          </c:spPr>
        </c:title>
        <c:numFmt formatCode="General" sourceLinked="1"/>
        <c:tickLblPos val="nextTo"/>
        <c:spPr>
          <a:ln w="3175">
            <a:solidFill>
              <a:srgbClr val="000000"/>
            </a:solidFill>
            <a:prstDash val="solid"/>
          </a:ln>
        </c:spPr>
        <c:txPr>
          <a:bodyPr rot="0" vert="horz"/>
          <a:lstStyle/>
          <a:p>
            <a:pPr>
              <a:defRPr sz="350" b="1" i="0" u="none" strike="noStrike" baseline="0">
                <a:solidFill>
                  <a:srgbClr val="000000"/>
                </a:solidFill>
                <a:latin typeface="Arial"/>
                <a:ea typeface="Arial"/>
                <a:cs typeface="Arial"/>
              </a:defRPr>
            </a:pPr>
            <a:endParaRPr lang="en-US"/>
          </a:p>
        </c:txPr>
        <c:crossAx val="247767040"/>
        <c:crosses val="autoZero"/>
        <c:crossBetween val="midCat"/>
        <c:majorUnit val="1"/>
      </c:valAx>
      <c:valAx>
        <c:axId val="247767040"/>
        <c:scaling>
          <c:orientation val="minMax"/>
          <c:max val="0.4"/>
          <c:min val="0"/>
        </c:scaling>
        <c:axPos val="l"/>
        <c:title>
          <c:tx>
            <c:rich>
              <a:bodyPr rot="0" vert="horz"/>
              <a:lstStyle/>
              <a:p>
                <a:pPr algn="ctr">
                  <a:defRPr sz="350" b="1" i="0" u="none" strike="noStrike" baseline="0">
                    <a:solidFill>
                      <a:srgbClr val="000000"/>
                    </a:solidFill>
                    <a:latin typeface="Arial"/>
                    <a:ea typeface="Arial"/>
                    <a:cs typeface="Arial"/>
                  </a:defRPr>
                </a:pPr>
                <a:r>
                  <a:rPr lang="en-US"/>
                  <a:t>p(x)</a:t>
                </a:r>
              </a:p>
            </c:rich>
          </c:tx>
          <c:spPr>
            <a:noFill/>
            <a:ln w="25400">
              <a:noFill/>
            </a:ln>
          </c:spPr>
        </c:title>
        <c:numFmt formatCode="General" sourceLinked="1"/>
        <c:tickLblPos val="nextTo"/>
        <c:spPr>
          <a:ln w="3175">
            <a:solidFill>
              <a:srgbClr val="000000"/>
            </a:solidFill>
            <a:prstDash val="solid"/>
          </a:ln>
        </c:spPr>
        <c:txPr>
          <a:bodyPr rot="0" vert="horz"/>
          <a:lstStyle/>
          <a:p>
            <a:pPr>
              <a:defRPr sz="350" b="1" i="0" u="none" strike="noStrike" baseline="0">
                <a:solidFill>
                  <a:srgbClr val="000000"/>
                </a:solidFill>
                <a:latin typeface="Arial"/>
                <a:ea typeface="Arial"/>
                <a:cs typeface="Arial"/>
              </a:defRPr>
            </a:pPr>
            <a:endParaRPr lang="en-US"/>
          </a:p>
        </c:txPr>
        <c:crossAx val="247752576"/>
        <c:crosses val="autoZero"/>
        <c:crossBetween val="midCat"/>
        <c:majorUnit val="5.9996816909086813E+34"/>
        <c:minorUnit val="5.9996816909086813E+34"/>
      </c:valAx>
      <c:spPr>
        <a:noFill/>
        <a:ln w="25400">
          <a:noFill/>
        </a:ln>
      </c:spPr>
    </c:plotArea>
    <c:legend>
      <c:legendPos val="r"/>
      <c:spPr>
        <a:solidFill>
          <a:srgbClr val="FFFFFF"/>
        </a:solidFill>
        <a:ln w="3175">
          <a:solidFill>
            <a:srgbClr val="000000"/>
          </a:solidFill>
          <a:prstDash val="solid"/>
        </a:ln>
      </c:spPr>
      <c:txPr>
        <a:bodyPr/>
        <a:lstStyle/>
        <a:p>
          <a:pPr>
            <a:defRPr sz="140"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300" b="1"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50" b="0" i="0" u="none" strike="noStrike" baseline="0">
                <a:solidFill>
                  <a:srgbClr val="000000"/>
                </a:solidFill>
                <a:latin typeface="Times New Roman"/>
                <a:ea typeface="Times New Roman"/>
                <a:cs typeface="Times New Roman"/>
              </a:defRPr>
            </a:pPr>
            <a:r>
              <a:rPr lang="bg-BG" sz="275" b="1" i="0" u="none" strike="noStrike" baseline="0">
                <a:solidFill>
                  <a:srgbClr val="000000"/>
                </a:solidFill>
                <a:latin typeface="Times New Roman"/>
                <a:cs typeface="Times New Roman"/>
              </a:rPr>
              <a:t>Интегрални граници за </a:t>
            </a:r>
            <a:r>
              <a:rPr lang="en-US" sz="275" b="1" i="0" u="none" strike="noStrike" baseline="0">
                <a:solidFill>
                  <a:srgbClr val="000000"/>
                </a:solidFill>
                <a:latin typeface="Times New Roman"/>
                <a:cs typeface="Times New Roman"/>
              </a:rPr>
              <a:t>F(x)=0.9 </a:t>
            </a:r>
            <a:r>
              <a:rPr lang="bg-BG" sz="275" b="1" i="0" u="none" strike="noStrike" baseline="0">
                <a:solidFill>
                  <a:srgbClr val="000000"/>
                </a:solidFill>
                <a:latin typeface="Times New Roman"/>
                <a:cs typeface="Times New Roman"/>
              </a:rPr>
              <a:t>при различни стойности на </a:t>
            </a:r>
            <a:r>
              <a:rPr lang="en-US" sz="275" b="1" i="0" u="none" strike="noStrike" baseline="0">
                <a:solidFill>
                  <a:srgbClr val="000000"/>
                </a:solidFill>
                <a:latin typeface="Times New Roman"/>
                <a:cs typeface="Times New Roman"/>
              </a:rPr>
              <a:t>n </a:t>
            </a:r>
          </a:p>
        </c:rich>
      </c:tx>
      <c:spPr>
        <a:noFill/>
        <a:ln w="25400">
          <a:noFill/>
        </a:ln>
      </c:spPr>
    </c:title>
    <c:plotArea>
      <c:layout/>
      <c:scatterChart>
        <c:scatterStyle val="smoothMarker"/>
        <c:ser>
          <c:idx val="0"/>
          <c:order val="0"/>
          <c:tx>
            <c:strRef>
              <c:f>'F-distr'!#REF!</c:f>
              <c:strCache>
                <c:ptCount val="1"/>
                <c:pt idx="0">
                  <c:v>#REF!</c:v>
                </c:pt>
              </c:strCache>
            </c:strRef>
          </c:tx>
          <c:spPr>
            <a:ln w="25400">
              <a:solidFill>
                <a:srgbClr val="000080"/>
              </a:solidFill>
              <a:prstDash val="solid"/>
            </a:ln>
          </c:spPr>
          <c:marker>
            <c:symbol val="none"/>
          </c:marker>
          <c:xVal>
            <c:numRef>
              <c:f>'F-distr'!#REF!</c:f>
              <c:numCache>
                <c:formatCode>General</c:formatCode>
                <c:ptCount val="1"/>
                <c:pt idx="0">
                  <c:v>1</c:v>
                </c:pt>
              </c:numCache>
            </c:numRef>
          </c:xVal>
          <c:yVal>
            <c:numRef>
              <c:f>'F-distr'!#REF!</c:f>
              <c:numCache>
                <c:formatCode>General</c:formatCode>
                <c:ptCount val="1"/>
                <c:pt idx="0">
                  <c:v>1</c:v>
                </c:pt>
              </c:numCache>
            </c:numRef>
          </c:yVal>
          <c:smooth val="1"/>
        </c:ser>
        <c:ser>
          <c:idx val="1"/>
          <c:order val="1"/>
          <c:tx>
            <c:strRef>
              <c:f>'F-distr'!#REF!</c:f>
              <c:strCache>
                <c:ptCount val="1"/>
                <c:pt idx="0">
                  <c:v>#REF!</c:v>
                </c:pt>
              </c:strCache>
            </c:strRef>
          </c:tx>
          <c:spPr>
            <a:ln w="25400">
              <a:solidFill>
                <a:srgbClr val="FF00FF"/>
              </a:solidFill>
              <a:prstDash val="sysDash"/>
            </a:ln>
          </c:spPr>
          <c:marker>
            <c:symbol val="none"/>
          </c:marker>
          <c:xVal>
            <c:numRef>
              <c:f>'F-distr'!#REF!</c:f>
              <c:numCache>
                <c:formatCode>General</c:formatCode>
                <c:ptCount val="1"/>
                <c:pt idx="0">
                  <c:v>1</c:v>
                </c:pt>
              </c:numCache>
            </c:numRef>
          </c:xVal>
          <c:yVal>
            <c:numRef>
              <c:f>'F-distr'!#REF!</c:f>
              <c:numCache>
                <c:formatCode>General</c:formatCode>
                <c:ptCount val="1"/>
                <c:pt idx="0">
                  <c:v>1</c:v>
                </c:pt>
              </c:numCache>
            </c:numRef>
          </c:yVal>
          <c:smooth val="1"/>
        </c:ser>
        <c:axId val="247792384"/>
        <c:axId val="247794304"/>
      </c:scatterChart>
      <c:valAx>
        <c:axId val="247792384"/>
        <c:scaling>
          <c:orientation val="minMax"/>
          <c:max val="4"/>
          <c:min val="-4"/>
        </c:scaling>
        <c:axPos val="b"/>
        <c:title>
          <c:tx>
            <c:rich>
              <a:bodyPr/>
              <a:lstStyle/>
              <a:p>
                <a:pPr>
                  <a:defRPr sz="275" b="1" i="0" u="none" strike="noStrike" baseline="0">
                    <a:solidFill>
                      <a:srgbClr val="000000"/>
                    </a:solidFill>
                    <a:latin typeface="Times New Roman"/>
                    <a:ea typeface="Times New Roman"/>
                    <a:cs typeface="Times New Roman"/>
                  </a:defRPr>
                </a:pPr>
                <a:r>
                  <a:rPr lang="en-US"/>
                  <a:t>x</a:t>
                </a:r>
              </a:p>
            </c:rich>
          </c:tx>
          <c:spPr>
            <a:noFill/>
            <a:ln w="25400">
              <a:noFill/>
            </a:ln>
          </c:spPr>
        </c:title>
        <c:numFmt formatCode="General" sourceLinked="1"/>
        <c:majorTickMark val="cross"/>
        <c:tickLblPos val="none"/>
        <c:spPr>
          <a:ln w="3175">
            <a:solidFill>
              <a:srgbClr val="000000"/>
            </a:solidFill>
            <a:prstDash val="solid"/>
          </a:ln>
        </c:spPr>
        <c:crossAx val="247794304"/>
        <c:crossesAt val="-4"/>
        <c:crossBetween val="midCat"/>
        <c:majorUnit val="1"/>
        <c:minorUnit val="0.5"/>
      </c:valAx>
      <c:valAx>
        <c:axId val="247794304"/>
        <c:scaling>
          <c:orientation val="minMax"/>
        </c:scaling>
        <c:axPos val="l"/>
        <c:title>
          <c:tx>
            <c:rich>
              <a:bodyPr rot="0" vert="horz"/>
              <a:lstStyle/>
              <a:p>
                <a:pPr algn="ctr">
                  <a:defRPr sz="275" b="1" i="0" u="none" strike="noStrike" baseline="0">
                    <a:solidFill>
                      <a:srgbClr val="000000"/>
                    </a:solidFill>
                    <a:latin typeface="Times New Roman"/>
                    <a:ea typeface="Times New Roman"/>
                    <a:cs typeface="Times New Roman"/>
                  </a:defRPr>
                </a:pPr>
                <a:r>
                  <a:rPr lang="en-US"/>
                  <a:t>p(x)</a:t>
                </a:r>
              </a:p>
            </c:rich>
          </c:tx>
          <c:spPr>
            <a:noFill/>
            <a:ln w="25400">
              <a:noFill/>
            </a:ln>
          </c:spPr>
        </c:title>
        <c:numFmt formatCode="General" sourceLinked="1"/>
        <c:tickLblPos val="nextTo"/>
        <c:spPr>
          <a:ln w="3175">
            <a:solidFill>
              <a:srgbClr val="000000"/>
            </a:solidFill>
            <a:prstDash val="solid"/>
          </a:ln>
        </c:spPr>
        <c:txPr>
          <a:bodyPr rot="0" vert="horz"/>
          <a:lstStyle/>
          <a:p>
            <a:pPr>
              <a:defRPr sz="275" b="0" i="0" u="none" strike="noStrike" baseline="0">
                <a:solidFill>
                  <a:srgbClr val="000000"/>
                </a:solidFill>
                <a:latin typeface="Times New Roman"/>
                <a:ea typeface="Times New Roman"/>
                <a:cs typeface="Times New Roman"/>
              </a:defRPr>
            </a:pPr>
            <a:endParaRPr lang="en-US"/>
          </a:p>
        </c:txPr>
        <c:crossAx val="247792384"/>
        <c:crosses val="autoZero"/>
        <c:crossBetween val="midCat"/>
        <c:majorUnit val="0.1"/>
        <c:minorUnit val="0.05"/>
      </c:valAx>
      <c:spPr>
        <a:noFill/>
        <a:ln w="25400">
          <a:noFill/>
        </a:ln>
      </c:spPr>
    </c:plotArea>
    <c:legend>
      <c:legendPos val="r"/>
      <c:spPr>
        <a:solidFill>
          <a:srgbClr val="FFFFFF"/>
        </a:solidFill>
        <a:ln w="3175">
          <a:solidFill>
            <a:srgbClr val="000000"/>
          </a:solidFill>
          <a:prstDash val="solid"/>
        </a:ln>
      </c:spPr>
      <c:txPr>
        <a:bodyPr/>
        <a:lstStyle/>
        <a:p>
          <a:pPr>
            <a:defRPr sz="105" b="0" i="0" u="none" strike="noStrike" baseline="0">
              <a:solidFill>
                <a:srgbClr val="000000"/>
              </a:solidFill>
              <a:latin typeface="Times New Roman"/>
              <a:ea typeface="Times New Roman"/>
              <a:cs typeface="Times New Roman"/>
            </a:defRPr>
          </a:pPr>
          <a:endParaRPr lang="en-US"/>
        </a:p>
      </c:txPr>
    </c:legend>
    <c:plotVisOnly val="1"/>
    <c:dispBlanksAs val="gap"/>
  </c:chart>
  <c:spPr>
    <a:solidFill>
      <a:srgbClr val="FFFFFF"/>
    </a:solidFill>
    <a:ln w="3175">
      <a:solidFill>
        <a:srgbClr val="000000"/>
      </a:solidFill>
      <a:prstDash val="solid"/>
    </a:ln>
  </c:spPr>
  <c:txPr>
    <a:bodyPr/>
    <a:lstStyle/>
    <a:p>
      <a:pPr>
        <a:defRPr sz="2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544" r="0.75000000000000544"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0" i="0" u="none" strike="noStrike" baseline="0">
                <a:solidFill>
                  <a:srgbClr val="000000"/>
                </a:solidFill>
                <a:latin typeface="Arial"/>
                <a:ea typeface="Arial"/>
                <a:cs typeface="Arial"/>
              </a:defRPr>
            </a:pPr>
            <a:r>
              <a:rPr lang="en-US" sz="300" b="1" i="0" u="none" strike="noStrike" baseline="0">
                <a:solidFill>
                  <a:srgbClr val="000000"/>
                </a:solidFill>
                <a:latin typeface="Arial"/>
                <a:cs typeface="Arial"/>
              </a:rPr>
              <a:t>Zt </a:t>
            </a:r>
            <a:r>
              <a:rPr lang="bg-BG" sz="300" b="1" i="0" u="none" strike="noStrike" baseline="0">
                <a:solidFill>
                  <a:srgbClr val="000000"/>
                </a:solidFill>
                <a:latin typeface="Arial"/>
                <a:cs typeface="Arial"/>
              </a:rPr>
              <a:t>за доверителен интервал пред </a:t>
            </a:r>
            <a:r>
              <a:rPr lang="en-US" sz="300" b="1" i="0" u="none" strike="noStrike" baseline="0">
                <a:solidFill>
                  <a:srgbClr val="000000"/>
                </a:solidFill>
                <a:latin typeface="Arial"/>
                <a:cs typeface="Arial"/>
              </a:rPr>
              <a:t>S </a:t>
            </a:r>
            <a:r>
              <a:rPr lang="bg-BG" sz="300" b="1" i="0" u="none" strike="noStrike" baseline="0">
                <a:solidFill>
                  <a:srgbClr val="000000"/>
                </a:solidFill>
                <a:latin typeface="Arial"/>
                <a:cs typeface="Arial"/>
              </a:rPr>
              <a:t>при </a:t>
            </a:r>
            <a:r>
              <a:rPr lang="en-US" sz="300" b="1" i="0" u="none" strike="noStrike" baseline="0">
                <a:solidFill>
                  <a:srgbClr val="000000"/>
                </a:solidFill>
                <a:latin typeface="Arial"/>
                <a:cs typeface="Arial"/>
              </a:rPr>
              <a:t>P=95%</a:t>
            </a:r>
          </a:p>
        </c:rich>
      </c:tx>
      <c:spPr>
        <a:noFill/>
        <a:ln w="25400">
          <a:noFill/>
        </a:ln>
      </c:spPr>
    </c:title>
    <c:plotArea>
      <c:layout/>
      <c:scatterChart>
        <c:scatterStyle val="lineMarker"/>
        <c:ser>
          <c:idx val="0"/>
          <c:order val="0"/>
          <c:spPr>
            <a:ln w="28575">
              <a:noFill/>
            </a:ln>
          </c:spPr>
          <c:marker>
            <c:symbol val="diamond"/>
            <c:size val="5"/>
            <c:spPr>
              <a:solidFill>
                <a:srgbClr val="000080"/>
              </a:solidFill>
              <a:ln>
                <a:solidFill>
                  <a:srgbClr val="000080"/>
                </a:solidFill>
                <a:prstDash val="solid"/>
              </a:ln>
            </c:spPr>
          </c:marker>
          <c:xVal>
            <c:numRef>
              <c:f>'F-distr'!#REF!</c:f>
              <c:numCache>
                <c:formatCode>General</c:formatCode>
                <c:ptCount val="1"/>
                <c:pt idx="0">
                  <c:v>1</c:v>
                </c:pt>
              </c:numCache>
            </c:numRef>
          </c:xVal>
          <c:yVal>
            <c:numRef>
              <c:f>'F-distr'!#REF!</c:f>
              <c:numCache>
                <c:formatCode>General</c:formatCode>
                <c:ptCount val="1"/>
                <c:pt idx="0">
                  <c:v>1</c:v>
                </c:pt>
              </c:numCache>
            </c:numRef>
          </c:yVal>
        </c:ser>
        <c:ser>
          <c:idx val="1"/>
          <c:order val="1"/>
          <c:spPr>
            <a:ln w="28575">
              <a:noFill/>
            </a:ln>
          </c:spPr>
          <c:marker>
            <c:symbol val="square"/>
            <c:size val="5"/>
            <c:spPr>
              <a:solidFill>
                <a:srgbClr val="FF00FF"/>
              </a:solidFill>
              <a:ln>
                <a:solidFill>
                  <a:srgbClr val="FF00FF"/>
                </a:solidFill>
                <a:prstDash val="solid"/>
              </a:ln>
            </c:spPr>
          </c:marker>
          <c:xVal>
            <c:numRef>
              <c:f>'F-distr'!#REF!</c:f>
              <c:numCache>
                <c:formatCode>General</c:formatCode>
                <c:ptCount val="1"/>
                <c:pt idx="0">
                  <c:v>1</c:v>
                </c:pt>
              </c:numCache>
            </c:numRef>
          </c:xVal>
          <c:yVal>
            <c:numRef>
              <c:f>'F-distr'!#REF!</c:f>
              <c:numCache>
                <c:formatCode>General</c:formatCode>
                <c:ptCount val="1"/>
                <c:pt idx="0">
                  <c:v>1</c:v>
                </c:pt>
              </c:numCache>
            </c:numRef>
          </c:yVal>
        </c:ser>
        <c:axId val="247839744"/>
        <c:axId val="247989760"/>
      </c:scatterChart>
      <c:valAx>
        <c:axId val="247839744"/>
        <c:scaling>
          <c:orientation val="minMax"/>
        </c:scaling>
        <c:axPos val="b"/>
        <c:title>
          <c:tx>
            <c:rich>
              <a:bodyPr/>
              <a:lstStyle/>
              <a:p>
                <a:pPr>
                  <a:defRPr sz="300" b="1" i="0" u="none" strike="noStrike" baseline="0">
                    <a:solidFill>
                      <a:srgbClr val="000000"/>
                    </a:solidFill>
                    <a:latin typeface="Arial"/>
                    <a:ea typeface="Arial"/>
                    <a:cs typeface="Arial"/>
                  </a:defRPr>
                </a:pPr>
                <a:r>
                  <a:rPr lang="bg-BG"/>
                  <a:t>брой изменвания</a:t>
                </a:r>
              </a:p>
            </c:rich>
          </c:tx>
          <c:spPr>
            <a:noFill/>
            <a:ln w="25400">
              <a:noFill/>
            </a:ln>
          </c:spPr>
        </c:title>
        <c:numFmt formatCode="General" sourceLinked="1"/>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247989760"/>
        <c:crosses val="autoZero"/>
        <c:crossBetween val="midCat"/>
      </c:valAx>
      <c:valAx>
        <c:axId val="247989760"/>
        <c:scaling>
          <c:orientation val="minMax"/>
        </c:scaling>
        <c:axPos val="l"/>
        <c:majorGridlines>
          <c:spPr>
            <a:ln w="3175">
              <a:solidFill>
                <a:srgbClr val="000000"/>
              </a:solidFill>
              <a:prstDash val="solid"/>
            </a:ln>
          </c:spPr>
        </c:majorGridlines>
        <c:title>
          <c:tx>
            <c:rich>
              <a:bodyPr/>
              <a:lstStyle/>
              <a:p>
                <a:pPr>
                  <a:defRPr sz="300" b="1" i="0" u="none" strike="noStrike" baseline="0">
                    <a:solidFill>
                      <a:srgbClr val="000000"/>
                    </a:solidFill>
                    <a:latin typeface="Arial"/>
                    <a:ea typeface="Arial"/>
                    <a:cs typeface="Arial"/>
                  </a:defRPr>
                </a:pPr>
                <a:r>
                  <a:rPr lang="en-US"/>
                  <a:t>Z_t</a:t>
                </a:r>
              </a:p>
            </c:rich>
          </c:tx>
          <c:spPr>
            <a:noFill/>
            <a:ln w="25400">
              <a:noFill/>
            </a:ln>
          </c:spPr>
        </c:title>
        <c:numFmt formatCode="General" sourceLinked="1"/>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247839744"/>
        <c:crosses val="autoZero"/>
        <c:crossBetween val="midCat"/>
      </c:valAx>
      <c:spPr>
        <a:solidFill>
          <a:srgbClr val="C0C0C0"/>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view3D>
      <c:hPercent val="57"/>
      <c:depthPercent val="100"/>
      <c:rAngAx val="1"/>
    </c:view3D>
    <c:floor>
      <c:spPr>
        <a:solidFill>
          <a:srgbClr val="C0C0C0"/>
        </a:solidFill>
        <a:ln w="3175">
          <a:solidFill>
            <a:srgbClr val="000000"/>
          </a:solidFill>
          <a:prstDash val="solid"/>
        </a:ln>
      </c:spPr>
    </c:floor>
    <c:sideWall>
      <c:spPr>
        <a:solidFill>
          <a:srgbClr val="C0C0C0"/>
        </a:solidFill>
        <a:ln w="12700">
          <a:solidFill>
            <a:srgbClr val="808080"/>
          </a:solidFill>
          <a:prstDash val="solid"/>
        </a:ln>
      </c:spPr>
    </c:sideWall>
    <c:backWall>
      <c:spPr>
        <a:solidFill>
          <a:srgbClr val="C0C0C0"/>
        </a:solidFill>
        <a:ln w="12700">
          <a:solidFill>
            <a:srgbClr val="808080"/>
          </a:solidFill>
          <a:prstDash val="solid"/>
        </a:ln>
      </c:spPr>
    </c:backWall>
    <c:plotArea>
      <c:layout>
        <c:manualLayout>
          <c:layoutTarget val="inner"/>
          <c:xMode val="edge"/>
          <c:yMode val="edge"/>
          <c:x val="5.4421859092426493E-2"/>
          <c:y val="3.7142857142857151E-2"/>
          <c:w val="0.93877706934435678"/>
          <c:h val="0.82571428571428551"/>
        </c:manualLayout>
      </c:layout>
      <c:bar3DChart>
        <c:barDir val="col"/>
        <c:grouping val="stacked"/>
        <c:ser>
          <c:idx val="0"/>
          <c:order val="0"/>
          <c:tx>
            <c:strRef>
              <c:f>'Класическа вероятност'!$V$3</c:f>
              <c:strCache>
                <c:ptCount val="1"/>
                <c:pt idx="0">
                  <c:v>Mo</c:v>
                </c:pt>
              </c:strCache>
            </c:strRef>
          </c:tx>
          <c:spPr>
            <a:solidFill>
              <a:srgbClr val="9999FF"/>
            </a:solidFill>
            <a:ln w="12700">
              <a:solidFill>
                <a:srgbClr val="000000"/>
              </a:solidFill>
              <a:prstDash val="solid"/>
            </a:ln>
          </c:spPr>
          <c:cat>
            <c:numRef>
              <c:f>'Класическа вероятност'!$U$4:$U$28</c:f>
              <c:numCache>
                <c:formatCode>General</c:formatCode>
                <c:ptCount val="25"/>
                <c:pt idx="0">
                  <c:v>100</c:v>
                </c:pt>
                <c:pt idx="1">
                  <c:v>101</c:v>
                </c:pt>
                <c:pt idx="2">
                  <c:v>102</c:v>
                </c:pt>
                <c:pt idx="3">
                  <c:v>103</c:v>
                </c:pt>
                <c:pt idx="4">
                  <c:v>104</c:v>
                </c:pt>
                <c:pt idx="5">
                  <c:v>105</c:v>
                </c:pt>
                <c:pt idx="6">
                  <c:v>106</c:v>
                </c:pt>
                <c:pt idx="7">
                  <c:v>107</c:v>
                </c:pt>
                <c:pt idx="8">
                  <c:v>108</c:v>
                </c:pt>
                <c:pt idx="9">
                  <c:v>109</c:v>
                </c:pt>
                <c:pt idx="10">
                  <c:v>110</c:v>
                </c:pt>
                <c:pt idx="11">
                  <c:v>111</c:v>
                </c:pt>
                <c:pt idx="12">
                  <c:v>112</c:v>
                </c:pt>
                <c:pt idx="13">
                  <c:v>113</c:v>
                </c:pt>
                <c:pt idx="14">
                  <c:v>114</c:v>
                </c:pt>
                <c:pt idx="15">
                  <c:v>115</c:v>
                </c:pt>
                <c:pt idx="16">
                  <c:v>116</c:v>
                </c:pt>
                <c:pt idx="17">
                  <c:v>117</c:v>
                </c:pt>
                <c:pt idx="18">
                  <c:v>118</c:v>
                </c:pt>
                <c:pt idx="19">
                  <c:v>119</c:v>
                </c:pt>
                <c:pt idx="20">
                  <c:v>120</c:v>
                </c:pt>
                <c:pt idx="21">
                  <c:v>121</c:v>
                </c:pt>
                <c:pt idx="22">
                  <c:v>122</c:v>
                </c:pt>
                <c:pt idx="23">
                  <c:v>123</c:v>
                </c:pt>
                <c:pt idx="24">
                  <c:v>124</c:v>
                </c:pt>
              </c:numCache>
            </c:numRef>
          </c:cat>
          <c:val>
            <c:numRef>
              <c:f>'Класическа вероятност'!$V$4:$V$28</c:f>
              <c:numCache>
                <c:formatCode>General</c:formatCode>
                <c:ptCount val="25"/>
                <c:pt idx="0">
                  <c:v>9.68</c:v>
                </c:pt>
              </c:numCache>
            </c:numRef>
          </c:val>
        </c:ser>
        <c:ser>
          <c:idx val="1"/>
          <c:order val="1"/>
          <c:tx>
            <c:strRef>
              <c:f>'Класическа вероятност'!$W$3</c:f>
              <c:strCache>
                <c:ptCount val="1"/>
                <c:pt idx="0">
                  <c:v>Ru</c:v>
                </c:pt>
              </c:strCache>
            </c:strRef>
          </c:tx>
          <c:spPr>
            <a:solidFill>
              <a:srgbClr val="993366"/>
            </a:solidFill>
            <a:ln w="12700">
              <a:solidFill>
                <a:srgbClr val="000000"/>
              </a:solidFill>
              <a:prstDash val="solid"/>
            </a:ln>
          </c:spPr>
          <c:cat>
            <c:numRef>
              <c:f>'Класическа вероятност'!$U$4:$U$28</c:f>
              <c:numCache>
                <c:formatCode>General</c:formatCode>
                <c:ptCount val="25"/>
                <c:pt idx="0">
                  <c:v>100</c:v>
                </c:pt>
                <c:pt idx="1">
                  <c:v>101</c:v>
                </c:pt>
                <c:pt idx="2">
                  <c:v>102</c:v>
                </c:pt>
                <c:pt idx="3">
                  <c:v>103</c:v>
                </c:pt>
                <c:pt idx="4">
                  <c:v>104</c:v>
                </c:pt>
                <c:pt idx="5">
                  <c:v>105</c:v>
                </c:pt>
                <c:pt idx="6">
                  <c:v>106</c:v>
                </c:pt>
                <c:pt idx="7">
                  <c:v>107</c:v>
                </c:pt>
                <c:pt idx="8">
                  <c:v>108</c:v>
                </c:pt>
                <c:pt idx="9">
                  <c:v>109</c:v>
                </c:pt>
                <c:pt idx="10">
                  <c:v>110</c:v>
                </c:pt>
                <c:pt idx="11">
                  <c:v>111</c:v>
                </c:pt>
                <c:pt idx="12">
                  <c:v>112</c:v>
                </c:pt>
                <c:pt idx="13">
                  <c:v>113</c:v>
                </c:pt>
                <c:pt idx="14">
                  <c:v>114</c:v>
                </c:pt>
                <c:pt idx="15">
                  <c:v>115</c:v>
                </c:pt>
                <c:pt idx="16">
                  <c:v>116</c:v>
                </c:pt>
                <c:pt idx="17">
                  <c:v>117</c:v>
                </c:pt>
                <c:pt idx="18">
                  <c:v>118</c:v>
                </c:pt>
                <c:pt idx="19">
                  <c:v>119</c:v>
                </c:pt>
                <c:pt idx="20">
                  <c:v>120</c:v>
                </c:pt>
                <c:pt idx="21">
                  <c:v>121</c:v>
                </c:pt>
                <c:pt idx="22">
                  <c:v>122</c:v>
                </c:pt>
                <c:pt idx="23">
                  <c:v>123</c:v>
                </c:pt>
                <c:pt idx="24">
                  <c:v>124</c:v>
                </c:pt>
              </c:numCache>
            </c:numRef>
          </c:cat>
          <c:val>
            <c:numRef>
              <c:f>'Класическа вероятност'!$W$4:$W$28</c:f>
              <c:numCache>
                <c:formatCode>General</c:formatCode>
                <c:ptCount val="25"/>
                <c:pt idx="0">
                  <c:v>12.7</c:v>
                </c:pt>
                <c:pt idx="1">
                  <c:v>16.98</c:v>
                </c:pt>
                <c:pt idx="2">
                  <c:v>31.34</c:v>
                </c:pt>
                <c:pt idx="4">
                  <c:v>18.27</c:v>
                </c:pt>
              </c:numCache>
            </c:numRef>
          </c:val>
        </c:ser>
        <c:ser>
          <c:idx val="2"/>
          <c:order val="2"/>
          <c:tx>
            <c:strRef>
              <c:f>'Класическа вероятност'!$X$3</c:f>
              <c:strCache>
                <c:ptCount val="1"/>
                <c:pt idx="0">
                  <c:v>Rh</c:v>
                </c:pt>
              </c:strCache>
            </c:strRef>
          </c:tx>
          <c:spPr>
            <a:solidFill>
              <a:srgbClr val="FFFFCC"/>
            </a:solidFill>
            <a:ln w="12700">
              <a:solidFill>
                <a:srgbClr val="000000"/>
              </a:solidFill>
              <a:prstDash val="solid"/>
            </a:ln>
          </c:spPr>
          <c:cat>
            <c:numRef>
              <c:f>'Класическа вероятност'!$U$4:$U$28</c:f>
              <c:numCache>
                <c:formatCode>General</c:formatCode>
                <c:ptCount val="25"/>
                <c:pt idx="0">
                  <c:v>100</c:v>
                </c:pt>
                <c:pt idx="1">
                  <c:v>101</c:v>
                </c:pt>
                <c:pt idx="2">
                  <c:v>102</c:v>
                </c:pt>
                <c:pt idx="3">
                  <c:v>103</c:v>
                </c:pt>
                <c:pt idx="4">
                  <c:v>104</c:v>
                </c:pt>
                <c:pt idx="5">
                  <c:v>105</c:v>
                </c:pt>
                <c:pt idx="6">
                  <c:v>106</c:v>
                </c:pt>
                <c:pt idx="7">
                  <c:v>107</c:v>
                </c:pt>
                <c:pt idx="8">
                  <c:v>108</c:v>
                </c:pt>
                <c:pt idx="9">
                  <c:v>109</c:v>
                </c:pt>
                <c:pt idx="10">
                  <c:v>110</c:v>
                </c:pt>
                <c:pt idx="11">
                  <c:v>111</c:v>
                </c:pt>
                <c:pt idx="12">
                  <c:v>112</c:v>
                </c:pt>
                <c:pt idx="13">
                  <c:v>113</c:v>
                </c:pt>
                <c:pt idx="14">
                  <c:v>114</c:v>
                </c:pt>
                <c:pt idx="15">
                  <c:v>115</c:v>
                </c:pt>
                <c:pt idx="16">
                  <c:v>116</c:v>
                </c:pt>
                <c:pt idx="17">
                  <c:v>117</c:v>
                </c:pt>
                <c:pt idx="18">
                  <c:v>118</c:v>
                </c:pt>
                <c:pt idx="19">
                  <c:v>119</c:v>
                </c:pt>
                <c:pt idx="20">
                  <c:v>120</c:v>
                </c:pt>
                <c:pt idx="21">
                  <c:v>121</c:v>
                </c:pt>
                <c:pt idx="22">
                  <c:v>122</c:v>
                </c:pt>
                <c:pt idx="23">
                  <c:v>123</c:v>
                </c:pt>
                <c:pt idx="24">
                  <c:v>124</c:v>
                </c:pt>
              </c:numCache>
            </c:numRef>
          </c:cat>
          <c:val>
            <c:numRef>
              <c:f>'Класическа вероятност'!$X$4:$X$28</c:f>
              <c:numCache>
                <c:formatCode>General</c:formatCode>
                <c:ptCount val="25"/>
                <c:pt idx="3">
                  <c:v>100</c:v>
                </c:pt>
              </c:numCache>
            </c:numRef>
          </c:val>
        </c:ser>
        <c:ser>
          <c:idx val="3"/>
          <c:order val="3"/>
          <c:tx>
            <c:strRef>
              <c:f>'Класическа вероятност'!$Y$3</c:f>
              <c:strCache>
                <c:ptCount val="1"/>
                <c:pt idx="0">
                  <c:v>Pd</c:v>
                </c:pt>
              </c:strCache>
            </c:strRef>
          </c:tx>
          <c:spPr>
            <a:solidFill>
              <a:srgbClr val="CCFFFF"/>
            </a:solidFill>
            <a:ln w="12700">
              <a:solidFill>
                <a:srgbClr val="000000"/>
              </a:solidFill>
              <a:prstDash val="solid"/>
            </a:ln>
          </c:spPr>
          <c:cat>
            <c:numRef>
              <c:f>'Класическа вероятност'!$U$4:$U$28</c:f>
              <c:numCache>
                <c:formatCode>General</c:formatCode>
                <c:ptCount val="25"/>
                <c:pt idx="0">
                  <c:v>100</c:v>
                </c:pt>
                <c:pt idx="1">
                  <c:v>101</c:v>
                </c:pt>
                <c:pt idx="2">
                  <c:v>102</c:v>
                </c:pt>
                <c:pt idx="3">
                  <c:v>103</c:v>
                </c:pt>
                <c:pt idx="4">
                  <c:v>104</c:v>
                </c:pt>
                <c:pt idx="5">
                  <c:v>105</c:v>
                </c:pt>
                <c:pt idx="6">
                  <c:v>106</c:v>
                </c:pt>
                <c:pt idx="7">
                  <c:v>107</c:v>
                </c:pt>
                <c:pt idx="8">
                  <c:v>108</c:v>
                </c:pt>
                <c:pt idx="9">
                  <c:v>109</c:v>
                </c:pt>
                <c:pt idx="10">
                  <c:v>110</c:v>
                </c:pt>
                <c:pt idx="11">
                  <c:v>111</c:v>
                </c:pt>
                <c:pt idx="12">
                  <c:v>112</c:v>
                </c:pt>
                <c:pt idx="13">
                  <c:v>113</c:v>
                </c:pt>
                <c:pt idx="14">
                  <c:v>114</c:v>
                </c:pt>
                <c:pt idx="15">
                  <c:v>115</c:v>
                </c:pt>
                <c:pt idx="16">
                  <c:v>116</c:v>
                </c:pt>
                <c:pt idx="17">
                  <c:v>117</c:v>
                </c:pt>
                <c:pt idx="18">
                  <c:v>118</c:v>
                </c:pt>
                <c:pt idx="19">
                  <c:v>119</c:v>
                </c:pt>
                <c:pt idx="20">
                  <c:v>120</c:v>
                </c:pt>
                <c:pt idx="21">
                  <c:v>121</c:v>
                </c:pt>
                <c:pt idx="22">
                  <c:v>122</c:v>
                </c:pt>
                <c:pt idx="23">
                  <c:v>123</c:v>
                </c:pt>
                <c:pt idx="24">
                  <c:v>124</c:v>
                </c:pt>
              </c:numCache>
            </c:numRef>
          </c:cat>
          <c:val>
            <c:numRef>
              <c:f>'Класическа вероятност'!$Y$4:$Y$28</c:f>
              <c:numCache>
                <c:formatCode>General</c:formatCode>
                <c:ptCount val="25"/>
                <c:pt idx="2">
                  <c:v>0.8</c:v>
                </c:pt>
                <c:pt idx="4">
                  <c:v>0.3</c:v>
                </c:pt>
                <c:pt idx="5">
                  <c:v>22.6</c:v>
                </c:pt>
                <c:pt idx="6">
                  <c:v>27.1</c:v>
                </c:pt>
                <c:pt idx="8">
                  <c:v>26.7</c:v>
                </c:pt>
                <c:pt idx="10">
                  <c:v>13.5</c:v>
                </c:pt>
              </c:numCache>
            </c:numRef>
          </c:val>
        </c:ser>
        <c:ser>
          <c:idx val="4"/>
          <c:order val="4"/>
          <c:tx>
            <c:strRef>
              <c:f>'Класическа вероятност'!$Z$3</c:f>
              <c:strCache>
                <c:ptCount val="1"/>
                <c:pt idx="0">
                  <c:v>Ag</c:v>
                </c:pt>
              </c:strCache>
            </c:strRef>
          </c:tx>
          <c:spPr>
            <a:solidFill>
              <a:srgbClr val="660066"/>
            </a:solidFill>
            <a:ln w="12700">
              <a:solidFill>
                <a:srgbClr val="000000"/>
              </a:solidFill>
              <a:prstDash val="solid"/>
            </a:ln>
          </c:spPr>
          <c:cat>
            <c:numRef>
              <c:f>'Класическа вероятност'!$U$4:$U$28</c:f>
              <c:numCache>
                <c:formatCode>General</c:formatCode>
                <c:ptCount val="25"/>
                <c:pt idx="0">
                  <c:v>100</c:v>
                </c:pt>
                <c:pt idx="1">
                  <c:v>101</c:v>
                </c:pt>
                <c:pt idx="2">
                  <c:v>102</c:v>
                </c:pt>
                <c:pt idx="3">
                  <c:v>103</c:v>
                </c:pt>
                <c:pt idx="4">
                  <c:v>104</c:v>
                </c:pt>
                <c:pt idx="5">
                  <c:v>105</c:v>
                </c:pt>
                <c:pt idx="6">
                  <c:v>106</c:v>
                </c:pt>
                <c:pt idx="7">
                  <c:v>107</c:v>
                </c:pt>
                <c:pt idx="8">
                  <c:v>108</c:v>
                </c:pt>
                <c:pt idx="9">
                  <c:v>109</c:v>
                </c:pt>
                <c:pt idx="10">
                  <c:v>110</c:v>
                </c:pt>
                <c:pt idx="11">
                  <c:v>111</c:v>
                </c:pt>
                <c:pt idx="12">
                  <c:v>112</c:v>
                </c:pt>
                <c:pt idx="13">
                  <c:v>113</c:v>
                </c:pt>
                <c:pt idx="14">
                  <c:v>114</c:v>
                </c:pt>
                <c:pt idx="15">
                  <c:v>115</c:v>
                </c:pt>
                <c:pt idx="16">
                  <c:v>116</c:v>
                </c:pt>
                <c:pt idx="17">
                  <c:v>117</c:v>
                </c:pt>
                <c:pt idx="18">
                  <c:v>118</c:v>
                </c:pt>
                <c:pt idx="19">
                  <c:v>119</c:v>
                </c:pt>
                <c:pt idx="20">
                  <c:v>120</c:v>
                </c:pt>
                <c:pt idx="21">
                  <c:v>121</c:v>
                </c:pt>
                <c:pt idx="22">
                  <c:v>122</c:v>
                </c:pt>
                <c:pt idx="23">
                  <c:v>123</c:v>
                </c:pt>
                <c:pt idx="24">
                  <c:v>124</c:v>
                </c:pt>
              </c:numCache>
            </c:numRef>
          </c:cat>
          <c:val>
            <c:numRef>
              <c:f>'Класическа вероятност'!$Z$4:$Z$28</c:f>
              <c:numCache>
                <c:formatCode>General</c:formatCode>
                <c:ptCount val="25"/>
                <c:pt idx="7">
                  <c:v>51.35</c:v>
                </c:pt>
                <c:pt idx="9">
                  <c:v>48.65</c:v>
                </c:pt>
              </c:numCache>
            </c:numRef>
          </c:val>
        </c:ser>
        <c:ser>
          <c:idx val="5"/>
          <c:order val="5"/>
          <c:tx>
            <c:strRef>
              <c:f>'Класическа вероятност'!$AA$3</c:f>
              <c:strCache>
                <c:ptCount val="1"/>
                <c:pt idx="0">
                  <c:v>Cd</c:v>
                </c:pt>
              </c:strCache>
            </c:strRef>
          </c:tx>
          <c:spPr>
            <a:solidFill>
              <a:srgbClr val="FF8080"/>
            </a:solidFill>
            <a:ln w="12700">
              <a:solidFill>
                <a:srgbClr val="000000"/>
              </a:solidFill>
              <a:prstDash val="solid"/>
            </a:ln>
          </c:spPr>
          <c:cat>
            <c:numRef>
              <c:f>'Класическа вероятност'!$U$4:$U$28</c:f>
              <c:numCache>
                <c:formatCode>General</c:formatCode>
                <c:ptCount val="25"/>
                <c:pt idx="0">
                  <c:v>100</c:v>
                </c:pt>
                <c:pt idx="1">
                  <c:v>101</c:v>
                </c:pt>
                <c:pt idx="2">
                  <c:v>102</c:v>
                </c:pt>
                <c:pt idx="3">
                  <c:v>103</c:v>
                </c:pt>
                <c:pt idx="4">
                  <c:v>104</c:v>
                </c:pt>
                <c:pt idx="5">
                  <c:v>105</c:v>
                </c:pt>
                <c:pt idx="6">
                  <c:v>106</c:v>
                </c:pt>
                <c:pt idx="7">
                  <c:v>107</c:v>
                </c:pt>
                <c:pt idx="8">
                  <c:v>108</c:v>
                </c:pt>
                <c:pt idx="9">
                  <c:v>109</c:v>
                </c:pt>
                <c:pt idx="10">
                  <c:v>110</c:v>
                </c:pt>
                <c:pt idx="11">
                  <c:v>111</c:v>
                </c:pt>
                <c:pt idx="12">
                  <c:v>112</c:v>
                </c:pt>
                <c:pt idx="13">
                  <c:v>113</c:v>
                </c:pt>
                <c:pt idx="14">
                  <c:v>114</c:v>
                </c:pt>
                <c:pt idx="15">
                  <c:v>115</c:v>
                </c:pt>
                <c:pt idx="16">
                  <c:v>116</c:v>
                </c:pt>
                <c:pt idx="17">
                  <c:v>117</c:v>
                </c:pt>
                <c:pt idx="18">
                  <c:v>118</c:v>
                </c:pt>
                <c:pt idx="19">
                  <c:v>119</c:v>
                </c:pt>
                <c:pt idx="20">
                  <c:v>120</c:v>
                </c:pt>
                <c:pt idx="21">
                  <c:v>121</c:v>
                </c:pt>
                <c:pt idx="22">
                  <c:v>122</c:v>
                </c:pt>
                <c:pt idx="23">
                  <c:v>123</c:v>
                </c:pt>
                <c:pt idx="24">
                  <c:v>124</c:v>
                </c:pt>
              </c:numCache>
            </c:numRef>
          </c:cat>
          <c:val>
            <c:numRef>
              <c:f>'Класическа вероятност'!$AA$4:$AA$28</c:f>
              <c:numCache>
                <c:formatCode>General</c:formatCode>
                <c:ptCount val="25"/>
                <c:pt idx="6">
                  <c:v>1.22</c:v>
                </c:pt>
                <c:pt idx="8">
                  <c:v>0.89</c:v>
                </c:pt>
                <c:pt idx="10">
                  <c:v>12.43</c:v>
                </c:pt>
                <c:pt idx="11">
                  <c:v>12.86</c:v>
                </c:pt>
                <c:pt idx="12">
                  <c:v>23.79</c:v>
                </c:pt>
                <c:pt idx="13">
                  <c:v>12.34</c:v>
                </c:pt>
                <c:pt idx="14">
                  <c:v>28.81</c:v>
                </c:pt>
                <c:pt idx="16">
                  <c:v>7.66</c:v>
                </c:pt>
              </c:numCache>
            </c:numRef>
          </c:val>
        </c:ser>
        <c:ser>
          <c:idx val="6"/>
          <c:order val="6"/>
          <c:tx>
            <c:strRef>
              <c:f>'Класическа вероятност'!$AB$3</c:f>
              <c:strCache>
                <c:ptCount val="1"/>
                <c:pt idx="0">
                  <c:v>In</c:v>
                </c:pt>
              </c:strCache>
            </c:strRef>
          </c:tx>
          <c:spPr>
            <a:solidFill>
              <a:srgbClr val="0066CC"/>
            </a:solidFill>
            <a:ln w="12700">
              <a:solidFill>
                <a:srgbClr val="000000"/>
              </a:solidFill>
              <a:prstDash val="solid"/>
            </a:ln>
          </c:spPr>
          <c:cat>
            <c:numRef>
              <c:f>'Класическа вероятност'!$U$4:$U$28</c:f>
              <c:numCache>
                <c:formatCode>General</c:formatCode>
                <c:ptCount val="25"/>
                <c:pt idx="0">
                  <c:v>100</c:v>
                </c:pt>
                <c:pt idx="1">
                  <c:v>101</c:v>
                </c:pt>
                <c:pt idx="2">
                  <c:v>102</c:v>
                </c:pt>
                <c:pt idx="3">
                  <c:v>103</c:v>
                </c:pt>
                <c:pt idx="4">
                  <c:v>104</c:v>
                </c:pt>
                <c:pt idx="5">
                  <c:v>105</c:v>
                </c:pt>
                <c:pt idx="6">
                  <c:v>106</c:v>
                </c:pt>
                <c:pt idx="7">
                  <c:v>107</c:v>
                </c:pt>
                <c:pt idx="8">
                  <c:v>108</c:v>
                </c:pt>
                <c:pt idx="9">
                  <c:v>109</c:v>
                </c:pt>
                <c:pt idx="10">
                  <c:v>110</c:v>
                </c:pt>
                <c:pt idx="11">
                  <c:v>111</c:v>
                </c:pt>
                <c:pt idx="12">
                  <c:v>112</c:v>
                </c:pt>
                <c:pt idx="13">
                  <c:v>113</c:v>
                </c:pt>
                <c:pt idx="14">
                  <c:v>114</c:v>
                </c:pt>
                <c:pt idx="15">
                  <c:v>115</c:v>
                </c:pt>
                <c:pt idx="16">
                  <c:v>116</c:v>
                </c:pt>
                <c:pt idx="17">
                  <c:v>117</c:v>
                </c:pt>
                <c:pt idx="18">
                  <c:v>118</c:v>
                </c:pt>
                <c:pt idx="19">
                  <c:v>119</c:v>
                </c:pt>
                <c:pt idx="20">
                  <c:v>120</c:v>
                </c:pt>
                <c:pt idx="21">
                  <c:v>121</c:v>
                </c:pt>
                <c:pt idx="22">
                  <c:v>122</c:v>
                </c:pt>
                <c:pt idx="23">
                  <c:v>123</c:v>
                </c:pt>
                <c:pt idx="24">
                  <c:v>124</c:v>
                </c:pt>
              </c:numCache>
            </c:numRef>
          </c:cat>
          <c:val>
            <c:numRef>
              <c:f>'Класическа вероятност'!$AB$4:$AB$28</c:f>
              <c:numCache>
                <c:formatCode>General</c:formatCode>
                <c:ptCount val="25"/>
                <c:pt idx="13">
                  <c:v>4.16</c:v>
                </c:pt>
                <c:pt idx="15">
                  <c:v>95.84</c:v>
                </c:pt>
              </c:numCache>
            </c:numRef>
          </c:val>
        </c:ser>
        <c:ser>
          <c:idx val="7"/>
          <c:order val="7"/>
          <c:tx>
            <c:strRef>
              <c:f>'Класическа вероятност'!$AC$3</c:f>
              <c:strCache>
                <c:ptCount val="1"/>
                <c:pt idx="0">
                  <c:v>Sn</c:v>
                </c:pt>
              </c:strCache>
            </c:strRef>
          </c:tx>
          <c:spPr>
            <a:solidFill>
              <a:srgbClr val="CCCCFF"/>
            </a:solidFill>
            <a:ln w="12700">
              <a:solidFill>
                <a:srgbClr val="000000"/>
              </a:solidFill>
              <a:prstDash val="solid"/>
            </a:ln>
          </c:spPr>
          <c:cat>
            <c:numRef>
              <c:f>'Класическа вероятност'!$U$4:$U$28</c:f>
              <c:numCache>
                <c:formatCode>General</c:formatCode>
                <c:ptCount val="25"/>
                <c:pt idx="0">
                  <c:v>100</c:v>
                </c:pt>
                <c:pt idx="1">
                  <c:v>101</c:v>
                </c:pt>
                <c:pt idx="2">
                  <c:v>102</c:v>
                </c:pt>
                <c:pt idx="3">
                  <c:v>103</c:v>
                </c:pt>
                <c:pt idx="4">
                  <c:v>104</c:v>
                </c:pt>
                <c:pt idx="5">
                  <c:v>105</c:v>
                </c:pt>
                <c:pt idx="6">
                  <c:v>106</c:v>
                </c:pt>
                <c:pt idx="7">
                  <c:v>107</c:v>
                </c:pt>
                <c:pt idx="8">
                  <c:v>108</c:v>
                </c:pt>
                <c:pt idx="9">
                  <c:v>109</c:v>
                </c:pt>
                <c:pt idx="10">
                  <c:v>110</c:v>
                </c:pt>
                <c:pt idx="11">
                  <c:v>111</c:v>
                </c:pt>
                <c:pt idx="12">
                  <c:v>112</c:v>
                </c:pt>
                <c:pt idx="13">
                  <c:v>113</c:v>
                </c:pt>
                <c:pt idx="14">
                  <c:v>114</c:v>
                </c:pt>
                <c:pt idx="15">
                  <c:v>115</c:v>
                </c:pt>
                <c:pt idx="16">
                  <c:v>116</c:v>
                </c:pt>
                <c:pt idx="17">
                  <c:v>117</c:v>
                </c:pt>
                <c:pt idx="18">
                  <c:v>118</c:v>
                </c:pt>
                <c:pt idx="19">
                  <c:v>119</c:v>
                </c:pt>
                <c:pt idx="20">
                  <c:v>120</c:v>
                </c:pt>
                <c:pt idx="21">
                  <c:v>121</c:v>
                </c:pt>
                <c:pt idx="22">
                  <c:v>122</c:v>
                </c:pt>
                <c:pt idx="23">
                  <c:v>123</c:v>
                </c:pt>
                <c:pt idx="24">
                  <c:v>124</c:v>
                </c:pt>
              </c:numCache>
            </c:numRef>
          </c:cat>
          <c:val>
            <c:numRef>
              <c:f>'Класическа вероятност'!$AC$4:$AC$28</c:f>
              <c:numCache>
                <c:formatCode>General</c:formatCode>
                <c:ptCount val="25"/>
                <c:pt idx="12">
                  <c:v>0.95</c:v>
                </c:pt>
                <c:pt idx="14">
                  <c:v>0.65</c:v>
                </c:pt>
                <c:pt idx="15">
                  <c:v>0.34</c:v>
                </c:pt>
                <c:pt idx="16">
                  <c:v>14.24</c:v>
                </c:pt>
                <c:pt idx="17">
                  <c:v>7.57</c:v>
                </c:pt>
                <c:pt idx="18">
                  <c:v>24.01</c:v>
                </c:pt>
                <c:pt idx="19">
                  <c:v>8.58</c:v>
                </c:pt>
                <c:pt idx="20">
                  <c:v>32.97</c:v>
                </c:pt>
                <c:pt idx="22">
                  <c:v>4.71</c:v>
                </c:pt>
                <c:pt idx="24">
                  <c:v>5.98</c:v>
                </c:pt>
              </c:numCache>
            </c:numRef>
          </c:val>
        </c:ser>
        <c:shape val="box"/>
        <c:axId val="258853120"/>
        <c:axId val="260202496"/>
        <c:axId val="0"/>
      </c:bar3DChart>
      <c:catAx>
        <c:axId val="258853120"/>
        <c:scaling>
          <c:orientation val="minMax"/>
        </c:scaling>
        <c:axPos val="b"/>
        <c:numFmt formatCode="General" sourceLinked="1"/>
        <c:tickLblPos val="low"/>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60202496"/>
        <c:crosses val="autoZero"/>
        <c:auto val="1"/>
        <c:lblAlgn val="ctr"/>
        <c:lblOffset val="100"/>
        <c:tickLblSkip val="2"/>
        <c:tickMarkSkip val="1"/>
      </c:catAx>
      <c:valAx>
        <c:axId val="260202496"/>
        <c:scaling>
          <c:orientation val="minMax"/>
          <c:max val="50"/>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58853120"/>
        <c:crosses val="autoZero"/>
        <c:crossBetween val="between"/>
      </c:valAx>
      <c:spPr>
        <a:noFill/>
        <a:ln w="25400">
          <a:noFill/>
        </a:ln>
      </c:spPr>
    </c:plotArea>
    <c:legend>
      <c:legendPos val="r"/>
      <c:layout>
        <c:manualLayout>
          <c:xMode val="edge"/>
          <c:yMode val="edge"/>
          <c:x val="0.7789128144696259"/>
          <c:y val="4.8571428571428557E-2"/>
          <c:w val="0.21088471083971647"/>
          <c:h val="0.2742857142857143"/>
        </c:manualLayout>
      </c:layout>
      <c:spPr>
        <a:solidFill>
          <a:srgbClr val="FFFFFF"/>
        </a:solidFill>
        <a:ln w="3175">
          <a:solidFill>
            <a:srgbClr val="000000"/>
          </a:solidFill>
          <a:prstDash val="solid"/>
        </a:ln>
      </c:spPr>
      <c:txPr>
        <a:bodyPr/>
        <a:lstStyle/>
        <a:p>
          <a:pPr>
            <a:defRPr sz="600"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CHI -</a:t>
            </a:r>
            <a:r>
              <a:rPr lang="bg-BG" sz="1000" b="1" i="0" u="none" strike="noStrike" baseline="0">
                <a:solidFill>
                  <a:srgbClr val="000000"/>
                </a:solidFill>
                <a:latin typeface="Arial"/>
                <a:cs typeface="Arial"/>
              </a:rPr>
              <a:t>разпределение </a:t>
            </a:r>
          </a:p>
        </c:rich>
      </c:tx>
      <c:layout>
        <c:manualLayout>
          <c:xMode val="edge"/>
          <c:yMode val="edge"/>
          <c:x val="0.38655497474580985"/>
          <c:y val="3.4985422740524796E-2"/>
        </c:manualLayout>
      </c:layout>
      <c:spPr>
        <a:noFill/>
        <a:ln w="25400">
          <a:noFill/>
        </a:ln>
      </c:spPr>
    </c:title>
    <c:plotArea>
      <c:layout>
        <c:manualLayout>
          <c:layoutTarget val="inner"/>
          <c:xMode val="edge"/>
          <c:yMode val="edge"/>
          <c:x val="0.10084041888821142"/>
          <c:y val="8.7463681361153484E-2"/>
          <c:w val="0.87395029703117222"/>
          <c:h val="0.76093402784203579"/>
        </c:manualLayout>
      </c:layout>
      <c:lineChart>
        <c:grouping val="standard"/>
        <c:ser>
          <c:idx val="2"/>
          <c:order val="0"/>
          <c:spPr>
            <a:ln w="12700">
              <a:solidFill>
                <a:srgbClr val="FFFF00"/>
              </a:solidFill>
              <a:prstDash val="solid"/>
            </a:ln>
          </c:spPr>
          <c:marker>
            <c:symbol val="triangle"/>
            <c:size val="5"/>
            <c:spPr>
              <a:solidFill>
                <a:srgbClr val="FFFF00"/>
              </a:solidFill>
              <a:ln>
                <a:solidFill>
                  <a:srgbClr val="FFFF00"/>
                </a:solidFill>
                <a:prstDash val="solid"/>
              </a:ln>
            </c:spPr>
          </c:marker>
          <c:cat>
            <c:numRef>
              <c:f>'F-distr'!$O$5:$O$55</c:f>
              <c:numCache>
                <c:formatCode>General</c:formatCode>
                <c:ptCount val="5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numCache>
            </c:numRef>
          </c:cat>
          <c:val>
            <c:numRef>
              <c:f>'CHI-dist'!$P$5:$P$54</c:f>
              <c:numCache>
                <c:formatCode>0.000</c:formatCode>
                <c:ptCount val="50"/>
                <c:pt idx="0">
                  <c:v>0.24817036570537454</c:v>
                </c:pt>
                <c:pt idx="1">
                  <c:v>0.34527915380404872</c:v>
                </c:pt>
                <c:pt idx="2">
                  <c:v>0.41611757713216813</c:v>
                </c:pt>
                <c:pt idx="3">
                  <c:v>0.47291074276181222</c:v>
                </c:pt>
                <c:pt idx="4">
                  <c:v>0.5204998760346381</c:v>
                </c:pt>
                <c:pt idx="5">
                  <c:v>0.56142196732910066</c:v>
                </c:pt>
                <c:pt idx="6">
                  <c:v>0.59721630489781086</c:v>
                </c:pt>
                <c:pt idx="7">
                  <c:v>0.62890662800551389</c:v>
                </c:pt>
                <c:pt idx="8">
                  <c:v>0.65721828248190328</c:v>
                </c:pt>
                <c:pt idx="9">
                  <c:v>0.68268918690237057</c:v>
                </c:pt>
                <c:pt idx="10">
                  <c:v>0.70573365164021484</c:v>
                </c:pt>
                <c:pt idx="11">
                  <c:v>0.72667810554328627</c:v>
                </c:pt>
                <c:pt idx="12">
                  <c:v>0.7457866228298351</c:v>
                </c:pt>
                <c:pt idx="13">
                  <c:v>0.76327626756273537</c:v>
                </c:pt>
                <c:pt idx="14">
                  <c:v>0.7793285077031431</c:v>
                </c:pt>
                <c:pt idx="15">
                  <c:v>0.79409667878193313</c:v>
                </c:pt>
                <c:pt idx="16">
                  <c:v>0.80771192456658625</c:v>
                </c:pt>
                <c:pt idx="17">
                  <c:v>0.82028741333207744</c:v>
                </c:pt>
                <c:pt idx="18">
                  <c:v>0.83192162330309738</c:v>
                </c:pt>
                <c:pt idx="19">
                  <c:v>0.84270073517455524</c:v>
                </c:pt>
                <c:pt idx="20">
                  <c:v>0.8527008007662038</c:v>
                </c:pt>
                <c:pt idx="21">
                  <c:v>0.86198922218747753</c:v>
                </c:pt>
                <c:pt idx="22">
                  <c:v>0.87062595603343684</c:v>
                </c:pt>
                <c:pt idx="23">
                  <c:v>0.87866471880855401</c:v>
                </c:pt>
                <c:pt idx="24">
                  <c:v>0.88615366508759408</c:v>
                </c:pt>
                <c:pt idx="25">
                  <c:v>0.89313625913216921</c:v>
                </c:pt>
                <c:pt idx="26">
                  <c:v>0.89965172049617759</c:v>
                </c:pt>
                <c:pt idx="27">
                  <c:v>0.90573566943804529</c:v>
                </c:pt>
                <c:pt idx="28">
                  <c:v>0.91142043029334474</c:v>
                </c:pt>
                <c:pt idx="29">
                  <c:v>0.91673545960981906</c:v>
                </c:pt>
                <c:pt idx="30">
                  <c:v>0.92170768835543027</c:v>
                </c:pt>
                <c:pt idx="31">
                  <c:v>0.92636171691386771</c:v>
                </c:pt>
                <c:pt idx="32">
                  <c:v>0.93072010712803377</c:v>
                </c:pt>
                <c:pt idx="33">
                  <c:v>0.93480356620640348</c:v>
                </c:pt>
                <c:pt idx="34">
                  <c:v>0.93863115970020905</c:v>
                </c:pt>
                <c:pt idx="35">
                  <c:v>0.94222042038019216</c:v>
                </c:pt>
                <c:pt idx="36">
                  <c:v>0.94558752551694947</c:v>
                </c:pt>
                <c:pt idx="37">
                  <c:v>0.9487474062534722</c:v>
                </c:pt>
                <c:pt idx="38">
                  <c:v>0.95171388386115741</c:v>
                </c:pt>
                <c:pt idx="39">
                  <c:v>0.95449972950730899</c:v>
                </c:pt>
                <c:pt idx="40">
                  <c:v>0.95711678131548783</c:v>
                </c:pt>
                <c:pt idx="41">
                  <c:v>0.9595760166197097</c:v>
                </c:pt>
                <c:pt idx="42">
                  <c:v>0.96188761938324108</c:v>
                </c:pt>
                <c:pt idx="43">
                  <c:v>0.96406106339784303</c:v>
                </c:pt>
                <c:pt idx="44">
                  <c:v>0.96610514166424422</c:v>
                </c:pt>
                <c:pt idx="45">
                  <c:v>0.96802803997356945</c:v>
                </c:pt>
                <c:pt idx="46">
                  <c:v>0.96983737951550419</c:v>
                </c:pt>
                <c:pt idx="47">
                  <c:v>0.97154026060386611</c:v>
                </c:pt>
                <c:pt idx="48">
                  <c:v>0.97314330249550396</c:v>
                </c:pt>
                <c:pt idx="49">
                  <c:v>0.97465267971107916</c:v>
                </c:pt>
              </c:numCache>
            </c:numRef>
          </c:val>
        </c:ser>
        <c:ser>
          <c:idx val="0"/>
          <c:order val="1"/>
          <c:spPr>
            <a:ln w="12700">
              <a:solidFill>
                <a:srgbClr val="000080"/>
              </a:solidFill>
              <a:prstDash val="solid"/>
            </a:ln>
          </c:spPr>
          <c:marker>
            <c:symbol val="diamond"/>
            <c:size val="5"/>
            <c:spPr>
              <a:solidFill>
                <a:srgbClr val="000080"/>
              </a:solidFill>
              <a:ln>
                <a:solidFill>
                  <a:srgbClr val="000080"/>
                </a:solidFill>
                <a:prstDash val="solid"/>
              </a:ln>
            </c:spPr>
          </c:marker>
          <c:cat>
            <c:numRef>
              <c:f>'F-distr'!$O$5:$O$55</c:f>
              <c:numCache>
                <c:formatCode>General</c:formatCode>
                <c:ptCount val="5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numCache>
            </c:numRef>
          </c:cat>
          <c:val>
            <c:numRef>
              <c:f>'CHI-dist'!$Q$5:$Q$54</c:f>
              <c:numCache>
                <c:formatCode>0.000</c:formatCode>
                <c:ptCount val="50"/>
                <c:pt idx="0">
                  <c:v>1.4941138864125181E-3</c:v>
                </c:pt>
                <c:pt idx="1">
                  <c:v>3.29622047115119E-3</c:v>
                </c:pt>
                <c:pt idx="2">
                  <c:v>5.1259912128746032E-3</c:v>
                </c:pt>
                <c:pt idx="3">
                  <c:v>6.9183605171053708E-3</c:v>
                </c:pt>
                <c:pt idx="4">
                  <c:v>8.6465752377516969E-3</c:v>
                </c:pt>
                <c:pt idx="5">
                  <c:v>1.0298645597398459E-2</c:v>
                </c:pt>
                <c:pt idx="6">
                  <c:v>1.1869659326301352E-2</c:v>
                </c:pt>
                <c:pt idx="7">
                  <c:v>1.3358482931168481E-2</c:v>
                </c:pt>
                <c:pt idx="8">
                  <c:v>1.4766119862995586E-2</c:v>
                </c:pt>
                <c:pt idx="9">
                  <c:v>1.609479269920655E-2</c:v>
                </c:pt>
                <c:pt idx="10">
                  <c:v>1.7347482561222649E-2</c:v>
                </c:pt>
                <c:pt idx="11">
                  <c:v>1.8527502936442675E-2</c:v>
                </c:pt>
                <c:pt idx="12">
                  <c:v>1.9638376571009752E-2</c:v>
                </c:pt>
                <c:pt idx="13">
                  <c:v>2.068367202005128E-2</c:v>
                </c:pt>
                <c:pt idx="14">
                  <c:v>2.1666943081058099E-2</c:v>
                </c:pt>
                <c:pt idx="15">
                  <c:v>2.2591652853390709E-2</c:v>
                </c:pt>
                <c:pt idx="16">
                  <c:v>2.3461152774928329E-2</c:v>
                </c:pt>
                <c:pt idx="17">
                  <c:v>2.4278658715330526E-2</c:v>
                </c:pt>
                <c:pt idx="18">
                  <c:v>2.5047241645708374E-2</c:v>
                </c:pt>
                <c:pt idx="19">
                  <c:v>2.5769813947636444E-2</c:v>
                </c:pt>
                <c:pt idx="20">
                  <c:v>2.644914077994942E-2</c:v>
                </c:pt>
                <c:pt idx="21">
                  <c:v>2.7087835455244846E-2</c:v>
                </c:pt>
                <c:pt idx="22">
                  <c:v>2.7688358334958196E-2</c:v>
                </c:pt>
                <c:pt idx="23">
                  <c:v>2.8253033384467607E-2</c:v>
                </c:pt>
                <c:pt idx="24">
                  <c:v>2.8784041710182007E-2</c:v>
                </c:pt>
                <c:pt idx="25">
                  <c:v>2.9283439129646149E-2</c:v>
                </c:pt>
                <c:pt idx="26">
                  <c:v>2.9753152057382048E-2</c:v>
                </c:pt>
                <c:pt idx="27">
                  <c:v>3.019499425734129E-2</c:v>
                </c:pt>
                <c:pt idx="28">
                  <c:v>3.0610664416423017E-2</c:v>
                </c:pt>
                <c:pt idx="29">
                  <c:v>3.1001756968019989E-2</c:v>
                </c:pt>
                <c:pt idx="30">
                  <c:v>3.136977030109489E-2</c:v>
                </c:pt>
                <c:pt idx="31">
                  <c:v>3.1716106970074431E-2</c:v>
                </c:pt>
                <c:pt idx="32">
                  <c:v>3.2042083398857724E-2</c:v>
                </c:pt>
                <c:pt idx="33">
                  <c:v>3.234893354893853E-2</c:v>
                </c:pt>
                <c:pt idx="34">
                  <c:v>3.2637816377579121E-2</c:v>
                </c:pt>
                <c:pt idx="35">
                  <c:v>3.290981681490901E-2</c:v>
                </c:pt>
                <c:pt idx="36">
                  <c:v>3.3165953001177639E-2</c:v>
                </c:pt>
                <c:pt idx="37">
                  <c:v>3.340717934972226E-2</c:v>
                </c:pt>
                <c:pt idx="38">
                  <c:v>3.3634392448923855E-2</c:v>
                </c:pt>
                <c:pt idx="39">
                  <c:v>3.3848431791051792E-2</c:v>
                </c:pt>
                <c:pt idx="40">
                  <c:v>3.4050085438750655E-2</c:v>
                </c:pt>
                <c:pt idx="41">
                  <c:v>3.4240092748905937E-2</c:v>
                </c:pt>
                <c:pt idx="42">
                  <c:v>3.4419147123893934E-2</c:v>
                </c:pt>
                <c:pt idx="43">
                  <c:v>3.4587900867892429E-2</c:v>
                </c:pt>
                <c:pt idx="44">
                  <c:v>3.4746963522848451E-2</c:v>
                </c:pt>
                <c:pt idx="45">
                  <c:v>3.4896909155807343E-2</c:v>
                </c:pt>
                <c:pt idx="46">
                  <c:v>3.5038276212486008E-2</c:v>
                </c:pt>
                <c:pt idx="47">
                  <c:v>3.5171570257695128E-2</c:v>
                </c:pt>
                <c:pt idx="48">
                  <c:v>3.5297266051396159E-2</c:v>
                </c:pt>
                <c:pt idx="49">
                  <c:v>3.541580949038492E-2</c:v>
                </c:pt>
              </c:numCache>
            </c:numRef>
          </c:val>
        </c:ser>
        <c:marker val="1"/>
        <c:axId val="248010624"/>
        <c:axId val="248025088"/>
      </c:lineChart>
      <c:catAx>
        <c:axId val="248010624"/>
        <c:scaling>
          <c:orientation val="minMax"/>
        </c:scaling>
        <c:axPos val="b"/>
        <c:numFmt formatCode="General" sourceLinked="1"/>
        <c:tickLblPos val="nextTo"/>
        <c:spPr>
          <a:ln w="3175">
            <a:solidFill>
              <a:srgbClr val="000000"/>
            </a:solidFill>
            <a:prstDash val="solid"/>
          </a:ln>
        </c:spPr>
        <c:txPr>
          <a:bodyPr rot="-2700000" vert="horz"/>
          <a:lstStyle/>
          <a:p>
            <a:pPr>
              <a:defRPr sz="1000" b="1" i="0" u="none" strike="noStrike" baseline="0">
                <a:solidFill>
                  <a:srgbClr val="000000"/>
                </a:solidFill>
                <a:latin typeface="Arial"/>
                <a:ea typeface="Arial"/>
                <a:cs typeface="Arial"/>
              </a:defRPr>
            </a:pPr>
            <a:endParaRPr lang="en-US"/>
          </a:p>
        </c:txPr>
        <c:crossAx val="248025088"/>
        <c:crosses val="autoZero"/>
        <c:auto val="1"/>
        <c:lblAlgn val="ctr"/>
        <c:lblOffset val="100"/>
        <c:tickLblSkip val="3"/>
        <c:tickMarkSkip val="1"/>
      </c:catAx>
      <c:valAx>
        <c:axId val="248025088"/>
        <c:scaling>
          <c:orientation val="minMax"/>
        </c:scaling>
        <c:axPos val="l"/>
        <c:majorGridlines>
          <c:spPr>
            <a:ln w="3175">
              <a:solidFill>
                <a:srgbClr val="000000"/>
              </a:solidFill>
              <a:prstDash val="solid"/>
            </a:ln>
          </c:spPr>
        </c:majorGridlines>
        <c:numFmt formatCode="0.000" sourceLinked="1"/>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248010624"/>
        <c:crosses val="autoZero"/>
        <c:crossBetween val="between"/>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000" b="1"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300" b="1" i="0" u="none" strike="noStrike" baseline="0">
                <a:solidFill>
                  <a:srgbClr val="000000"/>
                </a:solidFill>
                <a:latin typeface="Arial"/>
                <a:ea typeface="Arial"/>
                <a:cs typeface="Arial"/>
              </a:defRPr>
            </a:pPr>
            <a:r>
              <a:rPr lang="bg-BG" sz="300" b="1" i="0" u="none" strike="noStrike" baseline="0">
                <a:solidFill>
                  <a:srgbClr val="000000"/>
                </a:solidFill>
                <a:latin typeface="Arial"/>
                <a:cs typeface="Arial"/>
              </a:rPr>
              <a:t>Плътност на стандартното (</a:t>
            </a:r>
            <a:r>
              <a:rPr lang="en-US" sz="300" b="1" i="0" u="none" strike="noStrike" baseline="0">
                <a:solidFill>
                  <a:srgbClr val="000000"/>
                </a:solidFill>
                <a:latin typeface="Arial"/>
                <a:cs typeface="Arial"/>
              </a:rPr>
              <a:t>m=0;s=1) </a:t>
            </a:r>
            <a:r>
              <a:rPr lang="bg-BG" sz="300" b="1" i="0" u="none" strike="noStrike" baseline="0">
                <a:solidFill>
                  <a:srgbClr val="000000"/>
                </a:solidFill>
                <a:latin typeface="Arial"/>
                <a:cs typeface="Arial"/>
              </a:rPr>
              <a:t>и </a:t>
            </a:r>
            <a:r>
              <a:rPr lang="en-US" sz="300" b="1" i="0" u="none" strike="noStrike" baseline="0">
                <a:solidFill>
                  <a:srgbClr val="000000"/>
                </a:solidFill>
                <a:latin typeface="Arial"/>
                <a:cs typeface="Arial"/>
              </a:rPr>
              <a:t>t-</a:t>
            </a:r>
            <a:r>
              <a:rPr lang="bg-BG" sz="300" b="1" i="0" u="none" strike="noStrike" baseline="0">
                <a:solidFill>
                  <a:srgbClr val="000000"/>
                </a:solidFill>
                <a:latin typeface="Arial"/>
                <a:cs typeface="Arial"/>
              </a:rPr>
              <a:t>разпределението при различни </a:t>
            </a:r>
            <a:r>
              <a:rPr lang="en-US" sz="300" b="1" i="0" u="none" strike="noStrike" baseline="0">
                <a:solidFill>
                  <a:srgbClr val="000000"/>
                </a:solidFill>
                <a:latin typeface="Arial"/>
                <a:cs typeface="Arial"/>
              </a:rPr>
              <a:t>n</a:t>
            </a:r>
          </a:p>
        </c:rich>
      </c:tx>
      <c:spPr>
        <a:noFill/>
        <a:ln w="25400">
          <a:noFill/>
        </a:ln>
      </c:spPr>
    </c:title>
    <c:plotArea>
      <c:layout/>
      <c:scatterChart>
        <c:scatterStyle val="smoothMarker"/>
        <c:ser>
          <c:idx val="0"/>
          <c:order val="0"/>
          <c:tx>
            <c:strRef>
              <c:f>'F-distr'!#REF!</c:f>
              <c:strCache>
                <c:ptCount val="1"/>
                <c:pt idx="0">
                  <c:v>#REF!</c:v>
                </c:pt>
              </c:strCache>
            </c:strRef>
          </c:tx>
          <c:spPr>
            <a:ln w="38100">
              <a:solidFill>
                <a:srgbClr val="000080"/>
              </a:solidFill>
              <a:prstDash val="solid"/>
            </a:ln>
          </c:spPr>
          <c:marker>
            <c:symbol val="none"/>
          </c:marker>
          <c:xVal>
            <c:numRef>
              <c:f>'F-distr'!#REF!</c:f>
              <c:numCache>
                <c:formatCode>General</c:formatCode>
                <c:ptCount val="1"/>
                <c:pt idx="0">
                  <c:v>1</c:v>
                </c:pt>
              </c:numCache>
            </c:numRef>
          </c:xVal>
          <c:yVal>
            <c:numRef>
              <c:f>'F-distr'!#REF!</c:f>
              <c:numCache>
                <c:formatCode>General</c:formatCode>
                <c:ptCount val="1"/>
                <c:pt idx="0">
                  <c:v>1</c:v>
                </c:pt>
              </c:numCache>
            </c:numRef>
          </c:yVal>
          <c:smooth val="1"/>
        </c:ser>
        <c:ser>
          <c:idx val="1"/>
          <c:order val="1"/>
          <c:tx>
            <c:strRef>
              <c:f>'F-distr'!#REF!</c:f>
              <c:strCache>
                <c:ptCount val="1"/>
                <c:pt idx="0">
                  <c:v>#REF!</c:v>
                </c:pt>
              </c:strCache>
            </c:strRef>
          </c:tx>
          <c:spPr>
            <a:ln w="38100">
              <a:solidFill>
                <a:srgbClr val="FF00FF"/>
              </a:solidFill>
              <a:prstDash val="solid"/>
            </a:ln>
          </c:spPr>
          <c:marker>
            <c:symbol val="none"/>
          </c:marker>
          <c:xVal>
            <c:numRef>
              <c:f>'F-distr'!#REF!</c:f>
              <c:numCache>
                <c:formatCode>General</c:formatCode>
                <c:ptCount val="1"/>
                <c:pt idx="0">
                  <c:v>1</c:v>
                </c:pt>
              </c:numCache>
            </c:numRef>
          </c:xVal>
          <c:yVal>
            <c:numRef>
              <c:f>'F-distr'!#REF!</c:f>
              <c:numCache>
                <c:formatCode>General</c:formatCode>
                <c:ptCount val="1"/>
                <c:pt idx="0">
                  <c:v>1</c:v>
                </c:pt>
              </c:numCache>
            </c:numRef>
          </c:yVal>
          <c:smooth val="1"/>
        </c:ser>
        <c:axId val="248213504"/>
        <c:axId val="248215424"/>
      </c:scatterChart>
      <c:valAx>
        <c:axId val="248213504"/>
        <c:scaling>
          <c:orientation val="minMax"/>
          <c:max val="5"/>
          <c:min val="-5"/>
        </c:scaling>
        <c:axPos val="b"/>
        <c:title>
          <c:tx>
            <c:rich>
              <a:bodyPr/>
              <a:lstStyle/>
              <a:p>
                <a:pPr>
                  <a:defRPr sz="350" b="1" i="0" u="none" strike="noStrike" baseline="0">
                    <a:solidFill>
                      <a:srgbClr val="000000"/>
                    </a:solidFill>
                    <a:latin typeface="Arial"/>
                    <a:ea typeface="Arial"/>
                    <a:cs typeface="Arial"/>
                  </a:defRPr>
                </a:pPr>
                <a:r>
                  <a:rPr lang="en-US"/>
                  <a:t>x</a:t>
                </a:r>
              </a:p>
            </c:rich>
          </c:tx>
          <c:spPr>
            <a:noFill/>
            <a:ln w="25400">
              <a:noFill/>
            </a:ln>
          </c:spPr>
        </c:title>
        <c:numFmt formatCode="General" sourceLinked="1"/>
        <c:tickLblPos val="nextTo"/>
        <c:spPr>
          <a:ln w="3175">
            <a:solidFill>
              <a:srgbClr val="000000"/>
            </a:solidFill>
            <a:prstDash val="solid"/>
          </a:ln>
        </c:spPr>
        <c:txPr>
          <a:bodyPr rot="0" vert="horz"/>
          <a:lstStyle/>
          <a:p>
            <a:pPr>
              <a:defRPr sz="350" b="1" i="0" u="none" strike="noStrike" baseline="0">
                <a:solidFill>
                  <a:srgbClr val="000000"/>
                </a:solidFill>
                <a:latin typeface="Arial"/>
                <a:ea typeface="Arial"/>
                <a:cs typeface="Arial"/>
              </a:defRPr>
            </a:pPr>
            <a:endParaRPr lang="en-US"/>
          </a:p>
        </c:txPr>
        <c:crossAx val="248215424"/>
        <c:crosses val="autoZero"/>
        <c:crossBetween val="midCat"/>
        <c:majorUnit val="1"/>
      </c:valAx>
      <c:valAx>
        <c:axId val="248215424"/>
        <c:scaling>
          <c:orientation val="minMax"/>
          <c:max val="0.4"/>
          <c:min val="0"/>
        </c:scaling>
        <c:axPos val="l"/>
        <c:title>
          <c:tx>
            <c:rich>
              <a:bodyPr rot="0" vert="horz"/>
              <a:lstStyle/>
              <a:p>
                <a:pPr algn="ctr">
                  <a:defRPr sz="350" b="1" i="0" u="none" strike="noStrike" baseline="0">
                    <a:solidFill>
                      <a:srgbClr val="000000"/>
                    </a:solidFill>
                    <a:latin typeface="Arial"/>
                    <a:ea typeface="Arial"/>
                    <a:cs typeface="Arial"/>
                  </a:defRPr>
                </a:pPr>
                <a:r>
                  <a:rPr lang="en-US"/>
                  <a:t>p(x)</a:t>
                </a:r>
              </a:p>
            </c:rich>
          </c:tx>
          <c:spPr>
            <a:noFill/>
            <a:ln w="25400">
              <a:noFill/>
            </a:ln>
          </c:spPr>
        </c:title>
        <c:numFmt formatCode="General" sourceLinked="1"/>
        <c:tickLblPos val="nextTo"/>
        <c:spPr>
          <a:ln w="3175">
            <a:solidFill>
              <a:srgbClr val="000000"/>
            </a:solidFill>
            <a:prstDash val="solid"/>
          </a:ln>
        </c:spPr>
        <c:txPr>
          <a:bodyPr rot="0" vert="horz"/>
          <a:lstStyle/>
          <a:p>
            <a:pPr>
              <a:defRPr sz="350" b="1" i="0" u="none" strike="noStrike" baseline="0">
                <a:solidFill>
                  <a:srgbClr val="000000"/>
                </a:solidFill>
                <a:latin typeface="Arial"/>
                <a:ea typeface="Arial"/>
                <a:cs typeface="Arial"/>
              </a:defRPr>
            </a:pPr>
            <a:endParaRPr lang="en-US"/>
          </a:p>
        </c:txPr>
        <c:crossAx val="248213504"/>
        <c:crosses val="autoZero"/>
        <c:crossBetween val="midCat"/>
        <c:majorUnit val="5.9996816909086813E+34"/>
        <c:minorUnit val="5.9996816909086813E+34"/>
      </c:valAx>
      <c:spPr>
        <a:noFill/>
        <a:ln w="25400">
          <a:noFill/>
        </a:ln>
      </c:spPr>
    </c:plotArea>
    <c:legend>
      <c:legendPos val="r"/>
      <c:spPr>
        <a:solidFill>
          <a:srgbClr val="FFFFFF"/>
        </a:solidFill>
        <a:ln w="3175">
          <a:solidFill>
            <a:srgbClr val="000000"/>
          </a:solidFill>
          <a:prstDash val="solid"/>
        </a:ln>
      </c:spPr>
      <c:txPr>
        <a:bodyPr/>
        <a:lstStyle/>
        <a:p>
          <a:pPr>
            <a:defRPr sz="140"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300" b="1"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50" b="0" i="0" u="none" strike="noStrike" baseline="0">
                <a:solidFill>
                  <a:srgbClr val="000000"/>
                </a:solidFill>
                <a:latin typeface="Times New Roman"/>
                <a:ea typeface="Times New Roman"/>
                <a:cs typeface="Times New Roman"/>
              </a:defRPr>
            </a:pPr>
            <a:r>
              <a:rPr lang="bg-BG" sz="275" b="1" i="0" u="none" strike="noStrike" baseline="0">
                <a:solidFill>
                  <a:srgbClr val="000000"/>
                </a:solidFill>
                <a:latin typeface="Times New Roman"/>
                <a:cs typeface="Times New Roman"/>
              </a:rPr>
              <a:t>Интегрални граници за </a:t>
            </a:r>
            <a:r>
              <a:rPr lang="en-US" sz="275" b="1" i="0" u="none" strike="noStrike" baseline="0">
                <a:solidFill>
                  <a:srgbClr val="000000"/>
                </a:solidFill>
                <a:latin typeface="Times New Roman"/>
                <a:cs typeface="Times New Roman"/>
              </a:rPr>
              <a:t>F(x)=0.9 </a:t>
            </a:r>
            <a:r>
              <a:rPr lang="bg-BG" sz="275" b="1" i="0" u="none" strike="noStrike" baseline="0">
                <a:solidFill>
                  <a:srgbClr val="000000"/>
                </a:solidFill>
                <a:latin typeface="Times New Roman"/>
                <a:cs typeface="Times New Roman"/>
              </a:rPr>
              <a:t>при различни стойности на </a:t>
            </a:r>
            <a:r>
              <a:rPr lang="en-US" sz="275" b="1" i="0" u="none" strike="noStrike" baseline="0">
                <a:solidFill>
                  <a:srgbClr val="000000"/>
                </a:solidFill>
                <a:latin typeface="Times New Roman"/>
                <a:cs typeface="Times New Roman"/>
              </a:rPr>
              <a:t>n </a:t>
            </a:r>
          </a:p>
        </c:rich>
      </c:tx>
      <c:spPr>
        <a:noFill/>
        <a:ln w="25400">
          <a:noFill/>
        </a:ln>
      </c:spPr>
    </c:title>
    <c:plotArea>
      <c:layout/>
      <c:scatterChart>
        <c:scatterStyle val="smoothMarker"/>
        <c:ser>
          <c:idx val="0"/>
          <c:order val="0"/>
          <c:tx>
            <c:strRef>
              <c:f>'F-distr'!#REF!</c:f>
              <c:strCache>
                <c:ptCount val="1"/>
                <c:pt idx="0">
                  <c:v>#REF!</c:v>
                </c:pt>
              </c:strCache>
            </c:strRef>
          </c:tx>
          <c:spPr>
            <a:ln w="25400">
              <a:solidFill>
                <a:srgbClr val="000080"/>
              </a:solidFill>
              <a:prstDash val="solid"/>
            </a:ln>
          </c:spPr>
          <c:marker>
            <c:symbol val="none"/>
          </c:marker>
          <c:xVal>
            <c:numRef>
              <c:f>'F-distr'!#REF!</c:f>
              <c:numCache>
                <c:formatCode>General</c:formatCode>
                <c:ptCount val="1"/>
                <c:pt idx="0">
                  <c:v>1</c:v>
                </c:pt>
              </c:numCache>
            </c:numRef>
          </c:xVal>
          <c:yVal>
            <c:numRef>
              <c:f>'F-distr'!#REF!</c:f>
              <c:numCache>
                <c:formatCode>General</c:formatCode>
                <c:ptCount val="1"/>
                <c:pt idx="0">
                  <c:v>1</c:v>
                </c:pt>
              </c:numCache>
            </c:numRef>
          </c:yVal>
          <c:smooth val="1"/>
        </c:ser>
        <c:ser>
          <c:idx val="1"/>
          <c:order val="1"/>
          <c:tx>
            <c:strRef>
              <c:f>'F-distr'!#REF!</c:f>
              <c:strCache>
                <c:ptCount val="1"/>
                <c:pt idx="0">
                  <c:v>#REF!</c:v>
                </c:pt>
              </c:strCache>
            </c:strRef>
          </c:tx>
          <c:spPr>
            <a:ln w="25400">
              <a:solidFill>
                <a:srgbClr val="FF00FF"/>
              </a:solidFill>
              <a:prstDash val="sysDash"/>
            </a:ln>
          </c:spPr>
          <c:marker>
            <c:symbol val="none"/>
          </c:marker>
          <c:xVal>
            <c:numRef>
              <c:f>'F-distr'!#REF!</c:f>
              <c:numCache>
                <c:formatCode>General</c:formatCode>
                <c:ptCount val="1"/>
                <c:pt idx="0">
                  <c:v>1</c:v>
                </c:pt>
              </c:numCache>
            </c:numRef>
          </c:xVal>
          <c:yVal>
            <c:numRef>
              <c:f>'F-distr'!#REF!</c:f>
              <c:numCache>
                <c:formatCode>General</c:formatCode>
                <c:ptCount val="1"/>
                <c:pt idx="0">
                  <c:v>1</c:v>
                </c:pt>
              </c:numCache>
            </c:numRef>
          </c:yVal>
          <c:smooth val="1"/>
        </c:ser>
        <c:axId val="248396416"/>
        <c:axId val="248398592"/>
      </c:scatterChart>
      <c:valAx>
        <c:axId val="248396416"/>
        <c:scaling>
          <c:orientation val="minMax"/>
          <c:max val="4"/>
          <c:min val="-4"/>
        </c:scaling>
        <c:axPos val="b"/>
        <c:title>
          <c:tx>
            <c:rich>
              <a:bodyPr/>
              <a:lstStyle/>
              <a:p>
                <a:pPr>
                  <a:defRPr sz="275" b="1" i="0" u="none" strike="noStrike" baseline="0">
                    <a:solidFill>
                      <a:srgbClr val="000000"/>
                    </a:solidFill>
                    <a:latin typeface="Times New Roman"/>
                    <a:ea typeface="Times New Roman"/>
                    <a:cs typeface="Times New Roman"/>
                  </a:defRPr>
                </a:pPr>
                <a:r>
                  <a:rPr lang="en-US"/>
                  <a:t>x</a:t>
                </a:r>
              </a:p>
            </c:rich>
          </c:tx>
          <c:spPr>
            <a:noFill/>
            <a:ln w="25400">
              <a:noFill/>
            </a:ln>
          </c:spPr>
        </c:title>
        <c:numFmt formatCode="General" sourceLinked="1"/>
        <c:majorTickMark val="cross"/>
        <c:tickLblPos val="none"/>
        <c:spPr>
          <a:ln w="3175">
            <a:solidFill>
              <a:srgbClr val="000000"/>
            </a:solidFill>
            <a:prstDash val="solid"/>
          </a:ln>
        </c:spPr>
        <c:crossAx val="248398592"/>
        <c:crossesAt val="-4"/>
        <c:crossBetween val="midCat"/>
        <c:majorUnit val="1"/>
        <c:minorUnit val="0.5"/>
      </c:valAx>
      <c:valAx>
        <c:axId val="248398592"/>
        <c:scaling>
          <c:orientation val="minMax"/>
        </c:scaling>
        <c:axPos val="l"/>
        <c:title>
          <c:tx>
            <c:rich>
              <a:bodyPr rot="0" vert="horz"/>
              <a:lstStyle/>
              <a:p>
                <a:pPr algn="ctr">
                  <a:defRPr sz="275" b="1" i="0" u="none" strike="noStrike" baseline="0">
                    <a:solidFill>
                      <a:srgbClr val="000000"/>
                    </a:solidFill>
                    <a:latin typeface="Times New Roman"/>
                    <a:ea typeface="Times New Roman"/>
                    <a:cs typeface="Times New Roman"/>
                  </a:defRPr>
                </a:pPr>
                <a:r>
                  <a:rPr lang="en-US"/>
                  <a:t>p(x)</a:t>
                </a:r>
              </a:p>
            </c:rich>
          </c:tx>
          <c:spPr>
            <a:noFill/>
            <a:ln w="25400">
              <a:noFill/>
            </a:ln>
          </c:spPr>
        </c:title>
        <c:numFmt formatCode="General" sourceLinked="1"/>
        <c:tickLblPos val="nextTo"/>
        <c:spPr>
          <a:ln w="3175">
            <a:solidFill>
              <a:srgbClr val="000000"/>
            </a:solidFill>
            <a:prstDash val="solid"/>
          </a:ln>
        </c:spPr>
        <c:txPr>
          <a:bodyPr rot="0" vert="horz"/>
          <a:lstStyle/>
          <a:p>
            <a:pPr>
              <a:defRPr sz="275" b="0" i="0" u="none" strike="noStrike" baseline="0">
                <a:solidFill>
                  <a:srgbClr val="000000"/>
                </a:solidFill>
                <a:latin typeface="Times New Roman"/>
                <a:ea typeface="Times New Roman"/>
                <a:cs typeface="Times New Roman"/>
              </a:defRPr>
            </a:pPr>
            <a:endParaRPr lang="en-US"/>
          </a:p>
        </c:txPr>
        <c:crossAx val="248396416"/>
        <c:crosses val="autoZero"/>
        <c:crossBetween val="midCat"/>
        <c:majorUnit val="0.1"/>
        <c:minorUnit val="0.05"/>
      </c:valAx>
      <c:spPr>
        <a:noFill/>
        <a:ln w="25400">
          <a:noFill/>
        </a:ln>
      </c:spPr>
    </c:plotArea>
    <c:legend>
      <c:legendPos val="r"/>
      <c:spPr>
        <a:solidFill>
          <a:srgbClr val="FFFFFF"/>
        </a:solidFill>
        <a:ln w="3175">
          <a:solidFill>
            <a:srgbClr val="000000"/>
          </a:solidFill>
          <a:prstDash val="solid"/>
        </a:ln>
      </c:spPr>
      <c:txPr>
        <a:bodyPr/>
        <a:lstStyle/>
        <a:p>
          <a:pPr>
            <a:defRPr sz="105" b="0" i="0" u="none" strike="noStrike" baseline="0">
              <a:solidFill>
                <a:srgbClr val="000000"/>
              </a:solidFill>
              <a:latin typeface="Times New Roman"/>
              <a:ea typeface="Times New Roman"/>
              <a:cs typeface="Times New Roman"/>
            </a:defRPr>
          </a:pPr>
          <a:endParaRPr lang="en-US"/>
        </a:p>
      </c:txPr>
    </c:legend>
    <c:plotVisOnly val="1"/>
    <c:dispBlanksAs val="gap"/>
  </c:chart>
  <c:spPr>
    <a:solidFill>
      <a:srgbClr val="FFFFFF"/>
    </a:solidFill>
    <a:ln w="3175">
      <a:solidFill>
        <a:srgbClr val="000000"/>
      </a:solidFill>
      <a:prstDash val="solid"/>
    </a:ln>
  </c:spPr>
  <c:txPr>
    <a:bodyPr/>
    <a:lstStyle/>
    <a:p>
      <a:pPr>
        <a:defRPr sz="2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544" r="0.75000000000000544"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0" i="0" u="none" strike="noStrike" baseline="0">
                <a:solidFill>
                  <a:srgbClr val="000000"/>
                </a:solidFill>
                <a:latin typeface="Arial"/>
                <a:ea typeface="Arial"/>
                <a:cs typeface="Arial"/>
              </a:defRPr>
            </a:pPr>
            <a:r>
              <a:rPr lang="en-US" sz="300" b="1" i="0" u="none" strike="noStrike" baseline="0">
                <a:solidFill>
                  <a:srgbClr val="000000"/>
                </a:solidFill>
                <a:latin typeface="Arial"/>
                <a:cs typeface="Arial"/>
              </a:rPr>
              <a:t>Zt </a:t>
            </a:r>
            <a:r>
              <a:rPr lang="bg-BG" sz="300" b="1" i="0" u="none" strike="noStrike" baseline="0">
                <a:solidFill>
                  <a:srgbClr val="000000"/>
                </a:solidFill>
                <a:latin typeface="Arial"/>
                <a:cs typeface="Arial"/>
              </a:rPr>
              <a:t>за доверителен интервал пред </a:t>
            </a:r>
            <a:r>
              <a:rPr lang="en-US" sz="300" b="1" i="0" u="none" strike="noStrike" baseline="0">
                <a:solidFill>
                  <a:srgbClr val="000000"/>
                </a:solidFill>
                <a:latin typeface="Arial"/>
                <a:cs typeface="Arial"/>
              </a:rPr>
              <a:t>S </a:t>
            </a:r>
            <a:r>
              <a:rPr lang="bg-BG" sz="300" b="1" i="0" u="none" strike="noStrike" baseline="0">
                <a:solidFill>
                  <a:srgbClr val="000000"/>
                </a:solidFill>
                <a:latin typeface="Arial"/>
                <a:cs typeface="Arial"/>
              </a:rPr>
              <a:t>при </a:t>
            </a:r>
            <a:r>
              <a:rPr lang="en-US" sz="300" b="1" i="0" u="none" strike="noStrike" baseline="0">
                <a:solidFill>
                  <a:srgbClr val="000000"/>
                </a:solidFill>
                <a:latin typeface="Arial"/>
                <a:cs typeface="Arial"/>
              </a:rPr>
              <a:t>P=95%</a:t>
            </a:r>
          </a:p>
        </c:rich>
      </c:tx>
      <c:spPr>
        <a:noFill/>
        <a:ln w="25400">
          <a:noFill/>
        </a:ln>
      </c:spPr>
    </c:title>
    <c:plotArea>
      <c:layout/>
      <c:scatterChart>
        <c:scatterStyle val="lineMarker"/>
        <c:ser>
          <c:idx val="0"/>
          <c:order val="0"/>
          <c:spPr>
            <a:ln w="28575">
              <a:noFill/>
            </a:ln>
          </c:spPr>
          <c:marker>
            <c:symbol val="diamond"/>
            <c:size val="5"/>
            <c:spPr>
              <a:solidFill>
                <a:srgbClr val="000080"/>
              </a:solidFill>
              <a:ln>
                <a:solidFill>
                  <a:srgbClr val="000080"/>
                </a:solidFill>
                <a:prstDash val="solid"/>
              </a:ln>
            </c:spPr>
          </c:marker>
          <c:xVal>
            <c:numRef>
              <c:f>'F-distr'!#REF!</c:f>
              <c:numCache>
                <c:formatCode>General</c:formatCode>
                <c:ptCount val="1"/>
                <c:pt idx="0">
                  <c:v>1</c:v>
                </c:pt>
              </c:numCache>
            </c:numRef>
          </c:xVal>
          <c:yVal>
            <c:numRef>
              <c:f>'F-distr'!#REF!</c:f>
              <c:numCache>
                <c:formatCode>General</c:formatCode>
                <c:ptCount val="1"/>
                <c:pt idx="0">
                  <c:v>1</c:v>
                </c:pt>
              </c:numCache>
            </c:numRef>
          </c:yVal>
        </c:ser>
        <c:ser>
          <c:idx val="1"/>
          <c:order val="1"/>
          <c:spPr>
            <a:ln w="28575">
              <a:noFill/>
            </a:ln>
          </c:spPr>
          <c:marker>
            <c:symbol val="square"/>
            <c:size val="5"/>
            <c:spPr>
              <a:solidFill>
                <a:srgbClr val="FF00FF"/>
              </a:solidFill>
              <a:ln>
                <a:solidFill>
                  <a:srgbClr val="FF00FF"/>
                </a:solidFill>
                <a:prstDash val="solid"/>
              </a:ln>
            </c:spPr>
          </c:marker>
          <c:xVal>
            <c:numRef>
              <c:f>'F-distr'!#REF!</c:f>
              <c:numCache>
                <c:formatCode>General</c:formatCode>
                <c:ptCount val="1"/>
                <c:pt idx="0">
                  <c:v>1</c:v>
                </c:pt>
              </c:numCache>
            </c:numRef>
          </c:xVal>
          <c:yVal>
            <c:numRef>
              <c:f>'F-distr'!#REF!</c:f>
              <c:numCache>
                <c:formatCode>General</c:formatCode>
                <c:ptCount val="1"/>
                <c:pt idx="0">
                  <c:v>1</c:v>
                </c:pt>
              </c:numCache>
            </c:numRef>
          </c:yVal>
        </c:ser>
        <c:axId val="248444032"/>
        <c:axId val="248446336"/>
      </c:scatterChart>
      <c:valAx>
        <c:axId val="248444032"/>
        <c:scaling>
          <c:orientation val="minMax"/>
        </c:scaling>
        <c:axPos val="b"/>
        <c:title>
          <c:tx>
            <c:rich>
              <a:bodyPr/>
              <a:lstStyle/>
              <a:p>
                <a:pPr>
                  <a:defRPr sz="300" b="1" i="0" u="none" strike="noStrike" baseline="0">
                    <a:solidFill>
                      <a:srgbClr val="000000"/>
                    </a:solidFill>
                    <a:latin typeface="Arial"/>
                    <a:ea typeface="Arial"/>
                    <a:cs typeface="Arial"/>
                  </a:defRPr>
                </a:pPr>
                <a:r>
                  <a:rPr lang="bg-BG"/>
                  <a:t>брой изменвания</a:t>
                </a:r>
              </a:p>
            </c:rich>
          </c:tx>
          <c:spPr>
            <a:noFill/>
            <a:ln w="25400">
              <a:noFill/>
            </a:ln>
          </c:spPr>
        </c:title>
        <c:numFmt formatCode="General" sourceLinked="1"/>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248446336"/>
        <c:crosses val="autoZero"/>
        <c:crossBetween val="midCat"/>
      </c:valAx>
      <c:valAx>
        <c:axId val="248446336"/>
        <c:scaling>
          <c:orientation val="minMax"/>
        </c:scaling>
        <c:axPos val="l"/>
        <c:majorGridlines>
          <c:spPr>
            <a:ln w="3175">
              <a:solidFill>
                <a:srgbClr val="000000"/>
              </a:solidFill>
              <a:prstDash val="solid"/>
            </a:ln>
          </c:spPr>
        </c:majorGridlines>
        <c:title>
          <c:tx>
            <c:rich>
              <a:bodyPr/>
              <a:lstStyle/>
              <a:p>
                <a:pPr>
                  <a:defRPr sz="300" b="1" i="0" u="none" strike="noStrike" baseline="0">
                    <a:solidFill>
                      <a:srgbClr val="000000"/>
                    </a:solidFill>
                    <a:latin typeface="Arial"/>
                    <a:ea typeface="Arial"/>
                    <a:cs typeface="Arial"/>
                  </a:defRPr>
                </a:pPr>
                <a:r>
                  <a:rPr lang="en-US"/>
                  <a:t>Z_t</a:t>
                </a:r>
              </a:p>
            </c:rich>
          </c:tx>
          <c:spPr>
            <a:noFill/>
            <a:ln w="25400">
              <a:noFill/>
            </a:ln>
          </c:spPr>
        </c:title>
        <c:numFmt formatCode="General" sourceLinked="1"/>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248444032"/>
        <c:crosses val="autoZero"/>
        <c:crossBetween val="midCat"/>
      </c:valAx>
      <c:spPr>
        <a:solidFill>
          <a:srgbClr val="C0C0C0"/>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F-</a:t>
            </a:r>
            <a:r>
              <a:rPr lang="bg-BG" sz="1000" b="1" i="0" u="none" strike="noStrike" baseline="0">
                <a:solidFill>
                  <a:srgbClr val="000000"/>
                </a:solidFill>
                <a:latin typeface="Arial"/>
                <a:cs typeface="Arial"/>
              </a:rPr>
              <a:t>разпределение </a:t>
            </a:r>
          </a:p>
        </c:rich>
      </c:tx>
      <c:layout>
        <c:manualLayout>
          <c:xMode val="edge"/>
          <c:yMode val="edge"/>
          <c:x val="0.40168102516597187"/>
          <c:y val="3.4985422740524796E-2"/>
        </c:manualLayout>
      </c:layout>
      <c:spPr>
        <a:noFill/>
        <a:ln w="25400">
          <a:noFill/>
        </a:ln>
      </c:spPr>
    </c:title>
    <c:plotArea>
      <c:layout>
        <c:manualLayout>
          <c:layoutTarget val="inner"/>
          <c:xMode val="edge"/>
          <c:yMode val="edge"/>
          <c:x val="7.7310987814296808E-2"/>
          <c:y val="8.7463681361153484E-2"/>
          <c:w val="0.8974797281050817"/>
          <c:h val="0.76093402784203579"/>
        </c:manualLayout>
      </c:layout>
      <c:lineChart>
        <c:grouping val="standard"/>
        <c:ser>
          <c:idx val="1"/>
          <c:order val="0"/>
          <c:tx>
            <c:strRef>
              <c:f>'F-distr'!$P$4</c:f>
              <c:strCache>
                <c:ptCount val="1"/>
                <c:pt idx="0">
                  <c:v>F</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'F-distr'!$O$5:$O$55</c:f>
              <c:numCache>
                <c:formatCode>General</c:formatCode>
                <c:ptCount val="51"/>
                <c:pt idx="0">
                  <c:v>0</c:v>
                </c:pt>
                <c:pt idx="1">
                  <c:v>0.1</c:v>
                </c:pt>
                <c:pt idx="2">
                  <c:v>0.2</c:v>
                </c:pt>
                <c:pt idx="3">
                  <c:v>0.3</c:v>
                </c:pt>
                <c:pt idx="4">
                  <c:v>0.4</c:v>
                </c:pt>
                <c:pt idx="5">
                  <c:v>0.5</c:v>
                </c:pt>
                <c:pt idx="6">
                  <c:v>0.6</c:v>
                </c:pt>
                <c:pt idx="7">
                  <c:v>0.7</c:v>
                </c:pt>
                <c:pt idx="8">
                  <c:v>0.8</c:v>
                </c:pt>
                <c:pt idx="9">
                  <c:v>0.9</c:v>
                </c:pt>
                <c:pt idx="10">
                  <c:v>1</c:v>
                </c:pt>
                <c:pt idx="11">
                  <c:v>1.1000000000000001</c:v>
                </c:pt>
                <c:pt idx="12">
                  <c:v>1.2</c:v>
                </c:pt>
                <c:pt idx="13">
                  <c:v>1.3</c:v>
                </c:pt>
                <c:pt idx="14">
                  <c:v>1.4</c:v>
                </c:pt>
                <c:pt idx="15">
                  <c:v>1.5</c:v>
                </c:pt>
                <c:pt idx="16">
                  <c:v>1.6</c:v>
                </c:pt>
                <c:pt idx="17">
                  <c:v>1.7</c:v>
                </c:pt>
                <c:pt idx="18">
                  <c:v>1.8</c:v>
                </c:pt>
                <c:pt idx="19">
                  <c:v>1.9</c:v>
                </c:pt>
                <c:pt idx="20">
                  <c:v>2</c:v>
                </c:pt>
                <c:pt idx="21">
                  <c:v>2.1</c:v>
                </c:pt>
                <c:pt idx="22">
                  <c:v>2.2000000000000002</c:v>
                </c:pt>
                <c:pt idx="23">
                  <c:v>2.2999999999999998</c:v>
                </c:pt>
                <c:pt idx="24">
                  <c:v>2.4</c:v>
                </c:pt>
                <c:pt idx="25">
                  <c:v>2.5</c:v>
                </c:pt>
                <c:pt idx="26">
                  <c:v>2.6</c:v>
                </c:pt>
                <c:pt idx="27">
                  <c:v>2.7</c:v>
                </c:pt>
                <c:pt idx="28">
                  <c:v>2.8</c:v>
                </c:pt>
                <c:pt idx="29">
                  <c:v>2.9</c:v>
                </c:pt>
                <c:pt idx="30">
                  <c:v>3</c:v>
                </c:pt>
                <c:pt idx="31">
                  <c:v>3.1</c:v>
                </c:pt>
                <c:pt idx="32">
                  <c:v>3.2</c:v>
                </c:pt>
                <c:pt idx="33">
                  <c:v>3.3</c:v>
                </c:pt>
                <c:pt idx="34">
                  <c:v>3.4</c:v>
                </c:pt>
                <c:pt idx="35">
                  <c:v>3.5</c:v>
                </c:pt>
                <c:pt idx="36">
                  <c:v>3.6</c:v>
                </c:pt>
                <c:pt idx="37">
                  <c:v>3.7</c:v>
                </c:pt>
                <c:pt idx="38">
                  <c:v>3.8</c:v>
                </c:pt>
                <c:pt idx="39">
                  <c:v>3.9</c:v>
                </c:pt>
                <c:pt idx="40">
                  <c:v>4</c:v>
                </c:pt>
                <c:pt idx="41">
                  <c:v>4.0999999999999996</c:v>
                </c:pt>
                <c:pt idx="42">
                  <c:v>4.2</c:v>
                </c:pt>
                <c:pt idx="43">
                  <c:v>4.3</c:v>
                </c:pt>
                <c:pt idx="44">
                  <c:v>4.4000000000000004</c:v>
                </c:pt>
                <c:pt idx="45">
                  <c:v>4.5</c:v>
                </c:pt>
                <c:pt idx="46">
                  <c:v>4.5999999999999996</c:v>
                </c:pt>
                <c:pt idx="47">
                  <c:v>4.7</c:v>
                </c:pt>
                <c:pt idx="48">
                  <c:v>4.8</c:v>
                </c:pt>
                <c:pt idx="49">
                  <c:v>4.9000000000000004</c:v>
                </c:pt>
                <c:pt idx="50">
                  <c:v>5</c:v>
                </c:pt>
              </c:numCache>
            </c:numRef>
          </c:cat>
          <c:val>
            <c:numRef>
              <c:f>'F-distr'!$P$5:$P$55</c:f>
              <c:numCache>
                <c:formatCode>General</c:formatCode>
                <c:ptCount val="51"/>
                <c:pt idx="0">
                  <c:v>1</c:v>
                </c:pt>
                <c:pt idx="1">
                  <c:v>0.99975238443135672</c:v>
                </c:pt>
                <c:pt idx="2">
                  <c:v>0.99410254623949634</c:v>
                </c:pt>
                <c:pt idx="3">
                  <c:v>0.97218739757871697</c:v>
                </c:pt>
                <c:pt idx="4">
                  <c:v>0.92940322191445279</c:v>
                </c:pt>
                <c:pt idx="5">
                  <c:v>0.86917301394514723</c:v>
                </c:pt>
                <c:pt idx="6">
                  <c:v>0.7982128397163526</c:v>
                </c:pt>
                <c:pt idx="7">
                  <c:v>0.72299131330759603</c:v>
                </c:pt>
                <c:pt idx="8">
                  <c:v>0.64836549923641695</c:v>
                </c:pt>
                <c:pt idx="9">
                  <c:v>0.577457763936992</c:v>
                </c:pt>
                <c:pt idx="10">
                  <c:v>0.51199478804440535</c:v>
                </c:pt>
                <c:pt idx="11">
                  <c:v>0.45272347961951048</c:v>
                </c:pt>
                <c:pt idx="12">
                  <c:v>0.39976250682811132</c:v>
                </c:pt>
                <c:pt idx="13">
                  <c:v>0.35285956904292853</c:v>
                </c:pt>
                <c:pt idx="14">
                  <c:v>0.3115651750343571</c:v>
                </c:pt>
                <c:pt idx="15">
                  <c:v>0.2753435440512767</c:v>
                </c:pt>
                <c:pt idx="16">
                  <c:v>0.24363984187385571</c:v>
                </c:pt>
                <c:pt idx="17">
                  <c:v>0.21591857788465615</c:v>
                </c:pt>
                <c:pt idx="18">
                  <c:v>0.19168365268545021</c:v>
                </c:pt>
                <c:pt idx="19">
                  <c:v>0.17048712361377591</c:v>
                </c:pt>
                <c:pt idx="20">
                  <c:v>0.15193128777175674</c:v>
                </c:pt>
                <c:pt idx="21">
                  <c:v>0.1356670108677048</c:v>
                </c:pt>
                <c:pt idx="22">
                  <c:v>0.12139011563061358</c:v>
                </c:pt>
                <c:pt idx="23">
                  <c:v>0.10883692827233768</c:v>
                </c:pt>
                <c:pt idx="24">
                  <c:v>9.7779625666040398E-2</c:v>
                </c:pt>
                <c:pt idx="25">
                  <c:v>8.8021741326647709E-2</c:v>
                </c:pt>
                <c:pt idx="26">
                  <c:v>7.9394013626708254E-2</c:v>
                </c:pt>
                <c:pt idx="27">
                  <c:v>7.1750654872562034E-2</c:v>
                </c:pt>
                <c:pt idx="28">
                  <c:v>6.4966058919678243E-2</c:v>
                </c:pt>
                <c:pt idx="29">
                  <c:v>5.8931931258776812E-2</c:v>
                </c:pt>
                <c:pt idx="30">
                  <c:v>5.3554808360175246E-2</c:v>
                </c:pt>
                <c:pt idx="31">
                  <c:v>4.8753925840684137E-2</c:v>
                </c:pt>
                <c:pt idx="32">
                  <c:v>4.4459393539284603E-2</c:v>
                </c:pt>
                <c:pt idx="33">
                  <c:v>4.0610637273949673E-2</c:v>
                </c:pt>
                <c:pt idx="34">
                  <c:v>3.7155070331009281E-2</c:v>
                </c:pt>
                <c:pt idx="35">
                  <c:v>3.4046961673897112E-2</c:v>
                </c:pt>
                <c:pt idx="36">
                  <c:v>3.1246471909436184E-2</c:v>
                </c:pt>
                <c:pt idx="37">
                  <c:v>2.8718831920871459E-2</c:v>
                </c:pt>
                <c:pt idx="38">
                  <c:v>2.6433642608665573E-2</c:v>
                </c:pt>
                <c:pt idx="39">
                  <c:v>2.4364277419420238E-2</c:v>
                </c:pt>
                <c:pt idx="40">
                  <c:v>2.2487371845832174E-2</c:v>
                </c:pt>
                <c:pt idx="41">
                  <c:v>2.0782386913940951E-2</c:v>
                </c:pt>
                <c:pt idx="42">
                  <c:v>1.9231235249481851E-2</c:v>
                </c:pt>
                <c:pt idx="43">
                  <c:v>1.7817960346203452E-2</c:v>
                </c:pt>
                <c:pt idx="44">
                  <c:v>1.6528461029322459E-2</c:v>
                </c:pt>
                <c:pt idx="45">
                  <c:v>1.5350254366612553E-2</c:v>
                </c:pt>
                <c:pt idx="46">
                  <c:v>1.4272271328181941E-2</c:v>
                </c:pt>
                <c:pt idx="47">
                  <c:v>1.3284680378752071E-2</c:v>
                </c:pt>
                <c:pt idx="48">
                  <c:v>1.2378734928933549E-2</c:v>
                </c:pt>
                <c:pt idx="49">
                  <c:v>1.1546641196702487E-2</c:v>
                </c:pt>
                <c:pt idx="50">
                  <c:v>1.0781443555854435E-2</c:v>
                </c:pt>
              </c:numCache>
            </c:numRef>
          </c:val>
        </c:ser>
        <c:marker val="1"/>
        <c:axId val="248495104"/>
        <c:axId val="248505472"/>
      </c:lineChart>
      <c:catAx>
        <c:axId val="248495104"/>
        <c:scaling>
          <c:orientation val="minMax"/>
        </c:scaling>
        <c:axPos val="b"/>
        <c:numFmt formatCode="General" sourceLinked="1"/>
        <c:tickLblPos val="nextTo"/>
        <c:spPr>
          <a:ln w="3175">
            <a:solidFill>
              <a:srgbClr val="000000"/>
            </a:solidFill>
            <a:prstDash val="solid"/>
          </a:ln>
        </c:spPr>
        <c:txPr>
          <a:bodyPr rot="-2700000" vert="horz"/>
          <a:lstStyle/>
          <a:p>
            <a:pPr>
              <a:defRPr sz="1000" b="1" i="0" u="none" strike="noStrike" baseline="0">
                <a:solidFill>
                  <a:srgbClr val="000000"/>
                </a:solidFill>
                <a:latin typeface="Arial"/>
                <a:ea typeface="Arial"/>
                <a:cs typeface="Arial"/>
              </a:defRPr>
            </a:pPr>
            <a:endParaRPr lang="en-US"/>
          </a:p>
        </c:txPr>
        <c:crossAx val="248505472"/>
        <c:crosses val="autoZero"/>
        <c:auto val="1"/>
        <c:lblAlgn val="ctr"/>
        <c:lblOffset val="100"/>
        <c:tickLblSkip val="3"/>
        <c:tickMarkSkip val="1"/>
      </c:catAx>
      <c:valAx>
        <c:axId val="248505472"/>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248495104"/>
        <c:crosses val="autoZero"/>
        <c:crossBetween val="between"/>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000" b="1"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47560975609756095"/>
          <c:y val="7.3170731707317069E-2"/>
          <c:w val="0.5"/>
          <c:h val="0.62717770034843801"/>
        </c:manualLayout>
      </c:layout>
      <c:scatterChart>
        <c:scatterStyle val="smoothMarker"/>
        <c:ser>
          <c:idx val="0"/>
          <c:order val="0"/>
          <c:tx>
            <c:strRef>
              <c:f>'t-distribution'!$U$6</c:f>
              <c:strCache>
                <c:ptCount val="1"/>
                <c:pt idx="0">
                  <c:v>станд. разпределение</c:v>
                </c:pt>
              </c:strCache>
            </c:strRef>
          </c:tx>
          <c:spPr>
            <a:ln w="38100">
              <a:solidFill>
                <a:srgbClr val="000080"/>
              </a:solidFill>
              <a:prstDash val="solid"/>
            </a:ln>
          </c:spPr>
          <c:marker>
            <c:symbol val="none"/>
          </c:marker>
          <c:xVal>
            <c:numRef>
              <c:f>'t-distribution'!$O$7:$O$107</c:f>
              <c:numCache>
                <c:formatCode>General</c:formatCode>
                <c:ptCount val="101"/>
                <c:pt idx="0">
                  <c:v>-5</c:v>
                </c:pt>
                <c:pt idx="1">
                  <c:v>-4.9000000000000004</c:v>
                </c:pt>
                <c:pt idx="2">
                  <c:v>-4.8</c:v>
                </c:pt>
                <c:pt idx="3">
                  <c:v>-4.7</c:v>
                </c:pt>
                <c:pt idx="4">
                  <c:v>-4.5999999999999996</c:v>
                </c:pt>
                <c:pt idx="5">
                  <c:v>-4.5</c:v>
                </c:pt>
                <c:pt idx="6">
                  <c:v>-4.4000000000000004</c:v>
                </c:pt>
                <c:pt idx="7">
                  <c:v>-4.3</c:v>
                </c:pt>
                <c:pt idx="8">
                  <c:v>-4.2</c:v>
                </c:pt>
                <c:pt idx="9">
                  <c:v>-4.0999999999999996</c:v>
                </c:pt>
                <c:pt idx="10">
                  <c:v>-4</c:v>
                </c:pt>
                <c:pt idx="11">
                  <c:v>-3.9</c:v>
                </c:pt>
                <c:pt idx="12">
                  <c:v>-3.8</c:v>
                </c:pt>
                <c:pt idx="13">
                  <c:v>-3.7</c:v>
                </c:pt>
                <c:pt idx="14">
                  <c:v>-3.6</c:v>
                </c:pt>
                <c:pt idx="15">
                  <c:v>-3.5</c:v>
                </c:pt>
                <c:pt idx="16">
                  <c:v>-3.4</c:v>
                </c:pt>
                <c:pt idx="17">
                  <c:v>-3.3</c:v>
                </c:pt>
                <c:pt idx="18">
                  <c:v>-3.2</c:v>
                </c:pt>
                <c:pt idx="19">
                  <c:v>-3.1</c:v>
                </c:pt>
                <c:pt idx="20">
                  <c:v>-3</c:v>
                </c:pt>
                <c:pt idx="21">
                  <c:v>-2.9</c:v>
                </c:pt>
                <c:pt idx="22">
                  <c:v>-2.8</c:v>
                </c:pt>
                <c:pt idx="23">
                  <c:v>-2.7</c:v>
                </c:pt>
                <c:pt idx="24">
                  <c:v>-2.6</c:v>
                </c:pt>
                <c:pt idx="25">
                  <c:v>-2.5</c:v>
                </c:pt>
                <c:pt idx="26">
                  <c:v>-2.4</c:v>
                </c:pt>
                <c:pt idx="27">
                  <c:v>-2.2999999999999998</c:v>
                </c:pt>
                <c:pt idx="28">
                  <c:v>-2.2000000000000002</c:v>
                </c:pt>
                <c:pt idx="29">
                  <c:v>-2.1</c:v>
                </c:pt>
                <c:pt idx="30">
                  <c:v>-2</c:v>
                </c:pt>
                <c:pt idx="31">
                  <c:v>-1.9</c:v>
                </c:pt>
                <c:pt idx="32">
                  <c:v>-1.8</c:v>
                </c:pt>
                <c:pt idx="33">
                  <c:v>-1.7</c:v>
                </c:pt>
                <c:pt idx="34">
                  <c:v>-1.6</c:v>
                </c:pt>
                <c:pt idx="35">
                  <c:v>-1.5</c:v>
                </c:pt>
                <c:pt idx="36">
                  <c:v>-1.4</c:v>
                </c:pt>
                <c:pt idx="37">
                  <c:v>-1.3</c:v>
                </c:pt>
                <c:pt idx="38">
                  <c:v>-1.2</c:v>
                </c:pt>
                <c:pt idx="39">
                  <c:v>-1.1000000000000001</c:v>
                </c:pt>
                <c:pt idx="40">
                  <c:v>-1</c:v>
                </c:pt>
                <c:pt idx="41">
                  <c:v>-0.9</c:v>
                </c:pt>
                <c:pt idx="42">
                  <c:v>-0.8</c:v>
                </c:pt>
                <c:pt idx="43">
                  <c:v>-0.7</c:v>
                </c:pt>
                <c:pt idx="44">
                  <c:v>-0.6</c:v>
                </c:pt>
                <c:pt idx="45">
                  <c:v>-0.5</c:v>
                </c:pt>
                <c:pt idx="46">
                  <c:v>-0.4</c:v>
                </c:pt>
                <c:pt idx="47">
                  <c:v>-0.3</c:v>
                </c:pt>
                <c:pt idx="48">
                  <c:v>-0.2</c:v>
                </c:pt>
                <c:pt idx="49">
                  <c:v>-0.1</c:v>
                </c:pt>
                <c:pt idx="50">
                  <c:v>0</c:v>
                </c:pt>
                <c:pt idx="51">
                  <c:v>9.9999999999999603E-2</c:v>
                </c:pt>
                <c:pt idx="52">
                  <c:v>0.2</c:v>
                </c:pt>
                <c:pt idx="53">
                  <c:v>0.3</c:v>
                </c:pt>
                <c:pt idx="54">
                  <c:v>0.4</c:v>
                </c:pt>
                <c:pt idx="55">
                  <c:v>0.5</c:v>
                </c:pt>
                <c:pt idx="56">
                  <c:v>0.6</c:v>
                </c:pt>
                <c:pt idx="57">
                  <c:v>0.7</c:v>
                </c:pt>
                <c:pt idx="58">
                  <c:v>0.8</c:v>
                </c:pt>
                <c:pt idx="59">
                  <c:v>0.9</c:v>
                </c:pt>
                <c:pt idx="60">
                  <c:v>1</c:v>
                </c:pt>
                <c:pt idx="61">
                  <c:v>1.1000000000000001</c:v>
                </c:pt>
                <c:pt idx="62">
                  <c:v>1.2</c:v>
                </c:pt>
                <c:pt idx="63">
                  <c:v>1.3</c:v>
                </c:pt>
                <c:pt idx="64">
                  <c:v>1.4</c:v>
                </c:pt>
                <c:pt idx="65">
                  <c:v>1.50000000000001</c:v>
                </c:pt>
                <c:pt idx="66">
                  <c:v>1.6</c:v>
                </c:pt>
                <c:pt idx="67">
                  <c:v>1.7</c:v>
                </c:pt>
                <c:pt idx="68">
                  <c:v>1.80000000000001</c:v>
                </c:pt>
                <c:pt idx="69">
                  <c:v>1.9000000000000099</c:v>
                </c:pt>
                <c:pt idx="70">
                  <c:v>2.0000000000000102</c:v>
                </c:pt>
                <c:pt idx="71">
                  <c:v>2.1</c:v>
                </c:pt>
                <c:pt idx="72">
                  <c:v>2.2000000000000099</c:v>
                </c:pt>
                <c:pt idx="73">
                  <c:v>2.30000000000001</c:v>
                </c:pt>
                <c:pt idx="74">
                  <c:v>2.4000000000000101</c:v>
                </c:pt>
                <c:pt idx="75">
                  <c:v>2.5000000000000102</c:v>
                </c:pt>
                <c:pt idx="76">
                  <c:v>2.6000000000000099</c:v>
                </c:pt>
                <c:pt idx="77">
                  <c:v>2.7000000000000099</c:v>
                </c:pt>
                <c:pt idx="78">
                  <c:v>2.80000000000001</c:v>
                </c:pt>
                <c:pt idx="79">
                  <c:v>2.9000000000000101</c:v>
                </c:pt>
                <c:pt idx="80">
                  <c:v>3.0000000000000102</c:v>
                </c:pt>
                <c:pt idx="81">
                  <c:v>3.1000000000000099</c:v>
                </c:pt>
                <c:pt idx="82">
                  <c:v>3.2000000000000099</c:v>
                </c:pt>
                <c:pt idx="83">
                  <c:v>3.30000000000001</c:v>
                </c:pt>
                <c:pt idx="84">
                  <c:v>3.4000000000000101</c:v>
                </c:pt>
                <c:pt idx="85">
                  <c:v>3.5000000000000102</c:v>
                </c:pt>
                <c:pt idx="86">
                  <c:v>3.6000000000000099</c:v>
                </c:pt>
                <c:pt idx="87">
                  <c:v>3.7000000000000099</c:v>
                </c:pt>
                <c:pt idx="88">
                  <c:v>3.80000000000001</c:v>
                </c:pt>
                <c:pt idx="89">
                  <c:v>3.9000000000000101</c:v>
                </c:pt>
                <c:pt idx="90">
                  <c:v>4.0000000000000098</c:v>
                </c:pt>
                <c:pt idx="91">
                  <c:v>4.1000000000000103</c:v>
                </c:pt>
                <c:pt idx="92">
                  <c:v>4.2000000000000099</c:v>
                </c:pt>
                <c:pt idx="93">
                  <c:v>4.3000000000000096</c:v>
                </c:pt>
                <c:pt idx="94">
                  <c:v>4.4000000000000101</c:v>
                </c:pt>
                <c:pt idx="95">
                  <c:v>4.5000000000000098</c:v>
                </c:pt>
                <c:pt idx="96">
                  <c:v>4.6000000000000103</c:v>
                </c:pt>
                <c:pt idx="97">
                  <c:v>4.7000000000000099</c:v>
                </c:pt>
                <c:pt idx="98">
                  <c:v>4.8000000000000096</c:v>
                </c:pt>
                <c:pt idx="99">
                  <c:v>4.9000000000000101</c:v>
                </c:pt>
                <c:pt idx="100">
                  <c:v>5</c:v>
                </c:pt>
              </c:numCache>
            </c:numRef>
          </c:xVal>
          <c:yVal>
            <c:numRef>
              <c:f>'t-distribution'!$U$7:$U$107</c:f>
              <c:numCache>
                <c:formatCode>0.0</c:formatCode>
                <c:ptCount val="101"/>
                <c:pt idx="0">
                  <c:v>1.487096509797824E-6</c:v>
                </c:pt>
                <c:pt idx="1">
                  <c:v>2.4395792056312002E-6</c:v>
                </c:pt>
                <c:pt idx="2">
                  <c:v>3.9623035778822643E-6</c:v>
                </c:pt>
                <c:pt idx="3">
                  <c:v>6.3714404079833818E-6</c:v>
                </c:pt>
                <c:pt idx="4">
                  <c:v>1.01434235331582E-5</c:v>
                </c:pt>
                <c:pt idx="5">
                  <c:v>1.5987794185804534E-5</c:v>
                </c:pt>
                <c:pt idx="6">
                  <c:v>2.494879607993845E-5</c:v>
                </c:pt>
                <c:pt idx="7">
                  <c:v>3.8544968308814955E-5</c:v>
                </c:pt>
                <c:pt idx="8">
                  <c:v>5.8958014251391829E-5</c:v>
                </c:pt>
                <c:pt idx="9">
                  <c:v>8.9284291711612664E-5</c:v>
                </c:pt>
                <c:pt idx="10">
                  <c:v>1.3386416177901846E-4</c:v>
                </c:pt>
                <c:pt idx="11">
                  <c:v>1.9870584547565474E-4</c:v>
                </c:pt>
                <c:pt idx="12">
                  <c:v>2.9202095626509319E-4</c:v>
                </c:pt>
                <c:pt idx="13">
                  <c:v>4.2488798425430744E-4</c:v>
                </c:pt>
                <c:pt idx="14">
                  <c:v>6.120570932126139E-4</c:v>
                </c:pt>
                <c:pt idx="15">
                  <c:v>8.7290398565558695E-4</c:v>
                </c:pt>
                <c:pt idx="16">
                  <c:v>1.2325316285834126E-3</c:v>
                </c:pt>
                <c:pt idx="17">
                  <c:v>1.72300573966077E-3</c:v>
                </c:pt>
                <c:pt idx="18">
                  <c:v>2.3846927468912345E-3</c:v>
                </c:pt>
                <c:pt idx="19">
                  <c:v>3.2676474401993312E-3</c:v>
                </c:pt>
                <c:pt idx="20">
                  <c:v>4.4329722183837012E-3</c:v>
                </c:pt>
                <c:pt idx="21">
                  <c:v>5.954041833835127E-3</c:v>
                </c:pt>
                <c:pt idx="22">
                  <c:v>7.9174587444807015E-3</c:v>
                </c:pt>
                <c:pt idx="23">
                  <c:v>1.042357730410772E-2</c:v>
                </c:pt>
                <c:pt idx="24">
                  <c:v>1.3586413536594387E-2</c:v>
                </c:pt>
                <c:pt idx="25">
                  <c:v>1.753274523428297E-2</c:v>
                </c:pt>
                <c:pt idx="26">
                  <c:v>2.2400208990311327E-2</c:v>
                </c:pt>
                <c:pt idx="27">
                  <c:v>2.8334220773294165E-2</c:v>
                </c:pt>
                <c:pt idx="28">
                  <c:v>3.5483588319991669E-2</c:v>
                </c:pt>
                <c:pt idx="29">
                  <c:v>4.3994749125587679E-2</c:v>
                </c:pt>
                <c:pt idx="30">
                  <c:v>5.4004657278425724E-2</c:v>
                </c:pt>
                <c:pt idx="31">
                  <c:v>6.563245331208338E-2</c:v>
                </c:pt>
                <c:pt idx="32">
                  <c:v>7.8970178095918747E-2</c:v>
                </c:pt>
                <c:pt idx="33">
                  <c:v>9.4072925881967362E-2</c:v>
                </c:pt>
                <c:pt idx="34">
                  <c:v>0.11094896144223894</c:v>
                </c:pt>
                <c:pt idx="35">
                  <c:v>0.12955043810437589</c:v>
                </c:pt>
                <c:pt idx="36">
                  <c:v>0.14976543279421664</c:v>
                </c:pt>
                <c:pt idx="37">
                  <c:v>0.17141204685727557</c:v>
                </c:pt>
                <c:pt idx="38">
                  <c:v>0.1942352957333402</c:v>
                </c:pt>
                <c:pt idx="39">
                  <c:v>0.21790741892216439</c:v>
                </c:pt>
                <c:pt idx="40">
                  <c:v>0.24203208227207357</c:v>
                </c:pt>
                <c:pt idx="41">
                  <c:v>0.2661527224950952</c:v>
                </c:pt>
                <c:pt idx="42">
                  <c:v>0.2897650113286529</c:v>
                </c:pt>
                <c:pt idx="43">
                  <c:v>0.3123331131920607</c:v>
                </c:pt>
                <c:pt idx="44">
                  <c:v>0.33330910035691713</c:v>
                </c:pt>
                <c:pt idx="45">
                  <c:v>0.35215460176803326</c:v>
                </c:pt>
                <c:pt idx="46">
                  <c:v>0.36836352444442227</c:v>
                </c:pt>
                <c:pt idx="47">
                  <c:v>0.38148452591753551</c:v>
                </c:pt>
                <c:pt idx="48">
                  <c:v>0.39114185266934248</c:v>
                </c:pt>
                <c:pt idx="49">
                  <c:v>0.39705320476264633</c:v>
                </c:pt>
                <c:pt idx="50">
                  <c:v>0.39904344223381111</c:v>
                </c:pt>
                <c:pt idx="51">
                  <c:v>0.39705320476264633</c:v>
                </c:pt>
                <c:pt idx="52">
                  <c:v>0.39114185266934248</c:v>
                </c:pt>
                <c:pt idx="53">
                  <c:v>0.38148452591753551</c:v>
                </c:pt>
                <c:pt idx="54">
                  <c:v>0.36836352444442227</c:v>
                </c:pt>
                <c:pt idx="55">
                  <c:v>0.35215460176803326</c:v>
                </c:pt>
                <c:pt idx="56">
                  <c:v>0.33330910035691713</c:v>
                </c:pt>
                <c:pt idx="57">
                  <c:v>0.3123331131920607</c:v>
                </c:pt>
                <c:pt idx="58">
                  <c:v>0.2897650113286529</c:v>
                </c:pt>
                <c:pt idx="59">
                  <c:v>0.2661527224950952</c:v>
                </c:pt>
                <c:pt idx="60">
                  <c:v>0.24203208227207357</c:v>
                </c:pt>
                <c:pt idx="61">
                  <c:v>0.21790741892216439</c:v>
                </c:pt>
                <c:pt idx="62">
                  <c:v>0.1942352957333402</c:v>
                </c:pt>
                <c:pt idx="63">
                  <c:v>0.17141204685727557</c:v>
                </c:pt>
                <c:pt idx="64">
                  <c:v>0.14976543279421664</c:v>
                </c:pt>
                <c:pt idx="65">
                  <c:v>0.12955043810437394</c:v>
                </c:pt>
                <c:pt idx="66">
                  <c:v>0.11094896144223894</c:v>
                </c:pt>
                <c:pt idx="67">
                  <c:v>9.4072925881967362E-2</c:v>
                </c:pt>
                <c:pt idx="68">
                  <c:v>7.8970178095917332E-2</c:v>
                </c:pt>
                <c:pt idx="69">
                  <c:v>6.5632453312082145E-2</c:v>
                </c:pt>
                <c:pt idx="70">
                  <c:v>5.4004657278424621E-2</c:v>
                </c:pt>
                <c:pt idx="71">
                  <c:v>4.3994749125587679E-2</c:v>
                </c:pt>
                <c:pt idx="72">
                  <c:v>3.5483588319990905E-2</c:v>
                </c:pt>
                <c:pt idx="73">
                  <c:v>2.8334220773293495E-2</c:v>
                </c:pt>
                <c:pt idx="74">
                  <c:v>2.2400208990310783E-2</c:v>
                </c:pt>
                <c:pt idx="75">
                  <c:v>1.7532745234282519E-2</c:v>
                </c:pt>
                <c:pt idx="76">
                  <c:v>1.3586413536594044E-2</c:v>
                </c:pt>
                <c:pt idx="77">
                  <c:v>1.0423577304107447E-2</c:v>
                </c:pt>
                <c:pt idx="78">
                  <c:v>7.917458744480476E-3</c:v>
                </c:pt>
                <c:pt idx="79">
                  <c:v>5.9540418338349527E-3</c:v>
                </c:pt>
                <c:pt idx="80">
                  <c:v>4.4329722183835676E-3</c:v>
                </c:pt>
                <c:pt idx="81">
                  <c:v>3.2676474401992332E-3</c:v>
                </c:pt>
                <c:pt idx="82">
                  <c:v>2.3846927468911604E-3</c:v>
                </c:pt>
                <c:pt idx="83">
                  <c:v>1.7230057396607119E-3</c:v>
                </c:pt>
                <c:pt idx="84">
                  <c:v>1.2325316285833699E-3</c:v>
                </c:pt>
                <c:pt idx="85">
                  <c:v>8.7290398565555605E-4</c:v>
                </c:pt>
                <c:pt idx="86">
                  <c:v>6.1205709321259275E-4</c:v>
                </c:pt>
                <c:pt idx="87">
                  <c:v>4.2488798425429193E-4</c:v>
                </c:pt>
                <c:pt idx="88">
                  <c:v>2.9202095626508202E-4</c:v>
                </c:pt>
                <c:pt idx="89">
                  <c:v>1.987058454756468E-4</c:v>
                </c:pt>
                <c:pt idx="90">
                  <c:v>1.3386416177901323E-4</c:v>
                </c:pt>
                <c:pt idx="91">
                  <c:v>8.9284291711608856E-5</c:v>
                </c:pt>
                <c:pt idx="92">
                  <c:v>5.8958014251389416E-5</c:v>
                </c:pt>
                <c:pt idx="93">
                  <c:v>3.8544968308813308E-5</c:v>
                </c:pt>
                <c:pt idx="94">
                  <c:v>2.4948796079937382E-5</c:v>
                </c:pt>
                <c:pt idx="95">
                  <c:v>1.5987794185803822E-5</c:v>
                </c:pt>
                <c:pt idx="96">
                  <c:v>1.0143423533157695E-5</c:v>
                </c:pt>
                <c:pt idx="97">
                  <c:v>6.3714404079830989E-6</c:v>
                </c:pt>
                <c:pt idx="98">
                  <c:v>3.9623035778820814E-6</c:v>
                </c:pt>
                <c:pt idx="99">
                  <c:v>2.4395792056310876E-6</c:v>
                </c:pt>
                <c:pt idx="100">
                  <c:v>1.487096509797824E-6</c:v>
                </c:pt>
              </c:numCache>
            </c:numRef>
          </c:yVal>
          <c:smooth val="1"/>
        </c:ser>
        <c:ser>
          <c:idx val="1"/>
          <c:order val="1"/>
          <c:tx>
            <c:strRef>
              <c:f>'t-distribution'!$AC$4</c:f>
              <c:strCache>
                <c:ptCount val="1"/>
                <c:pt idx="0">
                  <c:v>t-разпределение</c:v>
                </c:pt>
              </c:strCache>
            </c:strRef>
          </c:tx>
          <c:spPr>
            <a:ln w="38100">
              <a:solidFill>
                <a:srgbClr val="FF00FF"/>
              </a:solidFill>
              <a:prstDash val="solid"/>
            </a:ln>
          </c:spPr>
          <c:marker>
            <c:symbol val="none"/>
          </c:marker>
          <c:xVal>
            <c:numRef>
              <c:f>'t-distribution'!$O$7:$O$107</c:f>
              <c:numCache>
                <c:formatCode>General</c:formatCode>
                <c:ptCount val="101"/>
                <c:pt idx="0">
                  <c:v>-5</c:v>
                </c:pt>
                <c:pt idx="1">
                  <c:v>-4.9000000000000004</c:v>
                </c:pt>
                <c:pt idx="2">
                  <c:v>-4.8</c:v>
                </c:pt>
                <c:pt idx="3">
                  <c:v>-4.7</c:v>
                </c:pt>
                <c:pt idx="4">
                  <c:v>-4.5999999999999996</c:v>
                </c:pt>
                <c:pt idx="5">
                  <c:v>-4.5</c:v>
                </c:pt>
                <c:pt idx="6">
                  <c:v>-4.4000000000000004</c:v>
                </c:pt>
                <c:pt idx="7">
                  <c:v>-4.3</c:v>
                </c:pt>
                <c:pt idx="8">
                  <c:v>-4.2</c:v>
                </c:pt>
                <c:pt idx="9">
                  <c:v>-4.0999999999999996</c:v>
                </c:pt>
                <c:pt idx="10">
                  <c:v>-4</c:v>
                </c:pt>
                <c:pt idx="11">
                  <c:v>-3.9</c:v>
                </c:pt>
                <c:pt idx="12">
                  <c:v>-3.8</c:v>
                </c:pt>
                <c:pt idx="13">
                  <c:v>-3.7</c:v>
                </c:pt>
                <c:pt idx="14">
                  <c:v>-3.6</c:v>
                </c:pt>
                <c:pt idx="15">
                  <c:v>-3.5</c:v>
                </c:pt>
                <c:pt idx="16">
                  <c:v>-3.4</c:v>
                </c:pt>
                <c:pt idx="17">
                  <c:v>-3.3</c:v>
                </c:pt>
                <c:pt idx="18">
                  <c:v>-3.2</c:v>
                </c:pt>
                <c:pt idx="19">
                  <c:v>-3.1</c:v>
                </c:pt>
                <c:pt idx="20">
                  <c:v>-3</c:v>
                </c:pt>
                <c:pt idx="21">
                  <c:v>-2.9</c:v>
                </c:pt>
                <c:pt idx="22">
                  <c:v>-2.8</c:v>
                </c:pt>
                <c:pt idx="23">
                  <c:v>-2.7</c:v>
                </c:pt>
                <c:pt idx="24">
                  <c:v>-2.6</c:v>
                </c:pt>
                <c:pt idx="25">
                  <c:v>-2.5</c:v>
                </c:pt>
                <c:pt idx="26">
                  <c:v>-2.4</c:v>
                </c:pt>
                <c:pt idx="27">
                  <c:v>-2.2999999999999998</c:v>
                </c:pt>
                <c:pt idx="28">
                  <c:v>-2.2000000000000002</c:v>
                </c:pt>
                <c:pt idx="29">
                  <c:v>-2.1</c:v>
                </c:pt>
                <c:pt idx="30">
                  <c:v>-2</c:v>
                </c:pt>
                <c:pt idx="31">
                  <c:v>-1.9</c:v>
                </c:pt>
                <c:pt idx="32">
                  <c:v>-1.8</c:v>
                </c:pt>
                <c:pt idx="33">
                  <c:v>-1.7</c:v>
                </c:pt>
                <c:pt idx="34">
                  <c:v>-1.6</c:v>
                </c:pt>
                <c:pt idx="35">
                  <c:v>-1.5</c:v>
                </c:pt>
                <c:pt idx="36">
                  <c:v>-1.4</c:v>
                </c:pt>
                <c:pt idx="37">
                  <c:v>-1.3</c:v>
                </c:pt>
                <c:pt idx="38">
                  <c:v>-1.2</c:v>
                </c:pt>
                <c:pt idx="39">
                  <c:v>-1.1000000000000001</c:v>
                </c:pt>
                <c:pt idx="40">
                  <c:v>-1</c:v>
                </c:pt>
                <c:pt idx="41">
                  <c:v>-0.9</c:v>
                </c:pt>
                <c:pt idx="42">
                  <c:v>-0.8</c:v>
                </c:pt>
                <c:pt idx="43">
                  <c:v>-0.7</c:v>
                </c:pt>
                <c:pt idx="44">
                  <c:v>-0.6</c:v>
                </c:pt>
                <c:pt idx="45">
                  <c:v>-0.5</c:v>
                </c:pt>
                <c:pt idx="46">
                  <c:v>-0.4</c:v>
                </c:pt>
                <c:pt idx="47">
                  <c:v>-0.3</c:v>
                </c:pt>
                <c:pt idx="48">
                  <c:v>-0.2</c:v>
                </c:pt>
                <c:pt idx="49">
                  <c:v>-0.1</c:v>
                </c:pt>
                <c:pt idx="50">
                  <c:v>0</c:v>
                </c:pt>
                <c:pt idx="51">
                  <c:v>9.9999999999999603E-2</c:v>
                </c:pt>
                <c:pt idx="52">
                  <c:v>0.2</c:v>
                </c:pt>
                <c:pt idx="53">
                  <c:v>0.3</c:v>
                </c:pt>
                <c:pt idx="54">
                  <c:v>0.4</c:v>
                </c:pt>
                <c:pt idx="55">
                  <c:v>0.5</c:v>
                </c:pt>
                <c:pt idx="56">
                  <c:v>0.6</c:v>
                </c:pt>
                <c:pt idx="57">
                  <c:v>0.7</c:v>
                </c:pt>
                <c:pt idx="58">
                  <c:v>0.8</c:v>
                </c:pt>
                <c:pt idx="59">
                  <c:v>0.9</c:v>
                </c:pt>
                <c:pt idx="60">
                  <c:v>1</c:v>
                </c:pt>
                <c:pt idx="61">
                  <c:v>1.1000000000000001</c:v>
                </c:pt>
                <c:pt idx="62">
                  <c:v>1.2</c:v>
                </c:pt>
                <c:pt idx="63">
                  <c:v>1.3</c:v>
                </c:pt>
                <c:pt idx="64">
                  <c:v>1.4</c:v>
                </c:pt>
                <c:pt idx="65">
                  <c:v>1.50000000000001</c:v>
                </c:pt>
                <c:pt idx="66">
                  <c:v>1.6</c:v>
                </c:pt>
                <c:pt idx="67">
                  <c:v>1.7</c:v>
                </c:pt>
                <c:pt idx="68">
                  <c:v>1.80000000000001</c:v>
                </c:pt>
                <c:pt idx="69">
                  <c:v>1.9000000000000099</c:v>
                </c:pt>
                <c:pt idx="70">
                  <c:v>2.0000000000000102</c:v>
                </c:pt>
                <c:pt idx="71">
                  <c:v>2.1</c:v>
                </c:pt>
                <c:pt idx="72">
                  <c:v>2.2000000000000099</c:v>
                </c:pt>
                <c:pt idx="73">
                  <c:v>2.30000000000001</c:v>
                </c:pt>
                <c:pt idx="74">
                  <c:v>2.4000000000000101</c:v>
                </c:pt>
                <c:pt idx="75">
                  <c:v>2.5000000000000102</c:v>
                </c:pt>
                <c:pt idx="76">
                  <c:v>2.6000000000000099</c:v>
                </c:pt>
                <c:pt idx="77">
                  <c:v>2.7000000000000099</c:v>
                </c:pt>
                <c:pt idx="78">
                  <c:v>2.80000000000001</c:v>
                </c:pt>
                <c:pt idx="79">
                  <c:v>2.9000000000000101</c:v>
                </c:pt>
                <c:pt idx="80">
                  <c:v>3.0000000000000102</c:v>
                </c:pt>
                <c:pt idx="81">
                  <c:v>3.1000000000000099</c:v>
                </c:pt>
                <c:pt idx="82">
                  <c:v>3.2000000000000099</c:v>
                </c:pt>
                <c:pt idx="83">
                  <c:v>3.30000000000001</c:v>
                </c:pt>
                <c:pt idx="84">
                  <c:v>3.4000000000000101</c:v>
                </c:pt>
                <c:pt idx="85">
                  <c:v>3.5000000000000102</c:v>
                </c:pt>
                <c:pt idx="86">
                  <c:v>3.6000000000000099</c:v>
                </c:pt>
                <c:pt idx="87">
                  <c:v>3.7000000000000099</c:v>
                </c:pt>
                <c:pt idx="88">
                  <c:v>3.80000000000001</c:v>
                </c:pt>
                <c:pt idx="89">
                  <c:v>3.9000000000000101</c:v>
                </c:pt>
                <c:pt idx="90">
                  <c:v>4.0000000000000098</c:v>
                </c:pt>
                <c:pt idx="91">
                  <c:v>4.1000000000000103</c:v>
                </c:pt>
                <c:pt idx="92">
                  <c:v>4.2000000000000099</c:v>
                </c:pt>
                <c:pt idx="93">
                  <c:v>4.3000000000000096</c:v>
                </c:pt>
                <c:pt idx="94">
                  <c:v>4.4000000000000101</c:v>
                </c:pt>
                <c:pt idx="95">
                  <c:v>4.5000000000000098</c:v>
                </c:pt>
                <c:pt idx="96">
                  <c:v>4.6000000000000103</c:v>
                </c:pt>
                <c:pt idx="97">
                  <c:v>4.7000000000000099</c:v>
                </c:pt>
                <c:pt idx="98">
                  <c:v>4.8000000000000096</c:v>
                </c:pt>
                <c:pt idx="99">
                  <c:v>4.9000000000000101</c:v>
                </c:pt>
                <c:pt idx="100">
                  <c:v>5</c:v>
                </c:pt>
              </c:numCache>
            </c:numRef>
          </c:xVal>
          <c:yVal>
            <c:numRef>
              <c:f>'t-distribution'!$Y$7:$Y$107</c:f>
              <c:numCache>
                <c:formatCode>0.00</c:formatCode>
                <c:ptCount val="101"/>
                <c:pt idx="0">
                  <c:v>2.738003399647295E-5</c:v>
                </c:pt>
                <c:pt idx="1">
                  <c:v>3.6689532377762792E-5</c:v>
                </c:pt>
                <c:pt idx="2">
                  <c:v>4.9118118346765608E-5</c:v>
                </c:pt>
                <c:pt idx="3">
                  <c:v>6.5685989002979575E-5</c:v>
                </c:pt>
                <c:pt idx="4">
                  <c:v>8.7734969026982866E-5</c:v>
                </c:pt>
                <c:pt idx="5">
                  <c:v>1.170244120203582E-4</c:v>
                </c:pt>
                <c:pt idx="6">
                  <c:v>1.5585330980288193E-4</c:v>
                </c:pt>
                <c:pt idx="7">
                  <c:v>2.0721477211084948E-4</c:v>
                </c:pt>
                <c:pt idx="8">
                  <c:v>2.7499007815834971E-4</c:v>
                </c:pt>
                <c:pt idx="9">
                  <c:v>3.6419054296338093E-4</c:v>
                </c:pt>
                <c:pt idx="10">
                  <c:v>4.8125639456500166E-4</c:v>
                </c:pt>
                <c:pt idx="11">
                  <c:v>6.3442258972627068E-4</c:v>
                </c:pt>
                <c:pt idx="12">
                  <c:v>8.3416181897114289E-4</c:v>
                </c:pt>
                <c:pt idx="13">
                  <c:v>1.0937146182213181E-3</c:v>
                </c:pt>
                <c:pt idx="14">
                  <c:v>1.4297151965016166E-3</c:v>
                </c:pt>
                <c:pt idx="15">
                  <c:v>1.862918919756175E-3</c:v>
                </c:pt>
                <c:pt idx="16">
                  <c:v>2.4190329099173314E-3</c:v>
                </c:pt>
                <c:pt idx="17">
                  <c:v>3.1296444345616423E-3</c:v>
                </c:pt>
                <c:pt idx="18">
                  <c:v>4.0332321817409394E-3</c:v>
                </c:pt>
                <c:pt idx="19">
                  <c:v>5.1762327022511316E-3</c:v>
                </c:pt>
                <c:pt idx="20">
                  <c:v>6.6141179712871871E-3</c:v>
                </c:pt>
                <c:pt idx="21">
                  <c:v>8.4124201520591607E-3</c:v>
                </c:pt>
                <c:pt idx="22">
                  <c:v>1.0647616622332391E-2</c:v>
                </c:pt>
                <c:pt idx="23">
                  <c:v>1.3407763104520116E-2</c:v>
                </c:pt>
                <c:pt idx="24">
                  <c:v>1.6792736998570802E-2</c:v>
                </c:pt>
                <c:pt idx="25">
                  <c:v>2.0913929284877345E-2</c:v>
                </c:pt>
                <c:pt idx="26">
                  <c:v>2.58932050871158E-2</c:v>
                </c:pt>
                <c:pt idx="27">
                  <c:v>3.1860944472529448E-2</c:v>
                </c:pt>
                <c:pt idx="28">
                  <c:v>3.8952981284020166E-2</c:v>
                </c:pt>
                <c:pt idx="29">
                  <c:v>4.7306283948101054E-2</c:v>
                </c:pt>
                <c:pt idx="30">
                  <c:v>5.7053273084343749E-2</c:v>
                </c:pt>
                <c:pt idx="31">
                  <c:v>6.8314749884426318E-2</c:v>
                </c:pt>
                <c:pt idx="32">
                  <c:v>8.1191517859162704E-2</c:v>
                </c:pt>
                <c:pt idx="33">
                  <c:v>9.5754916510268878E-2</c:v>
                </c:pt>
                <c:pt idx="34">
                  <c:v>0.11203664226206245</c:v>
                </c:pt>
                <c:pt idx="35">
                  <c:v>0.13001839811834909</c:v>
                </c:pt>
                <c:pt idx="36">
                  <c:v>0.14962207254925966</c:v>
                </c:pt>
                <c:pt idx="37">
                  <c:v>0.17070127945787167</c:v>
                </c:pt>
                <c:pt idx="38">
                  <c:v>0.19303517174221113</c:v>
                </c:pt>
                <c:pt idx="39">
                  <c:v>0.2163254483352168</c:v>
                </c:pt>
                <c:pt idx="40">
                  <c:v>0.24019738992877712</c:v>
                </c:pt>
                <c:pt idx="41">
                  <c:v>0.26420557084658775</c:v>
                </c:pt>
                <c:pt idx="42">
                  <c:v>0.28784460399073114</c:v>
                </c:pt>
                <c:pt idx="43">
                  <c:v>0.31056489654352543</c:v>
                </c:pt>
                <c:pt idx="44">
                  <c:v>0.33179295487395166</c:v>
                </c:pt>
                <c:pt idx="45">
                  <c:v>0.35095531970950755</c:v>
                </c:pt>
                <c:pt idx="46">
                  <c:v>0.36750478805144232</c:v>
                </c:pt>
                <c:pt idx="47">
                  <c:v>0.380947240420064</c:v>
                </c:pt>
                <c:pt idx="48">
                  <c:v>0.39086718998307768</c:v>
                </c:pt>
                <c:pt idx="49">
                  <c:v>0.39695014049737243</c:v>
                </c:pt>
                <c:pt idx="50">
                  <c:v>0.39900000000000002</c:v>
                </c:pt>
                <c:pt idx="51">
                  <c:v>0.39695014049737243</c:v>
                </c:pt>
                <c:pt idx="52">
                  <c:v>0.39086718998307768</c:v>
                </c:pt>
                <c:pt idx="53">
                  <c:v>0.380947240420064</c:v>
                </c:pt>
                <c:pt idx="54">
                  <c:v>0.36750478805144232</c:v>
                </c:pt>
                <c:pt idx="55">
                  <c:v>0.35095531970950755</c:v>
                </c:pt>
                <c:pt idx="56">
                  <c:v>0.33179295487395166</c:v>
                </c:pt>
                <c:pt idx="57">
                  <c:v>0.31056489654352543</c:v>
                </c:pt>
                <c:pt idx="58">
                  <c:v>0.28784460399073114</c:v>
                </c:pt>
                <c:pt idx="59">
                  <c:v>0.26420557084658775</c:v>
                </c:pt>
                <c:pt idx="60">
                  <c:v>0.24019738992877712</c:v>
                </c:pt>
                <c:pt idx="61">
                  <c:v>0.2163254483352168</c:v>
                </c:pt>
                <c:pt idx="62">
                  <c:v>0.19303517174221113</c:v>
                </c:pt>
                <c:pt idx="63">
                  <c:v>0.17070127945787167</c:v>
                </c:pt>
                <c:pt idx="64">
                  <c:v>0.14962207254925966</c:v>
                </c:pt>
                <c:pt idx="65">
                  <c:v>0.13001839811834723</c:v>
                </c:pt>
                <c:pt idx="66">
                  <c:v>0.11203664226206245</c:v>
                </c:pt>
                <c:pt idx="67">
                  <c:v>9.5754916510268878E-2</c:v>
                </c:pt>
                <c:pt idx="68">
                  <c:v>8.1191517859161316E-2</c:v>
                </c:pt>
                <c:pt idx="69">
                  <c:v>6.831474988442518E-2</c:v>
                </c:pt>
                <c:pt idx="70">
                  <c:v>5.7053273084342652E-2</c:v>
                </c:pt>
                <c:pt idx="71">
                  <c:v>4.7306283948101054E-2</c:v>
                </c:pt>
                <c:pt idx="72">
                  <c:v>3.8952981284019382E-2</c:v>
                </c:pt>
                <c:pt idx="73">
                  <c:v>3.1860944472528734E-2</c:v>
                </c:pt>
                <c:pt idx="74">
                  <c:v>2.5893205087115199E-2</c:v>
                </c:pt>
                <c:pt idx="75">
                  <c:v>2.0913929284876877E-2</c:v>
                </c:pt>
                <c:pt idx="76">
                  <c:v>1.6792736998570423E-2</c:v>
                </c:pt>
                <c:pt idx="77">
                  <c:v>1.3407763104519828E-2</c:v>
                </c:pt>
                <c:pt idx="78">
                  <c:v>1.0647616622332141E-2</c:v>
                </c:pt>
                <c:pt idx="79">
                  <c:v>8.4124201520589612E-3</c:v>
                </c:pt>
                <c:pt idx="80">
                  <c:v>6.6141179712870335E-3</c:v>
                </c:pt>
                <c:pt idx="81">
                  <c:v>5.1762327022510093E-3</c:v>
                </c:pt>
                <c:pt idx="82">
                  <c:v>4.0332321817408328E-3</c:v>
                </c:pt>
                <c:pt idx="83">
                  <c:v>3.1296444345615621E-3</c:v>
                </c:pt>
                <c:pt idx="84">
                  <c:v>2.4190329099172711E-3</c:v>
                </c:pt>
                <c:pt idx="85">
                  <c:v>1.8629189197561244E-3</c:v>
                </c:pt>
                <c:pt idx="86">
                  <c:v>1.4297151965015822E-3</c:v>
                </c:pt>
                <c:pt idx="87">
                  <c:v>1.0937146182212912E-3</c:v>
                </c:pt>
                <c:pt idx="88">
                  <c:v>8.341618189711198E-4</c:v>
                </c:pt>
                <c:pt idx="89">
                  <c:v>6.344225897262529E-4</c:v>
                </c:pt>
                <c:pt idx="90">
                  <c:v>4.8125639456498946E-4</c:v>
                </c:pt>
                <c:pt idx="91">
                  <c:v>3.6419054296337014E-4</c:v>
                </c:pt>
                <c:pt idx="92">
                  <c:v>2.749900781583431E-4</c:v>
                </c:pt>
                <c:pt idx="93">
                  <c:v>2.0721477211084371E-4</c:v>
                </c:pt>
                <c:pt idx="94">
                  <c:v>1.5585330980287778E-4</c:v>
                </c:pt>
                <c:pt idx="95">
                  <c:v>1.17024412020355E-4</c:v>
                </c:pt>
                <c:pt idx="96">
                  <c:v>8.7734969026980034E-5</c:v>
                </c:pt>
                <c:pt idx="97">
                  <c:v>6.5685989002977786E-5</c:v>
                </c:pt>
                <c:pt idx="98">
                  <c:v>4.9118118346764334E-5</c:v>
                </c:pt>
                <c:pt idx="99">
                  <c:v>3.6689532377761776E-5</c:v>
                </c:pt>
                <c:pt idx="100">
                  <c:v>2.738003399647295E-5</c:v>
                </c:pt>
              </c:numCache>
            </c:numRef>
          </c:yVal>
          <c:smooth val="1"/>
        </c:ser>
        <c:ser>
          <c:idx val="2"/>
          <c:order val="2"/>
          <c:spPr>
            <a:ln w="25400">
              <a:solidFill>
                <a:srgbClr val="FF0000"/>
              </a:solidFill>
              <a:prstDash val="solid"/>
            </a:ln>
          </c:spPr>
          <c:marker>
            <c:symbol val="none"/>
          </c:marker>
          <c:xVal>
            <c:numRef>
              <c:f>'t-distribution'!$J$31:$J$43</c:f>
              <c:numCache>
                <c:formatCode>0.000</c:formatCode>
                <c:ptCount val="13"/>
                <c:pt idx="0">
                  <c:v>2.0369333344070331</c:v>
                </c:pt>
                <c:pt idx="1">
                  <c:v>2.0369333344070331</c:v>
                </c:pt>
                <c:pt idx="2">
                  <c:v>2.0369333344070331</c:v>
                </c:pt>
                <c:pt idx="3">
                  <c:v>2.0369333344070331</c:v>
                </c:pt>
                <c:pt idx="4">
                  <c:v>2.0369333344070331</c:v>
                </c:pt>
                <c:pt idx="5">
                  <c:v>2.0369333344070331</c:v>
                </c:pt>
                <c:pt idx="6">
                  <c:v>2.0369333344070331</c:v>
                </c:pt>
                <c:pt idx="7">
                  <c:v>2.0369333344070331</c:v>
                </c:pt>
                <c:pt idx="8">
                  <c:v>2.0369333344070331</c:v>
                </c:pt>
                <c:pt idx="9">
                  <c:v>2.0369333344070331</c:v>
                </c:pt>
                <c:pt idx="10">
                  <c:v>2.0369333344070331</c:v>
                </c:pt>
                <c:pt idx="11">
                  <c:v>2.0369333344070331</c:v>
                </c:pt>
                <c:pt idx="12">
                  <c:v>2.0369333344070331</c:v>
                </c:pt>
              </c:numCache>
            </c:numRef>
          </c:xVal>
          <c:yVal>
            <c:numRef>
              <c:f>'t-distribution'!$K$31:$K$43</c:f>
              <c:numCache>
                <c:formatCode>General</c:formatCode>
                <c:ptCount val="13"/>
                <c:pt idx="0">
                  <c:v>0</c:v>
                </c:pt>
                <c:pt idx="1">
                  <c:v>0.2</c:v>
                </c:pt>
                <c:pt idx="2">
                  <c:v>0.3</c:v>
                </c:pt>
                <c:pt idx="3">
                  <c:v>0.4</c:v>
                </c:pt>
                <c:pt idx="4">
                  <c:v>0.5</c:v>
                </c:pt>
                <c:pt idx="5">
                  <c:v>0.6</c:v>
                </c:pt>
                <c:pt idx="6">
                  <c:v>0.7</c:v>
                </c:pt>
                <c:pt idx="7">
                  <c:v>0.8</c:v>
                </c:pt>
                <c:pt idx="8">
                  <c:v>0.9</c:v>
                </c:pt>
                <c:pt idx="9">
                  <c:v>1</c:v>
                </c:pt>
                <c:pt idx="10">
                  <c:v>1.1000000000000001</c:v>
                </c:pt>
                <c:pt idx="11">
                  <c:v>1.2</c:v>
                </c:pt>
                <c:pt idx="12">
                  <c:v>1.3</c:v>
                </c:pt>
              </c:numCache>
            </c:numRef>
          </c:yVal>
          <c:smooth val="1"/>
        </c:ser>
        <c:ser>
          <c:idx val="3"/>
          <c:order val="3"/>
          <c:spPr>
            <a:ln w="25400">
              <a:solidFill>
                <a:srgbClr val="FF0000"/>
              </a:solidFill>
              <a:prstDash val="solid"/>
            </a:ln>
          </c:spPr>
          <c:marker>
            <c:symbol val="none"/>
          </c:marker>
          <c:xVal>
            <c:numRef>
              <c:f>'t-distribution'!$L$31:$L$43</c:f>
              <c:numCache>
                <c:formatCode>0.000</c:formatCode>
                <c:ptCount val="13"/>
                <c:pt idx="0">
                  <c:v>-2.0369333344070331</c:v>
                </c:pt>
                <c:pt idx="1">
                  <c:v>-2.0369333344070331</c:v>
                </c:pt>
                <c:pt idx="2">
                  <c:v>-2.0369333344070331</c:v>
                </c:pt>
                <c:pt idx="3">
                  <c:v>-2.0369333344070331</c:v>
                </c:pt>
                <c:pt idx="4">
                  <c:v>-2.0369333344070331</c:v>
                </c:pt>
                <c:pt idx="5">
                  <c:v>-2.0369333344070331</c:v>
                </c:pt>
                <c:pt idx="6">
                  <c:v>-2.0369333344070331</c:v>
                </c:pt>
                <c:pt idx="7">
                  <c:v>-2.0369333344070331</c:v>
                </c:pt>
                <c:pt idx="8">
                  <c:v>-2.0369333344070331</c:v>
                </c:pt>
                <c:pt idx="9">
                  <c:v>-2.0369333344070331</c:v>
                </c:pt>
                <c:pt idx="10">
                  <c:v>-2.0369333344070331</c:v>
                </c:pt>
                <c:pt idx="11">
                  <c:v>-2.0369333344070331</c:v>
                </c:pt>
                <c:pt idx="12">
                  <c:v>-2.0369333344070331</c:v>
                </c:pt>
              </c:numCache>
            </c:numRef>
          </c:xVal>
          <c:yVal>
            <c:numRef>
              <c:f>'t-distribution'!$M$31:$M$43</c:f>
              <c:numCache>
                <c:formatCode>General</c:formatCode>
                <c:ptCount val="13"/>
                <c:pt idx="0">
                  <c:v>0</c:v>
                </c:pt>
                <c:pt idx="1">
                  <c:v>0.2</c:v>
                </c:pt>
                <c:pt idx="2">
                  <c:v>0.3</c:v>
                </c:pt>
                <c:pt idx="3">
                  <c:v>0.4</c:v>
                </c:pt>
                <c:pt idx="4">
                  <c:v>0.5</c:v>
                </c:pt>
                <c:pt idx="5">
                  <c:v>0.6</c:v>
                </c:pt>
                <c:pt idx="6">
                  <c:v>0.7</c:v>
                </c:pt>
                <c:pt idx="7">
                  <c:v>0.8</c:v>
                </c:pt>
                <c:pt idx="8">
                  <c:v>0.9</c:v>
                </c:pt>
                <c:pt idx="9">
                  <c:v>1</c:v>
                </c:pt>
                <c:pt idx="10">
                  <c:v>1.1000000000000001</c:v>
                </c:pt>
                <c:pt idx="11">
                  <c:v>1.2</c:v>
                </c:pt>
                <c:pt idx="12">
                  <c:v>1.3</c:v>
                </c:pt>
              </c:numCache>
            </c:numRef>
          </c:yVal>
          <c:smooth val="1"/>
        </c:ser>
        <c:axId val="250656256"/>
        <c:axId val="250658176"/>
      </c:scatterChart>
      <c:valAx>
        <c:axId val="250656256"/>
        <c:scaling>
          <c:orientation val="minMax"/>
          <c:max val="5"/>
          <c:min val="-5"/>
        </c:scaling>
        <c:axPos val="b"/>
        <c:title>
          <c:txPr>
            <a:bodyPr/>
            <a:lstStyle/>
            <a:p>
              <a:pPr>
                <a:defRPr sz="1100" b="1" i="0" u="none" strike="noStrike" baseline="0">
                  <a:solidFill>
                    <a:srgbClr val="000000"/>
                  </a:solidFill>
                  <a:latin typeface="Arial"/>
                  <a:ea typeface="Arial"/>
                  <a:cs typeface="Arial"/>
                </a:defRPr>
              </a:pPr>
              <a:endParaRPr lang="en-US"/>
            </a:p>
          </c:txPr>
        </c:title>
        <c:numFmt formatCode="General" sourceLinked="1"/>
        <c:majorTickMark val="none"/>
        <c:tickLblPos val="nextTo"/>
        <c:spPr>
          <a:ln w="3175">
            <a:solidFill>
              <a:srgbClr val="000000"/>
            </a:solidFill>
            <a:prstDash val="solid"/>
          </a:ln>
        </c:spPr>
        <c:txPr>
          <a:bodyPr rot="0" vert="horz"/>
          <a:lstStyle/>
          <a:p>
            <a:pPr>
              <a:defRPr sz="1450" b="1" i="0" u="none" strike="noStrike" baseline="0">
                <a:solidFill>
                  <a:srgbClr val="000000"/>
                </a:solidFill>
                <a:latin typeface="Arial"/>
                <a:ea typeface="Arial"/>
                <a:cs typeface="Arial"/>
              </a:defRPr>
            </a:pPr>
            <a:endParaRPr lang="en-US"/>
          </a:p>
        </c:txPr>
        <c:crossAx val="250658176"/>
        <c:crosses val="autoZero"/>
        <c:crossBetween val="midCat"/>
        <c:majorUnit val="1"/>
      </c:valAx>
      <c:valAx>
        <c:axId val="250658176"/>
        <c:scaling>
          <c:orientation val="minMax"/>
          <c:max val="0.4"/>
          <c:min val="0"/>
        </c:scaling>
        <c:axPos val="l"/>
        <c:majorGridlines/>
        <c:numFmt formatCode="0.0" sourceLinked="1"/>
        <c:majorTickMark val="none"/>
        <c:tickLblPos val="nextTo"/>
        <c:spPr>
          <a:ln w="3175">
            <a:solidFill>
              <a:srgbClr val="000000"/>
            </a:solidFill>
            <a:prstDash val="solid"/>
          </a:ln>
        </c:spPr>
        <c:txPr>
          <a:bodyPr rot="0" vert="horz"/>
          <a:lstStyle/>
          <a:p>
            <a:pPr>
              <a:defRPr sz="1450" b="1" i="0" u="none" strike="noStrike" baseline="0">
                <a:solidFill>
                  <a:srgbClr val="000000"/>
                </a:solidFill>
                <a:latin typeface="Arial"/>
                <a:ea typeface="Arial"/>
                <a:cs typeface="Arial"/>
              </a:defRPr>
            </a:pPr>
            <a:endParaRPr lang="en-US"/>
          </a:p>
        </c:txPr>
        <c:crossAx val="250656256"/>
        <c:crosses val="autoZero"/>
        <c:crossBetween val="midCat"/>
        <c:majorUnit val="5.9996816909086813E+34"/>
        <c:minorUnit val="5.9996816909086813E+34"/>
      </c:valAx>
      <c:spPr>
        <a:noFill/>
        <a:ln w="25400">
          <a:noFill/>
        </a:ln>
      </c:spPr>
    </c:plotArea>
    <c:plotVisOnly val="1"/>
    <c:dispBlanksAs val="gap"/>
  </c:chart>
  <c:spPr>
    <a:solidFill>
      <a:srgbClr val="FFFFFF"/>
    </a:solidFill>
    <a:ln w="3175">
      <a:solidFill>
        <a:srgbClr val="000000"/>
      </a:solidFill>
      <a:prstDash val="solid"/>
    </a:ln>
  </c:spPr>
  <c:txPr>
    <a:bodyPr/>
    <a:lstStyle/>
    <a:p>
      <a:pPr>
        <a:defRPr sz="1100" b="1"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50" b="0" i="0" u="none" strike="noStrike" baseline="0">
                <a:solidFill>
                  <a:srgbClr val="000000"/>
                </a:solidFill>
                <a:latin typeface="Times New Roman"/>
                <a:ea typeface="Times New Roman"/>
                <a:cs typeface="Times New Roman"/>
              </a:defRPr>
            </a:pPr>
            <a:r>
              <a:rPr lang="bg-BG" sz="1200" b="1" i="0" u="none" strike="noStrike" baseline="0">
                <a:solidFill>
                  <a:srgbClr val="000000"/>
                </a:solidFill>
                <a:latin typeface="Times New Roman"/>
                <a:cs typeface="Times New Roman"/>
              </a:rPr>
              <a:t>Интегрални граници за </a:t>
            </a:r>
            <a:r>
              <a:rPr lang="en-US" sz="1200" b="1" i="0" u="none" strike="noStrike" baseline="0">
                <a:solidFill>
                  <a:srgbClr val="000000"/>
                </a:solidFill>
                <a:latin typeface="Times New Roman"/>
                <a:cs typeface="Times New Roman"/>
              </a:rPr>
              <a:t>F(x)=0.9 </a:t>
            </a:r>
            <a:r>
              <a:rPr lang="bg-BG" sz="1200" b="1" i="0" u="none" strike="noStrike" baseline="0">
                <a:solidFill>
                  <a:srgbClr val="000000"/>
                </a:solidFill>
                <a:latin typeface="Times New Roman"/>
                <a:cs typeface="Times New Roman"/>
              </a:rPr>
              <a:t>при различни стойности на </a:t>
            </a:r>
            <a:r>
              <a:rPr lang="en-US" sz="1200" b="1" i="0" u="none" strike="noStrike" baseline="0">
                <a:solidFill>
                  <a:srgbClr val="000000"/>
                </a:solidFill>
                <a:latin typeface="Times New Roman"/>
                <a:cs typeface="Times New Roman"/>
              </a:rPr>
              <a:t>n </a:t>
            </a:r>
          </a:p>
        </c:rich>
      </c:tx>
      <c:layout>
        <c:manualLayout>
          <c:xMode val="edge"/>
          <c:yMode val="edge"/>
          <c:x val="1.2847965738758045E-2"/>
          <c:y val="1.3477088948787229E-2"/>
        </c:manualLayout>
      </c:layout>
      <c:spPr>
        <a:noFill/>
        <a:ln w="25400">
          <a:noFill/>
        </a:ln>
      </c:spPr>
    </c:title>
    <c:plotArea>
      <c:layout>
        <c:manualLayout>
          <c:layoutTarget val="inner"/>
          <c:xMode val="edge"/>
          <c:yMode val="edge"/>
          <c:x val="1.2847965738758045E-2"/>
          <c:y val="5.1212938005390833E-2"/>
          <c:w val="0.98072805139186292"/>
          <c:h val="0.90026954177897556"/>
        </c:manualLayout>
      </c:layout>
      <c:scatterChart>
        <c:scatterStyle val="smoothMarker"/>
        <c:ser>
          <c:idx val="0"/>
          <c:order val="0"/>
          <c:tx>
            <c:strRef>
              <c:f>'t-distribution'!$AC$4</c:f>
              <c:strCache>
                <c:ptCount val="1"/>
                <c:pt idx="0">
                  <c:v>t-разпределение</c:v>
                </c:pt>
              </c:strCache>
            </c:strRef>
          </c:tx>
          <c:spPr>
            <a:ln w="25400">
              <a:solidFill>
                <a:srgbClr val="000080"/>
              </a:solidFill>
              <a:prstDash val="solid"/>
            </a:ln>
          </c:spPr>
          <c:marker>
            <c:symbol val="none"/>
          </c:marker>
          <c:dLbls>
            <c:dLbl>
              <c:idx val="60"/>
              <c:layout>
                <c:manualLayout>
                  <c:x val="-5.3176415046620414E-2"/>
                  <c:y val="5.885632220500743E-2"/>
                </c:manualLayout>
              </c:layout>
              <c:tx>
                <c:rich>
                  <a:bodyPr rot="5400000" vert="horz"/>
                  <a:lstStyle/>
                  <a:p>
                    <a:pPr algn="ctr">
                      <a:defRPr sz="950" b="0" i="0" u="none" strike="noStrike" baseline="0">
                        <a:solidFill>
                          <a:srgbClr val="000000"/>
                        </a:solidFill>
                        <a:latin typeface="Times New Roman"/>
                        <a:ea typeface="Times New Roman"/>
                        <a:cs typeface="Times New Roman"/>
                      </a:defRPr>
                    </a:pPr>
                    <a:r>
                      <a:rPr lang="en-US"/>
                      <a:t>,</a:t>
                    </a:r>
                  </a:p>
                </c:rich>
              </c:tx>
              <c:spPr>
                <a:noFill/>
                <a:ln w="25400">
                  <a:noFill/>
                </a:ln>
              </c:spPr>
              <c:dLblPos val="r"/>
              <c:showLegendKey val="1"/>
            </c:dLbl>
            <c:delete val="1"/>
          </c:dLbls>
          <c:xVal>
            <c:numRef>
              <c:f>'t-distribution'!$O$17:$O$97</c:f>
              <c:numCache>
                <c:formatCode>General</c:formatCode>
                <c:ptCount val="81"/>
                <c:pt idx="0">
                  <c:v>-4</c:v>
                </c:pt>
                <c:pt idx="1">
                  <c:v>-3.9</c:v>
                </c:pt>
                <c:pt idx="2">
                  <c:v>-3.8</c:v>
                </c:pt>
                <c:pt idx="3">
                  <c:v>-3.7</c:v>
                </c:pt>
                <c:pt idx="4">
                  <c:v>-3.6</c:v>
                </c:pt>
                <c:pt idx="5">
                  <c:v>-3.5</c:v>
                </c:pt>
                <c:pt idx="6">
                  <c:v>-3.4</c:v>
                </c:pt>
                <c:pt idx="7">
                  <c:v>-3.3</c:v>
                </c:pt>
                <c:pt idx="8">
                  <c:v>-3.2</c:v>
                </c:pt>
                <c:pt idx="9">
                  <c:v>-3.1</c:v>
                </c:pt>
                <c:pt idx="10">
                  <c:v>-3</c:v>
                </c:pt>
                <c:pt idx="11">
                  <c:v>-2.9</c:v>
                </c:pt>
                <c:pt idx="12">
                  <c:v>-2.8</c:v>
                </c:pt>
                <c:pt idx="13">
                  <c:v>-2.7</c:v>
                </c:pt>
                <c:pt idx="14">
                  <c:v>-2.6</c:v>
                </c:pt>
                <c:pt idx="15">
                  <c:v>-2.5</c:v>
                </c:pt>
                <c:pt idx="16">
                  <c:v>-2.4</c:v>
                </c:pt>
                <c:pt idx="17">
                  <c:v>-2.2999999999999998</c:v>
                </c:pt>
                <c:pt idx="18">
                  <c:v>-2.2000000000000002</c:v>
                </c:pt>
                <c:pt idx="19">
                  <c:v>-2.1</c:v>
                </c:pt>
                <c:pt idx="20">
                  <c:v>-2</c:v>
                </c:pt>
                <c:pt idx="21">
                  <c:v>-1.9</c:v>
                </c:pt>
                <c:pt idx="22">
                  <c:v>-1.8</c:v>
                </c:pt>
                <c:pt idx="23">
                  <c:v>-1.7</c:v>
                </c:pt>
                <c:pt idx="24">
                  <c:v>-1.6</c:v>
                </c:pt>
                <c:pt idx="25">
                  <c:v>-1.5</c:v>
                </c:pt>
                <c:pt idx="26">
                  <c:v>-1.4</c:v>
                </c:pt>
                <c:pt idx="27">
                  <c:v>-1.3</c:v>
                </c:pt>
                <c:pt idx="28">
                  <c:v>-1.2</c:v>
                </c:pt>
                <c:pt idx="29">
                  <c:v>-1.1000000000000001</c:v>
                </c:pt>
                <c:pt idx="30">
                  <c:v>-1</c:v>
                </c:pt>
                <c:pt idx="31">
                  <c:v>-0.9</c:v>
                </c:pt>
                <c:pt idx="32">
                  <c:v>-0.8</c:v>
                </c:pt>
                <c:pt idx="33">
                  <c:v>-0.7</c:v>
                </c:pt>
                <c:pt idx="34">
                  <c:v>-0.6</c:v>
                </c:pt>
                <c:pt idx="35">
                  <c:v>-0.5</c:v>
                </c:pt>
                <c:pt idx="36">
                  <c:v>-0.4</c:v>
                </c:pt>
                <c:pt idx="37">
                  <c:v>-0.3</c:v>
                </c:pt>
                <c:pt idx="38">
                  <c:v>-0.2</c:v>
                </c:pt>
                <c:pt idx="39">
                  <c:v>-0.1</c:v>
                </c:pt>
                <c:pt idx="40">
                  <c:v>0</c:v>
                </c:pt>
                <c:pt idx="41">
                  <c:v>9.9999999999999603E-2</c:v>
                </c:pt>
                <c:pt idx="42">
                  <c:v>0.2</c:v>
                </c:pt>
                <c:pt idx="43">
                  <c:v>0.3</c:v>
                </c:pt>
                <c:pt idx="44">
                  <c:v>0.4</c:v>
                </c:pt>
                <c:pt idx="45">
                  <c:v>0.5</c:v>
                </c:pt>
                <c:pt idx="46">
                  <c:v>0.6</c:v>
                </c:pt>
                <c:pt idx="47">
                  <c:v>0.7</c:v>
                </c:pt>
                <c:pt idx="48">
                  <c:v>0.8</c:v>
                </c:pt>
                <c:pt idx="49">
                  <c:v>0.9</c:v>
                </c:pt>
                <c:pt idx="50">
                  <c:v>1</c:v>
                </c:pt>
                <c:pt idx="51">
                  <c:v>1.1000000000000001</c:v>
                </c:pt>
                <c:pt idx="52">
                  <c:v>1.2</c:v>
                </c:pt>
                <c:pt idx="53">
                  <c:v>1.3</c:v>
                </c:pt>
                <c:pt idx="54">
                  <c:v>1.4</c:v>
                </c:pt>
                <c:pt idx="55">
                  <c:v>1.50000000000001</c:v>
                </c:pt>
                <c:pt idx="56">
                  <c:v>1.6</c:v>
                </c:pt>
                <c:pt idx="57">
                  <c:v>1.7</c:v>
                </c:pt>
                <c:pt idx="58">
                  <c:v>1.80000000000001</c:v>
                </c:pt>
                <c:pt idx="59">
                  <c:v>1.9000000000000099</c:v>
                </c:pt>
                <c:pt idx="60">
                  <c:v>2.0000000000000102</c:v>
                </c:pt>
                <c:pt idx="61">
                  <c:v>2.1</c:v>
                </c:pt>
                <c:pt idx="62">
                  <c:v>2.2000000000000099</c:v>
                </c:pt>
                <c:pt idx="63">
                  <c:v>2.30000000000001</c:v>
                </c:pt>
                <c:pt idx="64">
                  <c:v>2.4000000000000101</c:v>
                </c:pt>
                <c:pt idx="65">
                  <c:v>2.5000000000000102</c:v>
                </c:pt>
                <c:pt idx="66">
                  <c:v>2.6000000000000099</c:v>
                </c:pt>
                <c:pt idx="67">
                  <c:v>2.7000000000000099</c:v>
                </c:pt>
                <c:pt idx="68">
                  <c:v>2.80000000000001</c:v>
                </c:pt>
                <c:pt idx="69">
                  <c:v>2.9000000000000101</c:v>
                </c:pt>
                <c:pt idx="70">
                  <c:v>3.0000000000000102</c:v>
                </c:pt>
                <c:pt idx="71">
                  <c:v>3.1000000000000099</c:v>
                </c:pt>
                <c:pt idx="72">
                  <c:v>3.2000000000000099</c:v>
                </c:pt>
                <c:pt idx="73">
                  <c:v>3.30000000000001</c:v>
                </c:pt>
                <c:pt idx="74">
                  <c:v>3.4000000000000101</c:v>
                </c:pt>
                <c:pt idx="75">
                  <c:v>3.5000000000000102</c:v>
                </c:pt>
                <c:pt idx="76">
                  <c:v>3.6000000000000099</c:v>
                </c:pt>
                <c:pt idx="77">
                  <c:v>3.7000000000000099</c:v>
                </c:pt>
                <c:pt idx="78">
                  <c:v>3.80000000000001</c:v>
                </c:pt>
                <c:pt idx="79">
                  <c:v>3.9000000000000101</c:v>
                </c:pt>
                <c:pt idx="80">
                  <c:v>4.0000000000000098</c:v>
                </c:pt>
              </c:numCache>
            </c:numRef>
          </c:xVal>
          <c:yVal>
            <c:numRef>
              <c:f>'t-distribution'!$AC$17:$AC$97</c:f>
              <c:numCache>
                <c:formatCode>0.00</c:formatCode>
                <c:ptCount val="81"/>
                <c:pt idx="0">
                  <c:v>4.6431270921066829E-3</c:v>
                </c:pt>
                <c:pt idx="1">
                  <c:v>5.2091818059511324E-3</c:v>
                </c:pt>
                <c:pt idx="2">
                  <c:v>5.8530154944902773E-3</c:v>
                </c:pt>
                <c:pt idx="3">
                  <c:v>6.586285485044991E-3</c:v>
                </c:pt>
                <c:pt idx="4">
                  <c:v>7.4224872214183812E-3</c:v>
                </c:pt>
                <c:pt idx="5">
                  <c:v>8.3772438502445878E-3</c:v>
                </c:pt>
                <c:pt idx="6">
                  <c:v>9.4686368026672251E-3</c:v>
                </c:pt>
                <c:pt idx="7">
                  <c:v>1.0717580741017266E-2</c:v>
                </c:pt>
                <c:pt idx="8">
                  <c:v>1.2148245352192071E-2</c:v>
                </c:pt>
                <c:pt idx="9">
                  <c:v>1.378852490168524E-2</c:v>
                </c:pt>
                <c:pt idx="10">
                  <c:v>1.567055393586006E-2</c:v>
                </c:pt>
                <c:pt idx="11">
                  <c:v>1.7831263673279935E-2</c:v>
                </c:pt>
                <c:pt idx="12">
                  <c:v>2.0312968001334867E-2</c:v>
                </c:pt>
                <c:pt idx="13">
                  <c:v>2.3163960032366815E-2</c:v>
                </c:pt>
                <c:pt idx="14">
                  <c:v>2.643908921799085E-2</c:v>
                </c:pt>
                <c:pt idx="15">
                  <c:v>3.0200274348422491E-2</c:v>
                </c:pt>
                <c:pt idx="16">
                  <c:v>3.4516888654463729E-2</c:v>
                </c:pt>
                <c:pt idx="17">
                  <c:v>3.9465929095076749E-2</c:v>
                </c:pt>
                <c:pt idx="18">
                  <c:v>4.5131852518207886E-2</c:v>
                </c:pt>
                <c:pt idx="19">
                  <c:v>5.1605927188446032E-2</c:v>
                </c:pt>
                <c:pt idx="20">
                  <c:v>5.8984910836762675E-2</c:v>
                </c:pt>
                <c:pt idx="21">
                  <c:v>6.7368829414934259E-2</c:v>
                </c:pt>
                <c:pt idx="22">
                  <c:v>7.6857600297237982E-2</c:v>
                </c:pt>
                <c:pt idx="23">
                  <c:v>8.7546229422683808E-2</c:v>
                </c:pt>
                <c:pt idx="24">
                  <c:v>9.9518327591449837E-2</c:v>
                </c:pt>
                <c:pt idx="25">
                  <c:v>0.11283775472549099</c:v>
                </c:pt>
                <c:pt idx="26">
                  <c:v>0.12753833315869481</c:v>
                </c:pt>
                <c:pt idx="27">
                  <c:v>0.14361179229023027</c:v>
                </c:pt>
                <c:pt idx="28">
                  <c:v>0.1609944310004526</c:v>
                </c:pt>
                <c:pt idx="29">
                  <c:v>0.17955340899872663</c:v>
                </c:pt>
                <c:pt idx="30">
                  <c:v>0.19907407407407407</c:v>
                </c:pt>
                <c:pt idx="31">
                  <c:v>0.21925023039502553</c:v>
                </c:pt>
                <c:pt idx="32">
                  <c:v>0.23967963995703506</c:v>
                </c:pt>
                <c:pt idx="33">
                  <c:v>0.25986717318525637</c:v>
                </c:pt>
                <c:pt idx="34">
                  <c:v>0.27923772206022679</c:v>
                </c:pt>
                <c:pt idx="35">
                  <c:v>0.2971601338948277</c:v>
                </c:pt>
                <c:pt idx="36">
                  <c:v>0.31298199226809287</c:v>
                </c:pt>
                <c:pt idx="37">
                  <c:v>0.32607320226611164</c:v>
                </c:pt>
                <c:pt idx="38">
                  <c:v>0.33587435562114315</c:v>
                </c:pt>
                <c:pt idx="39">
                  <c:v>0.34194422856232942</c:v>
                </c:pt>
                <c:pt idx="40">
                  <c:v>0.34399999999999997</c:v>
                </c:pt>
                <c:pt idx="41">
                  <c:v>0.34194422856232942</c:v>
                </c:pt>
                <c:pt idx="42">
                  <c:v>0.33587435562114315</c:v>
                </c:pt>
                <c:pt idx="43">
                  <c:v>0.32607320226611164</c:v>
                </c:pt>
                <c:pt idx="44">
                  <c:v>0.31298199226809287</c:v>
                </c:pt>
                <c:pt idx="45">
                  <c:v>0.2971601338948277</c:v>
                </c:pt>
                <c:pt idx="46">
                  <c:v>0.27923772206022679</c:v>
                </c:pt>
                <c:pt idx="47">
                  <c:v>0.25986717318525637</c:v>
                </c:pt>
                <c:pt idx="48">
                  <c:v>0.23967963995703506</c:v>
                </c:pt>
                <c:pt idx="49">
                  <c:v>0.21925023039502553</c:v>
                </c:pt>
                <c:pt idx="50">
                  <c:v>0.19907407407407407</c:v>
                </c:pt>
                <c:pt idx="51">
                  <c:v>0.17955340899872663</c:v>
                </c:pt>
                <c:pt idx="52">
                  <c:v>0.1609944310004526</c:v>
                </c:pt>
                <c:pt idx="53">
                  <c:v>0.14361179229023027</c:v>
                </c:pt>
                <c:pt idx="54">
                  <c:v>0.12753833315869481</c:v>
                </c:pt>
                <c:pt idx="55">
                  <c:v>0.1128377547254896</c:v>
                </c:pt>
                <c:pt idx="56">
                  <c:v>9.9518327591449837E-2</c:v>
                </c:pt>
                <c:pt idx="57">
                  <c:v>8.7546229422683808E-2</c:v>
                </c:pt>
                <c:pt idx="58">
                  <c:v>7.6857600297236997E-2</c:v>
                </c:pt>
                <c:pt idx="59">
                  <c:v>6.7368829414933371E-2</c:v>
                </c:pt>
                <c:pt idx="60">
                  <c:v>5.8984910836761877E-2</c:v>
                </c:pt>
                <c:pt idx="61">
                  <c:v>5.1605927188446032E-2</c:v>
                </c:pt>
                <c:pt idx="62">
                  <c:v>4.5131852518207317E-2</c:v>
                </c:pt>
                <c:pt idx="63">
                  <c:v>3.9465929095076208E-2</c:v>
                </c:pt>
                <c:pt idx="64">
                  <c:v>3.4516888654463257E-2</c:v>
                </c:pt>
                <c:pt idx="65">
                  <c:v>3.0200274348422082E-2</c:v>
                </c:pt>
                <c:pt idx="66">
                  <c:v>2.6439089217990527E-2</c:v>
                </c:pt>
                <c:pt idx="67">
                  <c:v>2.316396003236651E-2</c:v>
                </c:pt>
                <c:pt idx="68">
                  <c:v>2.0312968001334593E-2</c:v>
                </c:pt>
                <c:pt idx="69">
                  <c:v>1.7831263673279696E-2</c:v>
                </c:pt>
                <c:pt idx="70">
                  <c:v>1.5670553935859852E-2</c:v>
                </c:pt>
                <c:pt idx="71">
                  <c:v>1.3788524901685074E-2</c:v>
                </c:pt>
                <c:pt idx="72">
                  <c:v>1.214824535219192E-2</c:v>
                </c:pt>
                <c:pt idx="73">
                  <c:v>1.071758074101713E-2</c:v>
                </c:pt>
                <c:pt idx="74">
                  <c:v>9.4686368026671089E-3</c:v>
                </c:pt>
                <c:pt idx="75">
                  <c:v>8.3772438502444837E-3</c:v>
                </c:pt>
                <c:pt idx="76">
                  <c:v>7.4224872214182936E-3</c:v>
                </c:pt>
                <c:pt idx="77">
                  <c:v>6.5862854850449164E-3</c:v>
                </c:pt>
                <c:pt idx="78">
                  <c:v>5.8530154944902088E-3</c:v>
                </c:pt>
                <c:pt idx="79">
                  <c:v>5.2091818059510709E-3</c:v>
                </c:pt>
                <c:pt idx="80">
                  <c:v>4.6431270921066334E-3</c:v>
                </c:pt>
              </c:numCache>
            </c:numRef>
          </c:yVal>
          <c:smooth val="1"/>
        </c:ser>
        <c:ser>
          <c:idx val="1"/>
          <c:order val="1"/>
          <c:tx>
            <c:strRef>
              <c:f>'t-distribution'!$AJ$4</c:f>
              <c:strCache>
                <c:ptCount val="1"/>
                <c:pt idx="0">
                  <c:v>t-разпределение n=2</c:v>
                </c:pt>
              </c:strCache>
            </c:strRef>
          </c:tx>
          <c:spPr>
            <a:ln w="25400">
              <a:solidFill>
                <a:srgbClr val="FF00FF"/>
              </a:solidFill>
              <a:prstDash val="sysDash"/>
            </a:ln>
          </c:spPr>
          <c:marker>
            <c:symbol val="none"/>
          </c:marker>
          <c:dPt>
            <c:idx val="69"/>
            <c:marker>
              <c:symbol val="plus"/>
              <c:size val="20"/>
              <c:spPr>
                <a:noFill/>
                <a:ln>
                  <a:solidFill>
                    <a:srgbClr val="FF00FF"/>
                  </a:solidFill>
                  <a:prstDash val="solid"/>
                </a:ln>
              </c:spPr>
            </c:marker>
          </c:dPt>
          <c:xVal>
            <c:numRef>
              <c:f>'t-distribution'!$O$17:$O$97</c:f>
              <c:numCache>
                <c:formatCode>General</c:formatCode>
                <c:ptCount val="81"/>
                <c:pt idx="0">
                  <c:v>-4</c:v>
                </c:pt>
                <c:pt idx="1">
                  <c:v>-3.9</c:v>
                </c:pt>
                <c:pt idx="2">
                  <c:v>-3.8</c:v>
                </c:pt>
                <c:pt idx="3">
                  <c:v>-3.7</c:v>
                </c:pt>
                <c:pt idx="4">
                  <c:v>-3.6</c:v>
                </c:pt>
                <c:pt idx="5">
                  <c:v>-3.5</c:v>
                </c:pt>
                <c:pt idx="6">
                  <c:v>-3.4</c:v>
                </c:pt>
                <c:pt idx="7">
                  <c:v>-3.3</c:v>
                </c:pt>
                <c:pt idx="8">
                  <c:v>-3.2</c:v>
                </c:pt>
                <c:pt idx="9">
                  <c:v>-3.1</c:v>
                </c:pt>
                <c:pt idx="10">
                  <c:v>-3</c:v>
                </c:pt>
                <c:pt idx="11">
                  <c:v>-2.9</c:v>
                </c:pt>
                <c:pt idx="12">
                  <c:v>-2.8</c:v>
                </c:pt>
                <c:pt idx="13">
                  <c:v>-2.7</c:v>
                </c:pt>
                <c:pt idx="14">
                  <c:v>-2.6</c:v>
                </c:pt>
                <c:pt idx="15">
                  <c:v>-2.5</c:v>
                </c:pt>
                <c:pt idx="16">
                  <c:v>-2.4</c:v>
                </c:pt>
                <c:pt idx="17">
                  <c:v>-2.2999999999999998</c:v>
                </c:pt>
                <c:pt idx="18">
                  <c:v>-2.2000000000000002</c:v>
                </c:pt>
                <c:pt idx="19">
                  <c:v>-2.1</c:v>
                </c:pt>
                <c:pt idx="20">
                  <c:v>-2</c:v>
                </c:pt>
                <c:pt idx="21">
                  <c:v>-1.9</c:v>
                </c:pt>
                <c:pt idx="22">
                  <c:v>-1.8</c:v>
                </c:pt>
                <c:pt idx="23">
                  <c:v>-1.7</c:v>
                </c:pt>
                <c:pt idx="24">
                  <c:v>-1.6</c:v>
                </c:pt>
                <c:pt idx="25">
                  <c:v>-1.5</c:v>
                </c:pt>
                <c:pt idx="26">
                  <c:v>-1.4</c:v>
                </c:pt>
                <c:pt idx="27">
                  <c:v>-1.3</c:v>
                </c:pt>
                <c:pt idx="28">
                  <c:v>-1.2</c:v>
                </c:pt>
                <c:pt idx="29">
                  <c:v>-1.1000000000000001</c:v>
                </c:pt>
                <c:pt idx="30">
                  <c:v>-1</c:v>
                </c:pt>
                <c:pt idx="31">
                  <c:v>-0.9</c:v>
                </c:pt>
                <c:pt idx="32">
                  <c:v>-0.8</c:v>
                </c:pt>
                <c:pt idx="33">
                  <c:v>-0.7</c:v>
                </c:pt>
                <c:pt idx="34">
                  <c:v>-0.6</c:v>
                </c:pt>
                <c:pt idx="35">
                  <c:v>-0.5</c:v>
                </c:pt>
                <c:pt idx="36">
                  <c:v>-0.4</c:v>
                </c:pt>
                <c:pt idx="37">
                  <c:v>-0.3</c:v>
                </c:pt>
                <c:pt idx="38">
                  <c:v>-0.2</c:v>
                </c:pt>
                <c:pt idx="39">
                  <c:v>-0.1</c:v>
                </c:pt>
                <c:pt idx="40">
                  <c:v>0</c:v>
                </c:pt>
                <c:pt idx="41">
                  <c:v>9.9999999999999603E-2</c:v>
                </c:pt>
                <c:pt idx="42">
                  <c:v>0.2</c:v>
                </c:pt>
                <c:pt idx="43">
                  <c:v>0.3</c:v>
                </c:pt>
                <c:pt idx="44">
                  <c:v>0.4</c:v>
                </c:pt>
                <c:pt idx="45">
                  <c:v>0.5</c:v>
                </c:pt>
                <c:pt idx="46">
                  <c:v>0.6</c:v>
                </c:pt>
                <c:pt idx="47">
                  <c:v>0.7</c:v>
                </c:pt>
                <c:pt idx="48">
                  <c:v>0.8</c:v>
                </c:pt>
                <c:pt idx="49">
                  <c:v>0.9</c:v>
                </c:pt>
                <c:pt idx="50">
                  <c:v>1</c:v>
                </c:pt>
                <c:pt idx="51">
                  <c:v>1.1000000000000001</c:v>
                </c:pt>
                <c:pt idx="52">
                  <c:v>1.2</c:v>
                </c:pt>
                <c:pt idx="53">
                  <c:v>1.3</c:v>
                </c:pt>
                <c:pt idx="54">
                  <c:v>1.4</c:v>
                </c:pt>
                <c:pt idx="55">
                  <c:v>1.50000000000001</c:v>
                </c:pt>
                <c:pt idx="56">
                  <c:v>1.6</c:v>
                </c:pt>
                <c:pt idx="57">
                  <c:v>1.7</c:v>
                </c:pt>
                <c:pt idx="58">
                  <c:v>1.80000000000001</c:v>
                </c:pt>
                <c:pt idx="59">
                  <c:v>1.9000000000000099</c:v>
                </c:pt>
                <c:pt idx="60">
                  <c:v>2.0000000000000102</c:v>
                </c:pt>
                <c:pt idx="61">
                  <c:v>2.1</c:v>
                </c:pt>
                <c:pt idx="62">
                  <c:v>2.2000000000000099</c:v>
                </c:pt>
                <c:pt idx="63">
                  <c:v>2.30000000000001</c:v>
                </c:pt>
                <c:pt idx="64">
                  <c:v>2.4000000000000101</c:v>
                </c:pt>
                <c:pt idx="65">
                  <c:v>2.5000000000000102</c:v>
                </c:pt>
                <c:pt idx="66">
                  <c:v>2.6000000000000099</c:v>
                </c:pt>
                <c:pt idx="67">
                  <c:v>2.7000000000000099</c:v>
                </c:pt>
                <c:pt idx="68">
                  <c:v>2.80000000000001</c:v>
                </c:pt>
                <c:pt idx="69">
                  <c:v>2.9000000000000101</c:v>
                </c:pt>
                <c:pt idx="70">
                  <c:v>3.0000000000000102</c:v>
                </c:pt>
                <c:pt idx="71">
                  <c:v>3.1000000000000099</c:v>
                </c:pt>
                <c:pt idx="72">
                  <c:v>3.2000000000000099</c:v>
                </c:pt>
                <c:pt idx="73">
                  <c:v>3.30000000000001</c:v>
                </c:pt>
                <c:pt idx="74">
                  <c:v>3.4000000000000101</c:v>
                </c:pt>
                <c:pt idx="75">
                  <c:v>3.5000000000000102</c:v>
                </c:pt>
                <c:pt idx="76">
                  <c:v>3.6000000000000099</c:v>
                </c:pt>
                <c:pt idx="77">
                  <c:v>3.7000000000000099</c:v>
                </c:pt>
                <c:pt idx="78">
                  <c:v>3.80000000000001</c:v>
                </c:pt>
                <c:pt idx="79">
                  <c:v>3.9000000000000101</c:v>
                </c:pt>
                <c:pt idx="80">
                  <c:v>4.0000000000000098</c:v>
                </c:pt>
              </c:numCache>
            </c:numRef>
          </c:xVal>
          <c:yVal>
            <c:numRef>
              <c:f>'t-distribution'!$AJ$17:$AJ$97</c:f>
              <c:numCache>
                <c:formatCode>0.0000</c:formatCode>
                <c:ptCount val="81"/>
                <c:pt idx="0">
                  <c:v>1.1962962962962963E-2</c:v>
                </c:pt>
                <c:pt idx="1">
                  <c:v>1.2796058306899961E-2</c:v>
                </c:pt>
                <c:pt idx="2">
                  <c:v>1.3705497224580017E-2</c:v>
                </c:pt>
                <c:pt idx="3">
                  <c:v>1.4699856678057621E-2</c:v>
                </c:pt>
                <c:pt idx="4">
                  <c:v>1.5788836430017595E-2</c:v>
                </c:pt>
                <c:pt idx="5">
                  <c:v>1.6983422716681382E-2</c:v>
                </c:pt>
                <c:pt idx="6">
                  <c:v>1.8296077091707205E-2</c:v>
                </c:pt>
                <c:pt idx="7">
                  <c:v>1.974095414866698E-2</c:v>
                </c:pt>
                <c:pt idx="8">
                  <c:v>2.1334152202270026E-2</c:v>
                </c:pt>
                <c:pt idx="9">
                  <c:v>2.3094001315623877E-2</c:v>
                </c:pt>
                <c:pt idx="10">
                  <c:v>2.5041393230131697E-2</c:v>
                </c:pt>
                <c:pt idx="11">
                  <c:v>2.7200157673969334E-2</c:v>
                </c:pt>
                <c:pt idx="12">
                  <c:v>2.9597489024144379E-2</c:v>
                </c:pt>
                <c:pt idx="13">
                  <c:v>3.2264426121621073E-2</c:v>
                </c:pt>
                <c:pt idx="14">
                  <c:v>3.523638581490899E-2</c:v>
                </c:pt>
                <c:pt idx="15">
                  <c:v>3.8553746992799495E-2</c:v>
                </c:pt>
                <c:pt idx="16">
                  <c:v>4.2262475687907079E-2</c:v>
                </c:pt>
                <c:pt idx="17">
                  <c:v>4.6414772204085741E-2</c:v>
                </c:pt>
                <c:pt idx="18">
                  <c:v>5.1069706652277086E-2</c:v>
                </c:pt>
                <c:pt idx="19">
                  <c:v>5.6293787779524644E-2</c:v>
                </c:pt>
                <c:pt idx="20">
                  <c:v>6.2161378982749711E-2</c:v>
                </c:pt>
                <c:pt idx="21">
                  <c:v>6.8754831796994612E-2</c:v>
                </c:pt>
                <c:pt idx="22">
                  <c:v>7.616414748798267E-2</c:v>
                </c:pt>
                <c:pt idx="23">
                  <c:v>8.4485898504424811E-2</c:v>
                </c:pt>
                <c:pt idx="24">
                  <c:v>9.3821041958773915E-2</c:v>
                </c:pt>
                <c:pt idx="25">
                  <c:v>0.10427113976664536</c:v>
                </c:pt>
                <c:pt idx="26">
                  <c:v>0.11593237606542453</c:v>
                </c:pt>
                <c:pt idx="27">
                  <c:v>0.1288866591587188</c:v>
                </c:pt>
                <c:pt idx="28">
                  <c:v>0.14318906458555614</c:v>
                </c:pt>
                <c:pt idx="29">
                  <c:v>0.15885100514786685</c:v>
                </c:pt>
                <c:pt idx="30">
                  <c:v>0.17581893042643701</c:v>
                </c:pt>
                <c:pt idx="31">
                  <c:v>0.19394921938348766</c:v>
                </c:pt>
                <c:pt idx="32">
                  <c:v>0.21298137452155452</c:v>
                </c:pt>
                <c:pt idx="33">
                  <c:v>0.23251367217393631</c:v>
                </c:pt>
                <c:pt idx="34">
                  <c:v>0.25198779795013432</c:v>
                </c:pt>
                <c:pt idx="35">
                  <c:v>0.27069095149422795</c:v>
                </c:pt>
                <c:pt idx="36">
                  <c:v>0.2877841619571746</c:v>
                </c:pt>
                <c:pt idx="37">
                  <c:v>0.30236261079115695</c:v>
                </c:pt>
                <c:pt idx="38">
                  <c:v>0.31354672194261352</c:v>
                </c:pt>
                <c:pt idx="39">
                  <c:v>0.32059255279877164</c:v>
                </c:pt>
                <c:pt idx="40">
                  <c:v>0.32300000000000001</c:v>
                </c:pt>
                <c:pt idx="41">
                  <c:v>0.32059255279877164</c:v>
                </c:pt>
                <c:pt idx="42">
                  <c:v>0.31354672194261352</c:v>
                </c:pt>
                <c:pt idx="43">
                  <c:v>0.30236261079115695</c:v>
                </c:pt>
                <c:pt idx="44">
                  <c:v>0.2877841619571746</c:v>
                </c:pt>
                <c:pt idx="45">
                  <c:v>0.27069095149422795</c:v>
                </c:pt>
                <c:pt idx="46">
                  <c:v>0.25198779795013432</c:v>
                </c:pt>
                <c:pt idx="47">
                  <c:v>0.23251367217393631</c:v>
                </c:pt>
                <c:pt idx="48">
                  <c:v>0.21298137452155452</c:v>
                </c:pt>
                <c:pt idx="49">
                  <c:v>0.19394921938348766</c:v>
                </c:pt>
                <c:pt idx="50">
                  <c:v>0.17581893042643701</c:v>
                </c:pt>
                <c:pt idx="51">
                  <c:v>0.15885100514786685</c:v>
                </c:pt>
                <c:pt idx="52">
                  <c:v>0.14318906458555614</c:v>
                </c:pt>
                <c:pt idx="53">
                  <c:v>0.1288866591587188</c:v>
                </c:pt>
                <c:pt idx="54">
                  <c:v>0.11593237606542453</c:v>
                </c:pt>
                <c:pt idx="55">
                  <c:v>0.10427113976664426</c:v>
                </c:pt>
                <c:pt idx="56">
                  <c:v>9.3821041958773915E-2</c:v>
                </c:pt>
                <c:pt idx="57">
                  <c:v>8.4485898504424811E-2</c:v>
                </c:pt>
                <c:pt idx="58">
                  <c:v>7.6164147487981906E-2</c:v>
                </c:pt>
                <c:pt idx="59">
                  <c:v>6.8754831796993932E-2</c:v>
                </c:pt>
                <c:pt idx="60">
                  <c:v>6.2161378982749066E-2</c:v>
                </c:pt>
                <c:pt idx="61">
                  <c:v>5.6293787779524644E-2</c:v>
                </c:pt>
                <c:pt idx="62">
                  <c:v>5.1069706652276621E-2</c:v>
                </c:pt>
                <c:pt idx="63">
                  <c:v>4.6414772204085297E-2</c:v>
                </c:pt>
                <c:pt idx="64">
                  <c:v>4.2262475687906684E-2</c:v>
                </c:pt>
                <c:pt idx="65">
                  <c:v>3.8553746992799141E-2</c:v>
                </c:pt>
                <c:pt idx="66">
                  <c:v>3.5236385814908691E-2</c:v>
                </c:pt>
                <c:pt idx="67">
                  <c:v>3.2264426121620809E-2</c:v>
                </c:pt>
                <c:pt idx="68">
                  <c:v>2.9597489024144115E-2</c:v>
                </c:pt>
                <c:pt idx="69">
                  <c:v>2.7200157673969109E-2</c:v>
                </c:pt>
                <c:pt idx="70">
                  <c:v>2.5041393230131489E-2</c:v>
                </c:pt>
                <c:pt idx="71">
                  <c:v>2.3094001315623704E-2</c:v>
                </c:pt>
                <c:pt idx="72">
                  <c:v>2.1334152202269856E-2</c:v>
                </c:pt>
                <c:pt idx="73">
                  <c:v>1.974095414866682E-2</c:v>
                </c:pt>
                <c:pt idx="74">
                  <c:v>1.8296077091707056E-2</c:v>
                </c:pt>
                <c:pt idx="75">
                  <c:v>1.6983422716681261E-2</c:v>
                </c:pt>
                <c:pt idx="76">
                  <c:v>1.5788836430017477E-2</c:v>
                </c:pt>
                <c:pt idx="77">
                  <c:v>1.4699856678057526E-2</c:v>
                </c:pt>
                <c:pt idx="78">
                  <c:v>1.3705497224579912E-2</c:v>
                </c:pt>
                <c:pt idx="79">
                  <c:v>1.2796058306899871E-2</c:v>
                </c:pt>
                <c:pt idx="80">
                  <c:v>1.1962962962962889E-2</c:v>
                </c:pt>
              </c:numCache>
            </c:numRef>
          </c:yVal>
          <c:smooth val="1"/>
        </c:ser>
        <c:axId val="251897728"/>
        <c:axId val="251908096"/>
      </c:scatterChart>
      <c:valAx>
        <c:axId val="251897728"/>
        <c:scaling>
          <c:orientation val="minMax"/>
          <c:max val="4"/>
          <c:min val="-4"/>
        </c:scaling>
        <c:axPos val="b"/>
        <c:title>
          <c:tx>
            <c:rich>
              <a:bodyPr/>
              <a:lstStyle/>
              <a:p>
                <a:pPr>
                  <a:defRPr sz="1150" b="1" i="0" u="none" strike="noStrike" baseline="0">
                    <a:solidFill>
                      <a:srgbClr val="000000"/>
                    </a:solidFill>
                    <a:latin typeface="Times New Roman"/>
                    <a:ea typeface="Times New Roman"/>
                    <a:cs typeface="Times New Roman"/>
                  </a:defRPr>
                </a:pPr>
                <a:r>
                  <a:rPr lang="en-US"/>
                  <a:t>x</a:t>
                </a:r>
              </a:p>
            </c:rich>
          </c:tx>
          <c:layout>
            <c:manualLayout>
              <c:xMode val="edge"/>
              <c:yMode val="edge"/>
              <c:x val="0.96573875802998388"/>
              <c:y val="0.86792452830189371"/>
            </c:manualLayout>
          </c:layout>
          <c:spPr>
            <a:noFill/>
            <a:ln w="25400">
              <a:noFill/>
            </a:ln>
          </c:spPr>
        </c:title>
        <c:numFmt formatCode="General" sourceLinked="1"/>
        <c:majorTickMark val="cross"/>
        <c:tickLblPos val="none"/>
        <c:spPr>
          <a:ln w="3175">
            <a:solidFill>
              <a:srgbClr val="000000"/>
            </a:solidFill>
            <a:prstDash val="solid"/>
          </a:ln>
        </c:spPr>
        <c:crossAx val="251908096"/>
        <c:crossesAt val="-4"/>
        <c:crossBetween val="midCat"/>
        <c:majorUnit val="1"/>
        <c:minorUnit val="0.5"/>
      </c:valAx>
      <c:valAx>
        <c:axId val="251908096"/>
        <c:scaling>
          <c:orientation val="minMax"/>
        </c:scaling>
        <c:axPos val="l"/>
        <c:title>
          <c:tx>
            <c:rich>
              <a:bodyPr rot="0" vert="horz"/>
              <a:lstStyle/>
              <a:p>
                <a:pPr algn="ctr">
                  <a:defRPr sz="1150" b="1" i="0" u="none" strike="noStrike" baseline="0">
                    <a:solidFill>
                      <a:srgbClr val="000000"/>
                    </a:solidFill>
                    <a:latin typeface="Times New Roman"/>
                    <a:ea typeface="Times New Roman"/>
                    <a:cs typeface="Times New Roman"/>
                  </a:defRPr>
                </a:pPr>
                <a:r>
                  <a:rPr lang="en-US"/>
                  <a:t>p(x)</a:t>
                </a:r>
              </a:p>
            </c:rich>
          </c:tx>
          <c:layout>
            <c:manualLayout>
              <c:xMode val="edge"/>
              <c:yMode val="edge"/>
              <c:x val="0.52890792291220556"/>
              <c:y val="6.7385444743935513E-2"/>
            </c:manualLayout>
          </c:layout>
          <c:spPr>
            <a:noFill/>
            <a:ln w="25400">
              <a:noFill/>
            </a:ln>
          </c:spPr>
        </c:title>
        <c:numFmt formatCode="0.00" sourceLinked="1"/>
        <c:tickLblPos val="nextTo"/>
        <c:spPr>
          <a:ln w="3175">
            <a:solidFill>
              <a:srgbClr val="000000"/>
            </a:solidFill>
            <a:prstDash val="solid"/>
          </a:ln>
        </c:spPr>
        <c:txPr>
          <a:bodyPr rot="0" vert="horz"/>
          <a:lstStyle/>
          <a:p>
            <a:pPr>
              <a:defRPr sz="1150" b="0" i="0" u="none" strike="noStrike" baseline="0">
                <a:solidFill>
                  <a:srgbClr val="000000"/>
                </a:solidFill>
                <a:latin typeface="Times New Roman"/>
                <a:ea typeface="Times New Roman"/>
                <a:cs typeface="Times New Roman"/>
              </a:defRPr>
            </a:pPr>
            <a:endParaRPr lang="en-US"/>
          </a:p>
        </c:txPr>
        <c:crossAx val="251897728"/>
        <c:crosses val="autoZero"/>
        <c:crossBetween val="midCat"/>
        <c:majorUnit val="0.1"/>
        <c:minorUnit val="0.05"/>
      </c:valAx>
      <c:spPr>
        <a:noFill/>
        <a:ln w="25400">
          <a:noFill/>
        </a:ln>
      </c:spPr>
    </c:plotArea>
    <c:legend>
      <c:legendPos val="r"/>
      <c:layout>
        <c:manualLayout>
          <c:xMode val="edge"/>
          <c:yMode val="edge"/>
          <c:x val="0.60599571734476398"/>
          <c:y val="0.17520215633423294"/>
          <c:w val="0.32548179871520827"/>
          <c:h val="0.15094339622641798"/>
        </c:manualLayout>
      </c:layout>
      <c:spPr>
        <a:solidFill>
          <a:srgbClr val="FFFFFF"/>
        </a:solidFill>
        <a:ln w="3175">
          <a:solidFill>
            <a:srgbClr val="000000"/>
          </a:solidFill>
          <a:prstDash val="solid"/>
        </a:ln>
      </c:spPr>
      <c:txPr>
        <a:bodyPr/>
        <a:lstStyle/>
        <a:p>
          <a:pPr>
            <a:defRPr sz="515" b="0" i="0" u="none" strike="noStrike" baseline="0">
              <a:solidFill>
                <a:srgbClr val="000000"/>
              </a:solidFill>
              <a:latin typeface="Times New Roman"/>
              <a:ea typeface="Times New Roman"/>
              <a:cs typeface="Times New Roman"/>
            </a:defRPr>
          </a:pPr>
          <a:endParaRPr lang="en-US"/>
        </a:p>
      </c:txPr>
    </c:legend>
    <c:plotVisOnly val="1"/>
    <c:dispBlanksAs val="gap"/>
  </c:chart>
  <c:spPr>
    <a:solidFill>
      <a:srgbClr val="FFFFFF"/>
    </a:solidFill>
    <a:ln w="3175">
      <a:solidFill>
        <a:srgbClr val="000000"/>
      </a:solidFill>
      <a:prstDash val="solid"/>
    </a:ln>
  </c:spPr>
  <c:txPr>
    <a:bodyPr/>
    <a:lstStyle/>
    <a:p>
      <a:pPr>
        <a:defRPr sz="9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544" r="0.75000000000000544"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8.5487077534791192E-2"/>
          <c:y val="8.4459459459459568E-2"/>
          <c:w val="0.89065606361829064"/>
          <c:h val="0.78716216216215529"/>
        </c:manualLayout>
      </c:layout>
      <c:scatterChart>
        <c:scatterStyle val="lineMarker"/>
        <c:ser>
          <c:idx val="0"/>
          <c:order val="0"/>
          <c:tx>
            <c:strRef>
              <c:f>'t-distribution'!$I$50</c:f>
              <c:strCache>
                <c:ptCount val="1"/>
                <c:pt idx="0">
                  <c:v>SQRT(N)</c:v>
                </c:pt>
              </c:strCache>
            </c:strRef>
          </c:tx>
          <c:spPr>
            <a:ln w="28575">
              <a:noFill/>
            </a:ln>
          </c:spPr>
          <c:marker>
            <c:symbol val="diamond"/>
            <c:size val="5"/>
            <c:spPr>
              <a:solidFill>
                <a:srgbClr val="000080"/>
              </a:solidFill>
              <a:ln>
                <a:solidFill>
                  <a:srgbClr val="000080"/>
                </a:solidFill>
                <a:prstDash val="solid"/>
              </a:ln>
            </c:spPr>
          </c:marker>
          <c:xVal>
            <c:numRef>
              <c:f>'t-distribution'!$H$51:$H$84</c:f>
              <c:numCache>
                <c:formatCode>General</c:formatCode>
                <c:ptCount val="34"/>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numCache>
            </c:numRef>
          </c:xVal>
          <c:yVal>
            <c:numRef>
              <c:f>'t-distribution'!$I$51:$I$84</c:f>
              <c:numCache>
                <c:formatCode>General</c:formatCode>
                <c:ptCount val="34"/>
                <c:pt idx="0">
                  <c:v>1.4142135623730951</c:v>
                </c:pt>
                <c:pt idx="1">
                  <c:v>1.7320508075688772</c:v>
                </c:pt>
                <c:pt idx="2">
                  <c:v>2</c:v>
                </c:pt>
                <c:pt idx="3">
                  <c:v>2.2360679774997898</c:v>
                </c:pt>
                <c:pt idx="4">
                  <c:v>2.4494897427831779</c:v>
                </c:pt>
                <c:pt idx="5">
                  <c:v>2.6457513110645907</c:v>
                </c:pt>
                <c:pt idx="6">
                  <c:v>2.8284271247461903</c:v>
                </c:pt>
                <c:pt idx="7">
                  <c:v>3</c:v>
                </c:pt>
                <c:pt idx="8">
                  <c:v>3.1622776601683795</c:v>
                </c:pt>
                <c:pt idx="9">
                  <c:v>3.3166247903553998</c:v>
                </c:pt>
                <c:pt idx="10">
                  <c:v>3.4641016151377544</c:v>
                </c:pt>
                <c:pt idx="11">
                  <c:v>3.6055512754639891</c:v>
                </c:pt>
                <c:pt idx="12">
                  <c:v>3.7416573867739413</c:v>
                </c:pt>
                <c:pt idx="13">
                  <c:v>3.872983346207417</c:v>
                </c:pt>
                <c:pt idx="14">
                  <c:v>4</c:v>
                </c:pt>
                <c:pt idx="15">
                  <c:v>4.1231056256176606</c:v>
                </c:pt>
                <c:pt idx="16">
                  <c:v>4.2426406871192848</c:v>
                </c:pt>
                <c:pt idx="17">
                  <c:v>4.358898943540674</c:v>
                </c:pt>
                <c:pt idx="18">
                  <c:v>4.4721359549995796</c:v>
                </c:pt>
                <c:pt idx="19">
                  <c:v>4.5825756949558398</c:v>
                </c:pt>
                <c:pt idx="20">
                  <c:v>4.6904157598234297</c:v>
                </c:pt>
                <c:pt idx="21">
                  <c:v>4.7958315233127191</c:v>
                </c:pt>
                <c:pt idx="22">
                  <c:v>4.8989794855663558</c:v>
                </c:pt>
                <c:pt idx="23">
                  <c:v>5</c:v>
                </c:pt>
                <c:pt idx="24">
                  <c:v>5.0990195135927845</c:v>
                </c:pt>
                <c:pt idx="25">
                  <c:v>5.196152422706632</c:v>
                </c:pt>
                <c:pt idx="26">
                  <c:v>5.2915026221291814</c:v>
                </c:pt>
                <c:pt idx="27">
                  <c:v>5.3851648071345037</c:v>
                </c:pt>
                <c:pt idx="28">
                  <c:v>5.4772255750516612</c:v>
                </c:pt>
                <c:pt idx="29">
                  <c:v>5.5677643628300215</c:v>
                </c:pt>
                <c:pt idx="30">
                  <c:v>5.6568542494923806</c:v>
                </c:pt>
                <c:pt idx="31">
                  <c:v>5.7445626465380286</c:v>
                </c:pt>
                <c:pt idx="32">
                  <c:v>5.8309518948453007</c:v>
                </c:pt>
                <c:pt idx="33">
                  <c:v>5.9160797830996161</c:v>
                </c:pt>
              </c:numCache>
            </c:numRef>
          </c:yVal>
        </c:ser>
        <c:ser>
          <c:idx val="1"/>
          <c:order val="1"/>
          <c:tx>
            <c:strRef>
              <c:f>'t-distribution'!$J$50</c:f>
              <c:strCache>
                <c:ptCount val="1"/>
                <c:pt idx="0">
                  <c:v>t-Квантил</c:v>
                </c:pt>
              </c:strCache>
            </c:strRef>
          </c:tx>
          <c:spPr>
            <a:ln w="28575">
              <a:noFill/>
            </a:ln>
          </c:spPr>
          <c:marker>
            <c:symbol val="square"/>
            <c:size val="5"/>
            <c:spPr>
              <a:solidFill>
                <a:srgbClr val="FF00FF"/>
              </a:solidFill>
              <a:ln>
                <a:solidFill>
                  <a:srgbClr val="FF00FF"/>
                </a:solidFill>
                <a:prstDash val="solid"/>
              </a:ln>
            </c:spPr>
          </c:marker>
          <c:xVal>
            <c:numRef>
              <c:f>'t-distribution'!$H$51:$H$84</c:f>
              <c:numCache>
                <c:formatCode>General</c:formatCode>
                <c:ptCount val="34"/>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numCache>
            </c:numRef>
          </c:xVal>
          <c:yVal>
            <c:numRef>
              <c:f>'t-distribution'!$J$51:$J$84</c:f>
              <c:numCache>
                <c:formatCode>0.00</c:formatCode>
                <c:ptCount val="34"/>
                <c:pt idx="0">
                  <c:v>12.706204733986979</c:v>
                </c:pt>
                <c:pt idx="1">
                  <c:v>4.3026527295445387</c:v>
                </c:pt>
                <c:pt idx="2">
                  <c:v>3.1824463048868781</c:v>
                </c:pt>
                <c:pt idx="3">
                  <c:v>2.7764451050438019</c:v>
                </c:pt>
                <c:pt idx="4">
                  <c:v>2.5705818346975393</c:v>
                </c:pt>
                <c:pt idx="5">
                  <c:v>2.4469118464326804</c:v>
                </c:pt>
                <c:pt idx="6">
                  <c:v>2.3646242509493183</c:v>
                </c:pt>
                <c:pt idx="7">
                  <c:v>2.3060041332991164</c:v>
                </c:pt>
                <c:pt idx="8">
                  <c:v>2.262157158173582</c:v>
                </c:pt>
                <c:pt idx="9">
                  <c:v>2.2281388424258681</c:v>
                </c:pt>
                <c:pt idx="10">
                  <c:v>2.2009851587218412</c:v>
                </c:pt>
                <c:pt idx="11">
                  <c:v>2.1788128271650695</c:v>
                </c:pt>
                <c:pt idx="12">
                  <c:v>2.1603686522485344</c:v>
                </c:pt>
                <c:pt idx="13">
                  <c:v>2.1447866812820848</c:v>
                </c:pt>
                <c:pt idx="14">
                  <c:v>2.1314495356759524</c:v>
                </c:pt>
                <c:pt idx="15">
                  <c:v>2.1199052851625781</c:v>
                </c:pt>
                <c:pt idx="16">
                  <c:v>2.1098155585926612</c:v>
                </c:pt>
                <c:pt idx="17">
                  <c:v>2.1009220368611805</c:v>
                </c:pt>
                <c:pt idx="18">
                  <c:v>2.093024049854864</c:v>
                </c:pt>
                <c:pt idx="19">
                  <c:v>2.0859634412955419</c:v>
                </c:pt>
                <c:pt idx="20">
                  <c:v>2.0796138370827215</c:v>
                </c:pt>
                <c:pt idx="21">
                  <c:v>2.0738730583156064</c:v>
                </c:pt>
                <c:pt idx="22">
                  <c:v>2.0686575986105389</c:v>
                </c:pt>
                <c:pt idx="23">
                  <c:v>2.0638985473180682</c:v>
                </c:pt>
                <c:pt idx="24">
                  <c:v>2.0595385356585911</c:v>
                </c:pt>
                <c:pt idx="25">
                  <c:v>2.0555294184806892</c:v>
                </c:pt>
                <c:pt idx="26">
                  <c:v>2.0518304929706712</c:v>
                </c:pt>
                <c:pt idx="27">
                  <c:v>2.0484071146628864</c:v>
                </c:pt>
                <c:pt idx="28">
                  <c:v>2.0452296111085477</c:v>
                </c:pt>
                <c:pt idx="29">
                  <c:v>2.0422724493667923</c:v>
                </c:pt>
                <c:pt idx="30">
                  <c:v>2.0395134384415083</c:v>
                </c:pt>
                <c:pt idx="31">
                  <c:v>2.0369333344070331</c:v>
                </c:pt>
                <c:pt idx="32">
                  <c:v>2.0345152872214074</c:v>
                </c:pt>
                <c:pt idx="33">
                  <c:v>2.0322444978395913</c:v>
                </c:pt>
              </c:numCache>
            </c:numRef>
          </c:yVal>
        </c:ser>
        <c:ser>
          <c:idx val="2"/>
          <c:order val="2"/>
          <c:tx>
            <c:strRef>
              <c:f>'t-distribution'!$K$50</c:f>
              <c:strCache>
                <c:ptCount val="1"/>
                <c:pt idx="0">
                  <c:v>K_t*S</c:v>
                </c:pt>
              </c:strCache>
            </c:strRef>
          </c:tx>
          <c:spPr>
            <a:ln w="28575">
              <a:noFill/>
            </a:ln>
          </c:spPr>
          <c:marker>
            <c:symbol val="triangle"/>
            <c:size val="5"/>
            <c:spPr>
              <a:solidFill>
                <a:srgbClr val="FFFF00"/>
              </a:solidFill>
              <a:ln>
                <a:solidFill>
                  <a:srgbClr val="FFFF00"/>
                </a:solidFill>
                <a:prstDash val="solid"/>
              </a:ln>
            </c:spPr>
          </c:marker>
          <c:xVal>
            <c:numRef>
              <c:f>'t-distribution'!$H$51:$H$84</c:f>
              <c:numCache>
                <c:formatCode>General</c:formatCode>
                <c:ptCount val="34"/>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numCache>
            </c:numRef>
          </c:xVal>
          <c:yVal>
            <c:numRef>
              <c:f>'t-distribution'!$K$51:$K$84</c:f>
              <c:numCache>
                <c:formatCode>General</c:formatCode>
                <c:ptCount val="34"/>
                <c:pt idx="0">
                  <c:v>8.9846435305468049</c:v>
                </c:pt>
                <c:pt idx="1">
                  <c:v>2.4841377116320178</c:v>
                </c:pt>
                <c:pt idx="2">
                  <c:v>1.591223152443439</c:v>
                </c:pt>
                <c:pt idx="3">
                  <c:v>1.2416639981348969</c:v>
                </c:pt>
                <c:pt idx="4">
                  <c:v>1.0494356395127311</c:v>
                </c:pt>
                <c:pt idx="5">
                  <c:v>0.92484574653696316</c:v>
                </c:pt>
                <c:pt idx="6">
                  <c:v>0.83602092140221163</c:v>
                </c:pt>
                <c:pt idx="7">
                  <c:v>0.76866804443303882</c:v>
                </c:pt>
                <c:pt idx="8">
                  <c:v>0.71535690450823053</c:v>
                </c:pt>
                <c:pt idx="9">
                  <c:v>0.67180913828576527</c:v>
                </c:pt>
                <c:pt idx="10">
                  <c:v>0.63536968693521312</c:v>
                </c:pt>
                <c:pt idx="11">
                  <c:v>0.60429395138325515</c:v>
                </c:pt>
                <c:pt idx="12">
                  <c:v>0.57738280898861383</c:v>
                </c:pt>
                <c:pt idx="13">
                  <c:v>0.55378153985153256</c:v>
                </c:pt>
                <c:pt idx="14">
                  <c:v>0.5328623839189881</c:v>
                </c:pt>
                <c:pt idx="15">
                  <c:v>0.51415255335473153</c:v>
                </c:pt>
                <c:pt idx="16">
                  <c:v>0.4972882961779182</c:v>
                </c:pt>
                <c:pt idx="17">
                  <c:v>0.48198457089134311</c:v>
                </c:pt>
                <c:pt idx="18">
                  <c:v>0.46801440540173844</c:v>
                </c:pt>
                <c:pt idx="19">
                  <c:v>0.4551945412689235</c:v>
                </c:pt>
                <c:pt idx="20">
                  <c:v>0.44337515980907594</c:v>
                </c:pt>
                <c:pt idx="21">
                  <c:v>0.43243242558343237</c:v>
                </c:pt>
                <c:pt idx="22">
                  <c:v>0.42226296409391634</c:v>
                </c:pt>
                <c:pt idx="23">
                  <c:v>0.41277970946361364</c:v>
                </c:pt>
                <c:pt idx="24">
                  <c:v>0.40390873778151792</c:v>
                </c:pt>
                <c:pt idx="25">
                  <c:v>0.39558682102900694</c:v>
                </c:pt>
                <c:pt idx="26">
                  <c:v>0.38775951548996129</c:v>
                </c:pt>
                <c:pt idx="27">
                  <c:v>0.38037965188160378</c:v>
                </c:pt>
                <c:pt idx="28">
                  <c:v>0.37340613109389004</c:v>
                </c:pt>
                <c:pt idx="29">
                  <c:v>0.3668029600894841</c:v>
                </c:pt>
                <c:pt idx="30">
                  <c:v>0.3605384456607707</c:v>
                </c:pt>
                <c:pt idx="31">
                  <c:v>0.35458458019159994</c:v>
                </c:pt>
                <c:pt idx="32">
                  <c:v>0.34891649320927637</c:v>
                </c:pt>
                <c:pt idx="33">
                  <c:v>0.34351201679954962</c:v>
                </c:pt>
              </c:numCache>
            </c:numRef>
          </c:yVal>
        </c:ser>
        <c:axId val="252990592"/>
        <c:axId val="252992512"/>
      </c:scatterChart>
      <c:valAx>
        <c:axId val="252990592"/>
        <c:scaling>
          <c:orientation val="minMax"/>
        </c:scaling>
        <c:axPos val="b"/>
        <c:numFmt formatCode="General" sourceLinked="1"/>
        <c:tickLblPos val="nextTo"/>
        <c:spPr>
          <a:ln w="3175">
            <a:solidFill>
              <a:srgbClr val="000000"/>
            </a:solidFill>
            <a:prstDash val="solid"/>
          </a:ln>
        </c:spPr>
        <c:txPr>
          <a:bodyPr rot="0" vert="horz"/>
          <a:lstStyle/>
          <a:p>
            <a:pPr>
              <a:defRPr sz="750" b="1" i="0" u="none" strike="noStrike" baseline="0">
                <a:solidFill>
                  <a:srgbClr val="000000"/>
                </a:solidFill>
                <a:latin typeface="Arial"/>
                <a:ea typeface="Arial"/>
                <a:cs typeface="Arial"/>
              </a:defRPr>
            </a:pPr>
            <a:endParaRPr lang="en-US"/>
          </a:p>
        </c:txPr>
        <c:crossAx val="252992512"/>
        <c:crosses val="autoZero"/>
        <c:crossBetween val="midCat"/>
      </c:valAx>
      <c:valAx>
        <c:axId val="252992512"/>
        <c:scaling>
          <c:orientation val="minMax"/>
          <c:max val="3"/>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750" b="1" i="0" u="none" strike="noStrike" baseline="0">
                <a:solidFill>
                  <a:srgbClr val="000000"/>
                </a:solidFill>
                <a:latin typeface="Arial"/>
                <a:ea typeface="Arial"/>
                <a:cs typeface="Arial"/>
              </a:defRPr>
            </a:pPr>
            <a:endParaRPr lang="en-US"/>
          </a:p>
        </c:txPr>
        <c:crossAx val="252990592"/>
        <c:crosses val="autoZero"/>
        <c:crossBetween val="midCat"/>
      </c:valAx>
      <c:spPr>
        <a:solidFill>
          <a:srgbClr val="C0C0C0"/>
        </a:solidFill>
        <a:ln w="12700">
          <a:solidFill>
            <a:srgbClr val="808080"/>
          </a:solidFill>
          <a:prstDash val="solid"/>
        </a:ln>
      </c:spPr>
    </c:plotArea>
    <c:legend>
      <c:legendPos val="r"/>
      <c:layout>
        <c:manualLayout>
          <c:xMode val="edge"/>
          <c:yMode val="edge"/>
          <c:x val="0.71172962226641356"/>
          <c:y val="0.39189189189189688"/>
          <c:w val="0.22862823061630241"/>
          <c:h val="0.23648648648648965"/>
        </c:manualLayout>
      </c:layout>
      <c:spPr>
        <a:solidFill>
          <a:srgbClr val="FFFFFF"/>
        </a:solidFill>
        <a:ln w="3175">
          <a:solidFill>
            <a:srgbClr val="000000"/>
          </a:solidFill>
          <a:prstDash val="solid"/>
        </a:ln>
      </c:spPr>
      <c:txPr>
        <a:bodyPr/>
        <a:lstStyle/>
        <a:p>
          <a:pPr>
            <a:defRPr sz="550"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725" b="1"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0" i="0" u="none" strike="noStrike" baseline="0">
                <a:solidFill>
                  <a:srgbClr val="000000"/>
                </a:solidFill>
                <a:latin typeface="Arial"/>
                <a:ea typeface="Arial"/>
                <a:cs typeface="Arial"/>
              </a:defRPr>
            </a:pPr>
            <a:r>
              <a:rPr lang="bg-BG" sz="1000" b="1" i="0" u="none" strike="noStrike" baseline="0">
                <a:solidFill>
                  <a:srgbClr val="000000"/>
                </a:solidFill>
                <a:latin typeface="Arial"/>
                <a:cs typeface="Arial"/>
              </a:rPr>
              <a:t>Двустанна постановка </a:t>
            </a:r>
            <a:r>
              <a:rPr lang="en-US" sz="1000" b="1" i="0" u="none" strike="noStrike" baseline="0">
                <a:solidFill>
                  <a:srgbClr val="000000"/>
                </a:solidFill>
                <a:latin typeface="Arial"/>
                <a:cs typeface="Arial"/>
              </a:rPr>
              <a:t>T-</a:t>
            </a:r>
            <a:r>
              <a:rPr lang="bg-BG" sz="1000" b="1" i="0" u="none" strike="noStrike" baseline="0">
                <a:solidFill>
                  <a:srgbClr val="000000"/>
                </a:solidFill>
                <a:latin typeface="Arial"/>
                <a:cs typeface="Arial"/>
              </a:rPr>
              <a:t>тест</a:t>
            </a:r>
          </a:p>
        </c:rich>
      </c:tx>
      <c:layout>
        <c:manualLayout>
          <c:xMode val="edge"/>
          <c:yMode val="edge"/>
          <c:x val="0.14487666133366767"/>
          <c:y val="5.0761349998536834E-2"/>
        </c:manualLayout>
      </c:layout>
      <c:spPr>
        <a:noFill/>
        <a:ln w="25400">
          <a:noFill/>
        </a:ln>
      </c:spPr>
    </c:title>
    <c:plotArea>
      <c:layout>
        <c:manualLayout>
          <c:layoutTarget val="inner"/>
          <c:xMode val="edge"/>
          <c:yMode val="edge"/>
          <c:x val="3.441353785503843E-2"/>
          <c:y val="0.19743661417322841"/>
          <c:w val="0.91872950034766376"/>
          <c:h val="0.70558375634518378"/>
        </c:manualLayout>
      </c:layout>
      <c:scatterChart>
        <c:scatterStyle val="smoothMarker"/>
        <c:ser>
          <c:idx val="0"/>
          <c:order val="0"/>
          <c:tx>
            <c:strRef>
              <c:f>'Хип. T-test (1)'!$P$3</c:f>
              <c:strCache>
                <c:ptCount val="1"/>
                <c:pt idx="0">
                  <c:v>X</c:v>
                </c:pt>
              </c:strCache>
            </c:strRef>
          </c:tx>
          <c:spPr>
            <a:ln w="38100">
              <a:solidFill>
                <a:srgbClr val="000000"/>
              </a:solidFill>
              <a:prstDash val="solid"/>
            </a:ln>
          </c:spPr>
          <c:marker>
            <c:symbol val="none"/>
          </c:marker>
          <c:xVal>
            <c:numRef>
              <c:f>'Хип. T-test (1)'!$P$4:$P$35</c:f>
              <c:numCache>
                <c:formatCode>General</c:formatCode>
                <c:ptCount val="32"/>
                <c:pt idx="0">
                  <c:v>-7</c:v>
                </c:pt>
                <c:pt idx="1">
                  <c:v>-6.5</c:v>
                </c:pt>
                <c:pt idx="2">
                  <c:v>-6</c:v>
                </c:pt>
                <c:pt idx="3">
                  <c:v>-5.5</c:v>
                </c:pt>
                <c:pt idx="4">
                  <c:v>-5</c:v>
                </c:pt>
                <c:pt idx="5">
                  <c:v>-4.5</c:v>
                </c:pt>
                <c:pt idx="6">
                  <c:v>-4</c:v>
                </c:pt>
                <c:pt idx="7">
                  <c:v>-3.5</c:v>
                </c:pt>
                <c:pt idx="8">
                  <c:v>-3</c:v>
                </c:pt>
                <c:pt idx="9">
                  <c:v>-2.5</c:v>
                </c:pt>
                <c:pt idx="10">
                  <c:v>-2</c:v>
                </c:pt>
                <c:pt idx="11">
                  <c:v>-1.5</c:v>
                </c:pt>
                <c:pt idx="12">
                  <c:v>-1</c:v>
                </c:pt>
                <c:pt idx="13">
                  <c:v>-0.5</c:v>
                </c:pt>
                <c:pt idx="14">
                  <c:v>0</c:v>
                </c:pt>
                <c:pt idx="15">
                  <c:v>0.5</c:v>
                </c:pt>
                <c:pt idx="16">
                  <c:v>1</c:v>
                </c:pt>
                <c:pt idx="17">
                  <c:v>1.5</c:v>
                </c:pt>
                <c:pt idx="18">
                  <c:v>2</c:v>
                </c:pt>
                <c:pt idx="19">
                  <c:v>2.5</c:v>
                </c:pt>
                <c:pt idx="20">
                  <c:v>3</c:v>
                </c:pt>
                <c:pt idx="21">
                  <c:v>3.5</c:v>
                </c:pt>
                <c:pt idx="22">
                  <c:v>4</c:v>
                </c:pt>
                <c:pt idx="23">
                  <c:v>4.5</c:v>
                </c:pt>
                <c:pt idx="24">
                  <c:v>5</c:v>
                </c:pt>
              </c:numCache>
            </c:numRef>
          </c:xVal>
          <c:yVal>
            <c:numRef>
              <c:f>'Хип. T-test (1)'!$Q$4:$Q$35</c:f>
              <c:numCache>
                <c:formatCode>General</c:formatCode>
                <c:ptCount val="32"/>
                <c:pt idx="0">
                  <c:v>5.8680198197009689E-4</c:v>
                </c:pt>
                <c:pt idx="1">
                  <c:v>8.2490113916388079E-4</c:v>
                </c:pt>
                <c:pt idx="2">
                  <c:v>1.1858541225413669E-3</c:v>
                </c:pt>
                <c:pt idx="3">
                  <c:v>1.7479532237051124E-3</c:v>
                </c:pt>
                <c:pt idx="4">
                  <c:v>2.6496362165085688E-3</c:v>
                </c:pt>
                <c:pt idx="5">
                  <c:v>4.1438296036151621E-3</c:v>
                </c:pt>
                <c:pt idx="6">
                  <c:v>6.7082039323761965E-3</c:v>
                </c:pt>
                <c:pt idx="7">
                  <c:v>1.1273216113936448E-2</c:v>
                </c:pt>
                <c:pt idx="8">
                  <c:v>1.9693498090474926E-2</c:v>
                </c:pt>
                <c:pt idx="9">
                  <c:v>3.5675624368901586E-2</c:v>
                </c:pt>
                <c:pt idx="10">
                  <c:v>6.6291260735021618E-2</c:v>
                </c:pt>
                <c:pt idx="11">
                  <c:v>0.12287999999774372</c:v>
                </c:pt>
                <c:pt idx="12">
                  <c:v>0.21466252583603826</c:v>
                </c:pt>
                <c:pt idx="13">
                  <c:v>0.32226186855446981</c:v>
                </c:pt>
                <c:pt idx="14">
                  <c:v>0.3749999999931144</c:v>
                </c:pt>
                <c:pt idx="15">
                  <c:v>0.32226186855446981</c:v>
                </c:pt>
                <c:pt idx="16">
                  <c:v>0.21466252583603826</c:v>
                </c:pt>
                <c:pt idx="17">
                  <c:v>0.12287999999774372</c:v>
                </c:pt>
                <c:pt idx="18">
                  <c:v>6.6291260735021618E-2</c:v>
                </c:pt>
                <c:pt idx="19">
                  <c:v>3.5675624368901586E-2</c:v>
                </c:pt>
                <c:pt idx="20">
                  <c:v>1.9693498090474926E-2</c:v>
                </c:pt>
                <c:pt idx="21">
                  <c:v>1.1273216113936448E-2</c:v>
                </c:pt>
                <c:pt idx="22">
                  <c:v>6.7082039323761965E-3</c:v>
                </c:pt>
                <c:pt idx="23">
                  <c:v>4.1438296036151621E-3</c:v>
                </c:pt>
                <c:pt idx="24">
                  <c:v>2.6496362165085688E-3</c:v>
                </c:pt>
              </c:numCache>
            </c:numRef>
          </c:yVal>
          <c:smooth val="1"/>
        </c:ser>
        <c:ser>
          <c:idx val="1"/>
          <c:order val="1"/>
          <c:tx>
            <c:strRef>
              <c:f>'Хип. T-test (1)'!$S$4</c:f>
              <c:strCache>
                <c:ptCount val="1"/>
                <c:pt idx="0">
                  <c:v>Lower</c:v>
                </c:pt>
              </c:strCache>
            </c:strRef>
          </c:tx>
          <c:spPr>
            <a:ln w="38100">
              <a:solidFill>
                <a:srgbClr val="FF00FF"/>
              </a:solidFill>
              <a:prstDash val="solid"/>
            </a:ln>
          </c:spPr>
          <c:marker>
            <c:symbol val="none"/>
          </c:marker>
          <c:xVal>
            <c:numRef>
              <c:f>'Хип. T-test (1)'!$S$5:$S$6</c:f>
              <c:numCache>
                <c:formatCode>0.0000</c:formatCode>
                <c:ptCount val="2"/>
                <c:pt idx="0">
                  <c:v>-4.6040948712322454</c:v>
                </c:pt>
                <c:pt idx="1">
                  <c:v>-4.6040948712322454</c:v>
                </c:pt>
              </c:numCache>
            </c:numRef>
          </c:xVal>
          <c:yVal>
            <c:numRef>
              <c:f>'Хип. T-test (1)'!$T$5:$T$6</c:f>
              <c:numCache>
                <c:formatCode>General</c:formatCode>
                <c:ptCount val="2"/>
                <c:pt idx="0">
                  <c:v>0</c:v>
                </c:pt>
                <c:pt idx="1">
                  <c:v>3.7651253755318832E-3</c:v>
                </c:pt>
              </c:numCache>
            </c:numRef>
          </c:yVal>
          <c:smooth val="1"/>
        </c:ser>
        <c:ser>
          <c:idx val="2"/>
          <c:order val="2"/>
          <c:tx>
            <c:strRef>
              <c:f>'Хип. T-test (1)'!$U$4</c:f>
              <c:strCache>
                <c:ptCount val="1"/>
                <c:pt idx="0">
                  <c:v>Upper</c:v>
                </c:pt>
              </c:strCache>
            </c:strRef>
          </c:tx>
          <c:spPr>
            <a:ln w="38100">
              <a:solidFill>
                <a:srgbClr val="FF00FF"/>
              </a:solidFill>
              <a:prstDash val="solid"/>
            </a:ln>
          </c:spPr>
          <c:marker>
            <c:symbol val="none"/>
          </c:marker>
          <c:xVal>
            <c:numRef>
              <c:f>'Хип. T-test (1)'!$U$5:$U$6</c:f>
              <c:numCache>
                <c:formatCode>0.0000</c:formatCode>
                <c:ptCount val="2"/>
                <c:pt idx="0">
                  <c:v>4.6040948712322454</c:v>
                </c:pt>
                <c:pt idx="1">
                  <c:v>4.6040948712322454</c:v>
                </c:pt>
              </c:numCache>
            </c:numRef>
          </c:xVal>
          <c:yVal>
            <c:numRef>
              <c:f>'Хип. T-test (1)'!$V$5:$V$6</c:f>
              <c:numCache>
                <c:formatCode>General</c:formatCode>
                <c:ptCount val="2"/>
                <c:pt idx="0">
                  <c:v>0</c:v>
                </c:pt>
                <c:pt idx="1">
                  <c:v>3.7651253755318832E-3</c:v>
                </c:pt>
              </c:numCache>
            </c:numRef>
          </c:yVal>
          <c:smooth val="1"/>
        </c:ser>
        <c:ser>
          <c:idx val="3"/>
          <c:order val="3"/>
          <c:tx>
            <c:strRef>
              <c:f>'Хип. T-test (1)'!$W$4</c:f>
              <c:strCache>
                <c:ptCount val="1"/>
                <c:pt idx="0">
                  <c:v>Test Stat</c:v>
                </c:pt>
              </c:strCache>
            </c:strRef>
          </c:tx>
          <c:spPr>
            <a:ln w="38100">
              <a:solidFill>
                <a:srgbClr val="008000"/>
              </a:solidFill>
              <a:prstDash val="solid"/>
            </a:ln>
          </c:spPr>
          <c:marker>
            <c:symbol val="none"/>
          </c:marker>
          <c:xVal>
            <c:numRef>
              <c:f>'Хип. T-test (1)'!$W$5:$W$6</c:f>
              <c:numCache>
                <c:formatCode>0.0000</c:formatCode>
                <c:ptCount val="2"/>
                <c:pt idx="0">
                  <c:v>-4.4721359549995832</c:v>
                </c:pt>
                <c:pt idx="1">
                  <c:v>-4.4721359549995832</c:v>
                </c:pt>
              </c:numCache>
            </c:numRef>
          </c:xVal>
          <c:yVal>
            <c:numRef>
              <c:f>'Хип. T-test (1)'!$X$5:$X$6</c:f>
              <c:numCache>
                <c:formatCode>General</c:formatCode>
                <c:ptCount val="2"/>
                <c:pt idx="0">
                  <c:v>-0.02</c:v>
                </c:pt>
                <c:pt idx="1">
                  <c:v>0.05</c:v>
                </c:pt>
              </c:numCache>
            </c:numRef>
          </c:yVal>
          <c:smooth val="1"/>
        </c:ser>
        <c:axId val="254117760"/>
        <c:axId val="254140416"/>
      </c:scatterChart>
      <c:valAx>
        <c:axId val="254117760"/>
        <c:scaling>
          <c:orientation val="minMax"/>
          <c:max val="8"/>
          <c:min val="-8"/>
        </c:scaling>
        <c:axPos val="b"/>
        <c:title>
          <c:tx>
            <c:rich>
              <a:bodyPr/>
              <a:lstStyle/>
              <a:p>
                <a:pPr>
                  <a:defRPr sz="1400" b="1" i="0" u="none" strike="noStrike" baseline="0">
                    <a:solidFill>
                      <a:srgbClr val="000000"/>
                    </a:solidFill>
                    <a:latin typeface="Arial"/>
                    <a:ea typeface="Arial"/>
                    <a:cs typeface="Arial"/>
                  </a:defRPr>
                </a:pPr>
                <a:r>
                  <a:rPr lang="en-US"/>
                  <a:t>t</a:t>
                </a:r>
              </a:p>
            </c:rich>
          </c:tx>
          <c:layout>
            <c:manualLayout>
              <c:xMode val="edge"/>
              <c:yMode val="edge"/>
              <c:x val="0.92933002896550287"/>
              <c:y val="0.67005083472373428"/>
            </c:manualLayout>
          </c:layout>
          <c:spPr>
            <a:noFill/>
            <a:ln w="25400">
              <a:noFill/>
            </a:ln>
          </c:spPr>
        </c:title>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54140416"/>
        <c:crosses val="autoZero"/>
        <c:crossBetween val="midCat"/>
        <c:majorUnit val="1"/>
      </c:valAx>
      <c:valAx>
        <c:axId val="254140416"/>
        <c:scaling>
          <c:orientation val="minMax"/>
          <c:max val="0.4"/>
          <c:min val="-2.0000000000000011E-2"/>
        </c:scaling>
        <c:axPos val="l"/>
        <c:numFmt formatCode="General" sourceLinked="1"/>
        <c:majorTickMark val="none"/>
        <c:tickLblPos val="none"/>
        <c:spPr>
          <a:ln w="3175">
            <a:solidFill>
              <a:srgbClr val="000000"/>
            </a:solidFill>
            <a:prstDash val="solid"/>
          </a:ln>
        </c:spPr>
        <c:crossAx val="254117760"/>
        <c:crosses val="autoZero"/>
        <c:crossBetween val="midCat"/>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66" r="0.75000000000000566"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0" i="0" u="none" strike="noStrike" baseline="0">
                <a:solidFill>
                  <a:srgbClr val="000000"/>
                </a:solidFill>
                <a:latin typeface="Arial"/>
                <a:ea typeface="Arial"/>
                <a:cs typeface="Arial"/>
              </a:defRPr>
            </a:pPr>
            <a:r>
              <a:rPr lang="bg-BG" sz="1000" b="1" i="0" u="none" strike="noStrike" baseline="0">
                <a:solidFill>
                  <a:srgbClr val="000000"/>
                </a:solidFill>
                <a:latin typeface="Arial"/>
                <a:cs typeface="Arial"/>
              </a:rPr>
              <a:t>Двустанна постановка </a:t>
            </a:r>
            <a:r>
              <a:rPr lang="en-US" sz="1000" b="1" i="0" u="none" strike="noStrike" baseline="0">
                <a:solidFill>
                  <a:srgbClr val="000000"/>
                </a:solidFill>
                <a:latin typeface="Arial"/>
                <a:cs typeface="Arial"/>
              </a:rPr>
              <a:t>T-</a:t>
            </a:r>
            <a:r>
              <a:rPr lang="bg-BG" sz="1000" b="1" i="0" u="none" strike="noStrike" baseline="0">
                <a:solidFill>
                  <a:srgbClr val="000000"/>
                </a:solidFill>
                <a:latin typeface="Arial"/>
                <a:cs typeface="Arial"/>
              </a:rPr>
              <a:t>тест</a:t>
            </a:r>
          </a:p>
        </c:rich>
      </c:tx>
      <c:layout>
        <c:manualLayout>
          <c:xMode val="edge"/>
          <c:yMode val="edge"/>
          <c:x val="0.14487669606670192"/>
          <c:y val="5.0761421319797669E-2"/>
        </c:manualLayout>
      </c:layout>
      <c:spPr>
        <a:noFill/>
        <a:ln w="25400">
          <a:noFill/>
        </a:ln>
      </c:spPr>
    </c:title>
    <c:plotArea>
      <c:layout>
        <c:manualLayout>
          <c:layoutTarget val="inner"/>
          <c:xMode val="edge"/>
          <c:yMode val="edge"/>
          <c:x val="4.2402900016047046E-2"/>
          <c:y val="0.16243654822335019"/>
          <c:w val="0.91872950034766376"/>
          <c:h val="0.70558375634518355"/>
        </c:manualLayout>
      </c:layout>
      <c:scatterChart>
        <c:scatterStyle val="smoothMarker"/>
        <c:ser>
          <c:idx val="0"/>
          <c:order val="0"/>
          <c:tx>
            <c:strRef>
              <c:f>'Хип. T-test(3)'!$P$3</c:f>
              <c:strCache>
                <c:ptCount val="1"/>
                <c:pt idx="0">
                  <c:v>X</c:v>
                </c:pt>
              </c:strCache>
            </c:strRef>
          </c:tx>
          <c:spPr>
            <a:ln w="38100">
              <a:solidFill>
                <a:srgbClr val="000000"/>
              </a:solidFill>
              <a:prstDash val="solid"/>
            </a:ln>
          </c:spPr>
          <c:marker>
            <c:symbol val="none"/>
          </c:marker>
          <c:xVal>
            <c:numRef>
              <c:f>'Хип. T-test(3)'!$P$4:$P$35</c:f>
              <c:numCache>
                <c:formatCode>General</c:formatCode>
                <c:ptCount val="32"/>
                <c:pt idx="0">
                  <c:v>-7</c:v>
                </c:pt>
                <c:pt idx="1">
                  <c:v>-6.5</c:v>
                </c:pt>
                <c:pt idx="2">
                  <c:v>-6</c:v>
                </c:pt>
                <c:pt idx="3">
                  <c:v>-5.5</c:v>
                </c:pt>
                <c:pt idx="4">
                  <c:v>-5</c:v>
                </c:pt>
                <c:pt idx="5">
                  <c:v>-4.5</c:v>
                </c:pt>
                <c:pt idx="6">
                  <c:v>-4</c:v>
                </c:pt>
                <c:pt idx="7">
                  <c:v>-3.5</c:v>
                </c:pt>
                <c:pt idx="8">
                  <c:v>-3</c:v>
                </c:pt>
                <c:pt idx="9">
                  <c:v>-2.5</c:v>
                </c:pt>
                <c:pt idx="10">
                  <c:v>-2</c:v>
                </c:pt>
                <c:pt idx="11">
                  <c:v>-1.5</c:v>
                </c:pt>
                <c:pt idx="12">
                  <c:v>-1</c:v>
                </c:pt>
                <c:pt idx="13">
                  <c:v>-0.5</c:v>
                </c:pt>
                <c:pt idx="14">
                  <c:v>0</c:v>
                </c:pt>
                <c:pt idx="15">
                  <c:v>0.5</c:v>
                </c:pt>
                <c:pt idx="16">
                  <c:v>1</c:v>
                </c:pt>
                <c:pt idx="17">
                  <c:v>1.5</c:v>
                </c:pt>
                <c:pt idx="18">
                  <c:v>2</c:v>
                </c:pt>
                <c:pt idx="19">
                  <c:v>2.5</c:v>
                </c:pt>
                <c:pt idx="20">
                  <c:v>3</c:v>
                </c:pt>
                <c:pt idx="21">
                  <c:v>3.5</c:v>
                </c:pt>
                <c:pt idx="22">
                  <c:v>4</c:v>
                </c:pt>
                <c:pt idx="23">
                  <c:v>4.5</c:v>
                </c:pt>
                <c:pt idx="24">
                  <c:v>5</c:v>
                </c:pt>
                <c:pt idx="25">
                  <c:v>5.5</c:v>
                </c:pt>
                <c:pt idx="26">
                  <c:v>6</c:v>
                </c:pt>
                <c:pt idx="27">
                  <c:v>6.5</c:v>
                </c:pt>
                <c:pt idx="28">
                  <c:v>7</c:v>
                </c:pt>
                <c:pt idx="29">
                  <c:v>7.5</c:v>
                </c:pt>
                <c:pt idx="30">
                  <c:v>8</c:v>
                </c:pt>
                <c:pt idx="31">
                  <c:v>8.5</c:v>
                </c:pt>
              </c:numCache>
            </c:numRef>
          </c:xVal>
          <c:yVal>
            <c:numRef>
              <c:f>'Хип. T-test(3)'!$Q$4:$Q$35</c:f>
              <c:numCache>
                <c:formatCode>General</c:formatCode>
                <c:ptCount val="32"/>
                <c:pt idx="0">
                  <c:v>1.4808184242037459E-5</c:v>
                </c:pt>
                <c:pt idx="1">
                  <c:v>3.0303419564148958E-5</c:v>
                </c:pt>
                <c:pt idx="2">
                  <c:v>6.4094706609835734E-5</c:v>
                </c:pt>
                <c:pt idx="3">
                  <c:v>1.4023796278900849E-4</c:v>
                </c:pt>
                <c:pt idx="4">
                  <c:v>3.1739078022199603E-4</c:v>
                </c:pt>
                <c:pt idx="5">
                  <c:v>7.418381802693359E-4</c:v>
                </c:pt>
                <c:pt idx="6">
                  <c:v>1.7833095141142612E-3</c:v>
                </c:pt>
                <c:pt idx="7">
                  <c:v>4.3739273797385753E-3</c:v>
                </c:pt>
                <c:pt idx="8">
                  <c:v>1.0795166312445297E-2</c:v>
                </c:pt>
                <c:pt idx="9">
                  <c:v>2.6222537495246605E-2</c:v>
                </c:pt>
                <c:pt idx="10">
                  <c:v>6.0654322655385388E-2</c:v>
                </c:pt>
                <c:pt idx="11">
                  <c:v>0.1276774034378558</c:v>
                </c:pt>
                <c:pt idx="12">
                  <c:v>0.23137787878183533</c:v>
                </c:pt>
                <c:pt idx="13">
                  <c:v>0.34079575527634925</c:v>
                </c:pt>
                <c:pt idx="14">
                  <c:v>0.38998975705408928</c:v>
                </c:pt>
                <c:pt idx="15">
                  <c:v>0.34079575527634925</c:v>
                </c:pt>
                <c:pt idx="16">
                  <c:v>0.23137787878183533</c:v>
                </c:pt>
                <c:pt idx="17">
                  <c:v>0.1276774034378558</c:v>
                </c:pt>
                <c:pt idx="18">
                  <c:v>6.0654322655385388E-2</c:v>
                </c:pt>
                <c:pt idx="19">
                  <c:v>2.6222537495246605E-2</c:v>
                </c:pt>
                <c:pt idx="20">
                  <c:v>1.0795166312445297E-2</c:v>
                </c:pt>
                <c:pt idx="21">
                  <c:v>4.3739273797385753E-3</c:v>
                </c:pt>
                <c:pt idx="22">
                  <c:v>1.7833095141142612E-3</c:v>
                </c:pt>
                <c:pt idx="23">
                  <c:v>7.418381802693359E-4</c:v>
                </c:pt>
                <c:pt idx="24">
                  <c:v>3.1739078022199603E-4</c:v>
                </c:pt>
                <c:pt idx="25">
                  <c:v>1.4023796278900849E-4</c:v>
                </c:pt>
                <c:pt idx="26">
                  <c:v>6.4094706609835734E-5</c:v>
                </c:pt>
                <c:pt idx="27">
                  <c:v>3.0303419564148958E-5</c:v>
                </c:pt>
                <c:pt idx="28">
                  <c:v>1.4808184242037459E-5</c:v>
                </c:pt>
                <c:pt idx="29">
                  <c:v>7.4688816794341712E-6</c:v>
                </c:pt>
                <c:pt idx="30">
                  <c:v>3.8818766499446649E-6</c:v>
                </c:pt>
                <c:pt idx="31">
                  <c:v>2.075409777719974E-6</c:v>
                </c:pt>
              </c:numCache>
            </c:numRef>
          </c:yVal>
          <c:smooth val="1"/>
        </c:ser>
        <c:ser>
          <c:idx val="1"/>
          <c:order val="1"/>
          <c:tx>
            <c:strRef>
              <c:f>'Хип. T-test(3)'!$S$4</c:f>
              <c:strCache>
                <c:ptCount val="1"/>
                <c:pt idx="0">
                  <c:v>Lower</c:v>
                </c:pt>
              </c:strCache>
            </c:strRef>
          </c:tx>
          <c:spPr>
            <a:ln w="38100">
              <a:solidFill>
                <a:srgbClr val="FF00FF"/>
              </a:solidFill>
              <a:prstDash val="solid"/>
            </a:ln>
          </c:spPr>
          <c:marker>
            <c:symbol val="none"/>
          </c:marker>
          <c:xVal>
            <c:numRef>
              <c:f>'Хип. T-test(3)'!$S$5:$S$6</c:f>
              <c:numCache>
                <c:formatCode>0.0000</c:formatCode>
                <c:ptCount val="2"/>
                <c:pt idx="0">
                  <c:v>-2.2009851587218412</c:v>
                </c:pt>
                <c:pt idx="1">
                  <c:v>-2.2009851587218412</c:v>
                </c:pt>
              </c:numCache>
            </c:numRef>
          </c:xVal>
          <c:yVal>
            <c:numRef>
              <c:f>'Хип. T-test(3)'!$T$5:$T$6</c:f>
              <c:numCache>
                <c:formatCode>General</c:formatCode>
                <c:ptCount val="2"/>
                <c:pt idx="0">
                  <c:v>0</c:v>
                </c:pt>
                <c:pt idx="1">
                  <c:v>4.3668181255744752E-2</c:v>
                </c:pt>
              </c:numCache>
            </c:numRef>
          </c:yVal>
          <c:smooth val="1"/>
        </c:ser>
        <c:ser>
          <c:idx val="2"/>
          <c:order val="2"/>
          <c:tx>
            <c:strRef>
              <c:f>'Хип. T-test(3)'!$U$4</c:f>
              <c:strCache>
                <c:ptCount val="1"/>
                <c:pt idx="0">
                  <c:v>Upper</c:v>
                </c:pt>
              </c:strCache>
            </c:strRef>
          </c:tx>
          <c:spPr>
            <a:ln w="38100">
              <a:solidFill>
                <a:srgbClr val="FF00FF"/>
              </a:solidFill>
              <a:prstDash val="solid"/>
            </a:ln>
          </c:spPr>
          <c:marker>
            <c:symbol val="none"/>
          </c:marker>
          <c:xVal>
            <c:numRef>
              <c:f>'Хип. T-test(3)'!$U$5:$U$6</c:f>
              <c:numCache>
                <c:formatCode>0.0000</c:formatCode>
                <c:ptCount val="2"/>
                <c:pt idx="0">
                  <c:v>2.2009851587218412</c:v>
                </c:pt>
                <c:pt idx="1">
                  <c:v>2.2009851587218412</c:v>
                </c:pt>
              </c:numCache>
            </c:numRef>
          </c:xVal>
          <c:yVal>
            <c:numRef>
              <c:f>'Хип. T-test(3)'!$V$5:$V$6</c:f>
              <c:numCache>
                <c:formatCode>General</c:formatCode>
                <c:ptCount val="2"/>
                <c:pt idx="0">
                  <c:v>0</c:v>
                </c:pt>
                <c:pt idx="1">
                  <c:v>4.3668181255744752E-2</c:v>
                </c:pt>
              </c:numCache>
            </c:numRef>
          </c:yVal>
          <c:smooth val="1"/>
        </c:ser>
        <c:ser>
          <c:idx val="3"/>
          <c:order val="3"/>
          <c:tx>
            <c:strRef>
              <c:f>'Хип. T-test(3)'!$W$4</c:f>
              <c:strCache>
                <c:ptCount val="1"/>
                <c:pt idx="0">
                  <c:v>Test Stat</c:v>
                </c:pt>
              </c:strCache>
            </c:strRef>
          </c:tx>
          <c:spPr>
            <a:ln w="38100">
              <a:solidFill>
                <a:srgbClr val="008000"/>
              </a:solidFill>
              <a:prstDash val="solid"/>
            </a:ln>
          </c:spPr>
          <c:marker>
            <c:symbol val="none"/>
          </c:marker>
          <c:xVal>
            <c:numRef>
              <c:f>'Хип. T-test(3)'!$W$5:$W$6</c:f>
              <c:numCache>
                <c:formatCode>0.0000</c:formatCode>
                <c:ptCount val="2"/>
                <c:pt idx="0">
                  <c:v>-1.732050807568877</c:v>
                </c:pt>
                <c:pt idx="1">
                  <c:v>-1.732050807568877</c:v>
                </c:pt>
              </c:numCache>
            </c:numRef>
          </c:xVal>
          <c:yVal>
            <c:numRef>
              <c:f>'Хип. T-test(3)'!$X$5:$X$6</c:f>
              <c:numCache>
                <c:formatCode>General</c:formatCode>
                <c:ptCount val="2"/>
                <c:pt idx="0">
                  <c:v>-0.02</c:v>
                </c:pt>
                <c:pt idx="1">
                  <c:v>0.05</c:v>
                </c:pt>
              </c:numCache>
            </c:numRef>
          </c:yVal>
          <c:smooth val="1"/>
        </c:ser>
        <c:axId val="255383424"/>
        <c:axId val="255389696"/>
      </c:scatterChart>
      <c:valAx>
        <c:axId val="255383424"/>
        <c:scaling>
          <c:orientation val="minMax"/>
          <c:max val="8"/>
          <c:min val="-8"/>
        </c:scaling>
        <c:axPos val="b"/>
        <c:title>
          <c:tx>
            <c:rich>
              <a:bodyPr/>
              <a:lstStyle/>
              <a:p>
                <a:pPr>
                  <a:defRPr sz="1400" b="1" i="0" u="none" strike="noStrike" baseline="0">
                    <a:solidFill>
                      <a:srgbClr val="000000"/>
                    </a:solidFill>
                    <a:latin typeface="Arial"/>
                    <a:ea typeface="Arial"/>
                    <a:cs typeface="Arial"/>
                  </a:defRPr>
                </a:pPr>
                <a:r>
                  <a:rPr lang="en-US"/>
                  <a:t>t</a:t>
                </a:r>
              </a:p>
            </c:rich>
          </c:tx>
          <c:layout>
            <c:manualLayout>
              <c:xMode val="edge"/>
              <c:yMode val="edge"/>
              <c:x val="0.92933010582157749"/>
              <c:y val="0.67005076142131981"/>
            </c:manualLayout>
          </c:layout>
          <c:spPr>
            <a:noFill/>
            <a:ln w="25400">
              <a:noFill/>
            </a:ln>
          </c:spPr>
        </c:title>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55389696"/>
        <c:crosses val="autoZero"/>
        <c:crossBetween val="midCat"/>
        <c:majorUnit val="1"/>
      </c:valAx>
      <c:valAx>
        <c:axId val="255389696"/>
        <c:scaling>
          <c:orientation val="minMax"/>
          <c:max val="0.4"/>
          <c:min val="-2.0000000000000011E-2"/>
        </c:scaling>
        <c:axPos val="l"/>
        <c:numFmt formatCode="General" sourceLinked="1"/>
        <c:majorTickMark val="none"/>
        <c:tickLblPos val="none"/>
        <c:spPr>
          <a:ln w="3175">
            <a:solidFill>
              <a:srgbClr val="000000"/>
            </a:solidFill>
            <a:prstDash val="solid"/>
          </a:ln>
        </c:spPr>
        <c:crossAx val="255383424"/>
        <c:crosses val="autoZero"/>
        <c:crossBetween val="midCat"/>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494278677888572"/>
          <c:y val="7.2413793103449434E-2"/>
          <c:w val="0.87586403525511491"/>
          <c:h val="0.73793103448275865"/>
        </c:manualLayout>
      </c:layout>
      <c:barChart>
        <c:barDir val="col"/>
        <c:grouping val="clustered"/>
        <c:ser>
          <c:idx val="1"/>
          <c:order val="0"/>
          <c:tx>
            <c:strRef>
              <c:f>'Хистограма Zn''вода'!$M$4</c:f>
              <c:strCache>
                <c:ptCount val="1"/>
                <c:pt idx="0">
                  <c:v>Rel.Frequency</c:v>
                </c:pt>
              </c:strCache>
            </c:strRef>
          </c:tx>
          <c:spPr>
            <a:solidFill>
              <a:srgbClr val="993366"/>
            </a:solidFill>
            <a:ln w="12700">
              <a:solidFill>
                <a:srgbClr val="000000"/>
              </a:solidFill>
              <a:prstDash val="solid"/>
            </a:ln>
          </c:spPr>
          <c:dLbls>
            <c:dLbl>
              <c:idx val="0"/>
              <c:layout>
                <c:manualLayout>
                  <c:x val="3.1832741625201187E-2"/>
                  <c:y val="4.6267439501486034E-2"/>
                </c:manualLayout>
              </c:layout>
              <c:dLblPos val="outEnd"/>
              <c:showVal val="1"/>
            </c:dLbl>
            <c:dLbl>
              <c:idx val="1"/>
              <c:layout>
                <c:manualLayout>
                  <c:x val="3.8142343412190992E-2"/>
                  <c:y val="6.6669665824736823E-2"/>
                </c:manualLayout>
              </c:layout>
              <c:dLblPos val="outEnd"/>
              <c:showVal val="1"/>
            </c:dLbl>
            <c:dLbl>
              <c:idx val="2"/>
              <c:layout>
                <c:manualLayout>
                  <c:x val="3.7545362497374901E-4"/>
                  <c:y val="7.6439991198656104E-2"/>
                </c:manualLayout>
              </c:layout>
              <c:dLblPos val="outEnd"/>
              <c:showVal val="1"/>
            </c:dLbl>
            <c:dLbl>
              <c:idx val="3"/>
              <c:layout>
                <c:manualLayout>
                  <c:x val="6.1244475909062466E-3"/>
                  <c:y val="0.10029049338397579"/>
                </c:manualLayout>
              </c:layout>
              <c:dLblPos val="outEnd"/>
              <c:showVal val="1"/>
            </c:dLbl>
            <c:dLbl>
              <c:idx val="4"/>
              <c:layout>
                <c:manualLayout>
                  <c:x val="5.3013840001705894E-3"/>
                  <c:y val="0.13046268959510943"/>
                </c:manualLayout>
              </c:layout>
              <c:dLblPos val="outEnd"/>
              <c:showVal val="1"/>
            </c:dLbl>
            <c:dLbl>
              <c:idx val="5"/>
              <c:layout>
                <c:manualLayout>
                  <c:x val="1.8549550237923317E-3"/>
                  <c:y val="0.11753187269432035"/>
                </c:manualLayout>
              </c:layout>
              <c:dLblPos val="outEnd"/>
              <c:showVal val="1"/>
            </c:dLbl>
            <c:spPr>
              <a:noFill/>
              <a:ln w="25400">
                <a:noFill/>
              </a:ln>
            </c:spPr>
            <c:txPr>
              <a:bodyPr/>
              <a:lstStyle/>
              <a:p>
                <a:pPr>
                  <a:defRPr sz="1100" b="0" i="0" u="none" strike="noStrike" baseline="0">
                    <a:solidFill>
                      <a:srgbClr val="000000"/>
                    </a:solidFill>
                    <a:latin typeface="Arial"/>
                    <a:ea typeface="Arial"/>
                    <a:cs typeface="Arial"/>
                  </a:defRPr>
                </a:pPr>
                <a:endParaRPr lang="en-US"/>
              </a:p>
            </c:txPr>
            <c:showVal val="1"/>
          </c:dLbls>
          <c:cat>
            <c:numRef>
              <c:f>'Хистограма Zn''вода'!$L$5:$L$11</c:f>
              <c:numCache>
                <c:formatCode>General</c:formatCode>
                <c:ptCount val="7"/>
                <c:pt idx="0">
                  <c:v>3.85</c:v>
                </c:pt>
                <c:pt idx="1">
                  <c:v>3.95</c:v>
                </c:pt>
                <c:pt idx="2">
                  <c:v>4.05</c:v>
                </c:pt>
                <c:pt idx="3">
                  <c:v>4.1500000000000004</c:v>
                </c:pt>
                <c:pt idx="4">
                  <c:v>4.25</c:v>
                </c:pt>
                <c:pt idx="5">
                  <c:v>4.3499999999999996</c:v>
                </c:pt>
                <c:pt idx="6">
                  <c:v>4.45</c:v>
                </c:pt>
              </c:numCache>
            </c:numRef>
          </c:cat>
          <c:val>
            <c:numRef>
              <c:f>'Хистограма Zn''вода'!$M$5:$M$11</c:f>
              <c:numCache>
                <c:formatCode>General</c:formatCode>
                <c:ptCount val="7"/>
                <c:pt idx="0">
                  <c:v>0</c:v>
                </c:pt>
                <c:pt idx="1">
                  <c:v>0.05</c:v>
                </c:pt>
                <c:pt idx="2">
                  <c:v>0.15</c:v>
                </c:pt>
                <c:pt idx="3">
                  <c:v>0.2</c:v>
                </c:pt>
                <c:pt idx="4">
                  <c:v>0.35</c:v>
                </c:pt>
                <c:pt idx="5">
                  <c:v>0.2</c:v>
                </c:pt>
                <c:pt idx="6">
                  <c:v>0.05</c:v>
                </c:pt>
              </c:numCache>
            </c:numRef>
          </c:val>
        </c:ser>
        <c:gapWidth val="0"/>
        <c:axId val="266592256"/>
        <c:axId val="266593792"/>
      </c:barChart>
      <c:lineChart>
        <c:grouping val="standard"/>
        <c:ser>
          <c:idx val="0"/>
          <c:order val="1"/>
          <c:tx>
            <c:strRef>
              <c:f>'Хистограма Zn''вода'!$N$4</c:f>
              <c:strCache>
                <c:ptCount val="1"/>
                <c:pt idx="0">
                  <c:v>Cumulative </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dLbls>
            <c:dLbl>
              <c:idx val="0"/>
              <c:layout>
                <c:manualLayout>
                  <c:x val="-5.6392863045861934E-2"/>
                  <c:y val="-6.1224404239109693E-2"/>
                </c:manualLayout>
              </c:layout>
              <c:dLblPos val="r"/>
              <c:showVal val="1"/>
            </c:dLbl>
            <c:dLbl>
              <c:idx val="1"/>
              <c:layout>
                <c:manualLayout>
                  <c:x val="-5.0481493857103377E-2"/>
                  <c:y val="-6.1511833088272627E-2"/>
                </c:manualLayout>
              </c:layout>
              <c:dLblPos val="r"/>
              <c:showVal val="1"/>
            </c:dLbl>
            <c:dLbl>
              <c:idx val="2"/>
              <c:layout>
                <c:manualLayout>
                  <c:x val="-6.9857537759699009E-2"/>
                  <c:y val="-6.2373764149724238E-2"/>
                </c:manualLayout>
              </c:layout>
              <c:dLblPos val="r"/>
              <c:showVal val="1"/>
            </c:dLbl>
            <c:dLbl>
              <c:idx val="3"/>
              <c:layout>
                <c:manualLayout>
                  <c:x val="-7.3141591513249504E-2"/>
                  <c:y val="-5.6626572336199076E-2"/>
                </c:manualLayout>
              </c:layout>
              <c:dLblPos val="r"/>
              <c:showVal val="1"/>
            </c:dLbl>
            <c:dLbl>
              <c:idx val="4"/>
              <c:layout>
                <c:manualLayout>
                  <c:x val="-7.4126789531223924E-2"/>
                  <c:y val="-6.2086494656371789E-2"/>
                </c:manualLayout>
              </c:layout>
              <c:dLblPos val="r"/>
              <c:showVal val="1"/>
            </c:dLbl>
            <c:dLbl>
              <c:idx val="5"/>
              <c:layout>
                <c:manualLayout>
                  <c:x val="-7.0514276078042004E-2"/>
                  <c:y val="-7.3580682153191523E-2"/>
                </c:manualLayout>
              </c:layout>
              <c:dLblPos val="r"/>
              <c:showVal val="1"/>
            </c:dLbl>
            <c:dLbl>
              <c:idx val="6"/>
              <c:layout>
                <c:manualLayout>
                  <c:x val="-2.8803645179912917E-2"/>
                  <c:y val="-7.0419835140285214E-2"/>
                </c:manualLayout>
              </c:layout>
              <c:dLblPos val="r"/>
              <c:showVal val="1"/>
            </c:dLbl>
            <c:spPr>
              <a:noFill/>
              <a:ln w="25400">
                <a:noFill/>
              </a:ln>
            </c:spPr>
            <c:txPr>
              <a:bodyPr/>
              <a:lstStyle/>
              <a:p>
                <a:pPr>
                  <a:defRPr sz="1100" b="0" i="0" u="none" strike="noStrike" baseline="0">
                    <a:solidFill>
                      <a:srgbClr val="0000FF"/>
                    </a:solidFill>
                    <a:latin typeface="Arial"/>
                    <a:ea typeface="Arial"/>
                    <a:cs typeface="Arial"/>
                  </a:defRPr>
                </a:pPr>
                <a:endParaRPr lang="en-US"/>
              </a:p>
            </c:txPr>
            <c:showVal val="1"/>
          </c:dLbls>
          <c:val>
            <c:numRef>
              <c:f>'Хистограма Zn''вода'!$N$5:$N$11</c:f>
              <c:numCache>
                <c:formatCode>0.00</c:formatCode>
                <c:ptCount val="7"/>
                <c:pt idx="0">
                  <c:v>0</c:v>
                </c:pt>
                <c:pt idx="1">
                  <c:v>0.05</c:v>
                </c:pt>
                <c:pt idx="2">
                  <c:v>0.2</c:v>
                </c:pt>
                <c:pt idx="3">
                  <c:v>0.4</c:v>
                </c:pt>
                <c:pt idx="4">
                  <c:v>0.75</c:v>
                </c:pt>
                <c:pt idx="5">
                  <c:v>0.95</c:v>
                </c:pt>
                <c:pt idx="6">
                  <c:v>1</c:v>
                </c:pt>
              </c:numCache>
            </c:numRef>
          </c:val>
        </c:ser>
        <c:marker val="1"/>
        <c:axId val="266595712"/>
        <c:axId val="282264704"/>
      </c:lineChart>
      <c:catAx>
        <c:axId val="266592256"/>
        <c:scaling>
          <c:orientation val="minMax"/>
        </c:scaling>
        <c:axPos val="b"/>
        <c:numFmt formatCode="General" sourceLinked="1"/>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66593792"/>
        <c:crosses val="autoZero"/>
        <c:lblAlgn val="ctr"/>
        <c:lblOffset val="100"/>
        <c:tickLblSkip val="1"/>
        <c:tickMarkSkip val="1"/>
      </c:catAx>
      <c:valAx>
        <c:axId val="266593792"/>
        <c:scaling>
          <c:orientation val="minMax"/>
        </c:scaling>
        <c:axPos val="l"/>
        <c:numFmt formatCode="General" sourceLinked="1"/>
        <c:majorTickMark val="cross"/>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66592256"/>
        <c:crosses val="autoZero"/>
        <c:crossBetween val="between"/>
      </c:valAx>
      <c:catAx>
        <c:axId val="266595712"/>
        <c:scaling>
          <c:orientation val="minMax"/>
        </c:scaling>
        <c:delete val="1"/>
        <c:axPos val="b"/>
        <c:tickLblPos val="none"/>
        <c:crossAx val="282264704"/>
        <c:crosses val="autoZero"/>
        <c:lblAlgn val="ctr"/>
        <c:lblOffset val="100"/>
      </c:catAx>
      <c:valAx>
        <c:axId val="282264704"/>
        <c:scaling>
          <c:orientation val="minMax"/>
        </c:scaling>
        <c:delete val="1"/>
        <c:axPos val="l"/>
        <c:numFmt formatCode="0.00" sourceLinked="1"/>
        <c:tickLblPos val="none"/>
        <c:crossAx val="266595712"/>
        <c:crosses val="autoZero"/>
        <c:crossBetween val="between"/>
      </c:valAx>
      <c:spPr>
        <a:solidFill>
          <a:srgbClr val="C0C0C0"/>
        </a:solidFill>
        <a:ln w="12700">
          <a:solidFill>
            <a:srgbClr val="808080"/>
          </a:solidFill>
          <a:prstDash val="solid"/>
        </a:ln>
      </c:spPr>
    </c:plotArea>
    <c:legend>
      <c:legendPos val="r"/>
      <c:layout>
        <c:manualLayout>
          <c:xMode val="edge"/>
          <c:yMode val="edge"/>
          <c:x val="0.13793127583190223"/>
          <c:y val="0.10689655172413882"/>
          <c:w val="0.28275934473708025"/>
          <c:h val="0.14827586206896554"/>
        </c:manualLayout>
      </c:layout>
      <c:spPr>
        <a:solidFill>
          <a:srgbClr val="FFFFFF"/>
        </a:solidFill>
        <a:ln w="3175">
          <a:solidFill>
            <a:srgbClr val="000000"/>
          </a:solidFill>
          <a:prstDash val="solid"/>
        </a:ln>
      </c:spPr>
      <c:txPr>
        <a:bodyPr/>
        <a:lstStyle/>
        <a:p>
          <a:pPr>
            <a:defRPr sz="5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555" r="0.7500000000000055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0" i="0" u="none" strike="noStrike" baseline="0">
                <a:solidFill>
                  <a:srgbClr val="000000"/>
                </a:solidFill>
                <a:latin typeface="Arial"/>
                <a:ea typeface="Arial"/>
                <a:cs typeface="Arial"/>
              </a:defRPr>
            </a:pPr>
            <a:r>
              <a:rPr lang="bg-BG" sz="975" b="1" i="0" u="none" strike="noStrike" baseline="0">
                <a:solidFill>
                  <a:srgbClr val="000000"/>
                </a:solidFill>
                <a:latin typeface="Arial"/>
                <a:cs typeface="Arial"/>
              </a:rPr>
              <a:t>ЛЯВА граница </a:t>
            </a:r>
            <a:r>
              <a:rPr lang="en-US" sz="975" b="1" i="0" u="none" strike="noStrike" baseline="0">
                <a:solidFill>
                  <a:srgbClr val="000000"/>
                </a:solidFill>
                <a:latin typeface="Arial"/>
                <a:cs typeface="Arial"/>
              </a:rPr>
              <a:t>T-</a:t>
            </a:r>
            <a:r>
              <a:rPr lang="bg-BG" sz="975" b="1" i="0" u="none" strike="noStrike" baseline="0">
                <a:solidFill>
                  <a:srgbClr val="000000"/>
                </a:solidFill>
                <a:latin typeface="Arial"/>
                <a:cs typeface="Arial"/>
              </a:rPr>
              <a:t>тест</a:t>
            </a:r>
          </a:p>
        </c:rich>
      </c:tx>
      <c:layout>
        <c:manualLayout>
          <c:xMode val="edge"/>
          <c:yMode val="edge"/>
          <c:x val="0.28782326563423594"/>
          <c:y val="3.015075376884423E-2"/>
        </c:manualLayout>
      </c:layout>
      <c:spPr>
        <a:noFill/>
        <a:ln w="25400">
          <a:noFill/>
        </a:ln>
      </c:spPr>
    </c:title>
    <c:plotArea>
      <c:layout>
        <c:manualLayout>
          <c:layoutTarget val="inner"/>
          <c:xMode val="edge"/>
          <c:yMode val="edge"/>
          <c:x val="4.7970566137003713E-2"/>
          <c:y val="0.10050275916388379"/>
          <c:w val="0.90037062595606299"/>
          <c:h val="0.76884610760371996"/>
        </c:manualLayout>
      </c:layout>
      <c:scatterChart>
        <c:scatterStyle val="smoothMarker"/>
        <c:ser>
          <c:idx val="0"/>
          <c:order val="0"/>
          <c:tx>
            <c:strRef>
              <c:f>'Хип. T-test(3)'!$P$3</c:f>
              <c:strCache>
                <c:ptCount val="1"/>
                <c:pt idx="0">
                  <c:v>X</c:v>
                </c:pt>
              </c:strCache>
            </c:strRef>
          </c:tx>
          <c:spPr>
            <a:ln w="38100">
              <a:solidFill>
                <a:srgbClr val="000000"/>
              </a:solidFill>
              <a:prstDash val="solid"/>
            </a:ln>
          </c:spPr>
          <c:marker>
            <c:symbol val="none"/>
          </c:marker>
          <c:xVal>
            <c:numRef>
              <c:f>'Хип. T-test(3)'!$P$4:$P$35</c:f>
              <c:numCache>
                <c:formatCode>General</c:formatCode>
                <c:ptCount val="32"/>
                <c:pt idx="0">
                  <c:v>-7</c:v>
                </c:pt>
                <c:pt idx="1">
                  <c:v>-6.5</c:v>
                </c:pt>
                <c:pt idx="2">
                  <c:v>-6</c:v>
                </c:pt>
                <c:pt idx="3">
                  <c:v>-5.5</c:v>
                </c:pt>
                <c:pt idx="4">
                  <c:v>-5</c:v>
                </c:pt>
                <c:pt idx="5">
                  <c:v>-4.5</c:v>
                </c:pt>
                <c:pt idx="6">
                  <c:v>-4</c:v>
                </c:pt>
                <c:pt idx="7">
                  <c:v>-3.5</c:v>
                </c:pt>
                <c:pt idx="8">
                  <c:v>-3</c:v>
                </c:pt>
                <c:pt idx="9">
                  <c:v>-2.5</c:v>
                </c:pt>
                <c:pt idx="10">
                  <c:v>-2</c:v>
                </c:pt>
                <c:pt idx="11">
                  <c:v>-1.5</c:v>
                </c:pt>
                <c:pt idx="12">
                  <c:v>-1</c:v>
                </c:pt>
                <c:pt idx="13">
                  <c:v>-0.5</c:v>
                </c:pt>
                <c:pt idx="14">
                  <c:v>0</c:v>
                </c:pt>
                <c:pt idx="15">
                  <c:v>0.5</c:v>
                </c:pt>
                <c:pt idx="16">
                  <c:v>1</c:v>
                </c:pt>
                <c:pt idx="17">
                  <c:v>1.5</c:v>
                </c:pt>
                <c:pt idx="18">
                  <c:v>2</c:v>
                </c:pt>
                <c:pt idx="19">
                  <c:v>2.5</c:v>
                </c:pt>
                <c:pt idx="20">
                  <c:v>3</c:v>
                </c:pt>
                <c:pt idx="21">
                  <c:v>3.5</c:v>
                </c:pt>
                <c:pt idx="22">
                  <c:v>4</c:v>
                </c:pt>
                <c:pt idx="23">
                  <c:v>4.5</c:v>
                </c:pt>
                <c:pt idx="24">
                  <c:v>5</c:v>
                </c:pt>
                <c:pt idx="25">
                  <c:v>5.5</c:v>
                </c:pt>
                <c:pt idx="26">
                  <c:v>6</c:v>
                </c:pt>
                <c:pt idx="27">
                  <c:v>6.5</c:v>
                </c:pt>
                <c:pt idx="28">
                  <c:v>7</c:v>
                </c:pt>
                <c:pt idx="29">
                  <c:v>7.5</c:v>
                </c:pt>
                <c:pt idx="30">
                  <c:v>8</c:v>
                </c:pt>
                <c:pt idx="31">
                  <c:v>8.5</c:v>
                </c:pt>
              </c:numCache>
            </c:numRef>
          </c:xVal>
          <c:yVal>
            <c:numRef>
              <c:f>'Хип. T-test(3)'!$Q$4:$Q$35</c:f>
              <c:numCache>
                <c:formatCode>General</c:formatCode>
                <c:ptCount val="32"/>
                <c:pt idx="0">
                  <c:v>1.4808184242037459E-5</c:v>
                </c:pt>
                <c:pt idx="1">
                  <c:v>3.0303419564148958E-5</c:v>
                </c:pt>
                <c:pt idx="2">
                  <c:v>6.4094706609835734E-5</c:v>
                </c:pt>
                <c:pt idx="3">
                  <c:v>1.4023796278900849E-4</c:v>
                </c:pt>
                <c:pt idx="4">
                  <c:v>3.1739078022199603E-4</c:v>
                </c:pt>
                <c:pt idx="5">
                  <c:v>7.418381802693359E-4</c:v>
                </c:pt>
                <c:pt idx="6">
                  <c:v>1.7833095141142612E-3</c:v>
                </c:pt>
                <c:pt idx="7">
                  <c:v>4.3739273797385753E-3</c:v>
                </c:pt>
                <c:pt idx="8">
                  <c:v>1.0795166312445297E-2</c:v>
                </c:pt>
                <c:pt idx="9">
                  <c:v>2.6222537495246605E-2</c:v>
                </c:pt>
                <c:pt idx="10">
                  <c:v>6.0654322655385388E-2</c:v>
                </c:pt>
                <c:pt idx="11">
                  <c:v>0.1276774034378558</c:v>
                </c:pt>
                <c:pt idx="12">
                  <c:v>0.23137787878183533</c:v>
                </c:pt>
                <c:pt idx="13">
                  <c:v>0.34079575527634925</c:v>
                </c:pt>
                <c:pt idx="14">
                  <c:v>0.38998975705408928</c:v>
                </c:pt>
                <c:pt idx="15">
                  <c:v>0.34079575527634925</c:v>
                </c:pt>
                <c:pt idx="16">
                  <c:v>0.23137787878183533</c:v>
                </c:pt>
                <c:pt idx="17">
                  <c:v>0.1276774034378558</c:v>
                </c:pt>
                <c:pt idx="18">
                  <c:v>6.0654322655385388E-2</c:v>
                </c:pt>
                <c:pt idx="19">
                  <c:v>2.6222537495246605E-2</c:v>
                </c:pt>
                <c:pt idx="20">
                  <c:v>1.0795166312445297E-2</c:v>
                </c:pt>
                <c:pt idx="21">
                  <c:v>4.3739273797385753E-3</c:v>
                </c:pt>
                <c:pt idx="22">
                  <c:v>1.7833095141142612E-3</c:v>
                </c:pt>
                <c:pt idx="23">
                  <c:v>7.418381802693359E-4</c:v>
                </c:pt>
                <c:pt idx="24">
                  <c:v>3.1739078022199603E-4</c:v>
                </c:pt>
                <c:pt idx="25">
                  <c:v>1.4023796278900849E-4</c:v>
                </c:pt>
                <c:pt idx="26">
                  <c:v>6.4094706609835734E-5</c:v>
                </c:pt>
                <c:pt idx="27">
                  <c:v>3.0303419564148958E-5</c:v>
                </c:pt>
                <c:pt idx="28">
                  <c:v>1.4808184242037459E-5</c:v>
                </c:pt>
                <c:pt idx="29">
                  <c:v>7.4688816794341712E-6</c:v>
                </c:pt>
                <c:pt idx="30">
                  <c:v>3.8818766499446649E-6</c:v>
                </c:pt>
                <c:pt idx="31">
                  <c:v>2.075409777719974E-6</c:v>
                </c:pt>
              </c:numCache>
            </c:numRef>
          </c:yVal>
          <c:smooth val="1"/>
        </c:ser>
        <c:ser>
          <c:idx val="1"/>
          <c:order val="1"/>
          <c:tx>
            <c:strRef>
              <c:f>'Хип. T-test(3)'!$S$10</c:f>
              <c:strCache>
                <c:ptCount val="1"/>
                <c:pt idx="0">
                  <c:v>Lower</c:v>
                </c:pt>
              </c:strCache>
            </c:strRef>
          </c:tx>
          <c:spPr>
            <a:ln w="12700">
              <a:solidFill>
                <a:srgbClr val="FF00FF"/>
              </a:solidFill>
              <a:prstDash val="solid"/>
            </a:ln>
          </c:spPr>
          <c:marker>
            <c:symbol val="none"/>
          </c:marker>
          <c:dPt>
            <c:idx val="1"/>
            <c:marker>
              <c:symbol val="square"/>
              <c:size val="5"/>
              <c:spPr>
                <a:noFill/>
                <a:ln w="9525">
                  <a:noFill/>
                </a:ln>
              </c:spPr>
            </c:marker>
            <c:spPr>
              <a:ln w="38100">
                <a:solidFill>
                  <a:srgbClr val="FF00FF"/>
                </a:solidFill>
                <a:prstDash val="solid"/>
              </a:ln>
            </c:spPr>
          </c:dPt>
          <c:xVal>
            <c:numRef>
              <c:f>'Хип. T-test(3)'!$S$11:$S$12</c:f>
              <c:numCache>
                <c:formatCode>0.0000</c:formatCode>
                <c:ptCount val="2"/>
                <c:pt idx="0">
                  <c:v>-1.7958848142321888</c:v>
                </c:pt>
                <c:pt idx="1">
                  <c:v>-1.7958848142321888</c:v>
                </c:pt>
              </c:numCache>
            </c:numRef>
          </c:xVal>
          <c:yVal>
            <c:numRef>
              <c:f>'Хип. T-test(3)'!$T$11:$T$12</c:f>
              <c:numCache>
                <c:formatCode>General</c:formatCode>
                <c:ptCount val="2"/>
                <c:pt idx="0">
                  <c:v>0</c:v>
                </c:pt>
                <c:pt idx="1">
                  <c:v>8.337937009842783E-2</c:v>
                </c:pt>
              </c:numCache>
            </c:numRef>
          </c:yVal>
          <c:smooth val="1"/>
        </c:ser>
        <c:ser>
          <c:idx val="3"/>
          <c:order val="2"/>
          <c:tx>
            <c:strRef>
              <c:f>'Хип. T-test(3)'!$W$4</c:f>
              <c:strCache>
                <c:ptCount val="1"/>
                <c:pt idx="0">
                  <c:v>Test Stat</c:v>
                </c:pt>
              </c:strCache>
            </c:strRef>
          </c:tx>
          <c:spPr>
            <a:ln w="38100">
              <a:solidFill>
                <a:srgbClr val="008000"/>
              </a:solidFill>
              <a:prstDash val="solid"/>
            </a:ln>
          </c:spPr>
          <c:marker>
            <c:symbol val="none"/>
          </c:marker>
          <c:xVal>
            <c:numRef>
              <c:f>'Хип. T-test(3)'!$W$5:$W$6</c:f>
              <c:numCache>
                <c:formatCode>0.0000</c:formatCode>
                <c:ptCount val="2"/>
                <c:pt idx="0">
                  <c:v>-1.732050807568877</c:v>
                </c:pt>
                <c:pt idx="1">
                  <c:v>-1.732050807568877</c:v>
                </c:pt>
              </c:numCache>
            </c:numRef>
          </c:xVal>
          <c:yVal>
            <c:numRef>
              <c:f>'Хип. T-test(3)'!$X$5:$X$6</c:f>
              <c:numCache>
                <c:formatCode>General</c:formatCode>
                <c:ptCount val="2"/>
                <c:pt idx="0">
                  <c:v>-0.02</c:v>
                </c:pt>
                <c:pt idx="1">
                  <c:v>0.05</c:v>
                </c:pt>
              </c:numCache>
            </c:numRef>
          </c:yVal>
          <c:smooth val="1"/>
        </c:ser>
        <c:axId val="255776256"/>
        <c:axId val="255778176"/>
      </c:scatterChart>
      <c:valAx>
        <c:axId val="255776256"/>
        <c:scaling>
          <c:orientation val="minMax"/>
          <c:max val="8"/>
          <c:min val="-8"/>
        </c:scaling>
        <c:axPos val="b"/>
        <c:title>
          <c:tx>
            <c:rich>
              <a:bodyPr/>
              <a:lstStyle/>
              <a:p>
                <a:pPr>
                  <a:defRPr sz="1400" b="1" i="0" u="none" strike="noStrike" baseline="0">
                    <a:solidFill>
                      <a:srgbClr val="000000"/>
                    </a:solidFill>
                    <a:latin typeface="Arial"/>
                    <a:ea typeface="Arial"/>
                    <a:cs typeface="Arial"/>
                  </a:defRPr>
                </a:pPr>
                <a:r>
                  <a:rPr lang="en-US"/>
                  <a:t>t</a:t>
                </a:r>
              </a:p>
            </c:rich>
          </c:tx>
          <c:layout>
            <c:manualLayout>
              <c:xMode val="edge"/>
              <c:yMode val="edge"/>
              <c:x val="0.92989084851479398"/>
              <c:y val="0.66834329125945346"/>
            </c:manualLayout>
          </c:layout>
          <c:spPr>
            <a:noFill/>
            <a:ln w="25400">
              <a:noFill/>
            </a:ln>
          </c:spPr>
        </c:title>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55778176"/>
        <c:crosses val="autoZero"/>
        <c:crossBetween val="midCat"/>
        <c:majorUnit val="1"/>
      </c:valAx>
      <c:valAx>
        <c:axId val="255778176"/>
        <c:scaling>
          <c:orientation val="minMax"/>
          <c:max val="0.4"/>
          <c:min val="-2.0000000000000011E-2"/>
        </c:scaling>
        <c:axPos val="l"/>
        <c:numFmt formatCode="General" sourceLinked="1"/>
        <c:majorTickMark val="none"/>
        <c:tickLblPos val="none"/>
        <c:spPr>
          <a:ln w="3175">
            <a:solidFill>
              <a:srgbClr val="000000"/>
            </a:solidFill>
            <a:prstDash val="solid"/>
          </a:ln>
        </c:spPr>
        <c:crossAx val="255776256"/>
        <c:crosses val="autoZero"/>
        <c:crossBetween val="midCat"/>
      </c:valAx>
      <c:spPr>
        <a:noFill/>
        <a:ln w="25400">
          <a:noFill/>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25" b="0" i="0" u="none" strike="noStrike" baseline="0">
                <a:solidFill>
                  <a:srgbClr val="000000"/>
                </a:solidFill>
                <a:latin typeface="Arial"/>
                <a:ea typeface="Arial"/>
                <a:cs typeface="Arial"/>
              </a:defRPr>
            </a:pPr>
            <a:r>
              <a:rPr lang="bg-BG" sz="1000" b="1" i="0" u="none" strike="noStrike" baseline="0">
                <a:solidFill>
                  <a:srgbClr val="000000"/>
                </a:solidFill>
                <a:latin typeface="Arial"/>
                <a:cs typeface="Arial"/>
              </a:rPr>
              <a:t>Дясна-граница </a:t>
            </a:r>
            <a:r>
              <a:rPr lang="en-US" sz="1000" b="1" i="0" u="none" strike="noStrike" baseline="0">
                <a:solidFill>
                  <a:srgbClr val="000000"/>
                </a:solidFill>
                <a:latin typeface="Arial"/>
                <a:cs typeface="Arial"/>
              </a:rPr>
              <a:t>T-</a:t>
            </a:r>
            <a:r>
              <a:rPr lang="bg-BG" sz="1000" b="1" i="0" u="none" strike="noStrike" baseline="0">
                <a:solidFill>
                  <a:srgbClr val="000000"/>
                </a:solidFill>
                <a:latin typeface="Arial"/>
                <a:cs typeface="Arial"/>
              </a:rPr>
              <a:t>тест</a:t>
            </a:r>
          </a:p>
        </c:rich>
      </c:tx>
      <c:layout>
        <c:manualLayout>
          <c:xMode val="edge"/>
          <c:yMode val="edge"/>
          <c:x val="0.27702702702702708"/>
          <c:y val="2.5252525252525249E-2"/>
        </c:manualLayout>
      </c:layout>
      <c:spPr>
        <a:noFill/>
        <a:ln w="25400">
          <a:noFill/>
        </a:ln>
      </c:spPr>
    </c:title>
    <c:plotArea>
      <c:layout>
        <c:manualLayout>
          <c:layoutTarget val="inner"/>
          <c:xMode val="edge"/>
          <c:yMode val="edge"/>
          <c:x val="4.0540540540540543E-2"/>
          <c:y val="0.10606112916829125"/>
          <c:w val="0.9222972972972977"/>
          <c:h val="0.76263002401961555"/>
        </c:manualLayout>
      </c:layout>
      <c:scatterChart>
        <c:scatterStyle val="smoothMarker"/>
        <c:ser>
          <c:idx val="0"/>
          <c:order val="0"/>
          <c:tx>
            <c:strRef>
              <c:f>'Хип. T-test(3)'!$P$3</c:f>
              <c:strCache>
                <c:ptCount val="1"/>
                <c:pt idx="0">
                  <c:v>X</c:v>
                </c:pt>
              </c:strCache>
            </c:strRef>
          </c:tx>
          <c:spPr>
            <a:ln w="38100">
              <a:solidFill>
                <a:srgbClr val="000000"/>
              </a:solidFill>
              <a:prstDash val="solid"/>
            </a:ln>
          </c:spPr>
          <c:marker>
            <c:symbol val="none"/>
          </c:marker>
          <c:xVal>
            <c:numRef>
              <c:f>'Хип. T-test(3)'!$P$4:$P$35</c:f>
              <c:numCache>
                <c:formatCode>General</c:formatCode>
                <c:ptCount val="32"/>
                <c:pt idx="0">
                  <c:v>-7</c:v>
                </c:pt>
                <c:pt idx="1">
                  <c:v>-6.5</c:v>
                </c:pt>
                <c:pt idx="2">
                  <c:v>-6</c:v>
                </c:pt>
                <c:pt idx="3">
                  <c:v>-5.5</c:v>
                </c:pt>
                <c:pt idx="4">
                  <c:v>-5</c:v>
                </c:pt>
                <c:pt idx="5">
                  <c:v>-4.5</c:v>
                </c:pt>
                <c:pt idx="6">
                  <c:v>-4</c:v>
                </c:pt>
                <c:pt idx="7">
                  <c:v>-3.5</c:v>
                </c:pt>
                <c:pt idx="8">
                  <c:v>-3</c:v>
                </c:pt>
                <c:pt idx="9">
                  <c:v>-2.5</c:v>
                </c:pt>
                <c:pt idx="10">
                  <c:v>-2</c:v>
                </c:pt>
                <c:pt idx="11">
                  <c:v>-1.5</c:v>
                </c:pt>
                <c:pt idx="12">
                  <c:v>-1</c:v>
                </c:pt>
                <c:pt idx="13">
                  <c:v>-0.5</c:v>
                </c:pt>
                <c:pt idx="14">
                  <c:v>0</c:v>
                </c:pt>
                <c:pt idx="15">
                  <c:v>0.5</c:v>
                </c:pt>
                <c:pt idx="16">
                  <c:v>1</c:v>
                </c:pt>
                <c:pt idx="17">
                  <c:v>1.5</c:v>
                </c:pt>
                <c:pt idx="18">
                  <c:v>2</c:v>
                </c:pt>
                <c:pt idx="19">
                  <c:v>2.5</c:v>
                </c:pt>
                <c:pt idx="20">
                  <c:v>3</c:v>
                </c:pt>
                <c:pt idx="21">
                  <c:v>3.5</c:v>
                </c:pt>
                <c:pt idx="22">
                  <c:v>4</c:v>
                </c:pt>
                <c:pt idx="23">
                  <c:v>4.5</c:v>
                </c:pt>
                <c:pt idx="24">
                  <c:v>5</c:v>
                </c:pt>
                <c:pt idx="25">
                  <c:v>5.5</c:v>
                </c:pt>
                <c:pt idx="26">
                  <c:v>6</c:v>
                </c:pt>
                <c:pt idx="27">
                  <c:v>6.5</c:v>
                </c:pt>
                <c:pt idx="28">
                  <c:v>7</c:v>
                </c:pt>
                <c:pt idx="29">
                  <c:v>7.5</c:v>
                </c:pt>
                <c:pt idx="30">
                  <c:v>8</c:v>
                </c:pt>
                <c:pt idx="31">
                  <c:v>8.5</c:v>
                </c:pt>
              </c:numCache>
            </c:numRef>
          </c:xVal>
          <c:yVal>
            <c:numRef>
              <c:f>'Хип. T-test(3)'!$Q$4:$Q$35</c:f>
              <c:numCache>
                <c:formatCode>General</c:formatCode>
                <c:ptCount val="32"/>
                <c:pt idx="0">
                  <c:v>1.4808184242037459E-5</c:v>
                </c:pt>
                <c:pt idx="1">
                  <c:v>3.0303419564148958E-5</c:v>
                </c:pt>
                <c:pt idx="2">
                  <c:v>6.4094706609835734E-5</c:v>
                </c:pt>
                <c:pt idx="3">
                  <c:v>1.4023796278900849E-4</c:v>
                </c:pt>
                <c:pt idx="4">
                  <c:v>3.1739078022199603E-4</c:v>
                </c:pt>
                <c:pt idx="5">
                  <c:v>7.418381802693359E-4</c:v>
                </c:pt>
                <c:pt idx="6">
                  <c:v>1.7833095141142612E-3</c:v>
                </c:pt>
                <c:pt idx="7">
                  <c:v>4.3739273797385753E-3</c:v>
                </c:pt>
                <c:pt idx="8">
                  <c:v>1.0795166312445297E-2</c:v>
                </c:pt>
                <c:pt idx="9">
                  <c:v>2.6222537495246605E-2</c:v>
                </c:pt>
                <c:pt idx="10">
                  <c:v>6.0654322655385388E-2</c:v>
                </c:pt>
                <c:pt idx="11">
                  <c:v>0.1276774034378558</c:v>
                </c:pt>
                <c:pt idx="12">
                  <c:v>0.23137787878183533</c:v>
                </c:pt>
                <c:pt idx="13">
                  <c:v>0.34079575527634925</c:v>
                </c:pt>
                <c:pt idx="14">
                  <c:v>0.38998975705408928</c:v>
                </c:pt>
                <c:pt idx="15">
                  <c:v>0.34079575527634925</c:v>
                </c:pt>
                <c:pt idx="16">
                  <c:v>0.23137787878183533</c:v>
                </c:pt>
                <c:pt idx="17">
                  <c:v>0.1276774034378558</c:v>
                </c:pt>
                <c:pt idx="18">
                  <c:v>6.0654322655385388E-2</c:v>
                </c:pt>
                <c:pt idx="19">
                  <c:v>2.6222537495246605E-2</c:v>
                </c:pt>
                <c:pt idx="20">
                  <c:v>1.0795166312445297E-2</c:v>
                </c:pt>
                <c:pt idx="21">
                  <c:v>4.3739273797385753E-3</c:v>
                </c:pt>
                <c:pt idx="22">
                  <c:v>1.7833095141142612E-3</c:v>
                </c:pt>
                <c:pt idx="23">
                  <c:v>7.418381802693359E-4</c:v>
                </c:pt>
                <c:pt idx="24">
                  <c:v>3.1739078022199603E-4</c:v>
                </c:pt>
                <c:pt idx="25">
                  <c:v>1.4023796278900849E-4</c:v>
                </c:pt>
                <c:pt idx="26">
                  <c:v>6.4094706609835734E-5</c:v>
                </c:pt>
                <c:pt idx="27">
                  <c:v>3.0303419564148958E-5</c:v>
                </c:pt>
                <c:pt idx="28">
                  <c:v>1.4808184242037459E-5</c:v>
                </c:pt>
                <c:pt idx="29">
                  <c:v>7.4688816794341712E-6</c:v>
                </c:pt>
                <c:pt idx="30">
                  <c:v>3.8818766499446649E-6</c:v>
                </c:pt>
                <c:pt idx="31">
                  <c:v>2.075409777719974E-6</c:v>
                </c:pt>
              </c:numCache>
            </c:numRef>
          </c:yVal>
          <c:smooth val="1"/>
        </c:ser>
        <c:ser>
          <c:idx val="2"/>
          <c:order val="1"/>
          <c:tx>
            <c:strRef>
              <c:f>'Хип. T-test(3)'!$U$10</c:f>
              <c:strCache>
                <c:ptCount val="1"/>
                <c:pt idx="0">
                  <c:v>Upper</c:v>
                </c:pt>
              </c:strCache>
            </c:strRef>
          </c:tx>
          <c:spPr>
            <a:ln w="38100">
              <a:solidFill>
                <a:srgbClr val="FF00FF"/>
              </a:solidFill>
              <a:prstDash val="solid"/>
            </a:ln>
          </c:spPr>
          <c:marker>
            <c:symbol val="none"/>
          </c:marker>
          <c:xVal>
            <c:numRef>
              <c:f>'Хип. T-test(3)'!$U$11:$U$12</c:f>
              <c:numCache>
                <c:formatCode>0.0000</c:formatCode>
                <c:ptCount val="2"/>
                <c:pt idx="0">
                  <c:v>1.7958848142321888</c:v>
                </c:pt>
                <c:pt idx="1">
                  <c:v>1.7958848142321888</c:v>
                </c:pt>
              </c:numCache>
            </c:numRef>
          </c:xVal>
          <c:yVal>
            <c:numRef>
              <c:f>'Хип. T-test(3)'!$V$11:$V$12</c:f>
              <c:numCache>
                <c:formatCode>General</c:formatCode>
                <c:ptCount val="2"/>
                <c:pt idx="0">
                  <c:v>0</c:v>
                </c:pt>
                <c:pt idx="1">
                  <c:v>8.337937009842783E-2</c:v>
                </c:pt>
              </c:numCache>
            </c:numRef>
          </c:yVal>
          <c:smooth val="1"/>
        </c:ser>
        <c:ser>
          <c:idx val="3"/>
          <c:order val="2"/>
          <c:tx>
            <c:strRef>
              <c:f>'Хип. T-test(3)'!$W$4</c:f>
              <c:strCache>
                <c:ptCount val="1"/>
                <c:pt idx="0">
                  <c:v>Test Stat</c:v>
                </c:pt>
              </c:strCache>
            </c:strRef>
          </c:tx>
          <c:spPr>
            <a:ln w="38100">
              <a:solidFill>
                <a:srgbClr val="008000"/>
              </a:solidFill>
              <a:prstDash val="solid"/>
            </a:ln>
          </c:spPr>
          <c:marker>
            <c:symbol val="none"/>
          </c:marker>
          <c:xVal>
            <c:numRef>
              <c:f>'Хип. T-test(3)'!$W$5:$W$6</c:f>
              <c:numCache>
                <c:formatCode>0.0000</c:formatCode>
                <c:ptCount val="2"/>
                <c:pt idx="0">
                  <c:v>-1.732050807568877</c:v>
                </c:pt>
                <c:pt idx="1">
                  <c:v>-1.732050807568877</c:v>
                </c:pt>
              </c:numCache>
            </c:numRef>
          </c:xVal>
          <c:yVal>
            <c:numRef>
              <c:f>'Хип. T-test(3)'!$X$5:$X$6</c:f>
              <c:numCache>
                <c:formatCode>General</c:formatCode>
                <c:ptCount val="2"/>
                <c:pt idx="0">
                  <c:v>-0.02</c:v>
                </c:pt>
                <c:pt idx="1">
                  <c:v>0.05</c:v>
                </c:pt>
              </c:numCache>
            </c:numRef>
          </c:yVal>
          <c:smooth val="1"/>
        </c:ser>
        <c:axId val="255816064"/>
        <c:axId val="255817984"/>
      </c:scatterChart>
      <c:valAx>
        <c:axId val="255816064"/>
        <c:scaling>
          <c:orientation val="minMax"/>
          <c:max val="8"/>
          <c:min val="-8"/>
        </c:scaling>
        <c:axPos val="b"/>
        <c:title>
          <c:tx>
            <c:rich>
              <a:bodyPr/>
              <a:lstStyle/>
              <a:p>
                <a:pPr>
                  <a:defRPr sz="1400" b="1" i="0" u="none" strike="noStrike" baseline="0">
                    <a:solidFill>
                      <a:srgbClr val="000000"/>
                    </a:solidFill>
                    <a:latin typeface="Arial"/>
                    <a:ea typeface="Arial"/>
                    <a:cs typeface="Arial"/>
                  </a:defRPr>
                </a:pPr>
                <a:r>
                  <a:rPr lang="en-US"/>
                  <a:t>t</a:t>
                </a:r>
              </a:p>
            </c:rich>
          </c:tx>
          <c:layout>
            <c:manualLayout>
              <c:xMode val="edge"/>
              <c:yMode val="edge"/>
              <c:x val="0.94256756756756221"/>
              <c:y val="0.66666984808718188"/>
            </c:manualLayout>
          </c:layout>
          <c:spPr>
            <a:noFill/>
            <a:ln w="25400">
              <a:noFill/>
            </a:ln>
          </c:spPr>
        </c:title>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55817984"/>
        <c:crosses val="autoZero"/>
        <c:crossBetween val="midCat"/>
        <c:majorUnit val="1"/>
      </c:valAx>
      <c:valAx>
        <c:axId val="255817984"/>
        <c:scaling>
          <c:orientation val="minMax"/>
          <c:max val="0.4"/>
          <c:min val="-2.0000000000000011E-2"/>
        </c:scaling>
        <c:axPos val="l"/>
        <c:numFmt formatCode="General" sourceLinked="1"/>
        <c:majorTickMark val="none"/>
        <c:tickLblPos val="none"/>
        <c:spPr>
          <a:ln w="3175">
            <a:solidFill>
              <a:srgbClr val="000000"/>
            </a:solidFill>
            <a:prstDash val="solid"/>
          </a:ln>
        </c:spPr>
        <c:crossAx val="255816064"/>
        <c:crosses val="autoZero"/>
        <c:crossBetween val="midCat"/>
      </c:valAx>
      <c:spPr>
        <a:noFill/>
        <a:ln w="25400">
          <a:noFill/>
        </a:ln>
      </c:spPr>
    </c:plotArea>
    <c:plotVisOnly val="1"/>
    <c:dispBlanksAs val="gap"/>
  </c:chart>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300" b="1" i="0" u="none" strike="noStrike" baseline="0">
                <a:solidFill>
                  <a:srgbClr val="000000"/>
                </a:solidFill>
                <a:latin typeface="Arial"/>
                <a:ea typeface="Arial"/>
                <a:cs typeface="Arial"/>
              </a:defRPr>
            </a:pPr>
            <a:r>
              <a:rPr lang="bg-BG" sz="300" b="1" i="0" u="none" strike="noStrike" baseline="0">
                <a:solidFill>
                  <a:srgbClr val="000000"/>
                </a:solidFill>
                <a:latin typeface="Arial"/>
                <a:cs typeface="Arial"/>
              </a:rPr>
              <a:t>Плътност на стандартното (</a:t>
            </a:r>
            <a:r>
              <a:rPr lang="en-US" sz="300" b="1" i="0" u="none" strike="noStrike" baseline="0">
                <a:solidFill>
                  <a:srgbClr val="000000"/>
                </a:solidFill>
                <a:latin typeface="Arial"/>
                <a:cs typeface="Arial"/>
              </a:rPr>
              <a:t>m=0;s=1) </a:t>
            </a:r>
            <a:r>
              <a:rPr lang="bg-BG" sz="300" b="1" i="0" u="none" strike="noStrike" baseline="0">
                <a:solidFill>
                  <a:srgbClr val="000000"/>
                </a:solidFill>
                <a:latin typeface="Arial"/>
                <a:cs typeface="Arial"/>
              </a:rPr>
              <a:t>и </a:t>
            </a:r>
            <a:r>
              <a:rPr lang="en-US" sz="300" b="1" i="0" u="none" strike="noStrike" baseline="0">
                <a:solidFill>
                  <a:srgbClr val="000000"/>
                </a:solidFill>
                <a:latin typeface="Arial"/>
                <a:cs typeface="Arial"/>
              </a:rPr>
              <a:t>t-</a:t>
            </a:r>
            <a:r>
              <a:rPr lang="bg-BG" sz="300" b="1" i="0" u="none" strike="noStrike" baseline="0">
                <a:solidFill>
                  <a:srgbClr val="000000"/>
                </a:solidFill>
                <a:latin typeface="Arial"/>
                <a:cs typeface="Arial"/>
              </a:rPr>
              <a:t>разпределението при различни </a:t>
            </a:r>
            <a:r>
              <a:rPr lang="en-US" sz="300" b="1" i="0" u="none" strike="noStrike" baseline="0">
                <a:solidFill>
                  <a:srgbClr val="000000"/>
                </a:solidFill>
                <a:latin typeface="Arial"/>
                <a:cs typeface="Arial"/>
              </a:rPr>
              <a:t>n</a:t>
            </a:r>
          </a:p>
        </c:rich>
      </c:tx>
      <c:spPr>
        <a:noFill/>
        <a:ln w="25400">
          <a:noFill/>
        </a:ln>
      </c:spPr>
    </c:title>
    <c:plotArea>
      <c:layout/>
      <c:scatterChart>
        <c:scatterStyle val="smoothMarker"/>
        <c:ser>
          <c:idx val="0"/>
          <c:order val="0"/>
          <c:tx>
            <c:strRef>
              <c:f>'F-distr'!#REF!</c:f>
              <c:strCache>
                <c:ptCount val="1"/>
                <c:pt idx="0">
                  <c:v>#REF!</c:v>
                </c:pt>
              </c:strCache>
            </c:strRef>
          </c:tx>
          <c:spPr>
            <a:ln w="38100">
              <a:solidFill>
                <a:srgbClr val="000080"/>
              </a:solidFill>
              <a:prstDash val="solid"/>
            </a:ln>
          </c:spPr>
          <c:marker>
            <c:symbol val="none"/>
          </c:marker>
          <c:xVal>
            <c:numRef>
              <c:f>'F-distr'!#REF!</c:f>
              <c:numCache>
                <c:formatCode>General</c:formatCode>
                <c:ptCount val="1"/>
                <c:pt idx="0">
                  <c:v>1</c:v>
                </c:pt>
              </c:numCache>
            </c:numRef>
          </c:xVal>
          <c:yVal>
            <c:numRef>
              <c:f>'F-distr'!#REF!</c:f>
              <c:numCache>
                <c:formatCode>General</c:formatCode>
                <c:ptCount val="1"/>
                <c:pt idx="0">
                  <c:v>1</c:v>
                </c:pt>
              </c:numCache>
            </c:numRef>
          </c:yVal>
          <c:smooth val="1"/>
        </c:ser>
        <c:ser>
          <c:idx val="1"/>
          <c:order val="1"/>
          <c:tx>
            <c:strRef>
              <c:f>'F-distr'!#REF!</c:f>
              <c:strCache>
                <c:ptCount val="1"/>
                <c:pt idx="0">
                  <c:v>#REF!</c:v>
                </c:pt>
              </c:strCache>
            </c:strRef>
          </c:tx>
          <c:spPr>
            <a:ln w="38100">
              <a:solidFill>
                <a:srgbClr val="FF00FF"/>
              </a:solidFill>
              <a:prstDash val="solid"/>
            </a:ln>
          </c:spPr>
          <c:marker>
            <c:symbol val="none"/>
          </c:marker>
          <c:xVal>
            <c:numRef>
              <c:f>'F-distr'!#REF!</c:f>
              <c:numCache>
                <c:formatCode>General</c:formatCode>
                <c:ptCount val="1"/>
                <c:pt idx="0">
                  <c:v>1</c:v>
                </c:pt>
              </c:numCache>
            </c:numRef>
          </c:xVal>
          <c:yVal>
            <c:numRef>
              <c:f>'F-distr'!#REF!</c:f>
              <c:numCache>
                <c:formatCode>General</c:formatCode>
                <c:ptCount val="1"/>
                <c:pt idx="0">
                  <c:v>1</c:v>
                </c:pt>
              </c:numCache>
            </c:numRef>
          </c:yVal>
          <c:smooth val="1"/>
        </c:ser>
        <c:axId val="257243776"/>
        <c:axId val="257258240"/>
      </c:scatterChart>
      <c:valAx>
        <c:axId val="257243776"/>
        <c:scaling>
          <c:orientation val="minMax"/>
          <c:max val="5"/>
          <c:min val="-5"/>
        </c:scaling>
        <c:axPos val="b"/>
        <c:title>
          <c:tx>
            <c:rich>
              <a:bodyPr/>
              <a:lstStyle/>
              <a:p>
                <a:pPr>
                  <a:defRPr sz="350" b="1" i="0" u="none" strike="noStrike" baseline="0">
                    <a:solidFill>
                      <a:srgbClr val="000000"/>
                    </a:solidFill>
                    <a:latin typeface="Arial"/>
                    <a:ea typeface="Arial"/>
                    <a:cs typeface="Arial"/>
                  </a:defRPr>
                </a:pPr>
                <a:r>
                  <a:rPr lang="en-US"/>
                  <a:t>x</a:t>
                </a:r>
              </a:p>
            </c:rich>
          </c:tx>
          <c:spPr>
            <a:noFill/>
            <a:ln w="25400">
              <a:noFill/>
            </a:ln>
          </c:spPr>
        </c:title>
        <c:numFmt formatCode="General" sourceLinked="1"/>
        <c:tickLblPos val="nextTo"/>
        <c:spPr>
          <a:ln w="3175">
            <a:solidFill>
              <a:srgbClr val="000000"/>
            </a:solidFill>
            <a:prstDash val="solid"/>
          </a:ln>
        </c:spPr>
        <c:txPr>
          <a:bodyPr rot="0" vert="horz"/>
          <a:lstStyle/>
          <a:p>
            <a:pPr>
              <a:defRPr sz="350" b="1" i="0" u="none" strike="noStrike" baseline="0">
                <a:solidFill>
                  <a:srgbClr val="000000"/>
                </a:solidFill>
                <a:latin typeface="Arial"/>
                <a:ea typeface="Arial"/>
                <a:cs typeface="Arial"/>
              </a:defRPr>
            </a:pPr>
            <a:endParaRPr lang="en-US"/>
          </a:p>
        </c:txPr>
        <c:crossAx val="257258240"/>
        <c:crosses val="autoZero"/>
        <c:crossBetween val="midCat"/>
        <c:majorUnit val="1"/>
      </c:valAx>
      <c:valAx>
        <c:axId val="257258240"/>
        <c:scaling>
          <c:orientation val="minMax"/>
          <c:max val="0.4"/>
          <c:min val="0"/>
        </c:scaling>
        <c:axPos val="l"/>
        <c:title>
          <c:tx>
            <c:rich>
              <a:bodyPr rot="0" vert="horz"/>
              <a:lstStyle/>
              <a:p>
                <a:pPr algn="ctr">
                  <a:defRPr sz="350" b="1" i="0" u="none" strike="noStrike" baseline="0">
                    <a:solidFill>
                      <a:srgbClr val="000000"/>
                    </a:solidFill>
                    <a:latin typeface="Arial"/>
                    <a:ea typeface="Arial"/>
                    <a:cs typeface="Arial"/>
                  </a:defRPr>
                </a:pPr>
                <a:r>
                  <a:rPr lang="en-US"/>
                  <a:t>p(x)</a:t>
                </a:r>
              </a:p>
            </c:rich>
          </c:tx>
          <c:spPr>
            <a:noFill/>
            <a:ln w="25400">
              <a:noFill/>
            </a:ln>
          </c:spPr>
        </c:title>
        <c:numFmt formatCode="General" sourceLinked="1"/>
        <c:tickLblPos val="nextTo"/>
        <c:spPr>
          <a:ln w="3175">
            <a:solidFill>
              <a:srgbClr val="000000"/>
            </a:solidFill>
            <a:prstDash val="solid"/>
          </a:ln>
        </c:spPr>
        <c:txPr>
          <a:bodyPr rot="0" vert="horz"/>
          <a:lstStyle/>
          <a:p>
            <a:pPr>
              <a:defRPr sz="350" b="1" i="0" u="none" strike="noStrike" baseline="0">
                <a:solidFill>
                  <a:srgbClr val="000000"/>
                </a:solidFill>
                <a:latin typeface="Arial"/>
                <a:ea typeface="Arial"/>
                <a:cs typeface="Arial"/>
              </a:defRPr>
            </a:pPr>
            <a:endParaRPr lang="en-US"/>
          </a:p>
        </c:txPr>
        <c:crossAx val="257243776"/>
        <c:crosses val="autoZero"/>
        <c:crossBetween val="midCat"/>
        <c:majorUnit val="5.9996816909086813E+34"/>
        <c:minorUnit val="5.9996816909086813E+34"/>
      </c:valAx>
      <c:spPr>
        <a:noFill/>
        <a:ln w="25400">
          <a:noFill/>
        </a:ln>
      </c:spPr>
    </c:plotArea>
    <c:legend>
      <c:legendPos val="r"/>
      <c:spPr>
        <a:solidFill>
          <a:srgbClr val="FFFFFF"/>
        </a:solidFill>
        <a:ln w="3175">
          <a:solidFill>
            <a:srgbClr val="000000"/>
          </a:solidFill>
          <a:prstDash val="solid"/>
        </a:ln>
      </c:spPr>
      <c:txPr>
        <a:bodyPr/>
        <a:lstStyle/>
        <a:p>
          <a:pPr>
            <a:defRPr sz="140"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300" b="1"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50" b="0" i="0" u="none" strike="noStrike" baseline="0">
                <a:solidFill>
                  <a:srgbClr val="000000"/>
                </a:solidFill>
                <a:latin typeface="Times New Roman"/>
                <a:ea typeface="Times New Roman"/>
                <a:cs typeface="Times New Roman"/>
              </a:defRPr>
            </a:pPr>
            <a:r>
              <a:rPr lang="bg-BG" sz="275" b="1" i="0" u="none" strike="noStrike" baseline="0">
                <a:solidFill>
                  <a:srgbClr val="000000"/>
                </a:solidFill>
                <a:latin typeface="Times New Roman"/>
                <a:cs typeface="Times New Roman"/>
              </a:rPr>
              <a:t>Интегрални граници за </a:t>
            </a:r>
            <a:r>
              <a:rPr lang="en-US" sz="275" b="1" i="0" u="none" strike="noStrike" baseline="0">
                <a:solidFill>
                  <a:srgbClr val="000000"/>
                </a:solidFill>
                <a:latin typeface="Times New Roman"/>
                <a:cs typeface="Times New Roman"/>
              </a:rPr>
              <a:t>F(x)=0.9 </a:t>
            </a:r>
            <a:r>
              <a:rPr lang="bg-BG" sz="275" b="1" i="0" u="none" strike="noStrike" baseline="0">
                <a:solidFill>
                  <a:srgbClr val="000000"/>
                </a:solidFill>
                <a:latin typeface="Times New Roman"/>
                <a:cs typeface="Times New Roman"/>
              </a:rPr>
              <a:t>при различни стойности на </a:t>
            </a:r>
            <a:r>
              <a:rPr lang="en-US" sz="275" b="1" i="0" u="none" strike="noStrike" baseline="0">
                <a:solidFill>
                  <a:srgbClr val="000000"/>
                </a:solidFill>
                <a:latin typeface="Times New Roman"/>
                <a:cs typeface="Times New Roman"/>
              </a:rPr>
              <a:t>n </a:t>
            </a:r>
          </a:p>
        </c:rich>
      </c:tx>
      <c:spPr>
        <a:noFill/>
        <a:ln w="25400">
          <a:noFill/>
        </a:ln>
      </c:spPr>
    </c:title>
    <c:plotArea>
      <c:layout/>
      <c:scatterChart>
        <c:scatterStyle val="smoothMarker"/>
        <c:ser>
          <c:idx val="0"/>
          <c:order val="0"/>
          <c:tx>
            <c:strRef>
              <c:f>'F-distr'!#REF!</c:f>
              <c:strCache>
                <c:ptCount val="1"/>
                <c:pt idx="0">
                  <c:v>#REF!</c:v>
                </c:pt>
              </c:strCache>
            </c:strRef>
          </c:tx>
          <c:spPr>
            <a:ln w="25400">
              <a:solidFill>
                <a:srgbClr val="000080"/>
              </a:solidFill>
              <a:prstDash val="solid"/>
            </a:ln>
          </c:spPr>
          <c:marker>
            <c:symbol val="none"/>
          </c:marker>
          <c:xVal>
            <c:numRef>
              <c:f>'F-distr'!#REF!</c:f>
              <c:numCache>
                <c:formatCode>General</c:formatCode>
                <c:ptCount val="1"/>
                <c:pt idx="0">
                  <c:v>1</c:v>
                </c:pt>
              </c:numCache>
            </c:numRef>
          </c:xVal>
          <c:yVal>
            <c:numRef>
              <c:f>'F-distr'!#REF!</c:f>
              <c:numCache>
                <c:formatCode>General</c:formatCode>
                <c:ptCount val="1"/>
                <c:pt idx="0">
                  <c:v>1</c:v>
                </c:pt>
              </c:numCache>
            </c:numRef>
          </c:yVal>
          <c:smooth val="1"/>
        </c:ser>
        <c:ser>
          <c:idx val="1"/>
          <c:order val="1"/>
          <c:tx>
            <c:strRef>
              <c:f>'F-distr'!#REF!</c:f>
              <c:strCache>
                <c:ptCount val="1"/>
                <c:pt idx="0">
                  <c:v>#REF!</c:v>
                </c:pt>
              </c:strCache>
            </c:strRef>
          </c:tx>
          <c:spPr>
            <a:ln w="25400">
              <a:solidFill>
                <a:srgbClr val="FF00FF"/>
              </a:solidFill>
              <a:prstDash val="sysDash"/>
            </a:ln>
          </c:spPr>
          <c:marker>
            <c:symbol val="none"/>
          </c:marker>
          <c:xVal>
            <c:numRef>
              <c:f>'F-distr'!#REF!</c:f>
              <c:numCache>
                <c:formatCode>General</c:formatCode>
                <c:ptCount val="1"/>
                <c:pt idx="0">
                  <c:v>1</c:v>
                </c:pt>
              </c:numCache>
            </c:numRef>
          </c:xVal>
          <c:yVal>
            <c:numRef>
              <c:f>'F-distr'!#REF!</c:f>
              <c:numCache>
                <c:formatCode>General</c:formatCode>
                <c:ptCount val="1"/>
                <c:pt idx="0">
                  <c:v>1</c:v>
                </c:pt>
              </c:numCache>
            </c:numRef>
          </c:yVal>
          <c:smooth val="1"/>
        </c:ser>
        <c:axId val="258676224"/>
        <c:axId val="258678144"/>
      </c:scatterChart>
      <c:valAx>
        <c:axId val="258676224"/>
        <c:scaling>
          <c:orientation val="minMax"/>
          <c:max val="4"/>
          <c:min val="-4"/>
        </c:scaling>
        <c:axPos val="b"/>
        <c:title>
          <c:tx>
            <c:rich>
              <a:bodyPr/>
              <a:lstStyle/>
              <a:p>
                <a:pPr>
                  <a:defRPr sz="275" b="1" i="0" u="none" strike="noStrike" baseline="0">
                    <a:solidFill>
                      <a:srgbClr val="000000"/>
                    </a:solidFill>
                    <a:latin typeface="Times New Roman"/>
                    <a:ea typeface="Times New Roman"/>
                    <a:cs typeface="Times New Roman"/>
                  </a:defRPr>
                </a:pPr>
                <a:r>
                  <a:rPr lang="en-US"/>
                  <a:t>x</a:t>
                </a:r>
              </a:p>
            </c:rich>
          </c:tx>
          <c:spPr>
            <a:noFill/>
            <a:ln w="25400">
              <a:noFill/>
            </a:ln>
          </c:spPr>
        </c:title>
        <c:numFmt formatCode="General" sourceLinked="1"/>
        <c:majorTickMark val="cross"/>
        <c:tickLblPos val="none"/>
        <c:spPr>
          <a:ln w="3175">
            <a:solidFill>
              <a:srgbClr val="000000"/>
            </a:solidFill>
            <a:prstDash val="solid"/>
          </a:ln>
        </c:spPr>
        <c:crossAx val="258678144"/>
        <c:crossesAt val="-4"/>
        <c:crossBetween val="midCat"/>
        <c:majorUnit val="1"/>
        <c:minorUnit val="0.5"/>
      </c:valAx>
      <c:valAx>
        <c:axId val="258678144"/>
        <c:scaling>
          <c:orientation val="minMax"/>
        </c:scaling>
        <c:axPos val="l"/>
        <c:title>
          <c:tx>
            <c:rich>
              <a:bodyPr rot="0" vert="horz"/>
              <a:lstStyle/>
              <a:p>
                <a:pPr algn="ctr">
                  <a:defRPr sz="275" b="1" i="0" u="none" strike="noStrike" baseline="0">
                    <a:solidFill>
                      <a:srgbClr val="000000"/>
                    </a:solidFill>
                    <a:latin typeface="Times New Roman"/>
                    <a:ea typeface="Times New Roman"/>
                    <a:cs typeface="Times New Roman"/>
                  </a:defRPr>
                </a:pPr>
                <a:r>
                  <a:rPr lang="en-US"/>
                  <a:t>p(x)</a:t>
                </a:r>
              </a:p>
            </c:rich>
          </c:tx>
          <c:spPr>
            <a:noFill/>
            <a:ln w="25400">
              <a:noFill/>
            </a:ln>
          </c:spPr>
        </c:title>
        <c:numFmt formatCode="General" sourceLinked="1"/>
        <c:tickLblPos val="nextTo"/>
        <c:spPr>
          <a:ln w="3175">
            <a:solidFill>
              <a:srgbClr val="000000"/>
            </a:solidFill>
            <a:prstDash val="solid"/>
          </a:ln>
        </c:spPr>
        <c:txPr>
          <a:bodyPr rot="0" vert="horz"/>
          <a:lstStyle/>
          <a:p>
            <a:pPr>
              <a:defRPr sz="275" b="0" i="0" u="none" strike="noStrike" baseline="0">
                <a:solidFill>
                  <a:srgbClr val="000000"/>
                </a:solidFill>
                <a:latin typeface="Times New Roman"/>
                <a:ea typeface="Times New Roman"/>
                <a:cs typeface="Times New Roman"/>
              </a:defRPr>
            </a:pPr>
            <a:endParaRPr lang="en-US"/>
          </a:p>
        </c:txPr>
        <c:crossAx val="258676224"/>
        <c:crosses val="autoZero"/>
        <c:crossBetween val="midCat"/>
        <c:majorUnit val="0.1"/>
        <c:minorUnit val="0.05"/>
      </c:valAx>
      <c:spPr>
        <a:noFill/>
        <a:ln w="25400">
          <a:noFill/>
        </a:ln>
      </c:spPr>
    </c:plotArea>
    <c:legend>
      <c:legendPos val="r"/>
      <c:spPr>
        <a:solidFill>
          <a:srgbClr val="FFFFFF"/>
        </a:solidFill>
        <a:ln w="3175">
          <a:solidFill>
            <a:srgbClr val="000000"/>
          </a:solidFill>
          <a:prstDash val="solid"/>
        </a:ln>
      </c:spPr>
      <c:txPr>
        <a:bodyPr/>
        <a:lstStyle/>
        <a:p>
          <a:pPr>
            <a:defRPr sz="105" b="0" i="0" u="none" strike="noStrike" baseline="0">
              <a:solidFill>
                <a:srgbClr val="000000"/>
              </a:solidFill>
              <a:latin typeface="Times New Roman"/>
              <a:ea typeface="Times New Roman"/>
              <a:cs typeface="Times New Roman"/>
            </a:defRPr>
          </a:pPr>
          <a:endParaRPr lang="en-US"/>
        </a:p>
      </c:txPr>
    </c:legend>
    <c:plotVisOnly val="1"/>
    <c:dispBlanksAs val="gap"/>
  </c:chart>
  <c:spPr>
    <a:solidFill>
      <a:srgbClr val="FFFFFF"/>
    </a:solidFill>
    <a:ln w="3175">
      <a:solidFill>
        <a:srgbClr val="000000"/>
      </a:solidFill>
      <a:prstDash val="solid"/>
    </a:ln>
  </c:spPr>
  <c:txPr>
    <a:bodyPr/>
    <a:lstStyle/>
    <a:p>
      <a:pPr>
        <a:defRPr sz="2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544" r="0.75000000000000544"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25" b="0" i="0" u="none" strike="noStrike" baseline="0">
                <a:solidFill>
                  <a:srgbClr val="000000"/>
                </a:solidFill>
                <a:latin typeface="Arial"/>
                <a:ea typeface="Arial"/>
                <a:cs typeface="Arial"/>
              </a:defRPr>
            </a:pPr>
            <a:r>
              <a:rPr lang="en-US" sz="300" b="1" i="0" u="none" strike="noStrike" baseline="0">
                <a:solidFill>
                  <a:srgbClr val="000000"/>
                </a:solidFill>
                <a:latin typeface="Arial"/>
                <a:cs typeface="Arial"/>
              </a:rPr>
              <a:t>Zt </a:t>
            </a:r>
            <a:r>
              <a:rPr lang="bg-BG" sz="300" b="1" i="0" u="none" strike="noStrike" baseline="0">
                <a:solidFill>
                  <a:srgbClr val="000000"/>
                </a:solidFill>
                <a:latin typeface="Arial"/>
                <a:cs typeface="Arial"/>
              </a:rPr>
              <a:t>за доверителен интервал пред </a:t>
            </a:r>
            <a:r>
              <a:rPr lang="en-US" sz="300" b="1" i="0" u="none" strike="noStrike" baseline="0">
                <a:solidFill>
                  <a:srgbClr val="000000"/>
                </a:solidFill>
                <a:latin typeface="Arial"/>
                <a:cs typeface="Arial"/>
              </a:rPr>
              <a:t>S </a:t>
            </a:r>
            <a:r>
              <a:rPr lang="bg-BG" sz="300" b="1" i="0" u="none" strike="noStrike" baseline="0">
                <a:solidFill>
                  <a:srgbClr val="000000"/>
                </a:solidFill>
                <a:latin typeface="Arial"/>
                <a:cs typeface="Arial"/>
              </a:rPr>
              <a:t>при </a:t>
            </a:r>
            <a:r>
              <a:rPr lang="en-US" sz="300" b="1" i="0" u="none" strike="noStrike" baseline="0">
                <a:solidFill>
                  <a:srgbClr val="000000"/>
                </a:solidFill>
                <a:latin typeface="Arial"/>
                <a:cs typeface="Arial"/>
              </a:rPr>
              <a:t>P=95%</a:t>
            </a:r>
          </a:p>
        </c:rich>
      </c:tx>
      <c:spPr>
        <a:noFill/>
        <a:ln w="25400">
          <a:noFill/>
        </a:ln>
      </c:spPr>
    </c:title>
    <c:plotArea>
      <c:layout/>
      <c:scatterChart>
        <c:scatterStyle val="lineMarker"/>
        <c:ser>
          <c:idx val="0"/>
          <c:order val="0"/>
          <c:spPr>
            <a:ln w="28575">
              <a:noFill/>
            </a:ln>
          </c:spPr>
          <c:marker>
            <c:symbol val="diamond"/>
            <c:size val="5"/>
            <c:spPr>
              <a:solidFill>
                <a:srgbClr val="000080"/>
              </a:solidFill>
              <a:ln>
                <a:solidFill>
                  <a:srgbClr val="000080"/>
                </a:solidFill>
                <a:prstDash val="solid"/>
              </a:ln>
            </c:spPr>
          </c:marker>
          <c:xVal>
            <c:numRef>
              <c:f>'F-distr'!#REF!</c:f>
              <c:numCache>
                <c:formatCode>General</c:formatCode>
                <c:ptCount val="1"/>
                <c:pt idx="0">
                  <c:v>1</c:v>
                </c:pt>
              </c:numCache>
            </c:numRef>
          </c:xVal>
          <c:yVal>
            <c:numRef>
              <c:f>'F-distr'!#REF!</c:f>
              <c:numCache>
                <c:formatCode>General</c:formatCode>
                <c:ptCount val="1"/>
                <c:pt idx="0">
                  <c:v>1</c:v>
                </c:pt>
              </c:numCache>
            </c:numRef>
          </c:yVal>
        </c:ser>
        <c:ser>
          <c:idx val="1"/>
          <c:order val="1"/>
          <c:spPr>
            <a:ln w="28575">
              <a:noFill/>
            </a:ln>
          </c:spPr>
          <c:marker>
            <c:symbol val="square"/>
            <c:size val="5"/>
            <c:spPr>
              <a:solidFill>
                <a:srgbClr val="FF00FF"/>
              </a:solidFill>
              <a:ln>
                <a:solidFill>
                  <a:srgbClr val="FF00FF"/>
                </a:solidFill>
                <a:prstDash val="solid"/>
              </a:ln>
            </c:spPr>
          </c:marker>
          <c:xVal>
            <c:numRef>
              <c:f>'F-distr'!#REF!</c:f>
              <c:numCache>
                <c:formatCode>General</c:formatCode>
                <c:ptCount val="1"/>
                <c:pt idx="0">
                  <c:v>1</c:v>
                </c:pt>
              </c:numCache>
            </c:numRef>
          </c:xVal>
          <c:yVal>
            <c:numRef>
              <c:f>'F-distr'!#REF!</c:f>
              <c:numCache>
                <c:formatCode>General</c:formatCode>
                <c:ptCount val="1"/>
                <c:pt idx="0">
                  <c:v>1</c:v>
                </c:pt>
              </c:numCache>
            </c:numRef>
          </c:yVal>
        </c:ser>
        <c:axId val="258736128"/>
        <c:axId val="258738432"/>
      </c:scatterChart>
      <c:valAx>
        <c:axId val="258736128"/>
        <c:scaling>
          <c:orientation val="minMax"/>
        </c:scaling>
        <c:axPos val="b"/>
        <c:title>
          <c:tx>
            <c:rich>
              <a:bodyPr/>
              <a:lstStyle/>
              <a:p>
                <a:pPr>
                  <a:defRPr sz="300" b="1" i="0" u="none" strike="noStrike" baseline="0">
                    <a:solidFill>
                      <a:srgbClr val="000000"/>
                    </a:solidFill>
                    <a:latin typeface="Arial"/>
                    <a:ea typeface="Arial"/>
                    <a:cs typeface="Arial"/>
                  </a:defRPr>
                </a:pPr>
                <a:r>
                  <a:rPr lang="bg-BG"/>
                  <a:t>брой изменвания</a:t>
                </a:r>
              </a:p>
            </c:rich>
          </c:tx>
          <c:spPr>
            <a:noFill/>
            <a:ln w="25400">
              <a:noFill/>
            </a:ln>
          </c:spPr>
        </c:title>
        <c:numFmt formatCode="General" sourceLinked="1"/>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258738432"/>
        <c:crosses val="autoZero"/>
        <c:crossBetween val="midCat"/>
      </c:valAx>
      <c:valAx>
        <c:axId val="258738432"/>
        <c:scaling>
          <c:orientation val="minMax"/>
        </c:scaling>
        <c:axPos val="l"/>
        <c:majorGridlines>
          <c:spPr>
            <a:ln w="3175">
              <a:solidFill>
                <a:srgbClr val="000000"/>
              </a:solidFill>
              <a:prstDash val="solid"/>
            </a:ln>
          </c:spPr>
        </c:majorGridlines>
        <c:title>
          <c:tx>
            <c:rich>
              <a:bodyPr/>
              <a:lstStyle/>
              <a:p>
                <a:pPr>
                  <a:defRPr sz="300" b="1" i="0" u="none" strike="noStrike" baseline="0">
                    <a:solidFill>
                      <a:srgbClr val="000000"/>
                    </a:solidFill>
                    <a:latin typeface="Arial"/>
                    <a:ea typeface="Arial"/>
                    <a:cs typeface="Arial"/>
                  </a:defRPr>
                </a:pPr>
                <a:r>
                  <a:rPr lang="en-US"/>
                  <a:t>Z_t</a:t>
                </a:r>
              </a:p>
            </c:rich>
          </c:tx>
          <c:spPr>
            <a:noFill/>
            <a:ln w="25400">
              <a:noFill/>
            </a:ln>
          </c:spPr>
        </c:title>
        <c:numFmt formatCode="General" sourceLinked="1"/>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en-US"/>
          </a:p>
        </c:txPr>
        <c:crossAx val="258736128"/>
        <c:crosses val="autoZero"/>
        <c:crossBetween val="midCat"/>
      </c:valAx>
      <c:spPr>
        <a:solidFill>
          <a:srgbClr val="C0C0C0"/>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500" b="1" i="0" u="none" strike="noStrike" baseline="0">
                <a:solidFill>
                  <a:srgbClr val="000000"/>
                </a:solidFill>
                <a:latin typeface="Times New Roman"/>
                <a:ea typeface="Times New Roman"/>
                <a:cs typeface="Times New Roman"/>
              </a:defRPr>
            </a:pPr>
            <a:r>
              <a:rPr lang="en-US"/>
              <a:t>X Variable 1  Residual Plot</a:t>
            </a:r>
          </a:p>
        </c:rich>
      </c:tx>
      <c:spPr>
        <a:noFill/>
        <a:ln w="25400">
          <a:noFill/>
        </a:ln>
      </c:spPr>
    </c:title>
    <c:plotArea>
      <c:layout/>
      <c:scatterChart>
        <c:scatterStyle val="lineMarker"/>
        <c:ser>
          <c:idx val="0"/>
          <c:order val="0"/>
          <c:spPr>
            <a:ln w="28575">
              <a:noFill/>
            </a:ln>
          </c:spPr>
          <c:marker>
            <c:symbol val="diamond"/>
            <c:size val="5"/>
            <c:spPr>
              <a:solidFill>
                <a:srgbClr val="000080"/>
              </a:solidFill>
              <a:ln>
                <a:solidFill>
                  <a:srgbClr val="000080"/>
                </a:solidFill>
                <a:prstDash val="solid"/>
              </a:ln>
            </c:spPr>
          </c:marker>
          <c:xVal>
            <c:numRef>
              <c:f>'Хип As - води ТЕ 43'!#REF!</c:f>
              <c:numCache>
                <c:formatCode>General</c:formatCode>
                <c:ptCount val="1"/>
                <c:pt idx="0">
                  <c:v>1</c:v>
                </c:pt>
              </c:numCache>
            </c:numRef>
          </c:xVal>
          <c:yVal>
            <c:numRef>
              <c:f>'Хип As - води ТЕ 43'!#REF!</c:f>
              <c:numCache>
                <c:formatCode>General</c:formatCode>
                <c:ptCount val="1"/>
                <c:pt idx="0">
                  <c:v>1</c:v>
                </c:pt>
              </c:numCache>
            </c:numRef>
          </c:yVal>
        </c:ser>
        <c:axId val="259543424"/>
        <c:axId val="259545728"/>
      </c:scatterChart>
      <c:valAx>
        <c:axId val="259543424"/>
        <c:scaling>
          <c:orientation val="minMax"/>
        </c:scaling>
        <c:axPos val="b"/>
        <c:title>
          <c:tx>
            <c:rich>
              <a:bodyPr/>
              <a:lstStyle/>
              <a:p>
                <a:pPr>
                  <a:defRPr sz="400" b="1" i="0" u="none" strike="noStrike" baseline="0">
                    <a:solidFill>
                      <a:srgbClr val="000000"/>
                    </a:solidFill>
                    <a:latin typeface="Times New Roman"/>
                    <a:ea typeface="Times New Roman"/>
                    <a:cs typeface="Times New Roman"/>
                  </a:defRPr>
                </a:pPr>
                <a:r>
                  <a:rPr lang="en-US"/>
                  <a:t>X Variable 1</a:t>
                </a:r>
              </a:p>
            </c:rich>
          </c:tx>
          <c:spPr>
            <a:noFill/>
            <a:ln w="25400">
              <a:noFill/>
            </a:ln>
          </c:spPr>
        </c:title>
        <c:numFmt formatCode="General" sourceLinked="1"/>
        <c:majorTickMark val="cross"/>
        <c:tickLblPos val="nextTo"/>
        <c:spPr>
          <a:ln w="3175">
            <a:solidFill>
              <a:srgbClr val="000000"/>
            </a:solidFill>
            <a:prstDash val="solid"/>
          </a:ln>
        </c:spPr>
        <c:txPr>
          <a:bodyPr rot="0" vert="horz"/>
          <a:lstStyle/>
          <a:p>
            <a:pPr>
              <a:defRPr sz="400" b="0" i="0" u="none" strike="noStrike" baseline="0">
                <a:solidFill>
                  <a:srgbClr val="000000"/>
                </a:solidFill>
                <a:latin typeface="Times New Roman"/>
                <a:ea typeface="Times New Roman"/>
                <a:cs typeface="Times New Roman"/>
              </a:defRPr>
            </a:pPr>
            <a:endParaRPr lang="en-US"/>
          </a:p>
        </c:txPr>
        <c:crossAx val="259545728"/>
        <c:crosses val="autoZero"/>
        <c:crossBetween val="midCat"/>
      </c:valAx>
      <c:valAx>
        <c:axId val="259545728"/>
        <c:scaling>
          <c:orientation val="minMax"/>
        </c:scaling>
        <c:axPos val="l"/>
        <c:title>
          <c:tx>
            <c:rich>
              <a:bodyPr/>
              <a:lstStyle/>
              <a:p>
                <a:pPr>
                  <a:defRPr sz="400" b="1" i="0" u="none" strike="noStrike" baseline="0">
                    <a:solidFill>
                      <a:srgbClr val="000000"/>
                    </a:solidFill>
                    <a:latin typeface="Times New Roman"/>
                    <a:ea typeface="Times New Roman"/>
                    <a:cs typeface="Times New Roman"/>
                  </a:defRPr>
                </a:pPr>
                <a:r>
                  <a:rPr lang="en-US"/>
                  <a:t>Residuals</a:t>
                </a:r>
              </a:p>
            </c:rich>
          </c:tx>
          <c:spPr>
            <a:noFill/>
            <a:ln w="25400">
              <a:noFill/>
            </a:ln>
          </c:spPr>
        </c:title>
        <c:numFmt formatCode="General" sourceLinked="1"/>
        <c:majorTickMark val="cross"/>
        <c:tickLblPos val="nextTo"/>
        <c:spPr>
          <a:ln w="3175">
            <a:solidFill>
              <a:srgbClr val="000000"/>
            </a:solidFill>
            <a:prstDash val="solid"/>
          </a:ln>
        </c:spPr>
        <c:txPr>
          <a:bodyPr rot="0" vert="horz"/>
          <a:lstStyle/>
          <a:p>
            <a:pPr>
              <a:defRPr sz="400" b="0" i="0" u="none" strike="noStrike" baseline="0">
                <a:solidFill>
                  <a:srgbClr val="000000"/>
                </a:solidFill>
                <a:latin typeface="Times New Roman"/>
                <a:ea typeface="Times New Roman"/>
                <a:cs typeface="Times New Roman"/>
              </a:defRPr>
            </a:pPr>
            <a:endParaRPr lang="en-US"/>
          </a:p>
        </c:txPr>
        <c:crossAx val="259543424"/>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4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544" r="0.75000000000000544"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500" b="1" i="0" u="none" strike="noStrike" baseline="0">
                <a:solidFill>
                  <a:srgbClr val="000000"/>
                </a:solidFill>
                <a:latin typeface="Times New Roman"/>
                <a:ea typeface="Times New Roman"/>
                <a:cs typeface="Times New Roman"/>
              </a:defRPr>
            </a:pPr>
            <a:r>
              <a:rPr lang="en-US"/>
              <a:t>X Variable 1 Line Fit  Plot</a:t>
            </a:r>
          </a:p>
        </c:rich>
      </c:tx>
      <c:spPr>
        <a:noFill/>
        <a:ln w="25400">
          <a:noFill/>
        </a:ln>
      </c:spPr>
    </c:title>
    <c:plotArea>
      <c:layout/>
      <c:scatterChart>
        <c:scatterStyle val="lineMarker"/>
        <c:ser>
          <c:idx val="0"/>
          <c:order val="0"/>
          <c:tx>
            <c:v>Y</c:v>
          </c:tx>
          <c:spPr>
            <a:ln w="28575">
              <a:noFill/>
            </a:ln>
          </c:spPr>
          <c:marker>
            <c:symbol val="diamond"/>
            <c:size val="5"/>
            <c:spPr>
              <a:solidFill>
                <a:srgbClr val="000080"/>
              </a:solidFill>
              <a:ln>
                <a:solidFill>
                  <a:srgbClr val="000080"/>
                </a:solidFill>
                <a:prstDash val="solid"/>
              </a:ln>
            </c:spPr>
          </c:marker>
          <c:xVal>
            <c:numRef>
              <c:f>'Хип As - води ТЕ 43'!#REF!</c:f>
              <c:numCache>
                <c:formatCode>General</c:formatCode>
                <c:ptCount val="1"/>
                <c:pt idx="0">
                  <c:v>1</c:v>
                </c:pt>
              </c:numCache>
            </c:numRef>
          </c:xVal>
          <c:yVal>
            <c:numRef>
              <c:f>'Хип As - води ТЕ 43'!#REF!</c:f>
              <c:numCache>
                <c:formatCode>General</c:formatCode>
                <c:ptCount val="1"/>
                <c:pt idx="0">
                  <c:v>1</c:v>
                </c:pt>
              </c:numCache>
            </c:numRef>
          </c:yVal>
        </c:ser>
        <c:ser>
          <c:idx val="1"/>
          <c:order val="1"/>
          <c:tx>
            <c:v>Predicted Y</c:v>
          </c:tx>
          <c:spPr>
            <a:ln w="28575">
              <a:noFill/>
            </a:ln>
          </c:spPr>
          <c:marker>
            <c:symbol val="square"/>
            <c:size val="5"/>
            <c:spPr>
              <a:solidFill>
                <a:srgbClr val="FF00FF"/>
              </a:solidFill>
              <a:ln>
                <a:solidFill>
                  <a:srgbClr val="FF00FF"/>
                </a:solidFill>
                <a:prstDash val="solid"/>
              </a:ln>
            </c:spPr>
          </c:marker>
          <c:xVal>
            <c:numRef>
              <c:f>'Хип As - води ТЕ 43'!#REF!</c:f>
              <c:numCache>
                <c:formatCode>General</c:formatCode>
                <c:ptCount val="1"/>
                <c:pt idx="0">
                  <c:v>1</c:v>
                </c:pt>
              </c:numCache>
            </c:numRef>
          </c:xVal>
          <c:yVal>
            <c:numRef>
              <c:f>'Хип As - води ТЕ 43'!#REF!</c:f>
              <c:numCache>
                <c:formatCode>General</c:formatCode>
                <c:ptCount val="1"/>
                <c:pt idx="0">
                  <c:v>1</c:v>
                </c:pt>
              </c:numCache>
            </c:numRef>
          </c:yVal>
        </c:ser>
        <c:axId val="259574400"/>
        <c:axId val="260056192"/>
      </c:scatterChart>
      <c:valAx>
        <c:axId val="259574400"/>
        <c:scaling>
          <c:orientation val="minMax"/>
        </c:scaling>
        <c:axPos val="b"/>
        <c:title>
          <c:tx>
            <c:rich>
              <a:bodyPr/>
              <a:lstStyle/>
              <a:p>
                <a:pPr>
                  <a:defRPr sz="400" b="1" i="0" u="none" strike="noStrike" baseline="0">
                    <a:solidFill>
                      <a:srgbClr val="000000"/>
                    </a:solidFill>
                    <a:latin typeface="Times New Roman"/>
                    <a:ea typeface="Times New Roman"/>
                    <a:cs typeface="Times New Roman"/>
                  </a:defRPr>
                </a:pPr>
                <a:r>
                  <a:rPr lang="en-US"/>
                  <a:t>X Variable 1</a:t>
                </a:r>
              </a:p>
            </c:rich>
          </c:tx>
          <c:spPr>
            <a:noFill/>
            <a:ln w="25400">
              <a:noFill/>
            </a:ln>
          </c:spPr>
        </c:title>
        <c:numFmt formatCode="General" sourceLinked="1"/>
        <c:majorTickMark val="cross"/>
        <c:tickLblPos val="nextTo"/>
        <c:spPr>
          <a:ln w="3175">
            <a:solidFill>
              <a:srgbClr val="000000"/>
            </a:solidFill>
            <a:prstDash val="solid"/>
          </a:ln>
        </c:spPr>
        <c:txPr>
          <a:bodyPr rot="0" vert="horz"/>
          <a:lstStyle/>
          <a:p>
            <a:pPr>
              <a:defRPr sz="400" b="0" i="0" u="none" strike="noStrike" baseline="0">
                <a:solidFill>
                  <a:srgbClr val="000000"/>
                </a:solidFill>
                <a:latin typeface="Times New Roman"/>
                <a:ea typeface="Times New Roman"/>
                <a:cs typeface="Times New Roman"/>
              </a:defRPr>
            </a:pPr>
            <a:endParaRPr lang="en-US"/>
          </a:p>
        </c:txPr>
        <c:crossAx val="260056192"/>
        <c:crosses val="autoZero"/>
        <c:crossBetween val="midCat"/>
      </c:valAx>
      <c:valAx>
        <c:axId val="260056192"/>
        <c:scaling>
          <c:orientation val="minMax"/>
        </c:scaling>
        <c:axPos val="l"/>
        <c:title>
          <c:tx>
            <c:rich>
              <a:bodyPr/>
              <a:lstStyle/>
              <a:p>
                <a:pPr>
                  <a:defRPr sz="400" b="1" i="0" u="none" strike="noStrike" baseline="0">
                    <a:solidFill>
                      <a:srgbClr val="000000"/>
                    </a:solidFill>
                    <a:latin typeface="Times New Roman"/>
                    <a:ea typeface="Times New Roman"/>
                    <a:cs typeface="Times New Roman"/>
                  </a:defRPr>
                </a:pPr>
                <a:r>
                  <a:rPr lang="en-US"/>
                  <a:t>Y</a:t>
                </a:r>
              </a:p>
            </c:rich>
          </c:tx>
          <c:spPr>
            <a:noFill/>
            <a:ln w="25400">
              <a:noFill/>
            </a:ln>
          </c:spPr>
        </c:title>
        <c:numFmt formatCode="General" sourceLinked="1"/>
        <c:majorTickMark val="cross"/>
        <c:tickLblPos val="nextTo"/>
        <c:spPr>
          <a:ln w="3175">
            <a:solidFill>
              <a:srgbClr val="000000"/>
            </a:solidFill>
            <a:prstDash val="solid"/>
          </a:ln>
        </c:spPr>
        <c:txPr>
          <a:bodyPr rot="0" vert="horz"/>
          <a:lstStyle/>
          <a:p>
            <a:pPr>
              <a:defRPr sz="400" b="0" i="0" u="none" strike="noStrike" baseline="0">
                <a:solidFill>
                  <a:srgbClr val="000000"/>
                </a:solidFill>
                <a:latin typeface="Times New Roman"/>
                <a:ea typeface="Times New Roman"/>
                <a:cs typeface="Times New Roman"/>
              </a:defRPr>
            </a:pPr>
            <a:endParaRPr lang="en-US"/>
          </a:p>
        </c:txPr>
        <c:crossAx val="259574400"/>
        <c:crosses val="autoZero"/>
        <c:crossBetween val="midCat"/>
      </c:valAx>
      <c:spPr>
        <a:solidFill>
          <a:srgbClr val="C0C0C0"/>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90" b="0" i="0" u="none" strike="noStrike" baseline="0">
              <a:solidFill>
                <a:srgbClr val="000000"/>
              </a:solidFill>
              <a:latin typeface="Times New Roman"/>
              <a:ea typeface="Times New Roman"/>
              <a:cs typeface="Times New Roman"/>
            </a:defRPr>
          </a:pPr>
          <a:endParaRPr lang="en-US"/>
        </a:p>
      </c:txPr>
    </c:legend>
    <c:plotVisOnly val="1"/>
    <c:dispBlanksAs val="gap"/>
  </c:chart>
  <c:spPr>
    <a:solidFill>
      <a:srgbClr val="FFFFFF"/>
    </a:solidFill>
    <a:ln w="3175">
      <a:solidFill>
        <a:srgbClr val="000000"/>
      </a:solidFill>
      <a:prstDash val="solid"/>
    </a:ln>
  </c:spPr>
  <c:txPr>
    <a:bodyPr/>
    <a:lstStyle/>
    <a:p>
      <a:pPr>
        <a:defRPr sz="4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544" r="0.75000000000000544"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lang val="en-US"/>
  <c:chart>
    <c:plotArea>
      <c:layout/>
      <c:scatterChart>
        <c:scatterStyle val="lineMarker"/>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numFmt formatCode="General" sourceLinked="0"/>
              <c:spPr>
                <a:noFill/>
                <a:ln w="25400">
                  <a:noFill/>
                </a:ln>
              </c:spPr>
              <c:txPr>
                <a:bodyPr/>
                <a:lstStyle/>
                <a:p>
                  <a:pPr algn="ctr" rtl="1">
                    <a:defRPr sz="350" b="0" i="0" u="none" strike="noStrike" baseline="0">
                      <a:solidFill>
                        <a:srgbClr val="000000"/>
                      </a:solidFill>
                      <a:latin typeface="Times New Roman"/>
                      <a:ea typeface="Times New Roman"/>
                      <a:cs typeface="Times New Roman"/>
                    </a:defRPr>
                  </a:pPr>
                  <a:endParaRPr lang="en-US"/>
                </a:p>
              </c:txPr>
            </c:trendlineLbl>
          </c:trendline>
          <c:xVal>
            <c:numRef>
              <c:f>'Хип As - води ТЕ 43'!#REF!</c:f>
              <c:numCache>
                <c:formatCode>General</c:formatCode>
                <c:ptCount val="1"/>
                <c:pt idx="0">
                  <c:v>1</c:v>
                </c:pt>
              </c:numCache>
            </c:numRef>
          </c:xVal>
          <c:yVal>
            <c:numRef>
              <c:f>'Хип As - води ТЕ 43'!#REF!</c:f>
              <c:numCache>
                <c:formatCode>General</c:formatCode>
                <c:ptCount val="1"/>
                <c:pt idx="0">
                  <c:v>1</c:v>
                </c:pt>
              </c:numCache>
            </c:numRef>
          </c:yVal>
        </c:ser>
        <c:axId val="260085632"/>
        <c:axId val="260087168"/>
      </c:scatterChart>
      <c:valAx>
        <c:axId val="260085632"/>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Times New Roman"/>
                <a:ea typeface="Times New Roman"/>
                <a:cs typeface="Times New Roman"/>
              </a:defRPr>
            </a:pPr>
            <a:endParaRPr lang="en-US"/>
          </a:p>
        </c:txPr>
        <c:crossAx val="260087168"/>
        <c:crosses val="autoZero"/>
        <c:crossBetween val="midCat"/>
      </c:valAx>
      <c:valAx>
        <c:axId val="260087168"/>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Times New Roman"/>
                <a:ea typeface="Times New Roman"/>
                <a:cs typeface="Times New Roman"/>
              </a:defRPr>
            </a:pPr>
            <a:endParaRPr lang="en-US"/>
          </a:p>
        </c:txPr>
        <c:crossAx val="260085632"/>
        <c:crosses val="autoZero"/>
        <c:crossBetween val="midCat"/>
      </c:valAx>
      <c:spPr>
        <a:solidFill>
          <a:srgbClr val="C0C0C0"/>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65" b="0" i="0" u="none" strike="noStrike" baseline="0">
              <a:solidFill>
                <a:srgbClr val="000000"/>
              </a:solidFill>
              <a:latin typeface="Times New Roman"/>
              <a:ea typeface="Times New Roman"/>
              <a:cs typeface="Times New Roman"/>
            </a:defRPr>
          </a:pPr>
          <a:endParaRPr lang="en-US"/>
        </a:p>
      </c:txPr>
    </c:legend>
    <c:plotVisOnly val="1"/>
    <c:dispBlanksAs val="gap"/>
  </c:chart>
  <c:spPr>
    <a:solidFill>
      <a:srgbClr val="FFFFFF"/>
    </a:solidFill>
    <a:ln w="3175">
      <a:solidFill>
        <a:srgbClr val="000000"/>
      </a:solidFill>
      <a:prstDash val="solid"/>
    </a:ln>
  </c:spPr>
  <c:txPr>
    <a:bodyPr/>
    <a:lstStyle/>
    <a:p>
      <a:pPr>
        <a:defRPr sz="3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544" r="0.75000000000000544"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2039312039312072"/>
          <c:y val="0.1912350597609562"/>
          <c:w val="0.81326781326781361"/>
          <c:h val="0.60159362549800965"/>
        </c:manualLayout>
      </c:layout>
      <c:scatterChart>
        <c:scatterStyle val="lineMarker"/>
        <c:ser>
          <c:idx val="0"/>
          <c:order val="0"/>
          <c:tx>
            <c:strRef>
              <c:f>'Хип As - води ТЕ 43'!$A$6</c:f>
              <c:strCache>
                <c:ptCount val="1"/>
                <c:pt idx="0">
                  <c:v>As във вода </c:v>
                </c:pt>
              </c:strCache>
            </c:strRef>
          </c:tx>
          <c:spPr>
            <a:ln w="28575">
              <a:noFill/>
            </a:ln>
          </c:spPr>
          <c:marker>
            <c:symbol val="diamond"/>
            <c:size val="5"/>
            <c:spPr>
              <a:solidFill>
                <a:srgbClr val="000080"/>
              </a:solidFill>
              <a:ln>
                <a:solidFill>
                  <a:srgbClr val="000080"/>
                </a:solidFill>
                <a:prstDash val="solid"/>
              </a:ln>
            </c:spPr>
          </c:marker>
          <c:xVal>
            <c:numRef>
              <c:f>'Хип As - води ТЕ 43'!$B$5:$K$5</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'Хип As - води ТЕ 43'!$B$6:$K$6</c:f>
              <c:numCache>
                <c:formatCode>General</c:formatCode>
                <c:ptCount val="10"/>
                <c:pt idx="0">
                  <c:v>1.39</c:v>
                </c:pt>
                <c:pt idx="1">
                  <c:v>1.68</c:v>
                </c:pt>
                <c:pt idx="2">
                  <c:v>1.34</c:v>
                </c:pt>
                <c:pt idx="3">
                  <c:v>1.35</c:v>
                </c:pt>
                <c:pt idx="4">
                  <c:v>1.74</c:v>
                </c:pt>
                <c:pt idx="5">
                  <c:v>1.33</c:v>
                </c:pt>
                <c:pt idx="6">
                  <c:v>1.22</c:v>
                </c:pt>
                <c:pt idx="7">
                  <c:v>1.51</c:v>
                </c:pt>
                <c:pt idx="8">
                  <c:v>1.52</c:v>
                </c:pt>
                <c:pt idx="9">
                  <c:v>1.47</c:v>
                </c:pt>
              </c:numCache>
            </c:numRef>
          </c:yVal>
        </c:ser>
        <c:ser>
          <c:idx val="1"/>
          <c:order val="1"/>
          <c:tx>
            <c:strRef>
              <c:f>'Хип As - води ТЕ 43'!$A$7</c:f>
              <c:strCache>
                <c:ptCount val="1"/>
                <c:pt idx="0">
                  <c:v>As  в пречистена вода </c:v>
                </c:pt>
              </c:strCache>
            </c:strRef>
          </c:tx>
          <c:spPr>
            <a:ln w="28575">
              <a:noFill/>
            </a:ln>
          </c:spPr>
          <c:marker>
            <c:symbol val="square"/>
            <c:size val="5"/>
            <c:spPr>
              <a:solidFill>
                <a:srgbClr val="FF00FF"/>
              </a:solidFill>
              <a:ln>
                <a:solidFill>
                  <a:srgbClr val="FF00FF"/>
                </a:solidFill>
                <a:prstDash val="solid"/>
              </a:ln>
            </c:spPr>
          </c:marker>
          <c:xVal>
            <c:numRef>
              <c:f>'Хип As - води ТЕ 43'!$B$5:$K$5</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'Хип As - води ТЕ 43'!$B$7:$K$7</c:f>
              <c:numCache>
                <c:formatCode>General</c:formatCode>
                <c:ptCount val="10"/>
                <c:pt idx="0">
                  <c:v>1.19</c:v>
                </c:pt>
                <c:pt idx="1">
                  <c:v>1.49</c:v>
                </c:pt>
                <c:pt idx="2">
                  <c:v>1.1499999999999999</c:v>
                </c:pt>
                <c:pt idx="3">
                  <c:v>1.31</c:v>
                </c:pt>
                <c:pt idx="4">
                  <c:v>0.98</c:v>
                </c:pt>
                <c:pt idx="5">
                  <c:v>1.1000000000000001</c:v>
                </c:pt>
                <c:pt idx="6">
                  <c:v>1.21</c:v>
                </c:pt>
                <c:pt idx="7">
                  <c:v>1.23</c:v>
                </c:pt>
                <c:pt idx="8">
                  <c:v>1.0900000000000001</c:v>
                </c:pt>
                <c:pt idx="9">
                  <c:v>1.24</c:v>
                </c:pt>
              </c:numCache>
            </c:numRef>
          </c:yVal>
        </c:ser>
        <c:axId val="260111360"/>
        <c:axId val="260142208"/>
      </c:scatterChart>
      <c:valAx>
        <c:axId val="260111360"/>
        <c:scaling>
          <c:orientation val="minMax"/>
          <c:max val="10"/>
        </c:scaling>
        <c:axPos val="b"/>
        <c:numFmt formatCode="General" sourceLinked="1"/>
        <c:tickLblPos val="nextTo"/>
        <c:spPr>
          <a:ln w="3175">
            <a:solidFill>
              <a:srgbClr val="000000"/>
            </a:solidFill>
            <a:prstDash val="solid"/>
          </a:ln>
        </c:spPr>
        <c:txPr>
          <a:bodyPr rot="0" vert="horz"/>
          <a:lstStyle/>
          <a:p>
            <a:pPr>
              <a:defRPr sz="1125" b="1" i="0" u="none" strike="noStrike" baseline="0">
                <a:solidFill>
                  <a:srgbClr val="000000"/>
                </a:solidFill>
                <a:latin typeface="Arial"/>
                <a:ea typeface="Arial"/>
                <a:cs typeface="Arial"/>
              </a:defRPr>
            </a:pPr>
            <a:endParaRPr lang="en-US"/>
          </a:p>
        </c:txPr>
        <c:crossAx val="260142208"/>
        <c:crosses val="autoZero"/>
        <c:crossBetween val="midCat"/>
        <c:majorUnit val="1"/>
      </c:valAx>
      <c:valAx>
        <c:axId val="260142208"/>
        <c:scaling>
          <c:orientation val="minMax"/>
          <c:min val="0.8"/>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125" b="1" i="0" u="none" strike="noStrike" baseline="0">
                <a:solidFill>
                  <a:srgbClr val="000000"/>
                </a:solidFill>
                <a:latin typeface="Arial"/>
                <a:ea typeface="Arial"/>
                <a:cs typeface="Arial"/>
              </a:defRPr>
            </a:pPr>
            <a:endParaRPr lang="en-US"/>
          </a:p>
        </c:txPr>
        <c:crossAx val="260111360"/>
        <c:crosses val="autoZero"/>
        <c:crossBetween val="midCat"/>
      </c:valAx>
      <c:spPr>
        <a:solidFill>
          <a:srgbClr val="C0C0C0"/>
        </a:solidFill>
        <a:ln w="12700">
          <a:solidFill>
            <a:srgbClr val="808080"/>
          </a:solidFill>
          <a:prstDash val="solid"/>
        </a:ln>
      </c:spPr>
    </c:plotArea>
    <c:legend>
      <c:legendPos val="r"/>
      <c:layout>
        <c:manualLayout>
          <c:xMode val="edge"/>
          <c:yMode val="edge"/>
          <c:x val="0.14987714987715148"/>
          <c:y val="2.3904382470119844E-2"/>
          <c:w val="0.80835380835381065"/>
          <c:h val="0.14342629482071856"/>
        </c:manualLayout>
      </c:layout>
      <c:spPr>
        <a:solidFill>
          <a:srgbClr val="FFFFFF"/>
        </a:solidFill>
        <a:ln w="3175">
          <a:solidFill>
            <a:srgbClr val="000000"/>
          </a:solidFill>
          <a:prstDash val="solid"/>
        </a:ln>
      </c:spPr>
      <c:txPr>
        <a:bodyPr/>
        <a:lstStyle/>
        <a:p>
          <a:pPr>
            <a:defRPr sz="550"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500" b="1" i="0" u="none" strike="noStrike" baseline="0">
                <a:solidFill>
                  <a:srgbClr val="000000"/>
                </a:solidFill>
                <a:latin typeface="Times New Roman"/>
                <a:ea typeface="Times New Roman"/>
                <a:cs typeface="Times New Roman"/>
              </a:defRPr>
            </a:pPr>
            <a:r>
              <a:rPr lang="en-US"/>
              <a:t>X Variable 1  Residual Plot</a:t>
            </a:r>
          </a:p>
        </c:rich>
      </c:tx>
      <c:spPr>
        <a:noFill/>
        <a:ln w="25400">
          <a:noFill/>
        </a:ln>
      </c:spPr>
    </c:title>
    <c:plotArea>
      <c:layout/>
      <c:scatterChart>
        <c:scatterStyle val="lineMarker"/>
        <c:ser>
          <c:idx val="0"/>
          <c:order val="0"/>
          <c:spPr>
            <a:ln w="28575">
              <a:noFill/>
            </a:ln>
          </c:spPr>
          <c:marker>
            <c:symbol val="diamond"/>
            <c:size val="5"/>
            <c:spPr>
              <a:solidFill>
                <a:srgbClr val="000080"/>
              </a:solidFill>
              <a:ln>
                <a:solidFill>
                  <a:srgbClr val="000080"/>
                </a:solidFill>
                <a:prstDash val="solid"/>
              </a:ln>
            </c:spPr>
          </c:marker>
          <c:xVal>
            <c:numRef>
              <c:f>'Хип ТЕ 44 '!#REF!</c:f>
              <c:numCache>
                <c:formatCode>General</c:formatCode>
                <c:ptCount val="1"/>
                <c:pt idx="0">
                  <c:v>1</c:v>
                </c:pt>
              </c:numCache>
            </c:numRef>
          </c:xVal>
          <c:yVal>
            <c:numRef>
              <c:f>'Хип ТЕ 44 '!#REF!</c:f>
              <c:numCache>
                <c:formatCode>General</c:formatCode>
                <c:ptCount val="1"/>
                <c:pt idx="0">
                  <c:v>1</c:v>
                </c:pt>
              </c:numCache>
            </c:numRef>
          </c:yVal>
        </c:ser>
        <c:axId val="260243840"/>
        <c:axId val="260246144"/>
      </c:scatterChart>
      <c:valAx>
        <c:axId val="260243840"/>
        <c:scaling>
          <c:orientation val="minMax"/>
        </c:scaling>
        <c:axPos val="b"/>
        <c:title>
          <c:tx>
            <c:rich>
              <a:bodyPr/>
              <a:lstStyle/>
              <a:p>
                <a:pPr>
                  <a:defRPr sz="400" b="1" i="0" u="none" strike="noStrike" baseline="0">
                    <a:solidFill>
                      <a:srgbClr val="000000"/>
                    </a:solidFill>
                    <a:latin typeface="Times New Roman"/>
                    <a:ea typeface="Times New Roman"/>
                    <a:cs typeface="Times New Roman"/>
                  </a:defRPr>
                </a:pPr>
                <a:r>
                  <a:rPr lang="en-US"/>
                  <a:t>X Variable 1</a:t>
                </a:r>
              </a:p>
            </c:rich>
          </c:tx>
          <c:spPr>
            <a:noFill/>
            <a:ln w="25400">
              <a:noFill/>
            </a:ln>
          </c:spPr>
        </c:title>
        <c:numFmt formatCode="General" sourceLinked="1"/>
        <c:majorTickMark val="cross"/>
        <c:tickLblPos val="nextTo"/>
        <c:spPr>
          <a:ln w="3175">
            <a:solidFill>
              <a:srgbClr val="000000"/>
            </a:solidFill>
            <a:prstDash val="solid"/>
          </a:ln>
        </c:spPr>
        <c:txPr>
          <a:bodyPr rot="0" vert="horz"/>
          <a:lstStyle/>
          <a:p>
            <a:pPr>
              <a:defRPr sz="400" b="0" i="0" u="none" strike="noStrike" baseline="0">
                <a:solidFill>
                  <a:srgbClr val="000000"/>
                </a:solidFill>
                <a:latin typeface="Times New Roman"/>
                <a:ea typeface="Times New Roman"/>
                <a:cs typeface="Times New Roman"/>
              </a:defRPr>
            </a:pPr>
            <a:endParaRPr lang="en-US"/>
          </a:p>
        </c:txPr>
        <c:crossAx val="260246144"/>
        <c:crosses val="autoZero"/>
        <c:crossBetween val="midCat"/>
      </c:valAx>
      <c:valAx>
        <c:axId val="260246144"/>
        <c:scaling>
          <c:orientation val="minMax"/>
        </c:scaling>
        <c:axPos val="l"/>
        <c:title>
          <c:tx>
            <c:rich>
              <a:bodyPr/>
              <a:lstStyle/>
              <a:p>
                <a:pPr>
                  <a:defRPr sz="400" b="1" i="0" u="none" strike="noStrike" baseline="0">
                    <a:solidFill>
                      <a:srgbClr val="000000"/>
                    </a:solidFill>
                    <a:latin typeface="Times New Roman"/>
                    <a:ea typeface="Times New Roman"/>
                    <a:cs typeface="Times New Roman"/>
                  </a:defRPr>
                </a:pPr>
                <a:r>
                  <a:rPr lang="en-US"/>
                  <a:t>Residuals</a:t>
                </a:r>
              </a:p>
            </c:rich>
          </c:tx>
          <c:spPr>
            <a:noFill/>
            <a:ln w="25400">
              <a:noFill/>
            </a:ln>
          </c:spPr>
        </c:title>
        <c:numFmt formatCode="General" sourceLinked="1"/>
        <c:majorTickMark val="cross"/>
        <c:tickLblPos val="nextTo"/>
        <c:spPr>
          <a:ln w="3175">
            <a:solidFill>
              <a:srgbClr val="000000"/>
            </a:solidFill>
            <a:prstDash val="solid"/>
          </a:ln>
        </c:spPr>
        <c:txPr>
          <a:bodyPr rot="0" vert="horz"/>
          <a:lstStyle/>
          <a:p>
            <a:pPr>
              <a:defRPr sz="400" b="0" i="0" u="none" strike="noStrike" baseline="0">
                <a:solidFill>
                  <a:srgbClr val="000000"/>
                </a:solidFill>
                <a:latin typeface="Times New Roman"/>
                <a:ea typeface="Times New Roman"/>
                <a:cs typeface="Times New Roman"/>
              </a:defRPr>
            </a:pPr>
            <a:endParaRPr lang="en-US"/>
          </a:p>
        </c:txPr>
        <c:crossAx val="260243840"/>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4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544" r="0.75000000000000544"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Histogram</a:t>
            </a:r>
          </a:p>
        </c:rich>
      </c:tx>
      <c:layout>
        <c:manualLayout>
          <c:xMode val="edge"/>
          <c:yMode val="edge"/>
          <c:x val="0.38692155306199832"/>
          <c:y val="4.7058823529411813E-2"/>
        </c:manualLayout>
      </c:layout>
      <c:spPr>
        <a:noFill/>
        <a:ln w="25400">
          <a:noFill/>
        </a:ln>
      </c:spPr>
    </c:title>
    <c:plotArea>
      <c:layout>
        <c:manualLayout>
          <c:layoutTarget val="inner"/>
          <c:xMode val="edge"/>
          <c:yMode val="edge"/>
          <c:x val="0.19618554712186426"/>
          <c:y val="0.35882352941176482"/>
          <c:w val="0.25885593023023756"/>
          <c:h val="0.12941176470588239"/>
        </c:manualLayout>
      </c:layout>
      <c:barChart>
        <c:barDir val="col"/>
        <c:grouping val="clustered"/>
        <c:ser>
          <c:idx val="0"/>
          <c:order val="0"/>
          <c:tx>
            <c:v>Frequency</c:v>
          </c:tx>
          <c:spPr>
            <a:solidFill>
              <a:srgbClr val="9999FF"/>
            </a:solidFill>
            <a:ln w="12700">
              <a:solidFill>
                <a:srgbClr val="000000"/>
              </a:solidFill>
              <a:prstDash val="solid"/>
            </a:ln>
          </c:spPr>
          <c:cat>
            <c:strRef>
              <c:f>'Хистограма Zn''вода'!$L$33:$L$37</c:f>
              <c:strCache>
                <c:ptCount val="5"/>
                <c:pt idx="0">
                  <c:v>4.2925</c:v>
                </c:pt>
                <c:pt idx="1">
                  <c:v>4.155</c:v>
                </c:pt>
                <c:pt idx="2">
                  <c:v>More</c:v>
                </c:pt>
                <c:pt idx="3">
                  <c:v>4.0175</c:v>
                </c:pt>
                <c:pt idx="4">
                  <c:v>3.88</c:v>
                </c:pt>
              </c:strCache>
            </c:strRef>
          </c:cat>
          <c:val>
            <c:numRef>
              <c:f>'Хистограма Zn''вода'!$M$33:$M$37</c:f>
              <c:numCache>
                <c:formatCode>General</c:formatCode>
                <c:ptCount val="5"/>
                <c:pt idx="0">
                  <c:v>9</c:v>
                </c:pt>
                <c:pt idx="1">
                  <c:v>5</c:v>
                </c:pt>
                <c:pt idx="2">
                  <c:v>3</c:v>
                </c:pt>
                <c:pt idx="3">
                  <c:v>2</c:v>
                </c:pt>
                <c:pt idx="4">
                  <c:v>1</c:v>
                </c:pt>
              </c:numCache>
            </c:numRef>
          </c:val>
        </c:ser>
        <c:axId val="291560448"/>
        <c:axId val="297920000"/>
      </c:barChart>
      <c:lineChart>
        <c:grouping val="standard"/>
        <c:ser>
          <c:idx val="1"/>
          <c:order val="1"/>
          <c:tx>
            <c:v>Cumulative %</c:v>
          </c:tx>
          <c:spPr>
            <a:ln w="12700">
              <a:solidFill>
                <a:srgbClr val="FF00FF"/>
              </a:solidFill>
              <a:prstDash val="solid"/>
            </a:ln>
          </c:spPr>
          <c:marker>
            <c:symbol val="square"/>
            <c:size val="5"/>
            <c:spPr>
              <a:solidFill>
                <a:srgbClr val="FF00FF"/>
              </a:solidFill>
              <a:ln>
                <a:solidFill>
                  <a:srgbClr val="FF00FF"/>
                </a:solidFill>
                <a:prstDash val="solid"/>
              </a:ln>
            </c:spPr>
          </c:marker>
          <c:cat>
            <c:strRef>
              <c:f>'Хистограма Zn''вода'!$L$33:$L$37</c:f>
              <c:strCache>
                <c:ptCount val="5"/>
                <c:pt idx="0">
                  <c:v>4.2925</c:v>
                </c:pt>
                <c:pt idx="1">
                  <c:v>4.155</c:v>
                </c:pt>
                <c:pt idx="2">
                  <c:v>More</c:v>
                </c:pt>
                <c:pt idx="3">
                  <c:v>4.0175</c:v>
                </c:pt>
                <c:pt idx="4">
                  <c:v>3.88</c:v>
                </c:pt>
              </c:strCache>
            </c:strRef>
          </c:cat>
          <c:val>
            <c:numRef>
              <c:f>'Хистограма Zn''вода'!$N$33:$N$37</c:f>
              <c:numCache>
                <c:formatCode>.00%</c:formatCode>
                <c:ptCount val="5"/>
                <c:pt idx="0">
                  <c:v>0.45</c:v>
                </c:pt>
                <c:pt idx="1">
                  <c:v>0.7</c:v>
                </c:pt>
                <c:pt idx="2">
                  <c:v>0.85</c:v>
                </c:pt>
                <c:pt idx="3">
                  <c:v>0.95</c:v>
                </c:pt>
                <c:pt idx="4">
                  <c:v>1</c:v>
                </c:pt>
              </c:numCache>
            </c:numRef>
          </c:val>
        </c:ser>
        <c:marker val="1"/>
        <c:axId val="93274112"/>
        <c:axId val="93275648"/>
      </c:lineChart>
      <c:catAx>
        <c:axId val="291560448"/>
        <c:scaling>
          <c:orientation val="minMax"/>
        </c:scaling>
        <c:axPos val="b"/>
        <c:title>
          <c:tx>
            <c:rich>
              <a:bodyPr/>
              <a:lstStyle/>
              <a:p>
                <a:pPr>
                  <a:defRPr sz="1000" b="1" i="0" u="none" strike="noStrike" baseline="0">
                    <a:solidFill>
                      <a:srgbClr val="000000"/>
                    </a:solidFill>
                    <a:latin typeface="Arial"/>
                    <a:ea typeface="Arial"/>
                    <a:cs typeface="Arial"/>
                  </a:defRPr>
                </a:pPr>
                <a:r>
                  <a:rPr lang="en-US"/>
                  <a:t>Bin</a:t>
                </a:r>
              </a:p>
            </c:rich>
          </c:tx>
          <c:layout>
            <c:manualLayout>
              <c:xMode val="edge"/>
              <c:yMode val="edge"/>
              <c:x val="0.29155341958277031"/>
              <c:y val="0.77647058823529413"/>
            </c:manualLayout>
          </c:layout>
          <c:spPr>
            <a:noFill/>
            <a:ln w="25400">
              <a:noFill/>
            </a:ln>
          </c:spPr>
        </c:title>
        <c:numFmt formatCode="General" sourceLinked="1"/>
        <c:majorTickMark val="cross"/>
        <c:tickLblPos val="nextTo"/>
        <c:spPr>
          <a:ln w="3175">
            <a:solidFill>
              <a:srgbClr val="000000"/>
            </a:solidFill>
            <a:prstDash val="solid"/>
          </a:ln>
        </c:spPr>
        <c:txPr>
          <a:bodyPr rot="-2700000" vert="horz"/>
          <a:lstStyle/>
          <a:p>
            <a:pPr>
              <a:defRPr sz="1000" b="0" i="0" u="none" strike="noStrike" baseline="0">
                <a:solidFill>
                  <a:srgbClr val="000000"/>
                </a:solidFill>
                <a:latin typeface="Arial"/>
                <a:ea typeface="Arial"/>
                <a:cs typeface="Arial"/>
              </a:defRPr>
            </a:pPr>
            <a:endParaRPr lang="en-US"/>
          </a:p>
        </c:txPr>
        <c:crossAx val="297920000"/>
        <c:crosses val="autoZero"/>
        <c:auto val="1"/>
        <c:lblAlgn val="ctr"/>
        <c:lblOffset val="100"/>
        <c:tickLblSkip val="1"/>
        <c:tickMarkSkip val="1"/>
      </c:catAx>
      <c:valAx>
        <c:axId val="297920000"/>
        <c:scaling>
          <c:orientation val="minMax"/>
        </c:scaling>
        <c:axPos val="l"/>
        <c:title>
          <c:tx>
            <c:rich>
              <a:bodyPr/>
              <a:lstStyle/>
              <a:p>
                <a:pPr>
                  <a:defRPr sz="1000" b="1" i="0" u="none" strike="noStrike" baseline="0">
                    <a:solidFill>
                      <a:srgbClr val="000000"/>
                    </a:solidFill>
                    <a:latin typeface="Arial"/>
                    <a:ea typeface="Arial"/>
                    <a:cs typeface="Arial"/>
                  </a:defRPr>
                </a:pPr>
                <a:r>
                  <a:rPr lang="en-US"/>
                  <a:t>Frequency</a:t>
                </a:r>
              </a:p>
            </c:rich>
          </c:tx>
          <c:layout>
            <c:manualLayout>
              <c:xMode val="edge"/>
              <c:yMode val="edge"/>
              <c:x val="4.3596730245232529E-2"/>
              <c:y val="0.24705882352941191"/>
            </c:manualLayout>
          </c:layout>
          <c:spPr>
            <a:noFill/>
            <a:ln w="25400">
              <a:noFill/>
            </a:ln>
          </c:spPr>
        </c:title>
        <c:numFmt formatCode="General" sourceLinked="1"/>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1560448"/>
        <c:crosses val="autoZero"/>
        <c:crossBetween val="between"/>
      </c:valAx>
      <c:catAx>
        <c:axId val="93274112"/>
        <c:scaling>
          <c:orientation val="minMax"/>
        </c:scaling>
        <c:delete val="1"/>
        <c:axPos val="b"/>
        <c:numFmt formatCode="General" sourceLinked="1"/>
        <c:tickLblPos val="none"/>
        <c:crossAx val="93275648"/>
        <c:crosses val="autoZero"/>
        <c:auto val="1"/>
        <c:lblAlgn val="ctr"/>
        <c:lblOffset val="100"/>
      </c:catAx>
      <c:valAx>
        <c:axId val="93275648"/>
        <c:scaling>
          <c:orientation val="minMax"/>
        </c:scaling>
        <c:axPos val="r"/>
        <c:numFmt formatCode=".00%" sourceLinked="1"/>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3274112"/>
        <c:crosses val="max"/>
        <c:crossBetween val="between"/>
      </c:valAx>
      <c:spPr>
        <a:solidFill>
          <a:srgbClr val="C0C0C0"/>
        </a:solidFill>
        <a:ln w="12700">
          <a:solidFill>
            <a:srgbClr val="808080"/>
          </a:solidFill>
          <a:prstDash val="solid"/>
        </a:ln>
      </c:spPr>
    </c:plotArea>
    <c:legend>
      <c:legendPos val="r"/>
      <c:layout>
        <c:manualLayout>
          <c:xMode val="edge"/>
          <c:yMode val="edge"/>
          <c:x val="0.6566766075221605"/>
          <c:y val="0.47647058823529814"/>
          <c:w val="0.32152617162637176"/>
          <c:h val="0.25294117647058773"/>
        </c:manualLayout>
      </c:layout>
      <c:spPr>
        <a:solidFill>
          <a:srgbClr val="FFFFFF"/>
        </a:solidFill>
        <a:ln w="3175">
          <a:solidFill>
            <a:srgbClr val="000000"/>
          </a:solidFill>
          <a:prstDash val="solid"/>
        </a:ln>
      </c:spPr>
      <c:txPr>
        <a:bodyPr/>
        <a:lstStyle/>
        <a:p>
          <a:pPr>
            <a:defRPr sz="5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55" r="0.75000000000000555" t="1" header="0.5" footer="0.5"/>
    <c:pageSetup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500" b="1" i="0" u="none" strike="noStrike" baseline="0">
                <a:solidFill>
                  <a:srgbClr val="000000"/>
                </a:solidFill>
                <a:latin typeface="Times New Roman"/>
                <a:ea typeface="Times New Roman"/>
                <a:cs typeface="Times New Roman"/>
              </a:defRPr>
            </a:pPr>
            <a:r>
              <a:rPr lang="en-US"/>
              <a:t>X Variable 1 Line Fit  Plot</a:t>
            </a:r>
          </a:p>
        </c:rich>
      </c:tx>
      <c:spPr>
        <a:noFill/>
        <a:ln w="25400">
          <a:noFill/>
        </a:ln>
      </c:spPr>
    </c:title>
    <c:plotArea>
      <c:layout/>
      <c:scatterChart>
        <c:scatterStyle val="lineMarker"/>
        <c:ser>
          <c:idx val="0"/>
          <c:order val="0"/>
          <c:tx>
            <c:v>Y</c:v>
          </c:tx>
          <c:spPr>
            <a:ln w="28575">
              <a:noFill/>
            </a:ln>
          </c:spPr>
          <c:marker>
            <c:symbol val="diamond"/>
            <c:size val="5"/>
            <c:spPr>
              <a:solidFill>
                <a:srgbClr val="000080"/>
              </a:solidFill>
              <a:ln>
                <a:solidFill>
                  <a:srgbClr val="000080"/>
                </a:solidFill>
                <a:prstDash val="solid"/>
              </a:ln>
            </c:spPr>
          </c:marker>
          <c:xVal>
            <c:numRef>
              <c:f>'Хип ТЕ 44 '!#REF!</c:f>
              <c:numCache>
                <c:formatCode>General</c:formatCode>
                <c:ptCount val="1"/>
                <c:pt idx="0">
                  <c:v>1</c:v>
                </c:pt>
              </c:numCache>
            </c:numRef>
          </c:xVal>
          <c:yVal>
            <c:numRef>
              <c:f>'Хип ТЕ 44 '!#REF!</c:f>
              <c:numCache>
                <c:formatCode>General</c:formatCode>
                <c:ptCount val="1"/>
                <c:pt idx="0">
                  <c:v>1</c:v>
                </c:pt>
              </c:numCache>
            </c:numRef>
          </c:yVal>
        </c:ser>
        <c:ser>
          <c:idx val="1"/>
          <c:order val="1"/>
          <c:tx>
            <c:v>Predicted Y</c:v>
          </c:tx>
          <c:spPr>
            <a:ln w="28575">
              <a:noFill/>
            </a:ln>
          </c:spPr>
          <c:marker>
            <c:symbol val="square"/>
            <c:size val="5"/>
            <c:spPr>
              <a:solidFill>
                <a:srgbClr val="FF00FF"/>
              </a:solidFill>
              <a:ln>
                <a:solidFill>
                  <a:srgbClr val="FF00FF"/>
                </a:solidFill>
                <a:prstDash val="solid"/>
              </a:ln>
            </c:spPr>
          </c:marker>
          <c:xVal>
            <c:numRef>
              <c:f>'Хип ТЕ 44 '!#REF!</c:f>
              <c:numCache>
                <c:formatCode>General</c:formatCode>
                <c:ptCount val="1"/>
                <c:pt idx="0">
                  <c:v>1</c:v>
                </c:pt>
              </c:numCache>
            </c:numRef>
          </c:xVal>
          <c:yVal>
            <c:numRef>
              <c:f>'Хип ТЕ 44 '!#REF!</c:f>
              <c:numCache>
                <c:formatCode>General</c:formatCode>
                <c:ptCount val="1"/>
                <c:pt idx="0">
                  <c:v>1</c:v>
                </c:pt>
              </c:numCache>
            </c:numRef>
          </c:yVal>
        </c:ser>
        <c:axId val="260270720"/>
        <c:axId val="261162112"/>
      </c:scatterChart>
      <c:valAx>
        <c:axId val="260270720"/>
        <c:scaling>
          <c:orientation val="minMax"/>
        </c:scaling>
        <c:axPos val="b"/>
        <c:title>
          <c:tx>
            <c:rich>
              <a:bodyPr/>
              <a:lstStyle/>
              <a:p>
                <a:pPr>
                  <a:defRPr sz="400" b="1" i="0" u="none" strike="noStrike" baseline="0">
                    <a:solidFill>
                      <a:srgbClr val="000000"/>
                    </a:solidFill>
                    <a:latin typeface="Times New Roman"/>
                    <a:ea typeface="Times New Roman"/>
                    <a:cs typeface="Times New Roman"/>
                  </a:defRPr>
                </a:pPr>
                <a:r>
                  <a:rPr lang="en-US"/>
                  <a:t>X Variable 1</a:t>
                </a:r>
              </a:p>
            </c:rich>
          </c:tx>
          <c:spPr>
            <a:noFill/>
            <a:ln w="25400">
              <a:noFill/>
            </a:ln>
          </c:spPr>
        </c:title>
        <c:numFmt formatCode="General" sourceLinked="1"/>
        <c:majorTickMark val="cross"/>
        <c:tickLblPos val="nextTo"/>
        <c:spPr>
          <a:ln w="3175">
            <a:solidFill>
              <a:srgbClr val="000000"/>
            </a:solidFill>
            <a:prstDash val="solid"/>
          </a:ln>
        </c:spPr>
        <c:txPr>
          <a:bodyPr rot="0" vert="horz"/>
          <a:lstStyle/>
          <a:p>
            <a:pPr>
              <a:defRPr sz="400" b="0" i="0" u="none" strike="noStrike" baseline="0">
                <a:solidFill>
                  <a:srgbClr val="000000"/>
                </a:solidFill>
                <a:latin typeface="Times New Roman"/>
                <a:ea typeface="Times New Roman"/>
                <a:cs typeface="Times New Roman"/>
              </a:defRPr>
            </a:pPr>
            <a:endParaRPr lang="en-US"/>
          </a:p>
        </c:txPr>
        <c:crossAx val="261162112"/>
        <c:crosses val="autoZero"/>
        <c:crossBetween val="midCat"/>
      </c:valAx>
      <c:valAx>
        <c:axId val="261162112"/>
        <c:scaling>
          <c:orientation val="minMax"/>
        </c:scaling>
        <c:axPos val="l"/>
        <c:title>
          <c:tx>
            <c:rich>
              <a:bodyPr/>
              <a:lstStyle/>
              <a:p>
                <a:pPr>
                  <a:defRPr sz="400" b="1" i="0" u="none" strike="noStrike" baseline="0">
                    <a:solidFill>
                      <a:srgbClr val="000000"/>
                    </a:solidFill>
                    <a:latin typeface="Times New Roman"/>
                    <a:ea typeface="Times New Roman"/>
                    <a:cs typeface="Times New Roman"/>
                  </a:defRPr>
                </a:pPr>
                <a:r>
                  <a:rPr lang="en-US"/>
                  <a:t>Y</a:t>
                </a:r>
              </a:p>
            </c:rich>
          </c:tx>
          <c:spPr>
            <a:noFill/>
            <a:ln w="25400">
              <a:noFill/>
            </a:ln>
          </c:spPr>
        </c:title>
        <c:numFmt formatCode="General" sourceLinked="1"/>
        <c:majorTickMark val="cross"/>
        <c:tickLblPos val="nextTo"/>
        <c:spPr>
          <a:ln w="3175">
            <a:solidFill>
              <a:srgbClr val="000000"/>
            </a:solidFill>
            <a:prstDash val="solid"/>
          </a:ln>
        </c:spPr>
        <c:txPr>
          <a:bodyPr rot="0" vert="horz"/>
          <a:lstStyle/>
          <a:p>
            <a:pPr>
              <a:defRPr sz="400" b="0" i="0" u="none" strike="noStrike" baseline="0">
                <a:solidFill>
                  <a:srgbClr val="000000"/>
                </a:solidFill>
                <a:latin typeface="Times New Roman"/>
                <a:ea typeface="Times New Roman"/>
                <a:cs typeface="Times New Roman"/>
              </a:defRPr>
            </a:pPr>
            <a:endParaRPr lang="en-US"/>
          </a:p>
        </c:txPr>
        <c:crossAx val="260270720"/>
        <c:crosses val="autoZero"/>
        <c:crossBetween val="midCat"/>
      </c:valAx>
      <c:spPr>
        <a:solidFill>
          <a:srgbClr val="C0C0C0"/>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90" b="0" i="0" u="none" strike="noStrike" baseline="0">
              <a:solidFill>
                <a:srgbClr val="000000"/>
              </a:solidFill>
              <a:latin typeface="Times New Roman"/>
              <a:ea typeface="Times New Roman"/>
              <a:cs typeface="Times New Roman"/>
            </a:defRPr>
          </a:pPr>
          <a:endParaRPr lang="en-US"/>
        </a:p>
      </c:txPr>
    </c:legend>
    <c:plotVisOnly val="1"/>
    <c:dispBlanksAs val="gap"/>
  </c:chart>
  <c:spPr>
    <a:solidFill>
      <a:srgbClr val="FFFFFF"/>
    </a:solidFill>
    <a:ln w="3175">
      <a:solidFill>
        <a:srgbClr val="000000"/>
      </a:solidFill>
      <a:prstDash val="solid"/>
    </a:ln>
  </c:spPr>
  <c:txPr>
    <a:bodyPr/>
    <a:lstStyle/>
    <a:p>
      <a:pPr>
        <a:defRPr sz="4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544" r="0.75000000000000544"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lang val="en-US"/>
  <c:chart>
    <c:plotArea>
      <c:layout/>
      <c:scatterChart>
        <c:scatterStyle val="lineMarker"/>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numFmt formatCode="General" sourceLinked="0"/>
              <c:spPr>
                <a:noFill/>
                <a:ln w="25400">
                  <a:noFill/>
                </a:ln>
              </c:spPr>
              <c:txPr>
                <a:bodyPr/>
                <a:lstStyle/>
                <a:p>
                  <a:pPr algn="ctr" rtl="1">
                    <a:defRPr sz="350" b="0" i="0" u="none" strike="noStrike" baseline="0">
                      <a:solidFill>
                        <a:srgbClr val="000000"/>
                      </a:solidFill>
                      <a:latin typeface="Times New Roman"/>
                      <a:ea typeface="Times New Roman"/>
                      <a:cs typeface="Times New Roman"/>
                    </a:defRPr>
                  </a:pPr>
                  <a:endParaRPr lang="en-US"/>
                </a:p>
              </c:txPr>
            </c:trendlineLbl>
          </c:trendline>
          <c:xVal>
            <c:numRef>
              <c:f>'Хип ТЕ 44 '!#REF!</c:f>
              <c:numCache>
                <c:formatCode>General</c:formatCode>
                <c:ptCount val="1"/>
                <c:pt idx="0">
                  <c:v>1</c:v>
                </c:pt>
              </c:numCache>
            </c:numRef>
          </c:xVal>
          <c:yVal>
            <c:numRef>
              <c:f>'Хип ТЕ 44 '!#REF!</c:f>
              <c:numCache>
                <c:formatCode>General</c:formatCode>
                <c:ptCount val="1"/>
                <c:pt idx="0">
                  <c:v>1</c:v>
                </c:pt>
              </c:numCache>
            </c:numRef>
          </c:yVal>
        </c:ser>
        <c:axId val="261195648"/>
        <c:axId val="261197184"/>
      </c:scatterChart>
      <c:valAx>
        <c:axId val="261195648"/>
        <c:scaling>
          <c:orientation val="minMax"/>
        </c:scaling>
        <c:axPos val="b"/>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Times New Roman"/>
                <a:ea typeface="Times New Roman"/>
                <a:cs typeface="Times New Roman"/>
              </a:defRPr>
            </a:pPr>
            <a:endParaRPr lang="en-US"/>
          </a:p>
        </c:txPr>
        <c:crossAx val="261197184"/>
        <c:crosses val="autoZero"/>
        <c:crossBetween val="midCat"/>
      </c:valAx>
      <c:valAx>
        <c:axId val="261197184"/>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350" b="0" i="0" u="none" strike="noStrike" baseline="0">
                <a:solidFill>
                  <a:srgbClr val="000000"/>
                </a:solidFill>
                <a:latin typeface="Times New Roman"/>
                <a:ea typeface="Times New Roman"/>
                <a:cs typeface="Times New Roman"/>
              </a:defRPr>
            </a:pPr>
            <a:endParaRPr lang="en-US"/>
          </a:p>
        </c:txPr>
        <c:crossAx val="261195648"/>
        <c:crosses val="autoZero"/>
        <c:crossBetween val="midCat"/>
      </c:valAx>
      <c:spPr>
        <a:solidFill>
          <a:srgbClr val="C0C0C0"/>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65" b="0" i="0" u="none" strike="noStrike" baseline="0">
              <a:solidFill>
                <a:srgbClr val="000000"/>
              </a:solidFill>
              <a:latin typeface="Times New Roman"/>
              <a:ea typeface="Times New Roman"/>
              <a:cs typeface="Times New Roman"/>
            </a:defRPr>
          </a:pPr>
          <a:endParaRPr lang="en-US"/>
        </a:p>
      </c:txPr>
    </c:legend>
    <c:plotVisOnly val="1"/>
    <c:dispBlanksAs val="gap"/>
  </c:chart>
  <c:spPr>
    <a:solidFill>
      <a:srgbClr val="FFFFFF"/>
    </a:solidFill>
    <a:ln w="3175">
      <a:solidFill>
        <a:srgbClr val="000000"/>
      </a:solidFill>
      <a:prstDash val="solid"/>
    </a:ln>
  </c:spPr>
  <c:txPr>
    <a:bodyPr/>
    <a:lstStyle/>
    <a:p>
      <a:pPr>
        <a:defRPr sz="3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544" r="0.75000000000000544"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2931070770111489"/>
          <c:y val="9.2198900843932993E-2"/>
          <c:w val="0.83046210056938241"/>
          <c:h val="0.7482295414642256"/>
        </c:manualLayout>
      </c:layout>
      <c:lineChart>
        <c:grouping val="standard"/>
        <c:ser>
          <c:idx val="0"/>
          <c:order val="0"/>
          <c:spPr>
            <a:ln w="28575">
              <a:noFill/>
            </a:ln>
          </c:spPr>
          <c:marker>
            <c:symbol val="diamond"/>
            <c:size val="5"/>
            <c:spPr>
              <a:solidFill>
                <a:srgbClr val="000080"/>
              </a:solidFill>
              <a:ln>
                <a:solidFill>
                  <a:srgbClr val="000080"/>
                </a:solidFill>
                <a:prstDash val="solid"/>
              </a:ln>
            </c:spPr>
          </c:marker>
          <c:cat>
            <c:strRef>
              <c:f>'Хип. ANOVA'!$A$7:$A$10</c:f>
              <c:strCache>
                <c:ptCount val="4"/>
                <c:pt idx="0">
                  <c:v>10 дни</c:v>
                </c:pt>
                <c:pt idx="1">
                  <c:v>20 дни</c:v>
                </c:pt>
                <c:pt idx="2">
                  <c:v>30 дни</c:v>
                </c:pt>
                <c:pt idx="3">
                  <c:v>40 дни</c:v>
                </c:pt>
              </c:strCache>
            </c:strRef>
          </c:cat>
          <c:val>
            <c:numRef>
              <c:f>'Хип. ANOVA'!$B$7:$B$10</c:f>
              <c:numCache>
                <c:formatCode>General</c:formatCode>
                <c:ptCount val="4"/>
                <c:pt idx="0">
                  <c:v>3.2</c:v>
                </c:pt>
                <c:pt idx="1">
                  <c:v>3.8</c:v>
                </c:pt>
                <c:pt idx="2">
                  <c:v>4</c:v>
                </c:pt>
                <c:pt idx="3">
                  <c:v>4.0999999999999996</c:v>
                </c:pt>
              </c:numCache>
            </c:numRef>
          </c:val>
        </c:ser>
        <c:ser>
          <c:idx val="1"/>
          <c:order val="1"/>
          <c:spPr>
            <a:ln w="28575">
              <a:noFill/>
            </a:ln>
          </c:spPr>
          <c:marker>
            <c:symbol val="square"/>
            <c:size val="5"/>
            <c:spPr>
              <a:solidFill>
                <a:srgbClr val="FF00FF"/>
              </a:solidFill>
              <a:ln>
                <a:solidFill>
                  <a:srgbClr val="FF00FF"/>
                </a:solidFill>
                <a:prstDash val="solid"/>
              </a:ln>
            </c:spPr>
          </c:marker>
          <c:cat>
            <c:strRef>
              <c:f>'Хип. ANOVA'!$A$7:$A$10</c:f>
              <c:strCache>
                <c:ptCount val="4"/>
                <c:pt idx="0">
                  <c:v>10 дни</c:v>
                </c:pt>
                <c:pt idx="1">
                  <c:v>20 дни</c:v>
                </c:pt>
                <c:pt idx="2">
                  <c:v>30 дни</c:v>
                </c:pt>
                <c:pt idx="3">
                  <c:v>40 дни</c:v>
                </c:pt>
              </c:strCache>
            </c:strRef>
          </c:cat>
          <c:val>
            <c:numRef>
              <c:f>'Хип. ANOVA'!$C$7:$C$10</c:f>
              <c:numCache>
                <c:formatCode>General</c:formatCode>
                <c:ptCount val="4"/>
                <c:pt idx="0">
                  <c:v>3</c:v>
                </c:pt>
                <c:pt idx="1">
                  <c:v>3.6</c:v>
                </c:pt>
                <c:pt idx="2">
                  <c:v>3.9</c:v>
                </c:pt>
                <c:pt idx="3">
                  <c:v>4</c:v>
                </c:pt>
              </c:numCache>
            </c:numRef>
          </c:val>
        </c:ser>
        <c:ser>
          <c:idx val="2"/>
          <c:order val="2"/>
          <c:spPr>
            <a:ln w="28575">
              <a:noFill/>
            </a:ln>
          </c:spPr>
          <c:marker>
            <c:symbol val="triangle"/>
            <c:size val="5"/>
            <c:spPr>
              <a:solidFill>
                <a:srgbClr val="FFFF00"/>
              </a:solidFill>
              <a:ln>
                <a:solidFill>
                  <a:srgbClr val="FFFF00"/>
                </a:solidFill>
                <a:prstDash val="solid"/>
              </a:ln>
            </c:spPr>
          </c:marker>
          <c:cat>
            <c:strRef>
              <c:f>'Хип. ANOVA'!$A$7:$A$10</c:f>
              <c:strCache>
                <c:ptCount val="4"/>
                <c:pt idx="0">
                  <c:v>10 дни</c:v>
                </c:pt>
                <c:pt idx="1">
                  <c:v>20 дни</c:v>
                </c:pt>
                <c:pt idx="2">
                  <c:v>30 дни</c:v>
                </c:pt>
                <c:pt idx="3">
                  <c:v>40 дни</c:v>
                </c:pt>
              </c:strCache>
            </c:strRef>
          </c:cat>
          <c:val>
            <c:numRef>
              <c:f>'Хип. ANOVA'!$D$7:$D$10</c:f>
              <c:numCache>
                <c:formatCode>General</c:formatCode>
                <c:ptCount val="4"/>
                <c:pt idx="0">
                  <c:v>3.1</c:v>
                </c:pt>
                <c:pt idx="1">
                  <c:v>3.9</c:v>
                </c:pt>
                <c:pt idx="2">
                  <c:v>4.2</c:v>
                </c:pt>
                <c:pt idx="3">
                  <c:v>3.9</c:v>
                </c:pt>
              </c:numCache>
            </c:numRef>
          </c:val>
        </c:ser>
        <c:ser>
          <c:idx val="3"/>
          <c:order val="3"/>
          <c:spPr>
            <a:ln w="28575">
              <a:noFill/>
            </a:ln>
          </c:spPr>
          <c:marker>
            <c:symbol val="x"/>
            <c:size val="5"/>
            <c:spPr>
              <a:noFill/>
              <a:ln>
                <a:solidFill>
                  <a:srgbClr val="00FFFF"/>
                </a:solidFill>
                <a:prstDash val="solid"/>
              </a:ln>
            </c:spPr>
          </c:marker>
          <c:cat>
            <c:strRef>
              <c:f>'Хип. ANOVA'!$A$7:$A$10</c:f>
              <c:strCache>
                <c:ptCount val="4"/>
                <c:pt idx="0">
                  <c:v>10 дни</c:v>
                </c:pt>
                <c:pt idx="1">
                  <c:v>20 дни</c:v>
                </c:pt>
                <c:pt idx="2">
                  <c:v>30 дни</c:v>
                </c:pt>
                <c:pt idx="3">
                  <c:v>40 дни</c:v>
                </c:pt>
              </c:strCache>
            </c:strRef>
          </c:cat>
          <c:val>
            <c:numRef>
              <c:f>'Хип. ANOVA'!$E$7:$E$10</c:f>
              <c:numCache>
                <c:formatCode>General</c:formatCode>
                <c:ptCount val="4"/>
                <c:pt idx="0">
                  <c:v>2.9</c:v>
                </c:pt>
                <c:pt idx="1">
                  <c:v>3.7</c:v>
                </c:pt>
                <c:pt idx="2">
                  <c:v>4.0999999999999996</c:v>
                </c:pt>
                <c:pt idx="3">
                  <c:v>4.2</c:v>
                </c:pt>
              </c:numCache>
            </c:numRef>
          </c:val>
        </c:ser>
        <c:ser>
          <c:idx val="4"/>
          <c:order val="4"/>
          <c:spPr>
            <a:ln w="28575">
              <a:noFill/>
            </a:ln>
          </c:spPr>
          <c:marker>
            <c:symbol val="star"/>
            <c:size val="5"/>
            <c:spPr>
              <a:noFill/>
              <a:ln>
                <a:solidFill>
                  <a:srgbClr val="800080"/>
                </a:solidFill>
                <a:prstDash val="solid"/>
              </a:ln>
            </c:spPr>
          </c:marker>
          <c:cat>
            <c:strRef>
              <c:f>'Хип. ANOVA'!$A$7:$A$10</c:f>
              <c:strCache>
                <c:ptCount val="4"/>
                <c:pt idx="0">
                  <c:v>10 дни</c:v>
                </c:pt>
                <c:pt idx="1">
                  <c:v>20 дни</c:v>
                </c:pt>
                <c:pt idx="2">
                  <c:v>30 дни</c:v>
                </c:pt>
                <c:pt idx="3">
                  <c:v>40 дни</c:v>
                </c:pt>
              </c:strCache>
            </c:strRef>
          </c:cat>
          <c:val>
            <c:numRef>
              <c:f>'Хип. ANOVA'!$F$7:$F$10</c:f>
              <c:numCache>
                <c:formatCode>General</c:formatCode>
                <c:ptCount val="4"/>
                <c:pt idx="0">
                  <c:v>3.3</c:v>
                </c:pt>
                <c:pt idx="1">
                  <c:v>4</c:v>
                </c:pt>
                <c:pt idx="2">
                  <c:v>4.3</c:v>
                </c:pt>
                <c:pt idx="3">
                  <c:v>4.25</c:v>
                </c:pt>
              </c:numCache>
            </c:numRef>
          </c:val>
        </c:ser>
        <c:ser>
          <c:idx val="5"/>
          <c:order val="5"/>
          <c:spPr>
            <a:ln w="28575">
              <a:noFill/>
            </a:ln>
          </c:spPr>
          <c:marker>
            <c:symbol val="circle"/>
            <c:size val="5"/>
            <c:spPr>
              <a:solidFill>
                <a:srgbClr val="800000"/>
              </a:solidFill>
              <a:ln>
                <a:solidFill>
                  <a:srgbClr val="800000"/>
                </a:solidFill>
                <a:prstDash val="solid"/>
              </a:ln>
            </c:spPr>
          </c:marker>
          <c:cat>
            <c:strRef>
              <c:f>'Хип. ANOVA'!$A$7:$A$10</c:f>
              <c:strCache>
                <c:ptCount val="4"/>
                <c:pt idx="0">
                  <c:v>10 дни</c:v>
                </c:pt>
                <c:pt idx="1">
                  <c:v>20 дни</c:v>
                </c:pt>
                <c:pt idx="2">
                  <c:v>30 дни</c:v>
                </c:pt>
                <c:pt idx="3">
                  <c:v>40 дни</c:v>
                </c:pt>
              </c:strCache>
            </c:strRef>
          </c:cat>
          <c:val>
            <c:numRef>
              <c:f>'Хип. ANOVA'!$G$7:$G$10</c:f>
              <c:numCache>
                <c:formatCode>General</c:formatCode>
                <c:ptCount val="4"/>
                <c:pt idx="0">
                  <c:v>2.8</c:v>
                </c:pt>
                <c:pt idx="1">
                  <c:v>4.0999999999999996</c:v>
                </c:pt>
                <c:pt idx="2">
                  <c:v>4.2</c:v>
                </c:pt>
                <c:pt idx="3">
                  <c:v>4.4000000000000004</c:v>
                </c:pt>
              </c:numCache>
            </c:numRef>
          </c:val>
        </c:ser>
        <c:marker val="1"/>
        <c:axId val="261417600"/>
        <c:axId val="262742784"/>
      </c:lineChart>
      <c:catAx>
        <c:axId val="261417600"/>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62742784"/>
        <c:crosses val="autoZero"/>
        <c:auto val="1"/>
        <c:lblAlgn val="ctr"/>
        <c:lblOffset val="100"/>
        <c:tickLblSkip val="1"/>
        <c:tickMarkSkip val="1"/>
      </c:catAx>
      <c:valAx>
        <c:axId val="262742784"/>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61417600"/>
        <c:crosses val="autoZero"/>
        <c:crossBetween val="between"/>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0018214936247723"/>
          <c:y val="3.6437246963563277E-2"/>
          <c:w val="0.84517304189435338"/>
          <c:h val="0.80161943319839257"/>
        </c:manualLayout>
      </c:layout>
      <c:scatterChart>
        <c:scatterStyle val="smoothMarker"/>
        <c:ser>
          <c:idx val="0"/>
          <c:order val="0"/>
          <c:tx>
            <c:strRef>
              <c:f>'DL''2Nor''ST''distr'!$Y$4</c:f>
              <c:strCache>
                <c:ptCount val="1"/>
                <c:pt idx="0">
                  <c:v>P(X1)</c:v>
                </c:pt>
              </c:strCache>
            </c:strRef>
          </c:tx>
          <c:spPr>
            <a:ln w="25400">
              <a:solidFill>
                <a:srgbClr val="000080"/>
              </a:solidFill>
              <a:prstDash val="solid"/>
            </a:ln>
          </c:spPr>
          <c:marker>
            <c:symbol val="none"/>
          </c:marker>
          <c:xVal>
            <c:numRef>
              <c:f>'DL''2Nor''ST''distr'!$X$5:$X$145</c:f>
              <c:numCache>
                <c:formatCode>General</c:formatCode>
                <c:ptCount val="141"/>
                <c:pt idx="0">
                  <c:v>-4</c:v>
                </c:pt>
                <c:pt idx="1">
                  <c:v>-3.9</c:v>
                </c:pt>
                <c:pt idx="2">
                  <c:v>-3.8</c:v>
                </c:pt>
                <c:pt idx="3">
                  <c:v>-3.7</c:v>
                </c:pt>
                <c:pt idx="4">
                  <c:v>-3.6</c:v>
                </c:pt>
                <c:pt idx="5">
                  <c:v>-3.5</c:v>
                </c:pt>
                <c:pt idx="6">
                  <c:v>-3.4</c:v>
                </c:pt>
                <c:pt idx="7">
                  <c:v>-3.3</c:v>
                </c:pt>
                <c:pt idx="8">
                  <c:v>-3.2</c:v>
                </c:pt>
                <c:pt idx="9">
                  <c:v>-3.1</c:v>
                </c:pt>
                <c:pt idx="10">
                  <c:v>-3</c:v>
                </c:pt>
                <c:pt idx="11">
                  <c:v>-2.9</c:v>
                </c:pt>
                <c:pt idx="12">
                  <c:v>-2.8</c:v>
                </c:pt>
                <c:pt idx="13">
                  <c:v>-2.7</c:v>
                </c:pt>
                <c:pt idx="14">
                  <c:v>-2.6</c:v>
                </c:pt>
                <c:pt idx="15">
                  <c:v>-2.5</c:v>
                </c:pt>
                <c:pt idx="16">
                  <c:v>-2.4</c:v>
                </c:pt>
                <c:pt idx="17">
                  <c:v>-2.2999999999999998</c:v>
                </c:pt>
                <c:pt idx="18">
                  <c:v>-2.2000000000000002</c:v>
                </c:pt>
                <c:pt idx="19">
                  <c:v>-2.1</c:v>
                </c:pt>
                <c:pt idx="20">
                  <c:v>-2</c:v>
                </c:pt>
                <c:pt idx="21">
                  <c:v>-1.9</c:v>
                </c:pt>
                <c:pt idx="22">
                  <c:v>-1.8</c:v>
                </c:pt>
                <c:pt idx="23">
                  <c:v>-1.7</c:v>
                </c:pt>
                <c:pt idx="24">
                  <c:v>-1.6</c:v>
                </c:pt>
                <c:pt idx="25">
                  <c:v>-1.5</c:v>
                </c:pt>
                <c:pt idx="26">
                  <c:v>-1.4</c:v>
                </c:pt>
                <c:pt idx="27">
                  <c:v>-1.3</c:v>
                </c:pt>
                <c:pt idx="28">
                  <c:v>-1.2</c:v>
                </c:pt>
                <c:pt idx="29">
                  <c:v>-1.1000000000000001</c:v>
                </c:pt>
                <c:pt idx="30">
                  <c:v>-1</c:v>
                </c:pt>
                <c:pt idx="31">
                  <c:v>-0.9</c:v>
                </c:pt>
                <c:pt idx="32">
                  <c:v>-0.8</c:v>
                </c:pt>
                <c:pt idx="33">
                  <c:v>-0.7</c:v>
                </c:pt>
                <c:pt idx="34">
                  <c:v>-0.6</c:v>
                </c:pt>
                <c:pt idx="35">
                  <c:v>-0.5</c:v>
                </c:pt>
                <c:pt idx="36">
                  <c:v>-0.4</c:v>
                </c:pt>
                <c:pt idx="37">
                  <c:v>-0.3</c:v>
                </c:pt>
                <c:pt idx="38">
                  <c:v>-0.2</c:v>
                </c:pt>
                <c:pt idx="39">
                  <c:v>-0.1</c:v>
                </c:pt>
                <c:pt idx="40">
                  <c:v>0</c:v>
                </c:pt>
                <c:pt idx="41">
                  <c:v>9.9999999999999603E-2</c:v>
                </c:pt>
                <c:pt idx="42">
                  <c:v>0.2</c:v>
                </c:pt>
                <c:pt idx="43">
                  <c:v>0.3</c:v>
                </c:pt>
                <c:pt idx="44">
                  <c:v>0.4</c:v>
                </c:pt>
                <c:pt idx="45">
                  <c:v>0.5</c:v>
                </c:pt>
                <c:pt idx="46">
                  <c:v>0.6</c:v>
                </c:pt>
                <c:pt idx="47">
                  <c:v>0.7</c:v>
                </c:pt>
                <c:pt idx="48">
                  <c:v>0.8</c:v>
                </c:pt>
                <c:pt idx="49">
                  <c:v>0.9</c:v>
                </c:pt>
                <c:pt idx="50">
                  <c:v>1</c:v>
                </c:pt>
                <c:pt idx="51">
                  <c:v>1.1000000000000001</c:v>
                </c:pt>
                <c:pt idx="52">
                  <c:v>1.2</c:v>
                </c:pt>
                <c:pt idx="53">
                  <c:v>1.3</c:v>
                </c:pt>
                <c:pt idx="54">
                  <c:v>1.4</c:v>
                </c:pt>
                <c:pt idx="55">
                  <c:v>1.50000000000001</c:v>
                </c:pt>
                <c:pt idx="56">
                  <c:v>1.6</c:v>
                </c:pt>
                <c:pt idx="57">
                  <c:v>1.7</c:v>
                </c:pt>
                <c:pt idx="58">
                  <c:v>1.80000000000001</c:v>
                </c:pt>
                <c:pt idx="59">
                  <c:v>1.9000000000000099</c:v>
                </c:pt>
                <c:pt idx="60">
                  <c:v>2.0000000000000102</c:v>
                </c:pt>
                <c:pt idx="61">
                  <c:v>2.1</c:v>
                </c:pt>
                <c:pt idx="62">
                  <c:v>2.2000000000000099</c:v>
                </c:pt>
                <c:pt idx="63">
                  <c:v>2.30000000000001</c:v>
                </c:pt>
                <c:pt idx="64">
                  <c:v>2.4000000000000101</c:v>
                </c:pt>
                <c:pt idx="65">
                  <c:v>2.5000000000000102</c:v>
                </c:pt>
                <c:pt idx="66">
                  <c:v>2.6000000000000099</c:v>
                </c:pt>
                <c:pt idx="67">
                  <c:v>2.7000000000000099</c:v>
                </c:pt>
                <c:pt idx="68">
                  <c:v>2.80000000000001</c:v>
                </c:pt>
                <c:pt idx="69">
                  <c:v>2.9000000000000101</c:v>
                </c:pt>
                <c:pt idx="70">
                  <c:v>3.0000000000000102</c:v>
                </c:pt>
                <c:pt idx="71">
                  <c:v>3.1000000000000099</c:v>
                </c:pt>
                <c:pt idx="72">
                  <c:v>3.2000000000000099</c:v>
                </c:pt>
                <c:pt idx="73">
                  <c:v>3.30000000000001</c:v>
                </c:pt>
                <c:pt idx="74">
                  <c:v>3.4000000000000101</c:v>
                </c:pt>
                <c:pt idx="75">
                  <c:v>3.5000000000000102</c:v>
                </c:pt>
                <c:pt idx="76">
                  <c:v>3.6000000000000099</c:v>
                </c:pt>
                <c:pt idx="77">
                  <c:v>3.7000000000000099</c:v>
                </c:pt>
                <c:pt idx="78">
                  <c:v>3.80000000000001</c:v>
                </c:pt>
                <c:pt idx="79">
                  <c:v>3.9000000000000101</c:v>
                </c:pt>
                <c:pt idx="80">
                  <c:v>4.0000000000000098</c:v>
                </c:pt>
                <c:pt idx="81">
                  <c:v>4.1000000000000103</c:v>
                </c:pt>
                <c:pt idx="82">
                  <c:v>4.2000000000000099</c:v>
                </c:pt>
                <c:pt idx="83">
                  <c:v>4.3000000000000096</c:v>
                </c:pt>
                <c:pt idx="84">
                  <c:v>4.4000000000000101</c:v>
                </c:pt>
                <c:pt idx="85">
                  <c:v>4.5000000000000098</c:v>
                </c:pt>
                <c:pt idx="86">
                  <c:v>4.6000000000000103</c:v>
                </c:pt>
                <c:pt idx="87">
                  <c:v>4.7000000000000099</c:v>
                </c:pt>
                <c:pt idx="88">
                  <c:v>4.8000000000000096</c:v>
                </c:pt>
                <c:pt idx="89">
                  <c:v>4.9000000000000101</c:v>
                </c:pt>
                <c:pt idx="90">
                  <c:v>5.0000000000000098</c:v>
                </c:pt>
                <c:pt idx="91">
                  <c:v>5.1000000000000103</c:v>
                </c:pt>
                <c:pt idx="92">
                  <c:v>5.2000000000000099</c:v>
                </c:pt>
                <c:pt idx="93">
                  <c:v>5.3000000000000096</c:v>
                </c:pt>
                <c:pt idx="94">
                  <c:v>5.4000000000000101</c:v>
                </c:pt>
                <c:pt idx="95">
                  <c:v>5.5000000000000098</c:v>
                </c:pt>
                <c:pt idx="96">
                  <c:v>5.6000000000000103</c:v>
                </c:pt>
                <c:pt idx="97">
                  <c:v>5.7000000000000099</c:v>
                </c:pt>
                <c:pt idx="98">
                  <c:v>5.8000000000000096</c:v>
                </c:pt>
                <c:pt idx="99">
                  <c:v>5.9000000000000101</c:v>
                </c:pt>
                <c:pt idx="100">
                  <c:v>6</c:v>
                </c:pt>
                <c:pt idx="101">
                  <c:v>6.1</c:v>
                </c:pt>
                <c:pt idx="102">
                  <c:v>6.2</c:v>
                </c:pt>
                <c:pt idx="103">
                  <c:v>6.3</c:v>
                </c:pt>
                <c:pt idx="104">
                  <c:v>6.4</c:v>
                </c:pt>
                <c:pt idx="105">
                  <c:v>6.5</c:v>
                </c:pt>
                <c:pt idx="106">
                  <c:v>6.6</c:v>
                </c:pt>
                <c:pt idx="107">
                  <c:v>6.7</c:v>
                </c:pt>
                <c:pt idx="108">
                  <c:v>6.8</c:v>
                </c:pt>
                <c:pt idx="109">
                  <c:v>6.9</c:v>
                </c:pt>
                <c:pt idx="110">
                  <c:v>7</c:v>
                </c:pt>
                <c:pt idx="111">
                  <c:v>7.1</c:v>
                </c:pt>
                <c:pt idx="112">
                  <c:v>7.2</c:v>
                </c:pt>
                <c:pt idx="113">
                  <c:v>7.3</c:v>
                </c:pt>
                <c:pt idx="114">
                  <c:v>7.4</c:v>
                </c:pt>
                <c:pt idx="115">
                  <c:v>7.5</c:v>
                </c:pt>
                <c:pt idx="116">
                  <c:v>7.6</c:v>
                </c:pt>
                <c:pt idx="117">
                  <c:v>7.7</c:v>
                </c:pt>
                <c:pt idx="118">
                  <c:v>7.8</c:v>
                </c:pt>
                <c:pt idx="119">
                  <c:v>7.9</c:v>
                </c:pt>
                <c:pt idx="120">
                  <c:v>8</c:v>
                </c:pt>
                <c:pt idx="121">
                  <c:v>8.1</c:v>
                </c:pt>
                <c:pt idx="122">
                  <c:v>8.1999999999999993</c:v>
                </c:pt>
                <c:pt idx="123">
                  <c:v>8.3000000000000007</c:v>
                </c:pt>
                <c:pt idx="124">
                  <c:v>8.4</c:v>
                </c:pt>
                <c:pt idx="125">
                  <c:v>8.5</c:v>
                </c:pt>
                <c:pt idx="126">
                  <c:v>8.6</c:v>
                </c:pt>
                <c:pt idx="127">
                  <c:v>8.6999999999999993</c:v>
                </c:pt>
                <c:pt idx="128">
                  <c:v>8.8000000000000007</c:v>
                </c:pt>
                <c:pt idx="129">
                  <c:v>8.9</c:v>
                </c:pt>
                <c:pt idx="130">
                  <c:v>9</c:v>
                </c:pt>
                <c:pt idx="131">
                  <c:v>9.1</c:v>
                </c:pt>
                <c:pt idx="132">
                  <c:v>9.1999999999999993</c:v>
                </c:pt>
                <c:pt idx="133">
                  <c:v>9.3000000000000007</c:v>
                </c:pt>
                <c:pt idx="134">
                  <c:v>9.4</c:v>
                </c:pt>
                <c:pt idx="135">
                  <c:v>9.5</c:v>
                </c:pt>
                <c:pt idx="136">
                  <c:v>9.6</c:v>
                </c:pt>
                <c:pt idx="137">
                  <c:v>9.6999999999999993</c:v>
                </c:pt>
                <c:pt idx="138">
                  <c:v>9.8000000000000007</c:v>
                </c:pt>
                <c:pt idx="139">
                  <c:v>9.9</c:v>
                </c:pt>
                <c:pt idx="140">
                  <c:v>10</c:v>
                </c:pt>
              </c:numCache>
            </c:numRef>
          </c:xVal>
          <c:yVal>
            <c:numRef>
              <c:f>'DL''2Nor''ST''distr'!$Y$5:$Y$145</c:f>
              <c:numCache>
                <c:formatCode>General</c:formatCode>
                <c:ptCount val="141"/>
                <c:pt idx="0">
                  <c:v>1.3383022576488534E-4</c:v>
                </c:pt>
                <c:pt idx="1">
                  <c:v>1.9865547139277269E-4</c:v>
                </c:pt>
                <c:pt idx="2">
                  <c:v>2.9194692579146022E-4</c:v>
                </c:pt>
                <c:pt idx="3">
                  <c:v>4.2478027055075138E-4</c:v>
                </c:pt>
                <c:pt idx="4">
                  <c:v>6.1190193011377179E-4</c:v>
                </c:pt>
                <c:pt idx="5">
                  <c:v>8.7268269504575994E-4</c:v>
                </c:pt>
                <c:pt idx="6">
                  <c:v>1.2322191684730197E-3</c:v>
                </c:pt>
                <c:pt idx="7">
                  <c:v>1.722568939053681E-3</c:v>
                </c:pt>
                <c:pt idx="8">
                  <c:v>2.38408820146484E-3</c:v>
                </c:pt>
                <c:pt idx="9">
                  <c:v>3.2668190561999178E-3</c:v>
                </c:pt>
                <c:pt idx="10">
                  <c:v>4.4318484119380067E-3</c:v>
                </c:pt>
                <c:pt idx="11">
                  <c:v>5.9525324197758529E-3</c:v>
                </c:pt>
                <c:pt idx="12">
                  <c:v>7.9154515829799668E-3</c:v>
                </c:pt>
                <c:pt idx="13">
                  <c:v>1.042093481442259E-2</c:v>
                </c:pt>
                <c:pt idx="14">
                  <c:v>1.3582969233685611E-2</c:v>
                </c:pt>
                <c:pt idx="15">
                  <c:v>1.7528300493568537E-2</c:v>
                </c:pt>
                <c:pt idx="16">
                  <c:v>2.2394530294842896E-2</c:v>
                </c:pt>
                <c:pt idx="17">
                  <c:v>2.8327037741601183E-2</c:v>
                </c:pt>
                <c:pt idx="18">
                  <c:v>3.5474592846231418E-2</c:v>
                </c:pt>
                <c:pt idx="19">
                  <c:v>4.3983595980427184E-2</c:v>
                </c:pt>
                <c:pt idx="20">
                  <c:v>5.3990966513188049E-2</c:v>
                </c:pt>
                <c:pt idx="21">
                  <c:v>6.5615814774676581E-2</c:v>
                </c:pt>
                <c:pt idx="22">
                  <c:v>7.8950158300894135E-2</c:v>
                </c:pt>
                <c:pt idx="23">
                  <c:v>9.4049077376886933E-2</c:v>
                </c:pt>
                <c:pt idx="24">
                  <c:v>0.11092083467945553</c:v>
                </c:pt>
                <c:pt idx="25">
                  <c:v>0.12951759566589172</c:v>
                </c:pt>
                <c:pt idx="26">
                  <c:v>0.14972746563574485</c:v>
                </c:pt>
                <c:pt idx="27">
                  <c:v>0.17136859204780733</c:v>
                </c:pt>
                <c:pt idx="28">
                  <c:v>0.19418605498321292</c:v>
                </c:pt>
                <c:pt idx="29">
                  <c:v>0.2178521770325505</c:v>
                </c:pt>
                <c:pt idx="30">
                  <c:v>0.24197072451914334</c:v>
                </c:pt>
                <c:pt idx="31">
                  <c:v>0.26608524989875482</c:v>
                </c:pt>
                <c:pt idx="32">
                  <c:v>0.28969155276148267</c:v>
                </c:pt>
                <c:pt idx="33">
                  <c:v>0.31225393336676122</c:v>
                </c:pt>
                <c:pt idx="34">
                  <c:v>0.33322460289179962</c:v>
                </c:pt>
                <c:pt idx="35">
                  <c:v>0.35206532676429947</c:v>
                </c:pt>
                <c:pt idx="36">
                  <c:v>0.36827014030332328</c:v>
                </c:pt>
                <c:pt idx="37">
                  <c:v>0.38138781546052408</c:v>
                </c:pt>
                <c:pt idx="38">
                  <c:v>0.39104269397545582</c:v>
                </c:pt>
                <c:pt idx="39">
                  <c:v>0.39695254747701175</c:v>
                </c:pt>
                <c:pt idx="40">
                  <c:v>0.39894228040143265</c:v>
                </c:pt>
                <c:pt idx="41">
                  <c:v>0.39695254747701175</c:v>
                </c:pt>
                <c:pt idx="42">
                  <c:v>0.39104269397545582</c:v>
                </c:pt>
                <c:pt idx="43">
                  <c:v>0.38138781546052408</c:v>
                </c:pt>
                <c:pt idx="44">
                  <c:v>0.36827014030332328</c:v>
                </c:pt>
                <c:pt idx="45">
                  <c:v>0.35206532676429947</c:v>
                </c:pt>
                <c:pt idx="46">
                  <c:v>0.33322460289179962</c:v>
                </c:pt>
                <c:pt idx="47">
                  <c:v>0.31225393336676122</c:v>
                </c:pt>
                <c:pt idx="48">
                  <c:v>0.28969155276148267</c:v>
                </c:pt>
                <c:pt idx="49">
                  <c:v>0.26608524989875482</c:v>
                </c:pt>
                <c:pt idx="50">
                  <c:v>0.24197072451914334</c:v>
                </c:pt>
                <c:pt idx="51">
                  <c:v>0.2178521770325505</c:v>
                </c:pt>
                <c:pt idx="52">
                  <c:v>0.19418605498321292</c:v>
                </c:pt>
                <c:pt idx="53">
                  <c:v>0.17136859204780733</c:v>
                </c:pt>
                <c:pt idx="54">
                  <c:v>0.14972746563574485</c:v>
                </c:pt>
                <c:pt idx="55">
                  <c:v>0.12951759566588977</c:v>
                </c:pt>
                <c:pt idx="56">
                  <c:v>0.11092083467945553</c:v>
                </c:pt>
                <c:pt idx="57">
                  <c:v>9.4049077376886933E-2</c:v>
                </c:pt>
                <c:pt idx="58">
                  <c:v>7.895015830089272E-2</c:v>
                </c:pt>
                <c:pt idx="59">
                  <c:v>6.5615814774675346E-2</c:v>
                </c:pt>
                <c:pt idx="60">
                  <c:v>5.3990966513186946E-2</c:v>
                </c:pt>
                <c:pt idx="61">
                  <c:v>4.3983595980427184E-2</c:v>
                </c:pt>
                <c:pt idx="62">
                  <c:v>3.5474592846230661E-2</c:v>
                </c:pt>
                <c:pt idx="63">
                  <c:v>2.8327037741600513E-2</c:v>
                </c:pt>
                <c:pt idx="64">
                  <c:v>2.2394530294842351E-2</c:v>
                </c:pt>
                <c:pt idx="65">
                  <c:v>1.7528300493568082E-2</c:v>
                </c:pt>
                <c:pt idx="66">
                  <c:v>1.3582969233685269E-2</c:v>
                </c:pt>
                <c:pt idx="67">
                  <c:v>1.0420934814422318E-2</c:v>
                </c:pt>
                <c:pt idx="68">
                  <c:v>7.9154515829797413E-3</c:v>
                </c:pt>
                <c:pt idx="69">
                  <c:v>5.9525324197756786E-3</c:v>
                </c:pt>
                <c:pt idx="70">
                  <c:v>4.4318484119378731E-3</c:v>
                </c:pt>
                <c:pt idx="71">
                  <c:v>3.2668190561998198E-3</c:v>
                </c:pt>
                <c:pt idx="72">
                  <c:v>2.3840882014647658E-3</c:v>
                </c:pt>
                <c:pt idx="73">
                  <c:v>1.7225689390536227E-3</c:v>
                </c:pt>
                <c:pt idx="74">
                  <c:v>1.232219168472977E-3</c:v>
                </c:pt>
                <c:pt idx="75">
                  <c:v>8.7268269504572904E-4</c:v>
                </c:pt>
                <c:pt idx="76">
                  <c:v>6.1190193011375065E-4</c:v>
                </c:pt>
                <c:pt idx="77">
                  <c:v>4.2478027055073588E-4</c:v>
                </c:pt>
                <c:pt idx="78">
                  <c:v>2.919469257914491E-4</c:v>
                </c:pt>
                <c:pt idx="79">
                  <c:v>1.9865547139276472E-4</c:v>
                </c:pt>
                <c:pt idx="80">
                  <c:v>1.3383022576488011E-4</c:v>
                </c:pt>
                <c:pt idx="81">
                  <c:v>8.9261657177129106E-5</c:v>
                </c:pt>
                <c:pt idx="82">
                  <c:v>5.8943067756537436E-5</c:v>
                </c:pt>
                <c:pt idx="83">
                  <c:v>3.8535196742085483E-5</c:v>
                </c:pt>
                <c:pt idx="84">
                  <c:v>2.4942471290052465E-5</c:v>
                </c:pt>
                <c:pt idx="85">
                  <c:v>1.5983741106904763E-5</c:v>
                </c:pt>
                <c:pt idx="86">
                  <c:v>1.0140852065486253E-5</c:v>
                </c:pt>
                <c:pt idx="87">
                  <c:v>6.3698251788668061E-6</c:v>
                </c:pt>
                <c:pt idx="88">
                  <c:v>3.9612990910318915E-6</c:v>
                </c:pt>
                <c:pt idx="89">
                  <c:v>2.4389607458932395E-6</c:v>
                </c:pt>
                <c:pt idx="90">
                  <c:v>1.4867195147342236E-6</c:v>
                </c:pt>
                <c:pt idx="91">
                  <c:v>8.9724351623828578E-7</c:v>
                </c:pt>
                <c:pt idx="92">
                  <c:v>5.3610353446973467E-7</c:v>
                </c:pt>
                <c:pt idx="93">
                  <c:v>3.1713492167158118E-7</c:v>
                </c:pt>
                <c:pt idx="94">
                  <c:v>1.8573618445551904E-7</c:v>
                </c:pt>
                <c:pt idx="95">
                  <c:v>1.0769760042542702E-7</c:v>
                </c:pt>
                <c:pt idx="96">
                  <c:v>6.1826205001654827E-8</c:v>
                </c:pt>
                <c:pt idx="97">
                  <c:v>3.5139550948202335E-8</c:v>
                </c:pt>
                <c:pt idx="98">
                  <c:v>1.9773196406243547E-8</c:v>
                </c:pt>
                <c:pt idx="99">
                  <c:v>1.1015763624681681E-8</c:v>
                </c:pt>
                <c:pt idx="100">
                  <c:v>6.0758828498232853E-9</c:v>
                </c:pt>
                <c:pt idx="101">
                  <c:v>3.3178842435473045E-9</c:v>
                </c:pt>
                <c:pt idx="102">
                  <c:v>1.7937839079640792E-9</c:v>
                </c:pt>
                <c:pt idx="103">
                  <c:v>9.6014333703123342E-10</c:v>
                </c:pt>
                <c:pt idx="104">
                  <c:v>5.0881402816450378E-10</c:v>
                </c:pt>
                <c:pt idx="105">
                  <c:v>2.6695566147628514E-10</c:v>
                </c:pt>
                <c:pt idx="106">
                  <c:v>1.386679994165317E-10</c:v>
                </c:pt>
                <c:pt idx="107">
                  <c:v>7.1313281239960751E-11</c:v>
                </c:pt>
                <c:pt idx="108">
                  <c:v>3.6309615017918004E-11</c:v>
                </c:pt>
                <c:pt idx="109">
                  <c:v>1.830332217015571E-11</c:v>
                </c:pt>
                <c:pt idx="110">
                  <c:v>9.1347204083645936E-12</c:v>
                </c:pt>
                <c:pt idx="111">
                  <c:v>4.5135436772055174E-12</c:v>
                </c:pt>
                <c:pt idx="112">
                  <c:v>2.2079899631371388E-12</c:v>
                </c:pt>
                <c:pt idx="113">
                  <c:v>1.0693837871541638E-12</c:v>
                </c:pt>
                <c:pt idx="114">
                  <c:v>5.1277536367966619E-13</c:v>
                </c:pt>
                <c:pt idx="115">
                  <c:v>2.4343205330290096E-13</c:v>
                </c:pt>
                <c:pt idx="116">
                  <c:v>1.1441564901801367E-13</c:v>
                </c:pt>
                <c:pt idx="117">
                  <c:v>5.3241483722529423E-14</c:v>
                </c:pt>
                <c:pt idx="118">
                  <c:v>2.4528552856964321E-14</c:v>
                </c:pt>
                <c:pt idx="119">
                  <c:v>1.1187956214351815E-14</c:v>
                </c:pt>
                <c:pt idx="120">
                  <c:v>5.0522710835368919E-15</c:v>
                </c:pt>
                <c:pt idx="121">
                  <c:v>2.2588094031543028E-15</c:v>
                </c:pt>
                <c:pt idx="122">
                  <c:v>9.9983787484971774E-16</c:v>
                </c:pt>
                <c:pt idx="123">
                  <c:v>4.3816394355093261E-16</c:v>
                </c:pt>
                <c:pt idx="124">
                  <c:v>1.9010815379079634E-16</c:v>
                </c:pt>
                <c:pt idx="125">
                  <c:v>8.1662356316695502E-17</c:v>
                </c:pt>
                <c:pt idx="126">
                  <c:v>3.4729627485662076E-17</c:v>
                </c:pt>
                <c:pt idx="127">
                  <c:v>1.4622963575006579E-17</c:v>
                </c:pt>
                <c:pt idx="128">
                  <c:v>6.0957581295624173E-18</c:v>
                </c:pt>
                <c:pt idx="129">
                  <c:v>2.5158057769514043E-18</c:v>
                </c:pt>
                <c:pt idx="130">
                  <c:v>1.0279773571668915E-18</c:v>
                </c:pt>
                <c:pt idx="131">
                  <c:v>4.1585989791151597E-19</c:v>
                </c:pt>
                <c:pt idx="132">
                  <c:v>1.6655880323799287E-19</c:v>
                </c:pt>
                <c:pt idx="133">
                  <c:v>6.6045798607393083E-20</c:v>
                </c:pt>
                <c:pt idx="134">
                  <c:v>2.5928647011003705E-20</c:v>
                </c:pt>
                <c:pt idx="135">
                  <c:v>1.007793539430001E-20</c:v>
                </c:pt>
                <c:pt idx="136">
                  <c:v>3.8781119317469607E-21</c:v>
                </c:pt>
                <c:pt idx="137">
                  <c:v>1.4774954927042647E-21</c:v>
                </c:pt>
                <c:pt idx="138">
                  <c:v>5.5730000227206903E-22</c:v>
                </c:pt>
                <c:pt idx="139">
                  <c:v>2.0811768202028243E-22</c:v>
                </c:pt>
                <c:pt idx="140">
                  <c:v>7.6945986267064188E-23</c:v>
                </c:pt>
              </c:numCache>
            </c:numRef>
          </c:yVal>
          <c:smooth val="1"/>
        </c:ser>
        <c:ser>
          <c:idx val="1"/>
          <c:order val="1"/>
          <c:spPr>
            <a:ln w="25400">
              <a:solidFill>
                <a:srgbClr val="FF00FF"/>
              </a:solidFill>
              <a:prstDash val="solid"/>
            </a:ln>
          </c:spPr>
          <c:marker>
            <c:symbol val="none"/>
          </c:marker>
          <c:xVal>
            <c:numRef>
              <c:f>'DL''2Nor''ST''distr'!$Z$5:$Z$145</c:f>
              <c:numCache>
                <c:formatCode>General</c:formatCode>
                <c:ptCount val="141"/>
                <c:pt idx="0">
                  <c:v>-1</c:v>
                </c:pt>
                <c:pt idx="1">
                  <c:v>-0.89999999999999991</c:v>
                </c:pt>
                <c:pt idx="2">
                  <c:v>-0.79999999999999982</c:v>
                </c:pt>
                <c:pt idx="3">
                  <c:v>-0.70000000000000018</c:v>
                </c:pt>
                <c:pt idx="4">
                  <c:v>-0.60000000000000009</c:v>
                </c:pt>
                <c:pt idx="5">
                  <c:v>-0.5</c:v>
                </c:pt>
                <c:pt idx="6">
                  <c:v>-0.39999999999999991</c:v>
                </c:pt>
                <c:pt idx="7">
                  <c:v>-0.29999999999999982</c:v>
                </c:pt>
                <c:pt idx="8">
                  <c:v>-0.20000000000000018</c:v>
                </c:pt>
                <c:pt idx="9">
                  <c:v>-0.10000000000000009</c:v>
                </c:pt>
                <c:pt idx="10">
                  <c:v>0</c:v>
                </c:pt>
                <c:pt idx="11">
                  <c:v>0.10000000000000009</c:v>
                </c:pt>
                <c:pt idx="12">
                  <c:v>0.20000000000000018</c:v>
                </c:pt>
                <c:pt idx="13">
                  <c:v>0.29999999999999982</c:v>
                </c:pt>
                <c:pt idx="14">
                  <c:v>0.39999999999999991</c:v>
                </c:pt>
                <c:pt idx="15">
                  <c:v>0.5</c:v>
                </c:pt>
                <c:pt idx="16">
                  <c:v>0.60000000000000009</c:v>
                </c:pt>
                <c:pt idx="17">
                  <c:v>0.70000000000000018</c:v>
                </c:pt>
                <c:pt idx="18">
                  <c:v>0.79999999999999982</c:v>
                </c:pt>
                <c:pt idx="19">
                  <c:v>0.89999999999999991</c:v>
                </c:pt>
                <c:pt idx="20">
                  <c:v>1</c:v>
                </c:pt>
                <c:pt idx="21">
                  <c:v>1.1000000000000001</c:v>
                </c:pt>
                <c:pt idx="22">
                  <c:v>1.2</c:v>
                </c:pt>
                <c:pt idx="23">
                  <c:v>1.3</c:v>
                </c:pt>
                <c:pt idx="24">
                  <c:v>1.4</c:v>
                </c:pt>
                <c:pt idx="25">
                  <c:v>1.5</c:v>
                </c:pt>
                <c:pt idx="26">
                  <c:v>1.6</c:v>
                </c:pt>
                <c:pt idx="27">
                  <c:v>1.7</c:v>
                </c:pt>
                <c:pt idx="28">
                  <c:v>1.8</c:v>
                </c:pt>
                <c:pt idx="29">
                  <c:v>1.9</c:v>
                </c:pt>
                <c:pt idx="30">
                  <c:v>2</c:v>
                </c:pt>
                <c:pt idx="31">
                  <c:v>2.1</c:v>
                </c:pt>
                <c:pt idx="32">
                  <c:v>2.2000000000000002</c:v>
                </c:pt>
                <c:pt idx="33">
                  <c:v>2.2999999999999998</c:v>
                </c:pt>
                <c:pt idx="34">
                  <c:v>2.4</c:v>
                </c:pt>
                <c:pt idx="35">
                  <c:v>2.5</c:v>
                </c:pt>
                <c:pt idx="36">
                  <c:v>2.6</c:v>
                </c:pt>
                <c:pt idx="37">
                  <c:v>2.7</c:v>
                </c:pt>
                <c:pt idx="38">
                  <c:v>2.8</c:v>
                </c:pt>
                <c:pt idx="39">
                  <c:v>2.9</c:v>
                </c:pt>
                <c:pt idx="40">
                  <c:v>3</c:v>
                </c:pt>
                <c:pt idx="41">
                  <c:v>3.0999999999999996</c:v>
                </c:pt>
                <c:pt idx="42">
                  <c:v>3.2</c:v>
                </c:pt>
                <c:pt idx="43">
                  <c:v>3.3</c:v>
                </c:pt>
                <c:pt idx="44">
                  <c:v>3.4</c:v>
                </c:pt>
                <c:pt idx="45">
                  <c:v>3.5</c:v>
                </c:pt>
                <c:pt idx="46">
                  <c:v>3.6</c:v>
                </c:pt>
                <c:pt idx="47">
                  <c:v>3.7</c:v>
                </c:pt>
                <c:pt idx="48">
                  <c:v>3.8</c:v>
                </c:pt>
                <c:pt idx="49">
                  <c:v>3.9</c:v>
                </c:pt>
                <c:pt idx="50">
                  <c:v>4</c:v>
                </c:pt>
                <c:pt idx="51">
                  <c:v>4.0999999999999996</c:v>
                </c:pt>
                <c:pt idx="52">
                  <c:v>4.2</c:v>
                </c:pt>
                <c:pt idx="53">
                  <c:v>4.3</c:v>
                </c:pt>
                <c:pt idx="54">
                  <c:v>4.4000000000000004</c:v>
                </c:pt>
                <c:pt idx="55">
                  <c:v>4.5000000000000098</c:v>
                </c:pt>
                <c:pt idx="56">
                  <c:v>4.5999999999999996</c:v>
                </c:pt>
                <c:pt idx="57">
                  <c:v>4.7</c:v>
                </c:pt>
                <c:pt idx="58">
                  <c:v>4.8000000000000096</c:v>
                </c:pt>
                <c:pt idx="59">
                  <c:v>4.9000000000000101</c:v>
                </c:pt>
                <c:pt idx="60">
                  <c:v>5.0000000000000107</c:v>
                </c:pt>
                <c:pt idx="61">
                  <c:v>5.0999999999999996</c:v>
                </c:pt>
                <c:pt idx="62">
                  <c:v>5.2000000000000099</c:v>
                </c:pt>
                <c:pt idx="63">
                  <c:v>5.3000000000000096</c:v>
                </c:pt>
                <c:pt idx="64">
                  <c:v>5.4000000000000101</c:v>
                </c:pt>
                <c:pt idx="65">
                  <c:v>5.5000000000000107</c:v>
                </c:pt>
                <c:pt idx="66">
                  <c:v>5.6000000000000103</c:v>
                </c:pt>
                <c:pt idx="67">
                  <c:v>5.7000000000000099</c:v>
                </c:pt>
                <c:pt idx="68">
                  <c:v>5.8000000000000096</c:v>
                </c:pt>
                <c:pt idx="69">
                  <c:v>5.9000000000000101</c:v>
                </c:pt>
                <c:pt idx="70">
                  <c:v>6.0000000000000107</c:v>
                </c:pt>
                <c:pt idx="71">
                  <c:v>6.1000000000000103</c:v>
                </c:pt>
                <c:pt idx="72">
                  <c:v>6.2000000000000099</c:v>
                </c:pt>
                <c:pt idx="73">
                  <c:v>6.3000000000000096</c:v>
                </c:pt>
                <c:pt idx="74">
                  <c:v>6.4000000000000101</c:v>
                </c:pt>
                <c:pt idx="75">
                  <c:v>6.5000000000000107</c:v>
                </c:pt>
                <c:pt idx="76">
                  <c:v>6.6000000000000103</c:v>
                </c:pt>
                <c:pt idx="77">
                  <c:v>6.7000000000000099</c:v>
                </c:pt>
                <c:pt idx="78">
                  <c:v>6.8000000000000096</c:v>
                </c:pt>
                <c:pt idx="79">
                  <c:v>6.9000000000000101</c:v>
                </c:pt>
                <c:pt idx="80">
                  <c:v>7.0000000000000098</c:v>
                </c:pt>
                <c:pt idx="81">
                  <c:v>7.1000000000000103</c:v>
                </c:pt>
                <c:pt idx="82">
                  <c:v>7.2000000000000099</c:v>
                </c:pt>
                <c:pt idx="83">
                  <c:v>7.3000000000000096</c:v>
                </c:pt>
                <c:pt idx="84">
                  <c:v>7.4000000000000101</c:v>
                </c:pt>
                <c:pt idx="85">
                  <c:v>7.5000000000000098</c:v>
                </c:pt>
                <c:pt idx="86">
                  <c:v>7.6000000000000103</c:v>
                </c:pt>
                <c:pt idx="87">
                  <c:v>7.7000000000000099</c:v>
                </c:pt>
                <c:pt idx="88">
                  <c:v>7.8000000000000096</c:v>
                </c:pt>
                <c:pt idx="89">
                  <c:v>7.9000000000000101</c:v>
                </c:pt>
                <c:pt idx="90">
                  <c:v>8.0000000000000107</c:v>
                </c:pt>
                <c:pt idx="91">
                  <c:v>8.1000000000000103</c:v>
                </c:pt>
                <c:pt idx="92">
                  <c:v>8.2000000000000099</c:v>
                </c:pt>
                <c:pt idx="93">
                  <c:v>8.3000000000000096</c:v>
                </c:pt>
                <c:pt idx="94">
                  <c:v>8.4000000000000092</c:v>
                </c:pt>
                <c:pt idx="95">
                  <c:v>8.5000000000000107</c:v>
                </c:pt>
                <c:pt idx="96">
                  <c:v>8.6000000000000103</c:v>
                </c:pt>
                <c:pt idx="97">
                  <c:v>8.7000000000000099</c:v>
                </c:pt>
                <c:pt idx="98">
                  <c:v>8.8000000000000096</c:v>
                </c:pt>
                <c:pt idx="99">
                  <c:v>8.9000000000000092</c:v>
                </c:pt>
                <c:pt idx="100">
                  <c:v>9</c:v>
                </c:pt>
                <c:pt idx="101">
                  <c:v>9.1</c:v>
                </c:pt>
                <c:pt idx="102">
                  <c:v>9.1999999999999993</c:v>
                </c:pt>
                <c:pt idx="103">
                  <c:v>9.3000000000000007</c:v>
                </c:pt>
                <c:pt idx="104">
                  <c:v>9.4</c:v>
                </c:pt>
                <c:pt idx="105">
                  <c:v>9.5</c:v>
                </c:pt>
                <c:pt idx="106">
                  <c:v>9.6</c:v>
                </c:pt>
                <c:pt idx="107">
                  <c:v>9.6999999999999993</c:v>
                </c:pt>
                <c:pt idx="108">
                  <c:v>9.8000000000000007</c:v>
                </c:pt>
                <c:pt idx="109">
                  <c:v>9.9</c:v>
                </c:pt>
                <c:pt idx="110">
                  <c:v>10</c:v>
                </c:pt>
                <c:pt idx="111">
                  <c:v>10.1</c:v>
                </c:pt>
                <c:pt idx="112">
                  <c:v>10.199999999999999</c:v>
                </c:pt>
                <c:pt idx="113">
                  <c:v>10.3</c:v>
                </c:pt>
                <c:pt idx="114">
                  <c:v>10.4</c:v>
                </c:pt>
                <c:pt idx="115">
                  <c:v>10.5</c:v>
                </c:pt>
                <c:pt idx="116">
                  <c:v>10.6</c:v>
                </c:pt>
                <c:pt idx="117">
                  <c:v>10.7</c:v>
                </c:pt>
                <c:pt idx="118">
                  <c:v>10.8</c:v>
                </c:pt>
                <c:pt idx="119">
                  <c:v>10.9</c:v>
                </c:pt>
                <c:pt idx="120">
                  <c:v>11</c:v>
                </c:pt>
                <c:pt idx="121">
                  <c:v>11.1</c:v>
                </c:pt>
                <c:pt idx="122">
                  <c:v>11.2</c:v>
                </c:pt>
                <c:pt idx="123">
                  <c:v>11.3</c:v>
                </c:pt>
                <c:pt idx="124">
                  <c:v>11.4</c:v>
                </c:pt>
                <c:pt idx="125">
                  <c:v>11.5</c:v>
                </c:pt>
                <c:pt idx="126">
                  <c:v>11.6</c:v>
                </c:pt>
                <c:pt idx="127">
                  <c:v>11.7</c:v>
                </c:pt>
                <c:pt idx="128">
                  <c:v>11.8</c:v>
                </c:pt>
                <c:pt idx="129">
                  <c:v>11.9</c:v>
                </c:pt>
                <c:pt idx="130">
                  <c:v>12</c:v>
                </c:pt>
                <c:pt idx="131">
                  <c:v>12.1</c:v>
                </c:pt>
                <c:pt idx="132">
                  <c:v>12.2</c:v>
                </c:pt>
                <c:pt idx="133">
                  <c:v>12.3</c:v>
                </c:pt>
                <c:pt idx="134">
                  <c:v>12.4</c:v>
                </c:pt>
                <c:pt idx="135">
                  <c:v>12.5</c:v>
                </c:pt>
                <c:pt idx="136">
                  <c:v>12.6</c:v>
                </c:pt>
                <c:pt idx="137">
                  <c:v>12.7</c:v>
                </c:pt>
                <c:pt idx="138">
                  <c:v>12.8</c:v>
                </c:pt>
                <c:pt idx="139">
                  <c:v>12.9</c:v>
                </c:pt>
                <c:pt idx="140">
                  <c:v>13</c:v>
                </c:pt>
              </c:numCache>
            </c:numRef>
          </c:xVal>
          <c:yVal>
            <c:numRef>
              <c:f>'DL''2Nor''ST''distr'!$AA$5:$AA$145</c:f>
              <c:numCache>
                <c:formatCode>General</c:formatCode>
                <c:ptCount val="141"/>
                <c:pt idx="0">
                  <c:v>1.3383022576488534E-4</c:v>
                </c:pt>
                <c:pt idx="1">
                  <c:v>1.9865547139277269E-4</c:v>
                </c:pt>
                <c:pt idx="2">
                  <c:v>2.9194692579146022E-4</c:v>
                </c:pt>
                <c:pt idx="3">
                  <c:v>4.2478027055075138E-4</c:v>
                </c:pt>
                <c:pt idx="4">
                  <c:v>6.1190193011377179E-4</c:v>
                </c:pt>
                <c:pt idx="5">
                  <c:v>8.7268269504575994E-4</c:v>
                </c:pt>
                <c:pt idx="6">
                  <c:v>1.2322191684730197E-3</c:v>
                </c:pt>
                <c:pt idx="7">
                  <c:v>1.722568939053681E-3</c:v>
                </c:pt>
                <c:pt idx="8">
                  <c:v>2.38408820146484E-3</c:v>
                </c:pt>
                <c:pt idx="9">
                  <c:v>3.2668190561999178E-3</c:v>
                </c:pt>
                <c:pt idx="10">
                  <c:v>4.4318484119380067E-3</c:v>
                </c:pt>
                <c:pt idx="11">
                  <c:v>5.9525324197758529E-3</c:v>
                </c:pt>
                <c:pt idx="12">
                  <c:v>7.9154515829799668E-3</c:v>
                </c:pt>
                <c:pt idx="13">
                  <c:v>1.042093481442259E-2</c:v>
                </c:pt>
                <c:pt idx="14">
                  <c:v>1.3582969233685611E-2</c:v>
                </c:pt>
                <c:pt idx="15">
                  <c:v>1.7528300493568537E-2</c:v>
                </c:pt>
                <c:pt idx="16">
                  <c:v>2.2394530294842896E-2</c:v>
                </c:pt>
                <c:pt idx="17">
                  <c:v>2.8327037741601183E-2</c:v>
                </c:pt>
                <c:pt idx="18">
                  <c:v>3.5474592846231418E-2</c:v>
                </c:pt>
                <c:pt idx="19">
                  <c:v>4.3983595980427184E-2</c:v>
                </c:pt>
                <c:pt idx="20">
                  <c:v>5.3990966513188049E-2</c:v>
                </c:pt>
                <c:pt idx="21">
                  <c:v>6.5615814774676581E-2</c:v>
                </c:pt>
                <c:pt idx="22">
                  <c:v>7.8950158300894135E-2</c:v>
                </c:pt>
                <c:pt idx="23">
                  <c:v>9.4049077376886933E-2</c:v>
                </c:pt>
                <c:pt idx="24">
                  <c:v>0.11092083467945553</c:v>
                </c:pt>
                <c:pt idx="25">
                  <c:v>0.12951759566589172</c:v>
                </c:pt>
                <c:pt idx="26">
                  <c:v>0.14972746563574485</c:v>
                </c:pt>
                <c:pt idx="27">
                  <c:v>0.17136859204780733</c:v>
                </c:pt>
                <c:pt idx="28">
                  <c:v>0.19418605498321292</c:v>
                </c:pt>
                <c:pt idx="29">
                  <c:v>0.2178521770325505</c:v>
                </c:pt>
                <c:pt idx="30">
                  <c:v>0.24197072451914334</c:v>
                </c:pt>
                <c:pt idx="31">
                  <c:v>0.26608524989875482</c:v>
                </c:pt>
                <c:pt idx="32">
                  <c:v>0.28969155276148278</c:v>
                </c:pt>
                <c:pt idx="33">
                  <c:v>0.31225393336676116</c:v>
                </c:pt>
                <c:pt idx="34">
                  <c:v>0.33322460289179962</c:v>
                </c:pt>
                <c:pt idx="35">
                  <c:v>0.35206532676429947</c:v>
                </c:pt>
                <c:pt idx="36">
                  <c:v>0.36827014030332333</c:v>
                </c:pt>
                <c:pt idx="37">
                  <c:v>0.38138781546052408</c:v>
                </c:pt>
                <c:pt idx="38">
                  <c:v>0.39104269397545582</c:v>
                </c:pt>
                <c:pt idx="39">
                  <c:v>0.39695254747701175</c:v>
                </c:pt>
                <c:pt idx="40">
                  <c:v>0.39894228040143265</c:v>
                </c:pt>
                <c:pt idx="41">
                  <c:v>0.39695254747701175</c:v>
                </c:pt>
                <c:pt idx="42">
                  <c:v>0.39104269397545582</c:v>
                </c:pt>
                <c:pt idx="43">
                  <c:v>0.38138781546052408</c:v>
                </c:pt>
                <c:pt idx="44">
                  <c:v>0.36827014030332333</c:v>
                </c:pt>
                <c:pt idx="45">
                  <c:v>0.35206532676429947</c:v>
                </c:pt>
                <c:pt idx="46">
                  <c:v>0.33322460289179962</c:v>
                </c:pt>
                <c:pt idx="47">
                  <c:v>0.31225393336676116</c:v>
                </c:pt>
                <c:pt idx="48">
                  <c:v>0.28969155276148278</c:v>
                </c:pt>
                <c:pt idx="49">
                  <c:v>0.26608524989875482</c:v>
                </c:pt>
                <c:pt idx="50">
                  <c:v>0.24197072451914334</c:v>
                </c:pt>
                <c:pt idx="51">
                  <c:v>0.21785217703255061</c:v>
                </c:pt>
                <c:pt idx="52">
                  <c:v>0.1941860549832129</c:v>
                </c:pt>
                <c:pt idx="53">
                  <c:v>0.17136859204780738</c:v>
                </c:pt>
                <c:pt idx="54">
                  <c:v>0.14972746563574477</c:v>
                </c:pt>
                <c:pt idx="55">
                  <c:v>0.12951759566588983</c:v>
                </c:pt>
                <c:pt idx="56">
                  <c:v>0.11092083467945561</c:v>
                </c:pt>
                <c:pt idx="57">
                  <c:v>9.4049077376886892E-2</c:v>
                </c:pt>
                <c:pt idx="58">
                  <c:v>7.8950158300892789E-2</c:v>
                </c:pt>
                <c:pt idx="59">
                  <c:v>6.5615814774675332E-2</c:v>
                </c:pt>
                <c:pt idx="60">
                  <c:v>5.3990966513186904E-2</c:v>
                </c:pt>
                <c:pt idx="61">
                  <c:v>4.3983595980427226E-2</c:v>
                </c:pt>
                <c:pt idx="62">
                  <c:v>3.5474592846230661E-2</c:v>
                </c:pt>
                <c:pt idx="63">
                  <c:v>2.8327037741600541E-2</c:v>
                </c:pt>
                <c:pt idx="64">
                  <c:v>2.2394530294842351E-2</c:v>
                </c:pt>
                <c:pt idx="65">
                  <c:v>1.7528300493568068E-2</c:v>
                </c:pt>
                <c:pt idx="66">
                  <c:v>1.3582969233685249E-2</c:v>
                </c:pt>
                <c:pt idx="67">
                  <c:v>1.0420934814422318E-2</c:v>
                </c:pt>
                <c:pt idx="68">
                  <c:v>7.9154515829797482E-3</c:v>
                </c:pt>
                <c:pt idx="69">
                  <c:v>5.9525324197756786E-3</c:v>
                </c:pt>
                <c:pt idx="70">
                  <c:v>4.4318484119378644E-3</c:v>
                </c:pt>
                <c:pt idx="71">
                  <c:v>3.2668190561998167E-3</c:v>
                </c:pt>
                <c:pt idx="72">
                  <c:v>2.3840882014647658E-3</c:v>
                </c:pt>
                <c:pt idx="73">
                  <c:v>1.7225689390536259E-3</c:v>
                </c:pt>
                <c:pt idx="74">
                  <c:v>1.232219168472977E-3</c:v>
                </c:pt>
                <c:pt idx="75">
                  <c:v>8.7268269504572741E-4</c:v>
                </c:pt>
                <c:pt idx="76">
                  <c:v>6.1190193011374956E-4</c:v>
                </c:pt>
                <c:pt idx="77">
                  <c:v>4.2478027055073588E-4</c:v>
                </c:pt>
                <c:pt idx="78">
                  <c:v>2.9194692579144959E-4</c:v>
                </c:pt>
                <c:pt idx="79">
                  <c:v>1.9865547139276472E-4</c:v>
                </c:pt>
                <c:pt idx="80">
                  <c:v>1.3383022576488011E-4</c:v>
                </c:pt>
                <c:pt idx="81">
                  <c:v>8.9261657177129106E-5</c:v>
                </c:pt>
                <c:pt idx="82">
                  <c:v>5.8943067756537436E-5</c:v>
                </c:pt>
                <c:pt idx="83">
                  <c:v>3.8535196742085483E-5</c:v>
                </c:pt>
                <c:pt idx="84">
                  <c:v>2.4942471290052465E-5</c:v>
                </c:pt>
                <c:pt idx="85">
                  <c:v>1.5983741106904763E-5</c:v>
                </c:pt>
                <c:pt idx="86">
                  <c:v>1.0140852065486253E-5</c:v>
                </c:pt>
                <c:pt idx="87">
                  <c:v>6.3698251788668061E-6</c:v>
                </c:pt>
                <c:pt idx="88">
                  <c:v>3.9612990910318915E-6</c:v>
                </c:pt>
                <c:pt idx="89">
                  <c:v>2.4389607458932395E-6</c:v>
                </c:pt>
                <c:pt idx="90">
                  <c:v>1.4867195147342183E-6</c:v>
                </c:pt>
                <c:pt idx="91">
                  <c:v>8.9724351623828578E-7</c:v>
                </c:pt>
                <c:pt idx="92">
                  <c:v>5.3610353446973467E-7</c:v>
                </c:pt>
                <c:pt idx="93">
                  <c:v>3.1713492167158118E-7</c:v>
                </c:pt>
                <c:pt idx="94">
                  <c:v>1.8573618445552005E-7</c:v>
                </c:pt>
                <c:pt idx="95">
                  <c:v>1.0769760042542645E-7</c:v>
                </c:pt>
                <c:pt idx="96">
                  <c:v>6.1826205001654827E-8</c:v>
                </c:pt>
                <c:pt idx="97">
                  <c:v>3.5139550948202335E-8</c:v>
                </c:pt>
                <c:pt idx="98">
                  <c:v>1.9773196406243547E-8</c:v>
                </c:pt>
                <c:pt idx="99">
                  <c:v>1.1015763624681719E-8</c:v>
                </c:pt>
                <c:pt idx="100">
                  <c:v>6.0758828498232853E-9</c:v>
                </c:pt>
                <c:pt idx="101">
                  <c:v>3.3178842435473045E-9</c:v>
                </c:pt>
                <c:pt idx="102">
                  <c:v>1.793783907964092E-9</c:v>
                </c:pt>
                <c:pt idx="103">
                  <c:v>9.601433370312266E-10</c:v>
                </c:pt>
                <c:pt idx="104">
                  <c:v>5.0881402816450378E-10</c:v>
                </c:pt>
                <c:pt idx="105">
                  <c:v>2.6695566147628514E-10</c:v>
                </c:pt>
                <c:pt idx="106">
                  <c:v>1.386679994165317E-10</c:v>
                </c:pt>
                <c:pt idx="107">
                  <c:v>7.1313281239961009E-11</c:v>
                </c:pt>
                <c:pt idx="108">
                  <c:v>3.6309615017917746E-11</c:v>
                </c:pt>
                <c:pt idx="109">
                  <c:v>1.830332217015571E-11</c:v>
                </c:pt>
                <c:pt idx="110">
                  <c:v>9.1347204083645936E-12</c:v>
                </c:pt>
                <c:pt idx="111">
                  <c:v>4.5135436772055174E-12</c:v>
                </c:pt>
                <c:pt idx="112">
                  <c:v>2.2079899631371546E-12</c:v>
                </c:pt>
                <c:pt idx="113">
                  <c:v>1.0693837871541563E-12</c:v>
                </c:pt>
                <c:pt idx="114">
                  <c:v>5.1277536367966619E-13</c:v>
                </c:pt>
                <c:pt idx="115">
                  <c:v>2.4343205330290096E-13</c:v>
                </c:pt>
                <c:pt idx="116">
                  <c:v>1.1441564901801367E-13</c:v>
                </c:pt>
                <c:pt idx="117">
                  <c:v>5.3241483722529808E-14</c:v>
                </c:pt>
                <c:pt idx="118">
                  <c:v>2.452855285696415E-14</c:v>
                </c:pt>
                <c:pt idx="119">
                  <c:v>1.1187956214351815E-14</c:v>
                </c:pt>
                <c:pt idx="120">
                  <c:v>5.0522710835368919E-15</c:v>
                </c:pt>
                <c:pt idx="121">
                  <c:v>2.2588094031543028E-15</c:v>
                </c:pt>
                <c:pt idx="122">
                  <c:v>9.9983787484971774E-16</c:v>
                </c:pt>
                <c:pt idx="123">
                  <c:v>4.3816394355093261E-16</c:v>
                </c:pt>
                <c:pt idx="124">
                  <c:v>1.9010815379079634E-16</c:v>
                </c:pt>
                <c:pt idx="125">
                  <c:v>8.1662356316695502E-17</c:v>
                </c:pt>
                <c:pt idx="126">
                  <c:v>3.4729627485662076E-17</c:v>
                </c:pt>
                <c:pt idx="127">
                  <c:v>1.4622963575006579E-17</c:v>
                </c:pt>
                <c:pt idx="128">
                  <c:v>6.0957581295624173E-18</c:v>
                </c:pt>
                <c:pt idx="129">
                  <c:v>2.5158057769514043E-18</c:v>
                </c:pt>
                <c:pt idx="130">
                  <c:v>1.0279773571668915E-18</c:v>
                </c:pt>
                <c:pt idx="131">
                  <c:v>4.1585989791151597E-19</c:v>
                </c:pt>
                <c:pt idx="132">
                  <c:v>1.6655880323799287E-19</c:v>
                </c:pt>
                <c:pt idx="133">
                  <c:v>6.6045798607393083E-20</c:v>
                </c:pt>
                <c:pt idx="134">
                  <c:v>2.5928647011003705E-20</c:v>
                </c:pt>
                <c:pt idx="135">
                  <c:v>1.007793539430001E-20</c:v>
                </c:pt>
                <c:pt idx="136">
                  <c:v>3.8781119317469607E-21</c:v>
                </c:pt>
                <c:pt idx="137">
                  <c:v>1.4774954927042647E-21</c:v>
                </c:pt>
                <c:pt idx="138">
                  <c:v>5.5730000227206903E-22</c:v>
                </c:pt>
                <c:pt idx="139">
                  <c:v>2.0811768202028243E-22</c:v>
                </c:pt>
                <c:pt idx="140">
                  <c:v>7.6945986267064188E-23</c:v>
                </c:pt>
              </c:numCache>
            </c:numRef>
          </c:yVal>
          <c:smooth val="1"/>
        </c:ser>
        <c:ser>
          <c:idx val="2"/>
          <c:order val="2"/>
          <c:spPr>
            <a:ln w="25400">
              <a:solidFill>
                <a:srgbClr val="FF00FF"/>
              </a:solidFill>
              <a:prstDash val="solid"/>
            </a:ln>
          </c:spPr>
          <c:marker>
            <c:symbol val="none"/>
          </c:marker>
          <c:xVal>
            <c:numRef>
              <c:f>'DL''2Nor''ST''distr'!$U$23:$U$27</c:f>
              <c:numCache>
                <c:formatCode>General</c:formatCode>
                <c:ptCount val="5"/>
                <c:pt idx="0">
                  <c:v>3</c:v>
                </c:pt>
                <c:pt idx="1">
                  <c:v>3</c:v>
                </c:pt>
              </c:numCache>
            </c:numRef>
          </c:xVal>
          <c:yVal>
            <c:numRef>
              <c:f>'DL''2Nor''ST''distr'!$V$23:$V$27</c:f>
              <c:numCache>
                <c:formatCode>General</c:formatCode>
                <c:ptCount val="5"/>
                <c:pt idx="0">
                  <c:v>0</c:v>
                </c:pt>
                <c:pt idx="1">
                  <c:v>0.39894228040143265</c:v>
                </c:pt>
              </c:numCache>
            </c:numRef>
          </c:yVal>
          <c:smooth val="1"/>
        </c:ser>
        <c:ser>
          <c:idx val="3"/>
          <c:order val="3"/>
          <c:spPr>
            <a:ln w="25400">
              <a:solidFill>
                <a:srgbClr val="FF0000"/>
              </a:solidFill>
              <a:prstDash val="sysDash"/>
            </a:ln>
          </c:spPr>
          <c:marker>
            <c:symbol val="square"/>
            <c:size val="11"/>
            <c:spPr>
              <a:noFill/>
              <a:ln w="9525">
                <a:noFill/>
              </a:ln>
            </c:spPr>
          </c:marker>
          <c:xVal>
            <c:numRef>
              <c:f>'DL''2Nor''ST''distr'!$S$23:$S$28</c:f>
              <c:numCache>
                <c:formatCode>General</c:formatCode>
                <c:ptCount val="6"/>
                <c:pt idx="0">
                  <c:v>10</c:v>
                </c:pt>
                <c:pt idx="1">
                  <c:v>10</c:v>
                </c:pt>
                <c:pt idx="2">
                  <c:v>10</c:v>
                </c:pt>
                <c:pt idx="3">
                  <c:v>10</c:v>
                </c:pt>
                <c:pt idx="4">
                  <c:v>10</c:v>
                </c:pt>
                <c:pt idx="5">
                  <c:v>10</c:v>
                </c:pt>
              </c:numCache>
            </c:numRef>
          </c:xVal>
          <c:yVal>
            <c:numRef>
              <c:f>'DL''2Nor''ST''distr'!$T$23:$T$28</c:f>
              <c:numCache>
                <c:formatCode>General</c:formatCode>
                <c:ptCount val="6"/>
                <c:pt idx="0">
                  <c:v>0</c:v>
                </c:pt>
                <c:pt idx="1">
                  <c:v>0.1</c:v>
                </c:pt>
                <c:pt idx="2">
                  <c:v>0.2</c:v>
                </c:pt>
                <c:pt idx="3">
                  <c:v>0.3</c:v>
                </c:pt>
                <c:pt idx="4">
                  <c:v>0.4</c:v>
                </c:pt>
                <c:pt idx="5">
                  <c:v>0.5</c:v>
                </c:pt>
              </c:numCache>
            </c:numRef>
          </c:yVal>
          <c:smooth val="1"/>
        </c:ser>
        <c:ser>
          <c:idx val="4"/>
          <c:order val="4"/>
          <c:spPr>
            <a:ln w="25400">
              <a:solidFill>
                <a:srgbClr val="003366"/>
              </a:solidFill>
              <a:prstDash val="solid"/>
            </a:ln>
          </c:spPr>
          <c:marker>
            <c:symbol val="none"/>
          </c:marker>
          <c:xVal>
            <c:numRef>
              <c:f>'DL''2Nor''ST''distr'!$Q$23:$Q$63</c:f>
              <c:numCache>
                <c:formatCode>General</c:formatCode>
                <c:ptCount val="41"/>
                <c:pt idx="0">
                  <c:v>0</c:v>
                </c:pt>
                <c:pt idx="1">
                  <c:v>0</c:v>
                </c:pt>
              </c:numCache>
            </c:numRef>
          </c:xVal>
          <c:yVal>
            <c:numRef>
              <c:f>'DL''2Nor''ST''distr'!$R$23:$R$63</c:f>
              <c:numCache>
                <c:formatCode>General</c:formatCode>
                <c:ptCount val="41"/>
                <c:pt idx="0">
                  <c:v>0</c:v>
                </c:pt>
                <c:pt idx="1">
                  <c:v>0.39894228040143265</c:v>
                </c:pt>
              </c:numCache>
            </c:numRef>
          </c:yVal>
          <c:smooth val="1"/>
        </c:ser>
        <c:axId val="263045120"/>
        <c:axId val="263046656"/>
      </c:scatterChart>
      <c:valAx>
        <c:axId val="263045120"/>
        <c:scaling>
          <c:orientation val="minMax"/>
          <c:max val="16"/>
        </c:scaling>
        <c:axPos val="b"/>
        <c:numFmt formatCode="General" sourceLinked="1"/>
        <c:tickLblPos val="nextTo"/>
        <c:spPr>
          <a:ln w="3175">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263046656"/>
        <c:crosses val="autoZero"/>
        <c:crossBetween val="midCat"/>
        <c:majorUnit val="1"/>
      </c:valAx>
      <c:valAx>
        <c:axId val="263046656"/>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263045120"/>
        <c:crossesAt val="-6"/>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100" b="1"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lang val="en-US"/>
  <c:chart>
    <c:title/>
    <c:plotArea>
      <c:layout>
        <c:manualLayout>
          <c:layoutTarget val="inner"/>
          <c:xMode val="edge"/>
          <c:yMode val="edge"/>
          <c:x val="7.3813123359580124E-2"/>
          <c:y val="1.5410403245048923E-2"/>
          <c:w val="0.72776570428696408"/>
          <c:h val="0.7581730692754316"/>
        </c:manualLayout>
      </c:layout>
      <c:scatterChart>
        <c:scatterStyle val="lineMarker"/>
        <c:ser>
          <c:idx val="1"/>
          <c:order val="0"/>
          <c:spPr>
            <a:ln w="28575">
              <a:noFill/>
            </a:ln>
          </c:spPr>
          <c:xVal>
            <c:numRef>
              <c:f>Outliers!$A$5:$A$24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Outliers!$C$5:$C$24</c:f>
              <c:numCache>
                <c:formatCode>General</c:formatCode>
                <c:ptCount val="20"/>
                <c:pt idx="0">
                  <c:v>5.0133999999999999</c:v>
                </c:pt>
                <c:pt idx="1">
                  <c:v>5.0334000000000003</c:v>
                </c:pt>
                <c:pt idx="2">
                  <c:v>5.0175999999999998</c:v>
                </c:pt>
                <c:pt idx="3">
                  <c:v>4.9484000000000004</c:v>
                </c:pt>
                <c:pt idx="4">
                  <c:v>5.0407000000000002</c:v>
                </c:pt>
                <c:pt idx="5">
                  <c:v>4.9550000000000001</c:v>
                </c:pt>
                <c:pt idx="6">
                  <c:v>4.9743000000000004</c:v>
                </c:pt>
                <c:pt idx="7">
                  <c:v>5.0107999999999997</c:v>
                </c:pt>
                <c:pt idx="8">
                  <c:v>5.1660000000000004</c:v>
                </c:pt>
                <c:pt idx="9">
                  <c:v>4.9550000000000001</c:v>
                </c:pt>
                <c:pt idx="10">
                  <c:v>4.9809999999999999</c:v>
                </c:pt>
                <c:pt idx="11">
                  <c:v>4.9589999999999996</c:v>
                </c:pt>
                <c:pt idx="12">
                  <c:v>4.9619999999999997</c:v>
                </c:pt>
                <c:pt idx="13">
                  <c:v>4.9829999999999997</c:v>
                </c:pt>
                <c:pt idx="14">
                  <c:v>4.8899999999999997</c:v>
                </c:pt>
                <c:pt idx="15">
                  <c:v>4.9715999999999996</c:v>
                </c:pt>
                <c:pt idx="16">
                  <c:v>4.9619999999999997</c:v>
                </c:pt>
                <c:pt idx="17">
                  <c:v>4.9710000000000001</c:v>
                </c:pt>
                <c:pt idx="18">
                  <c:v>4.9889999999999999</c:v>
                </c:pt>
                <c:pt idx="19">
                  <c:v>4.9889999999999999</c:v>
                </c:pt>
              </c:numCache>
            </c:numRef>
          </c:yVal>
        </c:ser>
        <c:ser>
          <c:idx val="3"/>
          <c:order val="1"/>
          <c:spPr>
            <a:ln w="28575">
              <a:noFill/>
            </a:ln>
          </c:spPr>
          <c:yVal>
            <c:numRef>
              <c:f>Outliers!$D$5:$D$24</c:f>
              <c:numCache>
                <c:formatCode>0.00</c:formatCode>
                <c:ptCount val="20"/>
                <c:pt idx="0">
                  <c:v>4.9886100000000004</c:v>
                </c:pt>
                <c:pt idx="1">
                  <c:v>4.9886100000000004</c:v>
                </c:pt>
                <c:pt idx="2">
                  <c:v>4.9886100000000004</c:v>
                </c:pt>
                <c:pt idx="3">
                  <c:v>4.9886100000000004</c:v>
                </c:pt>
                <c:pt idx="4">
                  <c:v>4.9886100000000004</c:v>
                </c:pt>
                <c:pt idx="5">
                  <c:v>4.9886100000000004</c:v>
                </c:pt>
                <c:pt idx="6">
                  <c:v>4.9886100000000004</c:v>
                </c:pt>
                <c:pt idx="7">
                  <c:v>4.9886100000000004</c:v>
                </c:pt>
                <c:pt idx="8">
                  <c:v>4.9886100000000004</c:v>
                </c:pt>
                <c:pt idx="9">
                  <c:v>4.9886100000000004</c:v>
                </c:pt>
                <c:pt idx="10">
                  <c:v>4.9886100000000004</c:v>
                </c:pt>
                <c:pt idx="11">
                  <c:v>4.9886100000000004</c:v>
                </c:pt>
                <c:pt idx="12">
                  <c:v>4.9886100000000004</c:v>
                </c:pt>
                <c:pt idx="13">
                  <c:v>4.9886100000000004</c:v>
                </c:pt>
                <c:pt idx="14">
                  <c:v>4.9886100000000004</c:v>
                </c:pt>
                <c:pt idx="15">
                  <c:v>4.9886100000000004</c:v>
                </c:pt>
                <c:pt idx="16">
                  <c:v>4.9886100000000004</c:v>
                </c:pt>
                <c:pt idx="17">
                  <c:v>4.9886100000000004</c:v>
                </c:pt>
                <c:pt idx="18">
                  <c:v>4.9886100000000004</c:v>
                </c:pt>
                <c:pt idx="19">
                  <c:v>4.9886100000000004</c:v>
                </c:pt>
              </c:numCache>
            </c:numRef>
          </c:yVal>
        </c:ser>
        <c:ser>
          <c:idx val="4"/>
          <c:order val="2"/>
          <c:spPr>
            <a:ln w="28575">
              <a:noFill/>
            </a:ln>
          </c:spPr>
          <c:yVal>
            <c:numRef>
              <c:f>Outliers!$E$5:$E$24</c:f>
              <c:numCache>
                <c:formatCode>0.00</c:formatCode>
                <c:ptCount val="20"/>
                <c:pt idx="0">
                  <c:v>5.042374093868248</c:v>
                </c:pt>
                <c:pt idx="1">
                  <c:v>5.042374093868248</c:v>
                </c:pt>
                <c:pt idx="2">
                  <c:v>5.042374093868248</c:v>
                </c:pt>
                <c:pt idx="3">
                  <c:v>5.042374093868248</c:v>
                </c:pt>
                <c:pt idx="4">
                  <c:v>5.042374093868248</c:v>
                </c:pt>
                <c:pt idx="5">
                  <c:v>5.042374093868248</c:v>
                </c:pt>
                <c:pt idx="6">
                  <c:v>5.042374093868248</c:v>
                </c:pt>
                <c:pt idx="7">
                  <c:v>5.042374093868248</c:v>
                </c:pt>
                <c:pt idx="8">
                  <c:v>5.042374093868248</c:v>
                </c:pt>
                <c:pt idx="9">
                  <c:v>5.042374093868248</c:v>
                </c:pt>
                <c:pt idx="10">
                  <c:v>5.042374093868248</c:v>
                </c:pt>
                <c:pt idx="11">
                  <c:v>5.042374093868248</c:v>
                </c:pt>
                <c:pt idx="12">
                  <c:v>5.042374093868248</c:v>
                </c:pt>
                <c:pt idx="13">
                  <c:v>5.042374093868248</c:v>
                </c:pt>
                <c:pt idx="14">
                  <c:v>5.042374093868248</c:v>
                </c:pt>
                <c:pt idx="15">
                  <c:v>5.042374093868248</c:v>
                </c:pt>
                <c:pt idx="16">
                  <c:v>5.042374093868248</c:v>
                </c:pt>
                <c:pt idx="17">
                  <c:v>5.042374093868248</c:v>
                </c:pt>
                <c:pt idx="18">
                  <c:v>5.042374093868248</c:v>
                </c:pt>
                <c:pt idx="19">
                  <c:v>5.042374093868248</c:v>
                </c:pt>
              </c:numCache>
            </c:numRef>
          </c:yVal>
        </c:ser>
        <c:ser>
          <c:idx val="5"/>
          <c:order val="3"/>
          <c:spPr>
            <a:ln w="28575">
              <a:noFill/>
            </a:ln>
          </c:spPr>
          <c:yVal>
            <c:numRef>
              <c:f>Outliers!$F$5:$F$24</c:f>
              <c:numCache>
                <c:formatCode>0.00</c:formatCode>
                <c:ptCount val="20"/>
                <c:pt idx="0">
                  <c:v>4.9348459061317529</c:v>
                </c:pt>
                <c:pt idx="1">
                  <c:v>4.9348459061317529</c:v>
                </c:pt>
                <c:pt idx="2">
                  <c:v>4.9348459061317529</c:v>
                </c:pt>
                <c:pt idx="3">
                  <c:v>4.9348459061317529</c:v>
                </c:pt>
                <c:pt idx="4">
                  <c:v>4.9348459061317529</c:v>
                </c:pt>
                <c:pt idx="5">
                  <c:v>4.9348459061317529</c:v>
                </c:pt>
                <c:pt idx="6">
                  <c:v>4.9348459061317529</c:v>
                </c:pt>
                <c:pt idx="7">
                  <c:v>4.9348459061317529</c:v>
                </c:pt>
                <c:pt idx="8">
                  <c:v>4.9348459061317529</c:v>
                </c:pt>
                <c:pt idx="9">
                  <c:v>4.9348459061317529</c:v>
                </c:pt>
                <c:pt idx="10">
                  <c:v>4.9348459061317529</c:v>
                </c:pt>
                <c:pt idx="11">
                  <c:v>4.9348459061317529</c:v>
                </c:pt>
                <c:pt idx="12">
                  <c:v>4.9348459061317529</c:v>
                </c:pt>
                <c:pt idx="13">
                  <c:v>4.9348459061317529</c:v>
                </c:pt>
                <c:pt idx="14">
                  <c:v>4.9348459061317529</c:v>
                </c:pt>
                <c:pt idx="15">
                  <c:v>4.9348459061317529</c:v>
                </c:pt>
                <c:pt idx="16">
                  <c:v>4.9348459061317529</c:v>
                </c:pt>
                <c:pt idx="17">
                  <c:v>4.9348459061317529</c:v>
                </c:pt>
                <c:pt idx="18">
                  <c:v>4.9348459061317529</c:v>
                </c:pt>
                <c:pt idx="19">
                  <c:v>4.9348459061317529</c:v>
                </c:pt>
              </c:numCache>
            </c:numRef>
          </c:yVal>
        </c:ser>
        <c:ser>
          <c:idx val="0"/>
          <c:order val="4"/>
          <c:spPr>
            <a:ln w="28575">
              <a:noFill/>
            </a:ln>
          </c:spPr>
          <c:yVal>
            <c:numRef>
              <c:f>Outliers!$G$5:$G$24</c:f>
              <c:numCache>
                <c:formatCode>General</c:formatCode>
                <c:ptCount val="20"/>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numCache>
            </c:numRef>
          </c:yVal>
        </c:ser>
        <c:axId val="263205248"/>
        <c:axId val="263207168"/>
      </c:scatterChart>
      <c:valAx>
        <c:axId val="263205248"/>
        <c:scaling>
          <c:orientation val="minMax"/>
          <c:max val="20"/>
        </c:scaling>
        <c:axPos val="b"/>
        <c:title/>
        <c:numFmt formatCode="General" sourceLinked="1"/>
        <c:majorTickMark val="none"/>
        <c:tickLblPos val="nextTo"/>
        <c:txPr>
          <a:bodyPr rot="-5400000" vert="horz"/>
          <a:lstStyle/>
          <a:p>
            <a:pPr>
              <a:defRPr/>
            </a:pPr>
            <a:endParaRPr lang="en-US"/>
          </a:p>
        </c:txPr>
        <c:crossAx val="263207168"/>
        <c:crosses val="autoZero"/>
        <c:crossBetween val="midCat"/>
        <c:majorUnit val="1"/>
      </c:valAx>
      <c:valAx>
        <c:axId val="263207168"/>
        <c:scaling>
          <c:orientation val="minMax"/>
          <c:max val="5.2"/>
          <c:min val="4.8"/>
        </c:scaling>
        <c:axPos val="l"/>
        <c:majorGridlines/>
        <c:title/>
        <c:numFmt formatCode="General" sourceLinked="1"/>
        <c:majorTickMark val="none"/>
        <c:tickLblPos val="nextTo"/>
        <c:txPr>
          <a:bodyPr rot="0" vert="horz"/>
          <a:lstStyle/>
          <a:p>
            <a:pPr>
              <a:defRPr/>
            </a:pPr>
            <a:endParaRPr lang="en-US"/>
          </a:p>
        </c:txPr>
        <c:crossAx val="263205248"/>
        <c:crosses val="autoZero"/>
        <c:crossBetween val="midCat"/>
        <c:majorUnit val="0.05"/>
      </c:valAx>
    </c:plotArea>
    <c:legend>
      <c:legendPos val="r"/>
    </c:legend>
    <c:plotVisOnly val="1"/>
    <c:dispBlanksAs val="gap"/>
  </c:chart>
  <c:printSettings>
    <c:headerFooter alignWithMargins="0"/>
    <c:pageMargins b="1" l="0.75000000000000544" r="0.75000000000000544" t="1" header="0.5" footer="0.5"/>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7717769677205555"/>
          <c:y val="5.5555714191892223E-2"/>
          <c:w val="0.66366560994279045"/>
          <c:h val="0.63450473577055855"/>
        </c:manualLayout>
      </c:layout>
      <c:scatterChart>
        <c:scatterStyle val="smoothMarker"/>
        <c:ser>
          <c:idx val="0"/>
          <c:order val="0"/>
          <c:spPr>
            <a:ln w="25400">
              <a:solidFill>
                <a:srgbClr val="0000FF"/>
              </a:solidFill>
              <a:prstDash val="solid"/>
            </a:ln>
          </c:spPr>
          <c:marker>
            <c:symbol val="diamond"/>
            <c:size val="5"/>
            <c:spPr>
              <a:solidFill>
                <a:srgbClr val="000000"/>
              </a:solidFill>
              <a:ln>
                <a:solidFill>
                  <a:srgbClr val="000000"/>
                </a:solidFill>
                <a:prstDash val="solid"/>
              </a:ln>
            </c:spPr>
          </c:marker>
          <c:xVal>
            <c:numRef>
              <c:f>(Horwitz!$H$8:$H$17,Horwitz!$C$23:$C$24,Horwitz!$C$23:$C$25)</c:f>
              <c:numCache>
                <c:formatCode>General</c:formatCode>
                <c:ptCount val="15"/>
                <c:pt idx="0">
                  <c:v>100</c:v>
                </c:pt>
                <c:pt idx="1">
                  <c:v>0.1</c:v>
                </c:pt>
                <c:pt idx="2">
                  <c:v>1E-3</c:v>
                </c:pt>
                <c:pt idx="3" formatCode="0.00E+00">
                  <c:v>1E-4</c:v>
                </c:pt>
                <c:pt idx="4" formatCode="0.00E+00">
                  <c:v>1.0000000000000001E-5</c:v>
                </c:pt>
                <c:pt idx="5" formatCode="0.00E+00">
                  <c:v>9.9999999999999995E-7</c:v>
                </c:pt>
                <c:pt idx="6" formatCode="0.00E+00">
                  <c:v>9.9999999999999995E-8</c:v>
                </c:pt>
                <c:pt idx="7" formatCode="0.00E+00">
                  <c:v>1E-8</c:v>
                </c:pt>
                <c:pt idx="8">
                  <c:v>1.0000000000000001E-9</c:v>
                </c:pt>
                <c:pt idx="9">
                  <c:v>1E-10</c:v>
                </c:pt>
                <c:pt idx="10" formatCode="0.00E+00">
                  <c:v>1.0000000000000001E-9</c:v>
                </c:pt>
                <c:pt idx="11" formatCode="0.00">
                  <c:v>45.254833995939045</c:v>
                </c:pt>
                <c:pt idx="12" formatCode="0.00E+00">
                  <c:v>1.0000000000000001E-9</c:v>
                </c:pt>
                <c:pt idx="13" formatCode="0.00">
                  <c:v>45.254833995939045</c:v>
                </c:pt>
                <c:pt idx="14" formatCode="0.00">
                  <c:v>-45.254833995939045</c:v>
                </c:pt>
              </c:numCache>
            </c:numRef>
          </c:xVal>
          <c:yVal>
            <c:numRef>
              <c:f>Horwitz!$I$8:$I$17</c:f>
              <c:numCache>
                <c:formatCode>General</c:formatCode>
                <c:ptCount val="10"/>
                <c:pt idx="0">
                  <c:v>1</c:v>
                </c:pt>
                <c:pt idx="1">
                  <c:v>2.8284271247461898</c:v>
                </c:pt>
                <c:pt idx="2">
                  <c:v>5.6568542494923806</c:v>
                </c:pt>
                <c:pt idx="3">
                  <c:v>8</c:v>
                </c:pt>
                <c:pt idx="4">
                  <c:v>11.313708498984759</c:v>
                </c:pt>
                <c:pt idx="5">
                  <c:v>16</c:v>
                </c:pt>
                <c:pt idx="6" formatCode="0.00E+00">
                  <c:v>22.627416997969519</c:v>
                </c:pt>
                <c:pt idx="7" formatCode="0.00E+00">
                  <c:v>32</c:v>
                </c:pt>
                <c:pt idx="8">
                  <c:v>45.254833995939045</c:v>
                </c:pt>
                <c:pt idx="9">
                  <c:v>64</c:v>
                </c:pt>
              </c:numCache>
            </c:numRef>
          </c:yVal>
          <c:smooth val="1"/>
        </c:ser>
        <c:ser>
          <c:idx val="1"/>
          <c:order val="1"/>
          <c:spPr>
            <a:ln w="25400">
              <a:solidFill>
                <a:srgbClr val="0000FF"/>
              </a:solidFill>
              <a:prstDash val="solid"/>
            </a:ln>
          </c:spPr>
          <c:marker>
            <c:symbol val="diamond"/>
            <c:size val="5"/>
            <c:spPr>
              <a:solidFill>
                <a:srgbClr val="000000"/>
              </a:solidFill>
              <a:ln>
                <a:solidFill>
                  <a:srgbClr val="000000"/>
                </a:solidFill>
                <a:prstDash val="solid"/>
              </a:ln>
            </c:spPr>
          </c:marker>
          <c:xVal>
            <c:numRef>
              <c:f>Horwitz!$H$8:$H$17</c:f>
              <c:numCache>
                <c:formatCode>General</c:formatCode>
                <c:ptCount val="10"/>
                <c:pt idx="0">
                  <c:v>100</c:v>
                </c:pt>
                <c:pt idx="1">
                  <c:v>0.1</c:v>
                </c:pt>
                <c:pt idx="2">
                  <c:v>1E-3</c:v>
                </c:pt>
                <c:pt idx="3" formatCode="0.00E+00">
                  <c:v>1E-4</c:v>
                </c:pt>
                <c:pt idx="4" formatCode="0.00E+00">
                  <c:v>1.0000000000000001E-5</c:v>
                </c:pt>
                <c:pt idx="5" formatCode="0.00E+00">
                  <c:v>9.9999999999999995E-7</c:v>
                </c:pt>
                <c:pt idx="6" formatCode="0.00E+00">
                  <c:v>9.9999999999999995E-8</c:v>
                </c:pt>
                <c:pt idx="7" formatCode="0.00E+00">
                  <c:v>1E-8</c:v>
                </c:pt>
                <c:pt idx="8">
                  <c:v>1.0000000000000001E-9</c:v>
                </c:pt>
                <c:pt idx="9">
                  <c:v>1E-10</c:v>
                </c:pt>
              </c:numCache>
            </c:numRef>
          </c:xVal>
          <c:yVal>
            <c:numRef>
              <c:f>Horwitz!$J$8:$J$17</c:f>
              <c:numCache>
                <c:formatCode>General</c:formatCode>
                <c:ptCount val="10"/>
                <c:pt idx="0">
                  <c:v>-1</c:v>
                </c:pt>
                <c:pt idx="1">
                  <c:v>-2.8284271247461898</c:v>
                </c:pt>
                <c:pt idx="2">
                  <c:v>-5.6568542494923806</c:v>
                </c:pt>
                <c:pt idx="3">
                  <c:v>-8</c:v>
                </c:pt>
                <c:pt idx="4">
                  <c:v>-11.313708498984759</c:v>
                </c:pt>
                <c:pt idx="5">
                  <c:v>-16</c:v>
                </c:pt>
                <c:pt idx="6">
                  <c:v>-22.627416997969519</c:v>
                </c:pt>
                <c:pt idx="7">
                  <c:v>-32</c:v>
                </c:pt>
                <c:pt idx="8">
                  <c:v>-45.254833995939045</c:v>
                </c:pt>
                <c:pt idx="9">
                  <c:v>-64</c:v>
                </c:pt>
              </c:numCache>
            </c:numRef>
          </c:yVal>
          <c:smooth val="1"/>
        </c:ser>
        <c:ser>
          <c:idx val="2"/>
          <c:order val="2"/>
          <c:spPr>
            <a:ln w="12700">
              <a:solidFill>
                <a:srgbClr val="FFFF00"/>
              </a:solidFill>
              <a:prstDash val="solid"/>
            </a:ln>
          </c:spPr>
          <c:marker>
            <c:symbol val="square"/>
            <c:size val="8"/>
            <c:spPr>
              <a:solidFill>
                <a:srgbClr val="FF0000"/>
              </a:solidFill>
              <a:ln>
                <a:solidFill>
                  <a:srgbClr val="FF0000"/>
                </a:solidFill>
                <a:prstDash val="solid"/>
              </a:ln>
            </c:spPr>
          </c:marker>
          <c:xVal>
            <c:numRef>
              <c:f>Horwitz!$C$23</c:f>
              <c:numCache>
                <c:formatCode>0.00E+00</c:formatCode>
                <c:ptCount val="1"/>
                <c:pt idx="0">
                  <c:v>1.0000000000000001E-9</c:v>
                </c:pt>
              </c:numCache>
            </c:numRef>
          </c:xVal>
          <c:yVal>
            <c:numRef>
              <c:f>Horwitz!$C$25</c:f>
              <c:numCache>
                <c:formatCode>0.00</c:formatCode>
                <c:ptCount val="1"/>
                <c:pt idx="0">
                  <c:v>-45.254833995939045</c:v>
                </c:pt>
              </c:numCache>
            </c:numRef>
          </c:yVal>
          <c:smooth val="1"/>
        </c:ser>
        <c:ser>
          <c:idx val="3"/>
          <c:order val="3"/>
          <c:spPr>
            <a:ln w="12700">
              <a:solidFill>
                <a:srgbClr val="00FFFF"/>
              </a:solidFill>
              <a:prstDash val="solid"/>
            </a:ln>
          </c:spPr>
          <c:marker>
            <c:symbol val="square"/>
            <c:size val="7"/>
            <c:spPr>
              <a:solidFill>
                <a:srgbClr val="FF0000"/>
              </a:solidFill>
              <a:ln>
                <a:solidFill>
                  <a:srgbClr val="FF0000"/>
                </a:solidFill>
                <a:prstDash val="solid"/>
              </a:ln>
            </c:spPr>
          </c:marker>
          <c:xVal>
            <c:numRef>
              <c:f>Horwitz!$C$23</c:f>
              <c:numCache>
                <c:formatCode>0.00E+00</c:formatCode>
                <c:ptCount val="1"/>
                <c:pt idx="0">
                  <c:v>1.0000000000000001E-9</c:v>
                </c:pt>
              </c:numCache>
            </c:numRef>
          </c:xVal>
          <c:yVal>
            <c:numRef>
              <c:f>Horwitz!$C$24</c:f>
              <c:numCache>
                <c:formatCode>0.00</c:formatCode>
                <c:ptCount val="1"/>
                <c:pt idx="0">
                  <c:v>45.254833995939045</c:v>
                </c:pt>
              </c:numCache>
            </c:numRef>
          </c:yVal>
          <c:smooth val="1"/>
        </c:ser>
        <c:axId val="263557888"/>
        <c:axId val="263560192"/>
      </c:scatterChart>
      <c:valAx>
        <c:axId val="263557888"/>
        <c:scaling>
          <c:logBase val="10"/>
          <c:orientation val="minMax"/>
        </c:scaling>
        <c:axPos val="b"/>
        <c:title>
          <c:tx>
            <c:rich>
              <a:bodyPr/>
              <a:lstStyle/>
              <a:p>
                <a:pPr>
                  <a:defRPr sz="1100" b="0" i="0" u="none" strike="noStrike" baseline="0">
                    <a:solidFill>
                      <a:srgbClr val="000000"/>
                    </a:solidFill>
                    <a:latin typeface="Calibri"/>
                    <a:ea typeface="Calibri"/>
                    <a:cs typeface="Calibri"/>
                  </a:defRPr>
                </a:pPr>
                <a:r>
                  <a:rPr lang="bg-BG" sz="1200" b="1" i="0" u="none" strike="noStrike" baseline="0">
                    <a:solidFill>
                      <a:srgbClr val="000000"/>
                    </a:solidFill>
                    <a:latin typeface="Arial"/>
                    <a:cs typeface="Arial"/>
                  </a:rPr>
                  <a:t>концентрация като </a:t>
                </a:r>
                <a:r>
                  <a:rPr lang="en-US" sz="1200" b="1" i="0" u="none" strike="noStrike" baseline="0">
                    <a:solidFill>
                      <a:srgbClr val="000000"/>
                    </a:solidFill>
                    <a:latin typeface="Arial"/>
                    <a:cs typeface="Arial"/>
                  </a:rPr>
                  <a:t>m/m</a:t>
                </a:r>
              </a:p>
            </c:rich>
          </c:tx>
          <c:layout>
            <c:manualLayout>
              <c:xMode val="edge"/>
              <c:yMode val="edge"/>
              <c:x val="0.21621684676803002"/>
              <c:y val="0.9035112277631967"/>
            </c:manualLayout>
          </c:layout>
          <c:spPr>
            <a:noFill/>
            <a:ln w="25400">
              <a:noFill/>
            </a:ln>
          </c:spPr>
        </c:title>
        <c:numFmt formatCode="0.0E+00" sourceLinked="0"/>
        <c:minorTickMark val="out"/>
        <c:tickLblPos val="low"/>
        <c:spPr>
          <a:ln w="3175">
            <a:solidFill>
              <a:srgbClr val="000000"/>
            </a:solidFill>
            <a:prstDash val="solid"/>
          </a:ln>
        </c:spPr>
        <c:txPr>
          <a:bodyPr rot="-5400000" vert="horz"/>
          <a:lstStyle/>
          <a:p>
            <a:pPr>
              <a:defRPr sz="1200" b="1" i="0" u="none" strike="noStrike" baseline="0">
                <a:solidFill>
                  <a:srgbClr val="000000"/>
                </a:solidFill>
                <a:latin typeface="Arial"/>
                <a:ea typeface="Arial"/>
                <a:cs typeface="Arial"/>
              </a:defRPr>
            </a:pPr>
            <a:endParaRPr lang="en-US"/>
          </a:p>
        </c:txPr>
        <c:crossAx val="263560192"/>
        <c:crosses val="autoZero"/>
        <c:crossBetween val="midCat"/>
      </c:valAx>
      <c:valAx>
        <c:axId val="263560192"/>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RSD %</a:t>
                </a:r>
              </a:p>
            </c:rich>
          </c:tx>
          <c:layout>
            <c:manualLayout>
              <c:xMode val="edge"/>
              <c:yMode val="edge"/>
              <c:x val="3.6036036036036036E-2"/>
              <c:y val="0.29532255836442101"/>
            </c:manualLayout>
          </c:layout>
          <c:spPr>
            <a:noFill/>
            <a:ln w="25400">
              <a:noFill/>
            </a:ln>
          </c:spPr>
        </c:title>
        <c:numFmt formatCode="General" sourceLinked="1"/>
        <c:tickLblPos val="high"/>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63557888"/>
        <c:crossesAt val="100"/>
        <c:crossBetween val="midCat"/>
      </c:valAx>
      <c:spPr>
        <a:solidFill>
          <a:srgbClr val="FFFFFF"/>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654146034776285"/>
          <c:y val="0.1"/>
          <c:w val="0.83458723216785169"/>
          <c:h val="0.72692307692308833"/>
        </c:manualLayout>
      </c:layout>
      <c:scatterChart>
        <c:scatterStyle val="lineMarker"/>
        <c:ser>
          <c:idx val="0"/>
          <c:order val="0"/>
          <c:spPr>
            <a:ln w="28575">
              <a:noFill/>
            </a:ln>
          </c:spPr>
          <c:marker>
            <c:symbol val="diamond"/>
            <c:size val="5"/>
            <c:spPr>
              <a:solidFill>
                <a:srgbClr val="000080"/>
              </a:solidFill>
              <a:ln>
                <a:solidFill>
                  <a:srgbClr val="000080"/>
                </a:solidFill>
                <a:prstDash val="solid"/>
              </a:ln>
            </c:spPr>
          </c:marker>
          <c:yVal>
            <c:numLit>
              <c:formatCode>General</c:formatCode>
              <c:ptCount val="376"/>
              <c:pt idx="0">
                <c:v>11416</c:v>
              </c:pt>
              <c:pt idx="1">
                <c:v>11388</c:v>
              </c:pt>
              <c:pt idx="2">
                <c:v>11400</c:v>
              </c:pt>
              <c:pt idx="3">
                <c:v>11372</c:v>
              </c:pt>
              <c:pt idx="4">
                <c:v>11400</c:v>
              </c:pt>
              <c:pt idx="5">
                <c:v>11364</c:v>
              </c:pt>
              <c:pt idx="6">
                <c:v>11400</c:v>
              </c:pt>
              <c:pt idx="7">
                <c:v>11396</c:v>
              </c:pt>
              <c:pt idx="8">
                <c:v>11412</c:v>
              </c:pt>
              <c:pt idx="9">
                <c:v>11376</c:v>
              </c:pt>
              <c:pt idx="10">
                <c:v>11444</c:v>
              </c:pt>
              <c:pt idx="11">
                <c:v>11384</c:v>
              </c:pt>
              <c:pt idx="12">
                <c:v>11408</c:v>
              </c:pt>
              <c:pt idx="13">
                <c:v>11332</c:v>
              </c:pt>
              <c:pt idx="14">
                <c:v>11440</c:v>
              </c:pt>
              <c:pt idx="15">
                <c:v>11328</c:v>
              </c:pt>
              <c:pt idx="16">
                <c:v>11432</c:v>
              </c:pt>
              <c:pt idx="17">
                <c:v>11380</c:v>
              </c:pt>
              <c:pt idx="18">
                <c:v>11412</c:v>
              </c:pt>
              <c:pt idx="19">
                <c:v>11340</c:v>
              </c:pt>
              <c:pt idx="20">
                <c:v>11424</c:v>
              </c:pt>
              <c:pt idx="21">
                <c:v>11348</c:v>
              </c:pt>
              <c:pt idx="22">
                <c:v>11460</c:v>
              </c:pt>
              <c:pt idx="23">
                <c:v>11352</c:v>
              </c:pt>
              <c:pt idx="24">
                <c:v>11464</c:v>
              </c:pt>
              <c:pt idx="25">
                <c:v>11340</c:v>
              </c:pt>
              <c:pt idx="26">
                <c:v>11408</c:v>
              </c:pt>
              <c:pt idx="27">
                <c:v>11360</c:v>
              </c:pt>
              <c:pt idx="28">
                <c:v>11428</c:v>
              </c:pt>
              <c:pt idx="29">
                <c:v>11332</c:v>
              </c:pt>
              <c:pt idx="30">
                <c:v>11400</c:v>
              </c:pt>
              <c:pt idx="31">
                <c:v>11364</c:v>
              </c:pt>
              <c:pt idx="32">
                <c:v>11400</c:v>
              </c:pt>
              <c:pt idx="33">
                <c:v>11380</c:v>
              </c:pt>
              <c:pt idx="34">
                <c:v>11420</c:v>
              </c:pt>
              <c:pt idx="35">
                <c:v>11324</c:v>
              </c:pt>
              <c:pt idx="36">
                <c:v>11448</c:v>
              </c:pt>
              <c:pt idx="37">
                <c:v>11344</c:v>
              </c:pt>
              <c:pt idx="38">
                <c:v>11408</c:v>
              </c:pt>
              <c:pt idx="39">
                <c:v>11384</c:v>
              </c:pt>
              <c:pt idx="40">
                <c:v>11412</c:v>
              </c:pt>
              <c:pt idx="41">
                <c:v>11360</c:v>
              </c:pt>
              <c:pt idx="42">
                <c:v>11392</c:v>
              </c:pt>
              <c:pt idx="43">
                <c:v>11356</c:v>
              </c:pt>
              <c:pt idx="44">
                <c:v>11400</c:v>
              </c:pt>
              <c:pt idx="45">
                <c:v>11360</c:v>
              </c:pt>
              <c:pt idx="46">
                <c:v>11404</c:v>
              </c:pt>
              <c:pt idx="47">
                <c:v>11376</c:v>
              </c:pt>
              <c:pt idx="48">
                <c:v>11416</c:v>
              </c:pt>
              <c:pt idx="49">
                <c:v>11364</c:v>
              </c:pt>
              <c:pt idx="50">
                <c:v>11404</c:v>
              </c:pt>
              <c:pt idx="51">
                <c:v>11320</c:v>
              </c:pt>
              <c:pt idx="52">
                <c:v>11456</c:v>
              </c:pt>
              <c:pt idx="53">
                <c:v>11364</c:v>
              </c:pt>
              <c:pt idx="54">
                <c:v>11396</c:v>
              </c:pt>
              <c:pt idx="55">
                <c:v>11368</c:v>
              </c:pt>
              <c:pt idx="56">
                <c:v>11464</c:v>
              </c:pt>
              <c:pt idx="57">
                <c:v>11376</c:v>
              </c:pt>
              <c:pt idx="58">
                <c:v>11460</c:v>
              </c:pt>
              <c:pt idx="59">
                <c:v>11368</c:v>
              </c:pt>
              <c:pt idx="60">
                <c:v>11424</c:v>
              </c:pt>
              <c:pt idx="61">
                <c:v>11368</c:v>
              </c:pt>
              <c:pt idx="62">
                <c:v>11428</c:v>
              </c:pt>
              <c:pt idx="63">
                <c:v>11360</c:v>
              </c:pt>
              <c:pt idx="64">
                <c:v>11372</c:v>
              </c:pt>
              <c:pt idx="65">
                <c:v>11384</c:v>
              </c:pt>
              <c:pt idx="66">
                <c:v>11420</c:v>
              </c:pt>
              <c:pt idx="67">
                <c:v>11360</c:v>
              </c:pt>
              <c:pt idx="68">
                <c:v>11416</c:v>
              </c:pt>
              <c:pt idx="69">
                <c:v>11368</c:v>
              </c:pt>
              <c:pt idx="70">
                <c:v>11428</c:v>
              </c:pt>
              <c:pt idx="71">
                <c:v>11356</c:v>
              </c:pt>
              <c:pt idx="72">
                <c:v>11432</c:v>
              </c:pt>
              <c:pt idx="73">
                <c:v>11388</c:v>
              </c:pt>
              <c:pt idx="74">
                <c:v>11452</c:v>
              </c:pt>
              <c:pt idx="75">
                <c:v>11372</c:v>
              </c:pt>
              <c:pt idx="76">
                <c:v>11460</c:v>
              </c:pt>
              <c:pt idx="77">
                <c:v>11400</c:v>
              </c:pt>
              <c:pt idx="78">
                <c:v>11436</c:v>
              </c:pt>
              <c:pt idx="79">
                <c:v>11384</c:v>
              </c:pt>
              <c:pt idx="80">
                <c:v>11408</c:v>
              </c:pt>
              <c:pt idx="81">
                <c:v>11444</c:v>
              </c:pt>
              <c:pt idx="82">
                <c:v>11576</c:v>
              </c:pt>
              <c:pt idx="83">
                <c:v>11624</c:v>
              </c:pt>
              <c:pt idx="84">
                <c:v>11968</c:v>
              </c:pt>
              <c:pt idx="85">
                <c:v>12152</c:v>
              </c:pt>
              <c:pt idx="86">
                <c:v>12352</c:v>
              </c:pt>
              <c:pt idx="87">
                <c:v>12512</c:v>
              </c:pt>
              <c:pt idx="88">
                <c:v>12628</c:v>
              </c:pt>
              <c:pt idx="89">
                <c:v>12712</c:v>
              </c:pt>
              <c:pt idx="90">
                <c:v>13036</c:v>
              </c:pt>
              <c:pt idx="91">
                <c:v>12844</c:v>
              </c:pt>
              <c:pt idx="92">
                <c:v>13156</c:v>
              </c:pt>
              <c:pt idx="93">
                <c:v>13140</c:v>
              </c:pt>
              <c:pt idx="94">
                <c:v>13256</c:v>
              </c:pt>
              <c:pt idx="95">
                <c:v>13336</c:v>
              </c:pt>
              <c:pt idx="96">
                <c:v>13356</c:v>
              </c:pt>
              <c:pt idx="97">
                <c:v>13444</c:v>
              </c:pt>
              <c:pt idx="98">
                <c:v>13576</c:v>
              </c:pt>
              <c:pt idx="99">
                <c:v>13572</c:v>
              </c:pt>
              <c:pt idx="100">
                <c:v>13568</c:v>
              </c:pt>
              <c:pt idx="101">
                <c:v>13456</c:v>
              </c:pt>
              <c:pt idx="102">
                <c:v>13572</c:v>
              </c:pt>
              <c:pt idx="103">
                <c:v>13660</c:v>
              </c:pt>
              <c:pt idx="104">
                <c:v>13736</c:v>
              </c:pt>
              <c:pt idx="105">
                <c:v>13700</c:v>
              </c:pt>
              <c:pt idx="106">
                <c:v>13736</c:v>
              </c:pt>
              <c:pt idx="107">
                <c:v>13616</c:v>
              </c:pt>
              <c:pt idx="108">
                <c:v>13764</c:v>
              </c:pt>
              <c:pt idx="109">
                <c:v>13736</c:v>
              </c:pt>
              <c:pt idx="110">
                <c:v>13820</c:v>
              </c:pt>
              <c:pt idx="111">
                <c:v>13764</c:v>
              </c:pt>
              <c:pt idx="112">
                <c:v>13844</c:v>
              </c:pt>
              <c:pt idx="113">
                <c:v>13720</c:v>
              </c:pt>
              <c:pt idx="114">
                <c:v>13856</c:v>
              </c:pt>
              <c:pt idx="115">
                <c:v>13788</c:v>
              </c:pt>
              <c:pt idx="116">
                <c:v>13792</c:v>
              </c:pt>
              <c:pt idx="117">
                <c:v>13876</c:v>
              </c:pt>
              <c:pt idx="118">
                <c:v>13776</c:v>
              </c:pt>
              <c:pt idx="119">
                <c:v>13820</c:v>
              </c:pt>
              <c:pt idx="120">
                <c:v>13780</c:v>
              </c:pt>
              <c:pt idx="121">
                <c:v>13848</c:v>
              </c:pt>
              <c:pt idx="122">
                <c:v>13876</c:v>
              </c:pt>
              <c:pt idx="123">
                <c:v>13780</c:v>
              </c:pt>
              <c:pt idx="124">
                <c:v>13816</c:v>
              </c:pt>
              <c:pt idx="125">
                <c:v>13932</c:v>
              </c:pt>
              <c:pt idx="126">
                <c:v>13968</c:v>
              </c:pt>
              <c:pt idx="127">
                <c:v>13868</c:v>
              </c:pt>
              <c:pt idx="128">
                <c:v>13880</c:v>
              </c:pt>
              <c:pt idx="129">
                <c:v>13908</c:v>
              </c:pt>
              <c:pt idx="130">
                <c:v>13936</c:v>
              </c:pt>
              <c:pt idx="131">
                <c:v>13896</c:v>
              </c:pt>
              <c:pt idx="132">
                <c:v>13876</c:v>
              </c:pt>
              <c:pt idx="133">
                <c:v>13856</c:v>
              </c:pt>
              <c:pt idx="134">
                <c:v>13908</c:v>
              </c:pt>
              <c:pt idx="135">
                <c:v>13920</c:v>
              </c:pt>
              <c:pt idx="136">
                <c:v>13996</c:v>
              </c:pt>
              <c:pt idx="137">
                <c:v>13884</c:v>
              </c:pt>
              <c:pt idx="138">
                <c:v>13900</c:v>
              </c:pt>
              <c:pt idx="139">
                <c:v>13904</c:v>
              </c:pt>
              <c:pt idx="140">
                <c:v>13904</c:v>
              </c:pt>
              <c:pt idx="141">
                <c:v>13836</c:v>
              </c:pt>
              <c:pt idx="142">
                <c:v>13932</c:v>
              </c:pt>
              <c:pt idx="143">
                <c:v>13908</c:v>
              </c:pt>
              <c:pt idx="144">
                <c:v>14056</c:v>
              </c:pt>
              <c:pt idx="145">
                <c:v>13940</c:v>
              </c:pt>
              <c:pt idx="146">
                <c:v>14112</c:v>
              </c:pt>
              <c:pt idx="147">
                <c:v>13972</c:v>
              </c:pt>
              <c:pt idx="148">
                <c:v>14020</c:v>
              </c:pt>
              <c:pt idx="149">
                <c:v>13932</c:v>
              </c:pt>
              <c:pt idx="150">
                <c:v>14060</c:v>
              </c:pt>
              <c:pt idx="151">
                <c:v>13972</c:v>
              </c:pt>
              <c:pt idx="152">
                <c:v>14016</c:v>
              </c:pt>
              <c:pt idx="153">
                <c:v>14016</c:v>
              </c:pt>
              <c:pt idx="154">
                <c:v>14016</c:v>
              </c:pt>
              <c:pt idx="155">
                <c:v>13900</c:v>
              </c:pt>
              <c:pt idx="156">
                <c:v>13996</c:v>
              </c:pt>
              <c:pt idx="157">
                <c:v>13948</c:v>
              </c:pt>
              <c:pt idx="158">
                <c:v>13964</c:v>
              </c:pt>
              <c:pt idx="159">
                <c:v>13836</c:v>
              </c:pt>
              <c:pt idx="160">
                <c:v>13940</c:v>
              </c:pt>
              <c:pt idx="161">
                <c:v>13952</c:v>
              </c:pt>
              <c:pt idx="162">
                <c:v>14008</c:v>
              </c:pt>
              <c:pt idx="163">
                <c:v>13944</c:v>
              </c:pt>
              <c:pt idx="164">
                <c:v>13920</c:v>
              </c:pt>
              <c:pt idx="165">
                <c:v>13968</c:v>
              </c:pt>
              <c:pt idx="166">
                <c:v>13900</c:v>
              </c:pt>
              <c:pt idx="167">
                <c:v>13864</c:v>
              </c:pt>
              <c:pt idx="168">
                <c:v>13896</c:v>
              </c:pt>
              <c:pt idx="169">
                <c:v>13868</c:v>
              </c:pt>
              <c:pt idx="170">
                <c:v>13776</c:v>
              </c:pt>
              <c:pt idx="171">
                <c:v>13788</c:v>
              </c:pt>
              <c:pt idx="172">
                <c:v>13988</c:v>
              </c:pt>
              <c:pt idx="173">
                <c:v>13872</c:v>
              </c:pt>
              <c:pt idx="174">
                <c:v>13976</c:v>
              </c:pt>
              <c:pt idx="175">
                <c:v>13964</c:v>
              </c:pt>
              <c:pt idx="176">
                <c:v>13984</c:v>
              </c:pt>
              <c:pt idx="177">
                <c:v>13876</c:v>
              </c:pt>
              <c:pt idx="178">
                <c:v>13920</c:v>
              </c:pt>
              <c:pt idx="179">
                <c:v>13864</c:v>
              </c:pt>
              <c:pt idx="180">
                <c:v>13920</c:v>
              </c:pt>
              <c:pt idx="181">
                <c:v>13888</c:v>
              </c:pt>
              <c:pt idx="182">
                <c:v>13852</c:v>
              </c:pt>
              <c:pt idx="183">
                <c:v>13820</c:v>
              </c:pt>
              <c:pt idx="184">
                <c:v>13976</c:v>
              </c:pt>
              <c:pt idx="185">
                <c:v>13916</c:v>
              </c:pt>
              <c:pt idx="186">
                <c:v>13972</c:v>
              </c:pt>
              <c:pt idx="187">
                <c:v>13892</c:v>
              </c:pt>
              <c:pt idx="188">
                <c:v>13884</c:v>
              </c:pt>
              <c:pt idx="189">
                <c:v>13796</c:v>
              </c:pt>
              <c:pt idx="190">
                <c:v>13916</c:v>
              </c:pt>
              <c:pt idx="191">
                <c:v>13856</c:v>
              </c:pt>
              <c:pt idx="192">
                <c:v>13932</c:v>
              </c:pt>
              <c:pt idx="193">
                <c:v>13872</c:v>
              </c:pt>
              <c:pt idx="194">
                <c:v>13904</c:v>
              </c:pt>
              <c:pt idx="195">
                <c:v>13888</c:v>
              </c:pt>
              <c:pt idx="196">
                <c:v>13980</c:v>
              </c:pt>
              <c:pt idx="197">
                <c:v>13888</c:v>
              </c:pt>
              <c:pt idx="198">
                <c:v>14016</c:v>
              </c:pt>
              <c:pt idx="199">
                <c:v>13944</c:v>
              </c:pt>
              <c:pt idx="200">
                <c:v>13964</c:v>
              </c:pt>
              <c:pt idx="201">
                <c:v>13836</c:v>
              </c:pt>
              <c:pt idx="202">
                <c:v>14048</c:v>
              </c:pt>
              <c:pt idx="203">
                <c:v>13984</c:v>
              </c:pt>
              <c:pt idx="204">
                <c:v>13996</c:v>
              </c:pt>
              <c:pt idx="205">
                <c:v>13896</c:v>
              </c:pt>
              <c:pt idx="206">
                <c:v>13956</c:v>
              </c:pt>
              <c:pt idx="207">
                <c:v>13940</c:v>
              </c:pt>
              <c:pt idx="208">
                <c:v>14088</c:v>
              </c:pt>
              <c:pt idx="209">
                <c:v>13976</c:v>
              </c:pt>
              <c:pt idx="210">
                <c:v>13928</c:v>
              </c:pt>
              <c:pt idx="211">
                <c:v>13888</c:v>
              </c:pt>
              <c:pt idx="212">
                <c:v>13916</c:v>
              </c:pt>
              <c:pt idx="213">
                <c:v>13928</c:v>
              </c:pt>
              <c:pt idx="214">
                <c:v>14116</c:v>
              </c:pt>
              <c:pt idx="215">
                <c:v>14040</c:v>
              </c:pt>
              <c:pt idx="216">
                <c:v>14096</c:v>
              </c:pt>
              <c:pt idx="217">
                <c:v>14000</c:v>
              </c:pt>
              <c:pt idx="218">
                <c:v>14160</c:v>
              </c:pt>
              <c:pt idx="219">
                <c:v>14096</c:v>
              </c:pt>
              <c:pt idx="220">
                <c:v>14116</c:v>
              </c:pt>
              <c:pt idx="221">
                <c:v>14100</c:v>
              </c:pt>
              <c:pt idx="222">
                <c:v>14012</c:v>
              </c:pt>
              <c:pt idx="223">
                <c:v>14000</c:v>
              </c:pt>
              <c:pt idx="224">
                <c:v>14088</c:v>
              </c:pt>
              <c:pt idx="225">
                <c:v>13948</c:v>
              </c:pt>
              <c:pt idx="226">
                <c:v>14032</c:v>
              </c:pt>
              <c:pt idx="227">
                <c:v>13920</c:v>
              </c:pt>
              <c:pt idx="228">
                <c:v>14084</c:v>
              </c:pt>
              <c:pt idx="229">
                <c:v>13924</c:v>
              </c:pt>
              <c:pt idx="230">
                <c:v>14068</c:v>
              </c:pt>
              <c:pt idx="231">
                <c:v>13920</c:v>
              </c:pt>
              <c:pt idx="232">
                <c:v>14092</c:v>
              </c:pt>
              <c:pt idx="233">
                <c:v>14000</c:v>
              </c:pt>
              <c:pt idx="234">
                <c:v>14116</c:v>
              </c:pt>
              <c:pt idx="235">
                <c:v>14112</c:v>
              </c:pt>
              <c:pt idx="236">
                <c:v>14048</c:v>
              </c:pt>
              <c:pt idx="237">
                <c:v>13948</c:v>
              </c:pt>
              <c:pt idx="238">
                <c:v>14024</c:v>
              </c:pt>
              <c:pt idx="239">
                <c:v>14056</c:v>
              </c:pt>
              <c:pt idx="240">
                <c:v>14028</c:v>
              </c:pt>
              <c:pt idx="241">
                <c:v>13924</c:v>
              </c:pt>
              <c:pt idx="242">
                <c:v>13956</c:v>
              </c:pt>
              <c:pt idx="243">
                <c:v>13820</c:v>
              </c:pt>
              <c:pt idx="244">
                <c:v>13960</c:v>
              </c:pt>
              <c:pt idx="245">
                <c:v>13940</c:v>
              </c:pt>
              <c:pt idx="246">
                <c:v>13952</c:v>
              </c:pt>
              <c:pt idx="247">
                <c:v>13984</c:v>
              </c:pt>
              <c:pt idx="248">
                <c:v>13936</c:v>
              </c:pt>
              <c:pt idx="249">
                <c:v>13912</c:v>
              </c:pt>
              <c:pt idx="250">
                <c:v>13904</c:v>
              </c:pt>
              <c:pt idx="251">
                <c:v>13812</c:v>
              </c:pt>
              <c:pt idx="252">
                <c:v>13596</c:v>
              </c:pt>
              <c:pt idx="253">
                <c:v>13392</c:v>
              </c:pt>
              <c:pt idx="254">
                <c:v>13292</c:v>
              </c:pt>
              <c:pt idx="255">
                <c:v>13108</c:v>
              </c:pt>
              <c:pt idx="256">
                <c:v>13016</c:v>
              </c:pt>
              <c:pt idx="257">
                <c:v>12688</c:v>
              </c:pt>
              <c:pt idx="258">
                <c:v>12688</c:v>
              </c:pt>
              <c:pt idx="259">
                <c:v>12544</c:v>
              </c:pt>
              <c:pt idx="260">
                <c:v>12456</c:v>
              </c:pt>
              <c:pt idx="261">
                <c:v>12352</c:v>
              </c:pt>
              <c:pt idx="262">
                <c:v>12264</c:v>
              </c:pt>
              <c:pt idx="263">
                <c:v>12124</c:v>
              </c:pt>
              <c:pt idx="264">
                <c:v>12108</c:v>
              </c:pt>
              <c:pt idx="265">
                <c:v>11984</c:v>
              </c:pt>
              <c:pt idx="266">
                <c:v>11972</c:v>
              </c:pt>
              <c:pt idx="267">
                <c:v>11876</c:v>
              </c:pt>
              <c:pt idx="268">
                <c:v>11864</c:v>
              </c:pt>
              <c:pt idx="269">
                <c:v>11764</c:v>
              </c:pt>
              <c:pt idx="270">
                <c:v>11776</c:v>
              </c:pt>
              <c:pt idx="271">
                <c:v>11696</c:v>
              </c:pt>
              <c:pt idx="272">
                <c:v>11740</c:v>
              </c:pt>
              <c:pt idx="273">
                <c:v>11616</c:v>
              </c:pt>
              <c:pt idx="274">
                <c:v>11652</c:v>
              </c:pt>
              <c:pt idx="275">
                <c:v>11636</c:v>
              </c:pt>
              <c:pt idx="276">
                <c:v>11684</c:v>
              </c:pt>
              <c:pt idx="277">
                <c:v>11532</c:v>
              </c:pt>
              <c:pt idx="278">
                <c:v>11604</c:v>
              </c:pt>
              <c:pt idx="279">
                <c:v>11484</c:v>
              </c:pt>
              <c:pt idx="280">
                <c:v>11584</c:v>
              </c:pt>
              <c:pt idx="281">
                <c:v>11476</c:v>
              </c:pt>
              <c:pt idx="282">
                <c:v>11532</c:v>
              </c:pt>
              <c:pt idx="283">
                <c:v>11472</c:v>
              </c:pt>
              <c:pt idx="284">
                <c:v>11524</c:v>
              </c:pt>
              <c:pt idx="285">
                <c:v>11444</c:v>
              </c:pt>
              <c:pt idx="286">
                <c:v>11464</c:v>
              </c:pt>
              <c:pt idx="287">
                <c:v>11416</c:v>
              </c:pt>
              <c:pt idx="288">
                <c:v>11468</c:v>
              </c:pt>
              <c:pt idx="289">
                <c:v>11472</c:v>
              </c:pt>
              <c:pt idx="290">
                <c:v>11484</c:v>
              </c:pt>
              <c:pt idx="291">
                <c:v>11448</c:v>
              </c:pt>
              <c:pt idx="292">
                <c:v>11464</c:v>
              </c:pt>
              <c:pt idx="293">
                <c:v>11412</c:v>
              </c:pt>
              <c:pt idx="294">
                <c:v>11472</c:v>
              </c:pt>
              <c:pt idx="295">
                <c:v>11400</c:v>
              </c:pt>
              <c:pt idx="296">
                <c:v>11436</c:v>
              </c:pt>
              <c:pt idx="297">
                <c:v>11416</c:v>
              </c:pt>
              <c:pt idx="298">
                <c:v>11456</c:v>
              </c:pt>
              <c:pt idx="299">
                <c:v>11392</c:v>
              </c:pt>
              <c:pt idx="300">
                <c:v>11452</c:v>
              </c:pt>
              <c:pt idx="301">
                <c:v>11376</c:v>
              </c:pt>
              <c:pt idx="302">
                <c:v>11420</c:v>
              </c:pt>
              <c:pt idx="303">
                <c:v>11412</c:v>
              </c:pt>
              <c:pt idx="304">
                <c:v>11420</c:v>
              </c:pt>
              <c:pt idx="305">
                <c:v>11388</c:v>
              </c:pt>
              <c:pt idx="306">
                <c:v>11436</c:v>
              </c:pt>
              <c:pt idx="307">
                <c:v>11376</c:v>
              </c:pt>
              <c:pt idx="308">
                <c:v>11432</c:v>
              </c:pt>
              <c:pt idx="309">
                <c:v>11416</c:v>
              </c:pt>
              <c:pt idx="310">
                <c:v>11424</c:v>
              </c:pt>
              <c:pt idx="311">
                <c:v>11352</c:v>
              </c:pt>
              <c:pt idx="312">
                <c:v>11424</c:v>
              </c:pt>
              <c:pt idx="313">
                <c:v>11376</c:v>
              </c:pt>
              <c:pt idx="314">
                <c:v>11448</c:v>
              </c:pt>
              <c:pt idx="315">
                <c:v>11372</c:v>
              </c:pt>
              <c:pt idx="316">
                <c:v>11448</c:v>
              </c:pt>
              <c:pt idx="317">
                <c:v>11384</c:v>
              </c:pt>
              <c:pt idx="318">
                <c:v>11452</c:v>
              </c:pt>
              <c:pt idx="319">
                <c:v>11384</c:v>
              </c:pt>
              <c:pt idx="320">
                <c:v>11440</c:v>
              </c:pt>
              <c:pt idx="321">
                <c:v>11360</c:v>
              </c:pt>
              <c:pt idx="322">
                <c:v>11444</c:v>
              </c:pt>
              <c:pt idx="323">
                <c:v>11364</c:v>
              </c:pt>
              <c:pt idx="324">
                <c:v>11436</c:v>
              </c:pt>
              <c:pt idx="325">
                <c:v>11404</c:v>
              </c:pt>
              <c:pt idx="326">
                <c:v>11452</c:v>
              </c:pt>
              <c:pt idx="327">
                <c:v>11400</c:v>
              </c:pt>
              <c:pt idx="328">
                <c:v>11444</c:v>
              </c:pt>
              <c:pt idx="329">
                <c:v>11404</c:v>
              </c:pt>
              <c:pt idx="330">
                <c:v>11416</c:v>
              </c:pt>
              <c:pt idx="331">
                <c:v>11384</c:v>
              </c:pt>
              <c:pt idx="332">
                <c:v>11412</c:v>
              </c:pt>
              <c:pt idx="333">
                <c:v>11392</c:v>
              </c:pt>
              <c:pt idx="334">
                <c:v>11420</c:v>
              </c:pt>
              <c:pt idx="335">
                <c:v>11336</c:v>
              </c:pt>
              <c:pt idx="336">
                <c:v>11448</c:v>
              </c:pt>
              <c:pt idx="337">
                <c:v>11360</c:v>
              </c:pt>
              <c:pt idx="338">
                <c:v>11428</c:v>
              </c:pt>
              <c:pt idx="339">
                <c:v>11320</c:v>
              </c:pt>
              <c:pt idx="340">
                <c:v>11388</c:v>
              </c:pt>
              <c:pt idx="341">
                <c:v>11368</c:v>
              </c:pt>
              <c:pt idx="342">
                <c:v>11384</c:v>
              </c:pt>
              <c:pt idx="343">
                <c:v>11364</c:v>
              </c:pt>
              <c:pt idx="344">
                <c:v>11436</c:v>
              </c:pt>
              <c:pt idx="345">
                <c:v>11380</c:v>
              </c:pt>
              <c:pt idx="346">
                <c:v>11408</c:v>
              </c:pt>
              <c:pt idx="347">
                <c:v>11376</c:v>
              </c:pt>
              <c:pt idx="348">
                <c:v>11452</c:v>
              </c:pt>
              <c:pt idx="349">
                <c:v>11360</c:v>
              </c:pt>
              <c:pt idx="350">
                <c:v>11448</c:v>
              </c:pt>
              <c:pt idx="351">
                <c:v>11432</c:v>
              </c:pt>
              <c:pt idx="352">
                <c:v>11460</c:v>
              </c:pt>
              <c:pt idx="353">
                <c:v>11356</c:v>
              </c:pt>
              <c:pt idx="354">
                <c:v>11408</c:v>
              </c:pt>
              <c:pt idx="355">
                <c:v>11392</c:v>
              </c:pt>
              <c:pt idx="356">
                <c:v>11428</c:v>
              </c:pt>
              <c:pt idx="357">
                <c:v>11372</c:v>
              </c:pt>
              <c:pt idx="358">
                <c:v>11416</c:v>
              </c:pt>
              <c:pt idx="359">
                <c:v>11340</c:v>
              </c:pt>
              <c:pt idx="360">
                <c:v>11440</c:v>
              </c:pt>
              <c:pt idx="361">
                <c:v>11400</c:v>
              </c:pt>
              <c:pt idx="362">
                <c:v>11464</c:v>
              </c:pt>
              <c:pt idx="363">
                <c:v>11392</c:v>
              </c:pt>
              <c:pt idx="364">
                <c:v>11444</c:v>
              </c:pt>
              <c:pt idx="365">
                <c:v>11380</c:v>
              </c:pt>
              <c:pt idx="366">
                <c:v>11436</c:v>
              </c:pt>
              <c:pt idx="367">
                <c:v>11372</c:v>
              </c:pt>
              <c:pt idx="368">
                <c:v>11464</c:v>
              </c:pt>
              <c:pt idx="369">
                <c:v>11340</c:v>
              </c:pt>
              <c:pt idx="370">
                <c:v>11448</c:v>
              </c:pt>
              <c:pt idx="371">
                <c:v>11368</c:v>
              </c:pt>
              <c:pt idx="372">
                <c:v>11452</c:v>
              </c:pt>
              <c:pt idx="373">
                <c:v>11364</c:v>
              </c:pt>
              <c:pt idx="374">
                <c:v>11440</c:v>
              </c:pt>
              <c:pt idx="375">
                <c:v>11368</c:v>
              </c:pt>
            </c:numLit>
          </c:yVal>
        </c:ser>
        <c:axId val="282204800"/>
        <c:axId val="282219264"/>
      </c:scatterChart>
      <c:valAx>
        <c:axId val="282204800"/>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82219264"/>
        <c:crosses val="autoZero"/>
        <c:crossBetween val="midCat"/>
      </c:valAx>
      <c:valAx>
        <c:axId val="282219264"/>
        <c:scaling>
          <c:orientation val="minMax"/>
          <c:min val="10000"/>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82204800"/>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50" b="1" i="0" u="none" strike="noStrike" baseline="0">
                <a:solidFill>
                  <a:srgbClr val="000000"/>
                </a:solidFill>
                <a:latin typeface="Arial"/>
                <a:ea typeface="Arial"/>
                <a:cs typeface="Arial"/>
              </a:defRPr>
            </a:pPr>
            <a:r>
              <a:rPr lang="bg-BG" sz="1200" b="1" i="0" u="none" strike="noStrike" baseline="0">
                <a:solidFill>
                  <a:srgbClr val="000000"/>
                </a:solidFill>
                <a:latin typeface="Arial"/>
                <a:cs typeface="Arial"/>
              </a:rPr>
              <a:t>Запис на емисия на </a:t>
            </a:r>
            <a:r>
              <a:rPr lang="en-US" sz="1200" b="1" i="0" u="none" strike="noStrike" baseline="0">
                <a:solidFill>
                  <a:srgbClr val="000000"/>
                </a:solidFill>
                <a:latin typeface="Arial"/>
                <a:cs typeface="Arial"/>
              </a:rPr>
              <a:t>Na (589.0 nm)</a:t>
            </a:r>
          </a:p>
        </c:rich>
      </c:tx>
      <c:layout>
        <c:manualLayout>
          <c:xMode val="edge"/>
          <c:yMode val="edge"/>
          <c:x val="0.24084818877409381"/>
          <c:y val="5.2795031055901859E-2"/>
        </c:manualLayout>
      </c:layout>
      <c:spPr>
        <a:noFill/>
        <a:ln w="25400">
          <a:noFill/>
        </a:ln>
      </c:spPr>
    </c:title>
    <c:plotArea>
      <c:layout>
        <c:manualLayout>
          <c:layoutTarget val="inner"/>
          <c:xMode val="edge"/>
          <c:yMode val="edge"/>
          <c:x val="0.12909465523891867"/>
          <c:y val="0.20496925491504489"/>
          <c:w val="0.86127329689249565"/>
          <c:h val="0.68323084971681158"/>
        </c:manualLayout>
      </c:layout>
      <c:lineChart>
        <c:grouping val="standard"/>
        <c:ser>
          <c:idx val="0"/>
          <c:order val="0"/>
          <c:spPr>
            <a:ln w="25400">
              <a:solidFill>
                <a:srgbClr val="FF0000"/>
              </a:solidFill>
              <a:prstDash val="solid"/>
            </a:ln>
          </c:spPr>
          <c:marker>
            <c:symbol val="none"/>
          </c:marker>
          <c:val>
            <c:numRef>
              <c:f>'Signal''noise'!$Q$16:$Q$91</c:f>
              <c:numCache>
                <c:formatCode>General</c:formatCode>
                <c:ptCount val="76"/>
                <c:pt idx="0">
                  <c:v>148.80000000000001</c:v>
                </c:pt>
                <c:pt idx="1">
                  <c:v>180.8</c:v>
                </c:pt>
                <c:pt idx="2">
                  <c:v>150.4</c:v>
                </c:pt>
                <c:pt idx="3">
                  <c:v>168</c:v>
                </c:pt>
                <c:pt idx="4">
                  <c:v>164.8</c:v>
                </c:pt>
                <c:pt idx="5">
                  <c:v>168</c:v>
                </c:pt>
                <c:pt idx="6">
                  <c:v>155.20000000000002</c:v>
                </c:pt>
                <c:pt idx="7">
                  <c:v>174.4</c:v>
                </c:pt>
                <c:pt idx="8">
                  <c:v>150.4</c:v>
                </c:pt>
                <c:pt idx="9">
                  <c:v>172.8</c:v>
                </c:pt>
                <c:pt idx="10">
                  <c:v>166.4</c:v>
                </c:pt>
                <c:pt idx="11">
                  <c:v>169.60000000000002</c:v>
                </c:pt>
                <c:pt idx="12">
                  <c:v>140.80000000000001</c:v>
                </c:pt>
                <c:pt idx="13">
                  <c:v>169.60000000000002</c:v>
                </c:pt>
                <c:pt idx="14">
                  <c:v>150.4</c:v>
                </c:pt>
                <c:pt idx="15">
                  <c:v>179.20000000000002</c:v>
                </c:pt>
                <c:pt idx="16">
                  <c:v>148.80000000000001</c:v>
                </c:pt>
                <c:pt idx="17">
                  <c:v>179.20000000000002</c:v>
                </c:pt>
                <c:pt idx="18">
                  <c:v>153.60000000000002</c:v>
                </c:pt>
                <c:pt idx="19">
                  <c:v>180.8</c:v>
                </c:pt>
                <c:pt idx="20">
                  <c:v>153.60000000000002</c:v>
                </c:pt>
                <c:pt idx="21">
                  <c:v>176</c:v>
                </c:pt>
                <c:pt idx="22">
                  <c:v>144</c:v>
                </c:pt>
                <c:pt idx="23">
                  <c:v>177.60000000000002</c:v>
                </c:pt>
                <c:pt idx="24">
                  <c:v>145.6</c:v>
                </c:pt>
                <c:pt idx="25">
                  <c:v>174.4</c:v>
                </c:pt>
                <c:pt idx="26">
                  <c:v>161.60000000000002</c:v>
                </c:pt>
                <c:pt idx="27">
                  <c:v>180.8</c:v>
                </c:pt>
                <c:pt idx="28">
                  <c:v>160</c:v>
                </c:pt>
                <c:pt idx="29">
                  <c:v>177.60000000000002</c:v>
                </c:pt>
                <c:pt idx="30">
                  <c:v>161.60000000000002</c:v>
                </c:pt>
                <c:pt idx="31">
                  <c:v>166.4</c:v>
                </c:pt>
                <c:pt idx="32">
                  <c:v>153.60000000000002</c:v>
                </c:pt>
                <c:pt idx="33">
                  <c:v>164.8</c:v>
                </c:pt>
                <c:pt idx="34">
                  <c:v>156.80000000000001</c:v>
                </c:pt>
                <c:pt idx="35">
                  <c:v>168</c:v>
                </c:pt>
                <c:pt idx="36">
                  <c:v>134.4</c:v>
                </c:pt>
                <c:pt idx="37">
                  <c:v>179.20000000000002</c:v>
                </c:pt>
                <c:pt idx="38">
                  <c:v>163.20000000000002</c:v>
                </c:pt>
                <c:pt idx="39">
                  <c:v>156.80000000000001</c:v>
                </c:pt>
                <c:pt idx="40">
                  <c:v>171.20000000000002</c:v>
                </c:pt>
                <c:pt idx="41">
                  <c:v>148.80000000000001</c:v>
                </c:pt>
                <c:pt idx="42">
                  <c:v>166.4</c:v>
                </c:pt>
                <c:pt idx="43">
                  <c:v>136</c:v>
                </c:pt>
                <c:pt idx="44">
                  <c:v>176</c:v>
                </c:pt>
                <c:pt idx="45">
                  <c:v>160</c:v>
                </c:pt>
                <c:pt idx="46">
                  <c:v>185.60000000000002</c:v>
                </c:pt>
                <c:pt idx="47">
                  <c:v>156.80000000000001</c:v>
                </c:pt>
                <c:pt idx="48">
                  <c:v>177.60000000000002</c:v>
                </c:pt>
                <c:pt idx="49">
                  <c:v>152</c:v>
                </c:pt>
                <c:pt idx="50">
                  <c:v>174.4</c:v>
                </c:pt>
                <c:pt idx="51">
                  <c:v>148.80000000000001</c:v>
                </c:pt>
                <c:pt idx="52">
                  <c:v>185.60000000000002</c:v>
                </c:pt>
                <c:pt idx="53">
                  <c:v>136</c:v>
                </c:pt>
                <c:pt idx="54">
                  <c:v>179.20000000000002</c:v>
                </c:pt>
                <c:pt idx="55">
                  <c:v>155.20000000000002</c:v>
                </c:pt>
                <c:pt idx="56">
                  <c:v>188.8</c:v>
                </c:pt>
                <c:pt idx="57">
                  <c:v>153.60000000000002</c:v>
                </c:pt>
                <c:pt idx="58">
                  <c:v>176</c:v>
                </c:pt>
                <c:pt idx="59">
                  <c:v>155.20000000000002</c:v>
                </c:pt>
                <c:pt idx="60">
                  <c:v>184</c:v>
                </c:pt>
                <c:pt idx="61">
                  <c:v>150.4</c:v>
                </c:pt>
                <c:pt idx="62">
                  <c:v>184</c:v>
                </c:pt>
                <c:pt idx="63">
                  <c:v>140.80000000000001</c:v>
                </c:pt>
                <c:pt idx="64">
                  <c:v>187.20000000000002</c:v>
                </c:pt>
                <c:pt idx="65">
                  <c:v>147.20000000000002</c:v>
                </c:pt>
                <c:pt idx="66">
                  <c:v>187.20000000000002</c:v>
                </c:pt>
                <c:pt idx="67">
                  <c:v>156.80000000000001</c:v>
                </c:pt>
                <c:pt idx="68">
                  <c:v>182.4</c:v>
                </c:pt>
                <c:pt idx="69">
                  <c:v>147.20000000000002</c:v>
                </c:pt>
                <c:pt idx="70">
                  <c:v>176</c:v>
                </c:pt>
                <c:pt idx="71">
                  <c:v>156.80000000000001</c:v>
                </c:pt>
                <c:pt idx="72">
                  <c:v>168</c:v>
                </c:pt>
                <c:pt idx="73">
                  <c:v>174.4</c:v>
                </c:pt>
                <c:pt idx="74">
                  <c:v>182.4</c:v>
                </c:pt>
                <c:pt idx="75">
                  <c:v>168</c:v>
                </c:pt>
              </c:numCache>
            </c:numRef>
          </c:val>
        </c:ser>
        <c:marker val="1"/>
        <c:axId val="282226048"/>
        <c:axId val="282244224"/>
      </c:lineChart>
      <c:catAx>
        <c:axId val="282226048"/>
        <c:scaling>
          <c:orientation val="minMax"/>
        </c:scaling>
        <c:axPos val="b"/>
        <c:numFmt formatCode="General" sourceLinked="1"/>
        <c:tickLblPos val="nextTo"/>
        <c:spPr>
          <a:ln w="3175">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en-US"/>
          </a:p>
        </c:txPr>
        <c:crossAx val="282244224"/>
        <c:crosses val="autoZero"/>
        <c:auto val="1"/>
        <c:lblAlgn val="ctr"/>
        <c:lblOffset val="100"/>
        <c:tickLblSkip val="4"/>
        <c:tickMarkSkip val="1"/>
      </c:catAx>
      <c:valAx>
        <c:axId val="282244224"/>
        <c:scaling>
          <c:orientation val="minMax"/>
          <c:max val="1500"/>
          <c:min val="0"/>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en-US"/>
          </a:p>
        </c:txPr>
        <c:crossAx val="282226048"/>
        <c:crosses val="autoZero"/>
        <c:crossBetween val="between"/>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050" b="1"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9.6226415094339726E-2"/>
          <c:y val="9.1525575221094432E-2"/>
          <c:w val="0.87735849056603865"/>
          <c:h val="0.75254361848454798"/>
        </c:manualLayout>
      </c:layout>
      <c:lineChart>
        <c:grouping val="standard"/>
        <c:ser>
          <c:idx val="0"/>
          <c:order val="0"/>
          <c:spPr>
            <a:ln w="38100">
              <a:solidFill>
                <a:srgbClr val="FF0000"/>
              </a:solidFill>
              <a:prstDash val="solid"/>
            </a:ln>
          </c:spPr>
          <c:marker>
            <c:symbol val="none"/>
          </c:marker>
          <c:val>
            <c:numRef>
              <c:f>'Signal''noise'!$O$16:$O$96</c:f>
              <c:numCache>
                <c:formatCode>General</c:formatCode>
                <c:ptCount val="81"/>
                <c:pt idx="0">
                  <c:v>372</c:v>
                </c:pt>
                <c:pt idx="1">
                  <c:v>452</c:v>
                </c:pt>
                <c:pt idx="2">
                  <c:v>376</c:v>
                </c:pt>
                <c:pt idx="3">
                  <c:v>420</c:v>
                </c:pt>
                <c:pt idx="4">
                  <c:v>412</c:v>
                </c:pt>
                <c:pt idx="5">
                  <c:v>420</c:v>
                </c:pt>
                <c:pt idx="6">
                  <c:v>388</c:v>
                </c:pt>
                <c:pt idx="7">
                  <c:v>436</c:v>
                </c:pt>
                <c:pt idx="8">
                  <c:v>376</c:v>
                </c:pt>
                <c:pt idx="9">
                  <c:v>432</c:v>
                </c:pt>
                <c:pt idx="10">
                  <c:v>416</c:v>
                </c:pt>
                <c:pt idx="11">
                  <c:v>424</c:v>
                </c:pt>
                <c:pt idx="12">
                  <c:v>352</c:v>
                </c:pt>
                <c:pt idx="13">
                  <c:v>424</c:v>
                </c:pt>
                <c:pt idx="14">
                  <c:v>376</c:v>
                </c:pt>
                <c:pt idx="15">
                  <c:v>448</c:v>
                </c:pt>
                <c:pt idx="16">
                  <c:v>372</c:v>
                </c:pt>
                <c:pt idx="17">
                  <c:v>448</c:v>
                </c:pt>
                <c:pt idx="18">
                  <c:v>384</c:v>
                </c:pt>
                <c:pt idx="19">
                  <c:v>452</c:v>
                </c:pt>
                <c:pt idx="20">
                  <c:v>384</c:v>
                </c:pt>
                <c:pt idx="21">
                  <c:v>440</c:v>
                </c:pt>
                <c:pt idx="22">
                  <c:v>360</c:v>
                </c:pt>
                <c:pt idx="23">
                  <c:v>444</c:v>
                </c:pt>
                <c:pt idx="24">
                  <c:v>364</c:v>
                </c:pt>
                <c:pt idx="25">
                  <c:v>436</c:v>
                </c:pt>
                <c:pt idx="26">
                  <c:v>404</c:v>
                </c:pt>
                <c:pt idx="27">
                  <c:v>452</c:v>
                </c:pt>
                <c:pt idx="28">
                  <c:v>400</c:v>
                </c:pt>
                <c:pt idx="29">
                  <c:v>444</c:v>
                </c:pt>
                <c:pt idx="30">
                  <c:v>404</c:v>
                </c:pt>
                <c:pt idx="31">
                  <c:v>416</c:v>
                </c:pt>
                <c:pt idx="32">
                  <c:v>384</c:v>
                </c:pt>
                <c:pt idx="33">
                  <c:v>412</c:v>
                </c:pt>
                <c:pt idx="34">
                  <c:v>392</c:v>
                </c:pt>
                <c:pt idx="35">
                  <c:v>420</c:v>
                </c:pt>
                <c:pt idx="36">
                  <c:v>340</c:v>
                </c:pt>
                <c:pt idx="37">
                  <c:v>452</c:v>
                </c:pt>
                <c:pt idx="38">
                  <c:v>412</c:v>
                </c:pt>
                <c:pt idx="39">
                  <c:v>396</c:v>
                </c:pt>
                <c:pt idx="40">
                  <c:v>432</c:v>
                </c:pt>
                <c:pt idx="41">
                  <c:v>376</c:v>
                </c:pt>
                <c:pt idx="42">
                  <c:v>420</c:v>
                </c:pt>
                <c:pt idx="43">
                  <c:v>344</c:v>
                </c:pt>
                <c:pt idx="44">
                  <c:v>444</c:v>
                </c:pt>
                <c:pt idx="45">
                  <c:v>404</c:v>
                </c:pt>
                <c:pt idx="46">
                  <c:v>468</c:v>
                </c:pt>
                <c:pt idx="47">
                  <c:v>396</c:v>
                </c:pt>
                <c:pt idx="48">
                  <c:v>448</c:v>
                </c:pt>
                <c:pt idx="49">
                  <c:v>384</c:v>
                </c:pt>
                <c:pt idx="50">
                  <c:v>440</c:v>
                </c:pt>
                <c:pt idx="51">
                  <c:v>376</c:v>
                </c:pt>
                <c:pt idx="52">
                  <c:v>468</c:v>
                </c:pt>
                <c:pt idx="53">
                  <c:v>344</c:v>
                </c:pt>
                <c:pt idx="54">
                  <c:v>452</c:v>
                </c:pt>
                <c:pt idx="55">
                  <c:v>392</c:v>
                </c:pt>
                <c:pt idx="56">
                  <c:v>476</c:v>
                </c:pt>
                <c:pt idx="57">
                  <c:v>388</c:v>
                </c:pt>
                <c:pt idx="58">
                  <c:v>444</c:v>
                </c:pt>
                <c:pt idx="59">
                  <c:v>392</c:v>
                </c:pt>
                <c:pt idx="60">
                  <c:v>464</c:v>
                </c:pt>
                <c:pt idx="61">
                  <c:v>380</c:v>
                </c:pt>
                <c:pt idx="62">
                  <c:v>464</c:v>
                </c:pt>
                <c:pt idx="63">
                  <c:v>356</c:v>
                </c:pt>
                <c:pt idx="64">
                  <c:v>472</c:v>
                </c:pt>
                <c:pt idx="65">
                  <c:v>372</c:v>
                </c:pt>
                <c:pt idx="66">
                  <c:v>472</c:v>
                </c:pt>
                <c:pt idx="67">
                  <c:v>396</c:v>
                </c:pt>
                <c:pt idx="68">
                  <c:v>460</c:v>
                </c:pt>
                <c:pt idx="69">
                  <c:v>372</c:v>
                </c:pt>
                <c:pt idx="70">
                  <c:v>444</c:v>
                </c:pt>
                <c:pt idx="71">
                  <c:v>396</c:v>
                </c:pt>
                <c:pt idx="72">
                  <c:v>424</c:v>
                </c:pt>
                <c:pt idx="73">
                  <c:v>440</c:v>
                </c:pt>
                <c:pt idx="74">
                  <c:v>460</c:v>
                </c:pt>
                <c:pt idx="75">
                  <c:v>424</c:v>
                </c:pt>
                <c:pt idx="76">
                  <c:v>456</c:v>
                </c:pt>
                <c:pt idx="77">
                  <c:v>384</c:v>
                </c:pt>
                <c:pt idx="78">
                  <c:v>496</c:v>
                </c:pt>
                <c:pt idx="79">
                  <c:v>428</c:v>
                </c:pt>
                <c:pt idx="80">
                  <c:v>412</c:v>
                </c:pt>
              </c:numCache>
            </c:numRef>
          </c:val>
        </c:ser>
        <c:ser>
          <c:idx val="1"/>
          <c:order val="1"/>
          <c:spPr>
            <a:ln w="38100">
              <a:solidFill>
                <a:srgbClr val="FF00FF"/>
              </a:solidFill>
              <a:prstDash val="solid"/>
            </a:ln>
          </c:spPr>
          <c:marker>
            <c:symbol val="none"/>
          </c:marker>
          <c:val>
            <c:numRef>
              <c:f>'Signal''noise'!#REF!</c:f>
              <c:numCache>
                <c:formatCode>General</c:formatCode>
                <c:ptCount val="1"/>
                <c:pt idx="0">
                  <c:v>1</c:v>
                </c:pt>
              </c:numCache>
            </c:numRef>
          </c:val>
        </c:ser>
        <c:ser>
          <c:idx val="2"/>
          <c:order val="2"/>
          <c:spPr>
            <a:ln w="38100">
              <a:solidFill>
                <a:srgbClr val="0000FF"/>
              </a:solidFill>
              <a:prstDash val="solid"/>
            </a:ln>
          </c:spPr>
          <c:marker>
            <c:symbol val="none"/>
          </c:marker>
          <c:val>
            <c:numRef>
              <c:f>'Signal''noise'!$P$19:$P$96</c:f>
              <c:numCache>
                <c:formatCode>General</c:formatCode>
                <c:ptCount val="78"/>
                <c:pt idx="0">
                  <c:v>416</c:v>
                </c:pt>
                <c:pt idx="1">
                  <c:v>417.5</c:v>
                </c:pt>
                <c:pt idx="2">
                  <c:v>415.5</c:v>
                </c:pt>
                <c:pt idx="3">
                  <c:v>412</c:v>
                </c:pt>
                <c:pt idx="4">
                  <c:v>409.5</c:v>
                </c:pt>
                <c:pt idx="5">
                  <c:v>410</c:v>
                </c:pt>
                <c:pt idx="6">
                  <c:v>407.5</c:v>
                </c:pt>
                <c:pt idx="7">
                  <c:v>412.5</c:v>
                </c:pt>
                <c:pt idx="8">
                  <c:v>413</c:v>
                </c:pt>
                <c:pt idx="9">
                  <c:v>405.5</c:v>
                </c:pt>
                <c:pt idx="10">
                  <c:v>406</c:v>
                </c:pt>
                <c:pt idx="11">
                  <c:v>404.5</c:v>
                </c:pt>
                <c:pt idx="12">
                  <c:v>406</c:v>
                </c:pt>
                <c:pt idx="13">
                  <c:v>405.5</c:v>
                </c:pt>
                <c:pt idx="14">
                  <c:v>407.5</c:v>
                </c:pt>
                <c:pt idx="15">
                  <c:v>403.5</c:v>
                </c:pt>
                <c:pt idx="16">
                  <c:v>407</c:v>
                </c:pt>
                <c:pt idx="17">
                  <c:v>411</c:v>
                </c:pt>
                <c:pt idx="18">
                  <c:v>413</c:v>
                </c:pt>
                <c:pt idx="19">
                  <c:v>411</c:v>
                </c:pt>
                <c:pt idx="20">
                  <c:v>410.5</c:v>
                </c:pt>
                <c:pt idx="21">
                  <c:v>409.5</c:v>
                </c:pt>
                <c:pt idx="22">
                  <c:v>408</c:v>
                </c:pt>
                <c:pt idx="23">
                  <c:v>410.5</c:v>
                </c:pt>
                <c:pt idx="24">
                  <c:v>410.5</c:v>
                </c:pt>
                <c:pt idx="25">
                  <c:v>412.5</c:v>
                </c:pt>
                <c:pt idx="26">
                  <c:v>413</c:v>
                </c:pt>
                <c:pt idx="27">
                  <c:v>418.5</c:v>
                </c:pt>
                <c:pt idx="28">
                  <c:v>415</c:v>
                </c:pt>
                <c:pt idx="29">
                  <c:v>417.5</c:v>
                </c:pt>
                <c:pt idx="30">
                  <c:v>414.5</c:v>
                </c:pt>
                <c:pt idx="31">
                  <c:v>413</c:v>
                </c:pt>
                <c:pt idx="32">
                  <c:v>409</c:v>
                </c:pt>
                <c:pt idx="33">
                  <c:v>401.5</c:v>
                </c:pt>
                <c:pt idx="34">
                  <c:v>402.5</c:v>
                </c:pt>
                <c:pt idx="35">
                  <c:v>403.5</c:v>
                </c:pt>
                <c:pt idx="36">
                  <c:v>401</c:v>
                </c:pt>
                <c:pt idx="37">
                  <c:v>407</c:v>
                </c:pt>
                <c:pt idx="38">
                  <c:v>402.5</c:v>
                </c:pt>
                <c:pt idx="39">
                  <c:v>406</c:v>
                </c:pt>
                <c:pt idx="40">
                  <c:v>396.5</c:v>
                </c:pt>
                <c:pt idx="41">
                  <c:v>409.5</c:v>
                </c:pt>
                <c:pt idx="42">
                  <c:v>403.5</c:v>
                </c:pt>
                <c:pt idx="43">
                  <c:v>410.5</c:v>
                </c:pt>
                <c:pt idx="44">
                  <c:v>410.5</c:v>
                </c:pt>
                <c:pt idx="45">
                  <c:v>412.5</c:v>
                </c:pt>
                <c:pt idx="46">
                  <c:v>413.5</c:v>
                </c:pt>
                <c:pt idx="47">
                  <c:v>416</c:v>
                </c:pt>
                <c:pt idx="48">
                  <c:v>420</c:v>
                </c:pt>
                <c:pt idx="49">
                  <c:v>423</c:v>
                </c:pt>
                <c:pt idx="50">
                  <c:v>415.5</c:v>
                </c:pt>
                <c:pt idx="51">
                  <c:v>413.5</c:v>
                </c:pt>
                <c:pt idx="52">
                  <c:v>416</c:v>
                </c:pt>
                <c:pt idx="53">
                  <c:v>408</c:v>
                </c:pt>
                <c:pt idx="54">
                  <c:v>421.14285714285717</c:v>
                </c:pt>
                <c:pt idx="55">
                  <c:v>413.71428571428572</c:v>
                </c:pt>
                <c:pt idx="56">
                  <c:v>423.42857142857144</c:v>
                </c:pt>
                <c:pt idx="57">
                  <c:v>412.57142857142856</c:v>
                </c:pt>
                <c:pt idx="58">
                  <c:v>429.71428571428572</c:v>
                </c:pt>
                <c:pt idx="59">
                  <c:v>419.42857142857144</c:v>
                </c:pt>
                <c:pt idx="60">
                  <c:v>420.5</c:v>
                </c:pt>
                <c:pt idx="61">
                  <c:v>420</c:v>
                </c:pt>
                <c:pt idx="62">
                  <c:v>418</c:v>
                </c:pt>
                <c:pt idx="63">
                  <c:v>421.5</c:v>
                </c:pt>
                <c:pt idx="64">
                  <c:v>422</c:v>
                </c:pt>
                <c:pt idx="65">
                  <c:v>421.5</c:v>
                </c:pt>
                <c:pt idx="66">
                  <c:v>420.5</c:v>
                </c:pt>
                <c:pt idx="67">
                  <c:v>418</c:v>
                </c:pt>
                <c:pt idx="68">
                  <c:v>423</c:v>
                </c:pt>
                <c:pt idx="69">
                  <c:v>417</c:v>
                </c:pt>
                <c:pt idx="70">
                  <c:v>425.5</c:v>
                </c:pt>
                <c:pt idx="71">
                  <c:v>424</c:v>
                </c:pt>
                <c:pt idx="72">
                  <c:v>427.5</c:v>
                </c:pt>
                <c:pt idx="73">
                  <c:v>427</c:v>
                </c:pt>
                <c:pt idx="74">
                  <c:v>428.5</c:v>
                </c:pt>
                <c:pt idx="75">
                  <c:v>435</c:v>
                </c:pt>
                <c:pt idx="76">
                  <c:v>439</c:v>
                </c:pt>
                <c:pt idx="77">
                  <c:v>437.5</c:v>
                </c:pt>
              </c:numCache>
            </c:numRef>
          </c:val>
        </c:ser>
        <c:marker val="1"/>
        <c:axId val="282269952"/>
        <c:axId val="282271744"/>
      </c:lineChart>
      <c:catAx>
        <c:axId val="282269952"/>
        <c:scaling>
          <c:orientation val="minMax"/>
        </c:scaling>
        <c:axPos val="b"/>
        <c:numFmt formatCode="General"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282271744"/>
        <c:crosses val="autoZero"/>
        <c:auto val="1"/>
        <c:lblAlgn val="ctr"/>
        <c:lblOffset val="100"/>
        <c:tickLblSkip val="4"/>
        <c:tickMarkSkip val="1"/>
      </c:catAx>
      <c:valAx>
        <c:axId val="282271744"/>
        <c:scaling>
          <c:orientation val="minMax"/>
          <c:max val="700"/>
          <c:min val="300"/>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282269952"/>
        <c:crosses val="autoZero"/>
        <c:crossBetween val="between"/>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lang val="en-US"/>
  <c:chart>
    <c:title/>
    <c:view3D>
      <c:rotX val="30"/>
      <c:perspective val="30"/>
    </c:view3D>
    <c:plotArea>
      <c:layout/>
      <c:pie3DChart>
        <c:varyColors val="1"/>
        <c:ser>
          <c:idx val="0"/>
          <c:order val="0"/>
          <c:tx>
            <c:strRef>
              <c:f>U_Kragten!$E$15</c:f>
              <c:strCache>
                <c:ptCount val="1"/>
                <c:pt idx="0">
                  <c:v>Index</c:v>
                </c:pt>
              </c:strCache>
            </c:strRef>
          </c:tx>
          <c:explosion val="66"/>
          <c:dLbls>
            <c:showCatName val="1"/>
            <c:showPercent val="1"/>
            <c:showLeaderLines val="1"/>
          </c:dLbls>
          <c:cat>
            <c:strRef>
              <c:f>U_Kragten!$F$14:$I$14</c:f>
              <c:strCache>
                <c:ptCount val="4"/>
                <c:pt idx="0">
                  <c:v>X1</c:v>
                </c:pt>
                <c:pt idx="1">
                  <c:v>X2</c:v>
                </c:pt>
                <c:pt idx="2">
                  <c:v>X3</c:v>
                </c:pt>
                <c:pt idx="3">
                  <c:v>X4</c:v>
                </c:pt>
              </c:strCache>
            </c:strRef>
          </c:cat>
          <c:val>
            <c:numRef>
              <c:f>U_Kragten!$F$15:$I$15</c:f>
              <c:numCache>
                <c:formatCode>0%</c:formatCode>
                <c:ptCount val="4"/>
                <c:pt idx="0">
                  <c:v>3.7087179265878692E-2</c:v>
                </c:pt>
                <c:pt idx="1">
                  <c:v>0.50810472947839247</c:v>
                </c:pt>
                <c:pt idx="2">
                  <c:v>0.16118699658530783</c:v>
                </c:pt>
                <c:pt idx="3">
                  <c:v>0.29362109467042102</c:v>
                </c:pt>
              </c:numCache>
            </c:numRef>
          </c:val>
        </c:ser>
        <c:dLbls>
          <c:showCatName val="1"/>
          <c:showPercent val="1"/>
        </c:dLbls>
      </c:pie3DChart>
    </c:plotArea>
    <c:plotVisOnly val="1"/>
  </c:chart>
  <c:printSettings>
    <c:headerFooter/>
    <c:pageMargins b="0.75000000000000266" l="0.70000000000000062" r="0.70000000000000062" t="0.7500000000000026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1"/>
          <c:order val="0"/>
          <c:val>
            <c:numRef>
              <c:f>'sample10''from100'!$B$4:$B$103</c:f>
              <c:numCache>
                <c:formatCode>General</c:formatCode>
                <c:ptCount val="100"/>
                <c:pt idx="0">
                  <c:v>6.23</c:v>
                </c:pt>
                <c:pt idx="1">
                  <c:v>6.2</c:v>
                </c:pt>
                <c:pt idx="2">
                  <c:v>6.28</c:v>
                </c:pt>
                <c:pt idx="3">
                  <c:v>6.21</c:v>
                </c:pt>
                <c:pt idx="4">
                  <c:v>6.25</c:v>
                </c:pt>
                <c:pt idx="5">
                  <c:v>6.07</c:v>
                </c:pt>
                <c:pt idx="6">
                  <c:v>6.05</c:v>
                </c:pt>
                <c:pt idx="7">
                  <c:v>6.26</c:v>
                </c:pt>
                <c:pt idx="8">
                  <c:v>6.25</c:v>
                </c:pt>
                <c:pt idx="9">
                  <c:v>6.3</c:v>
                </c:pt>
                <c:pt idx="10">
                  <c:v>6.29</c:v>
                </c:pt>
                <c:pt idx="11">
                  <c:v>6.14</c:v>
                </c:pt>
                <c:pt idx="12">
                  <c:v>6.36</c:v>
                </c:pt>
                <c:pt idx="13">
                  <c:v>6.34</c:v>
                </c:pt>
                <c:pt idx="14">
                  <c:v>6.24</c:v>
                </c:pt>
                <c:pt idx="15">
                  <c:v>6.39</c:v>
                </c:pt>
                <c:pt idx="16">
                  <c:v>6.43</c:v>
                </c:pt>
                <c:pt idx="17">
                  <c:v>6.33</c:v>
                </c:pt>
                <c:pt idx="18">
                  <c:v>6.25</c:v>
                </c:pt>
                <c:pt idx="19">
                  <c:v>6.17</c:v>
                </c:pt>
                <c:pt idx="20">
                  <c:v>6.17</c:v>
                </c:pt>
                <c:pt idx="21">
                  <c:v>6.17</c:v>
                </c:pt>
                <c:pt idx="22">
                  <c:v>6.24</c:v>
                </c:pt>
                <c:pt idx="23">
                  <c:v>6.2</c:v>
                </c:pt>
                <c:pt idx="24">
                  <c:v>6.23</c:v>
                </c:pt>
                <c:pt idx="25">
                  <c:v>6.24</c:v>
                </c:pt>
                <c:pt idx="26">
                  <c:v>6.24</c:v>
                </c:pt>
                <c:pt idx="27">
                  <c:v>6.35</c:v>
                </c:pt>
                <c:pt idx="28">
                  <c:v>6.4</c:v>
                </c:pt>
                <c:pt idx="29">
                  <c:v>6.3</c:v>
                </c:pt>
                <c:pt idx="30">
                  <c:v>6.17</c:v>
                </c:pt>
                <c:pt idx="31">
                  <c:v>6.09</c:v>
                </c:pt>
                <c:pt idx="32">
                  <c:v>6.4</c:v>
                </c:pt>
                <c:pt idx="33">
                  <c:v>6.16</c:v>
                </c:pt>
                <c:pt idx="34">
                  <c:v>6.3</c:v>
                </c:pt>
                <c:pt idx="35">
                  <c:v>6.19</c:v>
                </c:pt>
                <c:pt idx="36">
                  <c:v>6.25</c:v>
                </c:pt>
                <c:pt idx="37">
                  <c:v>6.28</c:v>
                </c:pt>
                <c:pt idx="38">
                  <c:v>6.32</c:v>
                </c:pt>
                <c:pt idx="39">
                  <c:v>6.27</c:v>
                </c:pt>
                <c:pt idx="40">
                  <c:v>6.15</c:v>
                </c:pt>
                <c:pt idx="41">
                  <c:v>6.09</c:v>
                </c:pt>
                <c:pt idx="42">
                  <c:v>6.27</c:v>
                </c:pt>
                <c:pt idx="43">
                  <c:v>6.21</c:v>
                </c:pt>
                <c:pt idx="44">
                  <c:v>6.46</c:v>
                </c:pt>
                <c:pt idx="45">
                  <c:v>6.23</c:v>
                </c:pt>
                <c:pt idx="46">
                  <c:v>6.25</c:v>
                </c:pt>
                <c:pt idx="47">
                  <c:v>6.18</c:v>
                </c:pt>
                <c:pt idx="48">
                  <c:v>6.2</c:v>
                </c:pt>
                <c:pt idx="49">
                  <c:v>6.3</c:v>
                </c:pt>
                <c:pt idx="50">
                  <c:v>6.29</c:v>
                </c:pt>
                <c:pt idx="51">
                  <c:v>6.22</c:v>
                </c:pt>
                <c:pt idx="52">
                  <c:v>6.19</c:v>
                </c:pt>
                <c:pt idx="53">
                  <c:v>6.2</c:v>
                </c:pt>
                <c:pt idx="54">
                  <c:v>6.36</c:v>
                </c:pt>
                <c:pt idx="55">
                  <c:v>6.23</c:v>
                </c:pt>
                <c:pt idx="56">
                  <c:v>6.34</c:v>
                </c:pt>
                <c:pt idx="57">
                  <c:v>6.14</c:v>
                </c:pt>
                <c:pt idx="58">
                  <c:v>6.29</c:v>
                </c:pt>
                <c:pt idx="59">
                  <c:v>6.39</c:v>
                </c:pt>
                <c:pt idx="60">
                  <c:v>6.31</c:v>
                </c:pt>
                <c:pt idx="61">
                  <c:v>6.26</c:v>
                </c:pt>
                <c:pt idx="62">
                  <c:v>6.36</c:v>
                </c:pt>
                <c:pt idx="63">
                  <c:v>6.1</c:v>
                </c:pt>
                <c:pt idx="64">
                  <c:v>6.31</c:v>
                </c:pt>
                <c:pt idx="65">
                  <c:v>6.24</c:v>
                </c:pt>
                <c:pt idx="66">
                  <c:v>6.26</c:v>
                </c:pt>
                <c:pt idx="67">
                  <c:v>6.13</c:v>
                </c:pt>
                <c:pt idx="68">
                  <c:v>6.3</c:v>
                </c:pt>
                <c:pt idx="69">
                  <c:v>6.22</c:v>
                </c:pt>
                <c:pt idx="70">
                  <c:v>6.02</c:v>
                </c:pt>
                <c:pt idx="71">
                  <c:v>6.09</c:v>
                </c:pt>
                <c:pt idx="72">
                  <c:v>6.24</c:v>
                </c:pt>
                <c:pt idx="73">
                  <c:v>6.36</c:v>
                </c:pt>
                <c:pt idx="74">
                  <c:v>6.31</c:v>
                </c:pt>
                <c:pt idx="75">
                  <c:v>6.29</c:v>
                </c:pt>
                <c:pt idx="76">
                  <c:v>6.33</c:v>
                </c:pt>
                <c:pt idx="77">
                  <c:v>6.3</c:v>
                </c:pt>
                <c:pt idx="78">
                  <c:v>6.37</c:v>
                </c:pt>
                <c:pt idx="79">
                  <c:v>6.11</c:v>
                </c:pt>
                <c:pt idx="80">
                  <c:v>6.33</c:v>
                </c:pt>
                <c:pt idx="81">
                  <c:v>6.15</c:v>
                </c:pt>
                <c:pt idx="82">
                  <c:v>6.12</c:v>
                </c:pt>
                <c:pt idx="83">
                  <c:v>6.21</c:v>
                </c:pt>
                <c:pt idx="84">
                  <c:v>6.34</c:v>
                </c:pt>
                <c:pt idx="85">
                  <c:v>6.3</c:v>
                </c:pt>
                <c:pt idx="86">
                  <c:v>6.44</c:v>
                </c:pt>
                <c:pt idx="87">
                  <c:v>6.27</c:v>
                </c:pt>
                <c:pt idx="88">
                  <c:v>6.36</c:v>
                </c:pt>
                <c:pt idx="89">
                  <c:v>6.19</c:v>
                </c:pt>
                <c:pt idx="90">
                  <c:v>6.24</c:v>
                </c:pt>
                <c:pt idx="91">
                  <c:v>6.32</c:v>
                </c:pt>
                <c:pt idx="92">
                  <c:v>6.16</c:v>
                </c:pt>
                <c:pt idx="93">
                  <c:v>6.32</c:v>
                </c:pt>
                <c:pt idx="94">
                  <c:v>6.24</c:v>
                </c:pt>
                <c:pt idx="95">
                  <c:v>6.15</c:v>
                </c:pt>
                <c:pt idx="96">
                  <c:v>6.17</c:v>
                </c:pt>
                <c:pt idx="97">
                  <c:v>6.15</c:v>
                </c:pt>
                <c:pt idx="98">
                  <c:v>6.13</c:v>
                </c:pt>
                <c:pt idx="99">
                  <c:v>6.15</c:v>
                </c:pt>
              </c:numCache>
            </c:numRef>
          </c:val>
        </c:ser>
        <c:marker val="1"/>
        <c:axId val="93344512"/>
        <c:axId val="93346048"/>
      </c:lineChart>
      <c:catAx>
        <c:axId val="93344512"/>
        <c:scaling>
          <c:orientation val="minMax"/>
        </c:scaling>
        <c:axPos val="b"/>
        <c:tickLblPos val="nextTo"/>
        <c:crossAx val="93346048"/>
        <c:crosses val="autoZero"/>
        <c:auto val="1"/>
        <c:lblAlgn val="ctr"/>
        <c:lblOffset val="100"/>
      </c:catAx>
      <c:valAx>
        <c:axId val="93346048"/>
        <c:scaling>
          <c:orientation val="minMax"/>
        </c:scaling>
        <c:axPos val="l"/>
        <c:majorGridlines/>
        <c:numFmt formatCode="General" sourceLinked="1"/>
        <c:tickLblPos val="nextTo"/>
        <c:crossAx val="93344512"/>
        <c:crosses val="autoZero"/>
        <c:crossBetween val="between"/>
      </c:valAx>
    </c:plotArea>
    <c:plotVisOnly val="1"/>
  </c:chart>
  <c:printSettings>
    <c:headerFooter/>
    <c:pageMargins b="0.75000000000000389" l="0.70000000000000062" r="0.70000000000000062" t="0.75000000000000389"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8.5867695755967727E-2"/>
          <c:y val="9.0278083896497593E-2"/>
          <c:w val="0.87119932985741999"/>
          <c:h val="0.78472488310032562"/>
        </c:manualLayout>
      </c:layout>
      <c:scatterChart>
        <c:scatterStyle val="smoothMarker"/>
        <c:ser>
          <c:idx val="0"/>
          <c:order val="0"/>
          <c:tx>
            <c:strRef>
              <c:f>'Smoothing '!$D$55</c:f>
              <c:strCache>
                <c:ptCount val="1"/>
              </c:strCache>
            </c:strRef>
          </c:tx>
          <c:spPr>
            <a:ln w="12700">
              <a:solidFill>
                <a:srgbClr val="000080"/>
              </a:solidFill>
              <a:prstDash val="solid"/>
            </a:ln>
          </c:spPr>
          <c:marker>
            <c:symbol val="none"/>
          </c:marker>
          <c:yVal>
            <c:numRef>
              <c:f>('Smoothing '!$E$55,'Smoothing '!$C$5:$C$53)</c:f>
              <c:numCache>
                <c:formatCode>General</c:formatCode>
                <c:ptCount val="50"/>
                <c:pt idx="1">
                  <c:v>23</c:v>
                </c:pt>
                <c:pt idx="2">
                  <c:v>39.099999999999994</c:v>
                </c:pt>
                <c:pt idx="3">
                  <c:v>29.229999999999997</c:v>
                </c:pt>
                <c:pt idx="4">
                  <c:v>20.668999999999997</c:v>
                </c:pt>
                <c:pt idx="5">
                  <c:v>28.600699999999996</c:v>
                </c:pt>
                <c:pt idx="6">
                  <c:v>49.180209999999995</c:v>
                </c:pt>
                <c:pt idx="7">
                  <c:v>37.854062999999996</c:v>
                </c:pt>
                <c:pt idx="8">
                  <c:v>23.256218899999997</c:v>
                </c:pt>
                <c:pt idx="9">
                  <c:v>67.876865670000001</c:v>
                </c:pt>
                <c:pt idx="10">
                  <c:v>111.363059701</c:v>
                </c:pt>
                <c:pt idx="11">
                  <c:v>99.908917910300005</c:v>
                </c:pt>
                <c:pt idx="12">
                  <c:v>114.67267537308999</c:v>
                </c:pt>
                <c:pt idx="13">
                  <c:v>91.801802611927002</c:v>
                </c:pt>
                <c:pt idx="14">
                  <c:v>100.34054078357809</c:v>
                </c:pt>
                <c:pt idx="15">
                  <c:v>108.50216223507341</c:v>
                </c:pt>
                <c:pt idx="16">
                  <c:v>91.35064867052202</c:v>
                </c:pt>
                <c:pt idx="17">
                  <c:v>96.005194601156603</c:v>
                </c:pt>
                <c:pt idx="18">
                  <c:v>98.801558380346975</c:v>
                </c:pt>
                <c:pt idx="19">
                  <c:v>87.040467514104094</c:v>
                </c:pt>
                <c:pt idx="20">
                  <c:v>114.31214025423122</c:v>
                </c:pt>
                <c:pt idx="21">
                  <c:v>102.19364207626936</c:v>
                </c:pt>
                <c:pt idx="22">
                  <c:v>132.15809262288082</c:v>
                </c:pt>
                <c:pt idx="23">
                  <c:v>111.74742778686424</c:v>
                </c:pt>
                <c:pt idx="24">
                  <c:v>94.424228336059258</c:v>
                </c:pt>
                <c:pt idx="25">
                  <c:v>96.227268500817772</c:v>
                </c:pt>
                <c:pt idx="26">
                  <c:v>61.768180550245333</c:v>
                </c:pt>
                <c:pt idx="27">
                  <c:v>59.130454165073594</c:v>
                </c:pt>
                <c:pt idx="28">
                  <c:v>35.939136249522079</c:v>
                </c:pt>
                <c:pt idx="29">
                  <c:v>34.581740874856621</c:v>
                </c:pt>
                <c:pt idx="30">
                  <c:v>53.774522262456983</c:v>
                </c:pt>
                <c:pt idx="31">
                  <c:v>37.132356678737096</c:v>
                </c:pt>
                <c:pt idx="32">
                  <c:v>49.639707003621126</c:v>
                </c:pt>
                <c:pt idx="33">
                  <c:v>58.991912101086328</c:v>
                </c:pt>
                <c:pt idx="34">
                  <c:v>34.497573630325896</c:v>
                </c:pt>
                <c:pt idx="35">
                  <c:v>43.949272089097761</c:v>
                </c:pt>
                <c:pt idx="36">
                  <c:v>55.184781626729325</c:v>
                </c:pt>
                <c:pt idx="37">
                  <c:v>36.855434488018794</c:v>
                </c:pt>
                <c:pt idx="38">
                  <c:v>31.356630346405638</c:v>
                </c:pt>
                <c:pt idx="39">
                  <c:v>48.606989103921684</c:v>
                </c:pt>
                <c:pt idx="40">
                  <c:v>62.1820967311765</c:v>
                </c:pt>
                <c:pt idx="41">
                  <c:v>34.054629019352944</c:v>
                </c:pt>
                <c:pt idx="42">
                  <c:v>24.216388705805883</c:v>
                </c:pt>
                <c:pt idx="43">
                  <c:v>38.764916611741761</c:v>
                </c:pt>
                <c:pt idx="44">
                  <c:v>27.729474983522525</c:v>
                </c:pt>
                <c:pt idx="45">
                  <c:v>54.518842495056752</c:v>
                </c:pt>
                <c:pt idx="46">
                  <c:v>50.655652748517021</c:v>
                </c:pt>
                <c:pt idx="47">
                  <c:v>34.096695824555106</c:v>
                </c:pt>
                <c:pt idx="48">
                  <c:v>49.429008747366524</c:v>
                </c:pt>
                <c:pt idx="49">
                  <c:v>47.028702624209956</c:v>
                </c:pt>
              </c:numCache>
            </c:numRef>
          </c:yVal>
          <c:smooth val="1"/>
        </c:ser>
        <c:ser>
          <c:idx val="1"/>
          <c:order val="1"/>
          <c:spPr>
            <a:ln w="38100">
              <a:solidFill>
                <a:srgbClr val="FF00FF"/>
              </a:solidFill>
              <a:prstDash val="solid"/>
            </a:ln>
          </c:spPr>
          <c:marker>
            <c:symbol val="none"/>
          </c:marker>
          <c:xVal>
            <c:numRef>
              <c:f>'Smoothing '!$A$4:$A$53</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'Smoothing '!$B$4:$B$53</c:f>
              <c:numCache>
                <c:formatCode>General</c:formatCode>
                <c:ptCount val="50"/>
                <c:pt idx="0">
                  <c:v>23</c:v>
                </c:pt>
                <c:pt idx="1">
                  <c:v>46</c:v>
                </c:pt>
                <c:pt idx="2">
                  <c:v>25</c:v>
                </c:pt>
                <c:pt idx="3">
                  <c:v>17</c:v>
                </c:pt>
                <c:pt idx="4">
                  <c:v>32</c:v>
                </c:pt>
                <c:pt idx="5">
                  <c:v>58</c:v>
                </c:pt>
                <c:pt idx="6">
                  <c:v>33</c:v>
                </c:pt>
                <c:pt idx="7">
                  <c:v>17</c:v>
                </c:pt>
                <c:pt idx="8">
                  <c:v>87</c:v>
                </c:pt>
                <c:pt idx="9">
                  <c:v>130</c:v>
                </c:pt>
                <c:pt idx="10">
                  <c:v>95</c:v>
                </c:pt>
                <c:pt idx="11">
                  <c:v>121</c:v>
                </c:pt>
                <c:pt idx="12">
                  <c:v>82</c:v>
                </c:pt>
                <c:pt idx="13">
                  <c:v>104</c:v>
                </c:pt>
                <c:pt idx="14">
                  <c:v>112</c:v>
                </c:pt>
                <c:pt idx="15">
                  <c:v>84</c:v>
                </c:pt>
                <c:pt idx="16">
                  <c:v>98</c:v>
                </c:pt>
                <c:pt idx="17">
                  <c:v>100</c:v>
                </c:pt>
                <c:pt idx="18">
                  <c:v>82</c:v>
                </c:pt>
                <c:pt idx="19">
                  <c:v>126</c:v>
                </c:pt>
                <c:pt idx="20">
                  <c:v>97</c:v>
                </c:pt>
                <c:pt idx="21">
                  <c:v>145</c:v>
                </c:pt>
                <c:pt idx="22">
                  <c:v>103</c:v>
                </c:pt>
                <c:pt idx="23">
                  <c:v>87</c:v>
                </c:pt>
                <c:pt idx="24">
                  <c:v>97</c:v>
                </c:pt>
                <c:pt idx="25">
                  <c:v>47</c:v>
                </c:pt>
                <c:pt idx="26">
                  <c:v>58</c:v>
                </c:pt>
                <c:pt idx="27">
                  <c:v>26</c:v>
                </c:pt>
                <c:pt idx="28">
                  <c:v>34</c:v>
                </c:pt>
                <c:pt idx="29">
                  <c:v>62</c:v>
                </c:pt>
                <c:pt idx="30">
                  <c:v>30</c:v>
                </c:pt>
                <c:pt idx="31">
                  <c:v>55</c:v>
                </c:pt>
                <c:pt idx="32">
                  <c:v>63</c:v>
                </c:pt>
                <c:pt idx="33">
                  <c:v>24</c:v>
                </c:pt>
                <c:pt idx="34">
                  <c:v>48</c:v>
                </c:pt>
                <c:pt idx="35">
                  <c:v>60</c:v>
                </c:pt>
                <c:pt idx="36">
                  <c:v>29</c:v>
                </c:pt>
                <c:pt idx="37">
                  <c:v>29</c:v>
                </c:pt>
                <c:pt idx="38">
                  <c:v>56</c:v>
                </c:pt>
                <c:pt idx="39">
                  <c:v>68</c:v>
                </c:pt>
                <c:pt idx="40">
                  <c:v>22</c:v>
                </c:pt>
                <c:pt idx="41">
                  <c:v>20</c:v>
                </c:pt>
                <c:pt idx="42">
                  <c:v>45</c:v>
                </c:pt>
                <c:pt idx="43">
                  <c:v>23</c:v>
                </c:pt>
                <c:pt idx="44">
                  <c:v>66</c:v>
                </c:pt>
                <c:pt idx="45">
                  <c:v>49</c:v>
                </c:pt>
                <c:pt idx="46">
                  <c:v>27</c:v>
                </c:pt>
                <c:pt idx="47">
                  <c:v>56</c:v>
                </c:pt>
                <c:pt idx="48">
                  <c:v>46</c:v>
                </c:pt>
                <c:pt idx="49">
                  <c:v>13</c:v>
                </c:pt>
              </c:numCache>
            </c:numRef>
          </c:yVal>
          <c:smooth val="1"/>
        </c:ser>
        <c:ser>
          <c:idx val="3"/>
          <c:order val="2"/>
          <c:spPr>
            <a:ln w="25400">
              <a:solidFill>
                <a:srgbClr val="00FFFF"/>
              </a:solidFill>
              <a:prstDash val="solid"/>
            </a:ln>
          </c:spPr>
          <c:marker>
            <c:symbol val="none"/>
          </c:marker>
          <c:yVal>
            <c:numRef>
              <c:f>'Smoothing '!#REF!</c:f>
              <c:numCache>
                <c:formatCode>General</c:formatCode>
                <c:ptCount val="1"/>
                <c:pt idx="0">
                  <c:v>1</c:v>
                </c:pt>
              </c:numCache>
            </c:numRef>
          </c:yVal>
          <c:smooth val="1"/>
        </c:ser>
        <c:ser>
          <c:idx val="4"/>
          <c:order val="3"/>
          <c:tx>
            <c:strRef>
              <c:f>'Smoothing '!$F$4</c:f>
              <c:strCache>
                <c:ptCount val="1"/>
              </c:strCache>
            </c:strRef>
          </c:tx>
          <c:spPr>
            <a:ln w="25400">
              <a:solidFill>
                <a:srgbClr val="800080"/>
              </a:solidFill>
              <a:prstDash val="solid"/>
            </a:ln>
          </c:spPr>
          <c:marker>
            <c:symbol val="none"/>
          </c:marker>
          <c:yVal>
            <c:numRef>
              <c:f>'Smoothing '!$F$5:$F$53</c:f>
              <c:numCache>
                <c:formatCode>General</c:formatCode>
                <c:ptCount val="49"/>
                <c:pt idx="3">
                  <c:v>25</c:v>
                </c:pt>
                <c:pt idx="4">
                  <c:v>32</c:v>
                </c:pt>
                <c:pt idx="5">
                  <c:v>32</c:v>
                </c:pt>
                <c:pt idx="6">
                  <c:v>32</c:v>
                </c:pt>
                <c:pt idx="7">
                  <c:v>33</c:v>
                </c:pt>
                <c:pt idx="8">
                  <c:v>58</c:v>
                </c:pt>
                <c:pt idx="9">
                  <c:v>87</c:v>
                </c:pt>
                <c:pt idx="10">
                  <c:v>95</c:v>
                </c:pt>
                <c:pt idx="11">
                  <c:v>95</c:v>
                </c:pt>
                <c:pt idx="12">
                  <c:v>104</c:v>
                </c:pt>
                <c:pt idx="13">
                  <c:v>104</c:v>
                </c:pt>
                <c:pt idx="14">
                  <c:v>104</c:v>
                </c:pt>
                <c:pt idx="15">
                  <c:v>98</c:v>
                </c:pt>
                <c:pt idx="16">
                  <c:v>100</c:v>
                </c:pt>
                <c:pt idx="17">
                  <c:v>98</c:v>
                </c:pt>
                <c:pt idx="18">
                  <c:v>98</c:v>
                </c:pt>
                <c:pt idx="19">
                  <c:v>98</c:v>
                </c:pt>
                <c:pt idx="20">
                  <c:v>100</c:v>
                </c:pt>
                <c:pt idx="21">
                  <c:v>103</c:v>
                </c:pt>
                <c:pt idx="22">
                  <c:v>103</c:v>
                </c:pt>
                <c:pt idx="23">
                  <c:v>97</c:v>
                </c:pt>
                <c:pt idx="24">
                  <c:v>97</c:v>
                </c:pt>
                <c:pt idx="25">
                  <c:v>87</c:v>
                </c:pt>
                <c:pt idx="26">
                  <c:v>58</c:v>
                </c:pt>
                <c:pt idx="27">
                  <c:v>47</c:v>
                </c:pt>
                <c:pt idx="28">
                  <c:v>47</c:v>
                </c:pt>
                <c:pt idx="29">
                  <c:v>34</c:v>
                </c:pt>
                <c:pt idx="30">
                  <c:v>34</c:v>
                </c:pt>
                <c:pt idx="31">
                  <c:v>55</c:v>
                </c:pt>
                <c:pt idx="32">
                  <c:v>55</c:v>
                </c:pt>
                <c:pt idx="33">
                  <c:v>48</c:v>
                </c:pt>
                <c:pt idx="34">
                  <c:v>55</c:v>
                </c:pt>
                <c:pt idx="35">
                  <c:v>48</c:v>
                </c:pt>
                <c:pt idx="36">
                  <c:v>29</c:v>
                </c:pt>
                <c:pt idx="37">
                  <c:v>48</c:v>
                </c:pt>
                <c:pt idx="38">
                  <c:v>56</c:v>
                </c:pt>
                <c:pt idx="39">
                  <c:v>29</c:v>
                </c:pt>
                <c:pt idx="40">
                  <c:v>29</c:v>
                </c:pt>
                <c:pt idx="41">
                  <c:v>45</c:v>
                </c:pt>
                <c:pt idx="42">
                  <c:v>23</c:v>
                </c:pt>
                <c:pt idx="43">
                  <c:v>23</c:v>
                </c:pt>
                <c:pt idx="44">
                  <c:v>45</c:v>
                </c:pt>
                <c:pt idx="45">
                  <c:v>45</c:v>
                </c:pt>
                <c:pt idx="46">
                  <c:v>49</c:v>
                </c:pt>
                <c:pt idx="47">
                  <c:v>49</c:v>
                </c:pt>
                <c:pt idx="48">
                  <c:v>46</c:v>
                </c:pt>
              </c:numCache>
            </c:numRef>
          </c:yVal>
          <c:smooth val="1"/>
        </c:ser>
        <c:ser>
          <c:idx val="5"/>
          <c:order val="4"/>
          <c:spPr>
            <a:ln w="12700">
              <a:solidFill>
                <a:srgbClr val="800000"/>
              </a:solidFill>
              <a:prstDash val="solid"/>
            </a:ln>
          </c:spPr>
          <c:marker>
            <c:symbol val="none"/>
          </c:marker>
          <c:yVal>
            <c:numRef>
              <c:f>'Smoothing '!$H$4:$H$53</c:f>
              <c:numCache>
                <c:formatCode>General</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73.599999999999994</c:v>
                </c:pt>
                <c:pt idx="20">
                  <c:v>77.3</c:v>
                </c:pt>
                <c:pt idx="21">
                  <c:v>82.25</c:v>
                </c:pt>
                <c:pt idx="22">
                  <c:v>86.15</c:v>
                </c:pt>
                <c:pt idx="23">
                  <c:v>89.65</c:v>
                </c:pt>
                <c:pt idx="24">
                  <c:v>92.9</c:v>
                </c:pt>
                <c:pt idx="25">
                  <c:v>92.35</c:v>
                </c:pt>
                <c:pt idx="26">
                  <c:v>93.6</c:v>
                </c:pt>
                <c:pt idx="27">
                  <c:v>94.05</c:v>
                </c:pt>
                <c:pt idx="28">
                  <c:v>91.4</c:v>
                </c:pt>
                <c:pt idx="29">
                  <c:v>88</c:v>
                </c:pt>
                <c:pt idx="30">
                  <c:v>84.75</c:v>
                </c:pt>
                <c:pt idx="31">
                  <c:v>81.45</c:v>
                </c:pt>
                <c:pt idx="32">
                  <c:v>80.5</c:v>
                </c:pt>
                <c:pt idx="33">
                  <c:v>76.5</c:v>
                </c:pt>
                <c:pt idx="34">
                  <c:v>73.3</c:v>
                </c:pt>
                <c:pt idx="35">
                  <c:v>72.099999999999994</c:v>
                </c:pt>
                <c:pt idx="36">
                  <c:v>68.650000000000006</c:v>
                </c:pt>
                <c:pt idx="37">
                  <c:v>65.099999999999994</c:v>
                </c:pt>
                <c:pt idx="38">
                  <c:v>63.8</c:v>
                </c:pt>
                <c:pt idx="39">
                  <c:v>60.9</c:v>
                </c:pt>
                <c:pt idx="40">
                  <c:v>57.15</c:v>
                </c:pt>
                <c:pt idx="41">
                  <c:v>50.9</c:v>
                </c:pt>
                <c:pt idx="42">
                  <c:v>48</c:v>
                </c:pt>
                <c:pt idx="43">
                  <c:v>44.8</c:v>
                </c:pt>
                <c:pt idx="44">
                  <c:v>43.25</c:v>
                </c:pt>
                <c:pt idx="45">
                  <c:v>43.35</c:v>
                </c:pt>
                <c:pt idx="46">
                  <c:v>41.8</c:v>
                </c:pt>
                <c:pt idx="47">
                  <c:v>43.3</c:v>
                </c:pt>
                <c:pt idx="48">
                  <c:v>43.9</c:v>
                </c:pt>
                <c:pt idx="49">
                  <c:v>41.45</c:v>
                </c:pt>
              </c:numCache>
            </c:numRef>
          </c:yVal>
          <c:smooth val="1"/>
        </c:ser>
        <c:axId val="287370624"/>
        <c:axId val="283636864"/>
      </c:scatterChart>
      <c:valAx>
        <c:axId val="287370624"/>
        <c:scaling>
          <c:orientation val="minMax"/>
        </c:scaling>
        <c:axPos val="b"/>
        <c:numFmt formatCode="General" sourceLinked="1"/>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283636864"/>
        <c:crosses val="autoZero"/>
        <c:crossBetween val="midCat"/>
        <c:majorUnit val="1"/>
      </c:valAx>
      <c:valAx>
        <c:axId val="283636864"/>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87370624"/>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paperSize="9" orientation="landscape" horizontalDpi="-3" verticalDpi="0"/>
  </c:printSettings>
</c:chartSpace>
</file>

<file path=xl/charts/chart61.xml><?xml version="1.0" encoding="utf-8"?>
<c:chartSpace xmlns:c="http://schemas.openxmlformats.org/drawingml/2006/chart" xmlns:a="http://schemas.openxmlformats.org/drawingml/2006/main" xmlns:r="http://schemas.openxmlformats.org/officeDocument/2006/relationships">
  <c:lang val="en-US"/>
  <c:chart>
    <c:title>
      <c:layout>
        <c:manualLayout>
          <c:xMode val="edge"/>
          <c:yMode val="edge"/>
          <c:x val="0.57657752240429405"/>
          <c:y val="2.032520325203252E-2"/>
        </c:manualLayout>
      </c:layout>
      <c:spPr>
        <a:noFill/>
        <a:ln w="25400">
          <a:noFill/>
        </a:ln>
      </c:spPr>
      <c:txPr>
        <a:bodyPr/>
        <a:lstStyle/>
        <a:p>
          <a:pPr>
            <a:defRPr sz="1000" b="0" i="0" u="none" strike="noStrike" baseline="0">
              <a:solidFill>
                <a:srgbClr val="000000"/>
              </a:solidFill>
              <a:latin typeface="Arial"/>
              <a:ea typeface="Arial"/>
              <a:cs typeface="Arial"/>
            </a:defRPr>
          </a:pPr>
          <a:endParaRPr lang="en-US"/>
        </a:p>
      </c:txPr>
    </c:title>
    <c:plotArea>
      <c:layout>
        <c:manualLayout>
          <c:layoutTarget val="inner"/>
          <c:xMode val="edge"/>
          <c:yMode val="edge"/>
          <c:x val="0.27207255080333403"/>
          <c:y val="0.19512272581112572"/>
          <c:w val="0.31351406516411279"/>
          <c:h val="0.7073198810653305"/>
        </c:manualLayout>
      </c:layout>
      <c:pieChart>
        <c:varyColors val="1"/>
        <c:ser>
          <c:idx val="0"/>
          <c:order val="0"/>
          <c:tx>
            <c:strRef>
              <c:f>U_NO3!$D$24</c:f>
              <c:strCache>
                <c:ptCount val="1"/>
                <c:pt idx="0">
                  <c:v>Фактор </c:v>
                </c:pt>
              </c:strCache>
            </c:strRef>
          </c:tx>
          <c:spPr>
            <a:solidFill>
              <a:srgbClr val="9999FF"/>
            </a:solidFill>
            <a:ln w="12700">
              <a:solidFill>
                <a:srgbClr val="000000"/>
              </a:solidFill>
              <a:prstDash val="solid"/>
            </a:ln>
          </c:spPr>
          <c:explosion val="25"/>
          <c:dPt>
            <c:idx val="1"/>
            <c:spPr>
              <a:solidFill>
                <a:srgbClr val="993366"/>
              </a:solidFill>
              <a:ln w="12700">
                <a:solidFill>
                  <a:srgbClr val="000000"/>
                </a:solidFill>
                <a:prstDash val="solid"/>
              </a:ln>
            </c:spPr>
          </c:dPt>
          <c:dPt>
            <c:idx val="2"/>
            <c:spPr>
              <a:solidFill>
                <a:srgbClr val="FFFFCC"/>
              </a:solidFill>
              <a:ln w="12700">
                <a:solidFill>
                  <a:srgbClr val="000000"/>
                </a:solidFill>
                <a:prstDash val="solid"/>
              </a:ln>
            </c:spPr>
          </c:dPt>
          <c:dPt>
            <c:idx val="3"/>
            <c:spPr>
              <a:solidFill>
                <a:srgbClr val="CCFFFF"/>
              </a:solidFill>
              <a:ln w="12700">
                <a:solidFill>
                  <a:srgbClr val="000000"/>
                </a:solidFill>
                <a:prstDash val="solid"/>
              </a:ln>
            </c:spPr>
          </c:dPt>
          <c:dPt>
            <c:idx val="4"/>
            <c:spPr>
              <a:solidFill>
                <a:srgbClr val="660066"/>
              </a:solidFill>
              <a:ln w="12700">
                <a:solidFill>
                  <a:srgbClr val="000000"/>
                </a:solidFill>
                <a:prstDash val="solid"/>
              </a:ln>
            </c:spPr>
          </c:dPt>
          <c:dPt>
            <c:idx val="5"/>
            <c:spPr>
              <a:solidFill>
                <a:srgbClr val="FF8080"/>
              </a:solidFill>
              <a:ln w="12700">
                <a:solidFill>
                  <a:srgbClr val="000000"/>
                </a:solidFill>
                <a:prstDash val="solid"/>
              </a:ln>
            </c:spPr>
          </c:dPt>
          <c:dPt>
            <c:idx val="6"/>
            <c:spPr>
              <a:solidFill>
                <a:srgbClr val="0066CC"/>
              </a:solidFill>
              <a:ln w="12700">
                <a:solidFill>
                  <a:srgbClr val="000000"/>
                </a:solidFill>
                <a:prstDash val="solid"/>
              </a:ln>
            </c:spPr>
          </c:dPt>
          <c:dPt>
            <c:idx val="7"/>
            <c:spPr>
              <a:solidFill>
                <a:srgbClr val="CCCCFF"/>
              </a:solidFill>
              <a:ln w="12700">
                <a:solidFill>
                  <a:srgbClr val="000000"/>
                </a:solidFill>
                <a:prstDash val="solid"/>
              </a:ln>
            </c:spPr>
          </c:dPt>
          <c:dLbls>
            <c:dLbl>
              <c:idx val="0"/>
              <c:layout>
                <c:manualLayout>
                  <c:x val="3.0340234052502843E-2"/>
                  <c:y val="-6.5162530809419458E-2"/>
                </c:manualLayout>
              </c:layout>
              <c:dLblPos val="bestFit"/>
              <c:showVal val="1"/>
            </c:dLbl>
            <c:dLbl>
              <c:idx val="3"/>
              <c:layout>
                <c:manualLayout>
                  <c:x val="2.8027825839911306E-2"/>
                  <c:y val="-7.6262868865807319E-3"/>
                </c:manualLayout>
              </c:layout>
              <c:dLblPos val="bestFit"/>
              <c:showVal val="1"/>
            </c:dLbl>
            <c:dLbl>
              <c:idx val="4"/>
              <c:layout>
                <c:manualLayout>
                  <c:x val="-3.8007334382032514E-2"/>
                  <c:y val="8.6914356048003225E-2"/>
                </c:manualLayout>
              </c:layout>
              <c:dLblPos val="bestFit"/>
              <c:showVal val="1"/>
            </c:dLbl>
            <c:dLbl>
              <c:idx val="5"/>
              <c:layout>
                <c:manualLayout>
                  <c:x val="1.8231112485349719E-2"/>
                  <c:y val="-7.3428974372488992E-2"/>
                </c:manualLayout>
              </c:layout>
              <c:dLblPos val="bestFit"/>
              <c:showVal val="1"/>
            </c:dLbl>
            <c:dLbl>
              <c:idx val="7"/>
              <c:layout>
                <c:manualLayout>
                  <c:x val="-7.7628838439934525E-2"/>
                  <c:y val="-3.2642076507564732E-2"/>
                </c:manualLayout>
              </c:layout>
              <c:dLblPos val="bestFit"/>
              <c:showVal val="1"/>
            </c:dLbl>
            <c:spPr>
              <a:noFill/>
              <a:ln w="25400">
                <a:noFill/>
              </a:ln>
            </c:spPr>
            <c:txPr>
              <a:bodyPr/>
              <a:lstStyle/>
              <a:p>
                <a:pPr>
                  <a:defRPr sz="925" b="0" i="0" u="none" strike="noStrike" baseline="0">
                    <a:solidFill>
                      <a:srgbClr val="000000"/>
                    </a:solidFill>
                    <a:latin typeface="Arial"/>
                    <a:ea typeface="Arial"/>
                    <a:cs typeface="Arial"/>
                  </a:defRPr>
                </a:pPr>
                <a:endParaRPr lang="en-US"/>
              </a:p>
            </c:txPr>
            <c:showVal val="1"/>
            <c:showLeaderLines val="1"/>
          </c:dLbls>
          <c:cat>
            <c:strRef>
              <c:f>U_NO3!$E$23:$L$23</c:f>
              <c:strCache>
                <c:ptCount val="8"/>
                <c:pt idx="0">
                  <c:v>C_st</c:v>
                </c:pt>
                <c:pt idx="1">
                  <c:v>A_NO3</c:v>
                </c:pt>
                <c:pt idx="2">
                  <c:v>A_st</c:v>
                </c:pt>
                <c:pt idx="3">
                  <c:v>V_NO3</c:v>
                </c:pt>
                <c:pt idx="4">
                  <c:v>m</c:v>
                </c:pt>
                <c:pt idx="5">
                  <c:v>f_di</c:v>
                </c:pt>
                <c:pt idx="6">
                  <c:v>R</c:v>
                </c:pt>
                <c:pt idx="7">
                  <c:v>1</c:v>
                </c:pt>
              </c:strCache>
            </c:strRef>
          </c:cat>
          <c:val>
            <c:numRef>
              <c:f>U_NO3!$E$24:$L$24</c:f>
              <c:numCache>
                <c:formatCode>0.000%</c:formatCode>
                <c:ptCount val="8"/>
                <c:pt idx="0">
                  <c:v>2.9127465487683581E-4</c:v>
                </c:pt>
                <c:pt idx="1">
                  <c:v>0.29134774397442603</c:v>
                </c:pt>
                <c:pt idx="2">
                  <c:v>0.35306960202989074</c:v>
                </c:pt>
                <c:pt idx="3">
                  <c:v>4.9998186343451533E-3</c:v>
                </c:pt>
                <c:pt idx="4">
                  <c:v>1.4315103518304162E-4</c:v>
                </c:pt>
                <c:pt idx="5">
                  <c:v>2.9387822861870203E-3</c:v>
                </c:pt>
                <c:pt idx="6">
                  <c:v>0.34720962738509131</c:v>
                </c:pt>
                <c:pt idx="7">
                  <c:v>0</c:v>
                </c:pt>
              </c:numCache>
            </c:numRef>
          </c:val>
        </c:ser>
        <c:firstSliceAng val="0"/>
      </c:pieChart>
      <c:spPr>
        <a:noFill/>
        <a:ln w="25400">
          <a:noFill/>
        </a:ln>
      </c:spPr>
    </c:plotArea>
    <c:legend>
      <c:legendPos val="r"/>
      <c:layout>
        <c:manualLayout>
          <c:xMode val="edge"/>
          <c:yMode val="edge"/>
          <c:x val="0.8738753871982271"/>
          <c:y val="0.22357808932420034"/>
          <c:w val="0.11171190087725524"/>
          <c:h val="0.68699443057423393"/>
        </c:manualLayout>
      </c:layout>
      <c:spPr>
        <a:solidFill>
          <a:srgbClr val="FFFFFF"/>
        </a:solidFill>
        <a:ln w="3175">
          <a:solidFill>
            <a:srgbClr val="000000"/>
          </a:solidFill>
          <a:prstDash val="solid"/>
        </a:ln>
      </c:spPr>
      <c:txPr>
        <a:bodyPr/>
        <a:lstStyle/>
        <a:p>
          <a:pPr>
            <a:defRPr sz="500" b="0" i="0" u="none" strike="noStrike" baseline="0">
              <a:solidFill>
                <a:srgbClr val="000000"/>
              </a:solidFill>
              <a:latin typeface="Arial"/>
              <a:ea typeface="Arial"/>
              <a:cs typeface="Arial"/>
            </a:defRPr>
          </a:pPr>
          <a:endParaRPr lang="en-US"/>
        </a:p>
      </c:txPr>
    </c:legend>
    <c:plotVisOnly val="1"/>
    <c:dispBlanksAs val="zero"/>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526946107784432"/>
          <c:y val="7.3260335323429362E-2"/>
          <c:w val="0.8652694610778443"/>
          <c:h val="0.59707173288594928"/>
        </c:manualLayout>
      </c:layout>
      <c:barChart>
        <c:barDir val="col"/>
        <c:grouping val="clustered"/>
        <c:ser>
          <c:idx val="0"/>
          <c:order val="0"/>
          <c:spPr>
            <a:solidFill>
              <a:srgbClr val="9999FF"/>
            </a:solidFill>
            <a:ln w="12700">
              <a:solidFill>
                <a:srgbClr val="000000"/>
              </a:solidFill>
              <a:prstDash val="solid"/>
            </a:ln>
          </c:spPr>
          <c:cat>
            <c:strRef>
              <c:f>'U (Au)'!$H$25:$S$25</c:f>
              <c:strCache>
                <c:ptCount val="12"/>
                <c:pt idx="0">
                  <c:v>V_50</c:v>
                </c:pt>
                <c:pt idx="1">
                  <c:v>m_0,1</c:v>
                </c:pt>
                <c:pt idx="2">
                  <c:v>Ves_12</c:v>
                </c:pt>
                <c:pt idx="3">
                  <c:v>P_0,4</c:v>
                </c:pt>
                <c:pt idx="4">
                  <c:v>C_Au_999,9</c:v>
                </c:pt>
                <c:pt idx="5">
                  <c:v>Vfi_10</c:v>
                </c:pt>
                <c:pt idx="6">
                  <c:v>P_0,37</c:v>
                </c:pt>
                <c:pt idx="7">
                  <c:v>P_0,43</c:v>
                </c:pt>
                <c:pt idx="8">
                  <c:v>A_h</c:v>
                </c:pt>
                <c:pt idx="9">
                  <c:v>A_x</c:v>
                </c:pt>
                <c:pt idx="10">
                  <c:v>A_l</c:v>
                </c:pt>
                <c:pt idx="11">
                  <c:v>1000</c:v>
                </c:pt>
              </c:strCache>
            </c:strRef>
          </c:cat>
          <c:val>
            <c:numRef>
              <c:f>'U (Au)'!$H$26:$S$26</c:f>
              <c:numCache>
                <c:formatCode>0.0%</c:formatCode>
                <c:ptCount val="12"/>
                <c:pt idx="0">
                  <c:v>8.6553516669834185E-3</c:v>
                </c:pt>
                <c:pt idx="1">
                  <c:v>4.6378261733394386E-3</c:v>
                </c:pt>
                <c:pt idx="2">
                  <c:v>9.323065348900342E-7</c:v>
                </c:pt>
                <c:pt idx="3">
                  <c:v>3.6992165643318871E-2</c:v>
                </c:pt>
                <c:pt idx="4">
                  <c:v>1.3997276304161452E-2</c:v>
                </c:pt>
                <c:pt idx="5">
                  <c:v>1.3424841414536611E-6</c:v>
                </c:pt>
                <c:pt idx="6">
                  <c:v>1.4710384247531691E-2</c:v>
                </c:pt>
                <c:pt idx="7">
                  <c:v>5.1110027368298809E-3</c:v>
                </c:pt>
                <c:pt idx="8">
                  <c:v>6.7431440125256439E-2</c:v>
                </c:pt>
                <c:pt idx="9">
                  <c:v>0.58188001862332828</c:v>
                </c:pt>
                <c:pt idx="10">
                  <c:v>0.26658225968857413</c:v>
                </c:pt>
                <c:pt idx="11">
                  <c:v>0</c:v>
                </c:pt>
              </c:numCache>
            </c:numRef>
          </c:val>
        </c:ser>
        <c:gapWidth val="90"/>
        <c:overlap val="-90"/>
        <c:axId val="287758208"/>
        <c:axId val="287759744"/>
      </c:barChart>
      <c:catAx>
        <c:axId val="287758208"/>
        <c:scaling>
          <c:orientation val="minMax"/>
        </c:scaling>
        <c:axPos val="b"/>
        <c:numFmt formatCode="General" sourceLinked="1"/>
        <c:tickLblPos val="nextTo"/>
        <c:spPr>
          <a:ln w="3175">
            <a:solidFill>
              <a:srgbClr val="000000"/>
            </a:solidFill>
            <a:prstDash val="solid"/>
          </a:ln>
        </c:spPr>
        <c:txPr>
          <a:bodyPr rot="-2640000" vert="horz"/>
          <a:lstStyle/>
          <a:p>
            <a:pPr>
              <a:defRPr sz="1175" b="1" i="0" u="none" strike="noStrike" baseline="0">
                <a:solidFill>
                  <a:srgbClr val="000000"/>
                </a:solidFill>
                <a:latin typeface="Arial"/>
                <a:ea typeface="Arial"/>
                <a:cs typeface="Arial"/>
              </a:defRPr>
            </a:pPr>
            <a:endParaRPr lang="en-US"/>
          </a:p>
        </c:txPr>
        <c:crossAx val="287759744"/>
        <c:crosses val="autoZero"/>
        <c:auto val="1"/>
        <c:lblAlgn val="ctr"/>
        <c:lblOffset val="100"/>
        <c:tickLblSkip val="1"/>
        <c:tickMarkSkip val="1"/>
      </c:catAx>
      <c:valAx>
        <c:axId val="287759744"/>
        <c:scaling>
          <c:orientation val="minMax"/>
        </c:scaling>
        <c:axPos val="l"/>
        <c:majorGridlines>
          <c:spPr>
            <a:ln w="3175">
              <a:solidFill>
                <a:srgbClr val="000000"/>
              </a:solidFill>
              <a:prstDash val="solid"/>
            </a:ln>
          </c:spPr>
        </c:majorGridlines>
        <c:numFmt formatCode="0.0%" sourceLinked="1"/>
        <c:tickLblPos val="nextTo"/>
        <c:spPr>
          <a:ln w="3175">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287758208"/>
        <c:crosses val="autoZero"/>
        <c:crossBetween val="between"/>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175" b="1"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horizontalDpi="1200" verticalDpi="1200"/>
  </c:printSettings>
</c:chartSpace>
</file>

<file path=xl/charts/chart63.xml><?xml version="1.0" encoding="utf-8"?>
<c:chartSpace xmlns:c="http://schemas.openxmlformats.org/drawingml/2006/chart" xmlns:a="http://schemas.openxmlformats.org/drawingml/2006/main" xmlns:r="http://schemas.openxmlformats.org/officeDocument/2006/relationships">
  <c:lang val="en-US"/>
  <c:chart>
    <c:view3D>
      <c:hPercent val="78"/>
      <c:depthPercent val="90"/>
      <c:rAngAx val="1"/>
    </c:view3D>
    <c:floor>
      <c:spPr>
        <a:solidFill>
          <a:srgbClr val="C0C0C0"/>
        </a:solidFill>
        <a:ln w="3175">
          <a:solidFill>
            <a:srgbClr val="000000"/>
          </a:solidFill>
          <a:prstDash val="solid"/>
        </a:ln>
      </c:spPr>
    </c:floor>
    <c:sideWall>
      <c:spPr>
        <a:solidFill>
          <a:srgbClr val="C0C0C0"/>
        </a:solidFill>
        <a:ln w="12700">
          <a:solidFill>
            <a:srgbClr val="808080"/>
          </a:solidFill>
          <a:prstDash val="solid"/>
        </a:ln>
      </c:spPr>
    </c:sideWall>
    <c:backWall>
      <c:spPr>
        <a:solidFill>
          <a:srgbClr val="C0C0C0"/>
        </a:solidFill>
        <a:ln w="12700">
          <a:solidFill>
            <a:srgbClr val="808080"/>
          </a:solidFill>
          <a:prstDash val="solid"/>
        </a:ln>
      </c:spPr>
    </c:backWall>
    <c:plotArea>
      <c:layout>
        <c:manualLayout>
          <c:layoutTarget val="inner"/>
          <c:xMode val="edge"/>
          <c:yMode val="edge"/>
          <c:x val="0.18333383065817779"/>
          <c:y val="1.4234875444839989E-2"/>
          <c:w val="0.80555774077078057"/>
          <c:h val="0.86120996441281161"/>
        </c:manualLayout>
      </c:layout>
      <c:bar3DChart>
        <c:barDir val="col"/>
        <c:grouping val="clustered"/>
        <c:ser>
          <c:idx val="0"/>
          <c:order val="0"/>
          <c:tx>
            <c:v>1 karat</c:v>
          </c:tx>
          <c:spPr>
            <a:solidFill>
              <a:srgbClr val="FFFF00"/>
            </a:solidFill>
            <a:ln w="12700">
              <a:solidFill>
                <a:srgbClr val="000000"/>
              </a:solidFill>
              <a:prstDash val="solid"/>
            </a:ln>
          </c:spPr>
          <c:dLbls>
            <c:dLbl>
              <c:idx val="0"/>
              <c:layout>
                <c:manualLayout>
                  <c:x val="3.2726847179122456E-2"/>
                  <c:y val="-6.2390599751544436E-2"/>
                </c:manualLayout>
              </c:layout>
              <c:showVal val="1"/>
            </c:dLbl>
            <c:spPr>
              <a:noFill/>
              <a:ln w="25400">
                <a:noFill/>
              </a:ln>
            </c:spPr>
            <c:txPr>
              <a:bodyPr/>
              <a:lstStyle/>
              <a:p>
                <a:pPr>
                  <a:defRPr sz="1200" b="1" i="0" u="none" strike="noStrike" baseline="0">
                    <a:solidFill>
                      <a:srgbClr val="000000"/>
                    </a:solidFill>
                    <a:latin typeface="Arial"/>
                    <a:ea typeface="Arial"/>
                    <a:cs typeface="Arial"/>
                  </a:defRPr>
                </a:pPr>
                <a:endParaRPr lang="en-US"/>
              </a:p>
            </c:txPr>
            <c:showVal val="1"/>
          </c:dLbls>
          <c:val>
            <c:numRef>
              <c:f>'U (Au)'!$A$28</c:f>
              <c:numCache>
                <c:formatCode>General</c:formatCode>
                <c:ptCount val="1"/>
                <c:pt idx="0">
                  <c:v>41.6</c:v>
                </c:pt>
              </c:numCache>
            </c:numRef>
          </c:val>
        </c:ser>
        <c:ser>
          <c:idx val="1"/>
          <c:order val="1"/>
          <c:tx>
            <c:v>+_ U (k=3)</c:v>
          </c:tx>
          <c:spPr>
            <a:solidFill>
              <a:srgbClr val="993366"/>
            </a:solidFill>
            <a:ln w="12700">
              <a:solidFill>
                <a:srgbClr val="000000"/>
              </a:solidFill>
              <a:prstDash val="solid"/>
            </a:ln>
          </c:spPr>
          <c:dLbls>
            <c:dLbl>
              <c:idx val="0"/>
              <c:layout>
                <c:manualLayout>
                  <c:x val="3.7876973408854889E-2"/>
                  <c:y val="-0.10449780965991351"/>
                </c:manualLayout>
              </c:layout>
              <c:showVal val="1"/>
            </c:dLbl>
            <c:spPr>
              <a:noFill/>
              <a:ln w="25400">
                <a:noFill/>
              </a:ln>
            </c:spPr>
            <c:txPr>
              <a:bodyPr/>
              <a:lstStyle/>
              <a:p>
                <a:pPr>
                  <a:defRPr sz="1200" b="1" i="0" u="none" strike="noStrike" baseline="0">
                    <a:solidFill>
                      <a:srgbClr val="000000"/>
                    </a:solidFill>
                    <a:latin typeface="Arial"/>
                    <a:ea typeface="Arial"/>
                    <a:cs typeface="Arial"/>
                  </a:defRPr>
                </a:pPr>
                <a:endParaRPr lang="en-US"/>
              </a:p>
            </c:txPr>
            <c:showVal val="1"/>
          </c:dLbls>
          <c:val>
            <c:numRef>
              <c:f>'U (Au)'!$E$29</c:f>
              <c:numCache>
                <c:formatCode>0.0</c:formatCode>
                <c:ptCount val="1"/>
                <c:pt idx="0">
                  <c:v>21.032404936247644</c:v>
                </c:pt>
              </c:numCache>
            </c:numRef>
          </c:val>
        </c:ser>
        <c:ser>
          <c:idx val="2"/>
          <c:order val="2"/>
          <c:tx>
            <c:v>TARGET</c:v>
          </c:tx>
          <c:spPr>
            <a:solidFill>
              <a:srgbClr val="00FF00"/>
            </a:solidFill>
            <a:ln w="12700">
              <a:solidFill>
                <a:srgbClr val="000000"/>
              </a:solidFill>
              <a:prstDash val="solid"/>
            </a:ln>
          </c:spPr>
          <c:dLbls>
            <c:dLbl>
              <c:idx val="0"/>
              <c:layout>
                <c:manualLayout>
                  <c:x val="1.7407041059407383E-2"/>
                  <c:y val="0.10234352378550562"/>
                </c:manualLayout>
              </c:layout>
              <c:showVal val="1"/>
            </c:dLbl>
            <c:numFmt formatCode="0" sourceLinked="0"/>
            <c:spPr>
              <a:noFill/>
              <a:ln w="25400">
                <a:noFill/>
              </a:ln>
            </c:spPr>
            <c:txPr>
              <a:bodyPr/>
              <a:lstStyle/>
              <a:p>
                <a:pPr>
                  <a:defRPr sz="1200" b="1" i="0" u="none" strike="noStrike" baseline="0">
                    <a:solidFill>
                      <a:srgbClr val="000000"/>
                    </a:solidFill>
                    <a:latin typeface="Arial"/>
                    <a:ea typeface="Arial"/>
                    <a:cs typeface="Arial"/>
                  </a:defRPr>
                </a:pPr>
                <a:endParaRPr lang="en-US"/>
              </a:p>
            </c:txPr>
            <c:showVal val="1"/>
          </c:dLbls>
          <c:val>
            <c:numRef>
              <c:f>'U (Au)'!$A$29</c:f>
              <c:numCache>
                <c:formatCode>General</c:formatCode>
                <c:ptCount val="1"/>
                <c:pt idx="0">
                  <c:v>9</c:v>
                </c:pt>
              </c:numCache>
            </c:numRef>
          </c:val>
        </c:ser>
        <c:gapWidth val="100"/>
        <c:gapDepth val="70"/>
        <c:shape val="cylinder"/>
        <c:axId val="288138752"/>
        <c:axId val="288140288"/>
        <c:axId val="0"/>
      </c:bar3DChart>
      <c:catAx>
        <c:axId val="288138752"/>
        <c:scaling>
          <c:orientation val="minMax"/>
        </c:scaling>
        <c:axPos val="b"/>
        <c:numFmt formatCode="General" sourceLinked="0"/>
        <c:tickLblPos val="low"/>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88140288"/>
        <c:crosses val="autoZero"/>
        <c:auto val="1"/>
        <c:lblAlgn val="ctr"/>
        <c:lblOffset val="100"/>
        <c:tickLblSkip val="2"/>
        <c:tickMarkSkip val="2"/>
      </c:catAx>
      <c:valAx>
        <c:axId val="288140288"/>
        <c:scaling>
          <c:orientation val="minMax"/>
        </c:scaling>
        <c:axPos val="l"/>
        <c:majorGridlines>
          <c:spPr>
            <a:ln w="3175">
              <a:solidFill>
                <a:srgbClr val="000000"/>
              </a:solidFill>
              <a:prstDash val="solid"/>
            </a:ln>
          </c:spPr>
        </c:majorGridlines>
        <c:title>
          <c:tx>
            <c:rich>
              <a:bodyPr rot="0" vert="horz"/>
              <a:lstStyle/>
              <a:p>
                <a:pPr algn="ctr">
                  <a:defRPr sz="1200" b="1" i="0" u="none" strike="noStrike" baseline="0">
                    <a:solidFill>
                      <a:srgbClr val="000000"/>
                    </a:solidFill>
                    <a:latin typeface="Arial"/>
                    <a:ea typeface="Arial"/>
                    <a:cs typeface="Arial"/>
                  </a:defRPr>
                </a:pPr>
                <a:r>
                  <a:rPr lang="en-US"/>
                  <a:t>%o</a:t>
                </a:r>
              </a:p>
            </c:rich>
          </c:tx>
          <c:layout>
            <c:manualLayout>
              <c:xMode val="edge"/>
              <c:yMode val="edge"/>
              <c:x val="1.9444444444444445E-2"/>
              <c:y val="0.4412811387900329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88138752"/>
        <c:crosses val="autoZero"/>
        <c:crossBetween val="between"/>
      </c:valAx>
      <c:spPr>
        <a:noFill/>
        <a:ln w="25400">
          <a:noFill/>
        </a:ln>
      </c:spPr>
    </c:plotArea>
    <c:legend>
      <c:legendPos val="r"/>
      <c:layout>
        <c:manualLayout>
          <c:xMode val="edge"/>
          <c:yMode val="edge"/>
          <c:x val="0.69722397200350705"/>
          <c:y val="2.1352313167260016E-2"/>
          <c:w val="0.28888976377953357"/>
          <c:h val="0.43060498220640964"/>
        </c:manualLayout>
      </c:layout>
      <c:spPr>
        <a:solidFill>
          <a:srgbClr val="FFFFFF"/>
        </a:solidFill>
        <a:ln w="3175">
          <a:solidFill>
            <a:srgbClr val="000000"/>
          </a:solidFill>
          <a:prstDash val="solid"/>
        </a:ln>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horizontalDpi="1200" verticalDpi="1200"/>
  </c:printSettings>
</c:chartSpace>
</file>

<file path=xl/charts/chart6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28709722640062124"/>
          <c:y val="0.11224527079769479"/>
          <c:w val="0.66129136418120615"/>
          <c:h val="0.63605653452027577"/>
        </c:manualLayout>
      </c:layout>
      <c:scatterChart>
        <c:scatterStyle val="lineMarker"/>
        <c:ser>
          <c:idx val="0"/>
          <c:order val="0"/>
          <c:spPr>
            <a:ln w="28575">
              <a:noFill/>
            </a:ln>
          </c:spPr>
          <c:marker>
            <c:symbol val="diamond"/>
            <c:size val="6"/>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layout>
                <c:manualLayout>
                  <c:x val="4.4655351990149979E-2"/>
                  <c:y val="-0.22790254961797851"/>
                </c:manualLayout>
              </c:layout>
              <c:numFmt formatCode="General" sourceLinked="0"/>
              <c:spPr>
                <a:noFill/>
                <a:ln w="25400">
                  <a:noFill/>
                </a:ln>
              </c:spPr>
              <c:txPr>
                <a:bodyPr/>
                <a:lstStyle/>
                <a:p>
                  <a:pPr>
                    <a:defRPr sz="1200" b="1" i="0" u="none" strike="noStrike" baseline="0">
                      <a:solidFill>
                        <a:srgbClr val="000000"/>
                      </a:solidFill>
                      <a:latin typeface="Arial"/>
                      <a:ea typeface="Arial"/>
                      <a:cs typeface="Arial"/>
                    </a:defRPr>
                  </a:pPr>
                  <a:endParaRPr lang="en-US"/>
                </a:p>
              </c:txPr>
            </c:trendlineLbl>
          </c:trendline>
          <c:errBars>
            <c:errDir val="y"/>
            <c:errBarType val="both"/>
            <c:errValType val="cust"/>
            <c:plus>
              <c:numRef>
                <c:f>'U (Au)'!$X$19</c:f>
                <c:numCache>
                  <c:formatCode>General</c:formatCode>
                  <c:ptCount val="1"/>
                  <c:pt idx="0">
                    <c:v>4.79E-3</c:v>
                  </c:pt>
                </c:numCache>
              </c:numRef>
            </c:plus>
            <c:minus>
              <c:numRef>
                <c:f>'U (Au)'!$X$19</c:f>
                <c:numCache>
                  <c:formatCode>General</c:formatCode>
                  <c:ptCount val="1"/>
                  <c:pt idx="0">
                    <c:v>4.79E-3</c:v>
                  </c:pt>
                </c:numCache>
              </c:numRef>
            </c:minus>
            <c:spPr>
              <a:ln w="25400">
                <a:solidFill>
                  <a:srgbClr val="FF0000"/>
                </a:solidFill>
                <a:prstDash val="solid"/>
              </a:ln>
            </c:spPr>
          </c:errBars>
          <c:xVal>
            <c:numRef>
              <c:f>'U (Au)'!$V$18:$V$20</c:f>
              <c:numCache>
                <c:formatCode>General</c:formatCode>
                <c:ptCount val="3"/>
                <c:pt idx="0">
                  <c:v>43</c:v>
                </c:pt>
                <c:pt idx="1">
                  <c:v>37</c:v>
                </c:pt>
                <c:pt idx="2">
                  <c:v>39.015191169451072</c:v>
                </c:pt>
              </c:numCache>
            </c:numRef>
          </c:xVal>
          <c:yVal>
            <c:numRef>
              <c:f>'U (Au)'!$W$18:$W$20</c:f>
              <c:numCache>
                <c:formatCode>0.000</c:formatCode>
                <c:ptCount val="3"/>
                <c:pt idx="0">
                  <c:v>0.60409999999999997</c:v>
                </c:pt>
                <c:pt idx="1">
                  <c:v>0.52029999999999998</c:v>
                </c:pt>
                <c:pt idx="2">
                  <c:v>0.54849999999999999</c:v>
                </c:pt>
              </c:numCache>
            </c:numRef>
          </c:yVal>
        </c:ser>
        <c:axId val="290357248"/>
        <c:axId val="290359168"/>
      </c:scatterChart>
      <c:valAx>
        <c:axId val="290357248"/>
        <c:scaling>
          <c:orientation val="minMax"/>
        </c:scaling>
        <c:axPos val="b"/>
        <c:title>
          <c:tx>
            <c:rich>
              <a:bodyPr/>
              <a:lstStyle/>
              <a:p>
                <a:pPr>
                  <a:defRPr sz="1200" b="1" i="0" u="none" strike="noStrike" baseline="0">
                    <a:solidFill>
                      <a:srgbClr val="000000"/>
                    </a:solidFill>
                    <a:latin typeface="Arial"/>
                    <a:ea typeface="Arial"/>
                    <a:cs typeface="Arial"/>
                  </a:defRPr>
                </a:pPr>
                <a:r>
                  <a:rPr lang="en-US"/>
                  <a:t>Au mg/kg</a:t>
                </a:r>
              </a:p>
            </c:rich>
          </c:tx>
          <c:layout>
            <c:manualLayout>
              <c:xMode val="edge"/>
              <c:yMode val="edge"/>
              <c:x val="0.49032325797985726"/>
              <c:y val="0.8809552377381452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90359168"/>
        <c:crosses val="autoZero"/>
        <c:crossBetween val="midCat"/>
        <c:majorUnit val="1"/>
      </c:valAx>
      <c:valAx>
        <c:axId val="290359168"/>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Absorbance</a:t>
                </a:r>
              </a:p>
            </c:rich>
          </c:tx>
          <c:layout>
            <c:manualLayout>
              <c:xMode val="edge"/>
              <c:yMode val="edge"/>
              <c:x val="1.6129032258064523E-2"/>
              <c:y val="0.28571535700894535"/>
            </c:manualLayout>
          </c:layout>
          <c:spPr>
            <a:noFill/>
            <a:ln w="25400">
              <a:noFill/>
            </a:ln>
          </c:spPr>
        </c:title>
        <c:numFmt formatCode="0.000" sourceLinked="1"/>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90357248"/>
        <c:crosses val="autoZero"/>
        <c:crossBetween val="midCat"/>
      </c:valAx>
      <c:spPr>
        <a:solidFill>
          <a:srgbClr val="C0C0C0"/>
        </a:solidFill>
        <a:ln w="12700">
          <a:solidFill>
            <a:srgbClr val="808080"/>
          </a:solidFill>
          <a:prstDash val="solid"/>
        </a:ln>
      </c:spPr>
    </c:plotArea>
    <c:plotVisOnly val="1"/>
    <c:dispBlanksAs val="gap"/>
  </c:chart>
  <c:spPr>
    <a:gradFill rotWithShape="0">
      <a:gsLst>
        <a:gs pos="0">
          <a:srgbClr val="FFFF00"/>
        </a:gs>
        <a:gs pos="50000">
          <a:srgbClr val="FFFF00">
            <a:gamma/>
            <a:shade val="46275"/>
            <a:invGamma/>
          </a:srgbClr>
        </a:gs>
        <a:gs pos="100000">
          <a:srgbClr val="FFFF00"/>
        </a:gs>
      </a:gsLst>
      <a:lin ang="5400000" scaled="1"/>
    </a:gradFill>
    <a:ln w="3175">
      <a:solidFill>
        <a:srgbClr val="000000"/>
      </a:solidFill>
      <a:prstDash val="solid"/>
    </a:ln>
  </c:spPr>
  <c:txPr>
    <a:bodyPr/>
    <a:lstStyle/>
    <a:p>
      <a:pPr>
        <a:defRPr sz="1175" b="1"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22222293142020091"/>
          <c:y val="7.2961373390557943E-2"/>
          <c:w val="0.76470832282834422"/>
          <c:h val="0.79399141630902492"/>
        </c:manualLayout>
      </c:layout>
      <c:barChart>
        <c:barDir val="col"/>
        <c:grouping val="stacked"/>
        <c:ser>
          <c:idx val="0"/>
          <c:order val="0"/>
          <c:spPr>
            <a:solidFill>
              <a:srgbClr val="9999FF"/>
            </a:solidFill>
            <a:ln w="12700">
              <a:solidFill>
                <a:srgbClr val="000000"/>
              </a:solidFill>
              <a:prstDash val="solid"/>
            </a:ln>
          </c:spPr>
          <c:dLbls>
            <c:dLbl>
              <c:idx val="0"/>
              <c:layout>
                <c:manualLayout>
                  <c:x val="1.085044497688524E-2"/>
                  <c:y val="-8.4864542146825844E-2"/>
                </c:manualLayout>
              </c:layout>
              <c:dLblPos val="ctr"/>
              <c:showVal val="1"/>
            </c:dLbl>
            <c:dLbl>
              <c:idx val="1"/>
              <c:layout>
                <c:manualLayout>
                  <c:x val="1.9695814103174069E-2"/>
                  <c:y val="-8.9486668243722797E-2"/>
                </c:manualLayout>
              </c:layout>
              <c:dLblPos val="ctr"/>
              <c:showVal val="1"/>
            </c:dLbl>
            <c:dLbl>
              <c:idx val="2"/>
              <c:layout>
                <c:manualLayout>
                  <c:x val="6.6235975179725435E-3"/>
                  <c:y val="-0.25875975803453455"/>
                </c:manualLayout>
              </c:layout>
              <c:dLblPos val="ctr"/>
              <c:showVal val="1"/>
            </c:dLbl>
            <c:dLbl>
              <c:idx val="3"/>
              <c:layout>
                <c:manualLayout>
                  <c:x val="3.355676883912783E-3"/>
                  <c:y val="-0.2011710767913667"/>
                </c:manualLayout>
              </c:layout>
              <c:dLblPos val="ctr"/>
              <c:showVal val="1"/>
            </c:dLbl>
            <c:dLbl>
              <c:idx val="4"/>
              <c:layout>
                <c:manualLayout>
                  <c:x val="1.7386325059825201E-2"/>
                  <c:y val="-0.10218467326777322"/>
                </c:manualLayout>
              </c:layout>
              <c:dLblPos val="ctr"/>
              <c:showVal val="1"/>
            </c:dLbl>
            <c:dLbl>
              <c:idx val="5"/>
              <c:layout>
                <c:manualLayout>
                  <c:x val="9.1530697248617867E-3"/>
                  <c:y val="-0.21148141889989325"/>
                </c:manualLayout>
              </c:layout>
              <c:dLblPos val="ctr"/>
              <c:showVal val="1"/>
            </c:dLbl>
            <c:spPr>
              <a:noFill/>
              <a:ln w="25400">
                <a:noFill/>
              </a:ln>
            </c:spPr>
            <c:txPr>
              <a:bodyPr/>
              <a:lstStyle/>
              <a:p>
                <a:pPr>
                  <a:defRPr sz="1000" b="1" i="0" u="none" strike="noStrike" baseline="0">
                    <a:solidFill>
                      <a:srgbClr val="000000"/>
                    </a:solidFill>
                    <a:latin typeface="Arial"/>
                    <a:ea typeface="Arial"/>
                    <a:cs typeface="Arial"/>
                  </a:defRPr>
                </a:pPr>
                <a:endParaRPr lang="en-US"/>
              </a:p>
            </c:txPr>
            <c:dLblPos val="inEnd"/>
            <c:showVal val="1"/>
          </c:dLbls>
          <c:cat>
            <c:strRef>
              <c:f>'U-model''extraction'!$G$20:$L$20</c:f>
              <c:strCache>
                <c:ptCount val="6"/>
                <c:pt idx="0">
                  <c:v>m</c:v>
                </c:pt>
                <c:pt idx="1">
                  <c:v>V_M</c:v>
                </c:pt>
                <c:pt idx="2">
                  <c:v>R_d</c:v>
                </c:pt>
                <c:pt idx="3">
                  <c:v>E</c:v>
                </c:pt>
                <c:pt idx="4">
                  <c:v>R_d2</c:v>
                </c:pt>
                <c:pt idx="5">
                  <c:v>C_M</c:v>
                </c:pt>
              </c:strCache>
            </c:strRef>
          </c:cat>
          <c:val>
            <c:numRef>
              <c:f>'U-model''extraction'!$G$21:$L$21</c:f>
              <c:numCache>
                <c:formatCode>0.00%</c:formatCode>
                <c:ptCount val="6"/>
                <c:pt idx="0" formatCode="0.0%">
                  <c:v>5.5385335959577881E-4</c:v>
                </c:pt>
                <c:pt idx="1">
                  <c:v>3.4893315507883619E-5</c:v>
                </c:pt>
                <c:pt idx="2" formatCode="0.0%">
                  <c:v>0.52318174022666175</c:v>
                </c:pt>
                <c:pt idx="3" formatCode="0.0%">
                  <c:v>0.21660129736764949</c:v>
                </c:pt>
                <c:pt idx="4" formatCode="0.0%">
                  <c:v>3.1403983957103721E-4</c:v>
                </c:pt>
                <c:pt idx="5" formatCode="0.0%">
                  <c:v>0.25931417589101402</c:v>
                </c:pt>
              </c:numCache>
            </c:numRef>
          </c:val>
        </c:ser>
        <c:dLbls>
          <c:showVal val="1"/>
          <c:showCatName val="1"/>
        </c:dLbls>
        <c:overlap val="100"/>
        <c:axId val="295054720"/>
        <c:axId val="295056512"/>
      </c:barChart>
      <c:catAx>
        <c:axId val="295054720"/>
        <c:scaling>
          <c:orientation val="minMax"/>
        </c:scaling>
        <c:axPos val="b"/>
        <c:numFmt formatCode="General" sourceLinked="1"/>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295056512"/>
        <c:crosses val="autoZero"/>
        <c:auto val="1"/>
        <c:lblAlgn val="ctr"/>
        <c:lblOffset val="100"/>
        <c:tickLblSkip val="1"/>
        <c:tickMarkSkip val="1"/>
      </c:catAx>
      <c:valAx>
        <c:axId val="295056512"/>
        <c:scaling>
          <c:orientation val="minMax"/>
          <c:max val="1"/>
          <c:min val="0"/>
        </c:scaling>
        <c:axPos val="l"/>
        <c:majorGridlines>
          <c:spPr>
            <a:ln w="3175">
              <a:solidFill>
                <a:srgbClr val="000000"/>
              </a:solidFill>
              <a:prstDash val="solid"/>
            </a:ln>
          </c:spPr>
        </c:majorGridlines>
        <c:numFmt formatCode="0.0%" sourceLinked="1"/>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95054720"/>
        <c:crosses val="autoZero"/>
        <c:crossBetween val="between"/>
        <c:minorUnit val="2.0000000000000052E-3"/>
      </c:valAx>
      <c:spPr>
        <a:noFill/>
        <a:ln w="25400">
          <a:noFill/>
        </a:ln>
      </c:spPr>
    </c:plotArea>
    <c:plotVisOnly val="1"/>
    <c:dispBlanksAs val="gap"/>
  </c:chart>
  <c:spPr>
    <a:solidFill>
      <a:srgbClr val="FFFFFF"/>
    </a:solidFill>
    <a:ln w="3175">
      <a:solidFill>
        <a:srgbClr val="000000"/>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paperSize="9" orientation="landscape" horizontalDpi="-3" verticalDpi="0"/>
  </c:printSettings>
</c:chartSpace>
</file>

<file path=xl/charts/chart6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00" b="0" i="0" u="none" strike="noStrike" baseline="0">
                <a:solidFill>
                  <a:srgbClr val="000000"/>
                </a:solidFill>
                <a:latin typeface="Times New Roman CE"/>
                <a:ea typeface="Times New Roman CE"/>
                <a:cs typeface="Times New Roman CE"/>
              </a:defRPr>
            </a:pPr>
            <a:r>
              <a:rPr lang="en-US"/>
              <a:t>u_r %</a:t>
            </a:r>
          </a:p>
        </c:rich>
      </c:tx>
      <c:layout>
        <c:manualLayout>
          <c:xMode val="edge"/>
          <c:yMode val="edge"/>
          <c:x val="7.8534031413612593E-2"/>
          <c:y val="0.25657894736842451"/>
        </c:manualLayout>
      </c:layout>
      <c:spPr>
        <a:noFill/>
        <a:ln w="25400">
          <a:noFill/>
        </a:ln>
      </c:spPr>
    </c:title>
    <c:plotArea>
      <c:layout>
        <c:manualLayout>
          <c:layoutTarget val="inner"/>
          <c:xMode val="edge"/>
          <c:yMode val="edge"/>
          <c:x val="0.48691099476440286"/>
          <c:y val="0.10526315789473686"/>
          <c:w val="0.44502617801047423"/>
          <c:h val="0.6907894736842185"/>
        </c:manualLayout>
      </c:layout>
      <c:barChart>
        <c:barDir val="col"/>
        <c:grouping val="clustered"/>
        <c:ser>
          <c:idx val="0"/>
          <c:order val="0"/>
          <c:tx>
            <c:strRef>
              <c:f>'U-model''extraction'!$F$15</c:f>
              <c:strCache>
                <c:ptCount val="1"/>
                <c:pt idx="0">
                  <c:v>u_r %</c:v>
                </c:pt>
              </c:strCache>
            </c:strRef>
          </c:tx>
          <c:spPr>
            <a:solidFill>
              <a:srgbClr val="00FF00"/>
            </a:solidFill>
            <a:ln w="12700">
              <a:solidFill>
                <a:srgbClr val="000000"/>
              </a:solidFill>
              <a:prstDash val="solid"/>
            </a:ln>
          </c:spPr>
          <c:dPt>
            <c:idx val="0"/>
            <c:spPr>
              <a:solidFill>
                <a:srgbClr val="FF0000"/>
              </a:solidFill>
              <a:ln w="12700">
                <a:solidFill>
                  <a:srgbClr val="000000"/>
                </a:solidFill>
                <a:prstDash val="solid"/>
              </a:ln>
            </c:spPr>
          </c:dPt>
          <c:val>
            <c:numRef>
              <c:f>'U-model''extraction'!$F$16</c:f>
              <c:numCache>
                <c:formatCode>0.0</c:formatCode>
                <c:ptCount val="1"/>
                <c:pt idx="0">
                  <c:v>16.928905523978685</c:v>
                </c:pt>
              </c:numCache>
            </c:numRef>
          </c:val>
        </c:ser>
        <c:ser>
          <c:idx val="1"/>
          <c:order val="1"/>
          <c:tx>
            <c:strRef>
              <c:f>'U-model''extraction'!$M$15</c:f>
              <c:strCache>
                <c:ptCount val="1"/>
                <c:pt idx="0">
                  <c:v>u_r %</c:v>
                </c:pt>
              </c:strCache>
            </c:strRef>
          </c:tx>
          <c:spPr>
            <a:solidFill>
              <a:srgbClr val="08DA12"/>
            </a:solidFill>
          </c:spPr>
          <c:val>
            <c:numLit>
              <c:formatCode>General</c:formatCode>
              <c:ptCount val="1"/>
              <c:pt idx="0">
                <c:v>10</c:v>
              </c:pt>
            </c:numLit>
          </c:val>
        </c:ser>
        <c:axId val="295112704"/>
        <c:axId val="295114240"/>
      </c:barChart>
      <c:catAx>
        <c:axId val="295112704"/>
        <c:scaling>
          <c:orientation val="minMax"/>
        </c:scaling>
        <c:axPos val="b"/>
        <c:numFmt formatCode="General" sourceLinked="0"/>
        <c:maj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95114240"/>
        <c:crosses val="autoZero"/>
        <c:auto val="1"/>
        <c:lblAlgn val="ctr"/>
        <c:lblOffset val="100"/>
        <c:tickLblSkip val="1"/>
        <c:tickMarkSkip val="1"/>
      </c:catAx>
      <c:valAx>
        <c:axId val="295114240"/>
        <c:scaling>
          <c:orientation val="minMax"/>
        </c:scaling>
        <c:axPos val="l"/>
        <c:majorGridlines>
          <c:spPr>
            <a:ln w="3175">
              <a:solidFill>
                <a:srgbClr val="000000"/>
              </a:solidFill>
              <a:prstDash val="solid"/>
            </a:ln>
          </c:spPr>
        </c:majorGridlines>
        <c:numFmt formatCode="0.0" sourceLinked="0"/>
        <c:tickLblPos val="nextTo"/>
        <c:spPr>
          <a:ln w="3175">
            <a:solidFill>
              <a:srgbClr val="000000"/>
            </a:solidFill>
            <a:prstDash val="solid"/>
          </a:ln>
        </c:spPr>
        <c:txPr>
          <a:bodyPr rot="0" vert="horz"/>
          <a:lstStyle/>
          <a:p>
            <a:pPr>
              <a:defRPr sz="1000" b="0" i="0" u="none" strike="noStrike" baseline="0">
                <a:solidFill>
                  <a:srgbClr val="000000"/>
                </a:solidFill>
                <a:latin typeface="Times New Roman CE"/>
                <a:ea typeface="Times New Roman CE"/>
                <a:cs typeface="Times New Roman CE"/>
              </a:defRPr>
            </a:pPr>
            <a:endParaRPr lang="en-US"/>
          </a:p>
        </c:txPr>
        <c:crossAx val="295112704"/>
        <c:crosses val="autoZero"/>
        <c:crossBetween val="between"/>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CE"/>
          <a:ea typeface="Times New Roman CE"/>
          <a:cs typeface="Times New Roman CE"/>
        </a:defRPr>
      </a:pPr>
      <a:endParaRPr lang="en-US"/>
    </a:p>
  </c:txPr>
  <c:printSettings>
    <c:headerFooter alignWithMargins="0"/>
    <c:pageMargins b="1" l="0.75000000000000544" r="0.75000000000000544" t="1" header="0.5" footer="0.5"/>
    <c:pageSetup paperSize="9" orientation="landscape" horizontalDpi="-3" verticalDpi="0"/>
  </c:printSettings>
</c:chartSpace>
</file>

<file path=xl/charts/chart6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8.7049012757540387E-2"/>
          <c:y val="9.7744360902257243E-2"/>
          <c:w val="0.86412068761754102"/>
          <c:h val="0.73308270676691656"/>
        </c:manualLayout>
      </c:layout>
      <c:scatterChart>
        <c:scatterStyle val="lineMarker"/>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'Хип. Correl'!$B$6:$B$15</c:f>
              <c:numCache>
                <c:formatCode>General</c:formatCode>
                <c:ptCount val="10"/>
                <c:pt idx="0">
                  <c:v>5</c:v>
                </c:pt>
                <c:pt idx="1">
                  <c:v>4</c:v>
                </c:pt>
                <c:pt idx="2">
                  <c:v>7</c:v>
                </c:pt>
                <c:pt idx="3">
                  <c:v>10</c:v>
                </c:pt>
                <c:pt idx="4">
                  <c:v>11</c:v>
                </c:pt>
                <c:pt idx="5">
                  <c:v>8</c:v>
                </c:pt>
                <c:pt idx="6">
                  <c:v>9</c:v>
                </c:pt>
                <c:pt idx="7">
                  <c:v>11</c:v>
                </c:pt>
                <c:pt idx="8">
                  <c:v>8</c:v>
                </c:pt>
                <c:pt idx="9">
                  <c:v>9</c:v>
                </c:pt>
              </c:numCache>
            </c:numRef>
          </c:xVal>
          <c:yVal>
            <c:numRef>
              <c:f>'Хип. Correl'!$C$6:$C$15</c:f>
              <c:numCache>
                <c:formatCode>General</c:formatCode>
                <c:ptCount val="10"/>
                <c:pt idx="0">
                  <c:v>30</c:v>
                </c:pt>
                <c:pt idx="1">
                  <c:v>27</c:v>
                </c:pt>
                <c:pt idx="2">
                  <c:v>38</c:v>
                </c:pt>
                <c:pt idx="3">
                  <c:v>48</c:v>
                </c:pt>
                <c:pt idx="4">
                  <c:v>59</c:v>
                </c:pt>
                <c:pt idx="5">
                  <c:v>54</c:v>
                </c:pt>
                <c:pt idx="6">
                  <c:v>42</c:v>
                </c:pt>
                <c:pt idx="7">
                  <c:v>63</c:v>
                </c:pt>
                <c:pt idx="8">
                  <c:v>52</c:v>
                </c:pt>
                <c:pt idx="9">
                  <c:v>47</c:v>
                </c:pt>
              </c:numCache>
            </c:numRef>
          </c:yVal>
        </c:ser>
        <c:axId val="296546304"/>
        <c:axId val="296547840"/>
      </c:scatterChart>
      <c:valAx>
        <c:axId val="296546304"/>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6547840"/>
        <c:crosses val="autoZero"/>
        <c:crossBetween val="midCat"/>
      </c:valAx>
      <c:valAx>
        <c:axId val="296547840"/>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6546304"/>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lang val="en-US"/>
  <c:chart>
    <c:view3D>
      <c:hPercent val="157"/>
      <c:depthPercent val="100"/>
      <c:rAngAx val="1"/>
    </c:view3D>
    <c:floor>
      <c:spPr>
        <a:solidFill>
          <a:srgbClr val="C0C0C0"/>
        </a:solidFill>
        <a:ln w="3175">
          <a:solidFill>
            <a:srgbClr val="000000"/>
          </a:solidFill>
          <a:prstDash val="solid"/>
        </a:ln>
      </c:spPr>
    </c:floor>
    <c:sideWall>
      <c:spPr>
        <a:solidFill>
          <a:srgbClr val="C0C0C0"/>
        </a:solidFill>
        <a:ln w="12700">
          <a:solidFill>
            <a:srgbClr val="808080"/>
          </a:solidFill>
          <a:prstDash val="solid"/>
        </a:ln>
      </c:spPr>
    </c:sideWall>
    <c:backWall>
      <c:spPr>
        <a:solidFill>
          <a:srgbClr val="C0C0C0"/>
        </a:solidFill>
        <a:ln w="12700">
          <a:solidFill>
            <a:srgbClr val="808080"/>
          </a:solidFill>
          <a:prstDash val="solid"/>
        </a:ln>
      </c:spPr>
    </c:backWall>
    <c:plotArea>
      <c:layout>
        <c:manualLayout>
          <c:layoutTarget val="inner"/>
          <c:xMode val="edge"/>
          <c:yMode val="edge"/>
          <c:x val="0.14837427824543922"/>
          <c:y val="1.8248207701670321E-2"/>
          <c:w val="0.65040779504850565"/>
          <c:h val="0.85766576197850564"/>
        </c:manualLayout>
      </c:layout>
      <c:bar3DChart>
        <c:barDir val="bar"/>
        <c:grouping val="clustered"/>
        <c:ser>
          <c:idx val="0"/>
          <c:order val="0"/>
          <c:spPr>
            <a:solidFill>
              <a:srgbClr val="9999FF"/>
            </a:solidFill>
            <a:ln w="12700">
              <a:solidFill>
                <a:srgbClr val="000000"/>
              </a:solidFill>
              <a:prstDash val="solid"/>
            </a:ln>
          </c:spPr>
          <c:cat>
            <c:strRef>
              <c:f>U_Titration!$E$19:$J$19</c:f>
              <c:strCache>
                <c:ptCount val="6"/>
                <c:pt idx="0">
                  <c:v>C(NaOH)=</c:v>
                </c:pt>
                <c:pt idx="1">
                  <c:v>Rep</c:v>
                </c:pt>
                <c:pt idx="2">
                  <c:v>m(KHP)</c:v>
                </c:pt>
                <c:pt idx="3">
                  <c:v>P(KHP)</c:v>
                </c:pt>
                <c:pt idx="4">
                  <c:v>M(KHP)</c:v>
                </c:pt>
                <c:pt idx="5">
                  <c:v>V(T)</c:v>
                </c:pt>
              </c:strCache>
            </c:strRef>
          </c:cat>
          <c:val>
            <c:numRef>
              <c:f>U_Titration!$E$20:$J$20</c:f>
              <c:numCache>
                <c:formatCode>General</c:formatCode>
                <c:ptCount val="6"/>
                <c:pt idx="0">
                  <c:v>9.8600705601093976E-5</c:v>
                </c:pt>
                <c:pt idx="1">
                  <c:v>5.1068079853389126E-5</c:v>
                </c:pt>
                <c:pt idx="2">
                  <c:v>3.415046492254159E-5</c:v>
                </c:pt>
                <c:pt idx="3">
                  <c:v>2.9619486314955146E-5</c:v>
                </c:pt>
                <c:pt idx="4">
                  <c:v>1.9004402344729998E-6</c:v>
                </c:pt>
                <c:pt idx="5">
                  <c:v>7.1182655668702854E-5</c:v>
                </c:pt>
              </c:numCache>
            </c:numRef>
          </c:val>
        </c:ser>
        <c:shape val="box"/>
        <c:axId val="296631680"/>
        <c:axId val="296944768"/>
        <c:axId val="0"/>
      </c:bar3DChart>
      <c:catAx>
        <c:axId val="296631680"/>
        <c:scaling>
          <c:orientation val="minMax"/>
        </c:scaling>
        <c:axPos val="l"/>
        <c:numFmt formatCode="General" sourceLinked="1"/>
        <c:tickLblPos val="low"/>
        <c:spPr>
          <a:ln w="3175">
            <a:solidFill>
              <a:srgbClr val="000000"/>
            </a:solidFill>
            <a:prstDash val="solid"/>
          </a:ln>
        </c:spPr>
        <c:txPr>
          <a:bodyPr rot="0" vert="horz"/>
          <a:lstStyle/>
          <a:p>
            <a:pPr>
              <a:defRPr sz="1025" b="0" i="0" u="none" strike="noStrike" baseline="0">
                <a:solidFill>
                  <a:srgbClr val="000000"/>
                </a:solidFill>
                <a:latin typeface="Times New Roman Cyr"/>
                <a:ea typeface="Times New Roman Cyr"/>
                <a:cs typeface="Times New Roman Cyr"/>
              </a:defRPr>
            </a:pPr>
            <a:endParaRPr lang="en-US"/>
          </a:p>
        </c:txPr>
        <c:crossAx val="296944768"/>
        <c:crosses val="autoZero"/>
        <c:auto val="1"/>
        <c:lblAlgn val="ctr"/>
        <c:lblOffset val="100"/>
        <c:tickLblSkip val="1"/>
        <c:tickMarkSkip val="1"/>
      </c:catAx>
      <c:valAx>
        <c:axId val="296944768"/>
        <c:scaling>
          <c:orientation val="minMax"/>
        </c:scaling>
        <c:axPos val="b"/>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Times New Roman Cyr"/>
                <a:ea typeface="Times New Roman Cyr"/>
                <a:cs typeface="Times New Roman Cyr"/>
              </a:defRPr>
            </a:pPr>
            <a:endParaRPr lang="en-US"/>
          </a:p>
        </c:txPr>
        <c:crossAx val="29663168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Cyr"/>
          <a:ea typeface="Times New Roman Cyr"/>
          <a:cs typeface="Times New Roman Cyr"/>
        </a:defRPr>
      </a:pPr>
      <a:endParaRPr lang="en-US"/>
    </a:p>
  </c:txPr>
  <c:printSettings>
    <c:headerFooter alignWithMargins="0"/>
    <c:pageMargins b="1" l="0.75000000000000544" r="0.75000000000000544"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24472624259593395"/>
          <c:y val="0.18037135278514591"/>
          <c:w val="0.51054957507082155"/>
          <c:h val="0.6419098143236196"/>
        </c:manualLayout>
      </c:layout>
      <c:pieChart>
        <c:varyColors val="1"/>
        <c:ser>
          <c:idx val="0"/>
          <c:order val="0"/>
          <c:spPr>
            <a:solidFill>
              <a:srgbClr val="9999FF"/>
            </a:solidFill>
            <a:ln w="12700">
              <a:solidFill>
                <a:srgbClr val="000000"/>
              </a:solidFill>
              <a:prstDash val="solid"/>
            </a:ln>
          </c:spPr>
          <c:explosion val="11"/>
          <c:dPt>
            <c:idx val="1"/>
            <c:spPr>
              <a:solidFill>
                <a:srgbClr val="993366"/>
              </a:solidFill>
              <a:ln w="12700">
                <a:solidFill>
                  <a:srgbClr val="000000"/>
                </a:solidFill>
                <a:prstDash val="solid"/>
              </a:ln>
            </c:spPr>
          </c:dPt>
          <c:dPt>
            <c:idx val="2"/>
            <c:spPr>
              <a:solidFill>
                <a:srgbClr val="FFFFCC"/>
              </a:solidFill>
              <a:ln w="12700">
                <a:solidFill>
                  <a:srgbClr val="000000"/>
                </a:solidFill>
                <a:prstDash val="solid"/>
              </a:ln>
            </c:spPr>
          </c:dPt>
          <c:dPt>
            <c:idx val="3"/>
            <c:spPr>
              <a:solidFill>
                <a:srgbClr val="CCFFFF"/>
              </a:solidFill>
              <a:ln w="12700">
                <a:solidFill>
                  <a:srgbClr val="000000"/>
                </a:solidFill>
                <a:prstDash val="solid"/>
              </a:ln>
            </c:spPr>
          </c:dPt>
          <c:dPt>
            <c:idx val="4"/>
            <c:spPr>
              <a:solidFill>
                <a:srgbClr val="660066"/>
              </a:solidFill>
              <a:ln w="12700">
                <a:solidFill>
                  <a:srgbClr val="000000"/>
                </a:solidFill>
                <a:prstDash val="solid"/>
              </a:ln>
            </c:spPr>
          </c:dPt>
          <c:dPt>
            <c:idx val="5"/>
            <c:spPr>
              <a:solidFill>
                <a:srgbClr val="FF8080"/>
              </a:solidFill>
              <a:ln w="12700">
                <a:solidFill>
                  <a:srgbClr val="000000"/>
                </a:solidFill>
                <a:prstDash val="solid"/>
              </a:ln>
            </c:spPr>
          </c:dPt>
          <c:dPt>
            <c:idx val="6"/>
            <c:spPr>
              <a:solidFill>
                <a:srgbClr val="0066CC"/>
              </a:solidFill>
              <a:ln w="12700">
                <a:solidFill>
                  <a:srgbClr val="000000"/>
                </a:solidFill>
                <a:prstDash val="solid"/>
              </a:ln>
            </c:spPr>
          </c:dPt>
          <c:dPt>
            <c:idx val="7"/>
            <c:spPr>
              <a:solidFill>
                <a:srgbClr val="CCCCFF"/>
              </a:solidFill>
              <a:ln w="12700">
                <a:solidFill>
                  <a:srgbClr val="000000"/>
                </a:solidFill>
                <a:prstDash val="solid"/>
              </a:ln>
            </c:spPr>
          </c:dPt>
          <c:dPt>
            <c:idx val="8"/>
            <c:spPr>
              <a:solidFill>
                <a:srgbClr val="000080"/>
              </a:solidFill>
              <a:ln w="12700">
                <a:solidFill>
                  <a:srgbClr val="000000"/>
                </a:solidFill>
                <a:prstDash val="solid"/>
              </a:ln>
            </c:spPr>
          </c:dPt>
          <c:dPt>
            <c:idx val="9"/>
            <c:spPr>
              <a:solidFill>
                <a:srgbClr val="FF00FF"/>
              </a:solidFill>
              <a:ln w="12700">
                <a:solidFill>
                  <a:srgbClr val="000000"/>
                </a:solidFill>
                <a:prstDash val="solid"/>
              </a:ln>
            </c:spPr>
          </c:dPt>
          <c:dPt>
            <c:idx val="10"/>
            <c:spPr>
              <a:solidFill>
                <a:srgbClr val="FFFF00"/>
              </a:solidFill>
              <a:ln w="12700">
                <a:solidFill>
                  <a:srgbClr val="000000"/>
                </a:solidFill>
                <a:prstDash val="solid"/>
              </a:ln>
            </c:spPr>
          </c:dPt>
          <c:dPt>
            <c:idx val="11"/>
            <c:spPr>
              <a:solidFill>
                <a:srgbClr val="00FFFF"/>
              </a:solidFill>
              <a:ln w="12700">
                <a:solidFill>
                  <a:srgbClr val="000000"/>
                </a:solidFill>
                <a:prstDash val="solid"/>
              </a:ln>
            </c:spPr>
          </c:dPt>
          <c:dPt>
            <c:idx val="12"/>
            <c:spPr>
              <a:solidFill>
                <a:srgbClr val="800080"/>
              </a:solidFill>
              <a:ln w="12700">
                <a:solidFill>
                  <a:srgbClr val="000000"/>
                </a:solidFill>
                <a:prstDash val="solid"/>
              </a:ln>
            </c:spPr>
          </c:dPt>
          <c:dPt>
            <c:idx val="13"/>
            <c:spPr>
              <a:solidFill>
                <a:srgbClr val="800000"/>
              </a:solidFill>
              <a:ln w="12700">
                <a:solidFill>
                  <a:srgbClr val="000000"/>
                </a:solidFill>
                <a:prstDash val="solid"/>
              </a:ln>
            </c:spPr>
          </c:dPt>
          <c:dPt>
            <c:idx val="14"/>
            <c:spPr>
              <a:solidFill>
                <a:srgbClr val="008080"/>
              </a:solidFill>
              <a:ln w="12700">
                <a:solidFill>
                  <a:srgbClr val="000000"/>
                </a:solidFill>
                <a:prstDash val="solid"/>
              </a:ln>
            </c:spPr>
          </c:dPt>
          <c:dLbls>
            <c:spPr>
              <a:noFill/>
              <a:ln w="25400">
                <a:noFill/>
              </a:ln>
            </c:spPr>
            <c:txPr>
              <a:bodyPr/>
              <a:lstStyle/>
              <a:p>
                <a:pPr>
                  <a:defRPr sz="1000" b="0" i="0" u="none" strike="noStrike" baseline="0">
                    <a:solidFill>
                      <a:srgbClr val="000000"/>
                    </a:solidFill>
                    <a:latin typeface="Arial"/>
                    <a:ea typeface="Arial"/>
                    <a:cs typeface="Arial"/>
                  </a:defRPr>
                </a:pPr>
                <a:endParaRPr lang="en-US"/>
              </a:p>
            </c:txPr>
            <c:showCatName val="1"/>
            <c:showLeaderLines val="1"/>
          </c:dLbls>
          <c:cat>
            <c:strRef>
              <c:f>'GUM all in 1'!$H$28:$V$28</c:f>
              <c:strCache>
                <c:ptCount val="15"/>
                <c:pt idx="0">
                  <c:v>V_1</c:v>
                </c:pt>
                <c:pt idx="1">
                  <c:v>V_2.5</c:v>
                </c:pt>
                <c:pt idx="2">
                  <c:v>V_5</c:v>
                </c:pt>
                <c:pt idx="3">
                  <c:v>V_7.5</c:v>
                </c:pt>
                <c:pt idx="4">
                  <c:v>V_10</c:v>
                </c:pt>
                <c:pt idx="5">
                  <c:v>V_50</c:v>
                </c:pt>
                <c:pt idx="6">
                  <c:v>V_1000</c:v>
                </c:pt>
                <c:pt idx="7">
                  <c:v>c_stock</c:v>
                </c:pt>
                <c:pt idx="8">
                  <c:v>A_5</c:v>
                </c:pt>
                <c:pt idx="9">
                  <c:v>A_7.5</c:v>
                </c:pt>
                <c:pt idx="10">
                  <c:v>A_sample</c:v>
                </c:pt>
                <c:pt idx="11">
                  <c:v>A_blank</c:v>
                </c:pt>
                <c:pt idx="12">
                  <c:v>m</c:v>
                </c:pt>
                <c:pt idx="13">
                  <c:v>c_obs</c:v>
                </c:pt>
                <c:pt idx="14">
                  <c:v>c_certif</c:v>
                </c:pt>
              </c:strCache>
            </c:strRef>
          </c:cat>
          <c:val>
            <c:numRef>
              <c:f>'GUM all in 1'!$H$29:$V$29</c:f>
              <c:numCache>
                <c:formatCode>0.0%</c:formatCode>
                <c:ptCount val="15"/>
                <c:pt idx="0">
                  <c:v>1.5459566506385204E-2</c:v>
                </c:pt>
                <c:pt idx="1">
                  <c:v>0</c:v>
                </c:pt>
                <c:pt idx="2">
                  <c:v>1.2197695058014883E-2</c:v>
                </c:pt>
                <c:pt idx="3">
                  <c:v>1.0020825385407108E-3</c:v>
                </c:pt>
                <c:pt idx="4">
                  <c:v>0</c:v>
                </c:pt>
                <c:pt idx="5">
                  <c:v>2.451517259472898E-29</c:v>
                </c:pt>
                <c:pt idx="6">
                  <c:v>1.1350183861768167E-4</c:v>
                </c:pt>
                <c:pt idx="7">
                  <c:v>2.8395122154585071E-3</c:v>
                </c:pt>
                <c:pt idx="8">
                  <c:v>1.2493373610889664E-2</c:v>
                </c:pt>
                <c:pt idx="9">
                  <c:v>4.3957420811663051E-4</c:v>
                </c:pt>
                <c:pt idx="10">
                  <c:v>0.23969566894103755</c:v>
                </c:pt>
                <c:pt idx="11">
                  <c:v>7.7321183529341971E-3</c:v>
                </c:pt>
                <c:pt idx="12">
                  <c:v>5.8591064100720969E-4</c:v>
                </c:pt>
                <c:pt idx="13">
                  <c:v>1.0271840892228309E-2</c:v>
                </c:pt>
                <c:pt idx="14">
                  <c:v>0.69716915519676936</c:v>
                </c:pt>
              </c:numCache>
            </c:numRef>
          </c:val>
        </c:ser>
        <c:firstSliceAng val="0"/>
      </c:pieChart>
      <c:spPr>
        <a:noFill/>
        <a:ln w="25400">
          <a:noFill/>
        </a:ln>
      </c:spPr>
    </c:plotArea>
    <c:plotVisOnly val="1"/>
    <c:dispBlanksAs val="zero"/>
  </c:chart>
  <c:spPr>
    <a:blipFill dpi="0" rotWithShape="0">
      <a:blip xmlns:r="http://schemas.openxmlformats.org/officeDocument/2006/relationships" r:embed="rId1"/>
      <a:srcRect/>
      <a:tile tx="0" ty="0" sx="100000" sy="100000" flip="none" algn="tl"/>
    </a:blipFill>
    <a:ln w="38100">
      <a:solidFill>
        <a:srgbClr val="333333"/>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1"/>
          <c:order val="0"/>
          <c:val>
            <c:numRef>
              <c:f>'sample10''from100'!$C$4:$C$103</c:f>
              <c:numCache>
                <c:formatCode>General</c:formatCode>
                <c:ptCount val="100"/>
                <c:pt idx="0">
                  <c:v>6.02</c:v>
                </c:pt>
                <c:pt idx="1">
                  <c:v>6.05</c:v>
                </c:pt>
                <c:pt idx="2">
                  <c:v>6.07</c:v>
                </c:pt>
                <c:pt idx="3">
                  <c:v>6.09</c:v>
                </c:pt>
                <c:pt idx="4">
                  <c:v>6.09</c:v>
                </c:pt>
                <c:pt idx="5">
                  <c:v>6.09</c:v>
                </c:pt>
                <c:pt idx="6">
                  <c:v>6.1</c:v>
                </c:pt>
                <c:pt idx="7">
                  <c:v>6.11</c:v>
                </c:pt>
                <c:pt idx="8">
                  <c:v>6.12</c:v>
                </c:pt>
                <c:pt idx="9">
                  <c:v>6.13</c:v>
                </c:pt>
                <c:pt idx="10">
                  <c:v>6.13</c:v>
                </c:pt>
                <c:pt idx="11">
                  <c:v>6.14</c:v>
                </c:pt>
                <c:pt idx="12">
                  <c:v>6.14</c:v>
                </c:pt>
                <c:pt idx="13">
                  <c:v>6.15</c:v>
                </c:pt>
                <c:pt idx="14">
                  <c:v>6.15</c:v>
                </c:pt>
                <c:pt idx="15">
                  <c:v>6.15</c:v>
                </c:pt>
                <c:pt idx="16">
                  <c:v>6.15</c:v>
                </c:pt>
                <c:pt idx="17">
                  <c:v>6.15</c:v>
                </c:pt>
                <c:pt idx="18">
                  <c:v>6.16</c:v>
                </c:pt>
                <c:pt idx="19">
                  <c:v>6.16</c:v>
                </c:pt>
                <c:pt idx="20">
                  <c:v>6.17</c:v>
                </c:pt>
                <c:pt idx="21">
                  <c:v>6.17</c:v>
                </c:pt>
                <c:pt idx="22">
                  <c:v>6.17</c:v>
                </c:pt>
                <c:pt idx="23">
                  <c:v>6.17</c:v>
                </c:pt>
                <c:pt idx="24">
                  <c:v>6.17</c:v>
                </c:pt>
                <c:pt idx="25">
                  <c:v>6.18</c:v>
                </c:pt>
                <c:pt idx="26">
                  <c:v>6.19</c:v>
                </c:pt>
                <c:pt idx="27">
                  <c:v>6.19</c:v>
                </c:pt>
                <c:pt idx="28">
                  <c:v>6.19</c:v>
                </c:pt>
                <c:pt idx="29">
                  <c:v>6.2</c:v>
                </c:pt>
                <c:pt idx="30">
                  <c:v>6.2</c:v>
                </c:pt>
                <c:pt idx="31">
                  <c:v>6.2</c:v>
                </c:pt>
                <c:pt idx="32">
                  <c:v>6.2</c:v>
                </c:pt>
                <c:pt idx="33">
                  <c:v>6.21</c:v>
                </c:pt>
                <c:pt idx="34">
                  <c:v>6.21</c:v>
                </c:pt>
                <c:pt idx="35">
                  <c:v>6.21</c:v>
                </c:pt>
                <c:pt idx="36">
                  <c:v>6.22</c:v>
                </c:pt>
                <c:pt idx="37">
                  <c:v>6.22</c:v>
                </c:pt>
                <c:pt idx="38">
                  <c:v>6.23</c:v>
                </c:pt>
                <c:pt idx="39">
                  <c:v>6.23</c:v>
                </c:pt>
                <c:pt idx="40">
                  <c:v>6.23</c:v>
                </c:pt>
                <c:pt idx="41">
                  <c:v>6.23</c:v>
                </c:pt>
                <c:pt idx="42">
                  <c:v>6.24</c:v>
                </c:pt>
                <c:pt idx="43">
                  <c:v>6.24</c:v>
                </c:pt>
                <c:pt idx="44">
                  <c:v>6.24</c:v>
                </c:pt>
                <c:pt idx="45">
                  <c:v>6.24</c:v>
                </c:pt>
                <c:pt idx="46">
                  <c:v>6.24</c:v>
                </c:pt>
                <c:pt idx="47">
                  <c:v>6.24</c:v>
                </c:pt>
                <c:pt idx="48">
                  <c:v>6.24</c:v>
                </c:pt>
                <c:pt idx="49">
                  <c:v>6.24</c:v>
                </c:pt>
                <c:pt idx="50">
                  <c:v>6.25</c:v>
                </c:pt>
                <c:pt idx="51">
                  <c:v>6.25</c:v>
                </c:pt>
                <c:pt idx="52">
                  <c:v>6.25</c:v>
                </c:pt>
                <c:pt idx="53">
                  <c:v>6.25</c:v>
                </c:pt>
                <c:pt idx="54">
                  <c:v>6.25</c:v>
                </c:pt>
                <c:pt idx="55">
                  <c:v>6.26</c:v>
                </c:pt>
                <c:pt idx="56">
                  <c:v>6.26</c:v>
                </c:pt>
                <c:pt idx="57">
                  <c:v>6.26</c:v>
                </c:pt>
                <c:pt idx="58">
                  <c:v>6.27</c:v>
                </c:pt>
                <c:pt idx="59">
                  <c:v>6.27</c:v>
                </c:pt>
                <c:pt idx="60">
                  <c:v>6.27</c:v>
                </c:pt>
                <c:pt idx="61">
                  <c:v>6.28</c:v>
                </c:pt>
                <c:pt idx="62">
                  <c:v>6.28</c:v>
                </c:pt>
                <c:pt idx="63">
                  <c:v>6.29</c:v>
                </c:pt>
                <c:pt idx="64">
                  <c:v>6.29</c:v>
                </c:pt>
                <c:pt idx="65">
                  <c:v>6.29</c:v>
                </c:pt>
                <c:pt idx="66">
                  <c:v>6.29</c:v>
                </c:pt>
                <c:pt idx="67">
                  <c:v>6.3</c:v>
                </c:pt>
                <c:pt idx="68">
                  <c:v>6.3</c:v>
                </c:pt>
                <c:pt idx="69">
                  <c:v>6.3</c:v>
                </c:pt>
                <c:pt idx="70">
                  <c:v>6.3</c:v>
                </c:pt>
                <c:pt idx="71">
                  <c:v>6.3</c:v>
                </c:pt>
                <c:pt idx="72">
                  <c:v>6.3</c:v>
                </c:pt>
                <c:pt idx="73">
                  <c:v>6.3</c:v>
                </c:pt>
                <c:pt idx="74">
                  <c:v>6.31</c:v>
                </c:pt>
                <c:pt idx="75">
                  <c:v>6.31</c:v>
                </c:pt>
                <c:pt idx="76">
                  <c:v>6.31</c:v>
                </c:pt>
                <c:pt idx="77">
                  <c:v>6.32</c:v>
                </c:pt>
                <c:pt idx="78">
                  <c:v>6.32</c:v>
                </c:pt>
                <c:pt idx="79">
                  <c:v>6.32</c:v>
                </c:pt>
                <c:pt idx="80">
                  <c:v>6.33</c:v>
                </c:pt>
                <c:pt idx="81">
                  <c:v>6.33</c:v>
                </c:pt>
                <c:pt idx="82">
                  <c:v>6.33</c:v>
                </c:pt>
                <c:pt idx="83">
                  <c:v>6.34</c:v>
                </c:pt>
                <c:pt idx="84">
                  <c:v>6.34</c:v>
                </c:pt>
                <c:pt idx="85">
                  <c:v>6.34</c:v>
                </c:pt>
                <c:pt idx="86">
                  <c:v>6.35</c:v>
                </c:pt>
                <c:pt idx="87">
                  <c:v>6.36</c:v>
                </c:pt>
                <c:pt idx="88">
                  <c:v>6.36</c:v>
                </c:pt>
                <c:pt idx="89">
                  <c:v>6.36</c:v>
                </c:pt>
                <c:pt idx="90">
                  <c:v>6.36</c:v>
                </c:pt>
                <c:pt idx="91">
                  <c:v>6.36</c:v>
                </c:pt>
                <c:pt idx="92">
                  <c:v>6.37</c:v>
                </c:pt>
                <c:pt idx="93">
                  <c:v>6.39</c:v>
                </c:pt>
                <c:pt idx="94">
                  <c:v>6.39</c:v>
                </c:pt>
                <c:pt idx="95">
                  <c:v>6.4</c:v>
                </c:pt>
                <c:pt idx="96">
                  <c:v>6.4</c:v>
                </c:pt>
                <c:pt idx="97">
                  <c:v>6.43</c:v>
                </c:pt>
                <c:pt idx="98">
                  <c:v>6.44</c:v>
                </c:pt>
                <c:pt idx="99">
                  <c:v>6.46</c:v>
                </c:pt>
              </c:numCache>
            </c:numRef>
          </c:val>
        </c:ser>
        <c:marker val="1"/>
        <c:axId val="93373568"/>
        <c:axId val="93375104"/>
      </c:lineChart>
      <c:catAx>
        <c:axId val="93373568"/>
        <c:scaling>
          <c:orientation val="minMax"/>
        </c:scaling>
        <c:axPos val="b"/>
        <c:tickLblPos val="nextTo"/>
        <c:crossAx val="93375104"/>
        <c:crosses val="autoZero"/>
        <c:auto val="1"/>
        <c:lblAlgn val="ctr"/>
        <c:lblOffset val="100"/>
      </c:catAx>
      <c:valAx>
        <c:axId val="93375104"/>
        <c:scaling>
          <c:orientation val="minMax"/>
        </c:scaling>
        <c:axPos val="l"/>
        <c:majorGridlines/>
        <c:numFmt formatCode="General" sourceLinked="1"/>
        <c:tickLblPos val="nextTo"/>
        <c:crossAx val="93373568"/>
        <c:crosses val="autoZero"/>
        <c:crossBetween val="between"/>
      </c:valAx>
    </c:plotArea>
    <c:plotVisOnly val="1"/>
  </c:chart>
  <c:printSettings>
    <c:headerFooter/>
    <c:pageMargins b="0.750000000000004" l="0.70000000000000062" r="0.70000000000000062" t="0.750000000000004"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3105699750494149"/>
          <c:y val="1.9407916767051944E-2"/>
          <c:w val="0.75903664819675321"/>
          <c:h val="0.98059208323293823"/>
        </c:manualLayout>
      </c:layout>
      <c:pieChart>
        <c:varyColors val="1"/>
        <c:ser>
          <c:idx val="0"/>
          <c:order val="0"/>
          <c:spPr>
            <a:solidFill>
              <a:srgbClr val="9999FF"/>
            </a:solidFill>
            <a:ln w="12700">
              <a:solidFill>
                <a:srgbClr val="000000"/>
              </a:solidFill>
              <a:prstDash val="solid"/>
            </a:ln>
          </c:spPr>
          <c:explosion val="25"/>
          <c:dPt>
            <c:idx val="1"/>
            <c:spPr>
              <a:solidFill>
                <a:srgbClr val="993366"/>
              </a:solidFill>
              <a:ln w="12700">
                <a:solidFill>
                  <a:srgbClr val="000000"/>
                </a:solidFill>
                <a:prstDash val="solid"/>
              </a:ln>
            </c:spPr>
          </c:dPt>
          <c:dPt>
            <c:idx val="2"/>
            <c:spPr>
              <a:solidFill>
                <a:srgbClr val="FFFFCC"/>
              </a:solidFill>
              <a:ln w="12700">
                <a:solidFill>
                  <a:srgbClr val="000000"/>
                </a:solidFill>
                <a:prstDash val="solid"/>
              </a:ln>
            </c:spPr>
          </c:dPt>
          <c:dLbls>
            <c:dLbl>
              <c:idx val="0"/>
              <c:layout>
                <c:manualLayout>
                  <c:x val="-0.10938789378990355"/>
                  <c:y val="2.6315789473684216E-2"/>
                </c:manualLayout>
              </c:layout>
              <c:dLblPos val="bestFit"/>
              <c:showVal val="1"/>
              <c:showCatName val="1"/>
            </c:dLbl>
            <c:dLbl>
              <c:idx val="2"/>
              <c:layout>
                <c:manualLayout>
                  <c:x val="-0.13229210023806021"/>
                  <c:y val="3.3164012393187565E-2"/>
                </c:manualLayout>
              </c:layout>
              <c:dLblPos val="bestFit"/>
              <c:showVal val="1"/>
              <c:showCatName val="1"/>
            </c:dLbl>
            <c:dLbl>
              <c:idx val="3"/>
              <c:layout>
                <c:manualLayout>
                  <c:x val="3.4824683383400931E-2"/>
                  <c:y val="-0.14711779448621709"/>
                </c:manualLayout>
              </c:layout>
              <c:dLblPos val="bestFit"/>
              <c:showVal val="1"/>
              <c:showCatName val="1"/>
            </c:dLbl>
            <c:dLbl>
              <c:idx val="4"/>
              <c:layout>
                <c:manualLayout>
                  <c:x val="0.16987958977516684"/>
                  <c:y val="0.16541353383458646"/>
                </c:manualLayout>
              </c:layout>
              <c:spPr>
                <a:noFill/>
                <a:ln w="25400">
                  <a:noFill/>
                </a:ln>
              </c:spPr>
              <c:txPr>
                <a:bodyPr/>
                <a:lstStyle/>
                <a:p>
                  <a:pPr algn="ctr" rtl="1">
                    <a:defRPr sz="1300" b="1" i="0" u="none" strike="noStrike" baseline="0">
                      <a:solidFill>
                        <a:srgbClr val="FFFFFF"/>
                      </a:solidFill>
                      <a:latin typeface="Arial"/>
                      <a:ea typeface="Arial"/>
                      <a:cs typeface="Arial"/>
                    </a:defRPr>
                  </a:pPr>
                  <a:endParaRPr lang="en-US"/>
                </a:p>
              </c:txPr>
              <c:dLblPos val="bestFit"/>
              <c:showVal val="1"/>
              <c:showCatName val="1"/>
            </c:dLbl>
            <c:spPr>
              <a:noFill/>
              <a:ln w="25400">
                <a:noFill/>
              </a:ln>
            </c:spPr>
            <c:txPr>
              <a:bodyPr/>
              <a:lstStyle/>
              <a:p>
                <a:pPr algn="ctr" rtl="1">
                  <a:defRPr sz="1300" b="1" i="0" u="none" strike="noStrike" baseline="0">
                    <a:solidFill>
                      <a:srgbClr val="000000"/>
                    </a:solidFill>
                    <a:latin typeface="Arial"/>
                    <a:ea typeface="Arial"/>
                    <a:cs typeface="Arial"/>
                  </a:defRPr>
                </a:pPr>
                <a:endParaRPr lang="en-US"/>
              </a:p>
            </c:txPr>
            <c:showVal val="1"/>
            <c:showCatName val="1"/>
            <c:showLeaderLines val="1"/>
          </c:dLbls>
          <c:cat>
            <c:strRef>
              <c:f>u_простоТП!$G$14:$I$14</c:f>
              <c:strCache>
                <c:ptCount val="3"/>
                <c:pt idx="0">
                  <c:v>C_St</c:v>
                </c:pt>
                <c:pt idx="1">
                  <c:v>A_St</c:v>
                </c:pt>
                <c:pt idx="2">
                  <c:v>A_x</c:v>
                </c:pt>
              </c:strCache>
            </c:strRef>
          </c:cat>
          <c:val>
            <c:numRef>
              <c:f>u_простоТП!$G$15:$I$15</c:f>
              <c:numCache>
                <c:formatCode>0%</c:formatCode>
                <c:ptCount val="3"/>
                <c:pt idx="0" formatCode="0.00%">
                  <c:v>3.2300951869274487E-4</c:v>
                </c:pt>
                <c:pt idx="1">
                  <c:v>0.19215319374941062</c:v>
                </c:pt>
                <c:pt idx="2">
                  <c:v>0.80752379673189667</c:v>
                </c:pt>
              </c:numCache>
            </c:numRef>
          </c:val>
        </c:ser>
        <c:dLbls>
          <c:showVal val="1"/>
          <c:showCatName val="1"/>
        </c:dLbls>
        <c:firstSliceAng val="0"/>
      </c:pieChart>
      <c:spPr>
        <a:noFill/>
        <a:ln w="25400">
          <a:noFill/>
        </a:ln>
      </c:spPr>
    </c:plotArea>
    <c:plotVisOnly val="1"/>
    <c:dispBlanksAs val="zero"/>
  </c:chart>
  <c:spPr>
    <a:solidFill>
      <a:srgbClr val="FFFFFF"/>
    </a:solidFill>
    <a:ln w="3175">
      <a:solidFill>
        <a:srgbClr val="000000"/>
      </a:solidFill>
      <a:prstDash val="solid"/>
    </a:ln>
  </c:spPr>
  <c:txPr>
    <a:bodyPr/>
    <a:lstStyle/>
    <a:p>
      <a:pPr>
        <a:defRPr sz="950" b="1" i="0" u="none" strike="noStrike" baseline="0">
          <a:solidFill>
            <a:srgbClr val="000000"/>
          </a:solidFill>
          <a:latin typeface="Arial"/>
          <a:ea typeface="Arial"/>
          <a:cs typeface="Arial"/>
        </a:defRPr>
      </a:pPr>
      <a:endParaRPr lang="en-US"/>
    </a:p>
  </c:txPr>
  <c:printSettings>
    <c:headerFooter alignWithMargins="0"/>
    <c:pageMargins b="1" l="0.75000000000000566" r="0.75000000000000566"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4202938753789807"/>
          <c:y val="0.10984889119055985"/>
          <c:w val="0.78261091092309565"/>
          <c:h val="0.69318438234042945"/>
        </c:manualLayout>
      </c:layout>
      <c:scatterChart>
        <c:scatterStyle val="lineMarker"/>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layout>
                <c:manualLayout>
                  <c:x val="-0.22176017477506021"/>
                  <c:y val="-7.5757735234612114E-2"/>
                </c:manualLayout>
              </c:layout>
              <c:numFmt formatCode="General" sourceLinked="0"/>
              <c:spPr>
                <a:solidFill>
                  <a:srgbClr val="FFFFFF"/>
                </a:solidFill>
                <a:ln w="25400">
                  <a:noFill/>
                </a:ln>
              </c:spPr>
              <c:txPr>
                <a:bodyPr/>
                <a:lstStyle/>
                <a:p>
                  <a:pPr>
                    <a:defRPr sz="1600" b="1" i="0" u="none" strike="noStrike" baseline="0">
                      <a:solidFill>
                        <a:srgbClr val="000000"/>
                      </a:solidFill>
                      <a:latin typeface="Arial"/>
                      <a:ea typeface="Arial"/>
                      <a:cs typeface="Arial"/>
                    </a:defRPr>
                  </a:pPr>
                  <a:endParaRPr lang="en-US"/>
                </a:p>
              </c:txPr>
            </c:trendlineLbl>
          </c:trendline>
          <c:xVal>
            <c:numRef>
              <c:f>'u_bracket '!$M$7:$M$11</c:f>
              <c:numCache>
                <c:formatCode>General</c:formatCode>
                <c:ptCount val="5"/>
                <c:pt idx="0">
                  <c:v>0</c:v>
                </c:pt>
                <c:pt idx="1">
                  <c:v>0.5</c:v>
                </c:pt>
                <c:pt idx="2">
                  <c:v>1</c:v>
                </c:pt>
                <c:pt idx="3">
                  <c:v>1.5</c:v>
                </c:pt>
                <c:pt idx="4">
                  <c:v>2</c:v>
                </c:pt>
              </c:numCache>
            </c:numRef>
          </c:xVal>
          <c:yVal>
            <c:numRef>
              <c:f>'u_bracket '!$N$7:$N$11</c:f>
              <c:numCache>
                <c:formatCode>General</c:formatCode>
                <c:ptCount val="5"/>
                <c:pt idx="0">
                  <c:v>0</c:v>
                </c:pt>
                <c:pt idx="1">
                  <c:v>0.21</c:v>
                </c:pt>
                <c:pt idx="2">
                  <c:v>0.40600000000000003</c:v>
                </c:pt>
                <c:pt idx="3">
                  <c:v>0.59299999999999997</c:v>
                </c:pt>
                <c:pt idx="4">
                  <c:v>0.76800000000000002</c:v>
                </c:pt>
              </c:numCache>
            </c:numRef>
          </c:yVal>
        </c:ser>
        <c:ser>
          <c:idx val="1"/>
          <c:order val="1"/>
          <c:spPr>
            <a:ln w="25400">
              <a:solidFill>
                <a:srgbClr val="FF00FF"/>
              </a:solidFill>
              <a:prstDash val="solid"/>
            </a:ln>
          </c:spPr>
          <c:marker>
            <c:symbol val="square"/>
            <c:size val="7"/>
            <c:spPr>
              <a:solidFill>
                <a:srgbClr val="FF00FF"/>
              </a:solidFill>
              <a:ln>
                <a:solidFill>
                  <a:srgbClr val="FF00FF"/>
                </a:solidFill>
                <a:prstDash val="solid"/>
              </a:ln>
            </c:spPr>
          </c:marker>
          <c:trendline>
            <c:spPr>
              <a:ln w="25400">
                <a:solidFill>
                  <a:srgbClr val="000000"/>
                </a:solidFill>
                <a:prstDash val="solid"/>
              </a:ln>
            </c:spPr>
            <c:trendlineType val="linear"/>
          </c:trendline>
          <c:trendline>
            <c:spPr>
              <a:ln w="25400">
                <a:solidFill>
                  <a:srgbClr val="000000"/>
                </a:solidFill>
                <a:prstDash val="solid"/>
              </a:ln>
            </c:spPr>
            <c:trendlineType val="linear"/>
          </c:trendline>
          <c:trendline>
            <c:spPr>
              <a:ln w="25400">
                <a:solidFill>
                  <a:srgbClr val="000000"/>
                </a:solidFill>
                <a:prstDash val="solid"/>
              </a:ln>
            </c:spPr>
            <c:trendlineType val="linear"/>
          </c:trendline>
          <c:errBars>
            <c:errDir val="x"/>
            <c:errBarType val="minus"/>
            <c:errValType val="cust"/>
            <c:noEndCap val="1"/>
            <c:minus>
              <c:numRef>
                <c:f>'u_bracket '!$T$46</c:f>
                <c:numCache>
                  <c:formatCode>General</c:formatCode>
                  <c:ptCount val="1"/>
                  <c:pt idx="0">
                    <c:v>1</c:v>
                  </c:pt>
                </c:numCache>
              </c:numRef>
            </c:minus>
            <c:spPr>
              <a:ln w="12700">
                <a:solidFill>
                  <a:srgbClr val="FF0000"/>
                </a:solidFill>
                <a:prstDash val="solid"/>
              </a:ln>
            </c:spPr>
          </c:errBars>
          <c:errBars>
            <c:errDir val="y"/>
            <c:errBarType val="minus"/>
            <c:errValType val="cust"/>
            <c:minus>
              <c:numRef>
                <c:f>'u_bracket '!$U$46</c:f>
                <c:numCache>
                  <c:formatCode>General</c:formatCode>
                  <c:ptCount val="1"/>
                  <c:pt idx="0">
                    <c:v>0.40600000000000003</c:v>
                  </c:pt>
                </c:numCache>
              </c:numRef>
            </c:minus>
            <c:spPr>
              <a:ln w="12700">
                <a:solidFill>
                  <a:srgbClr val="FF0000"/>
                </a:solidFill>
                <a:prstDash val="solid"/>
              </a:ln>
            </c:spPr>
          </c:errBars>
          <c:xVal>
            <c:numRef>
              <c:f>'u_bracket '!$T$46</c:f>
              <c:numCache>
                <c:formatCode>General</c:formatCode>
                <c:ptCount val="1"/>
                <c:pt idx="0">
                  <c:v>1</c:v>
                </c:pt>
              </c:numCache>
            </c:numRef>
          </c:xVal>
          <c:yVal>
            <c:numRef>
              <c:f>'u_bracket '!$U$46</c:f>
              <c:numCache>
                <c:formatCode>General</c:formatCode>
                <c:ptCount val="1"/>
                <c:pt idx="0">
                  <c:v>0.40600000000000003</c:v>
                </c:pt>
              </c:numCache>
            </c:numRef>
          </c:yVal>
        </c:ser>
        <c:ser>
          <c:idx val="2"/>
          <c:order val="2"/>
          <c:spPr>
            <a:ln w="28575">
              <a:noFill/>
            </a:ln>
          </c:spPr>
          <c:marker>
            <c:symbol val="triangle"/>
            <c:size val="6"/>
            <c:spPr>
              <a:solidFill>
                <a:srgbClr val="000080"/>
              </a:solidFill>
              <a:ln>
                <a:solidFill>
                  <a:srgbClr val="0000FF"/>
                </a:solidFill>
                <a:prstDash val="solid"/>
              </a:ln>
            </c:spPr>
          </c:marker>
          <c:errBars>
            <c:errDir val="x"/>
            <c:errBarType val="minus"/>
            <c:errValType val="cust"/>
            <c:noEndCap val="1"/>
            <c:minus>
              <c:numRef>
                <c:f>'u_bracket '!$T$47</c:f>
                <c:numCache>
                  <c:formatCode>General</c:formatCode>
                  <c:ptCount val="1"/>
                  <c:pt idx="0">
                    <c:v>1.5</c:v>
                  </c:pt>
                </c:numCache>
              </c:numRef>
            </c:minus>
            <c:spPr>
              <a:ln w="12700">
                <a:solidFill>
                  <a:srgbClr val="000080"/>
                </a:solidFill>
                <a:prstDash val="solid"/>
              </a:ln>
            </c:spPr>
          </c:errBars>
          <c:errBars>
            <c:errDir val="y"/>
            <c:errBarType val="minus"/>
            <c:errValType val="cust"/>
            <c:minus>
              <c:numRef>
                <c:f>'u_bracket '!$U$47</c:f>
                <c:numCache>
                  <c:formatCode>General</c:formatCode>
                  <c:ptCount val="1"/>
                  <c:pt idx="0">
                    <c:v>0.59299999999999997</c:v>
                  </c:pt>
                </c:numCache>
              </c:numRef>
            </c:minus>
            <c:spPr>
              <a:ln w="12700">
                <a:solidFill>
                  <a:srgbClr val="000080"/>
                </a:solidFill>
                <a:prstDash val="solid"/>
              </a:ln>
            </c:spPr>
          </c:errBars>
          <c:xVal>
            <c:numRef>
              <c:f>'u_bracket '!$T$47</c:f>
              <c:numCache>
                <c:formatCode>General</c:formatCode>
                <c:ptCount val="1"/>
                <c:pt idx="0">
                  <c:v>1.5</c:v>
                </c:pt>
              </c:numCache>
            </c:numRef>
          </c:xVal>
          <c:yVal>
            <c:numRef>
              <c:f>'u_bracket '!$U$47</c:f>
              <c:numCache>
                <c:formatCode>General</c:formatCode>
                <c:ptCount val="1"/>
                <c:pt idx="0">
                  <c:v>0.59299999999999997</c:v>
                </c:pt>
              </c:numCache>
            </c:numRef>
          </c:yVal>
        </c:ser>
        <c:ser>
          <c:idx val="3"/>
          <c:order val="3"/>
          <c:spPr>
            <a:ln w="28575">
              <a:noFill/>
            </a:ln>
          </c:spPr>
          <c:marker>
            <c:symbol val="x"/>
            <c:size val="10"/>
            <c:spPr>
              <a:noFill/>
              <a:ln>
                <a:solidFill>
                  <a:srgbClr val="00FFFF"/>
                </a:solidFill>
                <a:prstDash val="solid"/>
              </a:ln>
              <a:effectLst>
                <a:outerShdw dist="35921" dir="2700000" algn="br">
                  <a:srgbClr val="000000"/>
                </a:outerShdw>
              </a:effectLst>
            </c:spPr>
          </c:marker>
          <c:errBars>
            <c:errDir val="x"/>
            <c:errBarType val="minus"/>
            <c:errValType val="cust"/>
            <c:minus>
              <c:numRef>
                <c:f>'u_bracket '!$T$48</c:f>
                <c:numCache>
                  <c:formatCode>General</c:formatCode>
                  <c:ptCount val="1"/>
                  <c:pt idx="0">
                    <c:v>1.1657754010695187</c:v>
                  </c:pt>
                </c:numCache>
              </c:numRef>
            </c:minus>
            <c:spPr>
              <a:ln w="12700">
                <a:solidFill>
                  <a:srgbClr val="339966"/>
                </a:solidFill>
                <a:prstDash val="solid"/>
              </a:ln>
            </c:spPr>
          </c:errBars>
          <c:errBars>
            <c:errDir val="y"/>
            <c:errBarType val="minus"/>
            <c:errValType val="cust"/>
            <c:minus>
              <c:numRef>
                <c:f>'u_bracket '!$U$48</c:f>
                <c:numCache>
                  <c:formatCode>General</c:formatCode>
                  <c:ptCount val="1"/>
                  <c:pt idx="0">
                    <c:v>0.46800000000000003</c:v>
                  </c:pt>
                </c:numCache>
              </c:numRef>
            </c:minus>
            <c:spPr>
              <a:ln w="12700">
                <a:solidFill>
                  <a:srgbClr val="339966"/>
                </a:solidFill>
                <a:prstDash val="solid"/>
              </a:ln>
            </c:spPr>
          </c:errBars>
          <c:xVal>
            <c:numRef>
              <c:f>'u_bracket '!$T$48</c:f>
              <c:numCache>
                <c:formatCode>0.00</c:formatCode>
                <c:ptCount val="1"/>
                <c:pt idx="0">
                  <c:v>1.1657754010695187</c:v>
                </c:pt>
              </c:numCache>
            </c:numRef>
          </c:xVal>
          <c:yVal>
            <c:numRef>
              <c:f>'u_bracket '!$U$48</c:f>
              <c:numCache>
                <c:formatCode>General</c:formatCode>
                <c:ptCount val="1"/>
                <c:pt idx="0">
                  <c:v>0.46800000000000003</c:v>
                </c:pt>
              </c:numCache>
            </c:numRef>
          </c:yVal>
        </c:ser>
        <c:axId val="320166912"/>
        <c:axId val="320172800"/>
      </c:scatterChart>
      <c:valAx>
        <c:axId val="320166912"/>
        <c:scaling>
          <c:orientation val="minMax"/>
          <c:max val="2"/>
        </c:scaling>
        <c:axPos val="b"/>
        <c:numFmt formatCode="General" sourceLinked="1"/>
        <c:tickLblPos val="nextTo"/>
        <c:spPr>
          <a:ln w="3175">
            <a:solidFill>
              <a:srgbClr val="000000"/>
            </a:solidFill>
            <a:prstDash val="solid"/>
          </a:ln>
        </c:spPr>
        <c:txPr>
          <a:bodyPr rot="0" vert="horz"/>
          <a:lstStyle/>
          <a:p>
            <a:pPr>
              <a:defRPr sz="1600" b="1" i="0" u="none" strike="noStrike" baseline="0">
                <a:solidFill>
                  <a:srgbClr val="000000"/>
                </a:solidFill>
                <a:latin typeface="Arial"/>
                <a:ea typeface="Arial"/>
                <a:cs typeface="Arial"/>
              </a:defRPr>
            </a:pPr>
            <a:endParaRPr lang="en-US"/>
          </a:p>
        </c:txPr>
        <c:crossAx val="320172800"/>
        <c:crosses val="autoZero"/>
        <c:crossBetween val="midCat"/>
      </c:valAx>
      <c:valAx>
        <c:axId val="320172800"/>
        <c:scaling>
          <c:orientation val="minMax"/>
        </c:scaling>
        <c:axPos val="l"/>
        <c:majorGridlines>
          <c:spPr>
            <a:ln w="3175">
              <a:solidFill>
                <a:srgbClr val="000000"/>
              </a:solidFill>
              <a:prstDash val="sysDash"/>
            </a:ln>
          </c:spPr>
        </c:majorGridlines>
        <c:numFmt formatCode="General" sourceLinked="1"/>
        <c:tickLblPos val="nextTo"/>
        <c:spPr>
          <a:ln w="3175">
            <a:solidFill>
              <a:srgbClr val="000000"/>
            </a:solidFill>
            <a:prstDash val="solid"/>
          </a:ln>
        </c:spPr>
        <c:txPr>
          <a:bodyPr rot="0" vert="horz"/>
          <a:lstStyle/>
          <a:p>
            <a:pPr>
              <a:defRPr sz="1600" b="1" i="0" u="none" strike="noStrike" baseline="0">
                <a:solidFill>
                  <a:srgbClr val="000000"/>
                </a:solidFill>
                <a:latin typeface="Arial"/>
                <a:ea typeface="Arial"/>
                <a:cs typeface="Arial"/>
              </a:defRPr>
            </a:pPr>
            <a:endParaRPr lang="en-US"/>
          </a:p>
        </c:txPr>
        <c:crossAx val="320166912"/>
        <c:crosses val="autoZero"/>
        <c:crossBetween val="midCat"/>
      </c:valAx>
      <c:spPr>
        <a:solidFill>
          <a:srgbClr val="FFFFFF"/>
        </a:solidFill>
        <a:ln w="25400">
          <a:noFill/>
        </a:ln>
      </c:spPr>
    </c:plotArea>
    <c:plotVisOnly val="1"/>
    <c:dispBlanksAs val="gap"/>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6397892509588452"/>
          <c:y val="2.2556390977443611E-2"/>
          <c:w val="0.68817384958272843"/>
          <c:h val="0.96240601503759393"/>
        </c:manualLayout>
      </c:layout>
      <c:pieChart>
        <c:varyColors val="1"/>
        <c:ser>
          <c:idx val="0"/>
          <c:order val="0"/>
          <c:tx>
            <c:strRef>
              <c:f>'u_bracket (2)'!#REF!</c:f>
              <c:strCache>
                <c:ptCount val="1"/>
                <c:pt idx="0">
                  <c:v>#REF!</c:v>
                </c:pt>
              </c:strCache>
            </c:strRef>
          </c:tx>
          <c:spPr>
            <a:solidFill>
              <a:srgbClr val="9999FF"/>
            </a:solidFill>
            <a:ln w="12700">
              <a:solidFill>
                <a:srgbClr val="000000"/>
              </a:solidFill>
              <a:prstDash val="solid"/>
            </a:ln>
          </c:spPr>
          <c:explosion val="25"/>
          <c:dPt>
            <c:idx val="1"/>
            <c:spPr>
              <a:solidFill>
                <a:srgbClr val="993366"/>
              </a:solidFill>
              <a:ln w="12700">
                <a:solidFill>
                  <a:srgbClr val="000000"/>
                </a:solidFill>
                <a:prstDash val="solid"/>
              </a:ln>
            </c:spPr>
          </c:dPt>
          <c:dPt>
            <c:idx val="2"/>
            <c:spPr>
              <a:solidFill>
                <a:srgbClr val="FFFFCC"/>
              </a:solidFill>
              <a:ln w="12700">
                <a:solidFill>
                  <a:srgbClr val="000000"/>
                </a:solidFill>
                <a:prstDash val="solid"/>
              </a:ln>
            </c:spPr>
          </c:dPt>
          <c:dPt>
            <c:idx val="3"/>
            <c:spPr>
              <a:solidFill>
                <a:srgbClr val="CCFFFF"/>
              </a:solidFill>
              <a:ln w="12700">
                <a:solidFill>
                  <a:srgbClr val="000000"/>
                </a:solidFill>
                <a:prstDash val="solid"/>
              </a:ln>
            </c:spPr>
          </c:dPt>
          <c:dPt>
            <c:idx val="4"/>
            <c:spPr>
              <a:solidFill>
                <a:srgbClr val="660066"/>
              </a:solidFill>
              <a:ln w="12700">
                <a:solidFill>
                  <a:srgbClr val="000000"/>
                </a:solidFill>
                <a:prstDash val="solid"/>
              </a:ln>
            </c:spPr>
          </c:dPt>
          <c:dLbls>
            <c:dLbl>
              <c:idx val="0"/>
              <c:layout>
                <c:manualLayout>
                  <c:x val="-0.10938789378990355"/>
                  <c:y val="2.6315789473684216E-2"/>
                </c:manualLayout>
              </c:layout>
              <c:dLblPos val="bestFit"/>
              <c:showVal val="1"/>
              <c:showCatName val="1"/>
            </c:dLbl>
            <c:dLbl>
              <c:idx val="2"/>
              <c:layout>
                <c:manualLayout>
                  <c:x val="-0.13229210023806021"/>
                  <c:y val="3.3164012393187565E-2"/>
                </c:manualLayout>
              </c:layout>
              <c:dLblPos val="bestFit"/>
              <c:showVal val="1"/>
              <c:showCatName val="1"/>
            </c:dLbl>
            <c:dLbl>
              <c:idx val="3"/>
              <c:layout>
                <c:manualLayout>
                  <c:x val="3.4824683383400931E-2"/>
                  <c:y val="-0.14711779448621704"/>
                </c:manualLayout>
              </c:layout>
              <c:dLblPos val="bestFit"/>
              <c:showVal val="1"/>
              <c:showCatName val="1"/>
            </c:dLbl>
            <c:dLbl>
              <c:idx val="4"/>
              <c:layout>
                <c:manualLayout>
                  <c:x val="0.16987958977516684"/>
                  <c:y val="0.16541353383458646"/>
                </c:manualLayout>
              </c:layout>
              <c:spPr>
                <a:noFill/>
                <a:ln w="25400">
                  <a:noFill/>
                </a:ln>
              </c:spPr>
              <c:txPr>
                <a:bodyPr/>
                <a:lstStyle/>
                <a:p>
                  <a:pPr algn="ctr" rtl="1">
                    <a:defRPr sz="1300" b="1" i="0" u="none" strike="noStrike" baseline="0">
                      <a:solidFill>
                        <a:srgbClr val="FFFFFF"/>
                      </a:solidFill>
                      <a:latin typeface="Arial"/>
                      <a:ea typeface="Arial"/>
                      <a:cs typeface="Arial"/>
                    </a:defRPr>
                  </a:pPr>
                  <a:endParaRPr lang="en-US"/>
                </a:p>
              </c:txPr>
              <c:dLblPos val="bestFit"/>
              <c:showVal val="1"/>
              <c:showCatName val="1"/>
            </c:dLbl>
            <c:spPr>
              <a:noFill/>
              <a:ln w="25400">
                <a:noFill/>
              </a:ln>
            </c:spPr>
            <c:txPr>
              <a:bodyPr/>
              <a:lstStyle/>
              <a:p>
                <a:pPr algn="ctr" rtl="1">
                  <a:defRPr sz="1300" b="1" i="0" u="none" strike="noStrike" baseline="0">
                    <a:solidFill>
                      <a:srgbClr val="000000"/>
                    </a:solidFill>
                    <a:latin typeface="Arial"/>
                    <a:ea typeface="Arial"/>
                    <a:cs typeface="Arial"/>
                  </a:defRPr>
                </a:pPr>
                <a:endParaRPr lang="en-US"/>
              </a:p>
            </c:txPr>
            <c:showVal val="1"/>
            <c:showCatName val="1"/>
            <c:showLeaderLines val="1"/>
          </c:dLbls>
          <c:cat>
            <c:strRef>
              <c:f>'u_bracket '!$F$13:$J$13</c:f>
              <c:strCache>
                <c:ptCount val="5"/>
                <c:pt idx="0">
                  <c:v>A3</c:v>
                </c:pt>
                <c:pt idx="1">
                  <c:v>A4</c:v>
                </c:pt>
                <c:pt idx="2">
                  <c:v>Ax</c:v>
                </c:pt>
                <c:pt idx="3">
                  <c:v>C3</c:v>
                </c:pt>
                <c:pt idx="4">
                  <c:v>C4</c:v>
                </c:pt>
              </c:strCache>
            </c:strRef>
          </c:cat>
          <c:val>
            <c:numRef>
              <c:f>'u_bracket '!$F$14:$J$14</c:f>
              <c:numCache>
                <c:formatCode>0.00%</c:formatCode>
                <c:ptCount val="5"/>
                <c:pt idx="0">
                  <c:v>0.15391901585871737</c:v>
                </c:pt>
                <c:pt idx="1">
                  <c:v>4.3137850683231636E-2</c:v>
                </c:pt>
                <c:pt idx="2">
                  <c:v>0.19751439760743572</c:v>
                </c:pt>
                <c:pt idx="3">
                  <c:v>0.2785261622511081</c:v>
                </c:pt>
                <c:pt idx="4">
                  <c:v>0.32690257359950714</c:v>
                </c:pt>
              </c:numCache>
            </c:numRef>
          </c:val>
        </c:ser>
        <c:dLbls>
          <c:showVal val="1"/>
          <c:showCatName val="1"/>
        </c:dLbls>
        <c:firstSliceAng val="0"/>
      </c:pieChart>
      <c:spPr>
        <a:noFill/>
        <a:ln w="25400">
          <a:noFill/>
        </a:ln>
      </c:spPr>
    </c:plotArea>
    <c:plotVisOnly val="1"/>
    <c:dispBlanksAs val="zero"/>
  </c:chart>
  <c:spPr>
    <a:solidFill>
      <a:srgbClr val="FFFFFF"/>
    </a:solidFill>
    <a:ln w="3175">
      <a:solidFill>
        <a:srgbClr val="000000"/>
      </a:solidFill>
      <a:prstDash val="solid"/>
    </a:ln>
  </c:spPr>
  <c:txPr>
    <a:bodyPr/>
    <a:lstStyle/>
    <a:p>
      <a:pPr>
        <a:defRPr sz="950" b="1"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25" b="1" i="0" u="none" strike="noStrike" baseline="0">
                <a:solidFill>
                  <a:srgbClr val="000000"/>
                </a:solidFill>
                <a:latin typeface="Arial"/>
                <a:ea typeface="Arial"/>
                <a:cs typeface="Arial"/>
              </a:defRPr>
            </a:pPr>
            <a:r>
              <a:rPr lang="en-US"/>
              <a:t>X Variable 1 Line Fit  Plot</a:t>
            </a:r>
          </a:p>
        </c:rich>
      </c:tx>
      <c:layout>
        <c:manualLayout>
          <c:xMode val="edge"/>
          <c:yMode val="edge"/>
          <c:x val="0.29330278287962869"/>
          <c:y val="4.3689320388349467E-2"/>
        </c:manualLayout>
      </c:layout>
      <c:spPr>
        <a:noFill/>
        <a:ln w="25400">
          <a:noFill/>
        </a:ln>
      </c:spPr>
    </c:title>
    <c:plotArea>
      <c:layout>
        <c:manualLayout>
          <c:layoutTarget val="inner"/>
          <c:xMode val="edge"/>
          <c:yMode val="edge"/>
          <c:x val="0.1801387712664767"/>
          <c:y val="0.19902912621359217"/>
          <c:w val="0.78291081358122561"/>
          <c:h val="0.53398058252427183"/>
        </c:manualLayout>
      </c:layout>
      <c:scatterChart>
        <c:scatterStyle val="lineMarker"/>
        <c:ser>
          <c:idx val="0"/>
          <c:order val="0"/>
          <c:tx>
            <c:v>Y</c:v>
          </c:tx>
          <c:spPr>
            <a:ln w="28575">
              <a:noFill/>
            </a:ln>
          </c:spPr>
          <c:marker>
            <c:symbol val="diamond"/>
            <c:size val="5"/>
            <c:spPr>
              <a:solidFill>
                <a:srgbClr val="000080"/>
              </a:solidFill>
              <a:ln>
                <a:solidFill>
                  <a:srgbClr val="000080"/>
                </a:solidFill>
                <a:prstDash val="solid"/>
              </a:ln>
            </c:spPr>
          </c:marker>
          <c:xVal>
            <c:numRef>
              <c:f>'MNM(VK)'!$C$4:$C$9</c:f>
              <c:numCache>
                <c:formatCode>General</c:formatCode>
                <c:ptCount val="6"/>
                <c:pt idx="0">
                  <c:v>0</c:v>
                </c:pt>
                <c:pt idx="1">
                  <c:v>1</c:v>
                </c:pt>
                <c:pt idx="2">
                  <c:v>2</c:v>
                </c:pt>
                <c:pt idx="3">
                  <c:v>5</c:v>
                </c:pt>
                <c:pt idx="4">
                  <c:v>10</c:v>
                </c:pt>
                <c:pt idx="5">
                  <c:v>20</c:v>
                </c:pt>
              </c:numCache>
            </c:numRef>
          </c:xVal>
          <c:yVal>
            <c:numRef>
              <c:f>'MNM(VK)'!$D$4:$D$9</c:f>
              <c:numCache>
                <c:formatCode>General</c:formatCode>
                <c:ptCount val="6"/>
                <c:pt idx="0">
                  <c:v>0</c:v>
                </c:pt>
                <c:pt idx="1">
                  <c:v>0.05</c:v>
                </c:pt>
                <c:pt idx="2">
                  <c:v>0.1</c:v>
                </c:pt>
                <c:pt idx="3">
                  <c:v>0.25</c:v>
                </c:pt>
                <c:pt idx="4">
                  <c:v>0.5</c:v>
                </c:pt>
                <c:pt idx="5">
                  <c:v>0.8</c:v>
                </c:pt>
              </c:numCache>
            </c:numRef>
          </c:yVal>
        </c:ser>
        <c:ser>
          <c:idx val="1"/>
          <c:order val="1"/>
          <c:tx>
            <c:v>Predicted Y</c:v>
          </c:tx>
          <c:spPr>
            <a:ln w="28575">
              <a:noFill/>
            </a:ln>
          </c:spPr>
          <c:marker>
            <c:symbol val="square"/>
            <c:size val="5"/>
            <c:spPr>
              <a:solidFill>
                <a:srgbClr val="FF00FF"/>
              </a:solidFill>
              <a:ln>
                <a:solidFill>
                  <a:srgbClr val="FF00FF"/>
                </a:solidFill>
                <a:prstDash val="solid"/>
              </a:ln>
            </c:spPr>
          </c:marker>
          <c:xVal>
            <c:numRef>
              <c:f>'MNM(VK)'!$C$4:$C$9</c:f>
              <c:numCache>
                <c:formatCode>General</c:formatCode>
                <c:ptCount val="6"/>
                <c:pt idx="0">
                  <c:v>0</c:v>
                </c:pt>
                <c:pt idx="1">
                  <c:v>1</c:v>
                </c:pt>
                <c:pt idx="2">
                  <c:v>2</c:v>
                </c:pt>
                <c:pt idx="3">
                  <c:v>5</c:v>
                </c:pt>
                <c:pt idx="4">
                  <c:v>10</c:v>
                </c:pt>
                <c:pt idx="5">
                  <c:v>20</c:v>
                </c:pt>
              </c:numCache>
            </c:numRef>
          </c:xVal>
          <c:yVal>
            <c:numRef>
              <c:f>'MNM(VK)'!$M$27:$M$32</c:f>
              <c:numCache>
                <c:formatCode>General</c:formatCode>
                <c:ptCount val="6"/>
                <c:pt idx="0">
                  <c:v>2.6497695852534652E-2</c:v>
                </c:pt>
                <c:pt idx="1">
                  <c:v>6.7050691244239721E-2</c:v>
                </c:pt>
                <c:pt idx="2">
                  <c:v>0.10760368663594479</c:v>
                </c:pt>
                <c:pt idx="3">
                  <c:v>0.22926267281105997</c:v>
                </c:pt>
                <c:pt idx="4">
                  <c:v>0.4320276497695853</c:v>
                </c:pt>
                <c:pt idx="5">
                  <c:v>0.83755760368663601</c:v>
                </c:pt>
              </c:numCache>
            </c:numRef>
          </c:yVal>
        </c:ser>
        <c:axId val="321799296"/>
        <c:axId val="321801600"/>
      </c:scatterChart>
      <c:valAx>
        <c:axId val="321799296"/>
        <c:scaling>
          <c:orientation val="minMax"/>
        </c:scaling>
        <c:axPos val="b"/>
        <c:title>
          <c:tx>
            <c:rich>
              <a:bodyPr/>
              <a:lstStyle/>
              <a:p>
                <a:pPr>
                  <a:defRPr sz="1200" b="1" i="0" u="none" strike="noStrike" baseline="0">
                    <a:solidFill>
                      <a:srgbClr val="000000"/>
                    </a:solidFill>
                    <a:latin typeface="Arial"/>
                    <a:ea typeface="Arial"/>
                    <a:cs typeface="Arial"/>
                  </a:defRPr>
                </a:pPr>
                <a:r>
                  <a:rPr lang="en-US"/>
                  <a:t>X Variable 1</a:t>
                </a:r>
              </a:p>
            </c:rich>
          </c:tx>
          <c:layout>
            <c:manualLayout>
              <c:xMode val="edge"/>
              <c:yMode val="edge"/>
              <c:x val="0.45958478053985197"/>
              <c:y val="0.83980582524271863"/>
            </c:manualLayout>
          </c:layout>
          <c:spPr>
            <a:noFill/>
            <a:ln w="25400">
              <a:noFill/>
            </a:ln>
          </c:spPr>
        </c:title>
        <c:numFmt formatCode="General" sourceLinked="1"/>
        <c:majorTickMark val="cross"/>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21801600"/>
        <c:crosses val="autoZero"/>
        <c:crossBetween val="midCat"/>
      </c:valAx>
      <c:valAx>
        <c:axId val="321801600"/>
        <c:scaling>
          <c:orientation val="minMax"/>
        </c:scaling>
        <c:axPos val="l"/>
        <c:title>
          <c:tx>
            <c:rich>
              <a:bodyPr/>
              <a:lstStyle/>
              <a:p>
                <a:pPr>
                  <a:defRPr sz="1200" b="1" i="0" u="none" strike="noStrike" baseline="0">
                    <a:solidFill>
                      <a:srgbClr val="000000"/>
                    </a:solidFill>
                    <a:latin typeface="Arial"/>
                    <a:ea typeface="Arial"/>
                    <a:cs typeface="Arial"/>
                  </a:defRPr>
                </a:pPr>
                <a:r>
                  <a:rPr lang="en-US"/>
                  <a:t>Y</a:t>
                </a:r>
              </a:p>
            </c:rich>
          </c:tx>
          <c:layout>
            <c:manualLayout>
              <c:xMode val="edge"/>
              <c:yMode val="edge"/>
              <c:x val="1.6166281755196306E-2"/>
              <c:y val="0.43203883495145934"/>
            </c:manualLayout>
          </c:layout>
          <c:spPr>
            <a:noFill/>
            <a:ln w="25400">
              <a:noFill/>
            </a:ln>
          </c:spPr>
        </c:title>
        <c:numFmt formatCode="General" sourceLinked="1"/>
        <c:majorTickMark val="cross"/>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21799296"/>
        <c:crosses val="autoZero"/>
        <c:crossBetween val="midCat"/>
      </c:valAx>
      <c:spPr>
        <a:solidFill>
          <a:srgbClr val="C0C0C0"/>
        </a:solidFill>
        <a:ln w="12700">
          <a:solidFill>
            <a:srgbClr val="808080"/>
          </a:solidFill>
          <a:prstDash val="solid"/>
        </a:ln>
      </c:spPr>
    </c:plotArea>
    <c:legend>
      <c:legendPos val="r"/>
      <c:layout>
        <c:manualLayout>
          <c:xMode val="edge"/>
          <c:yMode val="edge"/>
          <c:x val="0.76674461881642186"/>
          <c:y val="0.49514563106796383"/>
          <c:w val="0.18937668588193432"/>
          <c:h val="0.19902912621359217"/>
        </c:manualLayout>
      </c:layout>
      <c:spPr>
        <a:solidFill>
          <a:srgbClr val="FFFFFF"/>
        </a:solidFill>
        <a:ln w="3175">
          <a:solidFill>
            <a:srgbClr val="000000"/>
          </a:solidFill>
          <a:prstDash val="solid"/>
        </a:ln>
      </c:spPr>
      <c:txPr>
        <a:bodyPr/>
        <a:lstStyle/>
        <a:p>
          <a:pPr>
            <a:defRPr sz="46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5075376884422273"/>
          <c:y val="9.6446700507614211E-2"/>
          <c:w val="0.79145728643216051"/>
          <c:h val="0.69035532994923265"/>
        </c:manualLayout>
      </c:layout>
      <c:scatterChart>
        <c:scatterStyle val="lineMarker"/>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layout>
                <c:manualLayout>
                  <c:x val="3.5527783226384946E-2"/>
                  <c:y val="-4.0609137055837574E-2"/>
                </c:manualLayout>
              </c:layout>
              <c:numFmt formatCode="General" sourceLinked="0"/>
              <c:spPr>
                <a:noFill/>
                <a:ln w="25400">
                  <a:noFill/>
                </a:ln>
              </c:spPr>
              <c:txPr>
                <a:bodyPr/>
                <a:lstStyle/>
                <a:p>
                  <a:pPr>
                    <a:defRPr sz="1100" b="1" i="0" u="none" strike="noStrike" baseline="0">
                      <a:solidFill>
                        <a:srgbClr val="000000"/>
                      </a:solidFill>
                      <a:latin typeface="Arial"/>
                      <a:ea typeface="Arial"/>
                      <a:cs typeface="Arial"/>
                    </a:defRPr>
                  </a:pPr>
                  <a:endParaRPr lang="en-US"/>
                </a:p>
              </c:txPr>
            </c:trendlineLbl>
          </c:trendline>
          <c:xVal>
            <c:numRef>
              <c:f>'MNM(VK)'!$C$4:$C$9</c:f>
              <c:numCache>
                <c:formatCode>General</c:formatCode>
                <c:ptCount val="6"/>
                <c:pt idx="0">
                  <c:v>0</c:v>
                </c:pt>
                <c:pt idx="1">
                  <c:v>1</c:v>
                </c:pt>
                <c:pt idx="2">
                  <c:v>2</c:v>
                </c:pt>
                <c:pt idx="3">
                  <c:v>5</c:v>
                </c:pt>
                <c:pt idx="4">
                  <c:v>10</c:v>
                </c:pt>
                <c:pt idx="5">
                  <c:v>20</c:v>
                </c:pt>
              </c:numCache>
            </c:numRef>
          </c:xVal>
          <c:yVal>
            <c:numRef>
              <c:f>'MNM(VK)'!$D$4:$D$9</c:f>
              <c:numCache>
                <c:formatCode>General</c:formatCode>
                <c:ptCount val="6"/>
                <c:pt idx="0">
                  <c:v>0</c:v>
                </c:pt>
                <c:pt idx="1">
                  <c:v>0.05</c:v>
                </c:pt>
                <c:pt idx="2">
                  <c:v>0.1</c:v>
                </c:pt>
                <c:pt idx="3">
                  <c:v>0.25</c:v>
                </c:pt>
                <c:pt idx="4">
                  <c:v>0.5</c:v>
                </c:pt>
                <c:pt idx="5">
                  <c:v>0.8</c:v>
                </c:pt>
              </c:numCache>
            </c:numRef>
          </c:yVal>
        </c:ser>
        <c:axId val="321843968"/>
        <c:axId val="321845504"/>
      </c:scatterChart>
      <c:valAx>
        <c:axId val="321843968"/>
        <c:scaling>
          <c:orientation val="minMax"/>
        </c:scaling>
        <c:axPos val="b"/>
        <c:numFmt formatCode="General" sourceLinked="1"/>
        <c:tickLblPos val="nextTo"/>
        <c:spPr>
          <a:ln w="3175">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en-US"/>
          </a:p>
        </c:txPr>
        <c:crossAx val="321845504"/>
        <c:crosses val="autoZero"/>
        <c:crossBetween val="midCat"/>
      </c:valAx>
      <c:valAx>
        <c:axId val="321845504"/>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en-US"/>
          </a:p>
        </c:txPr>
        <c:crossAx val="321843968"/>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100" b="1"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PPM  Residual Plot</a:t>
            </a:r>
          </a:p>
        </c:rich>
      </c:tx>
      <c:layout>
        <c:manualLayout>
          <c:xMode val="edge"/>
          <c:yMode val="edge"/>
          <c:x val="0.33905624457887273"/>
          <c:y val="4.7368421052632906E-2"/>
        </c:manualLayout>
      </c:layout>
      <c:spPr>
        <a:noFill/>
        <a:ln w="25400">
          <a:noFill/>
        </a:ln>
      </c:spPr>
    </c:title>
    <c:plotArea>
      <c:layout>
        <c:manualLayout>
          <c:layoutTarget val="inner"/>
          <c:xMode val="edge"/>
          <c:yMode val="edge"/>
          <c:x val="0.17811177461081532"/>
          <c:y val="0.32631662807522105"/>
          <c:w val="0.77253299831197009"/>
          <c:h val="0.41579054222487238"/>
        </c:manualLayout>
      </c:layout>
      <c:scatterChart>
        <c:scatterStyle val="lineMarker"/>
        <c:ser>
          <c:idx val="0"/>
          <c:order val="0"/>
          <c:spPr>
            <a:ln w="28575">
              <a:noFill/>
            </a:ln>
          </c:spPr>
          <c:marker>
            <c:symbol val="diamond"/>
            <c:size val="5"/>
            <c:spPr>
              <a:solidFill>
                <a:srgbClr val="000080"/>
              </a:solidFill>
              <a:ln>
                <a:solidFill>
                  <a:srgbClr val="000080"/>
                </a:solidFill>
                <a:prstDash val="solid"/>
              </a:ln>
            </c:spPr>
          </c:marker>
          <c:xVal>
            <c:numRef>
              <c:f>'MNM(VK)'!$C$4:$C$9</c:f>
              <c:numCache>
                <c:formatCode>General</c:formatCode>
                <c:ptCount val="6"/>
                <c:pt idx="0">
                  <c:v>0</c:v>
                </c:pt>
                <c:pt idx="1">
                  <c:v>1</c:v>
                </c:pt>
                <c:pt idx="2">
                  <c:v>2</c:v>
                </c:pt>
                <c:pt idx="3">
                  <c:v>5</c:v>
                </c:pt>
                <c:pt idx="4">
                  <c:v>10</c:v>
                </c:pt>
                <c:pt idx="5">
                  <c:v>20</c:v>
                </c:pt>
              </c:numCache>
            </c:numRef>
          </c:xVal>
          <c:yVal>
            <c:numRef>
              <c:f>'MNM(VK)'!$N$27:$N$32</c:f>
              <c:numCache>
                <c:formatCode>General</c:formatCode>
                <c:ptCount val="6"/>
                <c:pt idx="0">
                  <c:v>-2.6497695852534652E-2</c:v>
                </c:pt>
                <c:pt idx="1">
                  <c:v>-1.7050691244239718E-2</c:v>
                </c:pt>
                <c:pt idx="2">
                  <c:v>-7.6036866359447813E-3</c:v>
                </c:pt>
                <c:pt idx="3">
                  <c:v>2.073732718894003E-2</c:v>
                </c:pt>
                <c:pt idx="4">
                  <c:v>6.7972350230414702E-2</c:v>
                </c:pt>
                <c:pt idx="5">
                  <c:v>-3.7557603686635965E-2</c:v>
                </c:pt>
              </c:numCache>
            </c:numRef>
          </c:yVal>
        </c:ser>
        <c:axId val="321865216"/>
        <c:axId val="321883136"/>
      </c:scatterChart>
      <c:valAx>
        <c:axId val="321865216"/>
        <c:scaling>
          <c:orientation val="minMax"/>
        </c:scaling>
        <c:axPos val="b"/>
        <c:title>
          <c:tx>
            <c:rich>
              <a:bodyPr/>
              <a:lstStyle/>
              <a:p>
                <a:pPr>
                  <a:defRPr sz="1000" b="1" i="0" u="none" strike="noStrike" baseline="0">
                    <a:solidFill>
                      <a:srgbClr val="000000"/>
                    </a:solidFill>
                    <a:latin typeface="Arial"/>
                    <a:ea typeface="Arial"/>
                    <a:cs typeface="Arial"/>
                  </a:defRPr>
                </a:pPr>
                <a:r>
                  <a:rPr lang="en-US"/>
                  <a:t>PPM</a:t>
                </a:r>
              </a:p>
            </c:rich>
          </c:tx>
          <c:layout>
            <c:manualLayout>
              <c:xMode val="edge"/>
              <c:yMode val="edge"/>
              <c:x val="0.53004336904238858"/>
              <c:y val="0.8000022102500346"/>
            </c:manualLayout>
          </c:layout>
          <c:spPr>
            <a:noFill/>
            <a:ln w="25400">
              <a:noFill/>
            </a:ln>
          </c:spPr>
        </c:title>
        <c:numFmt formatCode="General" sourceLinked="1"/>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21883136"/>
        <c:crosses val="autoZero"/>
        <c:crossBetween val="midCat"/>
      </c:valAx>
      <c:valAx>
        <c:axId val="321883136"/>
        <c:scaling>
          <c:orientation val="minMax"/>
        </c:scaling>
        <c:axPos val="l"/>
        <c:title>
          <c:tx>
            <c:rich>
              <a:bodyPr/>
              <a:lstStyle/>
              <a:p>
                <a:pPr>
                  <a:defRPr sz="1000" b="1" i="0" u="none" strike="noStrike" baseline="0">
                    <a:solidFill>
                      <a:srgbClr val="000000"/>
                    </a:solidFill>
                    <a:latin typeface="Arial"/>
                    <a:ea typeface="Arial"/>
                    <a:cs typeface="Arial"/>
                  </a:defRPr>
                </a:pPr>
                <a:r>
                  <a:rPr lang="en-US"/>
                  <a:t>Residuals</a:t>
                </a:r>
              </a:p>
            </c:rich>
          </c:tx>
          <c:layout>
            <c:manualLayout>
              <c:xMode val="edge"/>
              <c:yMode val="edge"/>
              <c:x val="3.4334763948497847E-2"/>
              <c:y val="0.38947478933555257"/>
            </c:manualLayout>
          </c:layout>
          <c:spPr>
            <a:noFill/>
            <a:ln w="25400">
              <a:noFill/>
            </a:ln>
          </c:spPr>
        </c:title>
        <c:numFmt formatCode="General" sourceLinked="1"/>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21865216"/>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PPM Line Fit  Plot</a:t>
            </a:r>
          </a:p>
        </c:rich>
      </c:tx>
      <c:layout>
        <c:manualLayout>
          <c:xMode val="edge"/>
          <c:yMode val="edge"/>
          <c:x val="0.34801808364263304"/>
          <c:y val="4.5454545454545463E-2"/>
        </c:manualLayout>
      </c:layout>
      <c:spPr>
        <a:noFill/>
        <a:ln w="25400">
          <a:noFill/>
        </a:ln>
      </c:spPr>
    </c:title>
    <c:plotArea>
      <c:layout>
        <c:manualLayout>
          <c:layoutTarget val="inner"/>
          <c:xMode val="edge"/>
          <c:yMode val="edge"/>
          <c:x val="0.15859047893558875"/>
          <c:y val="0.31818338750487657"/>
          <c:w val="0.58590371384536422"/>
          <c:h val="0.33333497738606283"/>
        </c:manualLayout>
      </c:layout>
      <c:scatterChart>
        <c:scatterStyle val="lineMarker"/>
        <c:ser>
          <c:idx val="0"/>
          <c:order val="0"/>
          <c:tx>
            <c:v>A</c:v>
          </c:tx>
          <c:spPr>
            <a:ln w="28575">
              <a:noFill/>
            </a:ln>
          </c:spPr>
          <c:marker>
            <c:symbol val="diamond"/>
            <c:size val="5"/>
            <c:spPr>
              <a:solidFill>
                <a:srgbClr val="000080"/>
              </a:solidFill>
              <a:ln>
                <a:solidFill>
                  <a:srgbClr val="000080"/>
                </a:solidFill>
                <a:prstDash val="solid"/>
              </a:ln>
            </c:spPr>
          </c:marker>
          <c:xVal>
            <c:numRef>
              <c:f>'MNM(VK)'!$C$4:$C$9</c:f>
              <c:numCache>
                <c:formatCode>General</c:formatCode>
                <c:ptCount val="6"/>
                <c:pt idx="0">
                  <c:v>0</c:v>
                </c:pt>
                <c:pt idx="1">
                  <c:v>1</c:v>
                </c:pt>
                <c:pt idx="2">
                  <c:v>2</c:v>
                </c:pt>
                <c:pt idx="3">
                  <c:v>5</c:v>
                </c:pt>
                <c:pt idx="4">
                  <c:v>10</c:v>
                </c:pt>
                <c:pt idx="5">
                  <c:v>20</c:v>
                </c:pt>
              </c:numCache>
            </c:numRef>
          </c:xVal>
          <c:yVal>
            <c:numRef>
              <c:f>'MNM(VK)'!$D$4:$D$9</c:f>
              <c:numCache>
                <c:formatCode>General</c:formatCode>
                <c:ptCount val="6"/>
                <c:pt idx="0">
                  <c:v>0</c:v>
                </c:pt>
                <c:pt idx="1">
                  <c:v>0.05</c:v>
                </c:pt>
                <c:pt idx="2">
                  <c:v>0.1</c:v>
                </c:pt>
                <c:pt idx="3">
                  <c:v>0.25</c:v>
                </c:pt>
                <c:pt idx="4">
                  <c:v>0.5</c:v>
                </c:pt>
                <c:pt idx="5">
                  <c:v>0.8</c:v>
                </c:pt>
              </c:numCache>
            </c:numRef>
          </c:yVal>
        </c:ser>
        <c:ser>
          <c:idx val="1"/>
          <c:order val="1"/>
          <c:tx>
            <c:v>Predicted A</c:v>
          </c:tx>
          <c:spPr>
            <a:ln w="28575">
              <a:noFill/>
            </a:ln>
          </c:spPr>
          <c:marker>
            <c:symbol val="square"/>
            <c:size val="5"/>
            <c:spPr>
              <a:solidFill>
                <a:srgbClr val="FF00FF"/>
              </a:solidFill>
              <a:ln>
                <a:solidFill>
                  <a:srgbClr val="FF00FF"/>
                </a:solidFill>
                <a:prstDash val="solid"/>
              </a:ln>
            </c:spPr>
          </c:marker>
          <c:xVal>
            <c:numRef>
              <c:f>'MNM(VK)'!$C$4:$C$9</c:f>
              <c:numCache>
                <c:formatCode>General</c:formatCode>
                <c:ptCount val="6"/>
                <c:pt idx="0">
                  <c:v>0</c:v>
                </c:pt>
                <c:pt idx="1">
                  <c:v>1</c:v>
                </c:pt>
                <c:pt idx="2">
                  <c:v>2</c:v>
                </c:pt>
                <c:pt idx="3">
                  <c:v>5</c:v>
                </c:pt>
                <c:pt idx="4">
                  <c:v>10</c:v>
                </c:pt>
                <c:pt idx="5">
                  <c:v>20</c:v>
                </c:pt>
              </c:numCache>
            </c:numRef>
          </c:xVal>
          <c:yVal>
            <c:numRef>
              <c:f>'MNM(VK)'!$M$27:$M$32</c:f>
              <c:numCache>
                <c:formatCode>General</c:formatCode>
                <c:ptCount val="6"/>
                <c:pt idx="0">
                  <c:v>2.6497695852534652E-2</c:v>
                </c:pt>
                <c:pt idx="1">
                  <c:v>6.7050691244239721E-2</c:v>
                </c:pt>
                <c:pt idx="2">
                  <c:v>0.10760368663594479</c:v>
                </c:pt>
                <c:pt idx="3">
                  <c:v>0.22926267281105997</c:v>
                </c:pt>
                <c:pt idx="4">
                  <c:v>0.4320276497695853</c:v>
                </c:pt>
                <c:pt idx="5">
                  <c:v>0.83755760368663601</c:v>
                </c:pt>
              </c:numCache>
            </c:numRef>
          </c:yVal>
        </c:ser>
        <c:axId val="321936384"/>
        <c:axId val="321955328"/>
      </c:scatterChart>
      <c:valAx>
        <c:axId val="321936384"/>
        <c:scaling>
          <c:orientation val="minMax"/>
        </c:scaling>
        <c:axPos val="b"/>
        <c:title>
          <c:tx>
            <c:rich>
              <a:bodyPr/>
              <a:lstStyle/>
              <a:p>
                <a:pPr>
                  <a:defRPr sz="1000" b="1" i="0" u="none" strike="noStrike" baseline="0">
                    <a:solidFill>
                      <a:srgbClr val="000000"/>
                    </a:solidFill>
                    <a:latin typeface="Arial"/>
                    <a:ea typeface="Arial"/>
                    <a:cs typeface="Arial"/>
                  </a:defRPr>
                </a:pPr>
                <a:r>
                  <a:rPr lang="en-US"/>
                  <a:t>PPM</a:t>
                </a:r>
              </a:p>
            </c:rich>
          </c:tx>
          <c:layout>
            <c:manualLayout>
              <c:xMode val="edge"/>
              <c:yMode val="edge"/>
              <c:x val="0.41630002196862392"/>
              <c:y val="0.80808504997481378"/>
            </c:manualLayout>
          </c:layout>
          <c:spPr>
            <a:noFill/>
            <a:ln w="25400">
              <a:noFill/>
            </a:ln>
          </c:spPr>
        </c:title>
        <c:numFmt formatCode="General" sourceLinked="1"/>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21955328"/>
        <c:crosses val="autoZero"/>
        <c:crossBetween val="midCat"/>
      </c:valAx>
      <c:valAx>
        <c:axId val="321955328"/>
        <c:scaling>
          <c:orientation val="minMax"/>
        </c:scaling>
        <c:axPos val="l"/>
        <c:title>
          <c:tx>
            <c:rich>
              <a:bodyPr/>
              <a:lstStyle/>
              <a:p>
                <a:pPr>
                  <a:defRPr sz="1000" b="1" i="0" u="none" strike="noStrike" baseline="0">
                    <a:solidFill>
                      <a:srgbClr val="000000"/>
                    </a:solidFill>
                    <a:latin typeface="Arial"/>
                    <a:ea typeface="Arial"/>
                    <a:cs typeface="Arial"/>
                  </a:defRPr>
                </a:pPr>
                <a:r>
                  <a:rPr lang="en-US"/>
                  <a:t>A</a:t>
                </a:r>
              </a:p>
            </c:rich>
          </c:tx>
          <c:layout>
            <c:manualLayout>
              <c:xMode val="edge"/>
              <c:yMode val="edge"/>
              <c:x val="3.5242290748898682E-2"/>
              <c:y val="0.45454757549246005"/>
            </c:manualLayout>
          </c:layout>
          <c:spPr>
            <a:noFill/>
            <a:ln w="25400">
              <a:noFill/>
            </a:ln>
          </c:spPr>
        </c:title>
        <c:numFmt formatCode="General" sourceLinked="1"/>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21936384"/>
        <c:crosses val="autoZero"/>
        <c:crossBetween val="midCat"/>
      </c:valAx>
      <c:spPr>
        <a:solidFill>
          <a:srgbClr val="C0C0C0"/>
        </a:solidFill>
        <a:ln w="12700">
          <a:solidFill>
            <a:srgbClr val="808080"/>
          </a:solidFill>
          <a:prstDash val="solid"/>
        </a:ln>
      </c:spPr>
    </c:plotArea>
    <c:legend>
      <c:legendPos val="r"/>
      <c:layout>
        <c:manualLayout>
          <c:xMode val="edge"/>
          <c:yMode val="edge"/>
          <c:x val="0.7885471805011155"/>
          <c:y val="0.37878999973488819"/>
          <c:w val="0.19383283036756971"/>
          <c:h val="0.21717277764521817"/>
        </c:manualLayout>
      </c:layout>
      <c:spPr>
        <a:solidFill>
          <a:srgbClr val="FFFFFF"/>
        </a:solidFill>
        <a:ln w="3175">
          <a:solidFill>
            <a:srgbClr val="000000"/>
          </a:solidFill>
          <a:prstDash val="solid"/>
        </a:ln>
      </c:spPr>
      <c:txPr>
        <a:bodyPr/>
        <a:lstStyle/>
        <a:p>
          <a:pPr>
            <a:defRPr sz="5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Normal Probability Plot</a:t>
            </a:r>
          </a:p>
        </c:rich>
      </c:tx>
      <c:layout>
        <c:manualLayout>
          <c:xMode val="edge"/>
          <c:yMode val="edge"/>
          <c:x val="0.22146166660674263"/>
          <c:y val="3.6842105263157891E-2"/>
        </c:manualLayout>
      </c:layout>
      <c:spPr>
        <a:noFill/>
        <a:ln w="25400">
          <a:noFill/>
        </a:ln>
      </c:spPr>
    </c:title>
    <c:plotArea>
      <c:layout>
        <c:manualLayout>
          <c:layoutTarget val="inner"/>
          <c:xMode val="edge"/>
          <c:yMode val="edge"/>
          <c:x val="0.1575345978136545"/>
          <c:y val="0.32631662807522105"/>
          <c:w val="0.78310676884178387"/>
          <c:h val="0.31052711381351472"/>
        </c:manualLayout>
      </c:layout>
      <c:scatterChart>
        <c:scatterStyle val="lineMarker"/>
        <c:ser>
          <c:idx val="0"/>
          <c:order val="0"/>
          <c:spPr>
            <a:ln w="28575">
              <a:noFill/>
            </a:ln>
          </c:spPr>
          <c:marker>
            <c:symbol val="diamond"/>
            <c:size val="5"/>
            <c:spPr>
              <a:solidFill>
                <a:srgbClr val="000080"/>
              </a:solidFill>
              <a:ln>
                <a:solidFill>
                  <a:srgbClr val="000080"/>
                </a:solidFill>
                <a:prstDash val="solid"/>
              </a:ln>
            </c:spPr>
          </c:marker>
          <c:xVal>
            <c:numRef>
              <c:f>'MNM(VK)'!$Q$27:$Q$32</c:f>
              <c:numCache>
                <c:formatCode>General</c:formatCode>
                <c:ptCount val="6"/>
                <c:pt idx="0">
                  <c:v>8.3333333333333339</c:v>
                </c:pt>
                <c:pt idx="1">
                  <c:v>25</c:v>
                </c:pt>
                <c:pt idx="2">
                  <c:v>41.666666666666671</c:v>
                </c:pt>
                <c:pt idx="3">
                  <c:v>58.333333333333336</c:v>
                </c:pt>
                <c:pt idx="4">
                  <c:v>75</c:v>
                </c:pt>
                <c:pt idx="5">
                  <c:v>91.666666666666671</c:v>
                </c:pt>
              </c:numCache>
            </c:numRef>
          </c:xVal>
          <c:yVal>
            <c:numRef>
              <c:f>'MNM(VK)'!$R$27:$R$32</c:f>
              <c:numCache>
                <c:formatCode>General</c:formatCode>
                <c:ptCount val="6"/>
                <c:pt idx="0">
                  <c:v>0</c:v>
                </c:pt>
                <c:pt idx="1">
                  <c:v>0.05</c:v>
                </c:pt>
                <c:pt idx="2">
                  <c:v>0.1</c:v>
                </c:pt>
                <c:pt idx="3">
                  <c:v>0.25</c:v>
                </c:pt>
                <c:pt idx="4">
                  <c:v>0.5</c:v>
                </c:pt>
                <c:pt idx="5">
                  <c:v>0.8</c:v>
                </c:pt>
              </c:numCache>
            </c:numRef>
          </c:yVal>
        </c:ser>
        <c:axId val="322110592"/>
        <c:axId val="322112896"/>
      </c:scatterChart>
      <c:valAx>
        <c:axId val="322110592"/>
        <c:scaling>
          <c:orientation val="minMax"/>
        </c:scaling>
        <c:axPos val="b"/>
        <c:title>
          <c:tx>
            <c:rich>
              <a:bodyPr/>
              <a:lstStyle/>
              <a:p>
                <a:pPr>
                  <a:defRPr sz="1000" b="1" i="0" u="none" strike="noStrike" baseline="0">
                    <a:solidFill>
                      <a:srgbClr val="000000"/>
                    </a:solidFill>
                    <a:latin typeface="Arial"/>
                    <a:ea typeface="Arial"/>
                    <a:cs typeface="Arial"/>
                  </a:defRPr>
                </a:pPr>
                <a:r>
                  <a:rPr lang="en-US"/>
                  <a:t>Sample Percentile</a:t>
                </a:r>
              </a:p>
            </c:rich>
          </c:tx>
          <c:layout>
            <c:manualLayout>
              <c:xMode val="edge"/>
              <c:yMode val="edge"/>
              <c:x val="0.40867675787101948"/>
              <c:y val="0.8000022102500346"/>
            </c:manualLayout>
          </c:layout>
          <c:spPr>
            <a:noFill/>
            <a:ln w="25400">
              <a:noFill/>
            </a:ln>
          </c:spPr>
        </c:title>
        <c:numFmt formatCode="General" sourceLinked="1"/>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22112896"/>
        <c:crosses val="autoZero"/>
        <c:crossBetween val="midCat"/>
      </c:valAx>
      <c:valAx>
        <c:axId val="322112896"/>
        <c:scaling>
          <c:orientation val="minMax"/>
        </c:scaling>
        <c:axPos val="l"/>
        <c:title>
          <c:tx>
            <c:rich>
              <a:bodyPr/>
              <a:lstStyle/>
              <a:p>
                <a:pPr>
                  <a:defRPr sz="1000" b="1" i="0" u="none" strike="noStrike" baseline="0">
                    <a:solidFill>
                      <a:srgbClr val="000000"/>
                    </a:solidFill>
                    <a:latin typeface="Arial"/>
                    <a:ea typeface="Arial"/>
                    <a:cs typeface="Arial"/>
                  </a:defRPr>
                </a:pPr>
                <a:r>
                  <a:rPr lang="en-US"/>
                  <a:t>A</a:t>
                </a:r>
              </a:p>
            </c:rich>
          </c:tx>
          <c:layout>
            <c:manualLayout>
              <c:xMode val="edge"/>
              <c:yMode val="edge"/>
              <c:x val="2.9680365296803696E-2"/>
              <c:y val="0.44736952617765224"/>
            </c:manualLayout>
          </c:layout>
          <c:spPr>
            <a:noFill/>
            <a:ln w="25400">
              <a:noFill/>
            </a:ln>
          </c:spPr>
        </c:title>
        <c:numFmt formatCode="General" sourceLinked="1"/>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22110592"/>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X Variable 1  Residual Plot</a:t>
            </a:r>
          </a:p>
        </c:rich>
      </c:tx>
    </c:title>
    <c:plotArea>
      <c:layout/>
      <c:scatterChart>
        <c:scatterStyle val="lineMarker"/>
        <c:ser>
          <c:idx val="0"/>
          <c:order val="0"/>
          <c:spPr>
            <a:ln w="28575">
              <a:noFill/>
            </a:ln>
          </c:spPr>
          <c:xVal>
            <c:numRef>
              <c:f>'MNM(VK)'!$C$35:$C$40</c:f>
              <c:numCache>
                <c:formatCode>General</c:formatCode>
                <c:ptCount val="6"/>
                <c:pt idx="0">
                  <c:v>0</c:v>
                </c:pt>
                <c:pt idx="1">
                  <c:v>1</c:v>
                </c:pt>
                <c:pt idx="2">
                  <c:v>2</c:v>
                </c:pt>
                <c:pt idx="3">
                  <c:v>5</c:v>
                </c:pt>
                <c:pt idx="4">
                  <c:v>10</c:v>
                </c:pt>
                <c:pt idx="5">
                  <c:v>20</c:v>
                </c:pt>
              </c:numCache>
            </c:numRef>
          </c:xVal>
          <c:yVal>
            <c:numRef>
              <c:f>'MNM(VK)'!$W$62:$W$67</c:f>
              <c:numCache>
                <c:formatCode>General</c:formatCode>
                <c:ptCount val="6"/>
                <c:pt idx="0">
                  <c:v>-2.6497695852534531E-2</c:v>
                </c:pt>
                <c:pt idx="1">
                  <c:v>-1.7050691244239607E-2</c:v>
                </c:pt>
                <c:pt idx="2">
                  <c:v>-7.6036866359446842E-3</c:v>
                </c:pt>
                <c:pt idx="3">
                  <c:v>2.0737327188940058E-2</c:v>
                </c:pt>
                <c:pt idx="4">
                  <c:v>6.7972350230414647E-2</c:v>
                </c:pt>
                <c:pt idx="5">
                  <c:v>-3.7557603686636076E-2</c:v>
                </c:pt>
              </c:numCache>
            </c:numRef>
          </c:yVal>
        </c:ser>
        <c:axId val="322156416"/>
        <c:axId val="322166784"/>
      </c:scatterChart>
      <c:valAx>
        <c:axId val="322156416"/>
        <c:scaling>
          <c:orientation val="minMax"/>
        </c:scaling>
        <c:axPos val="b"/>
        <c:title>
          <c:tx>
            <c:rich>
              <a:bodyPr/>
              <a:lstStyle/>
              <a:p>
                <a:pPr>
                  <a:defRPr/>
                </a:pPr>
                <a:r>
                  <a:rPr lang="en-US"/>
                  <a:t>X Variable 1</a:t>
                </a:r>
              </a:p>
            </c:rich>
          </c:tx>
        </c:title>
        <c:numFmt formatCode="General" sourceLinked="1"/>
        <c:tickLblPos val="nextTo"/>
        <c:crossAx val="322166784"/>
        <c:crosses val="autoZero"/>
        <c:crossBetween val="midCat"/>
      </c:valAx>
      <c:valAx>
        <c:axId val="322166784"/>
        <c:scaling>
          <c:orientation val="minMax"/>
        </c:scaling>
        <c:axPos val="l"/>
        <c:title>
          <c:tx>
            <c:rich>
              <a:bodyPr/>
              <a:lstStyle/>
              <a:p>
                <a:pPr>
                  <a:defRPr/>
                </a:pPr>
                <a:r>
                  <a:rPr lang="en-US"/>
                  <a:t>Residuals</a:t>
                </a:r>
              </a:p>
            </c:rich>
          </c:tx>
        </c:title>
        <c:numFmt formatCode="General" sourceLinked="1"/>
        <c:tickLblPos val="nextTo"/>
        <c:crossAx val="322156416"/>
        <c:crosses val="autoZero"/>
        <c:crossBetween val="midCat"/>
      </c:valAx>
    </c:plotArea>
    <c:plotVisOnly val="1"/>
  </c:chart>
  <c:printSettings>
    <c:headerFooter/>
    <c:pageMargins b="0.75000000000000477" l="0.70000000000000062" r="0.70000000000000062" t="0.75000000000000477"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X Variable 1 Line Fit  Plot</a:t>
            </a:r>
          </a:p>
        </c:rich>
      </c:tx>
    </c:title>
    <c:plotArea>
      <c:layout/>
      <c:scatterChart>
        <c:scatterStyle val="lineMarker"/>
        <c:ser>
          <c:idx val="0"/>
          <c:order val="0"/>
          <c:tx>
            <c:v>Y</c:v>
          </c:tx>
          <c:spPr>
            <a:ln w="28575">
              <a:noFill/>
            </a:ln>
          </c:spPr>
          <c:xVal>
            <c:numRef>
              <c:f>'MNM(VK)'!$C$35:$C$40</c:f>
              <c:numCache>
                <c:formatCode>General</c:formatCode>
                <c:ptCount val="6"/>
                <c:pt idx="0">
                  <c:v>0</c:v>
                </c:pt>
                <c:pt idx="1">
                  <c:v>1</c:v>
                </c:pt>
                <c:pt idx="2">
                  <c:v>2</c:v>
                </c:pt>
                <c:pt idx="3">
                  <c:v>5</c:v>
                </c:pt>
                <c:pt idx="4">
                  <c:v>10</c:v>
                </c:pt>
                <c:pt idx="5">
                  <c:v>20</c:v>
                </c:pt>
              </c:numCache>
            </c:numRef>
          </c:xVal>
          <c:yVal>
            <c:numRef>
              <c:f>'MNM(VK)'!$D$35:$D$40</c:f>
              <c:numCache>
                <c:formatCode>General</c:formatCode>
                <c:ptCount val="6"/>
                <c:pt idx="0">
                  <c:v>0</c:v>
                </c:pt>
                <c:pt idx="1">
                  <c:v>0.05</c:v>
                </c:pt>
                <c:pt idx="2">
                  <c:v>0.1</c:v>
                </c:pt>
                <c:pt idx="3">
                  <c:v>0.25</c:v>
                </c:pt>
                <c:pt idx="4">
                  <c:v>0.5</c:v>
                </c:pt>
                <c:pt idx="5">
                  <c:v>0.8</c:v>
                </c:pt>
              </c:numCache>
            </c:numRef>
          </c:yVal>
        </c:ser>
        <c:ser>
          <c:idx val="1"/>
          <c:order val="1"/>
          <c:tx>
            <c:v>Predicted Y</c:v>
          </c:tx>
          <c:spPr>
            <a:ln w="28575">
              <a:noFill/>
            </a:ln>
          </c:spPr>
          <c:xVal>
            <c:numRef>
              <c:f>'MNM(VK)'!$C$35:$C$40</c:f>
              <c:numCache>
                <c:formatCode>General</c:formatCode>
                <c:ptCount val="6"/>
                <c:pt idx="0">
                  <c:v>0</c:v>
                </c:pt>
                <c:pt idx="1">
                  <c:v>1</c:v>
                </c:pt>
                <c:pt idx="2">
                  <c:v>2</c:v>
                </c:pt>
                <c:pt idx="3">
                  <c:v>5</c:v>
                </c:pt>
                <c:pt idx="4">
                  <c:v>10</c:v>
                </c:pt>
                <c:pt idx="5">
                  <c:v>20</c:v>
                </c:pt>
              </c:numCache>
            </c:numRef>
          </c:xVal>
          <c:yVal>
            <c:numRef>
              <c:f>'MNM(VK)'!$V$62:$V$67</c:f>
              <c:numCache>
                <c:formatCode>General</c:formatCode>
                <c:ptCount val="6"/>
                <c:pt idx="0">
                  <c:v>2.6497695852534531E-2</c:v>
                </c:pt>
                <c:pt idx="1">
                  <c:v>6.705069124423961E-2</c:v>
                </c:pt>
                <c:pt idx="2">
                  <c:v>0.10760368663594469</c:v>
                </c:pt>
                <c:pt idx="3">
                  <c:v>0.22926267281105994</c:v>
                </c:pt>
                <c:pt idx="4">
                  <c:v>0.43202764976958535</c:v>
                </c:pt>
                <c:pt idx="5">
                  <c:v>0.83755760368663612</c:v>
                </c:pt>
              </c:numCache>
            </c:numRef>
          </c:yVal>
        </c:ser>
        <c:axId val="322343296"/>
        <c:axId val="322345216"/>
      </c:scatterChart>
      <c:valAx>
        <c:axId val="322343296"/>
        <c:scaling>
          <c:orientation val="minMax"/>
        </c:scaling>
        <c:axPos val="b"/>
        <c:title>
          <c:tx>
            <c:rich>
              <a:bodyPr/>
              <a:lstStyle/>
              <a:p>
                <a:pPr>
                  <a:defRPr/>
                </a:pPr>
                <a:r>
                  <a:rPr lang="en-US"/>
                  <a:t>X Variable 1</a:t>
                </a:r>
              </a:p>
            </c:rich>
          </c:tx>
        </c:title>
        <c:numFmt formatCode="General" sourceLinked="1"/>
        <c:tickLblPos val="nextTo"/>
        <c:crossAx val="322345216"/>
        <c:crosses val="autoZero"/>
        <c:crossBetween val="midCat"/>
      </c:valAx>
      <c:valAx>
        <c:axId val="322345216"/>
        <c:scaling>
          <c:orientation val="minMax"/>
        </c:scaling>
        <c:axPos val="l"/>
        <c:title>
          <c:tx>
            <c:rich>
              <a:bodyPr/>
              <a:lstStyle/>
              <a:p>
                <a:pPr>
                  <a:defRPr/>
                </a:pPr>
                <a:r>
                  <a:rPr lang="en-US"/>
                  <a:t>Y</a:t>
                </a:r>
              </a:p>
            </c:rich>
          </c:tx>
        </c:title>
        <c:numFmt formatCode="General" sourceLinked="1"/>
        <c:tickLblPos val="nextTo"/>
        <c:crossAx val="322343296"/>
        <c:crosses val="autoZero"/>
        <c:crossBetween val="midCat"/>
      </c:valAx>
    </c:plotArea>
    <c:legend>
      <c:legendPos val="r"/>
    </c:legend>
    <c:plotVisOnly val="1"/>
  </c:chart>
  <c:printSettings>
    <c:headerFooter/>
    <c:pageMargins b="0.75000000000000477" l="0.70000000000000062" r="0.70000000000000062" t="0.7500000000000047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Histogram</a:t>
            </a:r>
          </a:p>
        </c:rich>
      </c:tx>
    </c:title>
    <c:plotArea>
      <c:layout/>
      <c:barChart>
        <c:barDir val="col"/>
        <c:grouping val="clustered"/>
        <c:ser>
          <c:idx val="0"/>
          <c:order val="0"/>
          <c:tx>
            <c:v>Frequency</c:v>
          </c:tx>
          <c:cat>
            <c:strRef>
              <c:f>'sample10''from100'!$I$43:$I$53</c:f>
              <c:strCache>
                <c:ptCount val="11"/>
                <c:pt idx="0">
                  <c:v>6.24</c:v>
                </c:pt>
                <c:pt idx="1">
                  <c:v>6.328</c:v>
                </c:pt>
                <c:pt idx="2">
                  <c:v>6.284</c:v>
                </c:pt>
                <c:pt idx="3">
                  <c:v>6.372</c:v>
                </c:pt>
                <c:pt idx="4">
                  <c:v>6.152</c:v>
                </c:pt>
                <c:pt idx="5">
                  <c:v>6.196</c:v>
                </c:pt>
                <c:pt idx="6">
                  <c:v>6.108</c:v>
                </c:pt>
                <c:pt idx="7">
                  <c:v>6.416</c:v>
                </c:pt>
                <c:pt idx="8">
                  <c:v>More</c:v>
                </c:pt>
                <c:pt idx="9">
                  <c:v>6.02</c:v>
                </c:pt>
                <c:pt idx="10">
                  <c:v>6.064</c:v>
                </c:pt>
              </c:strCache>
            </c:strRef>
          </c:cat>
          <c:val>
            <c:numRef>
              <c:f>'sample10''from100'!$J$43:$J$53</c:f>
              <c:numCache>
                <c:formatCode>General</c:formatCode>
                <c:ptCount val="11"/>
                <c:pt idx="0">
                  <c:v>21</c:v>
                </c:pt>
                <c:pt idx="1">
                  <c:v>17</c:v>
                </c:pt>
                <c:pt idx="2">
                  <c:v>13</c:v>
                </c:pt>
                <c:pt idx="3">
                  <c:v>13</c:v>
                </c:pt>
                <c:pt idx="4">
                  <c:v>11</c:v>
                </c:pt>
                <c:pt idx="5">
                  <c:v>11</c:v>
                </c:pt>
                <c:pt idx="6">
                  <c:v>5</c:v>
                </c:pt>
                <c:pt idx="7">
                  <c:v>4</c:v>
                </c:pt>
                <c:pt idx="8">
                  <c:v>3</c:v>
                </c:pt>
                <c:pt idx="9">
                  <c:v>1</c:v>
                </c:pt>
                <c:pt idx="10">
                  <c:v>1</c:v>
                </c:pt>
              </c:numCache>
            </c:numRef>
          </c:val>
        </c:ser>
        <c:axId val="93388160"/>
        <c:axId val="93390336"/>
      </c:barChart>
      <c:lineChart>
        <c:grouping val="standard"/>
        <c:ser>
          <c:idx val="1"/>
          <c:order val="1"/>
          <c:tx>
            <c:v>Cumulative %</c:v>
          </c:tx>
          <c:cat>
            <c:strRef>
              <c:f>'sample10''from100'!$I$43:$I$53</c:f>
              <c:strCache>
                <c:ptCount val="11"/>
                <c:pt idx="0">
                  <c:v>6.24</c:v>
                </c:pt>
                <c:pt idx="1">
                  <c:v>6.328</c:v>
                </c:pt>
                <c:pt idx="2">
                  <c:v>6.284</c:v>
                </c:pt>
                <c:pt idx="3">
                  <c:v>6.372</c:v>
                </c:pt>
                <c:pt idx="4">
                  <c:v>6.152</c:v>
                </c:pt>
                <c:pt idx="5">
                  <c:v>6.196</c:v>
                </c:pt>
                <c:pt idx="6">
                  <c:v>6.108</c:v>
                </c:pt>
                <c:pt idx="7">
                  <c:v>6.416</c:v>
                </c:pt>
                <c:pt idx="8">
                  <c:v>More</c:v>
                </c:pt>
                <c:pt idx="9">
                  <c:v>6.02</c:v>
                </c:pt>
                <c:pt idx="10">
                  <c:v>6.064</c:v>
                </c:pt>
              </c:strCache>
            </c:strRef>
          </c:cat>
          <c:val>
            <c:numRef>
              <c:f>'sample10''from100'!$K$43:$K$53</c:f>
              <c:numCache>
                <c:formatCode>0.00%</c:formatCode>
                <c:ptCount val="11"/>
                <c:pt idx="0">
                  <c:v>0.21</c:v>
                </c:pt>
                <c:pt idx="1">
                  <c:v>0.38</c:v>
                </c:pt>
                <c:pt idx="2">
                  <c:v>0.51</c:v>
                </c:pt>
                <c:pt idx="3">
                  <c:v>0.64</c:v>
                </c:pt>
                <c:pt idx="4">
                  <c:v>0.75</c:v>
                </c:pt>
                <c:pt idx="5">
                  <c:v>0.86</c:v>
                </c:pt>
                <c:pt idx="6">
                  <c:v>0.91</c:v>
                </c:pt>
                <c:pt idx="7">
                  <c:v>0.95</c:v>
                </c:pt>
                <c:pt idx="8">
                  <c:v>0.98</c:v>
                </c:pt>
                <c:pt idx="9">
                  <c:v>0.99</c:v>
                </c:pt>
                <c:pt idx="10">
                  <c:v>1</c:v>
                </c:pt>
              </c:numCache>
            </c:numRef>
          </c:val>
        </c:ser>
        <c:marker val="1"/>
        <c:axId val="93451392"/>
        <c:axId val="93392256"/>
      </c:lineChart>
      <c:catAx>
        <c:axId val="93388160"/>
        <c:scaling>
          <c:orientation val="minMax"/>
        </c:scaling>
        <c:axPos val="b"/>
        <c:title>
          <c:tx>
            <c:rich>
              <a:bodyPr/>
              <a:lstStyle/>
              <a:p>
                <a:pPr>
                  <a:defRPr/>
                </a:pPr>
                <a:r>
                  <a:rPr lang="en-US"/>
                  <a:t>Bin</a:t>
                </a:r>
              </a:p>
            </c:rich>
          </c:tx>
        </c:title>
        <c:tickLblPos val="nextTo"/>
        <c:crossAx val="93390336"/>
        <c:crosses val="autoZero"/>
        <c:auto val="1"/>
        <c:lblAlgn val="ctr"/>
        <c:lblOffset val="100"/>
      </c:catAx>
      <c:valAx>
        <c:axId val="93390336"/>
        <c:scaling>
          <c:orientation val="minMax"/>
        </c:scaling>
        <c:axPos val="l"/>
        <c:title>
          <c:tx>
            <c:rich>
              <a:bodyPr/>
              <a:lstStyle/>
              <a:p>
                <a:pPr>
                  <a:defRPr/>
                </a:pPr>
                <a:r>
                  <a:rPr lang="en-US"/>
                  <a:t>Frequency</a:t>
                </a:r>
              </a:p>
            </c:rich>
          </c:tx>
        </c:title>
        <c:numFmt formatCode="General" sourceLinked="1"/>
        <c:tickLblPos val="nextTo"/>
        <c:crossAx val="93388160"/>
        <c:crosses val="autoZero"/>
        <c:crossBetween val="between"/>
      </c:valAx>
      <c:valAx>
        <c:axId val="93392256"/>
        <c:scaling>
          <c:orientation val="minMax"/>
        </c:scaling>
        <c:axPos val="r"/>
        <c:numFmt formatCode="0.00%" sourceLinked="1"/>
        <c:tickLblPos val="nextTo"/>
        <c:crossAx val="93451392"/>
        <c:crosses val="max"/>
        <c:crossBetween val="between"/>
      </c:valAx>
      <c:catAx>
        <c:axId val="93451392"/>
        <c:scaling>
          <c:orientation val="minMax"/>
        </c:scaling>
        <c:delete val="1"/>
        <c:axPos val="b"/>
        <c:tickLblPos val="none"/>
        <c:crossAx val="93392256"/>
        <c:crosses val="autoZero"/>
        <c:auto val="1"/>
        <c:lblAlgn val="ctr"/>
        <c:lblOffset val="100"/>
      </c:catAx>
    </c:plotArea>
    <c:legend>
      <c:legendPos val="r"/>
    </c:legend>
    <c:plotVisOnly val="1"/>
    <c:dispBlanksAs val="gap"/>
  </c:chart>
  <c:printSettings>
    <c:headerFooter/>
    <c:pageMargins b="0.75000000000000389" l="0.70000000000000062" r="0.70000000000000062" t="0.75000000000000389"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204821639726178"/>
          <c:y val="7.1839282056174958E-2"/>
          <c:w val="0.8132546068151647"/>
          <c:h val="0.79023210261791821"/>
        </c:manualLayout>
      </c:layout>
      <c:scatterChart>
        <c:scatterStyle val="lineMarker"/>
        <c:ser>
          <c:idx val="0"/>
          <c:order val="0"/>
          <c:tx>
            <c:strRef>
              <c:f>Пречене!$G$2</c:f>
              <c:strCache>
                <c:ptCount val="1"/>
                <c:pt idx="0">
                  <c:v>Y matrix</c:v>
                </c:pt>
              </c:strCache>
            </c:strRef>
          </c:tx>
          <c:spPr>
            <a:ln w="28575">
              <a:noFill/>
            </a:ln>
          </c:spPr>
          <c:marker>
            <c:symbol val="diamond"/>
            <c:size val="5"/>
            <c:spPr>
              <a:solidFill>
                <a:srgbClr val="000080"/>
              </a:solidFill>
              <a:ln>
                <a:solidFill>
                  <a:srgbClr val="000080"/>
                </a:solidFill>
                <a:prstDash val="solid"/>
              </a:ln>
            </c:spPr>
          </c:marker>
          <c:trendline>
            <c:spPr>
              <a:ln w="25400">
                <a:solidFill>
                  <a:srgbClr val="FF0000"/>
                </a:solidFill>
                <a:prstDash val="solid"/>
              </a:ln>
            </c:spPr>
            <c:trendlineType val="linear"/>
            <c:dispEq val="1"/>
            <c:trendlineLbl>
              <c:layout>
                <c:manualLayout>
                  <c:x val="5.1779853302815475E-2"/>
                  <c:y val="0.2144345494884258"/>
                </c:manualLayout>
              </c:layout>
              <c:numFmt formatCode="General" sourceLinked="0"/>
              <c:spPr>
                <a:solidFill>
                  <a:srgbClr val="FF0000"/>
                </a:solidFill>
                <a:ln w="25400">
                  <a:noFill/>
                </a:ln>
              </c:spPr>
              <c:txPr>
                <a:bodyPr/>
                <a:lstStyle/>
                <a:p>
                  <a:pPr>
                    <a:defRPr sz="1150" b="1" i="0" u="none" strike="noStrike" baseline="0">
                      <a:solidFill>
                        <a:srgbClr val="000000"/>
                      </a:solidFill>
                      <a:latin typeface="Arial"/>
                      <a:ea typeface="Arial"/>
                      <a:cs typeface="Arial"/>
                    </a:defRPr>
                  </a:pPr>
                  <a:endParaRPr lang="en-US"/>
                </a:p>
              </c:txPr>
            </c:trendlineLbl>
          </c:trendline>
          <c:xVal>
            <c:numRef>
              <c:f>(Пречене!$F$3:$F$8,Пречене!$J$8:$J$9)</c:f>
              <c:numCache>
                <c:formatCode>General</c:formatCode>
                <c:ptCount val="8"/>
                <c:pt idx="0">
                  <c:v>0</c:v>
                </c:pt>
                <c:pt idx="1">
                  <c:v>20</c:v>
                </c:pt>
                <c:pt idx="2">
                  <c:v>50</c:v>
                </c:pt>
                <c:pt idx="3">
                  <c:v>100</c:v>
                </c:pt>
                <c:pt idx="4">
                  <c:v>150</c:v>
                </c:pt>
                <c:pt idx="5">
                  <c:v>200</c:v>
                </c:pt>
                <c:pt idx="6">
                  <c:v>0.01</c:v>
                </c:pt>
                <c:pt idx="7">
                  <c:v>22.23597815234627</c:v>
                </c:pt>
              </c:numCache>
            </c:numRef>
          </c:xVal>
          <c:yVal>
            <c:numRef>
              <c:f>Пречене!$G$3:$G$8</c:f>
              <c:numCache>
                <c:formatCode>General</c:formatCode>
                <c:ptCount val="6"/>
                <c:pt idx="0">
                  <c:v>0</c:v>
                </c:pt>
                <c:pt idx="1">
                  <c:v>8.1000000000000016E-2</c:v>
                </c:pt>
                <c:pt idx="2">
                  <c:v>0.19700000000000001</c:v>
                </c:pt>
                <c:pt idx="3">
                  <c:v>0.40550000000000003</c:v>
                </c:pt>
                <c:pt idx="4">
                  <c:v>0.59250000000000003</c:v>
                </c:pt>
                <c:pt idx="5">
                  <c:v>0.80149999999999999</c:v>
                </c:pt>
              </c:numCache>
            </c:numRef>
          </c:yVal>
        </c:ser>
        <c:ser>
          <c:idx val="1"/>
          <c:order val="1"/>
          <c:spPr>
            <a:ln w="28575">
              <a:noFill/>
            </a:ln>
          </c:spPr>
          <c:marker>
            <c:symbol val="square"/>
            <c:size val="5"/>
            <c:spPr>
              <a:solidFill>
                <a:srgbClr val="0000FF"/>
              </a:solidFill>
              <a:ln>
                <a:solidFill>
                  <a:srgbClr val="0000FF"/>
                </a:solidFill>
                <a:prstDash val="solid"/>
              </a:ln>
            </c:spPr>
          </c:marker>
          <c:trendline>
            <c:spPr>
              <a:ln w="25400">
                <a:solidFill>
                  <a:srgbClr val="0000FF"/>
                </a:solidFill>
                <a:prstDash val="solid"/>
              </a:ln>
            </c:spPr>
            <c:trendlineType val="linear"/>
          </c:trendline>
          <c:trendline>
            <c:spPr>
              <a:ln w="25400">
                <a:solidFill>
                  <a:srgbClr val="000000"/>
                </a:solidFill>
                <a:prstDash val="solid"/>
              </a:ln>
            </c:spPr>
            <c:trendlineType val="linear"/>
            <c:dispRSqr val="1"/>
            <c:dispEq val="1"/>
            <c:trendlineLbl>
              <c:layout>
                <c:manualLayout>
                  <c:x val="1.2770510050089275E-2"/>
                  <c:y val="0.21843808349706681"/>
                </c:manualLayout>
              </c:layout>
              <c:tx>
                <c:rich>
                  <a:bodyPr/>
                  <a:lstStyle/>
                  <a:p>
                    <a:pPr>
                      <a:defRPr sz="1450" b="0" i="0" u="none" strike="noStrike" baseline="0">
                        <a:solidFill>
                          <a:srgbClr val="000000"/>
                        </a:solidFill>
                        <a:latin typeface="Arial"/>
                        <a:ea typeface="Arial"/>
                        <a:cs typeface="Arial"/>
                      </a:defRPr>
                    </a:pPr>
                    <a:r>
                      <a:rPr lang="en-US" sz="1000" b="1" i="0" u="none" strike="noStrike" baseline="0">
                        <a:solidFill>
                          <a:srgbClr val="FFFFFF"/>
                        </a:solidFill>
                        <a:latin typeface="Arial"/>
                        <a:cs typeface="Arial"/>
                      </a:rPr>
                      <a:t>y = 0,004x + 0,0002</a:t>
                    </a:r>
                  </a:p>
                  <a:p>
                    <a:pPr>
                      <a:defRPr sz="1450" b="0" i="0" u="none" strike="noStrike" baseline="0">
                        <a:solidFill>
                          <a:srgbClr val="000000"/>
                        </a:solidFill>
                        <a:latin typeface="Arial"/>
                        <a:ea typeface="Arial"/>
                        <a:cs typeface="Arial"/>
                      </a:defRPr>
                    </a:pPr>
                    <a:r>
                      <a:rPr lang="en-US" sz="1000" b="1" i="0" u="none" strike="noStrike" baseline="0">
                        <a:solidFill>
                          <a:srgbClr val="FFFFFF"/>
                        </a:solidFill>
                        <a:latin typeface="Arial"/>
                        <a:cs typeface="Arial"/>
                      </a:rPr>
                      <a:t>R</a:t>
                    </a:r>
                    <a:r>
                      <a:rPr lang="en-US" sz="1000" b="1" i="0" u="none" strike="noStrike" baseline="30000">
                        <a:solidFill>
                          <a:srgbClr val="FFFFFF"/>
                        </a:solidFill>
                        <a:latin typeface="Arial"/>
                        <a:cs typeface="Arial"/>
                      </a:rPr>
                      <a:t>2</a:t>
                    </a:r>
                    <a:r>
                      <a:rPr lang="en-US" sz="1000" b="1" i="0" u="none" strike="noStrike" baseline="0">
                        <a:solidFill>
                          <a:srgbClr val="FFFFFF"/>
                        </a:solidFill>
                        <a:latin typeface="Arial"/>
                        <a:cs typeface="Arial"/>
                      </a:rPr>
                      <a:t> = 0,9997</a:t>
                    </a:r>
                  </a:p>
                </c:rich>
              </c:tx>
              <c:numFmt formatCode="0.0000000000" sourceLinked="0"/>
              <c:spPr>
                <a:solidFill>
                  <a:srgbClr val="0000FF"/>
                </a:solidFill>
                <a:ln w="25400">
                  <a:noFill/>
                </a:ln>
              </c:spPr>
            </c:trendlineLbl>
          </c:trendline>
          <c:xVal>
            <c:numRef>
              <c:f>Пречене!$F$3:$F$8</c:f>
              <c:numCache>
                <c:formatCode>General</c:formatCode>
                <c:ptCount val="6"/>
                <c:pt idx="0">
                  <c:v>0</c:v>
                </c:pt>
                <c:pt idx="1">
                  <c:v>20</c:v>
                </c:pt>
                <c:pt idx="2">
                  <c:v>50</c:v>
                </c:pt>
                <c:pt idx="3">
                  <c:v>100</c:v>
                </c:pt>
                <c:pt idx="4">
                  <c:v>150</c:v>
                </c:pt>
                <c:pt idx="5">
                  <c:v>200</c:v>
                </c:pt>
              </c:numCache>
            </c:numRef>
          </c:xVal>
          <c:yVal>
            <c:numRef>
              <c:f>Пречене!$E$3:$E$8</c:f>
              <c:numCache>
                <c:formatCode>General</c:formatCode>
                <c:ptCount val="6"/>
                <c:pt idx="0">
                  <c:v>0</c:v>
                </c:pt>
                <c:pt idx="1">
                  <c:v>8.1000000000000003E-2</c:v>
                </c:pt>
                <c:pt idx="2">
                  <c:v>0.19700000000000001</c:v>
                </c:pt>
                <c:pt idx="3">
                  <c:v>0.40550000000000003</c:v>
                </c:pt>
                <c:pt idx="4">
                  <c:v>0.59250000000000003</c:v>
                </c:pt>
                <c:pt idx="5">
                  <c:v>0.80149999999999999</c:v>
                </c:pt>
              </c:numCache>
            </c:numRef>
          </c:yVal>
        </c:ser>
        <c:ser>
          <c:idx val="2"/>
          <c:order val="2"/>
          <c:spPr>
            <a:ln w="3175">
              <a:solidFill>
                <a:srgbClr val="FF0000"/>
              </a:solidFill>
              <a:prstDash val="sysDash"/>
            </a:ln>
          </c:spPr>
          <c:marker>
            <c:symbol val="none"/>
          </c:marker>
          <c:dPt>
            <c:idx val="0"/>
            <c:spPr>
              <a:ln w="3175">
                <a:solidFill>
                  <a:srgbClr val="FFFF00"/>
                </a:solidFill>
                <a:prstDash val="sysDash"/>
              </a:ln>
            </c:spPr>
          </c:dPt>
          <c:dLbls>
            <c:dLbl>
              <c:idx val="0"/>
              <c:layout>
                <c:manualLayout>
                  <c:x val="-1.2758195116597601E-2"/>
                  <c:y val="-4.9617023329447923E-2"/>
                </c:manualLayout>
              </c:layout>
              <c:spPr>
                <a:solidFill>
                  <a:srgbClr val="00FF00"/>
                </a:solidFill>
                <a:ln w="25400">
                  <a:noFill/>
                </a:ln>
              </c:spPr>
              <c:txPr>
                <a:bodyPr/>
                <a:lstStyle/>
                <a:p>
                  <a:pPr>
                    <a:defRPr sz="1400" b="0" i="0" u="none" strike="noStrike" baseline="0">
                      <a:solidFill>
                        <a:srgbClr val="000000"/>
                      </a:solidFill>
                      <a:latin typeface="Arial"/>
                      <a:ea typeface="Arial"/>
                      <a:cs typeface="Arial"/>
                    </a:defRPr>
                  </a:pPr>
                  <a:endParaRPr lang="en-US"/>
                </a:p>
              </c:txPr>
              <c:dLblPos val="r"/>
              <c:showVal val="1"/>
            </c:dLbl>
            <c:delete val="1"/>
          </c:dLbls>
          <c:xVal>
            <c:numRef>
              <c:f>(Пречене!$J$5:$J$6,Пречене!$J$8:$J$9)</c:f>
              <c:numCache>
                <c:formatCode>General</c:formatCode>
                <c:ptCount val="4"/>
                <c:pt idx="0">
                  <c:v>0.01</c:v>
                </c:pt>
                <c:pt idx="1">
                  <c:v>22.23597815234627</c:v>
                </c:pt>
                <c:pt idx="2">
                  <c:v>0.01</c:v>
                </c:pt>
                <c:pt idx="3">
                  <c:v>22.23597815234627</c:v>
                </c:pt>
              </c:numCache>
            </c:numRef>
          </c:xVal>
          <c:yVal>
            <c:numRef>
              <c:f>(Пречене!$K$5:$K$6,Пречене!$K$8:$K$9)</c:f>
              <c:numCache>
                <c:formatCode>General</c:formatCode>
                <c:ptCount val="4"/>
                <c:pt idx="0">
                  <c:v>8.8999999999999996E-2</c:v>
                </c:pt>
                <c:pt idx="1">
                  <c:v>8.8999999999999996E-2</c:v>
                </c:pt>
                <c:pt idx="2">
                  <c:v>8.8999999999999996E-2</c:v>
                </c:pt>
                <c:pt idx="3">
                  <c:v>8.8999999999999996E-2</c:v>
                </c:pt>
              </c:numCache>
            </c:numRef>
          </c:yVal>
        </c:ser>
        <c:ser>
          <c:idx val="3"/>
          <c:order val="3"/>
          <c:spPr>
            <a:ln w="3175">
              <a:solidFill>
                <a:srgbClr val="FF0000"/>
              </a:solidFill>
              <a:prstDash val="sysDash"/>
            </a:ln>
          </c:spPr>
          <c:marker>
            <c:symbol val="none"/>
          </c:marker>
          <c:dLbls>
            <c:dLbl>
              <c:idx val="0"/>
              <c:layout>
                <c:manualLayout>
                  <c:x val="-1.821904414988906E-2"/>
                  <c:y val="-4.9617094487792834E-2"/>
                </c:manualLayout>
              </c:layout>
              <c:numFmt formatCode="0.0" sourceLinked="0"/>
              <c:spPr>
                <a:solidFill>
                  <a:srgbClr val="FF0000"/>
                </a:solidFill>
                <a:ln w="25400">
                  <a:noFill/>
                </a:ln>
              </c:spPr>
              <c:txPr>
                <a:bodyPr/>
                <a:lstStyle/>
                <a:p>
                  <a:pPr>
                    <a:defRPr sz="1400" b="1" i="0" u="none" strike="noStrike" baseline="0">
                      <a:solidFill>
                        <a:srgbClr val="FFFFFF"/>
                      </a:solidFill>
                      <a:latin typeface="Arial"/>
                      <a:ea typeface="Arial"/>
                      <a:cs typeface="Arial"/>
                    </a:defRPr>
                  </a:pPr>
                  <a:endParaRPr lang="en-US"/>
                </a:p>
              </c:txPr>
              <c:dLblPos val="r"/>
              <c:showCatName val="1"/>
            </c:dLbl>
            <c:delete val="1"/>
          </c:dLbls>
          <c:xVal>
            <c:numRef>
              <c:f>Пречене!$L$5:$L$6</c:f>
              <c:numCache>
                <c:formatCode>General</c:formatCode>
                <c:ptCount val="2"/>
                <c:pt idx="0">
                  <c:v>22.23597815234627</c:v>
                </c:pt>
                <c:pt idx="1">
                  <c:v>22.23597815234627</c:v>
                </c:pt>
              </c:numCache>
            </c:numRef>
          </c:xVal>
          <c:yVal>
            <c:numRef>
              <c:f>Пречене!$M$5:$M$6</c:f>
              <c:numCache>
                <c:formatCode>General</c:formatCode>
                <c:ptCount val="2"/>
                <c:pt idx="0">
                  <c:v>0</c:v>
                </c:pt>
                <c:pt idx="1">
                  <c:v>8.8999999999999996E-2</c:v>
                </c:pt>
              </c:numCache>
            </c:numRef>
          </c:yVal>
        </c:ser>
        <c:ser>
          <c:idx val="4"/>
          <c:order val="4"/>
          <c:spPr>
            <a:ln w="25400">
              <a:solidFill>
                <a:srgbClr val="0000FF"/>
              </a:solidFill>
              <a:prstDash val="sysDash"/>
            </a:ln>
          </c:spPr>
          <c:marker>
            <c:symbol val="none"/>
          </c:marker>
          <c:dLbls>
            <c:dLbl>
              <c:idx val="0"/>
              <c:layout>
                <c:manualLayout>
                  <c:x val="-1.7942138720186785E-2"/>
                  <c:y val="-4.3869951923299004E-2"/>
                </c:manualLayout>
              </c:layout>
              <c:numFmt formatCode="0.0" sourceLinked="0"/>
              <c:spPr>
                <a:solidFill>
                  <a:srgbClr val="000080"/>
                </a:solidFill>
                <a:ln w="25400">
                  <a:noFill/>
                </a:ln>
              </c:spPr>
              <c:txPr>
                <a:bodyPr/>
                <a:lstStyle/>
                <a:p>
                  <a:pPr>
                    <a:defRPr sz="1400" b="0" i="0" u="none" strike="noStrike" baseline="0">
                      <a:solidFill>
                        <a:srgbClr val="339966"/>
                      </a:solidFill>
                      <a:latin typeface="Arial"/>
                      <a:ea typeface="Arial"/>
                      <a:cs typeface="Arial"/>
                    </a:defRPr>
                  </a:pPr>
                  <a:endParaRPr lang="en-US"/>
                </a:p>
              </c:txPr>
              <c:dLblPos val="r"/>
              <c:showCatName val="1"/>
            </c:dLbl>
            <c:delete val="1"/>
          </c:dLbls>
          <c:xVal>
            <c:numRef>
              <c:f>Пречене!$L$8:$L$9</c:f>
              <c:numCache>
                <c:formatCode>General</c:formatCode>
                <c:ptCount val="2"/>
                <c:pt idx="0">
                  <c:v>22.23597815234627</c:v>
                </c:pt>
                <c:pt idx="1">
                  <c:v>22.23597815234627</c:v>
                </c:pt>
              </c:numCache>
            </c:numRef>
          </c:xVal>
          <c:yVal>
            <c:numRef>
              <c:f>Пречене!$M$8:$M$9</c:f>
              <c:numCache>
                <c:formatCode>General</c:formatCode>
                <c:ptCount val="2"/>
                <c:pt idx="0">
                  <c:v>0</c:v>
                </c:pt>
                <c:pt idx="1">
                  <c:v>8.8999999999999996E-2</c:v>
                </c:pt>
              </c:numCache>
            </c:numRef>
          </c:yVal>
        </c:ser>
        <c:axId val="323067264"/>
        <c:axId val="323085440"/>
      </c:scatterChart>
      <c:valAx>
        <c:axId val="323067264"/>
        <c:scaling>
          <c:orientation val="minMax"/>
          <c:max val="200"/>
          <c:min val="0"/>
        </c:scaling>
        <c:axPos val="b"/>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323085440"/>
        <c:crosses val="autoZero"/>
        <c:crossBetween val="midCat"/>
        <c:majorUnit val="50"/>
        <c:minorUnit val="0.4"/>
      </c:valAx>
      <c:valAx>
        <c:axId val="323085440"/>
        <c:scaling>
          <c:orientation val="minMax"/>
          <c:max val="1"/>
          <c:min val="0"/>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323067264"/>
        <c:crossesAt val="0"/>
        <c:crossBetween val="midCat"/>
        <c:majorUnit val="0.2"/>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450" b="0" i="0" u="none" strike="noStrike" baseline="0">
          <a:solidFill>
            <a:srgbClr val="000000"/>
          </a:solidFill>
          <a:latin typeface="Arial"/>
          <a:ea typeface="Arial"/>
          <a:cs typeface="Arial"/>
        </a:defRPr>
      </a:pPr>
      <a:endParaRPr lang="en-US"/>
    </a:p>
  </c:txPr>
  <c:printSettings>
    <c:headerFooter alignWithMargins="0"/>
    <c:pageMargins b="1" l="0.75000000000000566" r="0.75000000000000566"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8.2627204121429265E-2"/>
          <c:y val="6.7857261190815504E-2"/>
          <c:w val="0.88347549022143368"/>
          <c:h val="0.75357274269800878"/>
        </c:manualLayout>
      </c:layout>
      <c:scatterChart>
        <c:scatterStyle val="lineMarker"/>
        <c:ser>
          <c:idx val="0"/>
          <c:order val="0"/>
          <c:spPr>
            <a:ln w="28575">
              <a:noFill/>
            </a:ln>
          </c:spPr>
          <c:marker>
            <c:symbol val="diamond"/>
            <c:size val="5"/>
            <c:spPr>
              <a:solidFill>
                <a:srgbClr val="000080"/>
              </a:solidFill>
              <a:ln>
                <a:solidFill>
                  <a:srgbClr val="000080"/>
                </a:solidFill>
                <a:prstDash val="solid"/>
              </a:ln>
            </c:spPr>
          </c:marker>
          <c:trendline>
            <c:spPr>
              <a:ln w="38100">
                <a:solidFill>
                  <a:srgbClr val="333399"/>
                </a:solidFill>
                <a:prstDash val="solid"/>
              </a:ln>
            </c:spPr>
            <c:trendlineType val="linear"/>
            <c:forward val="2"/>
            <c:backward val="1"/>
          </c:trendline>
          <c:trendline>
            <c:spPr>
              <a:ln w="25400">
                <a:solidFill>
                  <a:srgbClr val="000000"/>
                </a:solidFill>
                <a:prstDash val="solid"/>
              </a:ln>
            </c:spPr>
            <c:trendlineType val="linear"/>
            <c:dispEq val="1"/>
            <c:trendlineLbl>
              <c:layout>
                <c:manualLayout>
                  <c:x val="0.17315389940500273"/>
                  <c:y val="-9.1602443803793343E-2"/>
                </c:manualLayout>
              </c:layout>
              <c:numFmt formatCode="General" sourceLinked="0"/>
              <c:spPr>
                <a:solidFill>
                  <a:srgbClr val="000080"/>
                </a:solidFill>
                <a:ln w="25400">
                  <a:noFill/>
                </a:ln>
              </c:spPr>
              <c:txPr>
                <a:bodyPr/>
                <a:lstStyle/>
                <a:p>
                  <a:pPr>
                    <a:defRPr sz="1125" b="1" i="0" u="none" strike="noStrike" baseline="0">
                      <a:solidFill>
                        <a:srgbClr val="FFFFFF"/>
                      </a:solidFill>
                      <a:latin typeface="Arial"/>
                      <a:ea typeface="Arial"/>
                      <a:cs typeface="Arial"/>
                    </a:defRPr>
                  </a:pPr>
                  <a:endParaRPr lang="en-US"/>
                </a:p>
              </c:txPr>
            </c:trendlineLbl>
          </c:trendline>
          <c:errBars>
            <c:errDir val="y"/>
            <c:errBarType val="both"/>
            <c:errValType val="percentage"/>
            <c:val val="1.3"/>
            <c:spPr>
              <a:ln w="12700">
                <a:solidFill>
                  <a:srgbClr val="000000"/>
                </a:solidFill>
                <a:prstDash val="solid"/>
              </a:ln>
            </c:spPr>
          </c:errBars>
          <c:xVal>
            <c:numRef>
              <c:f>(MSTAD!$B$5:$B$10,MSTAD!$M$10)</c:f>
              <c:numCache>
                <c:formatCode>General</c:formatCode>
                <c:ptCount val="7"/>
                <c:pt idx="0">
                  <c:v>0</c:v>
                </c:pt>
                <c:pt idx="1">
                  <c:v>1</c:v>
                </c:pt>
                <c:pt idx="2">
                  <c:v>2</c:v>
                </c:pt>
                <c:pt idx="3">
                  <c:v>5</c:v>
                </c:pt>
                <c:pt idx="4">
                  <c:v>10</c:v>
                </c:pt>
                <c:pt idx="5">
                  <c:v>20</c:v>
                </c:pt>
                <c:pt idx="6">
                  <c:v>4.2784090909090908</c:v>
                </c:pt>
              </c:numCache>
            </c:numRef>
          </c:xVal>
          <c:yVal>
            <c:numRef>
              <c:f>MSTAD!$C$5:$C$10</c:f>
              <c:numCache>
                <c:formatCode>General</c:formatCode>
                <c:ptCount val="6"/>
                <c:pt idx="0">
                  <c:v>0</c:v>
                </c:pt>
                <c:pt idx="1">
                  <c:v>0.5</c:v>
                </c:pt>
                <c:pt idx="2">
                  <c:v>1</c:v>
                </c:pt>
                <c:pt idx="3">
                  <c:v>2.5</c:v>
                </c:pt>
                <c:pt idx="4">
                  <c:v>5</c:v>
                </c:pt>
                <c:pt idx="5">
                  <c:v>8</c:v>
                </c:pt>
              </c:numCache>
            </c:numRef>
          </c:yVal>
        </c:ser>
        <c:ser>
          <c:idx val="1"/>
          <c:order val="1"/>
          <c:spPr>
            <a:ln w="28575">
              <a:noFill/>
            </a:ln>
          </c:spPr>
          <c:marker>
            <c:symbol val="square"/>
            <c:size val="5"/>
            <c:spPr>
              <a:solidFill>
                <a:srgbClr val="FF0000"/>
              </a:solidFill>
              <a:ln>
                <a:solidFill>
                  <a:srgbClr val="008000"/>
                </a:solidFill>
                <a:prstDash val="solid"/>
              </a:ln>
            </c:spPr>
          </c:marker>
          <c:trendline>
            <c:spPr>
              <a:ln w="38100">
                <a:solidFill>
                  <a:srgbClr val="008000"/>
                </a:solidFill>
                <a:prstDash val="solid"/>
              </a:ln>
            </c:spPr>
            <c:trendlineType val="linear"/>
            <c:forward val="2"/>
            <c:backward val="10"/>
            <c:dispEq val="1"/>
            <c:trendlineLbl>
              <c:layout>
                <c:manualLayout>
                  <c:x val="-0.20364723654634376"/>
                  <c:y val="3.5716029578933806E-3"/>
                </c:manualLayout>
              </c:layout>
              <c:numFmt formatCode="General" sourceLinked="0"/>
              <c:spPr>
                <a:solidFill>
                  <a:srgbClr val="008000"/>
                </a:solidFill>
                <a:ln w="25400">
                  <a:noFill/>
                </a:ln>
              </c:spPr>
              <c:txPr>
                <a:bodyPr/>
                <a:lstStyle/>
                <a:p>
                  <a:pPr>
                    <a:defRPr sz="1125" b="1" i="0" u="none" strike="noStrike" baseline="0">
                      <a:solidFill>
                        <a:srgbClr val="FFFFFF"/>
                      </a:solidFill>
                      <a:latin typeface="Arial"/>
                      <a:ea typeface="Arial"/>
                      <a:cs typeface="Arial"/>
                    </a:defRPr>
                  </a:pPr>
                  <a:endParaRPr lang="en-US"/>
                </a:p>
              </c:txPr>
            </c:trendlineLbl>
          </c:trendline>
          <c:xVal>
            <c:numRef>
              <c:f>MSTAD!$D$5:$D$10</c:f>
              <c:numCache>
                <c:formatCode>General</c:formatCode>
                <c:ptCount val="6"/>
                <c:pt idx="0">
                  <c:v>0</c:v>
                </c:pt>
                <c:pt idx="1">
                  <c:v>1</c:v>
                </c:pt>
                <c:pt idx="2">
                  <c:v>2</c:v>
                </c:pt>
                <c:pt idx="3">
                  <c:v>5</c:v>
                </c:pt>
                <c:pt idx="4">
                  <c:v>10</c:v>
                </c:pt>
                <c:pt idx="5">
                  <c:v>20</c:v>
                </c:pt>
              </c:numCache>
            </c:numRef>
          </c:xVal>
          <c:yVal>
            <c:numRef>
              <c:f>MSTAD!$E$5:$E$10</c:f>
              <c:numCache>
                <c:formatCode>General</c:formatCode>
                <c:ptCount val="6"/>
                <c:pt idx="0">
                  <c:v>2</c:v>
                </c:pt>
                <c:pt idx="1">
                  <c:v>2.5</c:v>
                </c:pt>
                <c:pt idx="2">
                  <c:v>3</c:v>
                </c:pt>
                <c:pt idx="3">
                  <c:v>4.5</c:v>
                </c:pt>
                <c:pt idx="4">
                  <c:v>7</c:v>
                </c:pt>
                <c:pt idx="5">
                  <c:v>10</c:v>
                </c:pt>
              </c:numCache>
            </c:numRef>
          </c:yVal>
        </c:ser>
        <c:ser>
          <c:idx val="3"/>
          <c:order val="2"/>
          <c:spPr>
            <a:ln w="3175">
              <a:solidFill>
                <a:srgbClr val="000080"/>
              </a:solidFill>
              <a:prstDash val="lgDash"/>
            </a:ln>
          </c:spPr>
          <c:marker>
            <c:symbol val="none"/>
          </c:marker>
          <c:dLbls>
            <c:dLbl>
              <c:idx val="1"/>
              <c:numFmt formatCode="0.0" sourceLinked="0"/>
              <c:spPr>
                <a:solidFill>
                  <a:srgbClr val="0000FF"/>
                </a:solidFill>
                <a:ln w="25400">
                  <a:noFill/>
                </a:ln>
              </c:spPr>
              <c:txPr>
                <a:bodyPr/>
                <a:lstStyle/>
                <a:p>
                  <a:pPr>
                    <a:defRPr sz="1125" b="1" i="0" u="none" strike="noStrike" baseline="0">
                      <a:solidFill>
                        <a:srgbClr val="FFFFFF"/>
                      </a:solidFill>
                      <a:latin typeface="Arial"/>
                      <a:ea typeface="Arial"/>
                      <a:cs typeface="Arial"/>
                    </a:defRPr>
                  </a:pPr>
                  <a:endParaRPr lang="en-US"/>
                </a:p>
              </c:txPr>
              <c:showCatName val="1"/>
            </c:dLbl>
            <c:delete val="1"/>
          </c:dLbls>
          <c:xVal>
            <c:numRef>
              <c:f>MSTAD!$M$10:$M$11</c:f>
              <c:numCache>
                <c:formatCode>General</c:formatCode>
                <c:ptCount val="2"/>
                <c:pt idx="0">
                  <c:v>4.2784090909090908</c:v>
                </c:pt>
                <c:pt idx="1">
                  <c:v>4.2784090909090908</c:v>
                </c:pt>
              </c:numCache>
            </c:numRef>
          </c:xVal>
          <c:yVal>
            <c:numRef>
              <c:f>MSTAD!$N$10:$N$11</c:f>
              <c:numCache>
                <c:formatCode>General</c:formatCode>
                <c:ptCount val="2"/>
                <c:pt idx="0">
                  <c:v>2</c:v>
                </c:pt>
                <c:pt idx="1">
                  <c:v>0</c:v>
                </c:pt>
              </c:numCache>
            </c:numRef>
          </c:yVal>
        </c:ser>
        <c:ser>
          <c:idx val="2"/>
          <c:order val="3"/>
          <c:spPr>
            <a:ln w="3175">
              <a:solidFill>
                <a:srgbClr val="000080"/>
              </a:solidFill>
              <a:prstDash val="lgDash"/>
            </a:ln>
          </c:spPr>
          <c:marker>
            <c:symbol val="none"/>
          </c:marker>
          <c:xVal>
            <c:numRef>
              <c:f>MSTAD!$O$10:$O$11</c:f>
              <c:numCache>
                <c:formatCode>General</c:formatCode>
                <c:ptCount val="2"/>
                <c:pt idx="0">
                  <c:v>0</c:v>
                </c:pt>
                <c:pt idx="1">
                  <c:v>4.2784090909090908</c:v>
                </c:pt>
              </c:numCache>
            </c:numRef>
          </c:xVal>
          <c:yVal>
            <c:numRef>
              <c:f>MSTAD!$P$10:$P$11</c:f>
              <c:numCache>
                <c:formatCode>General</c:formatCode>
                <c:ptCount val="2"/>
                <c:pt idx="0">
                  <c:v>2</c:v>
                </c:pt>
                <c:pt idx="1">
                  <c:v>2</c:v>
                </c:pt>
              </c:numCache>
            </c:numRef>
          </c:yVal>
        </c:ser>
        <c:ser>
          <c:idx val="4"/>
          <c:order val="4"/>
          <c:spPr>
            <a:ln w="28575">
              <a:noFill/>
            </a:ln>
          </c:spPr>
          <c:marker>
            <c:symbol val="none"/>
          </c:marker>
          <c:dLbls>
            <c:numFmt formatCode="0.0" sourceLinked="0"/>
            <c:spPr>
              <a:solidFill>
                <a:srgbClr val="008000"/>
              </a:solidFill>
              <a:ln w="25400">
                <a:noFill/>
              </a:ln>
            </c:spPr>
            <c:txPr>
              <a:bodyPr/>
              <a:lstStyle/>
              <a:p>
                <a:pPr>
                  <a:defRPr sz="1125" b="1" i="0" u="none" strike="noStrike" baseline="0">
                    <a:solidFill>
                      <a:srgbClr val="000000"/>
                    </a:solidFill>
                    <a:latin typeface="Arial"/>
                    <a:ea typeface="Arial"/>
                    <a:cs typeface="Arial"/>
                  </a:defRPr>
                </a:pPr>
                <a:endParaRPr lang="en-US"/>
              </a:p>
            </c:txPr>
            <c:showCatName val="1"/>
          </c:dLbls>
          <c:xVal>
            <c:numRef>
              <c:f>MSTAD!$M$4</c:f>
              <c:numCache>
                <c:formatCode>General</c:formatCode>
                <c:ptCount val="1"/>
                <c:pt idx="0">
                  <c:v>-4.9318181818181817</c:v>
                </c:pt>
              </c:numCache>
            </c:numRef>
          </c:xVal>
          <c:yVal>
            <c:numRef>
              <c:f>MSTAD!$N$4</c:f>
              <c:numCache>
                <c:formatCode>General</c:formatCode>
                <c:ptCount val="1"/>
                <c:pt idx="0">
                  <c:v>0</c:v>
                </c:pt>
              </c:numCache>
            </c:numRef>
          </c:yVal>
        </c:ser>
        <c:axId val="323587456"/>
        <c:axId val="323606016"/>
      </c:scatterChart>
      <c:valAx>
        <c:axId val="323587456"/>
        <c:scaling>
          <c:orientation val="minMax"/>
          <c:min val="-15"/>
        </c:scaling>
        <c:axPos val="b"/>
        <c:title>
          <c:tx>
            <c:rich>
              <a:bodyPr/>
              <a:lstStyle/>
              <a:p>
                <a:pPr>
                  <a:defRPr sz="1125" b="1" i="0" u="none" strike="noStrike" baseline="0">
                    <a:solidFill>
                      <a:srgbClr val="000000"/>
                    </a:solidFill>
                    <a:latin typeface="Arial"/>
                    <a:ea typeface="Arial"/>
                    <a:cs typeface="Arial"/>
                  </a:defRPr>
                </a:pPr>
                <a:r>
                  <a:rPr lang="en-US"/>
                  <a:t>X (ppm)</a:t>
                </a:r>
              </a:p>
            </c:rich>
          </c:tx>
          <c:layout>
            <c:manualLayout>
              <c:xMode val="edge"/>
              <c:yMode val="edge"/>
              <c:x val="0.46186485163931118"/>
              <c:y val="0.88571578552680907"/>
            </c:manualLayout>
          </c:layout>
          <c:spPr>
            <a:noFill/>
            <a:ln w="25400">
              <a:noFill/>
            </a:ln>
          </c:spPr>
        </c:title>
        <c:numFmt formatCode="General" sourceLinked="1"/>
        <c:tickLblPos val="nextTo"/>
        <c:spPr>
          <a:ln w="3175">
            <a:solidFill>
              <a:srgbClr val="000000"/>
            </a:solidFill>
            <a:prstDash val="solid"/>
          </a:ln>
        </c:spPr>
        <c:txPr>
          <a:bodyPr rot="0" vert="horz"/>
          <a:lstStyle/>
          <a:p>
            <a:pPr>
              <a:defRPr sz="1125" b="1" i="0" u="none" strike="noStrike" baseline="0">
                <a:solidFill>
                  <a:srgbClr val="000000"/>
                </a:solidFill>
                <a:latin typeface="Arial"/>
                <a:ea typeface="Arial"/>
                <a:cs typeface="Arial"/>
              </a:defRPr>
            </a:pPr>
            <a:endParaRPr lang="en-US"/>
          </a:p>
        </c:txPr>
        <c:crossAx val="323606016"/>
        <c:crosses val="autoZero"/>
        <c:crossBetween val="midCat"/>
      </c:valAx>
      <c:valAx>
        <c:axId val="323606016"/>
        <c:scaling>
          <c:orientation val="minMax"/>
          <c:max val="10"/>
          <c:min val="0"/>
        </c:scaling>
        <c:axPos val="l"/>
        <c:majorGridlines>
          <c:spPr>
            <a:ln w="3175">
              <a:solidFill>
                <a:srgbClr val="000000"/>
              </a:solidFill>
              <a:prstDash val="solid"/>
            </a:ln>
          </c:spPr>
        </c:majorGridlines>
        <c:title>
          <c:tx>
            <c:rich>
              <a:bodyPr/>
              <a:lstStyle/>
              <a:p>
                <a:pPr>
                  <a:defRPr sz="1125" b="1" i="0" u="none" strike="noStrike" baseline="0">
                    <a:solidFill>
                      <a:srgbClr val="000000"/>
                    </a:solidFill>
                    <a:latin typeface="Arial"/>
                    <a:ea typeface="Arial"/>
                    <a:cs typeface="Arial"/>
                  </a:defRPr>
                </a:pPr>
                <a:r>
                  <a:rPr lang="en-US"/>
                  <a:t>Y (A)</a:t>
                </a:r>
              </a:p>
            </c:rich>
          </c:tx>
          <c:layout>
            <c:manualLayout>
              <c:xMode val="edge"/>
              <c:yMode val="edge"/>
              <c:x val="1.0593220338983061E-2"/>
              <c:y val="0.38571503562054738"/>
            </c:manualLayout>
          </c:layout>
          <c:spPr>
            <a:noFill/>
            <a:ln w="25400">
              <a:noFill/>
            </a:ln>
          </c:spPr>
        </c:title>
        <c:numFmt formatCode="General" sourceLinked="1"/>
        <c:tickLblPos val="nextTo"/>
        <c:spPr>
          <a:ln w="3175">
            <a:solidFill>
              <a:srgbClr val="000000"/>
            </a:solidFill>
            <a:prstDash val="solid"/>
          </a:ln>
        </c:spPr>
        <c:txPr>
          <a:bodyPr rot="0" vert="horz"/>
          <a:lstStyle/>
          <a:p>
            <a:pPr>
              <a:defRPr sz="1125" b="1" i="0" u="none" strike="noStrike" baseline="0">
                <a:solidFill>
                  <a:srgbClr val="000000"/>
                </a:solidFill>
                <a:latin typeface="Arial"/>
                <a:ea typeface="Arial"/>
                <a:cs typeface="Arial"/>
              </a:defRPr>
            </a:pPr>
            <a:endParaRPr lang="en-US"/>
          </a:p>
        </c:txPr>
        <c:crossAx val="323587456"/>
        <c:crosses val="autoZero"/>
        <c:crossBetween val="midCat"/>
      </c:valAx>
      <c:spPr>
        <a:solidFill>
          <a:srgbClr val="FFFFFF"/>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125" b="1"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c:printSettings>
</c:chartSpace>
</file>

<file path=xl/charts/chart8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75" b="1" i="0" u="none" strike="noStrike" baseline="0">
                <a:solidFill>
                  <a:srgbClr val="000000"/>
                </a:solidFill>
                <a:latin typeface="Arial"/>
                <a:ea typeface="Arial"/>
                <a:cs typeface="Arial"/>
              </a:defRPr>
            </a:pPr>
            <a:r>
              <a:rPr lang="en-US"/>
              <a:t>X Variable 1 Line Fit  Plot</a:t>
            </a:r>
          </a:p>
        </c:rich>
      </c:tx>
      <c:spPr>
        <a:noFill/>
        <a:ln w="25400">
          <a:noFill/>
        </a:ln>
      </c:spPr>
    </c:title>
    <c:plotArea>
      <c:layout>
        <c:manualLayout>
          <c:layoutTarget val="inner"/>
          <c:xMode val="edge"/>
          <c:yMode val="edge"/>
          <c:x val="0"/>
          <c:y val="7.4626865671641784E-2"/>
          <c:w val="0"/>
          <c:h val="0.7114427860696515"/>
        </c:manualLayout>
      </c:layout>
      <c:scatterChart>
        <c:scatterStyle val="lineMarker"/>
        <c:ser>
          <c:idx val="0"/>
          <c:order val="0"/>
          <c:tx>
            <c:v>Y</c:v>
          </c:tx>
          <c:spPr>
            <a:ln w="28575">
              <a:noFill/>
            </a:ln>
          </c:spPr>
          <c:marker>
            <c:symbol val="diamond"/>
            <c:size val="5"/>
            <c:spPr>
              <a:solidFill>
                <a:srgbClr val="000080"/>
              </a:solidFill>
              <a:ln>
                <a:solidFill>
                  <a:srgbClr val="000080"/>
                </a:solidFill>
                <a:prstDash val="solid"/>
              </a:ln>
            </c:spPr>
          </c:marker>
          <c:xVal>
            <c:numRef>
              <c:f>MSTAD!$B$5:$B$10</c:f>
              <c:numCache>
                <c:formatCode>General</c:formatCode>
                <c:ptCount val="6"/>
                <c:pt idx="0">
                  <c:v>0</c:v>
                </c:pt>
                <c:pt idx="1">
                  <c:v>1</c:v>
                </c:pt>
                <c:pt idx="2">
                  <c:v>2</c:v>
                </c:pt>
                <c:pt idx="3">
                  <c:v>5</c:v>
                </c:pt>
                <c:pt idx="4">
                  <c:v>10</c:v>
                </c:pt>
                <c:pt idx="5">
                  <c:v>20</c:v>
                </c:pt>
              </c:numCache>
            </c:numRef>
          </c:xVal>
          <c:yVal>
            <c:numRef>
              <c:f>MSTAD!$C$5:$C$10</c:f>
              <c:numCache>
                <c:formatCode>General</c:formatCode>
                <c:ptCount val="6"/>
                <c:pt idx="0">
                  <c:v>0</c:v>
                </c:pt>
                <c:pt idx="1">
                  <c:v>0.5</c:v>
                </c:pt>
                <c:pt idx="2">
                  <c:v>1</c:v>
                </c:pt>
                <c:pt idx="3">
                  <c:v>2.5</c:v>
                </c:pt>
                <c:pt idx="4">
                  <c:v>5</c:v>
                </c:pt>
                <c:pt idx="5">
                  <c:v>8</c:v>
                </c:pt>
              </c:numCache>
            </c:numRef>
          </c:yVal>
        </c:ser>
        <c:ser>
          <c:idx val="1"/>
          <c:order val="1"/>
          <c:tx>
            <c:v>Predicted Y</c:v>
          </c:tx>
          <c:spPr>
            <a:ln w="28575">
              <a:noFill/>
            </a:ln>
          </c:spPr>
          <c:marker>
            <c:symbol val="square"/>
            <c:size val="5"/>
            <c:spPr>
              <a:solidFill>
                <a:srgbClr val="FF00FF"/>
              </a:solidFill>
              <a:ln>
                <a:solidFill>
                  <a:srgbClr val="FF00FF"/>
                </a:solidFill>
                <a:prstDash val="solid"/>
              </a:ln>
            </c:spPr>
          </c:marker>
          <c:xVal>
            <c:numRef>
              <c:f>MSTAD!$B$5:$B$10</c:f>
              <c:numCache>
                <c:formatCode>General</c:formatCode>
                <c:ptCount val="6"/>
                <c:pt idx="0">
                  <c:v>0</c:v>
                </c:pt>
                <c:pt idx="1">
                  <c:v>1</c:v>
                </c:pt>
                <c:pt idx="2">
                  <c:v>2</c:v>
                </c:pt>
                <c:pt idx="3">
                  <c:v>5</c:v>
                </c:pt>
                <c:pt idx="4">
                  <c:v>10</c:v>
                </c:pt>
                <c:pt idx="5">
                  <c:v>20</c:v>
                </c:pt>
              </c:numCache>
            </c:numRef>
          </c:xVal>
          <c:yVal>
            <c:numRef>
              <c:f>MSTAD!#REF!</c:f>
              <c:numCache>
                <c:formatCode>General</c:formatCode>
                <c:ptCount val="1"/>
                <c:pt idx="0">
                  <c:v>1</c:v>
                </c:pt>
              </c:numCache>
            </c:numRef>
          </c:yVal>
        </c:ser>
        <c:axId val="324678784"/>
        <c:axId val="324681088"/>
      </c:scatterChart>
      <c:valAx>
        <c:axId val="324678784"/>
        <c:scaling>
          <c:orientation val="minMax"/>
        </c:scaling>
        <c:axPos val="b"/>
        <c:title>
          <c:tx>
            <c:rich>
              <a:bodyPr/>
              <a:lstStyle/>
              <a:p>
                <a:pPr>
                  <a:defRPr sz="200" b="1" i="0" u="none" strike="noStrike" baseline="0">
                    <a:solidFill>
                      <a:srgbClr val="000000"/>
                    </a:solidFill>
                    <a:latin typeface="Arial"/>
                    <a:ea typeface="Arial"/>
                    <a:cs typeface="Arial"/>
                  </a:defRPr>
                </a:pPr>
                <a:r>
                  <a:rPr lang="en-US"/>
                  <a:t>X Variable 1</a:t>
                </a:r>
              </a:p>
            </c:rich>
          </c:tx>
          <c:spPr>
            <a:noFill/>
            <a:ln w="25400">
              <a:noFill/>
            </a:ln>
          </c:spPr>
        </c:title>
        <c:numFmt formatCode="General" sourceLinked="1"/>
        <c:majorTickMark val="cross"/>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324681088"/>
        <c:crosses val="autoZero"/>
        <c:crossBetween val="midCat"/>
      </c:valAx>
      <c:valAx>
        <c:axId val="324681088"/>
        <c:scaling>
          <c:orientation val="minMax"/>
        </c:scaling>
        <c:axPos val="l"/>
        <c:title>
          <c:tx>
            <c:rich>
              <a:bodyPr/>
              <a:lstStyle/>
              <a:p>
                <a:pPr>
                  <a:defRPr sz="200" b="1" i="0" u="none" strike="noStrike" baseline="0">
                    <a:solidFill>
                      <a:srgbClr val="000000"/>
                    </a:solidFill>
                    <a:latin typeface="Arial"/>
                    <a:ea typeface="Arial"/>
                    <a:cs typeface="Arial"/>
                  </a:defRPr>
                </a:pPr>
                <a:r>
                  <a:rPr lang="en-US"/>
                  <a:t>Y</a:t>
                </a:r>
              </a:p>
            </c:rich>
          </c:tx>
          <c:spPr>
            <a:noFill/>
            <a:ln w="25400">
              <a:noFill/>
            </a:ln>
          </c:spPr>
        </c:title>
        <c:numFmt formatCode="General" sourceLinked="1"/>
        <c:majorTickMark val="cross"/>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324678784"/>
        <c:crosses val="autoZero"/>
        <c:crossBetween val="midCat"/>
      </c:valAx>
      <c:spPr>
        <a:solidFill>
          <a:srgbClr val="C0C0C0"/>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1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6525440824285811"/>
          <c:y val="9.0452261306532666E-2"/>
          <c:w val="0.78389911602382611"/>
          <c:h val="0.80150753768844263"/>
        </c:manualLayout>
      </c:layout>
      <c:scatterChart>
        <c:scatterStyle val="lineMarker"/>
        <c:ser>
          <c:idx val="2"/>
          <c:order val="0"/>
          <c:tx>
            <c:strRef>
              <c:f>'IS - drift'!$AK$2</c:f>
              <c:strCache>
                <c:ptCount val="1"/>
                <c:pt idx="0">
                  <c:v>Sig A</c:v>
                </c:pt>
              </c:strCache>
            </c:strRef>
          </c:tx>
          <c:spPr>
            <a:ln w="25400">
              <a:solidFill>
                <a:srgbClr val="FF0000"/>
              </a:solidFill>
              <a:prstDash val="solid"/>
            </a:ln>
          </c:spPr>
          <c:marker>
            <c:symbol val="diamond"/>
            <c:size val="3"/>
            <c:spPr>
              <a:solidFill>
                <a:srgbClr val="FFFF00"/>
              </a:solidFill>
              <a:ln>
                <a:solidFill>
                  <a:srgbClr val="FF0000"/>
                </a:solidFill>
                <a:prstDash val="solid"/>
              </a:ln>
            </c:spPr>
          </c:marker>
          <c:xVal>
            <c:numRef>
              <c:f>'IS - drift'!$AG$2:$AG$28</c:f>
              <c:numCache>
                <c:formatCode>General</c:formatCode>
                <c:ptCount val="27"/>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numCache>
            </c:numRef>
          </c:xVal>
          <c:yVal>
            <c:numRef>
              <c:f>'IS - drift'!$AK$2:$AK$28</c:f>
              <c:numCache>
                <c:formatCode>General</c:formatCode>
                <c:ptCount val="27"/>
                <c:pt idx="0">
                  <c:v>0</c:v>
                </c:pt>
                <c:pt idx="1">
                  <c:v>1.3779999999999999</c:v>
                </c:pt>
                <c:pt idx="2">
                  <c:v>1.3766</c:v>
                </c:pt>
                <c:pt idx="3">
                  <c:v>1.3757999999999999</c:v>
                </c:pt>
                <c:pt idx="4">
                  <c:v>1.3755999999999999</c:v>
                </c:pt>
                <c:pt idx="5">
                  <c:v>1.363</c:v>
                </c:pt>
                <c:pt idx="6">
                  <c:v>1.3635999999999999</c:v>
                </c:pt>
                <c:pt idx="7">
                  <c:v>1.3721999999999999</c:v>
                </c:pt>
                <c:pt idx="8">
                  <c:v>1.3728</c:v>
                </c:pt>
                <c:pt idx="9">
                  <c:v>1.3597999999999999</c:v>
                </c:pt>
                <c:pt idx="10">
                  <c:v>1.3579999999999999</c:v>
                </c:pt>
                <c:pt idx="11">
                  <c:v>1.3577999999999999</c:v>
                </c:pt>
                <c:pt idx="12">
                  <c:v>1.3575999999999999</c:v>
                </c:pt>
                <c:pt idx="13">
                  <c:v>1.3506</c:v>
                </c:pt>
                <c:pt idx="14">
                  <c:v>1.3455999999999999</c:v>
                </c:pt>
                <c:pt idx="15">
                  <c:v>1.3406</c:v>
                </c:pt>
                <c:pt idx="16">
                  <c:v>1.3428</c:v>
                </c:pt>
                <c:pt idx="17">
                  <c:v>1.341</c:v>
                </c:pt>
                <c:pt idx="18">
                  <c:v>1.3455999999999999</c:v>
                </c:pt>
                <c:pt idx="19">
                  <c:v>1.3313999999999999</c:v>
                </c:pt>
                <c:pt idx="20">
                  <c:v>1.3299999999999998</c:v>
                </c:pt>
                <c:pt idx="21">
                  <c:v>1.3273999999999999</c:v>
                </c:pt>
                <c:pt idx="22">
                  <c:v>1.3244</c:v>
                </c:pt>
                <c:pt idx="23">
                  <c:v>1.3146</c:v>
                </c:pt>
                <c:pt idx="24">
                  <c:v>1.3211999999999999</c:v>
                </c:pt>
                <c:pt idx="25">
                  <c:v>1.3157999999999999</c:v>
                </c:pt>
                <c:pt idx="26">
                  <c:v>1.3275999999999999</c:v>
                </c:pt>
              </c:numCache>
            </c:numRef>
          </c:yVal>
        </c:ser>
        <c:ser>
          <c:idx val="3"/>
          <c:order val="1"/>
          <c:tx>
            <c:strRef>
              <c:f>'IS - drift'!$AL$2</c:f>
              <c:strCache>
                <c:ptCount val="1"/>
                <c:pt idx="0">
                  <c:v>Sig IS</c:v>
                </c:pt>
              </c:strCache>
            </c:strRef>
          </c:tx>
          <c:spPr>
            <a:ln w="25400">
              <a:solidFill>
                <a:srgbClr val="000080"/>
              </a:solidFill>
              <a:prstDash val="solid"/>
            </a:ln>
          </c:spPr>
          <c:marker>
            <c:symbol val="diamond"/>
            <c:size val="5"/>
            <c:spPr>
              <a:solidFill>
                <a:srgbClr val="003366"/>
              </a:solidFill>
              <a:ln>
                <a:solidFill>
                  <a:srgbClr val="FFCC00"/>
                </a:solidFill>
                <a:prstDash val="solid"/>
              </a:ln>
            </c:spPr>
          </c:marker>
          <c:xVal>
            <c:numRef>
              <c:f>'IS - drift'!$AG$2:$AG$28</c:f>
              <c:numCache>
                <c:formatCode>General</c:formatCode>
                <c:ptCount val="27"/>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numCache>
            </c:numRef>
          </c:xVal>
          <c:yVal>
            <c:numRef>
              <c:f>'IS - drift'!$AL$2:$AL$28</c:f>
              <c:numCache>
                <c:formatCode>General</c:formatCode>
                <c:ptCount val="27"/>
                <c:pt idx="0">
                  <c:v>0</c:v>
                </c:pt>
                <c:pt idx="1">
                  <c:v>1.33</c:v>
                </c:pt>
                <c:pt idx="2">
                  <c:v>1.3308</c:v>
                </c:pt>
                <c:pt idx="3">
                  <c:v>1.3186</c:v>
                </c:pt>
                <c:pt idx="4">
                  <c:v>1.3168</c:v>
                </c:pt>
                <c:pt idx="5">
                  <c:v>1.3337999999999999</c:v>
                </c:pt>
                <c:pt idx="6">
                  <c:v>1.3191999999999999</c:v>
                </c:pt>
                <c:pt idx="7">
                  <c:v>1.3266</c:v>
                </c:pt>
                <c:pt idx="8">
                  <c:v>1.3224</c:v>
                </c:pt>
                <c:pt idx="9">
                  <c:v>1.3213999999999999</c:v>
                </c:pt>
                <c:pt idx="10">
                  <c:v>1.3075999999999999</c:v>
                </c:pt>
                <c:pt idx="11">
                  <c:v>1.3089999999999999</c:v>
                </c:pt>
                <c:pt idx="12">
                  <c:v>1.3004</c:v>
                </c:pt>
                <c:pt idx="13">
                  <c:v>1.3029999999999999</c:v>
                </c:pt>
                <c:pt idx="14">
                  <c:v>1.2968</c:v>
                </c:pt>
                <c:pt idx="15">
                  <c:v>1.2902</c:v>
                </c:pt>
                <c:pt idx="16">
                  <c:v>1.284</c:v>
                </c:pt>
                <c:pt idx="17">
                  <c:v>1.2966</c:v>
                </c:pt>
                <c:pt idx="18">
                  <c:v>1.2875999999999999</c:v>
                </c:pt>
                <c:pt idx="19">
                  <c:v>1.2902</c:v>
                </c:pt>
                <c:pt idx="20">
                  <c:v>1.2791999999999999</c:v>
                </c:pt>
                <c:pt idx="21">
                  <c:v>1.2753999999999999</c:v>
                </c:pt>
                <c:pt idx="22">
                  <c:v>1.2635999999999998</c:v>
                </c:pt>
                <c:pt idx="23">
                  <c:v>1.2726</c:v>
                </c:pt>
                <c:pt idx="24">
                  <c:v>1.2635999999999998</c:v>
                </c:pt>
                <c:pt idx="25">
                  <c:v>1.2682</c:v>
                </c:pt>
                <c:pt idx="26">
                  <c:v>1.2591999999999999</c:v>
                </c:pt>
              </c:numCache>
            </c:numRef>
          </c:yVal>
        </c:ser>
        <c:ser>
          <c:idx val="4"/>
          <c:order val="2"/>
          <c:tx>
            <c:strRef>
              <c:f>'IS - drift'!$AM$2</c:f>
              <c:strCache>
                <c:ptCount val="1"/>
                <c:pt idx="0">
                  <c:v>Rsig</c:v>
                </c:pt>
              </c:strCache>
            </c:strRef>
          </c:tx>
          <c:spPr>
            <a:ln w="38100">
              <a:solidFill>
                <a:srgbClr val="800080"/>
              </a:solidFill>
              <a:prstDash val="solid"/>
            </a:ln>
          </c:spPr>
          <c:marker>
            <c:symbol val="square"/>
            <c:size val="6"/>
            <c:spPr>
              <a:noFill/>
              <a:ln>
                <a:solidFill>
                  <a:srgbClr val="800080"/>
                </a:solidFill>
                <a:prstDash val="solid"/>
              </a:ln>
            </c:spPr>
          </c:marker>
          <c:xVal>
            <c:numRef>
              <c:f>'IS - drift'!$AG$2:$AG$28</c:f>
              <c:numCache>
                <c:formatCode>General</c:formatCode>
                <c:ptCount val="27"/>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numCache>
            </c:numRef>
          </c:xVal>
          <c:yVal>
            <c:numRef>
              <c:f>'IS - drift'!$AM$2:$AM$28</c:f>
              <c:numCache>
                <c:formatCode>General</c:formatCode>
                <c:ptCount val="27"/>
                <c:pt idx="0">
                  <c:v>0</c:v>
                </c:pt>
                <c:pt idx="1">
                  <c:v>1.0360902255639097</c:v>
                </c:pt>
                <c:pt idx="2">
                  <c:v>1.0344153892395551</c:v>
                </c:pt>
                <c:pt idx="3">
                  <c:v>1.0433793417260731</c:v>
                </c:pt>
                <c:pt idx="4">
                  <c:v>1.0446537059538274</c:v>
                </c:pt>
                <c:pt idx="5">
                  <c:v>1.0218923376818114</c:v>
                </c:pt>
                <c:pt idx="6">
                  <c:v>1.0336567616737418</c:v>
                </c:pt>
                <c:pt idx="7">
                  <c:v>1.0343735866123924</c:v>
                </c:pt>
                <c:pt idx="8">
                  <c:v>1.0381125226860255</c:v>
                </c:pt>
                <c:pt idx="9">
                  <c:v>1.0290600877856819</c:v>
                </c:pt>
                <c:pt idx="10">
                  <c:v>1.0385438972162742</c:v>
                </c:pt>
                <c:pt idx="11">
                  <c:v>1.0372803666921313</c:v>
                </c:pt>
                <c:pt idx="12">
                  <c:v>1.0439864657028606</c:v>
                </c:pt>
                <c:pt idx="13">
                  <c:v>1.0365310821181888</c:v>
                </c:pt>
                <c:pt idx="14">
                  <c:v>1.0376310919185687</c:v>
                </c:pt>
                <c:pt idx="15">
                  <c:v>1.03906371105255</c:v>
                </c:pt>
                <c:pt idx="16">
                  <c:v>1.0457943925233644</c:v>
                </c:pt>
                <c:pt idx="17">
                  <c:v>1.034243405830634</c:v>
                </c:pt>
                <c:pt idx="18">
                  <c:v>1.045045045045045</c:v>
                </c:pt>
                <c:pt idx="19">
                  <c:v>1.0319330336381956</c:v>
                </c:pt>
                <c:pt idx="20">
                  <c:v>1.0397123202001251</c:v>
                </c:pt>
                <c:pt idx="21">
                  <c:v>1.0407715226595577</c:v>
                </c:pt>
                <c:pt idx="22">
                  <c:v>1.0481164925609372</c:v>
                </c:pt>
                <c:pt idx="23">
                  <c:v>1.033003300330033</c:v>
                </c:pt>
                <c:pt idx="24">
                  <c:v>1.0455840455840457</c:v>
                </c:pt>
                <c:pt idx="25">
                  <c:v>1.037533512064343</c:v>
                </c:pt>
                <c:pt idx="26">
                  <c:v>1.0543202033036849</c:v>
                </c:pt>
              </c:numCache>
            </c:numRef>
          </c:yVal>
        </c:ser>
        <c:axId val="326567040"/>
        <c:axId val="326569344"/>
      </c:scatterChart>
      <c:valAx>
        <c:axId val="326567040"/>
        <c:scaling>
          <c:orientation val="minMax"/>
          <c:max val="26"/>
          <c:min val="0"/>
        </c:scaling>
        <c:axPos val="b"/>
        <c:title>
          <c:tx>
            <c:rich>
              <a:bodyPr/>
              <a:lstStyle/>
              <a:p>
                <a:pPr>
                  <a:defRPr sz="1400" b="1" i="0" u="none" strike="noStrike" baseline="0">
                    <a:solidFill>
                      <a:srgbClr val="000000"/>
                    </a:solidFill>
                    <a:latin typeface="Arial"/>
                    <a:ea typeface="Arial"/>
                    <a:cs typeface="Arial"/>
                  </a:defRPr>
                </a:pPr>
                <a:r>
                  <a:rPr lang="bg-BG"/>
                  <a:t>бр точки</a:t>
                </a:r>
              </a:p>
            </c:rich>
          </c:tx>
          <c:layout>
            <c:manualLayout>
              <c:xMode val="edge"/>
              <c:yMode val="edge"/>
              <c:x val="0.80084834734641264"/>
              <c:y val="0.8969849246231156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326569344"/>
        <c:crosses val="autoZero"/>
        <c:crossBetween val="midCat"/>
      </c:valAx>
      <c:valAx>
        <c:axId val="326569344"/>
        <c:scaling>
          <c:orientation val="minMax"/>
          <c:max val="1.5"/>
          <c:min val="0.9"/>
        </c:scaling>
        <c:axPos val="l"/>
        <c:majorGridlines>
          <c:spPr>
            <a:ln w="3175">
              <a:solidFill>
                <a:srgbClr val="000000"/>
              </a:solidFill>
              <a:prstDash val="solid"/>
            </a:ln>
          </c:spPr>
        </c:majorGridlines>
        <c:title>
          <c:tx>
            <c:rich>
              <a:bodyPr/>
              <a:lstStyle/>
              <a:p>
                <a:pPr>
                  <a:defRPr sz="1550" b="1" i="0" u="none" strike="noStrike" baseline="0">
                    <a:solidFill>
                      <a:srgbClr val="000000"/>
                    </a:solidFill>
                    <a:latin typeface="Arial"/>
                    <a:ea typeface="Arial"/>
                    <a:cs typeface="Arial"/>
                  </a:defRPr>
                </a:pPr>
                <a:r>
                  <a:rPr lang="en-US"/>
                  <a:t>Sig</a:t>
                </a:r>
              </a:p>
            </c:rich>
          </c:tx>
          <c:layout>
            <c:manualLayout>
              <c:xMode val="edge"/>
              <c:yMode val="edge"/>
              <c:x val="1.0593220338983061E-2"/>
              <c:y val="0.4497487437185927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326567040"/>
        <c:crosses val="autoZero"/>
        <c:crossBetween val="midCat"/>
        <c:majorUnit val="0.1"/>
      </c:valAx>
      <c:spPr>
        <a:solidFill>
          <a:srgbClr val="C0C0C0"/>
        </a:solidFill>
        <a:ln w="12700">
          <a:solidFill>
            <a:srgbClr val="808080"/>
          </a:solidFill>
          <a:prstDash val="solid"/>
        </a:ln>
      </c:spPr>
    </c:plotArea>
    <c:legend>
      <c:legendPos val="r"/>
      <c:layout>
        <c:manualLayout>
          <c:xMode val="edge"/>
          <c:yMode val="edge"/>
          <c:x val="0.80508563548200562"/>
          <c:y val="1.2562814070351759E-2"/>
          <c:w val="0.18644090039592806"/>
          <c:h val="0.18341708542713964"/>
        </c:manualLayout>
      </c:layout>
      <c:spPr>
        <a:solidFill>
          <a:srgbClr val="FFFFFF"/>
        </a:solidFill>
        <a:ln w="3175">
          <a:solidFill>
            <a:srgbClr val="000000"/>
          </a:solidFill>
          <a:prstDash val="solid"/>
        </a:ln>
      </c:spPr>
      <c:txPr>
        <a:bodyPr/>
        <a:lstStyle/>
        <a:p>
          <a:pPr>
            <a:defRPr sz="585" b="1"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175" b="1"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8.5954054380517245E-2"/>
          <c:y val="9.5588235294117641E-2"/>
          <c:w val="0.86582986485740032"/>
          <c:h val="0.7389705882352946"/>
        </c:manualLayout>
      </c:layout>
      <c:scatterChart>
        <c:scatterStyle val="lineMarker"/>
        <c:ser>
          <c:idx val="0"/>
          <c:order val="0"/>
          <c:spPr>
            <a:ln w="28575">
              <a:noFill/>
            </a:ln>
          </c:spPr>
          <c:marker>
            <c:symbol val="diamond"/>
            <c:size val="5"/>
            <c:spPr>
              <a:solidFill>
                <a:srgbClr val="000080"/>
              </a:solidFill>
              <a:ln>
                <a:solidFill>
                  <a:srgbClr val="000080"/>
                </a:solidFill>
                <a:prstDash val="solid"/>
              </a:ln>
            </c:spPr>
          </c:marker>
          <c:xVal>
            <c:numRef>
              <c:f>'X-chart'!$B$3:$B$22</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'X-chart'!$C$3:$C$22</c:f>
              <c:numCache>
                <c:formatCode>General</c:formatCode>
                <c:ptCount val="20"/>
                <c:pt idx="0">
                  <c:v>6.8</c:v>
                </c:pt>
                <c:pt idx="1">
                  <c:v>7.8</c:v>
                </c:pt>
                <c:pt idx="2">
                  <c:v>5.2</c:v>
                </c:pt>
                <c:pt idx="3">
                  <c:v>6.7</c:v>
                </c:pt>
                <c:pt idx="4">
                  <c:v>11</c:v>
                </c:pt>
                <c:pt idx="5">
                  <c:v>8.9</c:v>
                </c:pt>
                <c:pt idx="6">
                  <c:v>5.9</c:v>
                </c:pt>
                <c:pt idx="7">
                  <c:v>8.5</c:v>
                </c:pt>
                <c:pt idx="8">
                  <c:v>9.5</c:v>
                </c:pt>
                <c:pt idx="9">
                  <c:v>8.8000000000000007</c:v>
                </c:pt>
                <c:pt idx="10">
                  <c:v>8.1</c:v>
                </c:pt>
                <c:pt idx="11">
                  <c:v>12</c:v>
                </c:pt>
                <c:pt idx="12">
                  <c:v>10</c:v>
                </c:pt>
                <c:pt idx="13">
                  <c:v>8.3000000000000007</c:v>
                </c:pt>
                <c:pt idx="14">
                  <c:v>9.5</c:v>
                </c:pt>
                <c:pt idx="15">
                  <c:v>6.7</c:v>
                </c:pt>
                <c:pt idx="16">
                  <c:v>9.4</c:v>
                </c:pt>
                <c:pt idx="17">
                  <c:v>8.3000000000000007</c:v>
                </c:pt>
                <c:pt idx="18">
                  <c:v>9.9</c:v>
                </c:pt>
                <c:pt idx="19">
                  <c:v>8.5</c:v>
                </c:pt>
              </c:numCache>
            </c:numRef>
          </c:yVal>
        </c:ser>
        <c:axId val="326704128"/>
        <c:axId val="326718592"/>
      </c:scatterChart>
      <c:valAx>
        <c:axId val="326704128"/>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26718592"/>
        <c:crosses val="autoZero"/>
        <c:crossBetween val="midCat"/>
      </c:valAx>
      <c:valAx>
        <c:axId val="326718592"/>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26704128"/>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7.1553350569491997E-2"/>
          <c:y val="0.1"/>
          <c:w val="0.90401550231699668"/>
          <c:h val="0.72692307692308833"/>
        </c:manualLayout>
      </c:layout>
      <c:lineChart>
        <c:grouping val="standard"/>
        <c:ser>
          <c:idx val="0"/>
          <c:order val="0"/>
          <c:spPr>
            <a:ln w="28575">
              <a:noFill/>
            </a:ln>
          </c:spPr>
          <c:marker>
            <c:symbol val="diamond"/>
            <c:size val="5"/>
            <c:spPr>
              <a:solidFill>
                <a:srgbClr val="000080"/>
              </a:solidFill>
              <a:ln>
                <a:solidFill>
                  <a:srgbClr val="000080"/>
                </a:solidFill>
                <a:prstDash val="solid"/>
              </a:ln>
            </c:spPr>
          </c:marker>
          <c:errBars>
            <c:errDir val="y"/>
            <c:errBarType val="both"/>
            <c:errValType val="cust"/>
            <c:plus>
              <c:numRef>
                <c:f>PT_QuaNAS!$N$77:$N$127</c:f>
                <c:numCache>
                  <c:formatCode>General</c:formatCode>
                  <c:ptCount val="51"/>
                  <c:pt idx="0">
                    <c:v>0.28999999999999998</c:v>
                  </c:pt>
                  <c:pt idx="1">
                    <c:v>0.13</c:v>
                  </c:pt>
                  <c:pt idx="2">
                    <c:v>0.5</c:v>
                  </c:pt>
                  <c:pt idx="3">
                    <c:v>0.47</c:v>
                  </c:pt>
                  <c:pt idx="4">
                    <c:v>1.03</c:v>
                  </c:pt>
                  <c:pt idx="5">
                    <c:v>0.17</c:v>
                  </c:pt>
                  <c:pt idx="6">
                    <c:v>0.96</c:v>
                  </c:pt>
                  <c:pt idx="7">
                    <c:v>0.45</c:v>
                  </c:pt>
                  <c:pt idx="8">
                    <c:v>0.31</c:v>
                  </c:pt>
                  <c:pt idx="9">
                    <c:v>0.55000000000000004</c:v>
                  </c:pt>
                  <c:pt idx="10">
                    <c:v>0.73</c:v>
                  </c:pt>
                  <c:pt idx="11">
                    <c:v>0.34</c:v>
                  </c:pt>
                  <c:pt idx="12">
                    <c:v>0.11</c:v>
                  </c:pt>
                  <c:pt idx="13">
                    <c:v>0.45</c:v>
                  </c:pt>
                  <c:pt idx="14">
                    <c:v>1.31</c:v>
                  </c:pt>
                  <c:pt idx="15">
                    <c:v>0.23</c:v>
                  </c:pt>
                  <c:pt idx="16">
                    <c:v>0</c:v>
                  </c:pt>
                  <c:pt idx="17">
                    <c:v>0.55000000000000004</c:v>
                  </c:pt>
                  <c:pt idx="18">
                    <c:v>0.08</c:v>
                  </c:pt>
                  <c:pt idx="19">
                    <c:v>0.6</c:v>
                  </c:pt>
                  <c:pt idx="20">
                    <c:v>0.37</c:v>
                  </c:pt>
                  <c:pt idx="21">
                    <c:v>0.92</c:v>
                  </c:pt>
                  <c:pt idx="22">
                    <c:v>0.71</c:v>
                  </c:pt>
                  <c:pt idx="23">
                    <c:v>1.06</c:v>
                  </c:pt>
                  <c:pt idx="24">
                    <c:v>0.57999999999999996</c:v>
                  </c:pt>
                  <c:pt idx="25">
                    <c:v>0.25</c:v>
                  </c:pt>
                  <c:pt idx="26">
                    <c:v>0.97</c:v>
                  </c:pt>
                  <c:pt idx="27">
                    <c:v>1.4</c:v>
                  </c:pt>
                  <c:pt idx="28">
                    <c:v>0.55000000000000004</c:v>
                  </c:pt>
                  <c:pt idx="29">
                    <c:v>0.8</c:v>
                  </c:pt>
                  <c:pt idx="30">
                    <c:v>0.25</c:v>
                  </c:pt>
                  <c:pt idx="31">
                    <c:v>0.15</c:v>
                  </c:pt>
                  <c:pt idx="32">
                    <c:v>0.89</c:v>
                  </c:pt>
                  <c:pt idx="33">
                    <c:v>0.87</c:v>
                  </c:pt>
                  <c:pt idx="34">
                    <c:v>0.06</c:v>
                  </c:pt>
                  <c:pt idx="35">
                    <c:v>0.75</c:v>
                  </c:pt>
                  <c:pt idx="36">
                    <c:v>0.45</c:v>
                  </c:pt>
                  <c:pt idx="37">
                    <c:v>0.13</c:v>
                  </c:pt>
                  <c:pt idx="38">
                    <c:v>1</c:v>
                  </c:pt>
                  <c:pt idx="39">
                    <c:v>0.23</c:v>
                  </c:pt>
                  <c:pt idx="40">
                    <c:v>0.25</c:v>
                  </c:pt>
                  <c:pt idx="41">
                    <c:v>0.78</c:v>
                  </c:pt>
                  <c:pt idx="42">
                    <c:v>0.85</c:v>
                  </c:pt>
                  <c:pt idx="43">
                    <c:v>0.46</c:v>
                  </c:pt>
                  <c:pt idx="44">
                    <c:v>0.4</c:v>
                  </c:pt>
                  <c:pt idx="45">
                    <c:v>1.93</c:v>
                  </c:pt>
                  <c:pt idx="46">
                    <c:v>1.53</c:v>
                  </c:pt>
                  <c:pt idx="47">
                    <c:v>1.74</c:v>
                  </c:pt>
                  <c:pt idx="48">
                    <c:v>0.28999999999999998</c:v>
                  </c:pt>
                  <c:pt idx="49">
                    <c:v>4.16</c:v>
                  </c:pt>
                  <c:pt idx="50">
                    <c:v>15.98</c:v>
                  </c:pt>
                </c:numCache>
              </c:numRef>
            </c:plus>
            <c:minus>
              <c:numRef>
                <c:f>PT_QuaNAS!$N$77:$N$127</c:f>
                <c:numCache>
                  <c:formatCode>General</c:formatCode>
                  <c:ptCount val="51"/>
                  <c:pt idx="0">
                    <c:v>0.28999999999999998</c:v>
                  </c:pt>
                  <c:pt idx="1">
                    <c:v>0.13</c:v>
                  </c:pt>
                  <c:pt idx="2">
                    <c:v>0.5</c:v>
                  </c:pt>
                  <c:pt idx="3">
                    <c:v>0.47</c:v>
                  </c:pt>
                  <c:pt idx="4">
                    <c:v>1.03</c:v>
                  </c:pt>
                  <c:pt idx="5">
                    <c:v>0.17</c:v>
                  </c:pt>
                  <c:pt idx="6">
                    <c:v>0.96</c:v>
                  </c:pt>
                  <c:pt idx="7">
                    <c:v>0.45</c:v>
                  </c:pt>
                  <c:pt idx="8">
                    <c:v>0.31</c:v>
                  </c:pt>
                  <c:pt idx="9">
                    <c:v>0.55000000000000004</c:v>
                  </c:pt>
                  <c:pt idx="10">
                    <c:v>0.73</c:v>
                  </c:pt>
                  <c:pt idx="11">
                    <c:v>0.34</c:v>
                  </c:pt>
                  <c:pt idx="12">
                    <c:v>0.11</c:v>
                  </c:pt>
                  <c:pt idx="13">
                    <c:v>0.45</c:v>
                  </c:pt>
                  <c:pt idx="14">
                    <c:v>1.31</c:v>
                  </c:pt>
                  <c:pt idx="15">
                    <c:v>0.23</c:v>
                  </c:pt>
                  <c:pt idx="16">
                    <c:v>0</c:v>
                  </c:pt>
                  <c:pt idx="17">
                    <c:v>0.55000000000000004</c:v>
                  </c:pt>
                  <c:pt idx="18">
                    <c:v>0.08</c:v>
                  </c:pt>
                  <c:pt idx="19">
                    <c:v>0.6</c:v>
                  </c:pt>
                  <c:pt idx="20">
                    <c:v>0.37</c:v>
                  </c:pt>
                  <c:pt idx="21">
                    <c:v>0.92</c:v>
                  </c:pt>
                  <c:pt idx="22">
                    <c:v>0.71</c:v>
                  </c:pt>
                  <c:pt idx="23">
                    <c:v>1.06</c:v>
                  </c:pt>
                  <c:pt idx="24">
                    <c:v>0.57999999999999996</c:v>
                  </c:pt>
                  <c:pt idx="25">
                    <c:v>0.25</c:v>
                  </c:pt>
                  <c:pt idx="26">
                    <c:v>0.97</c:v>
                  </c:pt>
                  <c:pt idx="27">
                    <c:v>1.4</c:v>
                  </c:pt>
                  <c:pt idx="28">
                    <c:v>0.55000000000000004</c:v>
                  </c:pt>
                  <c:pt idx="29">
                    <c:v>0.8</c:v>
                  </c:pt>
                  <c:pt idx="30">
                    <c:v>0.25</c:v>
                  </c:pt>
                  <c:pt idx="31">
                    <c:v>0.15</c:v>
                  </c:pt>
                  <c:pt idx="32">
                    <c:v>0.89</c:v>
                  </c:pt>
                  <c:pt idx="33">
                    <c:v>0.87</c:v>
                  </c:pt>
                  <c:pt idx="34">
                    <c:v>0.06</c:v>
                  </c:pt>
                  <c:pt idx="35">
                    <c:v>0.75</c:v>
                  </c:pt>
                  <c:pt idx="36">
                    <c:v>0.45</c:v>
                  </c:pt>
                  <c:pt idx="37">
                    <c:v>0.13</c:v>
                  </c:pt>
                  <c:pt idx="38">
                    <c:v>1</c:v>
                  </c:pt>
                  <c:pt idx="39">
                    <c:v>0.23</c:v>
                  </c:pt>
                  <c:pt idx="40">
                    <c:v>0.25</c:v>
                  </c:pt>
                  <c:pt idx="41">
                    <c:v>0.78</c:v>
                  </c:pt>
                  <c:pt idx="42">
                    <c:v>0.85</c:v>
                  </c:pt>
                  <c:pt idx="43">
                    <c:v>0.46</c:v>
                  </c:pt>
                  <c:pt idx="44">
                    <c:v>0.4</c:v>
                  </c:pt>
                  <c:pt idx="45">
                    <c:v>1.93</c:v>
                  </c:pt>
                  <c:pt idx="46">
                    <c:v>1.53</c:v>
                  </c:pt>
                  <c:pt idx="47">
                    <c:v>1.74</c:v>
                  </c:pt>
                  <c:pt idx="48">
                    <c:v>0.28999999999999998</c:v>
                  </c:pt>
                  <c:pt idx="49">
                    <c:v>4.16</c:v>
                  </c:pt>
                  <c:pt idx="50">
                    <c:v>15.98</c:v>
                  </c:pt>
                </c:numCache>
              </c:numRef>
            </c:minus>
            <c:spPr>
              <a:ln w="12700">
                <a:solidFill>
                  <a:srgbClr val="000000"/>
                </a:solidFill>
                <a:prstDash val="solid"/>
              </a:ln>
            </c:spPr>
          </c:errBars>
          <c:val>
            <c:numRef>
              <c:f>PT_QuaNAS!$M$77:$M$127</c:f>
              <c:numCache>
                <c:formatCode>General</c:formatCode>
                <c:ptCount val="51"/>
                <c:pt idx="0">
                  <c:v>6.31</c:v>
                </c:pt>
                <c:pt idx="1">
                  <c:v>6.67</c:v>
                </c:pt>
                <c:pt idx="2">
                  <c:v>7.42</c:v>
                </c:pt>
                <c:pt idx="3">
                  <c:v>8.27</c:v>
                </c:pt>
                <c:pt idx="4">
                  <c:v>8.31</c:v>
                </c:pt>
                <c:pt idx="5">
                  <c:v>8.5500000000000007</c:v>
                </c:pt>
                <c:pt idx="6">
                  <c:v>8.74</c:v>
                </c:pt>
                <c:pt idx="7">
                  <c:v>8.98</c:v>
                </c:pt>
                <c:pt idx="8">
                  <c:v>9.1199999999999992</c:v>
                </c:pt>
                <c:pt idx="9">
                  <c:v>9.41</c:v>
                </c:pt>
                <c:pt idx="10">
                  <c:v>9.4700000000000006</c:v>
                </c:pt>
                <c:pt idx="11">
                  <c:v>9.49</c:v>
                </c:pt>
                <c:pt idx="12">
                  <c:v>9.5500000000000007</c:v>
                </c:pt>
                <c:pt idx="13">
                  <c:v>9.82</c:v>
                </c:pt>
                <c:pt idx="14">
                  <c:v>10.130000000000001</c:v>
                </c:pt>
                <c:pt idx="15">
                  <c:v>10.130000000000001</c:v>
                </c:pt>
                <c:pt idx="16">
                  <c:v>10.3</c:v>
                </c:pt>
                <c:pt idx="17">
                  <c:v>10.31</c:v>
                </c:pt>
                <c:pt idx="18">
                  <c:v>10.57</c:v>
                </c:pt>
                <c:pt idx="19">
                  <c:v>10.7</c:v>
                </c:pt>
                <c:pt idx="20">
                  <c:v>10.74</c:v>
                </c:pt>
                <c:pt idx="21">
                  <c:v>10.83</c:v>
                </c:pt>
                <c:pt idx="22">
                  <c:v>11.01</c:v>
                </c:pt>
                <c:pt idx="23">
                  <c:v>11.19</c:v>
                </c:pt>
                <c:pt idx="24">
                  <c:v>11.33</c:v>
                </c:pt>
                <c:pt idx="25">
                  <c:v>11.86</c:v>
                </c:pt>
                <c:pt idx="26">
                  <c:v>11.97</c:v>
                </c:pt>
                <c:pt idx="27">
                  <c:v>11.97</c:v>
                </c:pt>
                <c:pt idx="28">
                  <c:v>12.07</c:v>
                </c:pt>
                <c:pt idx="29">
                  <c:v>12.13</c:v>
                </c:pt>
                <c:pt idx="30">
                  <c:v>12.33</c:v>
                </c:pt>
                <c:pt idx="31">
                  <c:v>12.43</c:v>
                </c:pt>
                <c:pt idx="32">
                  <c:v>12.46</c:v>
                </c:pt>
                <c:pt idx="33">
                  <c:v>12.7</c:v>
                </c:pt>
                <c:pt idx="34">
                  <c:v>12.78</c:v>
                </c:pt>
                <c:pt idx="35">
                  <c:v>12.83</c:v>
                </c:pt>
                <c:pt idx="36">
                  <c:v>13.47</c:v>
                </c:pt>
                <c:pt idx="37">
                  <c:v>13.96</c:v>
                </c:pt>
                <c:pt idx="38">
                  <c:v>14.13</c:v>
                </c:pt>
                <c:pt idx="39">
                  <c:v>14.2</c:v>
                </c:pt>
                <c:pt idx="40">
                  <c:v>14.23</c:v>
                </c:pt>
                <c:pt idx="41">
                  <c:v>14.48</c:v>
                </c:pt>
                <c:pt idx="42">
                  <c:v>14.5</c:v>
                </c:pt>
                <c:pt idx="43">
                  <c:v>15.55</c:v>
                </c:pt>
                <c:pt idx="44">
                  <c:v>16.57</c:v>
                </c:pt>
                <c:pt idx="45">
                  <c:v>16.77</c:v>
                </c:pt>
                <c:pt idx="46">
                  <c:v>20.67</c:v>
                </c:pt>
                <c:pt idx="47">
                  <c:v>21.31</c:v>
                </c:pt>
                <c:pt idx="48">
                  <c:v>32.200000000000003</c:v>
                </c:pt>
                <c:pt idx="49">
                  <c:v>55.05</c:v>
                </c:pt>
                <c:pt idx="50">
                  <c:v>201.08</c:v>
                </c:pt>
              </c:numCache>
            </c:numRef>
          </c:val>
        </c:ser>
        <c:marker val="1"/>
        <c:axId val="332187904"/>
        <c:axId val="333254656"/>
      </c:lineChart>
      <c:catAx>
        <c:axId val="332187904"/>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33254656"/>
        <c:crosses val="autoZero"/>
        <c:auto val="1"/>
        <c:lblAlgn val="ctr"/>
        <c:lblOffset val="100"/>
        <c:tickLblSkip val="2"/>
        <c:tickMarkSkip val="1"/>
      </c:catAx>
      <c:valAx>
        <c:axId val="333254656"/>
        <c:scaling>
          <c:orientation val="minMax"/>
          <c:max val="20"/>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32187904"/>
        <c:crosses val="autoZero"/>
        <c:crossBetween val="between"/>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lang val="en-US"/>
  <c:chart>
    <c:title>
      <c:layout>
        <c:manualLayout>
          <c:xMode val="edge"/>
          <c:yMode val="edge"/>
          <c:x val="2.9598308668076216E-2"/>
          <c:y val="0.38405949256342958"/>
        </c:manualLayout>
      </c:layout>
      <c:spPr>
        <a:noFill/>
        <a:ln w="25400">
          <a:noFill/>
        </a:ln>
      </c:spPr>
      <c:txPr>
        <a:bodyPr/>
        <a:lstStyle/>
        <a:p>
          <a:pPr>
            <a:defRPr sz="1150" b="1" i="0" u="none" strike="noStrike" baseline="0">
              <a:solidFill>
                <a:srgbClr val="000000"/>
              </a:solidFill>
              <a:latin typeface="Arial"/>
              <a:ea typeface="Arial"/>
              <a:cs typeface="Arial"/>
            </a:defRPr>
          </a:pPr>
          <a:endParaRPr lang="en-US"/>
        </a:p>
      </c:txPr>
    </c:title>
    <c:plotArea>
      <c:layout>
        <c:manualLayout>
          <c:layoutTarget val="inner"/>
          <c:xMode val="edge"/>
          <c:yMode val="edge"/>
          <c:x val="0.21564482029598309"/>
          <c:y val="9.7826433092848067E-2"/>
          <c:w val="0.46723044397463032"/>
          <c:h val="0.80072747087108975"/>
        </c:manualLayout>
      </c:layout>
      <c:pieChart>
        <c:varyColors val="1"/>
        <c:ser>
          <c:idx val="0"/>
          <c:order val="0"/>
          <c:tx>
            <c:strRef>
              <c:f>u_T_effect!$D$24</c:f>
              <c:strCache>
                <c:ptCount val="1"/>
                <c:pt idx="0">
                  <c:v>фактор </c:v>
                </c:pt>
              </c:strCache>
            </c:strRef>
          </c:tx>
          <c:spPr>
            <a:solidFill>
              <a:srgbClr val="9999FF"/>
            </a:solidFill>
            <a:ln w="12700">
              <a:solidFill>
                <a:srgbClr val="000000"/>
              </a:solidFill>
              <a:prstDash val="solid"/>
            </a:ln>
          </c:spPr>
          <c:explosion val="33"/>
          <c:dPt>
            <c:idx val="1"/>
            <c:spPr>
              <a:solidFill>
                <a:srgbClr val="993366"/>
              </a:solidFill>
              <a:ln w="12700">
                <a:solidFill>
                  <a:srgbClr val="000000"/>
                </a:solidFill>
                <a:prstDash val="solid"/>
              </a:ln>
            </c:spPr>
          </c:dPt>
          <c:dPt>
            <c:idx val="2"/>
            <c:spPr>
              <a:solidFill>
                <a:srgbClr val="FFFFCC"/>
              </a:solidFill>
              <a:ln w="12700">
                <a:solidFill>
                  <a:srgbClr val="000000"/>
                </a:solidFill>
                <a:prstDash val="solid"/>
              </a:ln>
            </c:spPr>
          </c:dPt>
          <c:dLbls>
            <c:dLbl>
              <c:idx val="2"/>
              <c:layout>
                <c:manualLayout>
                  <c:x val="9.4889047959914083E-2"/>
                  <c:y val="6.2454569932881787E-2"/>
                </c:manualLayout>
              </c:layout>
              <c:dLblPos val="bestFit"/>
              <c:showVal val="1"/>
            </c:dLbl>
            <c:spPr>
              <a:noFill/>
              <a:ln w="25400">
                <a:noFill/>
              </a:ln>
            </c:spPr>
            <c:txPr>
              <a:bodyPr/>
              <a:lstStyle/>
              <a:p>
                <a:pPr>
                  <a:defRPr sz="800" b="1" i="0" u="none" strike="noStrike" baseline="0">
                    <a:solidFill>
                      <a:srgbClr val="000000"/>
                    </a:solidFill>
                    <a:latin typeface="Arial"/>
                    <a:ea typeface="Arial"/>
                    <a:cs typeface="Arial"/>
                  </a:defRPr>
                </a:pPr>
                <a:endParaRPr lang="en-US"/>
              </a:p>
            </c:txPr>
            <c:showVal val="1"/>
            <c:showLeaderLines val="1"/>
          </c:dLbls>
          <c:cat>
            <c:strRef>
              <c:f>u_T_effect!$E$23:$G$23</c:f>
              <c:strCache>
                <c:ptCount val="3"/>
                <c:pt idx="0">
                  <c:v>V_cert</c:v>
                </c:pt>
                <c:pt idx="1">
                  <c:v>V_temp</c:v>
                </c:pt>
                <c:pt idx="2">
                  <c:v>V_rep</c:v>
                </c:pt>
              </c:strCache>
            </c:strRef>
          </c:cat>
          <c:val>
            <c:numRef>
              <c:f>u_T_effect!$E$24:$G$24</c:f>
              <c:numCache>
                <c:formatCode>0%</c:formatCode>
                <c:ptCount val="3"/>
                <c:pt idx="0">
                  <c:v>0.19257433369552898</c:v>
                </c:pt>
                <c:pt idx="1">
                  <c:v>6.7940224926340775E-2</c:v>
                </c:pt>
                <c:pt idx="2" formatCode="0.00%">
                  <c:v>0.73948544137813021</c:v>
                </c:pt>
              </c:numCache>
            </c:numRef>
          </c:val>
        </c:ser>
        <c:firstSliceAng val="0"/>
      </c:pieChart>
      <c:spPr>
        <a:noFill/>
        <a:ln w="25400">
          <a:noFill/>
        </a:ln>
      </c:spPr>
    </c:plotArea>
    <c:legend>
      <c:legendPos val="l"/>
      <c:layout>
        <c:manualLayout>
          <c:xMode val="edge"/>
          <c:yMode val="edge"/>
          <c:x val="1.0570824524312903E-2"/>
          <c:y val="4.7101449275362285E-2"/>
          <c:w val="0.15856236786469563"/>
          <c:h val="0.25362394918026582"/>
        </c:manualLayout>
      </c:layout>
      <c:spPr>
        <a:solidFill>
          <a:srgbClr val="FFFFFF"/>
        </a:solidFill>
        <a:ln w="3175">
          <a:solidFill>
            <a:srgbClr val="000000"/>
          </a:solidFill>
          <a:prstDash val="solid"/>
        </a:ln>
      </c:spPr>
      <c:txPr>
        <a:bodyPr/>
        <a:lstStyle/>
        <a:p>
          <a:pPr>
            <a:defRPr sz="575" b="1" i="0" u="none" strike="noStrike" baseline="0">
              <a:solidFill>
                <a:srgbClr val="000000"/>
              </a:solidFill>
              <a:latin typeface="Arial"/>
              <a:ea typeface="Arial"/>
              <a:cs typeface="Arial"/>
            </a:defRPr>
          </a:pPr>
          <a:endParaRPr lang="en-US"/>
        </a:p>
      </c:txPr>
    </c:legend>
    <c:plotVisOnly val="1"/>
    <c:dispBlanksAs val="zero"/>
  </c:chart>
  <c:spPr>
    <a:solidFill>
      <a:srgbClr val="FFFFFF"/>
    </a:solidFill>
    <a:ln w="3175">
      <a:solidFill>
        <a:srgbClr val="000000"/>
      </a:solidFill>
      <a:prstDash val="solid"/>
    </a:ln>
  </c:spPr>
  <c:txPr>
    <a:bodyPr/>
    <a:lstStyle/>
    <a:p>
      <a:pPr>
        <a:defRPr sz="1150" b="1"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lang val="en-US"/>
  <c:chart>
    <c:title>
      <c:layout>
        <c:manualLayout>
          <c:xMode val="edge"/>
          <c:yMode val="edge"/>
          <c:x val="0.42229729729729731"/>
          <c:y val="4.0485829959514184E-2"/>
        </c:manualLayout>
      </c:layout>
      <c:spPr>
        <a:noFill/>
        <a:ln w="25400">
          <a:noFill/>
        </a:ln>
      </c:spPr>
      <c:txPr>
        <a:bodyPr/>
        <a:lstStyle/>
        <a:p>
          <a:pPr algn="ctr" rtl="0">
            <a:defRPr sz="800" b="1" i="0" u="none" strike="noStrike" baseline="0">
              <a:solidFill>
                <a:srgbClr val="000000"/>
              </a:solidFill>
              <a:latin typeface="Arial"/>
              <a:ea typeface="Arial"/>
              <a:cs typeface="Arial"/>
            </a:defRPr>
          </a:pPr>
          <a:endParaRPr lang="en-US"/>
        </a:p>
      </c:txPr>
    </c:title>
    <c:plotArea>
      <c:layout>
        <c:manualLayout>
          <c:layoutTarget val="inner"/>
          <c:xMode val="edge"/>
          <c:yMode val="edge"/>
          <c:x val="0.15878378378378391"/>
          <c:y val="0.13765209397950007"/>
          <c:w val="0.67905405405406138"/>
          <c:h val="0.8137667908788091"/>
        </c:manualLayout>
      </c:layout>
      <c:pieChart>
        <c:varyColors val="1"/>
        <c:ser>
          <c:idx val="0"/>
          <c:order val="0"/>
          <c:tx>
            <c:strRef>
              <c:f>'u_Standart Cd'!$G$16</c:f>
              <c:strCache>
                <c:ptCount val="1"/>
                <c:pt idx="0">
                  <c:v>Index %</c:v>
                </c:pt>
              </c:strCache>
            </c:strRef>
          </c:tx>
          <c:spPr>
            <a:solidFill>
              <a:srgbClr val="9999FF"/>
            </a:solidFill>
            <a:ln w="12700">
              <a:solidFill>
                <a:srgbClr val="000000"/>
              </a:solidFill>
              <a:prstDash val="solid"/>
            </a:ln>
          </c:spPr>
          <c:explosion val="25"/>
          <c:dPt>
            <c:idx val="1"/>
            <c:spPr>
              <a:solidFill>
                <a:srgbClr val="993366"/>
              </a:solidFill>
              <a:ln w="12700">
                <a:solidFill>
                  <a:srgbClr val="000000"/>
                </a:solidFill>
                <a:prstDash val="solid"/>
              </a:ln>
            </c:spPr>
          </c:dPt>
          <c:dPt>
            <c:idx val="2"/>
            <c:spPr>
              <a:solidFill>
                <a:srgbClr val="FFFFCC"/>
              </a:solidFill>
              <a:ln w="12700">
                <a:solidFill>
                  <a:srgbClr val="000000"/>
                </a:solidFill>
                <a:prstDash val="solid"/>
              </a:ln>
            </c:spPr>
          </c:dPt>
          <c:dLbls>
            <c:numFmt formatCode="0%" sourceLinked="0"/>
            <c:spPr>
              <a:noFill/>
              <a:ln w="25400">
                <a:noFill/>
              </a:ln>
            </c:spPr>
            <c:txPr>
              <a:bodyPr/>
              <a:lstStyle/>
              <a:p>
                <a:pPr>
                  <a:defRPr sz="900" b="1" i="0" u="none" strike="noStrike" baseline="0">
                    <a:solidFill>
                      <a:srgbClr val="000000"/>
                    </a:solidFill>
                    <a:latin typeface="Arial"/>
                    <a:ea typeface="Arial"/>
                    <a:cs typeface="Arial"/>
                  </a:defRPr>
                </a:pPr>
                <a:endParaRPr lang="en-US"/>
              </a:p>
            </c:txPr>
            <c:showCatName val="1"/>
            <c:showPercent val="1"/>
            <c:showLeaderLines val="1"/>
          </c:dLbls>
          <c:cat>
            <c:strRef>
              <c:f>'u_Standart Cd'!$H$15:$J$15</c:f>
              <c:strCache>
                <c:ptCount val="3"/>
                <c:pt idx="0">
                  <c:v>m_Cd</c:v>
                </c:pt>
                <c:pt idx="1">
                  <c:v>Pur_Cd</c:v>
                </c:pt>
                <c:pt idx="2">
                  <c:v>V_100</c:v>
                </c:pt>
              </c:strCache>
            </c:strRef>
          </c:cat>
          <c:val>
            <c:numRef>
              <c:f>'u_Standart Cd'!$H$16:$J$16</c:f>
              <c:numCache>
                <c:formatCode>0%</c:formatCode>
                <c:ptCount val="3"/>
                <c:pt idx="0">
                  <c:v>0.84954178819841553</c:v>
                </c:pt>
                <c:pt idx="1">
                  <c:v>1.0660440388541943E-3</c:v>
                </c:pt>
                <c:pt idx="2">
                  <c:v>0.14939216776273032</c:v>
                </c:pt>
              </c:numCache>
            </c:numRef>
          </c:val>
        </c:ser>
        <c:dLbls>
          <c:showCatName val="1"/>
          <c:showPercent val="1"/>
        </c:dLbls>
        <c:firstSliceAng val="0"/>
      </c:pieChart>
      <c:spPr>
        <a:noFill/>
        <a:ln w="25400">
          <a:noFill/>
        </a:ln>
      </c:spPr>
    </c:plotArea>
    <c:plotVisOnly val="1"/>
    <c:dispBlanksAs val="zero"/>
  </c:chart>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25" b="1" i="0" u="none" strike="noStrike" baseline="0">
                <a:solidFill>
                  <a:srgbClr val="000000"/>
                </a:solidFill>
                <a:latin typeface="Arial"/>
                <a:ea typeface="Arial"/>
                <a:cs typeface="Arial"/>
              </a:defRPr>
            </a:pPr>
            <a:r>
              <a:rPr lang="en-US"/>
              <a:t>Calibration Pb ETAAS</a:t>
            </a:r>
          </a:p>
        </c:rich>
      </c:tx>
      <c:layout>
        <c:manualLayout>
          <c:xMode val="edge"/>
          <c:yMode val="edge"/>
          <c:x val="0.32657728594737068"/>
          <c:y val="1.2853470437018183E-2"/>
        </c:manualLayout>
      </c:layout>
      <c:spPr>
        <a:noFill/>
        <a:ln w="25400">
          <a:noFill/>
        </a:ln>
      </c:spPr>
    </c:title>
    <c:plotArea>
      <c:layout>
        <c:manualLayout>
          <c:layoutTarget val="inner"/>
          <c:xMode val="edge"/>
          <c:yMode val="edge"/>
          <c:x val="0.16366390012059304"/>
          <c:y val="9.2544987146529561E-2"/>
          <c:w val="0.78603776489865262"/>
          <c:h val="0.73521850899742858"/>
        </c:manualLayout>
      </c:layout>
      <c:scatterChart>
        <c:scatterStyle val="lineMarker"/>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layout>
                <c:manualLayout>
                  <c:x val="-0.24698310778985191"/>
                  <c:y val="1.3585949571213613E-2"/>
                </c:manualLayout>
              </c:layout>
              <c:numFmt formatCode="General" sourceLinked="0"/>
              <c:spPr>
                <a:solidFill>
                  <a:srgbClr val="FFFFFF"/>
                </a:solidFill>
                <a:ln w="25400">
                  <a:noFill/>
                </a:ln>
              </c:spPr>
              <c:txPr>
                <a:bodyPr/>
                <a:lstStyle/>
                <a:p>
                  <a:pPr>
                    <a:defRPr sz="1200" b="1" i="0" u="none" strike="noStrike" baseline="0">
                      <a:solidFill>
                        <a:srgbClr val="000000"/>
                      </a:solidFill>
                      <a:latin typeface="Arial"/>
                      <a:ea typeface="Arial"/>
                      <a:cs typeface="Arial"/>
                    </a:defRPr>
                  </a:pPr>
                  <a:endParaRPr lang="en-US"/>
                </a:p>
              </c:txPr>
            </c:trendlineLbl>
          </c:trendline>
          <c:errBars>
            <c:errDir val="y"/>
            <c:errBarType val="both"/>
            <c:errValType val="cust"/>
            <c:plus>
              <c:numRef>
                <c:f>'Valid_Calib''Pb'!$D$12:$D$17</c:f>
                <c:numCache>
                  <c:formatCode>General</c:formatCode>
                  <c:ptCount val="6"/>
                  <c:pt idx="0">
                    <c:v>6.0000000000000001E-3</c:v>
                  </c:pt>
                  <c:pt idx="1">
                    <c:v>5.0000000000000001E-3</c:v>
                  </c:pt>
                  <c:pt idx="2">
                    <c:v>8.9999999999999993E-3</c:v>
                  </c:pt>
                  <c:pt idx="3">
                    <c:v>1.0999999999999999E-2</c:v>
                  </c:pt>
                  <c:pt idx="4">
                    <c:v>1.4E-2</c:v>
                  </c:pt>
                  <c:pt idx="5">
                    <c:v>1.7999999999999999E-2</c:v>
                  </c:pt>
                </c:numCache>
              </c:numRef>
            </c:plus>
            <c:minus>
              <c:numRef>
                <c:f>'Valid_Calib''Pb'!$D$12:$D$17</c:f>
                <c:numCache>
                  <c:formatCode>General</c:formatCode>
                  <c:ptCount val="6"/>
                  <c:pt idx="0">
                    <c:v>6.0000000000000001E-3</c:v>
                  </c:pt>
                  <c:pt idx="1">
                    <c:v>5.0000000000000001E-3</c:v>
                  </c:pt>
                  <c:pt idx="2">
                    <c:v>8.9999999999999993E-3</c:v>
                  </c:pt>
                  <c:pt idx="3">
                    <c:v>1.0999999999999999E-2</c:v>
                  </c:pt>
                  <c:pt idx="4">
                    <c:v>1.4E-2</c:v>
                  </c:pt>
                  <c:pt idx="5">
                    <c:v>1.7999999999999999E-2</c:v>
                  </c:pt>
                </c:numCache>
              </c:numRef>
            </c:minus>
            <c:spPr>
              <a:ln w="12700">
                <a:solidFill>
                  <a:srgbClr val="000000"/>
                </a:solidFill>
                <a:prstDash val="solid"/>
              </a:ln>
            </c:spPr>
          </c:errBars>
          <c:xVal>
            <c:numRef>
              <c:f>'Valid_Calib''Pb'!$B$12:$B$17</c:f>
              <c:numCache>
                <c:formatCode>General</c:formatCode>
                <c:ptCount val="6"/>
                <c:pt idx="0">
                  <c:v>0</c:v>
                </c:pt>
                <c:pt idx="1">
                  <c:v>10</c:v>
                </c:pt>
                <c:pt idx="2">
                  <c:v>20</c:v>
                </c:pt>
                <c:pt idx="3">
                  <c:v>30</c:v>
                </c:pt>
                <c:pt idx="4">
                  <c:v>40</c:v>
                </c:pt>
                <c:pt idx="5">
                  <c:v>50</c:v>
                </c:pt>
              </c:numCache>
            </c:numRef>
          </c:xVal>
          <c:yVal>
            <c:numRef>
              <c:f>'Valid_Calib''Pb'!$C$12:$C$17</c:f>
              <c:numCache>
                <c:formatCode>General</c:formatCode>
                <c:ptCount val="6"/>
                <c:pt idx="0">
                  <c:v>0</c:v>
                </c:pt>
                <c:pt idx="1">
                  <c:v>5.6999999999999995E-2</c:v>
                </c:pt>
                <c:pt idx="2">
                  <c:v>0.13300000000000001</c:v>
                </c:pt>
                <c:pt idx="3">
                  <c:v>0.17699999999999999</c:v>
                </c:pt>
                <c:pt idx="4">
                  <c:v>0.253</c:v>
                </c:pt>
                <c:pt idx="5">
                  <c:v>0.29799999999999999</c:v>
                </c:pt>
              </c:numCache>
            </c:numRef>
          </c:yVal>
        </c:ser>
        <c:axId val="278771584"/>
        <c:axId val="278777856"/>
      </c:scatterChart>
      <c:valAx>
        <c:axId val="278771584"/>
        <c:scaling>
          <c:orientation val="minMax"/>
        </c:scaling>
        <c:axPos val="b"/>
        <c:title>
          <c:tx>
            <c:rich>
              <a:bodyPr/>
              <a:lstStyle/>
              <a:p>
                <a:pPr>
                  <a:defRPr sz="975" b="1" i="0" u="none" strike="noStrike" baseline="0">
                    <a:solidFill>
                      <a:srgbClr val="000000"/>
                    </a:solidFill>
                    <a:latin typeface="Arial"/>
                    <a:ea typeface="Arial"/>
                    <a:cs typeface="Arial"/>
                  </a:defRPr>
                </a:pPr>
                <a:r>
                  <a:rPr lang="en-US"/>
                  <a:t>ppb</a:t>
                </a:r>
              </a:p>
            </c:rich>
          </c:tx>
          <c:layout>
            <c:manualLayout>
              <c:xMode val="edge"/>
              <c:yMode val="edge"/>
              <c:x val="0.51801920030266457"/>
              <c:y val="0.9280205655526991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78777856"/>
        <c:crosses val="autoZero"/>
        <c:crossBetween val="midCat"/>
      </c:valAx>
      <c:valAx>
        <c:axId val="278777856"/>
        <c:scaling>
          <c:orientation val="minMax"/>
          <c:min val="0"/>
        </c:scaling>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a:ea typeface="Arial"/>
                    <a:cs typeface="Arial"/>
                  </a:defRPr>
                </a:pPr>
                <a:r>
                  <a:rPr lang="en-US"/>
                  <a:t>Absorbance</a:t>
                </a:r>
              </a:p>
            </c:rich>
          </c:tx>
          <c:layout>
            <c:manualLayout>
              <c:xMode val="edge"/>
              <c:yMode val="edge"/>
              <c:x val="1.1261261261261413E-2"/>
              <c:y val="0.3753213367609258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78771584"/>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horizontalDpi="1200" verticalDpi="1200"/>
  </c:printSettings>
</c:chartSpace>
</file>

<file path=xl/charts/chart89.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4549180327868852"/>
          <c:y val="8.9506442619246618E-2"/>
          <c:w val="0.81147540983606559"/>
          <c:h val="0.74691583151232543"/>
        </c:manualLayout>
      </c:layout>
      <c:scatterChart>
        <c:scatterStyle val="lineMarker"/>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backward val="5"/>
            <c:dispRSqr val="1"/>
            <c:dispEq val="1"/>
            <c:trendlineLbl>
              <c:layout>
                <c:manualLayout>
                  <c:x val="-0.25443259185903438"/>
                  <c:y val="-0.12408015474579299"/>
                </c:manualLayout>
              </c:layout>
              <c:numFmt formatCode="General" sourceLinked="0"/>
              <c:spPr>
                <a:solidFill>
                  <a:srgbClr val="FFFFFF"/>
                </a:solidFill>
                <a:ln w="25400">
                  <a:noFill/>
                </a:ln>
              </c:spPr>
              <c:txPr>
                <a:bodyPr/>
                <a:lstStyle/>
                <a:p>
                  <a:pPr>
                    <a:defRPr sz="1200" b="1" i="0" u="none" strike="noStrike" baseline="0">
                      <a:solidFill>
                        <a:srgbClr val="000000"/>
                      </a:solidFill>
                      <a:latin typeface="Arial"/>
                      <a:ea typeface="Arial"/>
                      <a:cs typeface="Arial"/>
                    </a:defRPr>
                  </a:pPr>
                  <a:endParaRPr lang="en-US"/>
                </a:p>
              </c:txPr>
            </c:trendlineLbl>
          </c:trendline>
          <c:xVal>
            <c:numRef>
              <c:f>'Valid_LOD Pb'!$B$30:$B$42</c:f>
              <c:numCache>
                <c:formatCode>General</c:formatCode>
                <c:ptCount val="13"/>
                <c:pt idx="0">
                  <c:v>1</c:v>
                </c:pt>
                <c:pt idx="1">
                  <c:v>1</c:v>
                </c:pt>
                <c:pt idx="2">
                  <c:v>1</c:v>
                </c:pt>
                <c:pt idx="3">
                  <c:v>1</c:v>
                </c:pt>
                <c:pt idx="4">
                  <c:v>1</c:v>
                </c:pt>
                <c:pt idx="5">
                  <c:v>1</c:v>
                </c:pt>
                <c:pt idx="6">
                  <c:v>1</c:v>
                </c:pt>
                <c:pt idx="7">
                  <c:v>1</c:v>
                </c:pt>
                <c:pt idx="8">
                  <c:v>2</c:v>
                </c:pt>
                <c:pt idx="9">
                  <c:v>2</c:v>
                </c:pt>
                <c:pt idx="10">
                  <c:v>6</c:v>
                </c:pt>
                <c:pt idx="11">
                  <c:v>6</c:v>
                </c:pt>
                <c:pt idx="12">
                  <c:v>6</c:v>
                </c:pt>
              </c:numCache>
            </c:numRef>
          </c:xVal>
          <c:yVal>
            <c:numRef>
              <c:f>'Valid_LOD Pb'!$C$30:$C$42</c:f>
              <c:numCache>
                <c:formatCode>0.000</c:formatCode>
                <c:ptCount val="13"/>
                <c:pt idx="0">
                  <c:v>2.5999999999999999E-2</c:v>
                </c:pt>
                <c:pt idx="1">
                  <c:v>3.2000000000000001E-2</c:v>
                </c:pt>
                <c:pt idx="2">
                  <c:v>3.3000000000000002E-2</c:v>
                </c:pt>
                <c:pt idx="3">
                  <c:v>2.7E-2</c:v>
                </c:pt>
                <c:pt idx="4">
                  <c:v>0.03</c:v>
                </c:pt>
                <c:pt idx="5">
                  <c:v>2.8000000000000001E-2</c:v>
                </c:pt>
                <c:pt idx="6">
                  <c:v>3.1E-2</c:v>
                </c:pt>
                <c:pt idx="7">
                  <c:v>3.7999999999999999E-2</c:v>
                </c:pt>
                <c:pt idx="8">
                  <c:v>6.5000000000000002E-2</c:v>
                </c:pt>
                <c:pt idx="9">
                  <c:v>6.8000000000000005E-2</c:v>
                </c:pt>
                <c:pt idx="10">
                  <c:v>0.185</c:v>
                </c:pt>
                <c:pt idx="11">
                  <c:v>0.185</c:v>
                </c:pt>
                <c:pt idx="12">
                  <c:v>0.19600000000000001</c:v>
                </c:pt>
              </c:numCache>
            </c:numRef>
          </c:yVal>
        </c:ser>
        <c:axId val="279397120"/>
        <c:axId val="279398656"/>
      </c:scatterChart>
      <c:valAx>
        <c:axId val="279397120"/>
        <c:scaling>
          <c:orientation val="minMax"/>
          <c:max val="7"/>
          <c:min val="0"/>
        </c:scaling>
        <c:axPos val="b"/>
        <c:numFmt formatCode="General" sourceLinked="1"/>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79398656"/>
        <c:crosses val="autoZero"/>
        <c:crossBetween val="midCat"/>
      </c:valAx>
      <c:valAx>
        <c:axId val="279398656"/>
        <c:scaling>
          <c:orientation val="minMax"/>
          <c:min val="0"/>
        </c:scaling>
        <c:axPos val="l"/>
        <c:majorGridlines>
          <c:spPr>
            <a:ln w="3175">
              <a:solidFill>
                <a:srgbClr val="000000"/>
              </a:solidFill>
              <a:prstDash val="solid"/>
            </a:ln>
          </c:spPr>
        </c:majorGridlines>
        <c:numFmt formatCode="0.000" sourceLinked="1"/>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79397120"/>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Histogram</a:t>
            </a:r>
          </a:p>
        </c:rich>
      </c:tx>
    </c:title>
    <c:plotArea>
      <c:layout/>
      <c:barChart>
        <c:barDir val="col"/>
        <c:grouping val="clustered"/>
        <c:ser>
          <c:idx val="0"/>
          <c:order val="0"/>
          <c:tx>
            <c:v>Frequency</c:v>
          </c:tx>
          <c:cat>
            <c:strRef>
              <c:f>'sample10''from100'!$F$57:$F$67</c:f>
              <c:strCache>
                <c:ptCount val="11"/>
                <c:pt idx="0">
                  <c:v>6.02</c:v>
                </c:pt>
                <c:pt idx="1">
                  <c:v>6.064</c:v>
                </c:pt>
                <c:pt idx="2">
                  <c:v>6.108</c:v>
                </c:pt>
                <c:pt idx="3">
                  <c:v>6.152</c:v>
                </c:pt>
                <c:pt idx="4">
                  <c:v>6.196</c:v>
                </c:pt>
                <c:pt idx="5">
                  <c:v>6.24</c:v>
                </c:pt>
                <c:pt idx="6">
                  <c:v>6.284</c:v>
                </c:pt>
                <c:pt idx="7">
                  <c:v>6.328</c:v>
                </c:pt>
                <c:pt idx="8">
                  <c:v>6.372</c:v>
                </c:pt>
                <c:pt idx="9">
                  <c:v>6.416</c:v>
                </c:pt>
                <c:pt idx="10">
                  <c:v>More</c:v>
                </c:pt>
              </c:strCache>
            </c:strRef>
          </c:cat>
          <c:val>
            <c:numRef>
              <c:f>'sample10''from100'!$G$57:$G$67</c:f>
              <c:numCache>
                <c:formatCode>General</c:formatCode>
                <c:ptCount val="11"/>
                <c:pt idx="0">
                  <c:v>1</c:v>
                </c:pt>
                <c:pt idx="1">
                  <c:v>1</c:v>
                </c:pt>
                <c:pt idx="2">
                  <c:v>5</c:v>
                </c:pt>
                <c:pt idx="3">
                  <c:v>11</c:v>
                </c:pt>
                <c:pt idx="4">
                  <c:v>11</c:v>
                </c:pt>
                <c:pt idx="5">
                  <c:v>21</c:v>
                </c:pt>
                <c:pt idx="6">
                  <c:v>13</c:v>
                </c:pt>
                <c:pt idx="7">
                  <c:v>17</c:v>
                </c:pt>
                <c:pt idx="8">
                  <c:v>13</c:v>
                </c:pt>
                <c:pt idx="9">
                  <c:v>4</c:v>
                </c:pt>
                <c:pt idx="10">
                  <c:v>3</c:v>
                </c:pt>
              </c:numCache>
            </c:numRef>
          </c:val>
        </c:ser>
        <c:axId val="93620864"/>
        <c:axId val="93627136"/>
      </c:barChart>
      <c:lineChart>
        <c:grouping val="standard"/>
        <c:ser>
          <c:idx val="1"/>
          <c:order val="1"/>
          <c:tx>
            <c:v>Cumulative %</c:v>
          </c:tx>
          <c:cat>
            <c:strRef>
              <c:f>'sample10''from100'!$F$57:$F$67</c:f>
              <c:strCache>
                <c:ptCount val="11"/>
                <c:pt idx="0">
                  <c:v>6.02</c:v>
                </c:pt>
                <c:pt idx="1">
                  <c:v>6.064</c:v>
                </c:pt>
                <c:pt idx="2">
                  <c:v>6.108</c:v>
                </c:pt>
                <c:pt idx="3">
                  <c:v>6.152</c:v>
                </c:pt>
                <c:pt idx="4">
                  <c:v>6.196</c:v>
                </c:pt>
                <c:pt idx="5">
                  <c:v>6.24</c:v>
                </c:pt>
                <c:pt idx="6">
                  <c:v>6.284</c:v>
                </c:pt>
                <c:pt idx="7">
                  <c:v>6.328</c:v>
                </c:pt>
                <c:pt idx="8">
                  <c:v>6.372</c:v>
                </c:pt>
                <c:pt idx="9">
                  <c:v>6.416</c:v>
                </c:pt>
                <c:pt idx="10">
                  <c:v>More</c:v>
                </c:pt>
              </c:strCache>
            </c:strRef>
          </c:cat>
          <c:val>
            <c:numRef>
              <c:f>'sample10''from100'!$H$57:$H$67</c:f>
              <c:numCache>
                <c:formatCode>0.00%</c:formatCode>
                <c:ptCount val="11"/>
                <c:pt idx="0">
                  <c:v>0.01</c:v>
                </c:pt>
                <c:pt idx="1">
                  <c:v>0.02</c:v>
                </c:pt>
                <c:pt idx="2">
                  <c:v>7.0000000000000007E-2</c:v>
                </c:pt>
                <c:pt idx="3">
                  <c:v>0.18</c:v>
                </c:pt>
                <c:pt idx="4">
                  <c:v>0.28999999999999998</c:v>
                </c:pt>
                <c:pt idx="5">
                  <c:v>0.5</c:v>
                </c:pt>
                <c:pt idx="6">
                  <c:v>0.63</c:v>
                </c:pt>
                <c:pt idx="7">
                  <c:v>0.8</c:v>
                </c:pt>
                <c:pt idx="8">
                  <c:v>0.93</c:v>
                </c:pt>
                <c:pt idx="9">
                  <c:v>0.97</c:v>
                </c:pt>
                <c:pt idx="10">
                  <c:v>1</c:v>
                </c:pt>
              </c:numCache>
            </c:numRef>
          </c:val>
        </c:ser>
        <c:marker val="1"/>
        <c:axId val="93643136"/>
        <c:axId val="93629056"/>
      </c:lineChart>
      <c:catAx>
        <c:axId val="93620864"/>
        <c:scaling>
          <c:orientation val="minMax"/>
        </c:scaling>
        <c:axPos val="b"/>
        <c:title>
          <c:tx>
            <c:rich>
              <a:bodyPr/>
              <a:lstStyle/>
              <a:p>
                <a:pPr>
                  <a:defRPr/>
                </a:pPr>
                <a:r>
                  <a:rPr lang="en-US"/>
                  <a:t>Bin</a:t>
                </a:r>
              </a:p>
            </c:rich>
          </c:tx>
        </c:title>
        <c:tickLblPos val="nextTo"/>
        <c:crossAx val="93627136"/>
        <c:crosses val="autoZero"/>
        <c:auto val="1"/>
        <c:lblAlgn val="ctr"/>
        <c:lblOffset val="100"/>
      </c:catAx>
      <c:valAx>
        <c:axId val="93627136"/>
        <c:scaling>
          <c:orientation val="minMax"/>
        </c:scaling>
        <c:axPos val="l"/>
        <c:title>
          <c:tx>
            <c:rich>
              <a:bodyPr/>
              <a:lstStyle/>
              <a:p>
                <a:pPr>
                  <a:defRPr/>
                </a:pPr>
                <a:r>
                  <a:rPr lang="en-US"/>
                  <a:t>Frequency</a:t>
                </a:r>
              </a:p>
            </c:rich>
          </c:tx>
        </c:title>
        <c:numFmt formatCode="General" sourceLinked="1"/>
        <c:tickLblPos val="nextTo"/>
        <c:crossAx val="93620864"/>
        <c:crosses val="autoZero"/>
        <c:crossBetween val="between"/>
      </c:valAx>
      <c:valAx>
        <c:axId val="93629056"/>
        <c:scaling>
          <c:orientation val="minMax"/>
        </c:scaling>
        <c:axPos val="r"/>
        <c:numFmt formatCode="0.00%" sourceLinked="1"/>
        <c:tickLblPos val="nextTo"/>
        <c:crossAx val="93643136"/>
        <c:crosses val="max"/>
        <c:crossBetween val="between"/>
      </c:valAx>
      <c:catAx>
        <c:axId val="93643136"/>
        <c:scaling>
          <c:orientation val="minMax"/>
        </c:scaling>
        <c:delete val="1"/>
        <c:axPos val="b"/>
        <c:tickLblPos val="none"/>
        <c:crossAx val="93629056"/>
        <c:crosses val="autoZero"/>
        <c:auto val="1"/>
        <c:lblAlgn val="ctr"/>
        <c:lblOffset val="100"/>
      </c:catAx>
    </c:plotArea>
    <c:legend>
      <c:legendPos val="r"/>
    </c:legend>
    <c:plotVisOnly val="1"/>
    <c:dispBlanksAs val="gap"/>
  </c:chart>
  <c:printSettings>
    <c:headerFooter/>
    <c:pageMargins b="0.75000000000000389" l="0.70000000000000062" r="0.70000000000000062" t="0.75000000000000389"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5567302377894102"/>
          <c:y val="0.11981593780587964"/>
          <c:w val="0.75197986062709798"/>
          <c:h val="0.67281257383301663"/>
        </c:manualLayout>
      </c:layout>
      <c:scatterChart>
        <c:scatterStyle val="lineMarker"/>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layout>
                <c:manualLayout>
                  <c:x val="-6.3589782250387777E-2"/>
                  <c:y val="-0.13427441838075907"/>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'Valid_linearity Pb'!$C$23:$C$44</c:f>
              <c:numCache>
                <c:formatCode>0.000</c:formatCode>
                <c:ptCount val="22"/>
                <c:pt idx="0">
                  <c:v>2</c:v>
                </c:pt>
                <c:pt idx="1">
                  <c:v>2</c:v>
                </c:pt>
                <c:pt idx="2">
                  <c:v>2</c:v>
                </c:pt>
                <c:pt idx="3">
                  <c:v>2</c:v>
                </c:pt>
                <c:pt idx="4">
                  <c:v>2</c:v>
                </c:pt>
                <c:pt idx="5">
                  <c:v>2</c:v>
                </c:pt>
                <c:pt idx="6">
                  <c:v>2</c:v>
                </c:pt>
                <c:pt idx="7">
                  <c:v>2</c:v>
                </c:pt>
                <c:pt idx="8">
                  <c:v>2</c:v>
                </c:pt>
                <c:pt idx="9">
                  <c:v>2</c:v>
                </c:pt>
                <c:pt idx="10" formatCode="General">
                  <c:v>6</c:v>
                </c:pt>
                <c:pt idx="11" formatCode="General">
                  <c:v>6</c:v>
                </c:pt>
                <c:pt idx="12" formatCode="General">
                  <c:v>10</c:v>
                </c:pt>
                <c:pt idx="13" formatCode="General">
                  <c:v>10</c:v>
                </c:pt>
                <c:pt idx="14" formatCode="General">
                  <c:v>10</c:v>
                </c:pt>
                <c:pt idx="15" formatCode="General">
                  <c:v>10</c:v>
                </c:pt>
                <c:pt idx="16" formatCode="General">
                  <c:v>10</c:v>
                </c:pt>
                <c:pt idx="17" formatCode="General">
                  <c:v>10</c:v>
                </c:pt>
                <c:pt idx="18" formatCode="General">
                  <c:v>10</c:v>
                </c:pt>
                <c:pt idx="19" formatCode="General">
                  <c:v>10</c:v>
                </c:pt>
                <c:pt idx="20" formatCode="General">
                  <c:v>10</c:v>
                </c:pt>
                <c:pt idx="21" formatCode="General">
                  <c:v>10</c:v>
                </c:pt>
              </c:numCache>
            </c:numRef>
          </c:xVal>
          <c:yVal>
            <c:numRef>
              <c:f>'Valid_linearity Pb'!$D$23:$D$44</c:f>
              <c:numCache>
                <c:formatCode>0.000</c:formatCode>
                <c:ptCount val="22"/>
                <c:pt idx="0">
                  <c:v>6.5000000000000002E-2</c:v>
                </c:pt>
                <c:pt idx="1">
                  <c:v>6.3E-2</c:v>
                </c:pt>
                <c:pt idx="2">
                  <c:v>0.06</c:v>
                </c:pt>
                <c:pt idx="3">
                  <c:v>6.6000000000000003E-2</c:v>
                </c:pt>
                <c:pt idx="4">
                  <c:v>6.8000000000000005E-2</c:v>
                </c:pt>
                <c:pt idx="5">
                  <c:v>6.5000000000000002E-2</c:v>
                </c:pt>
                <c:pt idx="6">
                  <c:v>6.0999999999999999E-2</c:v>
                </c:pt>
                <c:pt idx="7">
                  <c:v>6.2E-2</c:v>
                </c:pt>
                <c:pt idx="8">
                  <c:v>6.5000000000000002E-2</c:v>
                </c:pt>
                <c:pt idx="9">
                  <c:v>6.4000000000000001E-2</c:v>
                </c:pt>
                <c:pt idx="10">
                  <c:v>0.18</c:v>
                </c:pt>
                <c:pt idx="11">
                  <c:v>0.185</c:v>
                </c:pt>
                <c:pt idx="12">
                  <c:v>0.30399999999999999</c:v>
                </c:pt>
                <c:pt idx="13">
                  <c:v>0.3</c:v>
                </c:pt>
                <c:pt idx="14">
                  <c:v>0.29899999999999999</c:v>
                </c:pt>
                <c:pt idx="15">
                  <c:v>0.308</c:v>
                </c:pt>
                <c:pt idx="16">
                  <c:v>0.31</c:v>
                </c:pt>
                <c:pt idx="17">
                  <c:v>0.30499999999999999</c:v>
                </c:pt>
                <c:pt idx="18">
                  <c:v>0.29299999999999998</c:v>
                </c:pt>
                <c:pt idx="19">
                  <c:v>0.30599999999999999</c:v>
                </c:pt>
                <c:pt idx="20">
                  <c:v>0.30399999999999999</c:v>
                </c:pt>
                <c:pt idx="21">
                  <c:v>0.307</c:v>
                </c:pt>
              </c:numCache>
            </c:numRef>
          </c:yVal>
        </c:ser>
        <c:axId val="280813952"/>
        <c:axId val="280815488"/>
      </c:scatterChart>
      <c:valAx>
        <c:axId val="280813952"/>
        <c:scaling>
          <c:orientation val="minMax"/>
        </c:scaling>
        <c:axPos val="b"/>
        <c:numFmt formatCode="0.00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80815488"/>
        <c:crosses val="autoZero"/>
        <c:crossBetween val="midCat"/>
      </c:valAx>
      <c:valAx>
        <c:axId val="280815488"/>
        <c:scaling>
          <c:orientation val="minMax"/>
        </c:scaling>
        <c:axPos val="l"/>
        <c:majorGridlines>
          <c:spPr>
            <a:ln w="3175">
              <a:solidFill>
                <a:srgbClr val="000000"/>
              </a:solidFill>
              <a:prstDash val="solid"/>
            </a:ln>
          </c:spPr>
        </c:majorGridlines>
        <c:numFmt formatCode="0.00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80813952"/>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23103448275862251"/>
          <c:y val="9.1911764705882526E-2"/>
          <c:w val="0.72068965517241979"/>
          <c:h val="0.75735294117647067"/>
        </c:manualLayout>
      </c:layout>
      <c:barChart>
        <c:barDir val="col"/>
        <c:grouping val="clustered"/>
        <c:ser>
          <c:idx val="0"/>
          <c:order val="0"/>
          <c:spPr>
            <a:solidFill>
              <a:srgbClr val="9999FF"/>
            </a:solidFill>
            <a:ln w="12700">
              <a:solidFill>
                <a:srgbClr val="000000"/>
              </a:solidFill>
              <a:prstDash val="solid"/>
            </a:ln>
          </c:spPr>
          <c:cat>
            <c:strRef>
              <c:f>'Dead''time'!$B$5:$B$6</c:f>
              <c:strCache>
                <c:ptCount val="2"/>
                <c:pt idx="0">
                  <c:v>Smeasured</c:v>
                </c:pt>
                <c:pt idx="1">
                  <c:v>Scor</c:v>
                </c:pt>
              </c:strCache>
            </c:strRef>
          </c:cat>
          <c:val>
            <c:numRef>
              <c:f>'Dead''time'!$C$5:$C$6</c:f>
              <c:numCache>
                <c:formatCode>General</c:formatCode>
                <c:ptCount val="2"/>
                <c:pt idx="0">
                  <c:v>455900</c:v>
                </c:pt>
                <c:pt idx="1">
                  <c:v>465665.66083973437</c:v>
                </c:pt>
              </c:numCache>
            </c:numRef>
          </c:val>
        </c:ser>
        <c:axId val="280821120"/>
        <c:axId val="280216704"/>
      </c:barChart>
      <c:catAx>
        <c:axId val="280821120"/>
        <c:scaling>
          <c:orientation val="minMax"/>
        </c:scaling>
        <c:axPos val="b"/>
        <c:numFmt formatCode="General" sourceLinked="1"/>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280216704"/>
        <c:crosses val="autoZero"/>
        <c:auto val="1"/>
        <c:lblAlgn val="ctr"/>
        <c:lblOffset val="100"/>
        <c:tickLblSkip val="1"/>
        <c:tickMarkSkip val="1"/>
      </c:catAx>
      <c:valAx>
        <c:axId val="280216704"/>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280821120"/>
        <c:crosses val="autoZero"/>
        <c:crossBetween val="between"/>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lang val="en-US"/>
  <c:chart>
    <c:title>
      <c:layout>
        <c:manualLayout>
          <c:xMode val="edge"/>
          <c:yMode val="edge"/>
          <c:x val="0.45714285714286057"/>
          <c:y val="1.8382352941176471E-2"/>
        </c:manualLayout>
      </c:layout>
      <c:spPr>
        <a:noFill/>
        <a:ln w="25400">
          <a:noFill/>
        </a:ln>
      </c:spPr>
      <c:txPr>
        <a:bodyPr/>
        <a:lstStyle/>
        <a:p>
          <a:pPr>
            <a:defRPr sz="1400" b="0" i="0" u="none" strike="noStrike" baseline="0">
              <a:solidFill>
                <a:srgbClr val="000000"/>
              </a:solidFill>
              <a:latin typeface="Arial"/>
              <a:ea typeface="Arial"/>
              <a:cs typeface="Arial"/>
            </a:defRPr>
          </a:pPr>
          <a:endParaRPr lang="en-US"/>
        </a:p>
      </c:txPr>
    </c:title>
    <c:plotArea>
      <c:layout>
        <c:manualLayout>
          <c:layoutTarget val="inner"/>
          <c:xMode val="edge"/>
          <c:yMode val="edge"/>
          <c:x val="0.42857142857142855"/>
          <c:y val="0.13970588235294301"/>
          <c:w val="0.4642857142857143"/>
          <c:h val="0.76102941176471384"/>
        </c:manualLayout>
      </c:layout>
      <c:barChart>
        <c:barDir val="col"/>
        <c:grouping val="clustered"/>
        <c:ser>
          <c:idx val="0"/>
          <c:order val="0"/>
          <c:tx>
            <c:strRef>
              <c:f>'Dead''time'!$B$10</c:f>
              <c:strCache>
                <c:ptCount val="1"/>
                <c:pt idx="0">
                  <c:v>Bias%</c:v>
                </c:pt>
              </c:strCache>
            </c:strRef>
          </c:tx>
          <c:spPr>
            <a:solidFill>
              <a:srgbClr val="9999FF"/>
            </a:solidFill>
            <a:ln w="12700">
              <a:solidFill>
                <a:srgbClr val="000000"/>
              </a:solidFill>
              <a:prstDash val="solid"/>
            </a:ln>
          </c:spPr>
          <c:dPt>
            <c:idx val="0"/>
            <c:spPr>
              <a:solidFill>
                <a:srgbClr val="FF0000"/>
              </a:solidFill>
              <a:ln w="12700">
                <a:solidFill>
                  <a:srgbClr val="000000"/>
                </a:solidFill>
                <a:prstDash val="solid"/>
              </a:ln>
            </c:spPr>
          </c:dPt>
          <c:val>
            <c:numRef>
              <c:f>'Dead''time'!$C$10</c:f>
              <c:numCache>
                <c:formatCode>General</c:formatCode>
                <c:ptCount val="1"/>
                <c:pt idx="0">
                  <c:v>2.0971399999999916</c:v>
                </c:pt>
              </c:numCache>
            </c:numRef>
          </c:val>
        </c:ser>
        <c:axId val="285827456"/>
        <c:axId val="285828992"/>
      </c:barChart>
      <c:catAx>
        <c:axId val="285827456"/>
        <c:scaling>
          <c:orientation val="minMax"/>
        </c:scaling>
        <c:axPos val="b"/>
        <c:numFmt formatCode="General" sourceLinked="1"/>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285828992"/>
        <c:crossesAt val="0"/>
        <c:auto val="1"/>
        <c:lblAlgn val="ctr"/>
        <c:lblOffset val="100"/>
        <c:tickLblSkip val="1"/>
        <c:tickMarkSkip val="1"/>
      </c:catAx>
      <c:valAx>
        <c:axId val="285828992"/>
        <c:scaling>
          <c:orientation val="minMax"/>
          <c:max val="100"/>
          <c:min val="0"/>
        </c:scaling>
        <c:axPos val="l"/>
        <c:majorGridlines>
          <c:spPr>
            <a:ln w="3175">
              <a:solidFill>
                <a:srgbClr val="000000"/>
              </a:solidFill>
              <a:prstDash val="solid"/>
            </a:ln>
          </c:spPr>
        </c:majorGridlines>
        <c:title>
          <c:tx>
            <c:rich>
              <a:bodyPr/>
              <a:lstStyle/>
              <a:p>
                <a:pPr>
                  <a:defRPr sz="275" b="1" i="0" u="none" strike="noStrike" baseline="0">
                    <a:solidFill>
                      <a:srgbClr val="000000"/>
                    </a:solidFill>
                    <a:latin typeface="Arial"/>
                    <a:ea typeface="Arial"/>
                    <a:cs typeface="Arial"/>
                  </a:defRPr>
                </a:pPr>
                <a:r>
                  <a:rPr lang="en-US"/>
                  <a:t>%</a:t>
                </a:r>
              </a:p>
            </c:rich>
          </c:tx>
          <c:layout>
            <c:manualLayout>
              <c:xMode val="edge"/>
              <c:yMode val="edge"/>
              <c:x val="8.5714285714285715E-2"/>
              <c:y val="0.5110294117647058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85827456"/>
        <c:crosses val="autoZero"/>
        <c:crossBetween val="between"/>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683888007033959"/>
          <c:y val="0.18571428571428814"/>
          <c:w val="0.8178721604923771"/>
          <c:h val="0.49285714285714288"/>
        </c:manualLayout>
      </c:layout>
      <c:scatterChart>
        <c:scatterStyle val="lineMarker"/>
        <c:ser>
          <c:idx val="0"/>
          <c:order val="0"/>
          <c:tx>
            <c:strRef>
              <c:f>Дончев!$G$6</c:f>
              <c:strCache>
                <c:ptCount val="1"/>
                <c:pt idx="0">
                  <c:v>Y</c:v>
                </c:pt>
              </c:strCache>
            </c:strRef>
          </c:tx>
          <c:spPr>
            <a:ln w="28575">
              <a:noFill/>
            </a:ln>
          </c:spPr>
          <c:marker>
            <c:symbol val="diamond"/>
            <c:size val="5"/>
            <c:spPr>
              <a:solidFill>
                <a:srgbClr val="000080"/>
              </a:solidFill>
              <a:ln>
                <a:solidFill>
                  <a:srgbClr val="000080"/>
                </a:solidFill>
                <a:prstDash val="solid"/>
              </a:ln>
            </c:spPr>
          </c:marker>
          <c:xVal>
            <c:numRef>
              <c:f>Дончев!$H$5:$O$5</c:f>
              <c:numCache>
                <c:formatCode>General</c:formatCode>
                <c:ptCount val="8"/>
                <c:pt idx="0">
                  <c:v>1.5</c:v>
                </c:pt>
                <c:pt idx="1">
                  <c:v>2</c:v>
                </c:pt>
                <c:pt idx="2">
                  <c:v>2.4</c:v>
                </c:pt>
                <c:pt idx="3">
                  <c:v>3</c:v>
                </c:pt>
                <c:pt idx="4">
                  <c:v>3.6</c:v>
                </c:pt>
                <c:pt idx="5">
                  <c:v>4.2</c:v>
                </c:pt>
                <c:pt idx="6">
                  <c:v>4.8</c:v>
                </c:pt>
                <c:pt idx="7">
                  <c:v>5.6</c:v>
                </c:pt>
              </c:numCache>
            </c:numRef>
          </c:xVal>
          <c:yVal>
            <c:numRef>
              <c:f>Дончев!$H$6:$O$6</c:f>
              <c:numCache>
                <c:formatCode>General</c:formatCode>
                <c:ptCount val="8"/>
                <c:pt idx="0">
                  <c:v>1.75</c:v>
                </c:pt>
                <c:pt idx="1">
                  <c:v>0.5</c:v>
                </c:pt>
                <c:pt idx="2">
                  <c:v>2</c:v>
                </c:pt>
                <c:pt idx="3">
                  <c:v>1.6</c:v>
                </c:pt>
                <c:pt idx="4">
                  <c:v>3.6</c:v>
                </c:pt>
                <c:pt idx="5">
                  <c:v>2.85</c:v>
                </c:pt>
                <c:pt idx="6">
                  <c:v>2.25</c:v>
                </c:pt>
                <c:pt idx="7">
                  <c:v>3</c:v>
                </c:pt>
              </c:numCache>
            </c:numRef>
          </c:yVal>
        </c:ser>
        <c:axId val="286631424"/>
        <c:axId val="286633344"/>
      </c:scatterChart>
      <c:valAx>
        <c:axId val="286631424"/>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86633344"/>
        <c:crosses val="autoZero"/>
        <c:crossBetween val="midCat"/>
      </c:valAx>
      <c:valAx>
        <c:axId val="286633344"/>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86631424"/>
        <c:crosses val="autoZero"/>
        <c:crossBetween val="midCat"/>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lang val="en-US"/>
  <c:chart>
    <c:title>
      <c:layout>
        <c:manualLayout>
          <c:xMode val="edge"/>
          <c:yMode val="edge"/>
          <c:x val="0.42229729729729731"/>
          <c:y val="4.0485829959514184E-2"/>
        </c:manualLayout>
      </c:layout>
      <c:spPr>
        <a:noFill/>
        <a:ln w="25400">
          <a:noFill/>
        </a:ln>
      </c:spPr>
      <c:txPr>
        <a:bodyPr/>
        <a:lstStyle/>
        <a:p>
          <a:pPr algn="ctr" rtl="0">
            <a:defRPr sz="800" b="1" i="0" u="none" strike="noStrike" baseline="0">
              <a:solidFill>
                <a:srgbClr val="000000"/>
              </a:solidFill>
              <a:latin typeface="Arial"/>
              <a:ea typeface="Arial"/>
              <a:cs typeface="Arial"/>
            </a:defRPr>
          </a:pPr>
          <a:endParaRPr lang="en-US"/>
        </a:p>
      </c:txPr>
    </c:title>
    <c:plotArea>
      <c:layout>
        <c:manualLayout>
          <c:layoutTarget val="inner"/>
          <c:xMode val="edge"/>
          <c:yMode val="edge"/>
          <c:x val="0.15878378378378391"/>
          <c:y val="0.13765209397950007"/>
          <c:w val="0.67905405405406138"/>
          <c:h val="0.8137667908788091"/>
        </c:manualLayout>
      </c:layout>
      <c:pieChart>
        <c:varyColors val="1"/>
        <c:ser>
          <c:idx val="0"/>
          <c:order val="0"/>
          <c:tx>
            <c:strRef>
              <c:f>'u_Standart Au '!$G$16</c:f>
              <c:strCache>
                <c:ptCount val="1"/>
                <c:pt idx="0">
                  <c:v>Index %</c:v>
                </c:pt>
              </c:strCache>
            </c:strRef>
          </c:tx>
          <c:spPr>
            <a:solidFill>
              <a:srgbClr val="9999FF"/>
            </a:solidFill>
            <a:ln w="12700">
              <a:solidFill>
                <a:srgbClr val="000000"/>
              </a:solidFill>
              <a:prstDash val="solid"/>
            </a:ln>
          </c:spPr>
          <c:explosion val="25"/>
          <c:dPt>
            <c:idx val="1"/>
            <c:spPr>
              <a:solidFill>
                <a:srgbClr val="993366"/>
              </a:solidFill>
              <a:ln w="12700">
                <a:solidFill>
                  <a:srgbClr val="000000"/>
                </a:solidFill>
                <a:prstDash val="solid"/>
              </a:ln>
            </c:spPr>
          </c:dPt>
          <c:dPt>
            <c:idx val="2"/>
            <c:spPr>
              <a:solidFill>
                <a:srgbClr val="FFFFCC"/>
              </a:solidFill>
              <a:ln w="12700">
                <a:solidFill>
                  <a:srgbClr val="000000"/>
                </a:solidFill>
                <a:prstDash val="solid"/>
              </a:ln>
            </c:spPr>
          </c:dPt>
          <c:dLbls>
            <c:numFmt formatCode="0%" sourceLinked="0"/>
            <c:spPr>
              <a:noFill/>
              <a:ln w="25400">
                <a:noFill/>
              </a:ln>
            </c:spPr>
            <c:txPr>
              <a:bodyPr/>
              <a:lstStyle/>
              <a:p>
                <a:pPr>
                  <a:defRPr sz="900" b="1" i="0" u="none" strike="noStrike" baseline="0">
                    <a:solidFill>
                      <a:srgbClr val="000000"/>
                    </a:solidFill>
                    <a:latin typeface="Arial"/>
                    <a:ea typeface="Arial"/>
                    <a:cs typeface="Arial"/>
                  </a:defRPr>
                </a:pPr>
                <a:endParaRPr lang="en-US"/>
              </a:p>
            </c:txPr>
            <c:showCatName val="1"/>
            <c:showPercent val="1"/>
            <c:showLeaderLines val="1"/>
          </c:dLbls>
          <c:cat>
            <c:strRef>
              <c:f>'u_Standart Au '!$H$15:$J$15</c:f>
              <c:strCache>
                <c:ptCount val="3"/>
                <c:pt idx="0">
                  <c:v>m_Cd</c:v>
                </c:pt>
                <c:pt idx="1">
                  <c:v>Pur_Cd</c:v>
                </c:pt>
                <c:pt idx="2">
                  <c:v>V_100</c:v>
                </c:pt>
              </c:strCache>
            </c:strRef>
          </c:cat>
          <c:val>
            <c:numRef>
              <c:f>'u_Standart Au '!$H$16:$J$16</c:f>
              <c:numCache>
                <c:formatCode>0%</c:formatCode>
                <c:ptCount val="3"/>
                <c:pt idx="0">
                  <c:v>0.84954178819841553</c:v>
                </c:pt>
                <c:pt idx="1">
                  <c:v>1.0660440388541943E-3</c:v>
                </c:pt>
                <c:pt idx="2">
                  <c:v>0.14939216776273032</c:v>
                </c:pt>
              </c:numCache>
            </c:numRef>
          </c:val>
        </c:ser>
        <c:dLbls>
          <c:showCatName val="1"/>
          <c:showPercent val="1"/>
        </c:dLbls>
        <c:firstSliceAng val="0"/>
      </c:pieChart>
      <c:spPr>
        <a:noFill/>
        <a:ln w="25400">
          <a:noFill/>
        </a:ln>
      </c:spPr>
    </c:plotArea>
    <c:plotVisOnly val="1"/>
    <c:dispBlanksAs val="zero"/>
  </c:chart>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5.3475935828877004E-2"/>
          <c:y val="6.4814814814815797E-2"/>
          <c:w val="0.89572192513369064"/>
          <c:h val="0.8611111111111116"/>
        </c:manualLayout>
      </c:layout>
      <c:scatterChart>
        <c:scatterStyle val="lineMarker"/>
        <c:ser>
          <c:idx val="0"/>
          <c:order val="0"/>
          <c:spPr>
            <a:ln w="28575">
              <a:noFill/>
            </a:ln>
          </c:spPr>
          <c:trendline>
            <c:trendlineType val="linear"/>
            <c:dispRSqr val="1"/>
            <c:dispEq val="1"/>
            <c:trendlineLbl>
              <c:layout>
                <c:manualLayout>
                  <c:x val="9.3010848599515999E-2"/>
                  <c:y val="0.31109072308361185"/>
                </c:manualLayout>
              </c:layout>
              <c:numFmt formatCode="General" sourceLinked="0"/>
              <c:txPr>
                <a:bodyPr/>
                <a:lstStyle/>
                <a:p>
                  <a:pPr>
                    <a:defRPr sz="1000" b="0" i="0" u="none" strike="noStrike" baseline="0">
                      <a:solidFill>
                        <a:srgbClr val="3366FF"/>
                      </a:solidFill>
                      <a:latin typeface="Calibri"/>
                      <a:ea typeface="Calibri"/>
                      <a:cs typeface="Calibri"/>
                    </a:defRPr>
                  </a:pPr>
                  <a:endParaRPr lang="en-US"/>
                </a:p>
              </c:txPr>
            </c:trendlineLbl>
          </c:trendline>
          <c:xVal>
            <c:numRef>
              <c:f>'Черешка Mg soil '!$D$4:$D$7</c:f>
              <c:numCache>
                <c:formatCode>General</c:formatCode>
                <c:ptCount val="4"/>
                <c:pt idx="0">
                  <c:v>0</c:v>
                </c:pt>
                <c:pt idx="1">
                  <c:v>0.4</c:v>
                </c:pt>
                <c:pt idx="2">
                  <c:v>1</c:v>
                </c:pt>
                <c:pt idx="3">
                  <c:v>2</c:v>
                </c:pt>
              </c:numCache>
            </c:numRef>
          </c:xVal>
          <c:yVal>
            <c:numRef>
              <c:f>'Черешка Mg soil '!$E$4:$E$7</c:f>
              <c:numCache>
                <c:formatCode>General</c:formatCode>
                <c:ptCount val="4"/>
                <c:pt idx="0">
                  <c:v>0</c:v>
                </c:pt>
                <c:pt idx="1">
                  <c:v>2.1999999999999999E-2</c:v>
                </c:pt>
                <c:pt idx="2">
                  <c:v>5.0999999999999997E-2</c:v>
                </c:pt>
                <c:pt idx="3">
                  <c:v>9.5000000000000001E-2</c:v>
                </c:pt>
              </c:numCache>
            </c:numRef>
          </c:yVal>
        </c:ser>
        <c:ser>
          <c:idx val="1"/>
          <c:order val="1"/>
          <c:spPr>
            <a:ln w="28575">
              <a:noFill/>
            </a:ln>
          </c:spPr>
          <c:trendline>
            <c:trendlineType val="linear"/>
            <c:backward val="1"/>
            <c:dispRSqr val="1"/>
            <c:dispEq val="1"/>
            <c:trendlineLbl>
              <c:layout>
                <c:manualLayout>
                  <c:x val="0.10804963906400364"/>
                  <c:y val="-0.1061664441851687"/>
                </c:manualLayout>
              </c:layout>
              <c:numFmt formatCode="General" sourceLinked="0"/>
              <c:txPr>
                <a:bodyPr/>
                <a:lstStyle/>
                <a:p>
                  <a:pPr>
                    <a:defRPr sz="1000" b="0" i="0" u="none" strike="noStrike" baseline="0">
                      <a:solidFill>
                        <a:srgbClr val="FF0000"/>
                      </a:solidFill>
                      <a:latin typeface="Calibri"/>
                      <a:ea typeface="Calibri"/>
                      <a:cs typeface="Calibri"/>
                    </a:defRPr>
                  </a:pPr>
                  <a:endParaRPr lang="en-US"/>
                </a:p>
              </c:txPr>
            </c:trendlineLbl>
          </c:trendline>
          <c:trendline>
            <c:trendlineType val="linear"/>
          </c:trendline>
          <c:xVal>
            <c:numRef>
              <c:f>'Черешка Mg soil '!$D$15:$D$18</c:f>
              <c:numCache>
                <c:formatCode>General</c:formatCode>
                <c:ptCount val="4"/>
                <c:pt idx="0">
                  <c:v>0</c:v>
                </c:pt>
                <c:pt idx="1">
                  <c:v>0.4</c:v>
                </c:pt>
                <c:pt idx="2">
                  <c:v>1</c:v>
                </c:pt>
                <c:pt idx="3">
                  <c:v>2</c:v>
                </c:pt>
              </c:numCache>
            </c:numRef>
          </c:xVal>
          <c:yVal>
            <c:numRef>
              <c:f>'Черешка Mg soil '!$E$15:$E$18</c:f>
              <c:numCache>
                <c:formatCode>General</c:formatCode>
                <c:ptCount val="4"/>
                <c:pt idx="0">
                  <c:v>5.2999999999999999E-2</c:v>
                </c:pt>
                <c:pt idx="2">
                  <c:v>9.8000000000000004E-2</c:v>
                </c:pt>
                <c:pt idx="3">
                  <c:v>0.17</c:v>
                </c:pt>
              </c:numCache>
            </c:numRef>
          </c:yVal>
        </c:ser>
        <c:axId val="287466624"/>
        <c:axId val="287468160"/>
      </c:scatterChart>
      <c:valAx>
        <c:axId val="287466624"/>
        <c:scaling>
          <c:orientation val="minMax"/>
        </c:scaling>
        <c:axPos val="b"/>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87468160"/>
        <c:crosses val="autoZero"/>
        <c:crossBetween val="midCat"/>
      </c:valAx>
      <c:valAx>
        <c:axId val="287468160"/>
        <c:scaling>
          <c:orientation val="minMax"/>
        </c:scaling>
        <c:axPos val="l"/>
        <c:majorGridlines/>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87466624"/>
        <c:crosses val="autoZero"/>
        <c:crossBetween val="midCat"/>
      </c:valAx>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66" l="0.70000000000000062" r="0.70000000000000062" t="0.75000000000000566"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4450867052023261"/>
          <c:y val="5.2845528455284556E-2"/>
          <c:w val="0.78323699421964721"/>
          <c:h val="0.76016260162601623"/>
        </c:manualLayout>
      </c:layout>
      <c:scatterChart>
        <c:scatterStyle val="lineMarker"/>
        <c:ser>
          <c:idx val="0"/>
          <c:order val="0"/>
          <c:spPr>
            <a:ln w="28575">
              <a:noFill/>
            </a:ln>
          </c:spPr>
          <c:trendline>
            <c:trendlineType val="linear"/>
            <c:dispRSqr val="1"/>
            <c:dispEq val="1"/>
            <c:trendlineLbl>
              <c:numFmt formatCode="General" sourceLinked="0"/>
              <c:txPr>
                <a:bodyPr/>
                <a:lstStyle/>
                <a:p>
                  <a:pPr>
                    <a:defRPr sz="1000" b="0" i="0" u="none" strike="noStrike" baseline="0">
                      <a:solidFill>
                        <a:srgbClr val="000000"/>
                      </a:solidFill>
                      <a:latin typeface="Calibri"/>
                      <a:ea typeface="Calibri"/>
                      <a:cs typeface="Calibri"/>
                    </a:defRPr>
                  </a:pPr>
                  <a:endParaRPr lang="en-US"/>
                </a:p>
              </c:txPr>
            </c:trendlineLbl>
          </c:trendline>
          <c:xVal>
            <c:numRef>
              <c:f>'Черешка Mg soil '!$D$15:$D$18</c:f>
              <c:numCache>
                <c:formatCode>General</c:formatCode>
                <c:ptCount val="4"/>
                <c:pt idx="0">
                  <c:v>0</c:v>
                </c:pt>
                <c:pt idx="1">
                  <c:v>0.4</c:v>
                </c:pt>
                <c:pt idx="2">
                  <c:v>1</c:v>
                </c:pt>
                <c:pt idx="3">
                  <c:v>2</c:v>
                </c:pt>
              </c:numCache>
            </c:numRef>
          </c:xVal>
          <c:yVal>
            <c:numRef>
              <c:f>'Черешка Mg soil '!$E$15:$E$18</c:f>
              <c:numCache>
                <c:formatCode>General</c:formatCode>
                <c:ptCount val="4"/>
                <c:pt idx="0">
                  <c:v>5.2999999999999999E-2</c:v>
                </c:pt>
                <c:pt idx="2">
                  <c:v>9.8000000000000004E-2</c:v>
                </c:pt>
                <c:pt idx="3">
                  <c:v>0.17</c:v>
                </c:pt>
              </c:numCache>
            </c:numRef>
          </c:yVal>
        </c:ser>
        <c:axId val="287504640"/>
        <c:axId val="287510528"/>
      </c:scatterChart>
      <c:valAx>
        <c:axId val="287504640"/>
        <c:scaling>
          <c:orientation val="minMax"/>
        </c:scaling>
        <c:axPos val="b"/>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87510528"/>
        <c:crosses val="autoZero"/>
        <c:crossBetween val="midCat"/>
      </c:valAx>
      <c:valAx>
        <c:axId val="287510528"/>
        <c:scaling>
          <c:orientation val="minMax"/>
        </c:scaling>
        <c:axPos val="l"/>
        <c:majorGridlines/>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87504640"/>
        <c:crosses val="autoZero"/>
        <c:crossBetween val="midCat"/>
      </c:valAx>
      <c:spPr>
        <a:noFill/>
        <a:ln w="25400">
          <a:noFill/>
        </a:ln>
      </c:spPr>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66" l="0.70000000000000062" r="0.70000000000000062" t="0.75000000000000566"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20879120879121099"/>
          <c:y val="3.2653061224489806E-2"/>
          <c:w val="0.74358974358974361"/>
          <c:h val="0.76326530612244903"/>
        </c:manualLayout>
      </c:layout>
      <c:scatterChart>
        <c:scatterStyle val="lineMarker"/>
        <c:ser>
          <c:idx val="0"/>
          <c:order val="0"/>
          <c:spPr>
            <a:ln w="28575">
              <a:noFill/>
            </a:ln>
          </c:spPr>
          <c:trendline>
            <c:trendlineType val="linear"/>
            <c:dispRSqr val="1"/>
            <c:dispEq val="1"/>
            <c:trendlineLbl>
              <c:numFmt formatCode="General" sourceLinked="0"/>
              <c:txPr>
                <a:bodyPr/>
                <a:lstStyle/>
                <a:p>
                  <a:pPr>
                    <a:defRPr sz="1000" b="0" i="0" u="none" strike="noStrike" baseline="0">
                      <a:solidFill>
                        <a:srgbClr val="000000"/>
                      </a:solidFill>
                      <a:latin typeface="Calibri"/>
                      <a:ea typeface="Calibri"/>
                      <a:cs typeface="Calibri"/>
                    </a:defRPr>
                  </a:pPr>
                  <a:endParaRPr lang="en-US"/>
                </a:p>
              </c:txPr>
            </c:trendlineLbl>
          </c:trendline>
          <c:xVal>
            <c:numRef>
              <c:f>Fe_vino!$C$4:$C$7</c:f>
              <c:numCache>
                <c:formatCode>General</c:formatCode>
                <c:ptCount val="4"/>
                <c:pt idx="0">
                  <c:v>0</c:v>
                </c:pt>
                <c:pt idx="1">
                  <c:v>1</c:v>
                </c:pt>
                <c:pt idx="2">
                  <c:v>2</c:v>
                </c:pt>
                <c:pt idx="3">
                  <c:v>4</c:v>
                </c:pt>
              </c:numCache>
            </c:numRef>
          </c:xVal>
          <c:yVal>
            <c:numRef>
              <c:f>Fe_vino!$F$4:$F$7</c:f>
              <c:numCache>
                <c:formatCode>General</c:formatCode>
                <c:ptCount val="4"/>
                <c:pt idx="0">
                  <c:v>0</c:v>
                </c:pt>
                <c:pt idx="1">
                  <c:v>3.2000000000000001E-2</c:v>
                </c:pt>
                <c:pt idx="2">
                  <c:v>5.5E-2</c:v>
                </c:pt>
              </c:numCache>
            </c:numRef>
          </c:yVal>
        </c:ser>
        <c:axId val="287600640"/>
        <c:axId val="287602176"/>
      </c:scatterChart>
      <c:valAx>
        <c:axId val="287600640"/>
        <c:scaling>
          <c:orientation val="minMax"/>
        </c:scaling>
        <c:axPos val="b"/>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87602176"/>
        <c:crosses val="autoZero"/>
        <c:crossBetween val="midCat"/>
      </c:valAx>
      <c:valAx>
        <c:axId val="287602176"/>
        <c:scaling>
          <c:orientation val="minMax"/>
        </c:scaling>
        <c:axPos val="l"/>
        <c:majorGridlines/>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87600640"/>
        <c:crosses val="autoZero"/>
        <c:crossBetween val="midCat"/>
      </c:valAx>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44" l="0.70000000000000062" r="0.70000000000000062" t="0.75000000000000544"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5.3475935828877004E-2"/>
          <c:y val="6.4814814814815797E-2"/>
          <c:w val="0.89572192513369064"/>
          <c:h val="0.8611111111111116"/>
        </c:manualLayout>
      </c:layout>
      <c:scatterChart>
        <c:scatterStyle val="lineMarker"/>
        <c:ser>
          <c:idx val="0"/>
          <c:order val="0"/>
          <c:spPr>
            <a:ln w="28575">
              <a:noFill/>
            </a:ln>
          </c:spPr>
          <c:trendline>
            <c:trendlineType val="linear"/>
            <c:dispRSqr val="1"/>
            <c:dispEq val="1"/>
            <c:trendlineLbl>
              <c:layout>
                <c:manualLayout>
                  <c:x val="9.301084859951593E-2"/>
                  <c:y val="0.31109072308361163"/>
                </c:manualLayout>
              </c:layout>
              <c:numFmt formatCode="General" sourceLinked="0"/>
              <c:txPr>
                <a:bodyPr/>
                <a:lstStyle/>
                <a:p>
                  <a:pPr>
                    <a:defRPr sz="1000" b="0" i="0" u="none" strike="noStrike" baseline="0">
                      <a:solidFill>
                        <a:srgbClr val="3366FF"/>
                      </a:solidFill>
                      <a:latin typeface="Calibri"/>
                      <a:ea typeface="Calibri"/>
                      <a:cs typeface="Calibri"/>
                    </a:defRPr>
                  </a:pPr>
                  <a:endParaRPr lang="en-US"/>
                </a:p>
              </c:txPr>
            </c:trendlineLbl>
          </c:trendline>
          <c:xVal>
            <c:numRef>
              <c:f>'Делфин Mg soil'!$D$4:$D$7</c:f>
              <c:numCache>
                <c:formatCode>General</c:formatCode>
                <c:ptCount val="4"/>
                <c:pt idx="0">
                  <c:v>0</c:v>
                </c:pt>
                <c:pt idx="1">
                  <c:v>0.4</c:v>
                </c:pt>
                <c:pt idx="2">
                  <c:v>1</c:v>
                </c:pt>
                <c:pt idx="3">
                  <c:v>2</c:v>
                </c:pt>
              </c:numCache>
            </c:numRef>
          </c:xVal>
          <c:yVal>
            <c:numRef>
              <c:f>'Делфин Mg soil'!$E$4:$E$7</c:f>
              <c:numCache>
                <c:formatCode>General</c:formatCode>
                <c:ptCount val="4"/>
                <c:pt idx="0">
                  <c:v>0</c:v>
                </c:pt>
                <c:pt idx="1">
                  <c:v>3.5999999999999997E-2</c:v>
                </c:pt>
                <c:pt idx="2">
                  <c:v>7.9000000000000001E-2</c:v>
                </c:pt>
                <c:pt idx="3">
                  <c:v>0.14699999999999999</c:v>
                </c:pt>
              </c:numCache>
            </c:numRef>
          </c:yVal>
        </c:ser>
        <c:ser>
          <c:idx val="1"/>
          <c:order val="1"/>
          <c:spPr>
            <a:ln w="28575">
              <a:noFill/>
            </a:ln>
          </c:spPr>
          <c:trendline>
            <c:trendlineType val="linear"/>
            <c:backward val="1"/>
            <c:dispRSqr val="1"/>
            <c:dispEq val="1"/>
            <c:trendlineLbl>
              <c:layout>
                <c:manualLayout>
                  <c:x val="0.1718698570075354"/>
                  <c:y val="-0.10616644418516867"/>
                </c:manualLayout>
              </c:layout>
              <c:numFmt formatCode="General" sourceLinked="0"/>
              <c:txPr>
                <a:bodyPr/>
                <a:lstStyle/>
                <a:p>
                  <a:pPr>
                    <a:defRPr sz="1000" b="0" i="0" u="none" strike="noStrike" baseline="0">
                      <a:solidFill>
                        <a:srgbClr val="FF0000"/>
                      </a:solidFill>
                      <a:latin typeface="Calibri"/>
                      <a:ea typeface="Calibri"/>
                      <a:cs typeface="Calibri"/>
                    </a:defRPr>
                  </a:pPr>
                  <a:endParaRPr lang="en-US"/>
                </a:p>
              </c:txPr>
            </c:trendlineLbl>
          </c:trendline>
          <c:trendline>
            <c:trendlineType val="linear"/>
          </c:trendline>
          <c:xVal>
            <c:numRef>
              <c:f>'Делфин Mg soil'!$D$15:$D$18</c:f>
              <c:numCache>
                <c:formatCode>General</c:formatCode>
                <c:ptCount val="4"/>
                <c:pt idx="0">
                  <c:v>0</c:v>
                </c:pt>
                <c:pt idx="1">
                  <c:v>0.4</c:v>
                </c:pt>
                <c:pt idx="2">
                  <c:v>1</c:v>
                </c:pt>
              </c:numCache>
            </c:numRef>
          </c:xVal>
          <c:yVal>
            <c:numRef>
              <c:f>'Делфин Mg soil'!$E$15:$E$18</c:f>
              <c:numCache>
                <c:formatCode>General</c:formatCode>
                <c:ptCount val="4"/>
                <c:pt idx="0">
                  <c:v>3.7999999999999999E-2</c:v>
                </c:pt>
                <c:pt idx="1">
                  <c:v>0.06</c:v>
                </c:pt>
                <c:pt idx="2">
                  <c:v>9.8000000000000004E-2</c:v>
                </c:pt>
              </c:numCache>
            </c:numRef>
          </c:yVal>
        </c:ser>
        <c:axId val="286023680"/>
        <c:axId val="286025216"/>
      </c:scatterChart>
      <c:valAx>
        <c:axId val="286023680"/>
        <c:scaling>
          <c:orientation val="minMax"/>
        </c:scaling>
        <c:axPos val="b"/>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86025216"/>
        <c:crosses val="autoZero"/>
        <c:crossBetween val="midCat"/>
      </c:valAx>
      <c:valAx>
        <c:axId val="286025216"/>
        <c:scaling>
          <c:orientation val="minMax"/>
        </c:scaling>
        <c:axPos val="l"/>
        <c:majorGridlines/>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86023680"/>
        <c:crosses val="autoZero"/>
        <c:crossBetween val="midCat"/>
      </c:valAx>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44" l="0.70000000000000062" r="0.70000000000000062" t="0.75000000000000544" header="0.30000000000000032" footer="0.30000000000000032"/>
    <c:pageSetup/>
  </c:printSettings>
</c:chartSpace>
</file>

<file path=xl/drawings/_rels/drawing10.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chart" Target="../charts/chart19.xml"/><Relationship Id="rId1" Type="http://schemas.openxmlformats.org/officeDocument/2006/relationships/image" Target="../media/image25.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41.wmf"/><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image" Target="../media/image43.emf"/><Relationship Id="rId4" Type="http://schemas.openxmlformats.org/officeDocument/2006/relationships/image" Target="../media/image42.emf"/></Relationships>
</file>

<file path=xl/drawings/_rels/drawing12.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5.xml"/><Relationship Id="rId5" Type="http://schemas.openxmlformats.org/officeDocument/2006/relationships/image" Target="../media/image53.png"/><Relationship Id="rId4" Type="http://schemas.openxmlformats.org/officeDocument/2006/relationships/image" Target="../media/image5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53.png"/><Relationship Id="rId2" Type="http://schemas.openxmlformats.org/officeDocument/2006/relationships/image" Target="../media/image41.wmf"/><Relationship Id="rId1" Type="http://schemas.openxmlformats.org/officeDocument/2006/relationships/chart" Target="../charts/chart26.xml"/><Relationship Id="rId4" Type="http://schemas.openxmlformats.org/officeDocument/2006/relationships/image" Target="../media/image52.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16.xml.rels><?xml version="1.0" encoding="UTF-8" standalone="yes"?>
<Relationships xmlns="http://schemas.openxmlformats.org/package/2006/relationships"><Relationship Id="rId2" Type="http://schemas.openxmlformats.org/officeDocument/2006/relationships/image" Target="../media/image66.emf"/><Relationship Id="rId1" Type="http://schemas.openxmlformats.org/officeDocument/2006/relationships/image" Target="../media/image6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7.emf"/></Relationships>
</file>

<file path=xl/drawings/_rels/drawing18.xml.rels><?xml version="1.0" encoding="UTF-8" standalone="yes"?>
<Relationships xmlns="http://schemas.openxmlformats.org/package/2006/relationships"><Relationship Id="rId3" Type="http://schemas.openxmlformats.org/officeDocument/2006/relationships/image" Target="../media/image69.jpeg"/><Relationship Id="rId2" Type="http://schemas.openxmlformats.org/officeDocument/2006/relationships/chart" Target="../charts/chart36.xml"/><Relationship Id="rId1" Type="http://schemas.openxmlformats.org/officeDocument/2006/relationships/chart" Target="../charts/chart35.xml"/><Relationship Id="rId5" Type="http://schemas.openxmlformats.org/officeDocument/2006/relationships/image" Target="../media/image41.wmf"/><Relationship Id="rId4" Type="http://schemas.openxmlformats.org/officeDocument/2006/relationships/chart" Target="../charts/chart37.xml"/></Relationships>
</file>

<file path=xl/drawings/_rels/drawing19.xml.rels><?xml version="1.0" encoding="UTF-8" standalone="yes"?>
<Relationships xmlns="http://schemas.openxmlformats.org/package/2006/relationships"><Relationship Id="rId1" Type="http://schemas.openxmlformats.org/officeDocument/2006/relationships/image" Target="../media/image41.w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27.xml.rels><?xml version="1.0" encoding="UTF-8" standalone="yes"?>
<Relationships xmlns="http://schemas.openxmlformats.org/package/2006/relationships"><Relationship Id="rId2" Type="http://schemas.openxmlformats.org/officeDocument/2006/relationships/image" Target="../media/image109.png"/><Relationship Id="rId1" Type="http://schemas.openxmlformats.org/officeDocument/2006/relationships/chart" Target="../charts/chart5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image" Target="../media/image116.emf"/></Relationships>
</file>

<file path=xl/drawings/_rels/drawing31.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s>
</file>

<file path=xl/drawings/_rels/drawing32.xml.rels><?xml version="1.0" encoding="UTF-8" standalone="yes"?>
<Relationships xmlns="http://schemas.openxmlformats.org/package/2006/relationships"><Relationship Id="rId8" Type="http://schemas.openxmlformats.org/officeDocument/2006/relationships/chart" Target="../charts/chart59.xml"/><Relationship Id="rId3" Type="http://schemas.openxmlformats.org/officeDocument/2006/relationships/image" Target="../media/image121.emf"/><Relationship Id="rId7" Type="http://schemas.openxmlformats.org/officeDocument/2006/relationships/image" Target="../media/image125.emf"/><Relationship Id="rId2" Type="http://schemas.openxmlformats.org/officeDocument/2006/relationships/image" Target="../media/image120.emf"/><Relationship Id="rId1" Type="http://schemas.openxmlformats.org/officeDocument/2006/relationships/image" Target="../media/image119.emf"/><Relationship Id="rId6" Type="http://schemas.openxmlformats.org/officeDocument/2006/relationships/image" Target="../media/image124.emf"/><Relationship Id="rId5" Type="http://schemas.openxmlformats.org/officeDocument/2006/relationships/image" Target="../media/image123.emf"/><Relationship Id="rId4" Type="http://schemas.openxmlformats.org/officeDocument/2006/relationships/image" Target="../media/image122.emf"/></Relationships>
</file>

<file path=xl/drawings/_rels/drawing33.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chart" Target="../charts/chart62.xml"/><Relationship Id="rId4" Type="http://schemas.openxmlformats.org/officeDocument/2006/relationships/image" Target="../media/image13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37.emf"/><Relationship Id="rId1" Type="http://schemas.openxmlformats.org/officeDocument/2006/relationships/image" Target="../media/image136.emf"/></Relationships>
</file>

<file path=xl/drawings/_rels/drawing37.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43.xml.rels><?xml version="1.0" encoding="UTF-8" standalone="yes"?>
<Relationships xmlns="http://schemas.openxmlformats.org/package/2006/relationships"><Relationship Id="rId8" Type="http://schemas.openxmlformats.org/officeDocument/2006/relationships/chart" Target="../charts/chart79.xml"/><Relationship Id="rId3" Type="http://schemas.openxmlformats.org/officeDocument/2006/relationships/chart" Target="../charts/chart75.xml"/><Relationship Id="rId7" Type="http://schemas.openxmlformats.org/officeDocument/2006/relationships/chart" Target="../charts/chart78.xml"/><Relationship Id="rId2" Type="http://schemas.openxmlformats.org/officeDocument/2006/relationships/chart" Target="../charts/chart74.xml"/><Relationship Id="rId1" Type="http://schemas.openxmlformats.org/officeDocument/2006/relationships/chart" Target="../charts/chart73.xml"/><Relationship Id="rId6" Type="http://schemas.openxmlformats.org/officeDocument/2006/relationships/image" Target="../media/image168.emf"/><Relationship Id="rId5" Type="http://schemas.openxmlformats.org/officeDocument/2006/relationships/chart" Target="../charts/chart77.xml"/><Relationship Id="rId4" Type="http://schemas.openxmlformats.org/officeDocument/2006/relationships/chart" Target="../charts/chart76.xml"/><Relationship Id="rId9" Type="http://schemas.openxmlformats.org/officeDocument/2006/relationships/image" Target="../media/image169.emf"/></Relationships>
</file>

<file path=xl/drawings/_rels/drawing44.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48.xml.rels><?xml version="1.0" encoding="UTF-8" standalone="yes"?>
<Relationships xmlns="http://schemas.openxmlformats.org/package/2006/relationships"><Relationship Id="rId3" Type="http://schemas.openxmlformats.org/officeDocument/2006/relationships/image" Target="../media/image194.emf"/><Relationship Id="rId2" Type="http://schemas.openxmlformats.org/officeDocument/2006/relationships/image" Target="../media/image193.emf"/><Relationship Id="rId1" Type="http://schemas.openxmlformats.org/officeDocument/2006/relationships/image" Target="../media/image192.emf"/></Relationships>
</file>

<file path=xl/drawings/_rels/drawing49.xml.rels><?xml version="1.0" encoding="UTF-8" standalone="yes"?>
<Relationships xmlns="http://schemas.openxmlformats.org/package/2006/relationships"><Relationship Id="rId2" Type="http://schemas.openxmlformats.org/officeDocument/2006/relationships/image" Target="../media/image197.emf"/><Relationship Id="rId1" Type="http://schemas.openxmlformats.org/officeDocument/2006/relationships/chart" Target="../charts/chart8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50.xml.rels><?xml version="1.0" encoding="UTF-8" standalone="yes"?>
<Relationships xmlns="http://schemas.openxmlformats.org/package/2006/relationships"><Relationship Id="rId3" Type="http://schemas.openxmlformats.org/officeDocument/2006/relationships/image" Target="../media/image202.wmf"/><Relationship Id="rId2" Type="http://schemas.openxmlformats.org/officeDocument/2006/relationships/image" Target="../media/image201.wmf"/><Relationship Id="rId1" Type="http://schemas.openxmlformats.org/officeDocument/2006/relationships/image" Target="../media/image200.wmf"/><Relationship Id="rId4" Type="http://schemas.openxmlformats.org/officeDocument/2006/relationships/image" Target="../media/image203.wmf"/></Relationships>
</file>

<file path=xl/drawings/_rels/drawing51.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1" Type="http://schemas.openxmlformats.org/officeDocument/2006/relationships/image" Target="../media/image24.emf"/></Relationships>
</file>

<file path=xl/drawings/_rels/drawing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10.vml.rels><?xml version="1.0" encoding="UTF-8" standalone="yes"?>
<Relationships xmlns="http://schemas.openxmlformats.org/package/2006/relationships"><Relationship Id="rId8" Type="http://schemas.openxmlformats.org/officeDocument/2006/relationships/image" Target="../media/image34.emf"/><Relationship Id="rId13" Type="http://schemas.openxmlformats.org/officeDocument/2006/relationships/image" Target="../media/image39.emf"/><Relationship Id="rId3" Type="http://schemas.openxmlformats.org/officeDocument/2006/relationships/image" Target="../media/image29.emf"/><Relationship Id="rId7" Type="http://schemas.openxmlformats.org/officeDocument/2006/relationships/image" Target="../media/image33.emf"/><Relationship Id="rId12" Type="http://schemas.openxmlformats.org/officeDocument/2006/relationships/image" Target="../media/image38.emf"/><Relationship Id="rId2" Type="http://schemas.openxmlformats.org/officeDocument/2006/relationships/image" Target="../media/image28.emf"/><Relationship Id="rId1" Type="http://schemas.openxmlformats.org/officeDocument/2006/relationships/image" Target="../media/image27.emf"/><Relationship Id="rId6" Type="http://schemas.openxmlformats.org/officeDocument/2006/relationships/image" Target="../media/image32.emf"/><Relationship Id="rId11" Type="http://schemas.openxmlformats.org/officeDocument/2006/relationships/image" Target="../media/image37.emf"/><Relationship Id="rId5" Type="http://schemas.openxmlformats.org/officeDocument/2006/relationships/image" Target="../media/image31.emf"/><Relationship Id="rId10" Type="http://schemas.openxmlformats.org/officeDocument/2006/relationships/image" Target="../media/image36.emf"/><Relationship Id="rId4" Type="http://schemas.openxmlformats.org/officeDocument/2006/relationships/image" Target="../media/image30.emf"/><Relationship Id="rId9" Type="http://schemas.openxmlformats.org/officeDocument/2006/relationships/image" Target="../media/image35.emf"/><Relationship Id="rId14" Type="http://schemas.openxmlformats.org/officeDocument/2006/relationships/image" Target="../media/image40.emf"/></Relationships>
</file>

<file path=xl/drawings/_rels/vmlDrawing11.vml.rels><?xml version="1.0" encoding="UTF-8" standalone="yes"?>
<Relationships xmlns="http://schemas.openxmlformats.org/package/2006/relationships"><Relationship Id="rId8" Type="http://schemas.openxmlformats.org/officeDocument/2006/relationships/image" Target="../media/image51.emf"/><Relationship Id="rId3" Type="http://schemas.openxmlformats.org/officeDocument/2006/relationships/image" Target="../media/image46.emf"/><Relationship Id="rId7" Type="http://schemas.openxmlformats.org/officeDocument/2006/relationships/image" Target="../media/image50.emf"/><Relationship Id="rId2" Type="http://schemas.openxmlformats.org/officeDocument/2006/relationships/image" Target="../media/image45.emf"/><Relationship Id="rId1" Type="http://schemas.openxmlformats.org/officeDocument/2006/relationships/image" Target="../media/image44.emf"/><Relationship Id="rId6" Type="http://schemas.openxmlformats.org/officeDocument/2006/relationships/image" Target="../media/image49.emf"/><Relationship Id="rId5" Type="http://schemas.openxmlformats.org/officeDocument/2006/relationships/image" Target="../media/image48.emf"/><Relationship Id="rId4" Type="http://schemas.openxmlformats.org/officeDocument/2006/relationships/image" Target="../media/image47.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55.emf"/><Relationship Id="rId1" Type="http://schemas.openxmlformats.org/officeDocument/2006/relationships/image" Target="../media/image54.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57.emf"/><Relationship Id="rId1" Type="http://schemas.openxmlformats.org/officeDocument/2006/relationships/image" Target="../media/image56.emf"/><Relationship Id="rId5" Type="http://schemas.openxmlformats.org/officeDocument/2006/relationships/image" Target="../media/image59.emf"/><Relationship Id="rId4" Type="http://schemas.openxmlformats.org/officeDocument/2006/relationships/image" Target="../media/image58.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60.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63.emf"/><Relationship Id="rId2" Type="http://schemas.openxmlformats.org/officeDocument/2006/relationships/image" Target="../media/image62.emf"/><Relationship Id="rId1" Type="http://schemas.openxmlformats.org/officeDocument/2006/relationships/image" Target="../media/image61.emf"/><Relationship Id="rId4" Type="http://schemas.openxmlformats.org/officeDocument/2006/relationships/image" Target="../media/image64.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68.emf"/></Relationships>
</file>

<file path=xl/drawings/_rels/vmlDrawing18.vml.rels><?xml version="1.0" encoding="UTF-8" standalone="yes"?>
<Relationships xmlns="http://schemas.openxmlformats.org/package/2006/relationships"><Relationship Id="rId3" Type="http://schemas.openxmlformats.org/officeDocument/2006/relationships/image" Target="../media/image72.emf"/><Relationship Id="rId2" Type="http://schemas.openxmlformats.org/officeDocument/2006/relationships/image" Target="../media/image71.emf"/><Relationship Id="rId1" Type="http://schemas.openxmlformats.org/officeDocument/2006/relationships/image" Target="../media/image70.emf"/><Relationship Id="rId6" Type="http://schemas.openxmlformats.org/officeDocument/2006/relationships/image" Target="../media/image58.emf"/><Relationship Id="rId5" Type="http://schemas.openxmlformats.org/officeDocument/2006/relationships/image" Target="../media/image74.emf"/><Relationship Id="rId4" Type="http://schemas.openxmlformats.org/officeDocument/2006/relationships/image" Target="../media/image73.emf"/></Relationships>
</file>

<file path=xl/drawings/_rels/vmlDrawing19.vml.rels><?xml version="1.0" encoding="UTF-8" standalone="yes"?>
<Relationships xmlns="http://schemas.openxmlformats.org/package/2006/relationships"><Relationship Id="rId8" Type="http://schemas.openxmlformats.org/officeDocument/2006/relationships/image" Target="../media/image82.wmf"/><Relationship Id="rId3" Type="http://schemas.openxmlformats.org/officeDocument/2006/relationships/image" Target="../media/image77.emf"/><Relationship Id="rId7" Type="http://schemas.openxmlformats.org/officeDocument/2006/relationships/image" Target="../media/image81.wmf"/><Relationship Id="rId2" Type="http://schemas.openxmlformats.org/officeDocument/2006/relationships/image" Target="../media/image76.emf"/><Relationship Id="rId1" Type="http://schemas.openxmlformats.org/officeDocument/2006/relationships/image" Target="../media/image75.emf"/><Relationship Id="rId6" Type="http://schemas.openxmlformats.org/officeDocument/2006/relationships/image" Target="../media/image80.wmf"/><Relationship Id="rId11" Type="http://schemas.openxmlformats.org/officeDocument/2006/relationships/image" Target="../media/image58.emf"/><Relationship Id="rId5" Type="http://schemas.openxmlformats.org/officeDocument/2006/relationships/image" Target="../media/image79.emf"/><Relationship Id="rId10" Type="http://schemas.openxmlformats.org/officeDocument/2006/relationships/image" Target="../media/image84.emf"/><Relationship Id="rId4" Type="http://schemas.openxmlformats.org/officeDocument/2006/relationships/image" Target="../media/image78.emf"/><Relationship Id="rId9" Type="http://schemas.openxmlformats.org/officeDocument/2006/relationships/image" Target="../media/image8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20.vml.rels><?xml version="1.0" encoding="UTF-8" standalone="yes"?>
<Relationships xmlns="http://schemas.openxmlformats.org/package/2006/relationships"><Relationship Id="rId3" Type="http://schemas.openxmlformats.org/officeDocument/2006/relationships/image" Target="../media/image87.emf"/><Relationship Id="rId2" Type="http://schemas.openxmlformats.org/officeDocument/2006/relationships/image" Target="../media/image86.emf"/><Relationship Id="rId1" Type="http://schemas.openxmlformats.org/officeDocument/2006/relationships/image" Target="../media/image85.emf"/><Relationship Id="rId4" Type="http://schemas.openxmlformats.org/officeDocument/2006/relationships/image" Target="../media/image88.emf"/></Relationships>
</file>

<file path=xl/drawings/_rels/vmlDrawing21.vml.rels><?xml version="1.0" encoding="UTF-8" standalone="yes"?>
<Relationships xmlns="http://schemas.openxmlformats.org/package/2006/relationships"><Relationship Id="rId3" Type="http://schemas.openxmlformats.org/officeDocument/2006/relationships/image" Target="../media/image90.emf"/><Relationship Id="rId2" Type="http://schemas.openxmlformats.org/officeDocument/2006/relationships/image" Target="../media/image89.emf"/><Relationship Id="rId1" Type="http://schemas.openxmlformats.org/officeDocument/2006/relationships/image" Target="../media/image85.emf"/><Relationship Id="rId6" Type="http://schemas.openxmlformats.org/officeDocument/2006/relationships/image" Target="../media/image92.emf"/><Relationship Id="rId5" Type="http://schemas.openxmlformats.org/officeDocument/2006/relationships/image" Target="../media/image91.emf"/><Relationship Id="rId4" Type="http://schemas.openxmlformats.org/officeDocument/2006/relationships/image" Target="../media/image87.emf"/></Relationships>
</file>

<file path=xl/drawings/_rels/vmlDrawing22.vml.rels><?xml version="1.0" encoding="UTF-8" standalone="yes"?>
<Relationships xmlns="http://schemas.openxmlformats.org/package/2006/relationships"><Relationship Id="rId3" Type="http://schemas.openxmlformats.org/officeDocument/2006/relationships/image" Target="../media/image95.emf"/><Relationship Id="rId2" Type="http://schemas.openxmlformats.org/officeDocument/2006/relationships/image" Target="../media/image94.emf"/><Relationship Id="rId1" Type="http://schemas.openxmlformats.org/officeDocument/2006/relationships/image" Target="../media/image93.emf"/><Relationship Id="rId6" Type="http://schemas.openxmlformats.org/officeDocument/2006/relationships/image" Target="../media/image98.emf"/><Relationship Id="rId5" Type="http://schemas.openxmlformats.org/officeDocument/2006/relationships/image" Target="../media/image97.emf"/><Relationship Id="rId4" Type="http://schemas.openxmlformats.org/officeDocument/2006/relationships/image" Target="../media/image96.emf"/></Relationships>
</file>

<file path=xl/drawings/_rels/vmlDrawing23.vml.rels><?xml version="1.0" encoding="UTF-8" standalone="yes"?>
<Relationships xmlns="http://schemas.openxmlformats.org/package/2006/relationships"><Relationship Id="rId2" Type="http://schemas.openxmlformats.org/officeDocument/2006/relationships/image" Target="../media/image100.emf"/><Relationship Id="rId1" Type="http://schemas.openxmlformats.org/officeDocument/2006/relationships/image" Target="../media/image99.emf"/></Relationships>
</file>

<file path=xl/drawings/_rels/vmlDrawing24.vml.rels><?xml version="1.0" encoding="UTF-8" standalone="yes"?>
<Relationships xmlns="http://schemas.openxmlformats.org/package/2006/relationships"><Relationship Id="rId8" Type="http://schemas.openxmlformats.org/officeDocument/2006/relationships/image" Target="../media/image58.emf"/><Relationship Id="rId3" Type="http://schemas.openxmlformats.org/officeDocument/2006/relationships/image" Target="../media/image103.emf"/><Relationship Id="rId7" Type="http://schemas.openxmlformats.org/officeDocument/2006/relationships/image" Target="../media/image104.emf"/><Relationship Id="rId2" Type="http://schemas.openxmlformats.org/officeDocument/2006/relationships/image" Target="../media/image102.emf"/><Relationship Id="rId1" Type="http://schemas.openxmlformats.org/officeDocument/2006/relationships/image" Target="../media/image101.emf"/><Relationship Id="rId6" Type="http://schemas.openxmlformats.org/officeDocument/2006/relationships/image" Target="../media/image82.wmf"/><Relationship Id="rId11" Type="http://schemas.openxmlformats.org/officeDocument/2006/relationships/image" Target="../media/image107.emf"/><Relationship Id="rId5" Type="http://schemas.openxmlformats.org/officeDocument/2006/relationships/image" Target="../media/image81.wmf"/><Relationship Id="rId10" Type="http://schemas.openxmlformats.org/officeDocument/2006/relationships/image" Target="../media/image106.emf"/><Relationship Id="rId4" Type="http://schemas.openxmlformats.org/officeDocument/2006/relationships/image" Target="../media/image80.wmf"/><Relationship Id="rId9" Type="http://schemas.openxmlformats.org/officeDocument/2006/relationships/image" Target="../media/image105.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08.emf"/></Relationships>
</file>

<file path=xl/drawings/_rels/vmlDrawing28.vml.rels><?xml version="1.0" encoding="UTF-8" standalone="yes"?>
<Relationships xmlns="http://schemas.openxmlformats.org/package/2006/relationships"><Relationship Id="rId3" Type="http://schemas.openxmlformats.org/officeDocument/2006/relationships/image" Target="../media/image112.emf"/><Relationship Id="rId2" Type="http://schemas.openxmlformats.org/officeDocument/2006/relationships/image" Target="../media/image111.emf"/><Relationship Id="rId1" Type="http://schemas.openxmlformats.org/officeDocument/2006/relationships/image" Target="../media/image110.emf"/></Relationships>
</file>

<file path=xl/drawings/_rels/vmlDrawing29.vml.rels><?xml version="1.0" encoding="UTF-8" standalone="yes"?>
<Relationships xmlns="http://schemas.openxmlformats.org/package/2006/relationships"><Relationship Id="rId3" Type="http://schemas.openxmlformats.org/officeDocument/2006/relationships/image" Target="../media/image115.emf"/><Relationship Id="rId2" Type="http://schemas.openxmlformats.org/officeDocument/2006/relationships/image" Target="../media/image114.emf"/><Relationship Id="rId1" Type="http://schemas.openxmlformats.org/officeDocument/2006/relationships/image" Target="../media/image113.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18.emf"/><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17.emf"/></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18.emf"/></Relationships>
</file>

<file path=xl/drawings/_rels/vmlDrawing33.vml.rels><?xml version="1.0" encoding="UTF-8" standalone="yes"?>
<Relationships xmlns="http://schemas.openxmlformats.org/package/2006/relationships"><Relationship Id="rId3" Type="http://schemas.openxmlformats.org/officeDocument/2006/relationships/image" Target="../media/image128.emf"/><Relationship Id="rId2" Type="http://schemas.openxmlformats.org/officeDocument/2006/relationships/image" Target="../media/image127.emf"/><Relationship Id="rId1" Type="http://schemas.openxmlformats.org/officeDocument/2006/relationships/image" Target="../media/image126.emf"/></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29.emf"/></Relationships>
</file>

<file path=xl/drawings/_rels/vmlDrawing35.vml.rels><?xml version="1.0" encoding="UTF-8" standalone="yes"?>
<Relationships xmlns="http://schemas.openxmlformats.org/package/2006/relationships"><Relationship Id="rId3" Type="http://schemas.openxmlformats.org/officeDocument/2006/relationships/image" Target="../media/image132.emf"/><Relationship Id="rId2" Type="http://schemas.openxmlformats.org/officeDocument/2006/relationships/image" Target="../media/image131.emf"/><Relationship Id="rId1" Type="http://schemas.openxmlformats.org/officeDocument/2006/relationships/image" Target="../media/image130.emf"/></Relationships>
</file>

<file path=xl/drawings/_rels/vmlDrawing36.vml.rels><?xml version="1.0" encoding="UTF-8" standalone="yes"?>
<Relationships xmlns="http://schemas.openxmlformats.org/package/2006/relationships"><Relationship Id="rId2" Type="http://schemas.openxmlformats.org/officeDocument/2006/relationships/image" Target="../media/image135.emf"/><Relationship Id="rId1" Type="http://schemas.openxmlformats.org/officeDocument/2006/relationships/image" Target="../media/image134.emf"/></Relationships>
</file>

<file path=xl/drawings/_rels/vmlDrawing37.vml.rels><?xml version="1.0" encoding="UTF-8" standalone="yes"?>
<Relationships xmlns="http://schemas.openxmlformats.org/package/2006/relationships"><Relationship Id="rId8" Type="http://schemas.openxmlformats.org/officeDocument/2006/relationships/image" Target="../media/image145.emf"/><Relationship Id="rId3" Type="http://schemas.openxmlformats.org/officeDocument/2006/relationships/image" Target="../media/image140.emf"/><Relationship Id="rId7" Type="http://schemas.openxmlformats.org/officeDocument/2006/relationships/image" Target="../media/image144.emf"/><Relationship Id="rId2" Type="http://schemas.openxmlformats.org/officeDocument/2006/relationships/image" Target="../media/image139.emf"/><Relationship Id="rId1" Type="http://schemas.openxmlformats.org/officeDocument/2006/relationships/image" Target="../media/image138.emf"/><Relationship Id="rId6" Type="http://schemas.openxmlformats.org/officeDocument/2006/relationships/image" Target="../media/image143.emf"/><Relationship Id="rId5" Type="http://schemas.openxmlformats.org/officeDocument/2006/relationships/image" Target="../media/image142.emf"/><Relationship Id="rId4" Type="http://schemas.openxmlformats.org/officeDocument/2006/relationships/image" Target="../media/image141.emf"/><Relationship Id="rId9" Type="http://schemas.openxmlformats.org/officeDocument/2006/relationships/image" Target="../media/image146.emf"/></Relationships>
</file>

<file path=xl/drawings/_rels/vmlDrawing38.vml.rels><?xml version="1.0" encoding="UTF-8" standalone="yes"?>
<Relationships xmlns="http://schemas.openxmlformats.org/package/2006/relationships"><Relationship Id="rId8" Type="http://schemas.openxmlformats.org/officeDocument/2006/relationships/image" Target="../media/image154.emf"/><Relationship Id="rId3" Type="http://schemas.openxmlformats.org/officeDocument/2006/relationships/image" Target="../media/image149.emf"/><Relationship Id="rId7" Type="http://schemas.openxmlformats.org/officeDocument/2006/relationships/image" Target="../media/image153.emf"/><Relationship Id="rId2" Type="http://schemas.openxmlformats.org/officeDocument/2006/relationships/image" Target="../media/image148.emf"/><Relationship Id="rId1" Type="http://schemas.openxmlformats.org/officeDocument/2006/relationships/image" Target="../media/image147.emf"/><Relationship Id="rId6" Type="http://schemas.openxmlformats.org/officeDocument/2006/relationships/image" Target="../media/image152.emf"/><Relationship Id="rId5" Type="http://schemas.openxmlformats.org/officeDocument/2006/relationships/image" Target="../media/image151.emf"/><Relationship Id="rId4" Type="http://schemas.openxmlformats.org/officeDocument/2006/relationships/image" Target="../media/image150.emf"/></Relationships>
</file>

<file path=xl/drawings/_rels/vmlDrawing39.vml.rels><?xml version="1.0" encoding="UTF-8" standalone="yes"?>
<Relationships xmlns="http://schemas.openxmlformats.org/package/2006/relationships"><Relationship Id="rId3" Type="http://schemas.openxmlformats.org/officeDocument/2006/relationships/image" Target="../media/image157.emf"/><Relationship Id="rId2" Type="http://schemas.openxmlformats.org/officeDocument/2006/relationships/image" Target="../media/image156.emf"/><Relationship Id="rId1" Type="http://schemas.openxmlformats.org/officeDocument/2006/relationships/image" Target="../media/image155.emf"/><Relationship Id="rId4" Type="http://schemas.openxmlformats.org/officeDocument/2006/relationships/image" Target="../media/image158.emf"/></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59.emf"/></Relationships>
</file>

<file path=xl/drawings/_rels/vmlDrawing41.vml.rels><?xml version="1.0" encoding="UTF-8" standalone="yes"?>
<Relationships xmlns="http://schemas.openxmlformats.org/package/2006/relationships"><Relationship Id="rId3" Type="http://schemas.openxmlformats.org/officeDocument/2006/relationships/image" Target="../media/image163.emf"/><Relationship Id="rId2" Type="http://schemas.openxmlformats.org/officeDocument/2006/relationships/image" Target="../media/image162.emf"/><Relationship Id="rId1" Type="http://schemas.openxmlformats.org/officeDocument/2006/relationships/image" Target="../media/image161.emf"/><Relationship Id="rId4" Type="http://schemas.openxmlformats.org/officeDocument/2006/relationships/image" Target="../media/image164.emf"/></Relationships>
</file>

<file path=xl/drawings/_rels/vmlDrawing42.vml.rels><?xml version="1.0" encoding="UTF-8" standalone="yes"?>
<Relationships xmlns="http://schemas.openxmlformats.org/package/2006/relationships"><Relationship Id="rId3" Type="http://schemas.openxmlformats.org/officeDocument/2006/relationships/image" Target="../media/image167.emf"/><Relationship Id="rId2" Type="http://schemas.openxmlformats.org/officeDocument/2006/relationships/image" Target="../media/image166.emf"/><Relationship Id="rId1" Type="http://schemas.openxmlformats.org/officeDocument/2006/relationships/image" Target="../media/image165.emf"/></Relationships>
</file>

<file path=xl/drawings/_rels/vmlDrawing43.vml.rels><?xml version="1.0" encoding="UTF-8" standalone="yes"?>
<Relationships xmlns="http://schemas.openxmlformats.org/package/2006/relationships"><Relationship Id="rId8" Type="http://schemas.openxmlformats.org/officeDocument/2006/relationships/image" Target="../media/image177.emf"/><Relationship Id="rId3" Type="http://schemas.openxmlformats.org/officeDocument/2006/relationships/image" Target="../media/image172.emf"/><Relationship Id="rId7" Type="http://schemas.openxmlformats.org/officeDocument/2006/relationships/image" Target="../media/image176.emf"/><Relationship Id="rId2" Type="http://schemas.openxmlformats.org/officeDocument/2006/relationships/image" Target="../media/image171.emf"/><Relationship Id="rId1" Type="http://schemas.openxmlformats.org/officeDocument/2006/relationships/image" Target="../media/image170.emf"/><Relationship Id="rId6" Type="http://schemas.openxmlformats.org/officeDocument/2006/relationships/image" Target="../media/image175.emf"/><Relationship Id="rId5" Type="http://schemas.openxmlformats.org/officeDocument/2006/relationships/image" Target="../media/image174.emf"/><Relationship Id="rId4" Type="http://schemas.openxmlformats.org/officeDocument/2006/relationships/image" Target="../media/image173.emf"/></Relationships>
</file>

<file path=xl/drawings/_rels/vmlDrawing44.vml.rels><?xml version="1.0" encoding="UTF-8" standalone="yes"?>
<Relationships xmlns="http://schemas.openxmlformats.org/package/2006/relationships"><Relationship Id="rId3" Type="http://schemas.openxmlformats.org/officeDocument/2006/relationships/image" Target="../media/image180.emf"/><Relationship Id="rId2" Type="http://schemas.openxmlformats.org/officeDocument/2006/relationships/image" Target="../media/image179.emf"/><Relationship Id="rId1" Type="http://schemas.openxmlformats.org/officeDocument/2006/relationships/image" Target="../media/image178.emf"/><Relationship Id="rId6" Type="http://schemas.openxmlformats.org/officeDocument/2006/relationships/image" Target="../media/image183.emf"/><Relationship Id="rId5" Type="http://schemas.openxmlformats.org/officeDocument/2006/relationships/image" Target="../media/image182.emf"/><Relationship Id="rId4" Type="http://schemas.openxmlformats.org/officeDocument/2006/relationships/image" Target="../media/image181.emf"/></Relationships>
</file>

<file path=xl/drawings/_rels/vmlDrawing45.vml.rels><?xml version="1.0" encoding="UTF-8" standalone="yes"?>
<Relationships xmlns="http://schemas.openxmlformats.org/package/2006/relationships"><Relationship Id="rId8" Type="http://schemas.openxmlformats.org/officeDocument/2006/relationships/image" Target="../media/image190.emf"/><Relationship Id="rId3" Type="http://schemas.openxmlformats.org/officeDocument/2006/relationships/image" Target="../media/image186.emf"/><Relationship Id="rId7" Type="http://schemas.openxmlformats.org/officeDocument/2006/relationships/image" Target="../media/image189.emf"/><Relationship Id="rId2" Type="http://schemas.openxmlformats.org/officeDocument/2006/relationships/image" Target="../media/image185.emf"/><Relationship Id="rId1" Type="http://schemas.openxmlformats.org/officeDocument/2006/relationships/image" Target="../media/image184.emf"/><Relationship Id="rId6" Type="http://schemas.openxmlformats.org/officeDocument/2006/relationships/image" Target="../media/image188.emf"/><Relationship Id="rId5" Type="http://schemas.openxmlformats.org/officeDocument/2006/relationships/image" Target="../media/image187.emf"/><Relationship Id="rId4" Type="http://schemas.openxmlformats.org/officeDocument/2006/relationships/image" Target="../media/image173.emf"/></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91.emf"/></Relationships>
</file>

<file path=xl/drawings/_rels/vmlDrawing47.vml.rels><?xml version="1.0" encoding="UTF-8" standalone="yes"?>
<Relationships xmlns="http://schemas.openxmlformats.org/package/2006/relationships"><Relationship Id="rId2" Type="http://schemas.openxmlformats.org/officeDocument/2006/relationships/image" Target="../media/image196.emf"/><Relationship Id="rId1" Type="http://schemas.openxmlformats.org/officeDocument/2006/relationships/image" Target="../media/image195.emf"/></Relationships>
</file>

<file path=xl/drawings/_rels/vmlDrawing48.vml.rels><?xml version="1.0" encoding="UTF-8" standalone="yes"?>
<Relationships xmlns="http://schemas.openxmlformats.org/package/2006/relationships"><Relationship Id="rId2" Type="http://schemas.openxmlformats.org/officeDocument/2006/relationships/image" Target="../media/image199.emf"/><Relationship Id="rId1" Type="http://schemas.openxmlformats.org/officeDocument/2006/relationships/image" Target="../media/image198.emf"/></Relationships>
</file>

<file path=xl/drawings/_rels/vmlDrawing49.vml.rels><?xml version="1.0" encoding="UTF-8" standalone="yes"?>
<Relationships xmlns="http://schemas.openxmlformats.org/package/2006/relationships"><Relationship Id="rId3" Type="http://schemas.openxmlformats.org/officeDocument/2006/relationships/image" Target="../media/image206.emf"/><Relationship Id="rId2" Type="http://schemas.openxmlformats.org/officeDocument/2006/relationships/image" Target="../media/image205.emf"/><Relationship Id="rId1" Type="http://schemas.openxmlformats.org/officeDocument/2006/relationships/image" Target="../media/image204.emf"/><Relationship Id="rId6" Type="http://schemas.openxmlformats.org/officeDocument/2006/relationships/image" Target="../media/image209.emf"/><Relationship Id="rId5" Type="http://schemas.openxmlformats.org/officeDocument/2006/relationships/image" Target="../media/image208.emf"/><Relationship Id="rId4" Type="http://schemas.openxmlformats.org/officeDocument/2006/relationships/image" Target="../media/image207.emf"/></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11.emf"/><Relationship Id="rId1" Type="http://schemas.openxmlformats.org/officeDocument/2006/relationships/image" Target="../media/image210.emf"/></Relationships>
</file>

<file path=xl/drawings/_rels/vmlDrawing51.vml.rels><?xml version="1.0" encoding="UTF-8" standalone="yes"?>
<Relationships xmlns="http://schemas.openxmlformats.org/package/2006/relationships"><Relationship Id="rId3" Type="http://schemas.openxmlformats.org/officeDocument/2006/relationships/image" Target="../media/image214.emf"/><Relationship Id="rId2" Type="http://schemas.openxmlformats.org/officeDocument/2006/relationships/image" Target="../media/image213.emf"/><Relationship Id="rId1" Type="http://schemas.openxmlformats.org/officeDocument/2006/relationships/image" Target="../media/image212.emf"/><Relationship Id="rId5" Type="http://schemas.openxmlformats.org/officeDocument/2006/relationships/image" Target="../media/image215.emf"/><Relationship Id="rId4" Type="http://schemas.openxmlformats.org/officeDocument/2006/relationships/image" Target="../media/image139.emf"/></Relationships>
</file>

<file path=xl/drawings/_rels/vmlDrawing52.vml.rels><?xml version="1.0" encoding="UTF-8" standalone="yes"?>
<Relationships xmlns="http://schemas.openxmlformats.org/package/2006/relationships"><Relationship Id="rId3" Type="http://schemas.openxmlformats.org/officeDocument/2006/relationships/image" Target="../media/image217.wmf"/><Relationship Id="rId2" Type="http://schemas.openxmlformats.org/officeDocument/2006/relationships/image" Target="../media/image216.wmf"/><Relationship Id="rId1" Type="http://schemas.openxmlformats.org/officeDocument/2006/relationships/image" Target="../media/image213.emf"/></Relationships>
</file>

<file path=xl/drawings/_rels/vmlDrawing54.vml.rels><?xml version="1.0" encoding="UTF-8" standalone="yes"?>
<Relationships xmlns="http://schemas.openxmlformats.org/package/2006/relationships"><Relationship Id="rId3" Type="http://schemas.openxmlformats.org/officeDocument/2006/relationships/image" Target="../media/image219.emf"/><Relationship Id="rId2" Type="http://schemas.openxmlformats.org/officeDocument/2006/relationships/image" Target="../media/image218.emf"/><Relationship Id="rId1" Type="http://schemas.openxmlformats.org/officeDocument/2006/relationships/image" Target="../media/image177.emf"/><Relationship Id="rId4" Type="http://schemas.openxmlformats.org/officeDocument/2006/relationships/image" Target="../media/image220.emf"/></Relationships>
</file>

<file path=xl/drawings/_rels/vmlDrawing55.vml.rels><?xml version="1.0" encoding="UTF-8" standalone="yes"?>
<Relationships xmlns="http://schemas.openxmlformats.org/package/2006/relationships"><Relationship Id="rId3" Type="http://schemas.openxmlformats.org/officeDocument/2006/relationships/image" Target="../media/image223.emf"/><Relationship Id="rId2" Type="http://schemas.openxmlformats.org/officeDocument/2006/relationships/image" Target="../media/image222.emf"/><Relationship Id="rId1" Type="http://schemas.openxmlformats.org/officeDocument/2006/relationships/image" Target="../media/image221.emf"/><Relationship Id="rId4" Type="http://schemas.openxmlformats.org/officeDocument/2006/relationships/image" Target="../media/image224.emf"/></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26.emf"/><Relationship Id="rId1" Type="http://schemas.openxmlformats.org/officeDocument/2006/relationships/image" Target="../media/image225.emf"/></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28.emf"/><Relationship Id="rId1" Type="http://schemas.openxmlformats.org/officeDocument/2006/relationships/image" Target="../media/image227.emf"/></Relationships>
</file>

<file path=xl/drawings/_rels/vmlDrawing58.vml.rels><?xml version="1.0" encoding="UTF-8" standalone="yes"?>
<Relationships xmlns="http://schemas.openxmlformats.org/package/2006/relationships"><Relationship Id="rId3" Type="http://schemas.openxmlformats.org/officeDocument/2006/relationships/image" Target="../media/image231.emf"/><Relationship Id="rId2" Type="http://schemas.openxmlformats.org/officeDocument/2006/relationships/image" Target="../media/image230.emf"/><Relationship Id="rId1" Type="http://schemas.openxmlformats.org/officeDocument/2006/relationships/image" Target="../media/image229.wmf"/></Relationships>
</file>

<file path=xl/drawings/_rels/vmlDrawing59.vml.rels><?xml version="1.0" encoding="UTF-8" standalone="yes"?>
<Relationships xmlns="http://schemas.openxmlformats.org/package/2006/relationships"><Relationship Id="rId3" Type="http://schemas.openxmlformats.org/officeDocument/2006/relationships/image" Target="../media/image233.emf"/><Relationship Id="rId2" Type="http://schemas.openxmlformats.org/officeDocument/2006/relationships/image" Target="../media/image232.emf"/><Relationship Id="rId1" Type="http://schemas.openxmlformats.org/officeDocument/2006/relationships/image" Target="../media/image185.emf"/><Relationship Id="rId4" Type="http://schemas.openxmlformats.org/officeDocument/2006/relationships/image" Target="../media/image234.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21.wmf"/><Relationship Id="rId2" Type="http://schemas.openxmlformats.org/officeDocument/2006/relationships/image" Target="../media/image20.wmf"/><Relationship Id="rId1" Type="http://schemas.openxmlformats.org/officeDocument/2006/relationships/image" Target="../media/image19.emf"/><Relationship Id="rId5" Type="http://schemas.openxmlformats.org/officeDocument/2006/relationships/image" Target="../media/image23.wmf"/><Relationship Id="rId4" Type="http://schemas.openxmlformats.org/officeDocument/2006/relationships/image" Target="../media/image22.wmf"/></Relationships>
</file>

<file path=xl/drawings/_rels/vmlDrawing61.vml.rels><?xml version="1.0" encoding="UTF-8" standalone="yes"?>
<Relationships xmlns="http://schemas.openxmlformats.org/package/2006/relationships"><Relationship Id="rId3" Type="http://schemas.openxmlformats.org/officeDocument/2006/relationships/image" Target="../media/image217.wmf"/><Relationship Id="rId2" Type="http://schemas.openxmlformats.org/officeDocument/2006/relationships/image" Target="../media/image216.wmf"/><Relationship Id="rId1" Type="http://schemas.openxmlformats.org/officeDocument/2006/relationships/image" Target="../media/image213.emf"/></Relationships>
</file>

<file path=xl/drawings/drawing1.xml><?xml version="1.0" encoding="utf-8"?>
<xdr:wsDr xmlns:xdr="http://schemas.openxmlformats.org/drawingml/2006/spreadsheetDrawing" xmlns:a="http://schemas.openxmlformats.org/drawingml/2006/main">
  <xdr:twoCellAnchor editAs="oneCell">
    <xdr:from>
      <xdr:col>7</xdr:col>
      <xdr:colOff>228600</xdr:colOff>
      <xdr:row>1</xdr:row>
      <xdr:rowOff>104775</xdr:rowOff>
    </xdr:from>
    <xdr:to>
      <xdr:col>8</xdr:col>
      <xdr:colOff>523875</xdr:colOff>
      <xdr:row>9</xdr:row>
      <xdr:rowOff>9525</xdr:rowOff>
    </xdr:to>
    <xdr:sp macro="" textlink="">
      <xdr:nvSpPr>
        <xdr:cNvPr id="15365" name="Text Box 5"/>
        <xdr:cNvSpPr txBox="1">
          <a:spLocks noChangeArrowheads="1"/>
        </xdr:cNvSpPr>
      </xdr:nvSpPr>
      <xdr:spPr bwMode="auto">
        <a:xfrm>
          <a:off x="5133975" y="333375"/>
          <a:ext cx="904875" cy="1238250"/>
        </a:xfrm>
        <a:prstGeom prst="rect">
          <a:avLst/>
        </a:prstGeom>
        <a:solidFill>
          <a:srgbClr val="CCFFCC"/>
        </a:solidFill>
        <a:ln w="9525">
          <a:noFill/>
          <a:miter lim="800000"/>
          <a:headEnd/>
          <a:tailEnd/>
        </a:ln>
        <a:effectLst/>
      </xdr:spPr>
      <xdr:txBody>
        <a:bodyPr vertOverflow="clip" wrap="square" lIns="92075" tIns="46038" rIns="92075" bIns="46038" anchor="t" upright="1"/>
        <a:lstStyle/>
        <a:p>
          <a:pPr algn="l" rtl="0">
            <a:defRPr sz="1000"/>
          </a:pPr>
          <a:r>
            <a:rPr lang="en-US" sz="1200" b="0" i="0" u="none" strike="noStrike" baseline="0">
              <a:solidFill>
                <a:srgbClr val="000000"/>
              </a:solidFill>
              <a:latin typeface="Arial"/>
              <a:cs typeface="Arial"/>
            </a:rPr>
            <a:t>•Na Mg Zn</a:t>
          </a:r>
        </a:p>
        <a:p>
          <a:pPr algn="l" rtl="0">
            <a:defRPr sz="1000"/>
          </a:pPr>
          <a:r>
            <a:rPr lang="en-US" sz="1200" b="0" i="0" u="none" strike="noStrike" baseline="0">
              <a:solidFill>
                <a:srgbClr val="000000"/>
              </a:solidFill>
              <a:latin typeface="Arial"/>
              <a:cs typeface="Arial"/>
            </a:rPr>
            <a:t>•Na Zn Mg</a:t>
          </a:r>
        </a:p>
        <a:p>
          <a:pPr algn="l" rtl="0">
            <a:defRPr sz="1000"/>
          </a:pPr>
          <a:r>
            <a:rPr lang="en-US" sz="1200" b="0" i="0" u="none" strike="noStrike" baseline="0">
              <a:solidFill>
                <a:srgbClr val="000000"/>
              </a:solidFill>
              <a:latin typeface="Arial"/>
              <a:cs typeface="Arial"/>
            </a:rPr>
            <a:t>•Mg Zn Na </a:t>
          </a:r>
        </a:p>
        <a:p>
          <a:pPr algn="l" rtl="0">
            <a:defRPr sz="1000"/>
          </a:pPr>
          <a:r>
            <a:rPr lang="en-US" sz="1200" b="0" i="0" u="none" strike="noStrike" baseline="0">
              <a:solidFill>
                <a:srgbClr val="000000"/>
              </a:solidFill>
              <a:latin typeface="Arial"/>
              <a:cs typeface="Arial"/>
            </a:rPr>
            <a:t>•Mg Na Zn </a:t>
          </a:r>
        </a:p>
        <a:p>
          <a:pPr algn="l" rtl="0">
            <a:defRPr sz="1000"/>
          </a:pPr>
          <a:r>
            <a:rPr lang="en-US" sz="1200" b="0" i="0" u="none" strike="noStrike" baseline="0">
              <a:solidFill>
                <a:srgbClr val="000000"/>
              </a:solidFill>
              <a:latin typeface="Arial"/>
              <a:cs typeface="Arial"/>
            </a:rPr>
            <a:t>•Zn Na Mg</a:t>
          </a:r>
        </a:p>
        <a:p>
          <a:pPr algn="l" rtl="0">
            <a:defRPr sz="1000"/>
          </a:pPr>
          <a:r>
            <a:rPr lang="en-US" sz="1200" b="0" i="0" u="none" strike="noStrike" baseline="0">
              <a:solidFill>
                <a:srgbClr val="000000"/>
              </a:solidFill>
              <a:latin typeface="Arial"/>
              <a:cs typeface="Arial"/>
            </a:rPr>
            <a:t>•Zn Mg Na</a:t>
          </a:r>
        </a:p>
        <a:p>
          <a:pPr algn="l" rtl="0">
            <a:defRPr sz="1000"/>
          </a:pPr>
          <a:endParaRPr lang="en-US" sz="1200" b="0" i="0" u="none" strike="noStrike" baseline="0">
            <a:solidFill>
              <a:srgbClr val="000000"/>
            </a:solidFill>
            <a:latin typeface="Arial"/>
            <a:cs typeface="Arial"/>
          </a:endParaRPr>
        </a:p>
      </xdr:txBody>
    </xdr:sp>
    <xdr:clientData/>
  </xdr:twoCellAnchor>
  <xdr:twoCellAnchor editAs="oneCell">
    <xdr:from>
      <xdr:col>6</xdr:col>
      <xdr:colOff>209550</xdr:colOff>
      <xdr:row>8</xdr:row>
      <xdr:rowOff>76200</xdr:rowOff>
    </xdr:from>
    <xdr:to>
      <xdr:col>7</xdr:col>
      <xdr:colOff>285750</xdr:colOff>
      <xdr:row>15</xdr:row>
      <xdr:rowOff>133350</xdr:rowOff>
    </xdr:to>
    <xdr:sp macro="" textlink="">
      <xdr:nvSpPr>
        <xdr:cNvPr id="15367" name="Text Box 7"/>
        <xdr:cNvSpPr txBox="1">
          <a:spLocks noChangeArrowheads="1"/>
        </xdr:cNvSpPr>
      </xdr:nvSpPr>
      <xdr:spPr bwMode="auto">
        <a:xfrm>
          <a:off x="4505325" y="1466850"/>
          <a:ext cx="685800" cy="1247775"/>
        </a:xfrm>
        <a:prstGeom prst="rect">
          <a:avLst/>
        </a:prstGeom>
        <a:solidFill>
          <a:srgbClr val="CCFFCC"/>
        </a:solidFill>
        <a:ln w="9525">
          <a:noFill/>
          <a:miter lim="800000"/>
          <a:headEnd/>
          <a:tailEnd/>
        </a:ln>
        <a:effectLst/>
      </xdr:spPr>
      <xdr:txBody>
        <a:bodyPr vertOverflow="clip" wrap="square" lIns="92075" tIns="46038" rIns="92075" bIns="46038" anchor="t" upright="1"/>
        <a:lstStyle/>
        <a:p>
          <a:pPr algn="l" rtl="0">
            <a:defRPr sz="1000"/>
          </a:pPr>
          <a:r>
            <a:rPr lang="en-US" sz="1200" b="0" i="0" u="none" strike="noStrike" baseline="0">
              <a:solidFill>
                <a:srgbClr val="000000"/>
              </a:solidFill>
              <a:latin typeface="Arial"/>
              <a:cs typeface="Arial"/>
            </a:rPr>
            <a:t>•Na Mg </a:t>
          </a:r>
        </a:p>
        <a:p>
          <a:pPr algn="l" rtl="0">
            <a:defRPr sz="1000"/>
          </a:pPr>
          <a:r>
            <a:rPr lang="en-US" sz="1200" b="0" i="0" u="none" strike="noStrike" baseline="0">
              <a:solidFill>
                <a:srgbClr val="000000"/>
              </a:solidFill>
              <a:latin typeface="Arial"/>
              <a:cs typeface="Arial"/>
            </a:rPr>
            <a:t>•Na Zn</a:t>
          </a:r>
        </a:p>
        <a:p>
          <a:pPr algn="l" rtl="0">
            <a:defRPr sz="1000"/>
          </a:pPr>
          <a:r>
            <a:rPr lang="en-US" sz="1200" b="0" i="0" u="none" strike="noStrike" baseline="0">
              <a:solidFill>
                <a:srgbClr val="000000"/>
              </a:solidFill>
              <a:latin typeface="Arial"/>
              <a:cs typeface="Arial"/>
            </a:rPr>
            <a:t>•Mg Zn  </a:t>
          </a:r>
        </a:p>
        <a:p>
          <a:pPr algn="l" rtl="0">
            <a:defRPr sz="1000"/>
          </a:pPr>
          <a:r>
            <a:rPr lang="en-US" sz="1200" b="0" i="0" u="none" strike="noStrike" baseline="0">
              <a:solidFill>
                <a:srgbClr val="000000"/>
              </a:solidFill>
              <a:latin typeface="Arial"/>
              <a:cs typeface="Arial"/>
            </a:rPr>
            <a:t>•Mg Na</a:t>
          </a:r>
        </a:p>
        <a:p>
          <a:pPr algn="l" rtl="0">
            <a:defRPr sz="1000"/>
          </a:pPr>
          <a:r>
            <a:rPr lang="en-US" sz="1200" b="0" i="0" u="none" strike="noStrike" baseline="0">
              <a:solidFill>
                <a:srgbClr val="000000"/>
              </a:solidFill>
              <a:latin typeface="Arial"/>
              <a:cs typeface="Arial"/>
            </a:rPr>
            <a:t>•Zn Na </a:t>
          </a:r>
        </a:p>
        <a:p>
          <a:pPr algn="l" rtl="0">
            <a:defRPr sz="1000"/>
          </a:pPr>
          <a:r>
            <a:rPr lang="en-US" sz="1200" b="0" i="0" u="none" strike="noStrike" baseline="0">
              <a:solidFill>
                <a:srgbClr val="000000"/>
              </a:solidFill>
              <a:latin typeface="Arial"/>
              <a:cs typeface="Arial"/>
            </a:rPr>
            <a:t>•Zn Mg</a:t>
          </a:r>
        </a:p>
        <a:p>
          <a:pPr algn="l" rtl="0">
            <a:defRPr sz="1000"/>
          </a:pPr>
          <a:endParaRPr lang="en-US" sz="1200" b="0" i="0" u="none" strike="noStrike" baseline="0">
            <a:solidFill>
              <a:srgbClr val="000000"/>
            </a:solidFill>
            <a:latin typeface="Arial"/>
            <a:cs typeface="Arial"/>
          </a:endParaRPr>
        </a:p>
      </xdr:txBody>
    </xdr:sp>
    <xdr:clientData/>
  </xdr:twoCellAnchor>
  <xdr:twoCellAnchor editAs="oneCell">
    <xdr:from>
      <xdr:col>7</xdr:col>
      <xdr:colOff>361950</xdr:colOff>
      <xdr:row>10</xdr:row>
      <xdr:rowOff>19050</xdr:rowOff>
    </xdr:from>
    <xdr:to>
      <xdr:col>8</xdr:col>
      <xdr:colOff>457200</xdr:colOff>
      <xdr:row>21</xdr:row>
      <xdr:rowOff>0</xdr:rowOff>
    </xdr:to>
    <xdr:sp macro="" textlink="">
      <xdr:nvSpPr>
        <xdr:cNvPr id="15369" name="Text Box 9"/>
        <xdr:cNvSpPr txBox="1">
          <a:spLocks noChangeArrowheads="1"/>
        </xdr:cNvSpPr>
      </xdr:nvSpPr>
      <xdr:spPr bwMode="auto">
        <a:xfrm>
          <a:off x="5267325" y="1752600"/>
          <a:ext cx="704850" cy="1819275"/>
        </a:xfrm>
        <a:prstGeom prst="rect">
          <a:avLst/>
        </a:prstGeom>
        <a:solidFill>
          <a:srgbClr val="00CCFF"/>
        </a:solidFill>
        <a:ln w="9525">
          <a:noFill/>
          <a:miter lim="800000"/>
          <a:headEnd/>
          <a:tailEnd/>
        </a:ln>
        <a:effectLst/>
      </xdr:spPr>
      <xdr:txBody>
        <a:bodyPr vertOverflow="clip" wrap="square" lIns="92075" tIns="46038" rIns="92075" bIns="46038" anchor="t" upright="1"/>
        <a:lstStyle/>
        <a:p>
          <a:pPr algn="l" rtl="0">
            <a:defRPr sz="1000"/>
          </a:pPr>
          <a:r>
            <a:rPr lang="en-US" sz="1200" b="0" i="0" u="none" strike="noStrike" baseline="0">
              <a:solidFill>
                <a:srgbClr val="000000"/>
              </a:solidFill>
              <a:latin typeface="Arial"/>
              <a:cs typeface="Arial"/>
            </a:rPr>
            <a:t>•Na Mg </a:t>
          </a:r>
        </a:p>
        <a:p>
          <a:pPr algn="l" rtl="0">
            <a:defRPr sz="1000"/>
          </a:pPr>
          <a:r>
            <a:rPr lang="en-US" sz="1200" b="0" i="0" u="none" strike="noStrike" baseline="0">
              <a:solidFill>
                <a:srgbClr val="000000"/>
              </a:solidFill>
              <a:latin typeface="Arial"/>
              <a:cs typeface="Arial"/>
            </a:rPr>
            <a:t>•Na Zn</a:t>
          </a:r>
        </a:p>
        <a:p>
          <a:pPr algn="l" rtl="0">
            <a:defRPr sz="1000"/>
          </a:pPr>
          <a:r>
            <a:rPr lang="en-US" sz="1200" b="0" i="0" u="none" strike="noStrike" baseline="0">
              <a:solidFill>
                <a:srgbClr val="000000"/>
              </a:solidFill>
              <a:latin typeface="Arial"/>
              <a:cs typeface="Arial"/>
            </a:rPr>
            <a:t>•Mg Zn  </a:t>
          </a:r>
        </a:p>
        <a:p>
          <a:pPr algn="l" rtl="0">
            <a:defRPr sz="1000"/>
          </a:pPr>
          <a:r>
            <a:rPr lang="en-US" sz="1200" b="0" i="0" u="none" strike="noStrike" baseline="0">
              <a:solidFill>
                <a:srgbClr val="000000"/>
              </a:solidFill>
              <a:latin typeface="Arial"/>
              <a:cs typeface="Arial"/>
            </a:rPr>
            <a:t>•Mg Na</a:t>
          </a:r>
        </a:p>
        <a:p>
          <a:pPr algn="l" rtl="0">
            <a:defRPr sz="1000"/>
          </a:pPr>
          <a:r>
            <a:rPr lang="en-US" sz="1200" b="0" i="0" u="none" strike="noStrike" baseline="0">
              <a:solidFill>
                <a:srgbClr val="000000"/>
              </a:solidFill>
              <a:latin typeface="Arial"/>
              <a:cs typeface="Arial"/>
            </a:rPr>
            <a:t>•Zn Na </a:t>
          </a:r>
        </a:p>
        <a:p>
          <a:pPr algn="l" rtl="0">
            <a:defRPr sz="1000"/>
          </a:pPr>
          <a:r>
            <a:rPr lang="en-US" sz="1200" b="0" i="0" u="none" strike="noStrike" baseline="0">
              <a:solidFill>
                <a:srgbClr val="000000"/>
              </a:solidFill>
              <a:latin typeface="Arial"/>
              <a:cs typeface="Arial"/>
            </a:rPr>
            <a:t>•Zn Mg</a:t>
          </a:r>
        </a:p>
        <a:p>
          <a:pPr algn="l" rtl="0">
            <a:defRPr sz="1000"/>
          </a:pPr>
          <a:r>
            <a:rPr lang="en-US" sz="1200" b="0" i="0" u="none" strike="noStrike" baseline="0">
              <a:solidFill>
                <a:srgbClr val="000000"/>
              </a:solidFill>
              <a:latin typeface="Arial"/>
              <a:cs typeface="Arial"/>
            </a:rPr>
            <a:t>•Na Na</a:t>
          </a:r>
        </a:p>
        <a:p>
          <a:pPr algn="l" rtl="0">
            <a:defRPr sz="1000"/>
          </a:pPr>
          <a:r>
            <a:rPr lang="en-US" sz="1200" b="0" i="0" u="none" strike="noStrike" baseline="0">
              <a:solidFill>
                <a:srgbClr val="000000"/>
              </a:solidFill>
              <a:latin typeface="Arial"/>
              <a:cs typeface="Arial"/>
            </a:rPr>
            <a:t>•Zn Zn</a:t>
          </a:r>
        </a:p>
        <a:p>
          <a:pPr algn="l" rtl="0">
            <a:defRPr sz="1000"/>
          </a:pPr>
          <a:r>
            <a:rPr lang="en-US" sz="1200" b="0" i="0" u="none" strike="noStrike" baseline="0">
              <a:solidFill>
                <a:srgbClr val="000000"/>
              </a:solidFill>
              <a:latin typeface="Arial"/>
              <a:cs typeface="Arial"/>
            </a:rPr>
            <a:t>•Mg Mg  </a:t>
          </a:r>
        </a:p>
        <a:p>
          <a:pPr algn="l" rtl="0">
            <a:defRPr sz="1000"/>
          </a:pPr>
          <a:endParaRPr lang="en-US" sz="1200" b="0" i="0" u="none" strike="noStrike" baseline="0">
            <a:solidFill>
              <a:srgbClr val="000000"/>
            </a:solidFill>
            <a:latin typeface="Arial"/>
            <a:cs typeface="Arial"/>
          </a:endParaRPr>
        </a:p>
      </xdr:txBody>
    </xdr:sp>
    <xdr:clientData/>
  </xdr:twoCellAnchor>
  <xdr:twoCellAnchor editAs="oneCell">
    <xdr:from>
      <xdr:col>6</xdr:col>
      <xdr:colOff>276225</xdr:colOff>
      <xdr:row>21</xdr:row>
      <xdr:rowOff>47625</xdr:rowOff>
    </xdr:from>
    <xdr:to>
      <xdr:col>8</xdr:col>
      <xdr:colOff>466725</xdr:colOff>
      <xdr:row>25</xdr:row>
      <xdr:rowOff>19050</xdr:rowOff>
    </xdr:to>
    <xdr:sp macro="" textlink="">
      <xdr:nvSpPr>
        <xdr:cNvPr id="15373" name="Text Box 13"/>
        <xdr:cNvSpPr txBox="1">
          <a:spLocks noChangeArrowheads="1"/>
        </xdr:cNvSpPr>
      </xdr:nvSpPr>
      <xdr:spPr bwMode="auto">
        <a:xfrm>
          <a:off x="4572000" y="3619500"/>
          <a:ext cx="1409700" cy="647700"/>
        </a:xfrm>
        <a:prstGeom prst="rect">
          <a:avLst/>
        </a:prstGeom>
        <a:solidFill>
          <a:srgbClr val="99CCFF"/>
        </a:solidFill>
        <a:ln w="9525">
          <a:noFill/>
          <a:miter lim="800000"/>
          <a:headEnd/>
          <a:tailEnd/>
        </a:ln>
        <a:effectLst/>
      </xdr:spPr>
      <xdr:txBody>
        <a:bodyPr vertOverflow="clip" wrap="square" lIns="92075" tIns="46038" rIns="92075" bIns="46038" anchor="t" upright="1"/>
        <a:lstStyle/>
        <a:p>
          <a:pPr algn="l" rtl="0">
            <a:defRPr sz="1000"/>
          </a:pPr>
          <a:r>
            <a:rPr lang="en-US" sz="1200" b="0" i="0" u="none" strike="noStrike" baseline="0">
              <a:solidFill>
                <a:srgbClr val="000000"/>
              </a:solidFill>
              <a:latin typeface="Arial"/>
              <a:cs typeface="Arial"/>
            </a:rPr>
            <a:t>•Na Mg </a:t>
          </a:r>
          <a:r>
            <a:rPr lang="bg-BG" sz="1200" b="0" i="0" u="none" strike="noStrike" baseline="0">
              <a:solidFill>
                <a:srgbClr val="000000"/>
              </a:solidFill>
              <a:latin typeface="Arial"/>
              <a:cs typeface="Arial"/>
            </a:rPr>
            <a:t>и  </a:t>
          </a:r>
          <a:r>
            <a:rPr lang="en-US" sz="1200" b="0" i="0" u="none" strike="noStrike" baseline="0">
              <a:solidFill>
                <a:srgbClr val="000000"/>
              </a:solidFill>
              <a:latin typeface="Arial"/>
              <a:cs typeface="Arial"/>
            </a:rPr>
            <a:t>Mg Na</a:t>
          </a:r>
        </a:p>
        <a:p>
          <a:pPr algn="l" rtl="0">
            <a:defRPr sz="1000"/>
          </a:pPr>
          <a:r>
            <a:rPr lang="en-US" sz="1200" b="0" i="0" u="none" strike="noStrike" baseline="0">
              <a:solidFill>
                <a:srgbClr val="000000"/>
              </a:solidFill>
              <a:latin typeface="Arial"/>
              <a:cs typeface="Arial"/>
            </a:rPr>
            <a:t>•Na  Zn </a:t>
          </a:r>
          <a:r>
            <a:rPr lang="bg-BG" sz="1200" b="0" i="0" u="none" strike="noStrike" baseline="0">
              <a:solidFill>
                <a:srgbClr val="000000"/>
              </a:solidFill>
              <a:latin typeface="Arial"/>
              <a:cs typeface="Arial"/>
            </a:rPr>
            <a:t>и  </a:t>
          </a:r>
          <a:r>
            <a:rPr lang="en-US" sz="1200" b="0" i="0" u="none" strike="noStrike" baseline="0">
              <a:solidFill>
                <a:srgbClr val="000000"/>
              </a:solidFill>
              <a:latin typeface="Arial"/>
              <a:cs typeface="Arial"/>
            </a:rPr>
            <a:t>Zn Na</a:t>
          </a:r>
        </a:p>
        <a:p>
          <a:pPr algn="l" rtl="0">
            <a:defRPr sz="1000"/>
          </a:pPr>
          <a:r>
            <a:rPr lang="en-US" sz="1200" b="0" i="0" u="none" strike="noStrike" baseline="0">
              <a:solidFill>
                <a:srgbClr val="000000"/>
              </a:solidFill>
              <a:latin typeface="Arial"/>
              <a:cs typeface="Arial"/>
            </a:rPr>
            <a:t>•Mg Zn </a:t>
          </a:r>
          <a:r>
            <a:rPr lang="bg-BG" sz="1200" b="0" i="0" u="none" strike="noStrike" baseline="0">
              <a:solidFill>
                <a:srgbClr val="000000"/>
              </a:solidFill>
              <a:latin typeface="Arial"/>
              <a:cs typeface="Arial"/>
            </a:rPr>
            <a:t>и </a:t>
          </a:r>
          <a:r>
            <a:rPr lang="en-US" sz="1200" b="0" i="0" u="none" strike="noStrike" baseline="0">
              <a:solidFill>
                <a:srgbClr val="000000"/>
              </a:solidFill>
              <a:latin typeface="Arial"/>
              <a:cs typeface="Arial"/>
            </a:rPr>
            <a:t>Zn Mg</a:t>
          </a:r>
        </a:p>
        <a:p>
          <a:pPr algn="l" rtl="0">
            <a:defRPr sz="1000"/>
          </a:pPr>
          <a:endParaRPr lang="en-US" sz="1200" b="0" i="0" u="none" strike="noStrike" baseline="0">
            <a:solidFill>
              <a:srgbClr val="000000"/>
            </a:solidFill>
            <a:latin typeface="Arial"/>
            <a:cs typeface="Arial"/>
          </a:endParaRPr>
        </a:p>
      </xdr:txBody>
    </xdr:sp>
    <xdr:clientData/>
  </xdr:twoCellAnchor>
  <xdr:oneCellAnchor>
    <xdr:from>
      <xdr:col>6</xdr:col>
      <xdr:colOff>266700</xdr:colOff>
      <xdr:row>25</xdr:row>
      <xdr:rowOff>142875</xdr:rowOff>
    </xdr:from>
    <xdr:ext cx="1552575" cy="1241112"/>
    <xdr:sp macro="" textlink="">
      <xdr:nvSpPr>
        <xdr:cNvPr id="15375" name="Text Box 15"/>
        <xdr:cNvSpPr txBox="1">
          <a:spLocks noChangeArrowheads="1"/>
        </xdr:cNvSpPr>
      </xdr:nvSpPr>
      <xdr:spPr bwMode="auto">
        <a:xfrm>
          <a:off x="4562475" y="4391025"/>
          <a:ext cx="1552575" cy="1241112"/>
        </a:xfrm>
        <a:prstGeom prst="rect">
          <a:avLst/>
        </a:prstGeom>
        <a:solidFill>
          <a:srgbClr val="00CCFF"/>
        </a:solidFill>
        <a:ln w="9525" algn="ctr">
          <a:noFill/>
          <a:miter lim="800000"/>
          <a:headEnd/>
          <a:tailEnd/>
        </a:ln>
        <a:effectLst/>
      </xdr:spPr>
      <xdr:txBody>
        <a:bodyPr wrap="square" lIns="92075" tIns="46038" rIns="92075" bIns="46038" anchor="t" upright="1">
          <a:noAutofit/>
        </a:bodyPr>
        <a:lstStyle/>
        <a:p>
          <a:pPr algn="l" rtl="0">
            <a:defRPr sz="1000"/>
          </a:pPr>
          <a:r>
            <a:rPr lang="en-US" sz="1200" b="0" i="0" u="none" strike="noStrike" baseline="0">
              <a:solidFill>
                <a:srgbClr val="000000"/>
              </a:solidFill>
              <a:latin typeface="Arial"/>
              <a:cs typeface="Arial"/>
            </a:rPr>
            <a:t>•Na Mg </a:t>
          </a:r>
          <a:r>
            <a:rPr lang="bg-BG" sz="1200" b="0" i="0" u="none" strike="noStrike" baseline="0">
              <a:solidFill>
                <a:srgbClr val="000000"/>
              </a:solidFill>
              <a:latin typeface="Arial"/>
              <a:cs typeface="Arial"/>
            </a:rPr>
            <a:t>и  </a:t>
          </a:r>
          <a:r>
            <a:rPr lang="en-US" sz="1200" b="0" i="0" u="none" strike="noStrike" baseline="0">
              <a:solidFill>
                <a:srgbClr val="000000"/>
              </a:solidFill>
              <a:latin typeface="Arial"/>
              <a:cs typeface="Arial"/>
            </a:rPr>
            <a:t>Mg Na</a:t>
          </a:r>
        </a:p>
        <a:p>
          <a:pPr algn="l" rtl="0">
            <a:defRPr sz="1000"/>
          </a:pPr>
          <a:r>
            <a:rPr lang="en-US" sz="1200" b="0" i="0" u="none" strike="noStrike" baseline="0">
              <a:solidFill>
                <a:srgbClr val="000000"/>
              </a:solidFill>
              <a:latin typeface="Arial"/>
              <a:cs typeface="Arial"/>
            </a:rPr>
            <a:t>•Na  Zn </a:t>
          </a:r>
          <a:r>
            <a:rPr lang="bg-BG" sz="1200" b="0" i="0" u="none" strike="noStrike" baseline="0">
              <a:solidFill>
                <a:srgbClr val="000000"/>
              </a:solidFill>
              <a:latin typeface="Arial"/>
              <a:cs typeface="Arial"/>
            </a:rPr>
            <a:t>и  </a:t>
          </a:r>
          <a:r>
            <a:rPr lang="en-US" sz="1200" b="0" i="0" u="none" strike="noStrike" baseline="0">
              <a:solidFill>
                <a:srgbClr val="000000"/>
              </a:solidFill>
              <a:latin typeface="Arial"/>
              <a:cs typeface="Arial"/>
            </a:rPr>
            <a:t>Zn Na</a:t>
          </a:r>
        </a:p>
        <a:p>
          <a:pPr algn="l" rtl="0">
            <a:defRPr sz="1000"/>
          </a:pPr>
          <a:r>
            <a:rPr lang="en-US" sz="1200" b="0" i="0" u="none" strike="noStrike" baseline="0">
              <a:solidFill>
                <a:srgbClr val="000000"/>
              </a:solidFill>
              <a:latin typeface="Arial"/>
              <a:cs typeface="Arial"/>
            </a:rPr>
            <a:t>•Mg Zn </a:t>
          </a:r>
          <a:r>
            <a:rPr lang="bg-BG" sz="1200" b="0" i="0" u="none" strike="noStrike" baseline="0">
              <a:solidFill>
                <a:srgbClr val="000000"/>
              </a:solidFill>
              <a:latin typeface="Arial"/>
              <a:cs typeface="Arial"/>
            </a:rPr>
            <a:t>и </a:t>
          </a:r>
          <a:r>
            <a:rPr lang="en-US" sz="1200" b="0" i="0" u="none" strike="noStrike" baseline="0">
              <a:solidFill>
                <a:srgbClr val="000000"/>
              </a:solidFill>
              <a:latin typeface="Arial"/>
              <a:cs typeface="Arial"/>
            </a:rPr>
            <a:t>Zn Mg</a:t>
          </a:r>
        </a:p>
        <a:p>
          <a:pPr algn="l" rtl="0">
            <a:defRPr sz="1000"/>
          </a:pPr>
          <a:r>
            <a:rPr lang="en-US" sz="1200" b="0" i="0" u="none" strike="noStrike" baseline="0">
              <a:solidFill>
                <a:srgbClr val="000000"/>
              </a:solidFill>
              <a:latin typeface="Arial"/>
              <a:cs typeface="Arial"/>
            </a:rPr>
            <a:t>•Na  Na</a:t>
          </a:r>
        </a:p>
        <a:p>
          <a:pPr algn="l" rtl="0">
            <a:defRPr sz="1000"/>
          </a:pPr>
          <a:r>
            <a:rPr lang="en-US" sz="1200" b="0" i="0" u="none" strike="noStrike" baseline="0">
              <a:solidFill>
                <a:srgbClr val="000000"/>
              </a:solidFill>
              <a:latin typeface="Arial"/>
              <a:cs typeface="Arial"/>
            </a:rPr>
            <a:t>•Mg Mg</a:t>
          </a:r>
        </a:p>
        <a:p>
          <a:pPr algn="l" rtl="0">
            <a:defRPr sz="1000"/>
          </a:pPr>
          <a:r>
            <a:rPr lang="en-US" sz="1200" b="0" i="0" u="none" strike="noStrike" baseline="0">
              <a:solidFill>
                <a:srgbClr val="000000"/>
              </a:solidFill>
              <a:latin typeface="Arial"/>
              <a:cs typeface="Arial"/>
            </a:rPr>
            <a:t>•Zn Zn</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8</xdr:col>
      <xdr:colOff>295275</xdr:colOff>
      <xdr:row>10</xdr:row>
      <xdr:rowOff>123825</xdr:rowOff>
    </xdr:from>
    <xdr:to>
      <xdr:col>13</xdr:col>
      <xdr:colOff>247650</xdr:colOff>
      <xdr:row>23</xdr:row>
      <xdr:rowOff>142875</xdr:rowOff>
    </xdr:to>
    <xdr:pic>
      <xdr:nvPicPr>
        <xdr:cNvPr id="9490" name="Picture 2" descr="figure-01-25"/>
        <xdr:cNvPicPr>
          <a:picLocks noChangeAspect="1" noChangeArrowheads="1"/>
        </xdr:cNvPicPr>
      </xdr:nvPicPr>
      <xdr:blipFill>
        <a:blip xmlns:r="http://schemas.openxmlformats.org/officeDocument/2006/relationships" r:embed="rId1" cstate="print"/>
        <a:srcRect/>
        <a:stretch>
          <a:fillRect/>
        </a:stretch>
      </xdr:blipFill>
      <xdr:spPr bwMode="auto">
        <a:xfrm>
          <a:off x="5019675" y="1971675"/>
          <a:ext cx="3343275" cy="2266950"/>
        </a:xfrm>
        <a:prstGeom prst="rect">
          <a:avLst/>
        </a:prstGeom>
        <a:noFill/>
        <a:ln w="9525">
          <a:noFill/>
          <a:miter lim="800000"/>
          <a:headEnd/>
          <a:tailEnd/>
        </a:ln>
      </xdr:spPr>
    </xdr:pic>
    <xdr:clientData/>
  </xdr:twoCellAnchor>
  <xdr:twoCellAnchor>
    <xdr:from>
      <xdr:col>7</xdr:col>
      <xdr:colOff>9525</xdr:colOff>
      <xdr:row>23</xdr:row>
      <xdr:rowOff>142875</xdr:rowOff>
    </xdr:from>
    <xdr:to>
      <xdr:col>13</xdr:col>
      <xdr:colOff>66675</xdr:colOff>
      <xdr:row>25</xdr:row>
      <xdr:rowOff>114300</xdr:rowOff>
    </xdr:to>
    <xdr:sp macro="" textlink="">
      <xdr:nvSpPr>
        <xdr:cNvPr id="9238" name="Text Box 22"/>
        <xdr:cNvSpPr txBox="1">
          <a:spLocks noChangeArrowheads="1"/>
        </xdr:cNvSpPr>
      </xdr:nvSpPr>
      <xdr:spPr bwMode="auto">
        <a:xfrm>
          <a:off x="4124325" y="4238625"/>
          <a:ext cx="4057650" cy="485775"/>
        </a:xfrm>
        <a:prstGeom prst="rect">
          <a:avLst/>
        </a:prstGeom>
        <a:noFill/>
        <a:ln w="12700">
          <a:noFill/>
          <a:miter lim="800000"/>
          <a:headEnd/>
          <a:tailEnd/>
        </a:ln>
        <a:effectLst/>
      </xdr:spPr>
      <xdr:txBody>
        <a:bodyPr vertOverflow="clip" wrap="square" lIns="91440" tIns="45720" rIns="91440" bIns="45720" anchor="t" upright="1"/>
        <a:lstStyle/>
        <a:p>
          <a:pPr algn="l" rtl="0">
            <a:defRPr sz="1000"/>
          </a:pPr>
          <a:r>
            <a:rPr lang="bg-BG" sz="1100" b="1" i="0" u="none" strike="noStrike" baseline="0">
              <a:solidFill>
                <a:srgbClr val="000000"/>
              </a:solidFill>
              <a:latin typeface="Times New Roman"/>
              <a:cs typeface="Times New Roman"/>
            </a:rPr>
            <a:t>истинската стойност се намира с вероятност</a:t>
          </a:r>
        </a:p>
        <a:p>
          <a:pPr algn="l" rtl="0">
            <a:defRPr sz="1000"/>
          </a:pPr>
          <a:r>
            <a:rPr lang="bg-BG" sz="1100" b="1" i="0" u="none" strike="noStrike" baseline="0">
              <a:solidFill>
                <a:srgbClr val="000000"/>
              </a:solidFill>
              <a:latin typeface="Times New Roman"/>
              <a:cs typeface="Times New Roman"/>
            </a:rPr>
            <a:t> Р = (1-) в интервала </a:t>
          </a:r>
          <a:endParaRPr lang="bg-BG" sz="1000" b="0" i="0" u="none" strike="noStrike" baseline="0">
            <a:solidFill>
              <a:srgbClr val="000000"/>
            </a:solidFill>
            <a:latin typeface="Times New Roman"/>
            <a:cs typeface="Times New Roman"/>
          </a:endParaRPr>
        </a:p>
        <a:p>
          <a:pPr algn="l" rtl="0">
            <a:defRPr sz="1000"/>
          </a:pPr>
          <a:endParaRPr lang="bg-BG" sz="1000" b="0" i="0" u="none" strike="noStrike" baseline="0">
            <a:solidFill>
              <a:srgbClr val="000000"/>
            </a:solidFill>
            <a:latin typeface="Times New Roman"/>
            <a:cs typeface="Times New Roman"/>
          </a:endParaRPr>
        </a:p>
      </xdr:txBody>
    </xdr:sp>
    <xdr:clientData/>
  </xdr:twoCellAnchor>
  <xdr:twoCellAnchor>
    <xdr:from>
      <xdr:col>3</xdr:col>
      <xdr:colOff>180975</xdr:colOff>
      <xdr:row>44</xdr:row>
      <xdr:rowOff>85725</xdr:rowOff>
    </xdr:from>
    <xdr:to>
      <xdr:col>5</xdr:col>
      <xdr:colOff>533400</xdr:colOff>
      <xdr:row>57</xdr:row>
      <xdr:rowOff>57150</xdr:rowOff>
    </xdr:to>
    <xdr:graphicFrame macro="">
      <xdr:nvGraphicFramePr>
        <xdr:cNvPr id="9492"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142875</xdr:colOff>
      <xdr:row>35</xdr:row>
      <xdr:rowOff>9525</xdr:rowOff>
    </xdr:from>
    <xdr:to>
      <xdr:col>11</xdr:col>
      <xdr:colOff>590550</xdr:colOff>
      <xdr:row>37</xdr:row>
      <xdr:rowOff>161925</xdr:rowOff>
    </xdr:to>
    <xdr:pic>
      <xdr:nvPicPr>
        <xdr:cNvPr id="9493" name="Picture 35"/>
        <xdr:cNvPicPr>
          <a:picLocks noChangeAspect="1" noChangeArrowheads="1"/>
        </xdr:cNvPicPr>
      </xdr:nvPicPr>
      <xdr:blipFill>
        <a:blip xmlns:r="http://schemas.openxmlformats.org/officeDocument/2006/relationships" r:embed="rId3" cstate="print"/>
        <a:srcRect/>
        <a:stretch>
          <a:fillRect/>
        </a:stretch>
      </xdr:blipFill>
      <xdr:spPr bwMode="auto">
        <a:xfrm>
          <a:off x="3648075" y="6391275"/>
          <a:ext cx="3733800" cy="47625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72877</xdr:colOff>
      <xdr:row>3</xdr:row>
      <xdr:rowOff>82624</xdr:rowOff>
    </xdr:from>
    <xdr:to>
      <xdr:col>9</xdr:col>
      <xdr:colOff>530077</xdr:colOff>
      <xdr:row>20</xdr:row>
      <xdr:rowOff>73099</xdr:rowOff>
    </xdr:to>
    <xdr:graphicFrame macro="">
      <xdr:nvGraphicFramePr>
        <xdr:cNvPr id="171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26</xdr:col>
      <xdr:colOff>257175</xdr:colOff>
      <xdr:row>1</xdr:row>
      <xdr:rowOff>47625</xdr:rowOff>
    </xdr:from>
    <xdr:to>
      <xdr:col>35</xdr:col>
      <xdr:colOff>19050</xdr:colOff>
      <xdr:row>19</xdr:row>
      <xdr:rowOff>38100</xdr:rowOff>
    </xdr:to>
    <xdr:graphicFrame macro="">
      <xdr:nvGraphicFramePr>
        <xdr:cNvPr id="171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13</xdr:col>
      <xdr:colOff>190500</xdr:colOff>
      <xdr:row>10</xdr:row>
      <xdr:rowOff>104775</xdr:rowOff>
    </xdr:from>
    <xdr:to>
      <xdr:col>17</xdr:col>
      <xdr:colOff>257175</xdr:colOff>
      <xdr:row>20</xdr:row>
      <xdr:rowOff>38100</xdr:rowOff>
    </xdr:to>
    <xdr:sp macro="" textlink="">
      <xdr:nvSpPr>
        <xdr:cNvPr id="1051" name="Text Box 27"/>
        <xdr:cNvSpPr txBox="1">
          <a:spLocks noChangeArrowheads="1"/>
        </xdr:cNvSpPr>
      </xdr:nvSpPr>
      <xdr:spPr bwMode="auto">
        <a:xfrm>
          <a:off x="7781925" y="1952625"/>
          <a:ext cx="2200275" cy="1762125"/>
        </a:xfrm>
        <a:prstGeom prst="rect">
          <a:avLst/>
        </a:prstGeom>
        <a:solidFill>
          <a:srgbClr val="00FFFF"/>
        </a:solidFill>
        <a:ln w="9525">
          <a:solidFill>
            <a:srgbClr val="000000"/>
          </a:solidFill>
          <a:miter lim="800000"/>
          <a:headEnd/>
          <a:tailEnd/>
        </a:ln>
      </xdr:spPr>
      <xdr:txBody>
        <a:bodyPr vertOverflow="clip" wrap="square" lIns="36576" tIns="22860" rIns="0" bIns="0" anchor="t" upright="1"/>
        <a:lstStyle/>
        <a:p>
          <a:pPr algn="l" rtl="0">
            <a:defRPr sz="1000"/>
          </a:pPr>
          <a:r>
            <a:rPr lang="bg-BG" sz="1200" b="0" i="0" u="none" strike="noStrike" baseline="0">
              <a:solidFill>
                <a:srgbClr val="000000"/>
              </a:solidFill>
              <a:latin typeface="Arial"/>
              <a:cs typeface="Arial"/>
            </a:rPr>
            <a:t>Максимума се намира </a:t>
          </a:r>
        </a:p>
        <a:p>
          <a:pPr algn="l" rtl="0">
            <a:defRPr sz="1000"/>
          </a:pPr>
          <a:r>
            <a:rPr lang="bg-BG" sz="1200" b="0" i="0" u="none" strike="noStrike" baseline="0">
              <a:solidFill>
                <a:srgbClr val="000000"/>
              </a:solidFill>
              <a:latin typeface="Arial"/>
              <a:cs typeface="Arial"/>
            </a:rPr>
            <a:t>при </a:t>
          </a:r>
          <a:r>
            <a:rPr lang="en-US" sz="1200" b="1" i="0" u="none" strike="noStrike" baseline="0">
              <a:solidFill>
                <a:srgbClr val="000000"/>
              </a:solidFill>
              <a:latin typeface="Arial"/>
              <a:cs typeface="Arial"/>
            </a:rPr>
            <a:t>x = µ</a:t>
          </a:r>
          <a:endParaRPr lang="en-US" sz="1200" b="0" i="0" u="none" strike="noStrike" baseline="0">
            <a:solidFill>
              <a:srgbClr val="000000"/>
            </a:solidFill>
            <a:latin typeface="Arial"/>
            <a:cs typeface="Arial"/>
          </a:endParaRPr>
        </a:p>
        <a:p>
          <a:pPr algn="l" rtl="0">
            <a:defRPr sz="1000"/>
          </a:pPr>
          <a:r>
            <a:rPr lang="bg-BG" sz="1200" b="0" i="0" u="none" strike="noStrike" baseline="0">
              <a:solidFill>
                <a:srgbClr val="000000"/>
              </a:solidFill>
              <a:latin typeface="Arial"/>
              <a:cs typeface="Arial"/>
            </a:rPr>
            <a:t>Двете инфлексни точки са при </a:t>
          </a:r>
        </a:p>
        <a:p>
          <a:pPr algn="l" rtl="0">
            <a:defRPr sz="1000"/>
          </a:pPr>
          <a:r>
            <a:rPr lang="en-US" sz="1200" b="1" i="0" u="none" strike="noStrike" baseline="0">
              <a:solidFill>
                <a:srgbClr val="000000"/>
              </a:solidFill>
              <a:latin typeface="Arial"/>
              <a:cs typeface="Arial"/>
            </a:rPr>
            <a:t>x1 = µ - </a:t>
          </a:r>
          <a:r>
            <a:rPr lang="en-US" sz="1200" b="1" i="0" u="none" strike="noStrike" baseline="0">
              <a:solidFill>
                <a:srgbClr val="000000"/>
              </a:solidFill>
              <a:latin typeface="Symbol"/>
            </a:rPr>
            <a:t>s </a:t>
          </a:r>
          <a:r>
            <a:rPr lang="bg-BG" sz="1200" b="0" i="0" u="none" strike="noStrike" baseline="0">
              <a:solidFill>
                <a:srgbClr val="000000"/>
              </a:solidFill>
              <a:latin typeface="Arial"/>
              <a:cs typeface="Arial"/>
            </a:rPr>
            <a:t>и </a:t>
          </a:r>
        </a:p>
        <a:p>
          <a:pPr algn="l" rtl="0">
            <a:defRPr sz="1000"/>
          </a:pPr>
          <a:r>
            <a:rPr lang="en-US" sz="1200" b="1" i="0" u="none" strike="noStrike" baseline="0">
              <a:solidFill>
                <a:srgbClr val="000000"/>
              </a:solidFill>
              <a:latin typeface="Arial"/>
              <a:cs typeface="Arial"/>
            </a:rPr>
            <a:t>x2 = µ + </a:t>
          </a:r>
          <a:r>
            <a:rPr lang="en-US" sz="1200" b="1" i="0" u="none" strike="noStrike" baseline="0">
              <a:solidFill>
                <a:srgbClr val="000000"/>
              </a:solidFill>
              <a:latin typeface="Symbol"/>
            </a:rPr>
            <a:t>s</a:t>
          </a:r>
          <a:endParaRPr lang="en-US" sz="1200" b="0" i="0" u="none" strike="noStrike" baseline="0">
            <a:solidFill>
              <a:srgbClr val="000000"/>
            </a:solidFill>
            <a:latin typeface="Symbol"/>
          </a:endParaRPr>
        </a:p>
        <a:p>
          <a:pPr algn="l" rtl="0">
            <a:defRPr sz="1000"/>
          </a:pPr>
          <a:r>
            <a:rPr lang="bg-BG" sz="1200" b="0" i="0" u="none" strike="noStrike" baseline="0">
              <a:solidFill>
                <a:srgbClr val="000000"/>
              </a:solidFill>
              <a:latin typeface="Arial"/>
              <a:cs typeface="Arial"/>
            </a:rPr>
            <a:t>кривата достига </a:t>
          </a:r>
          <a:r>
            <a:rPr lang="en-US" sz="1200" b="1" i="0" u="none" strike="noStrike" baseline="0">
              <a:solidFill>
                <a:srgbClr val="000000"/>
              </a:solidFill>
              <a:latin typeface="Arial"/>
              <a:cs typeface="Arial"/>
            </a:rPr>
            <a:t>y = 0 </a:t>
          </a:r>
          <a:endParaRPr lang="en-US" sz="1200" b="0" i="0" u="none" strike="noStrike" baseline="0">
            <a:solidFill>
              <a:srgbClr val="000000"/>
            </a:solidFill>
            <a:latin typeface="Arial"/>
            <a:cs typeface="Arial"/>
          </a:endParaRPr>
        </a:p>
        <a:p>
          <a:pPr algn="l" rtl="0">
            <a:defRPr sz="1000"/>
          </a:pPr>
          <a:r>
            <a:rPr lang="bg-BG" sz="1200" b="0" i="0" u="none" strike="noStrike" baseline="0">
              <a:solidFill>
                <a:srgbClr val="000000"/>
              </a:solidFill>
              <a:latin typeface="Arial"/>
              <a:cs typeface="Arial"/>
            </a:rPr>
            <a:t>при </a:t>
          </a:r>
          <a:r>
            <a:rPr lang="en-US" sz="1200" b="1" i="0" u="none" strike="noStrike" baseline="0">
              <a:solidFill>
                <a:srgbClr val="000000"/>
              </a:solidFill>
              <a:latin typeface="Arial"/>
              <a:cs typeface="Arial"/>
            </a:rPr>
            <a:t>x = - </a:t>
          </a:r>
          <a:r>
            <a:rPr lang="en-US" sz="1200" b="1" i="0" u="none" strike="noStrike" baseline="0">
              <a:solidFill>
                <a:srgbClr val="000000"/>
              </a:solidFill>
              <a:latin typeface="Symbol"/>
            </a:rPr>
            <a:t>¥</a:t>
          </a:r>
          <a:endParaRPr lang="en-US" sz="1200" b="0" i="0" u="none" strike="noStrike" baseline="0">
            <a:solidFill>
              <a:srgbClr val="000000"/>
            </a:solidFill>
            <a:latin typeface="Symbol"/>
          </a:endParaRPr>
        </a:p>
        <a:p>
          <a:pPr algn="l" rtl="0">
            <a:defRPr sz="1000"/>
          </a:pPr>
          <a:r>
            <a:rPr lang="bg-BG" sz="1200" b="0" i="0" u="none" strike="noStrike" baseline="0">
              <a:solidFill>
                <a:srgbClr val="000000"/>
              </a:solidFill>
              <a:latin typeface="Arial"/>
              <a:cs typeface="Arial"/>
            </a:rPr>
            <a:t>и при </a:t>
          </a:r>
          <a:r>
            <a:rPr lang="en-US" sz="1200" b="1" i="0" u="none" strike="noStrike" baseline="0">
              <a:solidFill>
                <a:srgbClr val="000000"/>
              </a:solidFill>
              <a:latin typeface="Arial"/>
              <a:cs typeface="Arial"/>
            </a:rPr>
            <a:t>x = + </a:t>
          </a:r>
          <a:r>
            <a:rPr lang="en-US" sz="1200" b="1" i="0" u="none" strike="noStrike" baseline="0">
              <a:solidFill>
                <a:srgbClr val="000000"/>
              </a:solidFill>
              <a:latin typeface="Symbol"/>
            </a:rPr>
            <a:t>¥</a:t>
          </a:r>
          <a:r>
            <a:rPr lang="en-US" sz="1200" b="0" i="0" u="none" strike="noStrike" baseline="0">
              <a:solidFill>
                <a:srgbClr val="000000"/>
              </a:solidFill>
              <a:latin typeface="Arial"/>
              <a:cs typeface="Arial"/>
            </a:rPr>
            <a:t>   </a:t>
          </a:r>
        </a:p>
      </xdr:txBody>
    </xdr:sp>
    <xdr:clientData/>
  </xdr:twoCellAnchor>
  <xdr:twoCellAnchor>
    <xdr:from>
      <xdr:col>13</xdr:col>
      <xdr:colOff>485775</xdr:colOff>
      <xdr:row>1</xdr:row>
      <xdr:rowOff>123825</xdr:rowOff>
    </xdr:from>
    <xdr:to>
      <xdr:col>19</xdr:col>
      <xdr:colOff>19050</xdr:colOff>
      <xdr:row>9</xdr:row>
      <xdr:rowOff>123825</xdr:rowOff>
    </xdr:to>
    <xdr:sp macro="" textlink="">
      <xdr:nvSpPr>
        <xdr:cNvPr id="1053" name="Text Box 29"/>
        <xdr:cNvSpPr txBox="1">
          <a:spLocks noChangeArrowheads="1"/>
        </xdr:cNvSpPr>
      </xdr:nvSpPr>
      <xdr:spPr bwMode="auto">
        <a:xfrm>
          <a:off x="8077200" y="428625"/>
          <a:ext cx="2733675" cy="1381125"/>
        </a:xfrm>
        <a:prstGeom prst="rect">
          <a:avLst/>
        </a:prstGeom>
        <a:solidFill>
          <a:srgbClr val="00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P</a:t>
          </a:r>
          <a:r>
            <a:rPr lang="en-US" sz="1200" b="0" i="0" u="none" strike="noStrike" baseline="0">
              <a:solidFill>
                <a:srgbClr val="000000"/>
              </a:solidFill>
              <a:latin typeface="Arial"/>
              <a:cs typeface="Arial"/>
            </a:rPr>
            <a:t> </a:t>
          </a:r>
          <a:r>
            <a:rPr lang="bg-BG" sz="1200" b="0" i="0" u="none" strike="noStrike" baseline="0">
              <a:solidFill>
                <a:srgbClr val="000000"/>
              </a:solidFill>
              <a:latin typeface="Arial"/>
              <a:cs typeface="Arial"/>
            </a:rPr>
            <a:t>е площта на интервал имащ значение на вероятност СВ да заема стойности в него</a:t>
          </a:r>
        </a:p>
        <a:p>
          <a:pPr algn="l" rtl="0">
            <a:defRPr sz="1000"/>
          </a:pPr>
          <a:r>
            <a:rPr lang="en-US" sz="1200" b="0" i="0" u="none" strike="noStrike" baseline="0">
              <a:solidFill>
                <a:srgbClr val="000000"/>
              </a:solidFill>
              <a:latin typeface="Arial"/>
              <a:cs typeface="Arial"/>
            </a:rPr>
            <a:t>P - </a:t>
          </a:r>
          <a:r>
            <a:rPr lang="bg-BG" sz="1200" b="0" i="0" u="none" strike="noStrike" baseline="0">
              <a:solidFill>
                <a:srgbClr val="000000"/>
              </a:solidFill>
              <a:latin typeface="Arial"/>
              <a:cs typeface="Arial"/>
            </a:rPr>
            <a:t>на единична точка няма физически смисъл </a:t>
          </a:r>
        </a:p>
        <a:p>
          <a:pPr algn="l" rtl="0">
            <a:defRPr sz="1000"/>
          </a:pPr>
          <a:r>
            <a:rPr lang="en-US" sz="1200" b="0" i="0" u="none" strike="noStrike" baseline="0">
              <a:solidFill>
                <a:srgbClr val="000000"/>
              </a:solidFill>
              <a:latin typeface="Arial"/>
              <a:cs typeface="Arial"/>
            </a:rPr>
            <a:t>F(</a:t>
          </a:r>
          <a:r>
            <a:rPr lang="bg-BG" sz="1200" b="0" i="0" u="none" strike="noStrike" baseline="0">
              <a:solidFill>
                <a:srgbClr val="000000"/>
              </a:solidFill>
              <a:latin typeface="Arial"/>
              <a:cs typeface="Arial"/>
            </a:rPr>
            <a:t>Х) - е натрупаната площ от </a:t>
          </a:r>
        </a:p>
        <a:p>
          <a:pPr algn="l" rtl="0">
            <a:defRPr sz="1000"/>
          </a:pPr>
          <a:r>
            <a:rPr lang="bg-BG" sz="1200" b="0" i="0" u="none" strike="noStrike" baseline="0">
              <a:solidFill>
                <a:srgbClr val="000000"/>
              </a:solidFill>
              <a:latin typeface="Arial"/>
              <a:cs typeface="Arial"/>
            </a:rPr>
            <a:t>ляво на Х</a:t>
          </a:r>
        </a:p>
      </xdr:txBody>
    </xdr:sp>
    <xdr:clientData/>
  </xdr:twoCellAnchor>
  <xdr:twoCellAnchor>
    <xdr:from>
      <xdr:col>8</xdr:col>
      <xdr:colOff>457200</xdr:colOff>
      <xdr:row>10</xdr:row>
      <xdr:rowOff>47625</xdr:rowOff>
    </xdr:from>
    <xdr:to>
      <xdr:col>10</xdr:col>
      <xdr:colOff>371475</xdr:colOff>
      <xdr:row>13</xdr:row>
      <xdr:rowOff>123825</xdr:rowOff>
    </xdr:to>
    <xdr:pic>
      <xdr:nvPicPr>
        <xdr:cNvPr id="1716" name="Picture 30" descr="RABBIT"/>
        <xdr:cNvPicPr>
          <a:picLocks noChangeAspect="1" noChangeArrowheads="1"/>
        </xdr:cNvPicPr>
      </xdr:nvPicPr>
      <xdr:blipFill>
        <a:blip xmlns:r="http://schemas.openxmlformats.org/officeDocument/2006/relationships" r:embed="rId3" cstate="print"/>
        <a:srcRect/>
        <a:stretch>
          <a:fillRect/>
        </a:stretch>
      </xdr:blipFill>
      <xdr:spPr bwMode="auto">
        <a:xfrm>
          <a:off x="4514850" y="1895475"/>
          <a:ext cx="981075" cy="628650"/>
        </a:xfrm>
        <a:prstGeom prst="rect">
          <a:avLst/>
        </a:prstGeom>
        <a:solidFill>
          <a:srgbClr val="969696"/>
        </a:solidFill>
        <a:ln w="9525">
          <a:solidFill>
            <a:srgbClr val="000099"/>
          </a:solidFill>
          <a:miter lim="800000"/>
          <a:headEnd/>
          <a:tailEnd/>
        </a:ln>
      </xdr:spPr>
    </xdr:pic>
    <xdr:clientData/>
  </xdr:twoCellAnchor>
  <xdr:twoCellAnchor>
    <xdr:from>
      <xdr:col>1</xdr:col>
      <xdr:colOff>342900</xdr:colOff>
      <xdr:row>4</xdr:row>
      <xdr:rowOff>133350</xdr:rowOff>
    </xdr:from>
    <xdr:to>
      <xdr:col>3</xdr:col>
      <xdr:colOff>219075</xdr:colOff>
      <xdr:row>8</xdr:row>
      <xdr:rowOff>76200</xdr:rowOff>
    </xdr:to>
    <xdr:pic>
      <xdr:nvPicPr>
        <xdr:cNvPr id="1717" name="Picture 31" descr="RABBIT"/>
        <xdr:cNvPicPr>
          <a:picLocks noChangeAspect="1" noChangeArrowheads="1"/>
        </xdr:cNvPicPr>
      </xdr:nvPicPr>
      <xdr:blipFill>
        <a:blip xmlns:r="http://schemas.openxmlformats.org/officeDocument/2006/relationships" r:embed="rId3" cstate="print"/>
        <a:srcRect/>
        <a:stretch>
          <a:fillRect/>
        </a:stretch>
      </xdr:blipFill>
      <xdr:spPr bwMode="auto">
        <a:xfrm>
          <a:off x="876300" y="1009650"/>
          <a:ext cx="942975" cy="590550"/>
        </a:xfrm>
        <a:prstGeom prst="rect">
          <a:avLst/>
        </a:prstGeom>
        <a:solidFill>
          <a:srgbClr val="3333CC"/>
        </a:solidFill>
        <a:ln w="9525">
          <a:solidFill>
            <a:srgbClr val="000099"/>
          </a:solidFill>
          <a:miter lim="800000"/>
          <a:headEnd/>
          <a:tailEnd/>
        </a:ln>
      </xdr:spPr>
    </xdr:pic>
    <xdr:clientData/>
  </xdr:twoCellAnchor>
  <xdr:twoCellAnchor>
    <xdr:from>
      <xdr:col>8</xdr:col>
      <xdr:colOff>114300</xdr:colOff>
      <xdr:row>27</xdr:row>
      <xdr:rowOff>152400</xdr:rowOff>
    </xdr:from>
    <xdr:to>
      <xdr:col>11</xdr:col>
      <xdr:colOff>771525</xdr:colOff>
      <xdr:row>35</xdr:row>
      <xdr:rowOff>38100</xdr:rowOff>
    </xdr:to>
    <xdr:sp macro="" textlink="">
      <xdr:nvSpPr>
        <xdr:cNvPr id="1057" name="AutoShape 33"/>
        <xdr:cNvSpPr>
          <a:spLocks noChangeArrowheads="1"/>
        </xdr:cNvSpPr>
      </xdr:nvSpPr>
      <xdr:spPr bwMode="auto">
        <a:xfrm>
          <a:off x="4171950" y="5124450"/>
          <a:ext cx="2600325" cy="1181100"/>
        </a:xfrm>
        <a:prstGeom prst="wedgeRectCallout">
          <a:avLst>
            <a:gd name="adj1" fmla="val -57324"/>
            <a:gd name="adj2" fmla="val -93546"/>
          </a:avLst>
        </a:prstGeom>
        <a:solidFill>
          <a:srgbClr val="FFFFFF"/>
        </a:solidFill>
        <a:ln w="9525">
          <a:solidFill>
            <a:srgbClr val="FF0000"/>
          </a:solidFill>
          <a:miter lim="800000"/>
          <a:headEnd/>
          <a:tailEnd/>
        </a:ln>
      </xdr:spPr>
      <xdr:txBody>
        <a:bodyPr vertOverflow="clip" wrap="square" lIns="36576" tIns="22860" rIns="0" bIns="0" anchor="t" upright="1"/>
        <a:lstStyle/>
        <a:p>
          <a:pPr algn="l" rtl="0">
            <a:defRPr sz="1000"/>
          </a:pPr>
          <a:r>
            <a:rPr lang="bg-BG" sz="1200" b="0" i="0" u="none" strike="noStrike" baseline="0">
              <a:solidFill>
                <a:srgbClr val="000000"/>
              </a:solidFill>
              <a:latin typeface="Arial"/>
              <a:cs typeface="Arial"/>
            </a:rPr>
            <a:t>При избор на </a:t>
          </a:r>
          <a:r>
            <a:rPr lang="en-US" sz="1200" b="0" i="0" u="none" strike="noStrike" baseline="0">
              <a:solidFill>
                <a:srgbClr val="000000"/>
              </a:solidFill>
              <a:latin typeface="Arial"/>
              <a:cs typeface="Arial"/>
            </a:rPr>
            <a:t>FALSE</a:t>
          </a:r>
        </a:p>
        <a:p>
          <a:pPr algn="l" rtl="0">
            <a:defRPr sz="1000"/>
          </a:pPr>
          <a:r>
            <a:rPr lang="bg-BG" sz="1200" b="0" i="0" u="none" strike="noStrike" baseline="0">
              <a:solidFill>
                <a:srgbClr val="000000"/>
              </a:solidFill>
              <a:latin typeface="Arial"/>
              <a:cs typeface="Arial"/>
            </a:rPr>
            <a:t>се изчислява </a:t>
          </a:r>
        </a:p>
        <a:p>
          <a:pPr algn="l" rtl="0">
            <a:defRPr sz="1000"/>
          </a:pPr>
          <a:r>
            <a:rPr lang="en-US" sz="1200" b="0" i="0" u="none" strike="noStrike" baseline="0">
              <a:solidFill>
                <a:srgbClr val="000000"/>
              </a:solidFill>
              <a:latin typeface="Arial"/>
              <a:cs typeface="Arial"/>
            </a:rPr>
            <a:t>pmf - probability mass function</a:t>
          </a:r>
        </a:p>
        <a:p>
          <a:pPr algn="l" rtl="0">
            <a:defRPr sz="1000"/>
          </a:pPr>
          <a:r>
            <a:rPr lang="bg-BG" sz="1200" b="0" i="0" u="none" strike="noStrike" baseline="0">
              <a:solidFill>
                <a:srgbClr val="000000"/>
              </a:solidFill>
              <a:latin typeface="Arial"/>
              <a:cs typeface="Arial"/>
            </a:rPr>
            <a:t>т.е. Стойността на плътността на разпределението характеризираща Относителната честота на поява</a:t>
          </a:r>
        </a:p>
      </xdr:txBody>
    </xdr:sp>
    <xdr:clientData/>
  </xdr:twoCellAnchor>
  <xdr:twoCellAnchor>
    <xdr:from>
      <xdr:col>2</xdr:col>
      <xdr:colOff>28575</xdr:colOff>
      <xdr:row>31</xdr:row>
      <xdr:rowOff>28575</xdr:rowOff>
    </xdr:from>
    <xdr:to>
      <xdr:col>6</xdr:col>
      <xdr:colOff>304800</xdr:colOff>
      <xdr:row>38</xdr:row>
      <xdr:rowOff>76200</xdr:rowOff>
    </xdr:to>
    <xdr:sp macro="" textlink="">
      <xdr:nvSpPr>
        <xdr:cNvPr id="1058" name="AutoShape 34"/>
        <xdr:cNvSpPr>
          <a:spLocks noChangeArrowheads="1"/>
        </xdr:cNvSpPr>
      </xdr:nvSpPr>
      <xdr:spPr bwMode="auto">
        <a:xfrm>
          <a:off x="1095375" y="5648325"/>
          <a:ext cx="2333625" cy="1181100"/>
        </a:xfrm>
        <a:prstGeom prst="wedgeRectCallout">
          <a:avLst>
            <a:gd name="adj1" fmla="val -12042"/>
            <a:gd name="adj2" fmla="val -93546"/>
          </a:avLst>
        </a:prstGeom>
        <a:solidFill>
          <a:srgbClr val="FFFFFF"/>
        </a:solidFill>
        <a:ln w="9525">
          <a:solidFill>
            <a:srgbClr val="FF0000"/>
          </a:solidFill>
          <a:miter lim="800000"/>
          <a:headEnd/>
          <a:tailEnd/>
        </a:ln>
      </xdr:spPr>
      <xdr:txBody>
        <a:bodyPr vertOverflow="clip" wrap="square" lIns="36576" tIns="22860" rIns="0" bIns="0" anchor="t" upright="1"/>
        <a:lstStyle/>
        <a:p>
          <a:pPr algn="l" rtl="0">
            <a:defRPr sz="1000"/>
          </a:pPr>
          <a:r>
            <a:rPr lang="en-US" sz="1200" b="0" i="0" u="none" strike="noStrike" baseline="0">
              <a:solidFill>
                <a:srgbClr val="000000"/>
              </a:solidFill>
              <a:latin typeface="Arial"/>
              <a:cs typeface="Arial"/>
            </a:rPr>
            <a:t>NORM INV </a:t>
          </a:r>
        </a:p>
        <a:p>
          <a:pPr algn="l" rtl="0">
            <a:defRPr sz="1000"/>
          </a:pPr>
          <a:r>
            <a:rPr lang="bg-BG" sz="1200" b="0" i="0" u="none" strike="noStrike" baseline="0">
              <a:solidFill>
                <a:srgbClr val="000000"/>
              </a:solidFill>
              <a:latin typeface="Arial"/>
              <a:cs typeface="Arial"/>
            </a:rPr>
            <a:t>изчислява квантила (</a:t>
          </a:r>
          <a:r>
            <a:rPr lang="en-US" sz="1200" b="0" i="0" u="none" strike="noStrike" baseline="0">
              <a:solidFill>
                <a:srgbClr val="000000"/>
              </a:solidFill>
              <a:latin typeface="Arial"/>
              <a:cs typeface="Arial"/>
            </a:rPr>
            <a:t>a) </a:t>
          </a:r>
          <a:r>
            <a:rPr lang="bg-BG" sz="1200" b="0" i="0" u="none" strike="noStrike" baseline="0">
              <a:solidFill>
                <a:srgbClr val="000000"/>
              </a:solidFill>
              <a:latin typeface="Arial"/>
              <a:cs typeface="Arial"/>
            </a:rPr>
            <a:t>при съответната статистическа сигурност </a:t>
          </a:r>
        </a:p>
        <a:p>
          <a:pPr algn="l" rtl="0">
            <a:defRPr sz="1000"/>
          </a:pPr>
          <a:r>
            <a:rPr lang="en-US" sz="1200" b="0" i="0" u="none" strike="noStrike" baseline="0">
              <a:solidFill>
                <a:srgbClr val="000000"/>
              </a:solidFill>
              <a:latin typeface="Arial"/>
              <a:cs typeface="Arial"/>
            </a:rPr>
            <a:t>a=?</a:t>
          </a:r>
        </a:p>
        <a:p>
          <a:pPr algn="l" rtl="0">
            <a:defRPr sz="1000"/>
          </a:pPr>
          <a:r>
            <a:rPr lang="en-US" sz="1200" b="0" i="0" u="none" strike="noStrike" baseline="0">
              <a:solidFill>
                <a:srgbClr val="000000"/>
              </a:solidFill>
              <a:latin typeface="Arial"/>
              <a:cs typeface="Arial"/>
            </a:rPr>
            <a:t>P (- ∞; a ) = </a:t>
          </a:r>
          <a:r>
            <a:rPr lang="bg-BG" sz="1200" b="0" i="0" u="none" strike="noStrike" baseline="0">
              <a:solidFill>
                <a:srgbClr val="000000"/>
              </a:solidFill>
              <a:latin typeface="Arial"/>
              <a:cs typeface="Arial"/>
            </a:rPr>
            <a:t>зададено</a:t>
          </a:r>
        </a:p>
        <a:p>
          <a:pPr algn="l" rtl="0">
            <a:defRPr sz="1000"/>
          </a:pPr>
          <a:endParaRPr lang="bg-BG" sz="1200" b="0" i="0" u="none" strike="noStrike" baseline="0">
            <a:solidFill>
              <a:srgbClr val="000000"/>
            </a:solidFill>
            <a:latin typeface="Arial"/>
            <a:cs typeface="Arial"/>
          </a:endParaRPr>
        </a:p>
      </xdr:txBody>
    </xdr:sp>
    <xdr:clientData/>
  </xdr:twoCellAnchor>
  <xdr:twoCellAnchor>
    <xdr:from>
      <xdr:col>1</xdr:col>
      <xdr:colOff>28575</xdr:colOff>
      <xdr:row>40</xdr:row>
      <xdr:rowOff>152400</xdr:rowOff>
    </xdr:from>
    <xdr:to>
      <xdr:col>8</xdr:col>
      <xdr:colOff>200025</xdr:colOff>
      <xdr:row>49</xdr:row>
      <xdr:rowOff>76200</xdr:rowOff>
    </xdr:to>
    <xdr:sp macro="" textlink="">
      <xdr:nvSpPr>
        <xdr:cNvPr id="1060" name="Text Box 36"/>
        <xdr:cNvSpPr txBox="1">
          <a:spLocks noChangeArrowheads="1"/>
        </xdr:cNvSpPr>
      </xdr:nvSpPr>
      <xdr:spPr bwMode="auto">
        <a:xfrm>
          <a:off x="561975" y="7229475"/>
          <a:ext cx="3695700" cy="1381125"/>
        </a:xfrm>
        <a:prstGeom prst="rect">
          <a:avLst/>
        </a:prstGeom>
        <a:solidFill>
          <a:srgbClr val="00FFFF"/>
        </a:solidFill>
        <a:ln w="9525">
          <a:solidFill>
            <a:srgbClr val="000000"/>
          </a:solidFill>
          <a:miter lim="800000"/>
          <a:headEnd/>
          <a:tailEnd/>
        </a:ln>
      </xdr:spPr>
      <xdr:txBody>
        <a:bodyPr vertOverflow="clip" wrap="square" lIns="36576" tIns="27432" rIns="0" bIns="0" anchor="t" upright="1"/>
        <a:lstStyle/>
        <a:p>
          <a:pPr algn="l" rtl="0">
            <a:defRPr sz="1000"/>
          </a:pPr>
          <a:r>
            <a:rPr lang="bg-BG" sz="1200" b="1" i="0" u="none" strike="noStrike" baseline="0">
              <a:solidFill>
                <a:srgbClr val="000000"/>
              </a:solidFill>
              <a:latin typeface="Arial"/>
              <a:cs typeface="Arial"/>
            </a:rPr>
            <a:t>Ако височината ви е СВ с </a:t>
          </a:r>
          <a:r>
            <a:rPr lang="en-US" sz="1200" b="1" i="0" u="none" strike="noStrike" baseline="0">
              <a:solidFill>
                <a:srgbClr val="000000"/>
              </a:solidFill>
              <a:latin typeface="Arial"/>
              <a:cs typeface="Arial"/>
            </a:rPr>
            <a:t>N (165 ; 15x15)</a:t>
          </a:r>
        </a:p>
        <a:p>
          <a:pPr algn="l" rtl="0">
            <a:defRPr sz="1000"/>
          </a:pPr>
          <a:r>
            <a:rPr lang="bg-BG" sz="1200" b="1" i="0" u="none" strike="noStrike" baseline="0">
              <a:solidFill>
                <a:srgbClr val="000000"/>
              </a:solidFill>
              <a:latin typeface="Arial"/>
              <a:cs typeface="Arial"/>
            </a:rPr>
            <a:t>Каква е Р студент де е по-нисък от 140 см? </a:t>
          </a:r>
        </a:p>
        <a:p>
          <a:pPr algn="l" rtl="0">
            <a:defRPr sz="1000"/>
          </a:pPr>
          <a:endParaRPr lang="bg-BG" sz="1200" b="1" i="0" u="none" strike="noStrike" baseline="0">
            <a:solidFill>
              <a:srgbClr val="000000"/>
            </a:solidFill>
            <a:latin typeface="Arial"/>
            <a:cs typeface="Arial"/>
          </a:endParaRPr>
        </a:p>
        <a:p>
          <a:pPr algn="l" rtl="0">
            <a:defRPr sz="1000"/>
          </a:pPr>
          <a:r>
            <a:rPr lang="bg-BG" sz="1200" b="1" i="0" u="none" strike="noStrike" baseline="0">
              <a:solidFill>
                <a:srgbClr val="000000"/>
              </a:solidFill>
              <a:latin typeface="Arial"/>
              <a:cs typeface="Arial"/>
            </a:rPr>
            <a:t>Каква височината при която вероятноста студентита да са по-високи е 0,05?</a:t>
          </a:r>
        </a:p>
      </xdr:txBody>
    </xdr:sp>
    <xdr:clientData/>
  </xdr:twoCellAnchor>
  <xdr:twoCellAnchor editAs="oneCell">
    <xdr:from>
      <xdr:col>3</xdr:col>
      <xdr:colOff>152400</xdr:colOff>
      <xdr:row>54</xdr:row>
      <xdr:rowOff>142875</xdr:rowOff>
    </xdr:from>
    <xdr:to>
      <xdr:col>8</xdr:col>
      <xdr:colOff>495300</xdr:colOff>
      <xdr:row>68</xdr:row>
      <xdr:rowOff>76200</xdr:rowOff>
    </xdr:to>
    <xdr:pic>
      <xdr:nvPicPr>
        <xdr:cNvPr id="1721" name="Picture 37"/>
        <xdr:cNvPicPr>
          <a:picLocks noChangeAspect="1" noChangeArrowheads="1"/>
        </xdr:cNvPicPr>
      </xdr:nvPicPr>
      <xdr:blipFill>
        <a:blip xmlns:r="http://schemas.openxmlformats.org/officeDocument/2006/relationships" r:embed="rId4" cstate="print"/>
        <a:srcRect/>
        <a:stretch>
          <a:fillRect/>
        </a:stretch>
      </xdr:blipFill>
      <xdr:spPr bwMode="auto">
        <a:xfrm>
          <a:off x="1752600" y="9486900"/>
          <a:ext cx="2800350" cy="2200275"/>
        </a:xfrm>
        <a:prstGeom prst="rect">
          <a:avLst/>
        </a:prstGeom>
        <a:noFill/>
        <a:ln w="9525">
          <a:noFill/>
          <a:miter lim="800000"/>
          <a:headEnd/>
          <a:tailEnd/>
        </a:ln>
      </xdr:spPr>
    </xdr:pic>
    <xdr:clientData/>
  </xdr:twoCellAnchor>
  <xdr:twoCellAnchor editAs="oneCell">
    <xdr:from>
      <xdr:col>3</xdr:col>
      <xdr:colOff>228600</xdr:colOff>
      <xdr:row>70</xdr:row>
      <xdr:rowOff>57150</xdr:rowOff>
    </xdr:from>
    <xdr:to>
      <xdr:col>12</xdr:col>
      <xdr:colOff>571500</xdr:colOff>
      <xdr:row>94</xdr:row>
      <xdr:rowOff>0</xdr:rowOff>
    </xdr:to>
    <xdr:pic>
      <xdr:nvPicPr>
        <xdr:cNvPr id="1722" name="Picture 38"/>
        <xdr:cNvPicPr>
          <a:picLocks noChangeAspect="1" noChangeArrowheads="1"/>
        </xdr:cNvPicPr>
      </xdr:nvPicPr>
      <xdr:blipFill>
        <a:blip xmlns:r="http://schemas.openxmlformats.org/officeDocument/2006/relationships" r:embed="rId5" cstate="print"/>
        <a:srcRect/>
        <a:stretch>
          <a:fillRect/>
        </a:stretch>
      </xdr:blipFill>
      <xdr:spPr bwMode="auto">
        <a:xfrm>
          <a:off x="1828800" y="11991975"/>
          <a:ext cx="5543550" cy="382905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431800</xdr:colOff>
      <xdr:row>17</xdr:row>
      <xdr:rowOff>114300</xdr:rowOff>
    </xdr:from>
    <xdr:to>
      <xdr:col>25</xdr:col>
      <xdr:colOff>190500</xdr:colOff>
      <xdr:row>37</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368300</xdr:colOff>
      <xdr:row>3</xdr:row>
      <xdr:rowOff>177800</xdr:rowOff>
    </xdr:from>
    <xdr:to>
      <xdr:col>24</xdr:col>
      <xdr:colOff>457200</xdr:colOff>
      <xdr:row>16</xdr:row>
      <xdr:rowOff>190499</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238124</xdr:colOff>
      <xdr:row>44</xdr:row>
      <xdr:rowOff>190499</xdr:rowOff>
    </xdr:from>
    <xdr:to>
      <xdr:col>14</xdr:col>
      <xdr:colOff>57149</xdr:colOff>
      <xdr:row>55</xdr:row>
      <xdr:rowOff>15874</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200025</xdr:colOff>
      <xdr:row>61</xdr:row>
      <xdr:rowOff>19050</xdr:rowOff>
    </xdr:from>
    <xdr:to>
      <xdr:col>16</xdr:col>
      <xdr:colOff>161925</xdr:colOff>
      <xdr:row>73</xdr:row>
      <xdr:rowOff>95250</xdr:rowOff>
    </xdr:to>
    <xdr:pic>
      <xdr:nvPicPr>
        <xdr:cNvPr id="46091" name="Picture 11"/>
        <xdr:cNvPicPr>
          <a:picLocks noChangeAspect="1" noChangeArrowheads="1"/>
        </xdr:cNvPicPr>
      </xdr:nvPicPr>
      <xdr:blipFill>
        <a:blip xmlns:r="http://schemas.openxmlformats.org/officeDocument/2006/relationships" r:embed="rId4" cstate="print"/>
        <a:srcRect/>
        <a:stretch>
          <a:fillRect/>
        </a:stretch>
      </xdr:blipFill>
      <xdr:spPr bwMode="auto">
        <a:xfrm>
          <a:off x="10487025" y="13849350"/>
          <a:ext cx="2752725" cy="2019300"/>
        </a:xfrm>
        <a:prstGeom prst="rect">
          <a:avLst/>
        </a:prstGeom>
        <a:noFill/>
        <a:ln w="1">
          <a:noFill/>
          <a:miter lim="800000"/>
          <a:headEnd/>
          <a:tailEnd type="none" w="med" len="med"/>
        </a:ln>
        <a:effectLst/>
      </xdr:spPr>
    </xdr:pic>
    <xdr:clientData/>
  </xdr:twoCellAnchor>
  <xdr:twoCellAnchor editAs="oneCell">
    <xdr:from>
      <xdr:col>10</xdr:col>
      <xdr:colOff>228600</xdr:colOff>
      <xdr:row>74</xdr:row>
      <xdr:rowOff>133350</xdr:rowOff>
    </xdr:from>
    <xdr:to>
      <xdr:col>16</xdr:col>
      <xdr:colOff>285750</xdr:colOff>
      <xdr:row>88</xdr:row>
      <xdr:rowOff>85725</xdr:rowOff>
    </xdr:to>
    <xdr:pic>
      <xdr:nvPicPr>
        <xdr:cNvPr id="46092" name="Picture 12"/>
        <xdr:cNvPicPr>
          <a:picLocks noChangeAspect="1" noChangeArrowheads="1"/>
        </xdr:cNvPicPr>
      </xdr:nvPicPr>
      <xdr:blipFill>
        <a:blip xmlns:r="http://schemas.openxmlformats.org/officeDocument/2006/relationships" r:embed="rId5" cstate="print"/>
        <a:srcRect/>
        <a:stretch>
          <a:fillRect/>
        </a:stretch>
      </xdr:blipFill>
      <xdr:spPr bwMode="auto">
        <a:xfrm>
          <a:off x="8239125" y="15525750"/>
          <a:ext cx="3571875" cy="2228850"/>
        </a:xfrm>
        <a:prstGeom prst="rect">
          <a:avLst/>
        </a:prstGeom>
        <a:noFill/>
        <a:ln w="1">
          <a:noFill/>
          <a:miter lim="800000"/>
          <a:headEnd/>
          <a:tailEnd type="none" w="med" len="med"/>
        </a:ln>
        <a:effectLst/>
      </xdr:spPr>
    </xdr:pic>
    <xdr:clientData/>
  </xdr:twoCellAnchor>
  <xdr:twoCellAnchor>
    <xdr:from>
      <xdr:col>3</xdr:col>
      <xdr:colOff>733425</xdr:colOff>
      <xdr:row>52</xdr:row>
      <xdr:rowOff>19050</xdr:rowOff>
    </xdr:from>
    <xdr:to>
      <xdr:col>11</xdr:col>
      <xdr:colOff>333375</xdr:colOff>
      <xdr:row>60</xdr:row>
      <xdr:rowOff>142874</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180975</xdr:colOff>
      <xdr:row>10</xdr:row>
      <xdr:rowOff>85725</xdr:rowOff>
    </xdr:from>
    <xdr:to>
      <xdr:col>6</xdr:col>
      <xdr:colOff>295275</xdr:colOff>
      <xdr:row>24</xdr:row>
      <xdr:rowOff>133350</xdr:rowOff>
    </xdr:to>
    <xdr:graphicFrame macro="">
      <xdr:nvGraphicFramePr>
        <xdr:cNvPr id="11386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9525</xdr:colOff>
      <xdr:row>3</xdr:row>
      <xdr:rowOff>161925</xdr:rowOff>
    </xdr:from>
    <xdr:to>
      <xdr:col>11</xdr:col>
      <xdr:colOff>561975</xdr:colOff>
      <xdr:row>5</xdr:row>
      <xdr:rowOff>38100</xdr:rowOff>
    </xdr:to>
    <xdr:sp macro="" textlink="">
      <xdr:nvSpPr>
        <xdr:cNvPr id="113669" name="Text Box 5"/>
        <xdr:cNvSpPr txBox="1">
          <a:spLocks noChangeArrowheads="1"/>
        </xdr:cNvSpPr>
      </xdr:nvSpPr>
      <xdr:spPr bwMode="auto">
        <a:xfrm>
          <a:off x="3200400" y="752475"/>
          <a:ext cx="3219450" cy="600075"/>
        </a:xfrm>
        <a:prstGeom prst="rect">
          <a:avLst/>
        </a:prstGeom>
        <a:solidFill>
          <a:srgbClr val="66FFCC"/>
        </a:solidFill>
        <a:ln w="9525">
          <a:noFill/>
          <a:miter lim="800000"/>
          <a:headEnd/>
          <a:tailEnd/>
        </a:ln>
        <a:effectLst/>
      </xdr:spPr>
      <xdr:txBody>
        <a:bodyPr vertOverflow="clip" wrap="square" lIns="92075" tIns="46038" rIns="92075" bIns="46038" anchor="t" upright="1"/>
        <a:lstStyle/>
        <a:p>
          <a:pPr algn="l" rtl="0">
            <a:defRPr sz="1000"/>
          </a:pPr>
          <a:r>
            <a:rPr lang="bg-BG" sz="1400" b="0" i="0" u="none" strike="noStrike" baseline="0">
              <a:solidFill>
                <a:srgbClr val="000000"/>
              </a:solidFill>
              <a:latin typeface="Arial"/>
              <a:cs typeface="Arial"/>
            </a:rPr>
            <a:t> ДИ </a:t>
          </a:r>
          <a:r>
            <a:rPr lang="bg-BG" sz="1400" b="0" i="0" u="none" strike="noStrike" baseline="0">
              <a:solidFill>
                <a:srgbClr val="0000FF"/>
              </a:solidFill>
              <a:latin typeface="Arial"/>
              <a:cs typeface="Arial"/>
            </a:rPr>
            <a:t>намалява</a:t>
          </a:r>
          <a:r>
            <a:rPr lang="bg-BG" sz="1400" b="0" i="0" u="none" strike="noStrike" baseline="0">
              <a:solidFill>
                <a:srgbClr val="000000"/>
              </a:solidFill>
              <a:latin typeface="Arial"/>
              <a:cs typeface="Arial"/>
            </a:rPr>
            <a:t> при </a:t>
          </a:r>
          <a:r>
            <a:rPr lang="bg-BG" sz="1400" b="0" i="0" u="none" strike="noStrike" baseline="0">
              <a:solidFill>
                <a:srgbClr val="0000FF"/>
              </a:solidFill>
              <a:latin typeface="Arial"/>
              <a:cs typeface="Arial"/>
            </a:rPr>
            <a:t>намаляване</a:t>
          </a:r>
          <a:r>
            <a:rPr lang="bg-BG" sz="1400" b="0" i="0" u="none" strike="noStrike" baseline="0">
              <a:solidFill>
                <a:srgbClr val="000000"/>
              </a:solidFill>
              <a:latin typeface="Arial"/>
              <a:cs typeface="Arial"/>
            </a:rPr>
            <a:t> </a:t>
          </a:r>
          <a:r>
            <a:rPr lang="bg-BG" sz="1400" b="0" i="0" u="none" strike="noStrike" baseline="0">
              <a:solidFill>
                <a:srgbClr val="0000FF"/>
              </a:solidFill>
              <a:latin typeface="Arial"/>
              <a:cs typeface="Arial"/>
            </a:rPr>
            <a:t>на </a:t>
          </a:r>
          <a:r>
            <a:rPr lang="en-US" sz="1400" b="0" i="0" u="none" strike="noStrike" baseline="0">
              <a:solidFill>
                <a:srgbClr val="0000FF"/>
              </a:solidFill>
              <a:latin typeface="Arial"/>
              <a:cs typeface="Arial"/>
            </a:rPr>
            <a:t>S</a:t>
          </a:r>
        </a:p>
        <a:p>
          <a:pPr algn="l" rtl="0">
            <a:defRPr sz="1000"/>
          </a:pPr>
          <a:r>
            <a:rPr lang="bg-BG" sz="1400" b="0" i="0" u="none" strike="noStrike" baseline="0">
              <a:solidFill>
                <a:srgbClr val="000000"/>
              </a:solidFill>
              <a:latin typeface="Arial"/>
              <a:cs typeface="Arial"/>
            </a:rPr>
            <a:t>и </a:t>
          </a:r>
          <a:r>
            <a:rPr lang="bg-BG" sz="1400" b="0" i="0" u="none" strike="noStrike" baseline="0">
              <a:solidFill>
                <a:srgbClr val="FF0000"/>
              </a:solidFill>
              <a:latin typeface="Arial"/>
              <a:cs typeface="Arial"/>
            </a:rPr>
            <a:t>увеличаване на </a:t>
          </a:r>
          <a:r>
            <a:rPr lang="el-GR" sz="1400" b="0" i="0" u="none" strike="noStrike" baseline="0">
              <a:solidFill>
                <a:srgbClr val="FF0000"/>
              </a:solidFill>
              <a:latin typeface="Arial"/>
              <a:cs typeface="Arial"/>
            </a:rPr>
            <a:t>α </a:t>
          </a:r>
          <a:r>
            <a:rPr lang="bg-BG" sz="1400" b="0" i="0" u="none" strike="noStrike" baseline="0">
              <a:solidFill>
                <a:srgbClr val="FF0000"/>
              </a:solidFill>
              <a:latin typeface="Arial"/>
              <a:cs typeface="Arial"/>
            </a:rPr>
            <a:t>и </a:t>
          </a:r>
          <a:r>
            <a:rPr lang="en-US" sz="1400" b="0" i="0" u="none" strike="noStrike" baseline="0">
              <a:solidFill>
                <a:srgbClr val="FF0000"/>
              </a:solidFill>
              <a:latin typeface="Arial"/>
              <a:cs typeface="Arial"/>
            </a:rPr>
            <a:t>N</a:t>
          </a:r>
          <a:r>
            <a:rPr lang="en-US" sz="1400" b="0" i="0" u="none" strike="noStrike" baseline="0">
              <a:solidFill>
                <a:srgbClr val="000000"/>
              </a:solidFill>
              <a:latin typeface="Arial"/>
              <a:cs typeface="Arial"/>
            </a:rPr>
            <a:t> </a:t>
          </a:r>
        </a:p>
      </xdr:txBody>
    </xdr:sp>
    <xdr:clientData/>
  </xdr:twoCellAnchor>
  <xdr:twoCellAnchor>
    <xdr:from>
      <xdr:col>7</xdr:col>
      <xdr:colOff>47625</xdr:colOff>
      <xdr:row>18</xdr:row>
      <xdr:rowOff>28575</xdr:rowOff>
    </xdr:from>
    <xdr:to>
      <xdr:col>9</xdr:col>
      <xdr:colOff>247650</xdr:colOff>
      <xdr:row>22</xdr:row>
      <xdr:rowOff>133350</xdr:rowOff>
    </xdr:to>
    <xdr:pic>
      <xdr:nvPicPr>
        <xdr:cNvPr id="113868" name="Picture 9" descr="RABBIT"/>
        <xdr:cNvPicPr>
          <a:picLocks noChangeAspect="1" noChangeArrowheads="1"/>
        </xdr:cNvPicPr>
      </xdr:nvPicPr>
      <xdr:blipFill>
        <a:blip xmlns:r="http://schemas.openxmlformats.org/officeDocument/2006/relationships" r:embed="rId2" cstate="print"/>
        <a:srcRect/>
        <a:stretch>
          <a:fillRect/>
        </a:stretch>
      </xdr:blipFill>
      <xdr:spPr bwMode="auto">
        <a:xfrm>
          <a:off x="3238500" y="3609975"/>
          <a:ext cx="1038225" cy="752475"/>
        </a:xfrm>
        <a:prstGeom prst="rect">
          <a:avLst/>
        </a:prstGeom>
        <a:solidFill>
          <a:srgbClr val="3333CC"/>
        </a:solidFill>
        <a:ln w="9525">
          <a:solidFill>
            <a:srgbClr val="000099"/>
          </a:solidFill>
          <a:miter lim="800000"/>
          <a:headEnd/>
          <a:tailEnd/>
        </a:ln>
      </xdr:spPr>
    </xdr:pic>
    <xdr:clientData/>
  </xdr:twoCellAnchor>
  <xdr:twoCellAnchor editAs="oneCell">
    <xdr:from>
      <xdr:col>12</xdr:col>
      <xdr:colOff>770659</xdr:colOff>
      <xdr:row>12</xdr:row>
      <xdr:rowOff>89585</xdr:rowOff>
    </xdr:from>
    <xdr:to>
      <xdr:col>15</xdr:col>
      <xdr:colOff>532534</xdr:colOff>
      <xdr:row>20</xdr:row>
      <xdr:rowOff>98711</xdr:rowOff>
    </xdr:to>
    <xdr:pic>
      <xdr:nvPicPr>
        <xdr:cNvPr id="113688" name="Picture 24"/>
        <xdr:cNvPicPr>
          <a:picLocks noChangeAspect="1" noChangeArrowheads="1"/>
        </xdr:cNvPicPr>
      </xdr:nvPicPr>
      <xdr:blipFill>
        <a:blip xmlns:r="http://schemas.openxmlformats.org/officeDocument/2006/relationships" r:embed="rId3" cstate="print"/>
        <a:srcRect/>
        <a:stretch>
          <a:fillRect/>
        </a:stretch>
      </xdr:blipFill>
      <xdr:spPr bwMode="auto">
        <a:xfrm>
          <a:off x="7178386" y="2574744"/>
          <a:ext cx="2307648" cy="1463853"/>
        </a:xfrm>
        <a:prstGeom prst="rect">
          <a:avLst/>
        </a:prstGeom>
        <a:noFill/>
        <a:ln w="1">
          <a:noFill/>
          <a:miter lim="800000"/>
          <a:headEnd/>
          <a:tailEnd type="none" w="med" len="med"/>
        </a:ln>
        <a:effectLst/>
      </xdr:spPr>
    </xdr:pic>
    <xdr:clientData/>
  </xdr:twoCellAnchor>
  <xdr:twoCellAnchor editAs="oneCell">
    <xdr:from>
      <xdr:col>13</xdr:col>
      <xdr:colOff>71630</xdr:colOff>
      <xdr:row>3</xdr:row>
      <xdr:rowOff>190500</xdr:rowOff>
    </xdr:from>
    <xdr:to>
      <xdr:col>15</xdr:col>
      <xdr:colOff>357620</xdr:colOff>
      <xdr:row>10</xdr:row>
      <xdr:rowOff>125556</xdr:rowOff>
    </xdr:to>
    <xdr:pic>
      <xdr:nvPicPr>
        <xdr:cNvPr id="113689" name="Picture 25"/>
        <xdr:cNvPicPr>
          <a:picLocks noChangeAspect="1" noChangeArrowheads="1"/>
        </xdr:cNvPicPr>
      </xdr:nvPicPr>
      <xdr:blipFill>
        <a:blip xmlns:r="http://schemas.openxmlformats.org/officeDocument/2006/relationships" r:embed="rId4" cstate="print"/>
        <a:srcRect/>
        <a:stretch>
          <a:fillRect/>
        </a:stretch>
      </xdr:blipFill>
      <xdr:spPr bwMode="auto">
        <a:xfrm>
          <a:off x="7293312" y="779318"/>
          <a:ext cx="2017808" cy="1502352"/>
        </a:xfrm>
        <a:prstGeom prst="rect">
          <a:avLst/>
        </a:prstGeom>
        <a:noFill/>
        <a:ln w="1">
          <a:noFill/>
          <a:miter lim="800000"/>
          <a:headEnd/>
          <a:tailEnd type="none" w="med" len="med"/>
        </a:ln>
        <a:effec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4</xdr:row>
      <xdr:rowOff>0</xdr:rowOff>
    </xdr:from>
    <xdr:to>
      <xdr:col>6</xdr:col>
      <xdr:colOff>514350</xdr:colOff>
      <xdr:row>4</xdr:row>
      <xdr:rowOff>0</xdr:rowOff>
    </xdr:to>
    <xdr:graphicFrame macro="">
      <xdr:nvGraphicFramePr>
        <xdr:cNvPr id="5349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6</xdr:col>
      <xdr:colOff>76200</xdr:colOff>
      <xdr:row>4</xdr:row>
      <xdr:rowOff>0</xdr:rowOff>
    </xdr:to>
    <xdr:graphicFrame macro="">
      <xdr:nvGraphicFramePr>
        <xdr:cNvPr id="5349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xdr:row>
      <xdr:rowOff>0</xdr:rowOff>
    </xdr:from>
    <xdr:to>
      <xdr:col>7</xdr:col>
      <xdr:colOff>219075</xdr:colOff>
      <xdr:row>4</xdr:row>
      <xdr:rowOff>0</xdr:rowOff>
    </xdr:to>
    <xdr:graphicFrame macro="">
      <xdr:nvGraphicFramePr>
        <xdr:cNvPr id="5349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190500</xdr:colOff>
      <xdr:row>7</xdr:row>
      <xdr:rowOff>66675</xdr:rowOff>
    </xdr:from>
    <xdr:to>
      <xdr:col>10</xdr:col>
      <xdr:colOff>523875</xdr:colOff>
      <xdr:row>27</xdr:row>
      <xdr:rowOff>95250</xdr:rowOff>
    </xdr:to>
    <xdr:graphicFrame macro="">
      <xdr:nvGraphicFramePr>
        <xdr:cNvPr id="5349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47625</xdr:colOff>
      <xdr:row>4</xdr:row>
      <xdr:rowOff>0</xdr:rowOff>
    </xdr:from>
    <xdr:to>
      <xdr:col>8</xdr:col>
      <xdr:colOff>514350</xdr:colOff>
      <xdr:row>4</xdr:row>
      <xdr:rowOff>0</xdr:rowOff>
    </xdr:to>
    <xdr:graphicFrame macro="">
      <xdr:nvGraphicFramePr>
        <xdr:cNvPr id="504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8</xdr:col>
      <xdr:colOff>76200</xdr:colOff>
      <xdr:row>4</xdr:row>
      <xdr:rowOff>0</xdr:rowOff>
    </xdr:to>
    <xdr:graphicFrame macro="">
      <xdr:nvGraphicFramePr>
        <xdr:cNvPr id="504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xdr:row>
      <xdr:rowOff>0</xdr:rowOff>
    </xdr:from>
    <xdr:to>
      <xdr:col>9</xdr:col>
      <xdr:colOff>219075</xdr:colOff>
      <xdr:row>4</xdr:row>
      <xdr:rowOff>0</xdr:rowOff>
    </xdr:to>
    <xdr:graphicFrame macro="">
      <xdr:nvGraphicFramePr>
        <xdr:cNvPr id="5042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xdr:row>
      <xdr:rowOff>28575</xdr:rowOff>
    </xdr:from>
    <xdr:to>
      <xdr:col>10</xdr:col>
      <xdr:colOff>333375</xdr:colOff>
      <xdr:row>26</xdr:row>
      <xdr:rowOff>57150</xdr:rowOff>
    </xdr:to>
    <xdr:graphicFrame macro="">
      <xdr:nvGraphicFramePr>
        <xdr:cNvPr id="5043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38100</xdr:colOff>
      <xdr:row>0</xdr:row>
      <xdr:rowOff>19050</xdr:rowOff>
    </xdr:from>
    <xdr:to>
      <xdr:col>2</xdr:col>
      <xdr:colOff>285750</xdr:colOff>
      <xdr:row>1</xdr:row>
      <xdr:rowOff>76200</xdr:rowOff>
    </xdr:to>
    <xdr:pic>
      <xdr:nvPicPr>
        <xdr:cNvPr id="47469" name="Picture 3" descr="NN"/>
        <xdr:cNvPicPr>
          <a:picLocks noChangeAspect="1" noChangeArrowheads="1"/>
        </xdr:cNvPicPr>
      </xdr:nvPicPr>
      <xdr:blipFill>
        <a:blip xmlns:r="http://schemas.openxmlformats.org/officeDocument/2006/relationships" r:embed="rId1" cstate="print"/>
        <a:srcRect/>
        <a:stretch>
          <a:fillRect/>
        </a:stretch>
      </xdr:blipFill>
      <xdr:spPr bwMode="auto">
        <a:xfrm>
          <a:off x="276225" y="19050"/>
          <a:ext cx="247650" cy="228600"/>
        </a:xfrm>
        <a:prstGeom prst="rect">
          <a:avLst/>
        </a:prstGeom>
        <a:solidFill>
          <a:srgbClr val="FFFF00"/>
        </a:solidFill>
        <a:ln w="9525">
          <a:noFill/>
          <a:miter lim="800000"/>
          <a:headEnd/>
          <a:tailEnd/>
        </a:ln>
      </xdr:spPr>
    </xdr:pic>
    <xdr:clientData fLocksWithSheet="0"/>
  </xdr:twoCellAnchor>
  <xdr:twoCellAnchor>
    <xdr:from>
      <xdr:col>15</xdr:col>
      <xdr:colOff>0</xdr:colOff>
      <xdr:row>1</xdr:row>
      <xdr:rowOff>0</xdr:rowOff>
    </xdr:from>
    <xdr:to>
      <xdr:col>16</xdr:col>
      <xdr:colOff>0</xdr:colOff>
      <xdr:row>2</xdr:row>
      <xdr:rowOff>0</xdr:rowOff>
    </xdr:to>
    <xdr:sp macro="" textlink="">
      <xdr:nvSpPr>
        <xdr:cNvPr id="47108" name="Rectangle 4"/>
        <xdr:cNvSpPr>
          <a:spLocks noChangeArrowheads="1"/>
        </xdr:cNvSpPr>
      </xdr:nvSpPr>
      <xdr:spPr bwMode="auto">
        <a:xfrm>
          <a:off x="8039100" y="171450"/>
          <a:ext cx="676275" cy="247650"/>
        </a:xfrm>
        <a:prstGeom prst="rect">
          <a:avLst/>
        </a:prstGeom>
        <a:noFill/>
        <a:ln w="9525">
          <a:solidFill>
            <a:srgbClr val="00FF00"/>
          </a:solidFill>
          <a:miter lim="800000"/>
          <a:headEnd/>
          <a:tailEnd/>
        </a:ln>
        <a:effectLst>
          <a:outerShdw dist="107763" dir="8100000" algn="ctr" rotWithShape="0">
            <a:srgbClr val="808080"/>
          </a:outerShdw>
        </a:effectLst>
      </xdr:spPr>
      <xdr:txBody>
        <a:bodyPr/>
        <a:lstStyle/>
        <a:p>
          <a:endParaRPr lang="en-US"/>
        </a:p>
      </xdr:txBody>
    </xdr:sp>
    <xdr:clientData/>
  </xdr:twoCellAnchor>
  <xdr:twoCellAnchor>
    <xdr:from>
      <xdr:col>16</xdr:col>
      <xdr:colOff>0</xdr:colOff>
      <xdr:row>1</xdr:row>
      <xdr:rowOff>0</xdr:rowOff>
    </xdr:from>
    <xdr:to>
      <xdr:col>17</xdr:col>
      <xdr:colOff>0</xdr:colOff>
      <xdr:row>2</xdr:row>
      <xdr:rowOff>0</xdr:rowOff>
    </xdr:to>
    <xdr:sp macro="" textlink="">
      <xdr:nvSpPr>
        <xdr:cNvPr id="47109" name="Rectangle 5"/>
        <xdr:cNvSpPr>
          <a:spLocks noChangeArrowheads="1"/>
        </xdr:cNvSpPr>
      </xdr:nvSpPr>
      <xdr:spPr bwMode="auto">
        <a:xfrm>
          <a:off x="8715375" y="171450"/>
          <a:ext cx="771525" cy="247650"/>
        </a:xfrm>
        <a:prstGeom prst="rect">
          <a:avLst/>
        </a:prstGeom>
        <a:noFill/>
        <a:ln w="9525">
          <a:solidFill>
            <a:srgbClr val="00FF00"/>
          </a:solidFill>
          <a:miter lim="800000"/>
          <a:headEnd/>
          <a:tailEnd/>
        </a:ln>
        <a:effectLst>
          <a:outerShdw dist="107763" dir="8100000" algn="ctr" rotWithShape="0">
            <a:srgbClr val="808080"/>
          </a:outerShdw>
        </a:effectLst>
      </xdr:spPr>
      <xdr:txBody>
        <a:bodyPr/>
        <a:lstStyle/>
        <a:p>
          <a:endParaRPr lang="en-US"/>
        </a:p>
      </xdr:txBody>
    </xdr:sp>
    <xdr:clientData/>
  </xdr:twoCellAnchor>
  <xdr:twoCellAnchor>
    <xdr:from>
      <xdr:col>16</xdr:col>
      <xdr:colOff>0</xdr:colOff>
      <xdr:row>1</xdr:row>
      <xdr:rowOff>0</xdr:rowOff>
    </xdr:from>
    <xdr:to>
      <xdr:col>17</xdr:col>
      <xdr:colOff>0</xdr:colOff>
      <xdr:row>2</xdr:row>
      <xdr:rowOff>0</xdr:rowOff>
    </xdr:to>
    <xdr:sp macro="" textlink="">
      <xdr:nvSpPr>
        <xdr:cNvPr id="47110" name="Rectangle 6"/>
        <xdr:cNvSpPr>
          <a:spLocks noChangeArrowheads="1"/>
        </xdr:cNvSpPr>
      </xdr:nvSpPr>
      <xdr:spPr bwMode="auto">
        <a:xfrm>
          <a:off x="8715375" y="171450"/>
          <a:ext cx="771525" cy="247650"/>
        </a:xfrm>
        <a:prstGeom prst="rect">
          <a:avLst/>
        </a:prstGeom>
        <a:noFill/>
        <a:ln w="9525">
          <a:solidFill>
            <a:srgbClr val="000000"/>
          </a:solidFill>
          <a:miter lim="800000"/>
          <a:headEnd/>
          <a:tailEnd/>
        </a:ln>
        <a:effectLst>
          <a:outerShdw dist="64758" dir="20921404" sy="50000" kx="2453608" rotWithShape="0">
            <a:srgbClr val="00FF00">
              <a:alpha val="50000"/>
            </a:srgbClr>
          </a:outerShdw>
        </a:effectLst>
      </xdr:spPr>
      <xdr:txBody>
        <a:bodyPr/>
        <a:lstStyle/>
        <a:p>
          <a:endParaRPr lang="en-US"/>
        </a:p>
      </xdr:txBody>
    </xdr:sp>
    <xdr:clientData/>
  </xdr:twoCellAnchor>
  <xdr:twoCellAnchor>
    <xdr:from>
      <xdr:col>15</xdr:col>
      <xdr:colOff>0</xdr:colOff>
      <xdr:row>1</xdr:row>
      <xdr:rowOff>0</xdr:rowOff>
    </xdr:from>
    <xdr:to>
      <xdr:col>16</xdr:col>
      <xdr:colOff>0</xdr:colOff>
      <xdr:row>2</xdr:row>
      <xdr:rowOff>0</xdr:rowOff>
    </xdr:to>
    <xdr:sp macro="" textlink="">
      <xdr:nvSpPr>
        <xdr:cNvPr id="47111" name="Rectangle 7"/>
        <xdr:cNvSpPr>
          <a:spLocks noChangeArrowheads="1"/>
        </xdr:cNvSpPr>
      </xdr:nvSpPr>
      <xdr:spPr bwMode="auto">
        <a:xfrm>
          <a:off x="8039100" y="171450"/>
          <a:ext cx="676275" cy="247650"/>
        </a:xfrm>
        <a:prstGeom prst="rect">
          <a:avLst/>
        </a:prstGeom>
        <a:noFill/>
        <a:ln w="9525">
          <a:solidFill>
            <a:srgbClr val="000000"/>
          </a:solidFill>
          <a:miter lim="800000"/>
          <a:headEnd/>
          <a:tailEnd/>
        </a:ln>
        <a:effectLst>
          <a:outerShdw sy="50000" kx="2453608" rotWithShape="0">
            <a:srgbClr val="00FF00"/>
          </a:outerShdw>
        </a:effectLst>
      </xdr:spPr>
      <xdr:txBody>
        <a:bodyPr/>
        <a:lstStyle/>
        <a:p>
          <a:endParaRPr lang="en-US"/>
        </a:p>
      </xdr:txBody>
    </xdr:sp>
    <xdr:clientData/>
  </xdr:twoCellAnchor>
  <xdr:twoCellAnchor editAs="oneCell">
    <xdr:from>
      <xdr:col>9</xdr:col>
      <xdr:colOff>0</xdr:colOff>
      <xdr:row>42</xdr:row>
      <xdr:rowOff>95250</xdr:rowOff>
    </xdr:from>
    <xdr:to>
      <xdr:col>15</xdr:col>
      <xdr:colOff>371475</xdr:colOff>
      <xdr:row>55</xdr:row>
      <xdr:rowOff>142875</xdr:rowOff>
    </xdr:to>
    <xdr:pic>
      <xdr:nvPicPr>
        <xdr:cNvPr id="47474"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5715000" y="8858250"/>
          <a:ext cx="3514725" cy="2514600"/>
        </a:xfrm>
        <a:prstGeom prst="rect">
          <a:avLst/>
        </a:prstGeom>
        <a:solidFill>
          <a:srgbClr val="FFFF99"/>
        </a:solid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104775</xdr:colOff>
      <xdr:row>4</xdr:row>
      <xdr:rowOff>66675</xdr:rowOff>
    </xdr:from>
    <xdr:to>
      <xdr:col>13</xdr:col>
      <xdr:colOff>466725</xdr:colOff>
      <xdr:row>9</xdr:row>
      <xdr:rowOff>152400</xdr:rowOff>
    </xdr:to>
    <xdr:pic>
      <xdr:nvPicPr>
        <xdr:cNvPr id="48255"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6267450" y="781050"/>
          <a:ext cx="1752600" cy="895350"/>
        </a:xfrm>
        <a:prstGeom prst="rect">
          <a:avLst/>
        </a:prstGeom>
        <a:solidFill>
          <a:srgbClr val="99FFCC">
            <a:alpha val="59999"/>
          </a:srgbClr>
        </a:solidFill>
        <a:ln w="19050" algn="ctr">
          <a:solidFill>
            <a:srgbClr val="000099"/>
          </a:solidFill>
          <a:miter lim="800000"/>
          <a:headEnd/>
          <a:tailEnd/>
        </a:ln>
      </xdr:spPr>
    </xdr:pic>
    <xdr:clientData/>
  </xdr:twoCellAnchor>
  <xdr:twoCellAnchor>
    <xdr:from>
      <xdr:col>12</xdr:col>
      <xdr:colOff>638175</xdr:colOff>
      <xdr:row>13</xdr:row>
      <xdr:rowOff>152400</xdr:rowOff>
    </xdr:from>
    <xdr:to>
      <xdr:col>14</xdr:col>
      <xdr:colOff>381000</xdr:colOff>
      <xdr:row>18</xdr:row>
      <xdr:rowOff>114300</xdr:rowOff>
    </xdr:to>
    <xdr:sp macro="" textlink="">
      <xdr:nvSpPr>
        <xdr:cNvPr id="48256" name="AutoShape 7"/>
        <xdr:cNvSpPr>
          <a:spLocks noChangeArrowheads="1"/>
        </xdr:cNvSpPr>
      </xdr:nvSpPr>
      <xdr:spPr bwMode="auto">
        <a:xfrm rot="-334332">
          <a:off x="7486650" y="2324100"/>
          <a:ext cx="981075" cy="781050"/>
        </a:xfrm>
        <a:prstGeom prst="curvedLeftArrow">
          <a:avLst>
            <a:gd name="adj1" fmla="val 20000"/>
            <a:gd name="adj2" fmla="val 40000"/>
            <a:gd name="adj3" fmla="val 41870"/>
          </a:avLst>
        </a:prstGeom>
        <a:solidFill>
          <a:srgbClr val="FFFFFF">
            <a:alpha val="0"/>
          </a:srgbClr>
        </a:solidFill>
        <a:ln w="9525">
          <a:solidFill>
            <a:srgbClr val="000000"/>
          </a:solid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xdr:row>
      <xdr:rowOff>114300</xdr:rowOff>
    </xdr:from>
    <xdr:to>
      <xdr:col>10</xdr:col>
      <xdr:colOff>9525</xdr:colOff>
      <xdr:row>23</xdr:row>
      <xdr:rowOff>95250</xdr:rowOff>
    </xdr:to>
    <xdr:graphicFrame macro="">
      <xdr:nvGraphicFramePr>
        <xdr:cNvPr id="4230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101</xdr:row>
      <xdr:rowOff>0</xdr:rowOff>
    </xdr:from>
    <xdr:to>
      <xdr:col>8</xdr:col>
      <xdr:colOff>76200</xdr:colOff>
      <xdr:row>122</xdr:row>
      <xdr:rowOff>133350</xdr:rowOff>
    </xdr:to>
    <xdr:graphicFrame macro="">
      <xdr:nvGraphicFramePr>
        <xdr:cNvPr id="4230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152400</xdr:colOff>
      <xdr:row>2</xdr:row>
      <xdr:rowOff>95250</xdr:rowOff>
    </xdr:from>
    <xdr:to>
      <xdr:col>21</xdr:col>
      <xdr:colOff>295275</xdr:colOff>
      <xdr:row>28</xdr:row>
      <xdr:rowOff>123825</xdr:rowOff>
    </xdr:to>
    <xdr:pic>
      <xdr:nvPicPr>
        <xdr:cNvPr id="42302"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6696075" y="523875"/>
          <a:ext cx="5553075" cy="4314825"/>
        </a:xfrm>
        <a:prstGeom prst="rect">
          <a:avLst/>
        </a:prstGeom>
        <a:noFill/>
        <a:ln w="9525">
          <a:noFill/>
          <a:miter lim="800000"/>
          <a:headEnd/>
          <a:tailEnd/>
        </a:ln>
      </xdr:spPr>
    </xdr:pic>
    <xdr:clientData/>
  </xdr:twoCellAnchor>
  <xdr:twoCellAnchor>
    <xdr:from>
      <xdr:col>0</xdr:col>
      <xdr:colOff>0</xdr:colOff>
      <xdr:row>29</xdr:row>
      <xdr:rowOff>57150</xdr:rowOff>
    </xdr:from>
    <xdr:to>
      <xdr:col>8</xdr:col>
      <xdr:colOff>419100</xdr:colOff>
      <xdr:row>46</xdr:row>
      <xdr:rowOff>123825</xdr:rowOff>
    </xdr:to>
    <xdr:graphicFrame macro="">
      <xdr:nvGraphicFramePr>
        <xdr:cNvPr id="4230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542925</xdr:colOff>
      <xdr:row>21</xdr:row>
      <xdr:rowOff>104775</xdr:rowOff>
    </xdr:from>
    <xdr:to>
      <xdr:col>10</xdr:col>
      <xdr:colOff>285750</xdr:colOff>
      <xdr:row>23</xdr:row>
      <xdr:rowOff>28575</xdr:rowOff>
    </xdr:to>
    <xdr:pic>
      <xdr:nvPicPr>
        <xdr:cNvPr id="42304" name="Picture 16" descr="RABBIT"/>
        <xdr:cNvPicPr>
          <a:picLocks noChangeAspect="1" noChangeArrowheads="1"/>
        </xdr:cNvPicPr>
      </xdr:nvPicPr>
      <xdr:blipFill>
        <a:blip xmlns:r="http://schemas.openxmlformats.org/officeDocument/2006/relationships" r:embed="rId5" cstate="print"/>
        <a:srcRect/>
        <a:stretch>
          <a:fillRect/>
        </a:stretch>
      </xdr:blipFill>
      <xdr:spPr bwMode="auto">
        <a:xfrm>
          <a:off x="5448300" y="3686175"/>
          <a:ext cx="314325" cy="247650"/>
        </a:xfrm>
        <a:prstGeom prst="rect">
          <a:avLst/>
        </a:prstGeom>
        <a:solidFill>
          <a:srgbClr val="3333CC"/>
        </a:solidFill>
        <a:ln w="9525">
          <a:solidFill>
            <a:srgbClr val="000099"/>
          </a:solid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342900</xdr:colOff>
      <xdr:row>5</xdr:row>
      <xdr:rowOff>19050</xdr:rowOff>
    </xdr:from>
    <xdr:to>
      <xdr:col>11</xdr:col>
      <xdr:colOff>847725</xdr:colOff>
      <xdr:row>9</xdr:row>
      <xdr:rowOff>123825</xdr:rowOff>
    </xdr:to>
    <xdr:pic>
      <xdr:nvPicPr>
        <xdr:cNvPr id="22614" name="Picture 25" descr="RABBIT"/>
        <xdr:cNvPicPr>
          <a:picLocks noChangeAspect="1" noChangeArrowheads="1"/>
        </xdr:cNvPicPr>
      </xdr:nvPicPr>
      <xdr:blipFill>
        <a:blip xmlns:r="http://schemas.openxmlformats.org/officeDocument/2006/relationships" r:embed="rId1" cstate="print"/>
        <a:srcRect/>
        <a:stretch>
          <a:fillRect/>
        </a:stretch>
      </xdr:blipFill>
      <xdr:spPr bwMode="auto">
        <a:xfrm>
          <a:off x="6743700" y="1009650"/>
          <a:ext cx="1038225" cy="771525"/>
        </a:xfrm>
        <a:prstGeom prst="rect">
          <a:avLst/>
        </a:prstGeom>
        <a:solidFill>
          <a:srgbClr val="3333CC"/>
        </a:solidFill>
        <a:ln w="9525">
          <a:solidFill>
            <a:srgbClr val="000099"/>
          </a:solid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590550</xdr:colOff>
      <xdr:row>1</xdr:row>
      <xdr:rowOff>123825</xdr:rowOff>
    </xdr:from>
    <xdr:to>
      <xdr:col>13</xdr:col>
      <xdr:colOff>238125</xdr:colOff>
      <xdr:row>12</xdr:row>
      <xdr:rowOff>47625</xdr:rowOff>
    </xdr:to>
    <xdr:graphicFrame macro="">
      <xdr:nvGraphicFramePr>
        <xdr:cNvPr id="14752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114300</xdr:colOff>
      <xdr:row>9</xdr:row>
      <xdr:rowOff>190500</xdr:rowOff>
    </xdr:from>
    <xdr:to>
      <xdr:col>7</xdr:col>
      <xdr:colOff>628650</xdr:colOff>
      <xdr:row>25</xdr:row>
      <xdr:rowOff>0</xdr:rowOff>
    </xdr:to>
    <xdr:graphicFrame macro="">
      <xdr:nvGraphicFramePr>
        <xdr:cNvPr id="38407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238125</xdr:colOff>
      <xdr:row>17</xdr:row>
      <xdr:rowOff>38100</xdr:rowOff>
    </xdr:from>
    <xdr:to>
      <xdr:col>8</xdr:col>
      <xdr:colOff>228600</xdr:colOff>
      <xdr:row>28</xdr:row>
      <xdr:rowOff>133350</xdr:rowOff>
    </xdr:to>
    <xdr:graphicFrame macro="">
      <xdr:nvGraphicFramePr>
        <xdr:cNvPr id="13740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38100</xdr:rowOff>
    </xdr:from>
    <xdr:to>
      <xdr:col>4</xdr:col>
      <xdr:colOff>152400</xdr:colOff>
      <xdr:row>28</xdr:row>
      <xdr:rowOff>152400</xdr:rowOff>
    </xdr:to>
    <xdr:graphicFrame macro="">
      <xdr:nvGraphicFramePr>
        <xdr:cNvPr id="13740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266700</xdr:colOff>
      <xdr:row>17</xdr:row>
      <xdr:rowOff>38100</xdr:rowOff>
    </xdr:from>
    <xdr:to>
      <xdr:col>12</xdr:col>
      <xdr:colOff>304800</xdr:colOff>
      <xdr:row>28</xdr:row>
      <xdr:rowOff>142875</xdr:rowOff>
    </xdr:to>
    <xdr:graphicFrame macro="">
      <xdr:nvGraphicFramePr>
        <xdr:cNvPr id="137410"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5</xdr:row>
      <xdr:rowOff>0</xdr:rowOff>
    </xdr:from>
    <xdr:to>
      <xdr:col>6</xdr:col>
      <xdr:colOff>514350</xdr:colOff>
      <xdr:row>5</xdr:row>
      <xdr:rowOff>0</xdr:rowOff>
    </xdr:to>
    <xdr:graphicFrame macro="">
      <xdr:nvGraphicFramePr>
        <xdr:cNvPr id="13235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6</xdr:col>
      <xdr:colOff>76200</xdr:colOff>
      <xdr:row>5</xdr:row>
      <xdr:rowOff>0</xdr:rowOff>
    </xdr:to>
    <xdr:graphicFrame macro="">
      <xdr:nvGraphicFramePr>
        <xdr:cNvPr id="13235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xdr:row>
      <xdr:rowOff>0</xdr:rowOff>
    </xdr:from>
    <xdr:to>
      <xdr:col>7</xdr:col>
      <xdr:colOff>219075</xdr:colOff>
      <xdr:row>5</xdr:row>
      <xdr:rowOff>0</xdr:rowOff>
    </xdr:to>
    <xdr:graphicFrame macro="">
      <xdr:nvGraphicFramePr>
        <xdr:cNvPr id="13235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180975</xdr:colOff>
      <xdr:row>16</xdr:row>
      <xdr:rowOff>495300</xdr:rowOff>
    </xdr:from>
    <xdr:to>
      <xdr:col>17</xdr:col>
      <xdr:colOff>400050</xdr:colOff>
      <xdr:row>25</xdr:row>
      <xdr:rowOff>47625</xdr:rowOff>
    </xdr:to>
    <xdr:sp macro="" textlink="">
      <xdr:nvSpPr>
        <xdr:cNvPr id="132111" name="AutoShape 15"/>
        <xdr:cNvSpPr>
          <a:spLocks noChangeArrowheads="1"/>
        </xdr:cNvSpPr>
      </xdr:nvSpPr>
      <xdr:spPr bwMode="auto">
        <a:xfrm>
          <a:off x="8096250" y="3838575"/>
          <a:ext cx="2047875" cy="1647825"/>
        </a:xfrm>
        <a:prstGeom prst="wedgeRoundRectCallout">
          <a:avLst>
            <a:gd name="adj1" fmla="val -78838"/>
            <a:gd name="adj2" fmla="val -13005"/>
            <a:gd name="adj3" fmla="val 16667"/>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O_f  - observed frequency </a:t>
          </a:r>
        </a:p>
        <a:p>
          <a:pPr algn="l" rtl="0">
            <a:defRPr sz="1000"/>
          </a:pPr>
          <a:r>
            <a:rPr lang="bg-BG" sz="1000" b="0" i="0" u="none" strike="noStrike" baseline="0">
              <a:solidFill>
                <a:srgbClr val="000000"/>
              </a:solidFill>
              <a:latin typeface="Arial"/>
              <a:cs typeface="Arial"/>
            </a:rPr>
            <a:t>наблюдавана честота </a:t>
          </a:r>
        </a:p>
        <a:p>
          <a:pPr algn="l" rtl="0">
            <a:defRPr sz="1000"/>
          </a:pPr>
          <a:endParaRPr lang="bg-BG"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E_f -expected frequency </a:t>
          </a:r>
        </a:p>
        <a:p>
          <a:pPr algn="l" rtl="0">
            <a:defRPr sz="1000"/>
          </a:pPr>
          <a:r>
            <a:rPr lang="bg-BG" sz="1000" b="0" i="0" u="none" strike="noStrike" baseline="0">
              <a:solidFill>
                <a:srgbClr val="000000"/>
              </a:solidFill>
              <a:latin typeface="Arial"/>
              <a:cs typeface="Arial"/>
            </a:rPr>
            <a:t>очаквана честота </a:t>
          </a:r>
        </a:p>
        <a:p>
          <a:pPr algn="l" rtl="0">
            <a:defRPr sz="1000"/>
          </a:pPr>
          <a:endParaRPr lang="bg-BG" sz="1000" b="0" i="0" u="none" strike="noStrike" baseline="0">
            <a:solidFill>
              <a:srgbClr val="000000"/>
            </a:solidFill>
            <a:latin typeface="Arial"/>
            <a:cs typeface="Arial"/>
          </a:endParaRPr>
        </a:p>
        <a:p>
          <a:pPr algn="l" rtl="0">
            <a:defRPr sz="1000"/>
          </a:pPr>
          <a:r>
            <a:rPr lang="bg-BG" sz="1000" b="0" i="0" u="none" strike="noStrike" baseline="0">
              <a:solidFill>
                <a:srgbClr val="000000"/>
              </a:solidFill>
              <a:latin typeface="Arial"/>
              <a:cs typeface="Arial"/>
            </a:rPr>
            <a:t>ако крит &lt; </a:t>
          </a:r>
          <a:r>
            <a:rPr lang="en-US" sz="1000" b="0" i="0" u="none" strike="noStrike" baseline="0">
              <a:solidFill>
                <a:srgbClr val="000000"/>
              </a:solidFill>
              <a:latin typeface="Arial"/>
              <a:cs typeface="Arial"/>
            </a:rPr>
            <a:t>tab </a:t>
          </a:r>
          <a:r>
            <a:rPr lang="bg-BG" sz="1000" b="0" i="0" u="none" strike="noStrike" baseline="0">
              <a:solidFill>
                <a:srgbClr val="000000"/>
              </a:solidFill>
              <a:latin typeface="Arial"/>
              <a:cs typeface="Arial"/>
            </a:rPr>
            <a:t>то наблюдаваната честота не е отличима от очакваната </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295275</xdr:colOff>
      <xdr:row>2</xdr:row>
      <xdr:rowOff>66675</xdr:rowOff>
    </xdr:from>
    <xdr:to>
      <xdr:col>25</xdr:col>
      <xdr:colOff>419100</xdr:colOff>
      <xdr:row>26</xdr:row>
      <xdr:rowOff>133350</xdr:rowOff>
    </xdr:to>
    <xdr:sp macro="" textlink="">
      <xdr:nvSpPr>
        <xdr:cNvPr id="140289" name="Rectangle 1"/>
        <xdr:cNvSpPr>
          <a:spLocks noChangeArrowheads="1"/>
        </xdr:cNvSpPr>
      </xdr:nvSpPr>
      <xdr:spPr bwMode="auto">
        <a:xfrm>
          <a:off x="7010400" y="828675"/>
          <a:ext cx="7591425" cy="4495800"/>
        </a:xfrm>
        <a:prstGeom prst="rect">
          <a:avLst/>
        </a:prstGeom>
        <a:solidFill>
          <a:srgbClr val="FFFFFF"/>
        </a:solidFill>
        <a:ln w="9525">
          <a:noFill/>
          <a:miter lim="800000"/>
          <a:headEnd/>
          <a:tailEnd/>
        </a:ln>
        <a:effectLst/>
      </xdr:spPr>
      <xdr:txBody>
        <a:bodyPr vertOverflow="clip" wrap="square" lIns="91440" tIns="45720" rIns="91440" bIns="45720" anchor="t" upright="1"/>
        <a:lstStyle/>
        <a:p>
          <a:pPr algn="l" rtl="0">
            <a:defRPr sz="1000"/>
          </a:pPr>
          <a:r>
            <a:rPr lang="bg-BG" sz="1000" b="0" i="0" u="none" strike="noStrike" baseline="0">
              <a:solidFill>
                <a:srgbClr val="000080"/>
              </a:solidFill>
              <a:latin typeface="Arial"/>
              <a:cs typeface="Arial"/>
            </a:rPr>
            <a:t>Директивите на ЕС са намерили отражение в националното законодателство в процеса на присъединяване чрез: Закона за водите (ЗВ) и Закона за опазване на околната среда (ЗООС)</a:t>
          </a:r>
        </a:p>
        <a:p>
          <a:pPr algn="l" rtl="0">
            <a:defRPr sz="1000"/>
          </a:pPr>
          <a:r>
            <a:rPr lang="bg-BG" sz="1000" b="0" i="0" u="none" strike="noStrike" baseline="0">
              <a:solidFill>
                <a:srgbClr val="000080"/>
              </a:solidFill>
              <a:latin typeface="Arial"/>
              <a:cs typeface="Arial"/>
            </a:rPr>
            <a:t>Въведени са </a:t>
          </a:r>
        </a:p>
        <a:p>
          <a:pPr algn="l" rtl="0">
            <a:defRPr sz="1000"/>
          </a:pPr>
          <a:r>
            <a:rPr lang="bg-BG" sz="1000" b="0" i="0" u="none" strike="noStrike" baseline="0">
              <a:solidFill>
                <a:srgbClr val="000080"/>
              </a:solidFill>
              <a:latin typeface="Arial"/>
              <a:cs typeface="Arial"/>
            </a:rPr>
            <a:t>разрешителен режим за заустване на отпадъчни води и </a:t>
          </a:r>
          <a:r>
            <a:rPr lang="bg-BG" sz="1000" b="1" i="0" u="none" strike="noStrike" baseline="0">
              <a:solidFill>
                <a:srgbClr val="000080"/>
              </a:solidFill>
              <a:latin typeface="Arial"/>
              <a:cs typeface="Arial"/>
            </a:rPr>
            <a:t>издаване на комплексни разрешителни</a:t>
          </a:r>
          <a:r>
            <a:rPr lang="bg-BG" sz="1000" b="0" i="0" u="none" strike="noStrike" baseline="0">
              <a:solidFill>
                <a:srgbClr val="000080"/>
              </a:solidFill>
              <a:latin typeface="Arial"/>
              <a:cs typeface="Arial"/>
            </a:rPr>
            <a:t> за определени категории промишлени дейности, изискващи прилагане на “</a:t>
          </a:r>
          <a:r>
            <a:rPr lang="bg-BG" sz="1000" b="1" i="0" u="none" strike="noStrike" baseline="0">
              <a:solidFill>
                <a:srgbClr val="000080"/>
              </a:solidFill>
              <a:latin typeface="Arial"/>
              <a:cs typeface="Arial"/>
            </a:rPr>
            <a:t>най-добри налични техники</a:t>
          </a:r>
          <a:r>
            <a:rPr lang="bg-BG" sz="1000" b="0" i="0" u="none" strike="noStrike" baseline="0">
              <a:solidFill>
                <a:srgbClr val="000080"/>
              </a:solidFill>
              <a:latin typeface="Arial"/>
              <a:cs typeface="Arial"/>
            </a:rPr>
            <a:t>” (НДНТ)</a:t>
          </a:r>
        </a:p>
        <a:p>
          <a:pPr algn="l" rtl="0">
            <a:defRPr sz="1000"/>
          </a:pPr>
          <a:r>
            <a:rPr lang="bg-BG" sz="1000" b="0" i="0" u="none" strike="noStrike" baseline="0">
              <a:solidFill>
                <a:srgbClr val="000080"/>
              </a:solidFill>
              <a:latin typeface="Arial"/>
              <a:cs typeface="Arial"/>
            </a:rPr>
            <a:t>Които се основават на Наредба №6/2000 г.  (обн. ДВ, бр.97/00 и бр.24/04 г.) към ЗВ, регламентираща емисионните норми за отпадъчните води от различни индустриални сектори и от селищните пречиствателни станции (ГПСОВ), заустващи във водни обекти.</a:t>
          </a:r>
        </a:p>
        <a:p>
          <a:pPr algn="l" rtl="0">
            <a:defRPr sz="1000"/>
          </a:pPr>
          <a:r>
            <a:rPr lang="bg-BG" sz="1000" b="0" i="0" u="none" strike="noStrike" baseline="0">
              <a:solidFill>
                <a:srgbClr val="000080"/>
              </a:solidFill>
              <a:latin typeface="Arial"/>
              <a:cs typeface="Arial"/>
            </a:rPr>
            <a:t>В Наредба №6/2000 г. за предприятията за обработка на кожи са регламентирани следните емисионни норми за отпадъчните води, заустващи във водни обекти: </a:t>
          </a:r>
        </a:p>
        <a:p>
          <a:pPr algn="l" rtl="0">
            <a:defRPr sz="1000"/>
          </a:pPr>
          <a:r>
            <a:rPr lang="bg-BG" sz="1000" b="1" i="0" u="none" strike="noStrike" baseline="0">
              <a:solidFill>
                <a:srgbClr val="000080"/>
              </a:solidFill>
              <a:latin typeface="Arial"/>
              <a:cs typeface="Arial"/>
            </a:rPr>
            <a:t>•рН 6-9;</a:t>
          </a:r>
          <a:endParaRPr lang="bg-BG" sz="1000" b="0" i="0" u="none" strike="noStrike" baseline="0">
            <a:solidFill>
              <a:srgbClr val="000080"/>
            </a:solidFill>
            <a:latin typeface="Arial"/>
            <a:cs typeface="Arial"/>
          </a:endParaRPr>
        </a:p>
        <a:p>
          <a:pPr algn="l" rtl="0">
            <a:defRPr sz="1000"/>
          </a:pPr>
          <a:r>
            <a:rPr lang="bg-BG" sz="1000" b="0" i="0" u="none" strike="noStrike" baseline="0">
              <a:solidFill>
                <a:srgbClr val="000080"/>
              </a:solidFill>
              <a:latin typeface="Arial"/>
              <a:cs typeface="Arial"/>
            </a:rPr>
            <a:t>•БПК5  50 мг/л;</a:t>
          </a:r>
        </a:p>
        <a:p>
          <a:pPr algn="l" rtl="0">
            <a:defRPr sz="1000"/>
          </a:pPr>
          <a:r>
            <a:rPr lang="bg-BG" sz="1000" b="0" i="0" u="none" strike="noStrike" baseline="0">
              <a:solidFill>
                <a:srgbClr val="000080"/>
              </a:solidFill>
              <a:latin typeface="Arial"/>
              <a:cs typeface="Arial"/>
            </a:rPr>
            <a:t>•ХПК 250 мг/л; </a:t>
          </a:r>
        </a:p>
        <a:p>
          <a:pPr algn="l" rtl="0">
            <a:defRPr sz="1000"/>
          </a:pPr>
          <a:r>
            <a:rPr lang="bg-BG" sz="1000" b="0" i="0" u="none" strike="noStrike" baseline="0">
              <a:solidFill>
                <a:srgbClr val="000080"/>
              </a:solidFill>
              <a:latin typeface="Arial"/>
              <a:cs typeface="Arial"/>
            </a:rPr>
            <a:t>•неразтв. вещества 50 мг/л;</a:t>
          </a:r>
        </a:p>
        <a:p>
          <a:pPr algn="l" rtl="0">
            <a:defRPr sz="1000"/>
          </a:pPr>
          <a:r>
            <a:rPr lang="bg-BG" sz="1000" b="0" i="0" u="none" strike="noStrike" baseline="0">
              <a:solidFill>
                <a:srgbClr val="000080"/>
              </a:solidFill>
              <a:latin typeface="Arial"/>
              <a:cs typeface="Arial"/>
            </a:rPr>
            <a:t>•мазнини 10 мг/л; </a:t>
          </a:r>
        </a:p>
        <a:p>
          <a:pPr algn="l" rtl="0">
            <a:defRPr sz="1000"/>
          </a:pPr>
          <a:r>
            <a:rPr lang="bg-BG" sz="1000" b="0" i="0" u="none" strike="noStrike" baseline="0">
              <a:solidFill>
                <a:srgbClr val="000080"/>
              </a:solidFill>
              <a:latin typeface="Arial"/>
              <a:cs typeface="Arial"/>
            </a:rPr>
            <a:t>•сулфиди 1,0 мг/л; </a:t>
          </a:r>
        </a:p>
        <a:p>
          <a:pPr algn="l" rtl="0">
            <a:defRPr sz="1000"/>
          </a:pPr>
          <a:r>
            <a:rPr lang="bg-BG" sz="1000" b="0" i="0" u="none" strike="noStrike" baseline="0">
              <a:solidFill>
                <a:srgbClr val="000080"/>
              </a:solidFill>
              <a:latin typeface="Arial"/>
              <a:cs typeface="Arial"/>
            </a:rPr>
            <a:t>•хром 6+  0,1 мг/л; </a:t>
          </a:r>
        </a:p>
        <a:p>
          <a:pPr algn="l" rtl="0">
            <a:defRPr sz="1000"/>
          </a:pPr>
          <a:r>
            <a:rPr lang="bg-BG" sz="1000" b="0" i="0" u="none" strike="noStrike" baseline="0">
              <a:solidFill>
                <a:srgbClr val="000080"/>
              </a:solidFill>
              <a:latin typeface="Arial"/>
              <a:cs typeface="Arial"/>
            </a:rPr>
            <a:t>•хром общ 0,5 мг/л; </a:t>
          </a:r>
        </a:p>
        <a:p>
          <a:pPr algn="l" rtl="0">
            <a:defRPr sz="1000"/>
          </a:pPr>
          <a:r>
            <a:rPr lang="bg-BG" sz="1000" b="0" i="0" u="none" strike="noStrike" baseline="0">
              <a:solidFill>
                <a:srgbClr val="000080"/>
              </a:solidFill>
              <a:latin typeface="Arial"/>
              <a:cs typeface="Arial"/>
            </a:rPr>
            <a:t>•азот амониев 10 мг/л;</a:t>
          </a:r>
        </a:p>
        <a:p>
          <a:pPr algn="l" rtl="0">
            <a:defRPr sz="1000"/>
          </a:pPr>
          <a:r>
            <a:rPr lang="bg-BG" sz="1000" b="0" i="0" u="none" strike="noStrike" baseline="0">
              <a:solidFill>
                <a:srgbClr val="000080"/>
              </a:solidFill>
              <a:latin typeface="Arial"/>
              <a:cs typeface="Arial"/>
            </a:rPr>
            <a:t>•фосфор общ 2,0 мг/л.</a:t>
          </a:r>
        </a:p>
        <a:p>
          <a:pPr algn="l" rtl="0">
            <a:defRPr sz="1000"/>
          </a:pPr>
          <a:r>
            <a:rPr lang="bg-BG" sz="1000" b="0" i="0" u="none" strike="noStrike" baseline="0">
              <a:solidFill>
                <a:srgbClr val="000080"/>
              </a:solidFill>
              <a:latin typeface="Arial"/>
              <a:cs typeface="Arial"/>
            </a:rPr>
            <a:t>Инсталациите за дъбене на необработени  и сурови кожи с капацитет над 12 т. готова продукция за денонощие попадат в списъка на категориите промишлени дейности, за които се изисква издаване на комплексно разрешително по Приложение №4 към чл.117, ал.1 от ЗООС. </a:t>
          </a:r>
        </a:p>
        <a:p>
          <a:pPr algn="l" rtl="0">
            <a:defRPr sz="1000"/>
          </a:pPr>
          <a:r>
            <a:rPr lang="bg-BG" sz="1000" b="0" i="0" u="none" strike="noStrike" baseline="0">
              <a:solidFill>
                <a:srgbClr val="000080"/>
              </a:solidFill>
              <a:latin typeface="Arial"/>
              <a:cs typeface="Arial"/>
            </a:rPr>
            <a:t>Съгласно изискванията за тези дейности   трябва да се прилагат и НДНТ, както по отношение на технологичните процеси, така и по отношение на пречистването на отпадъчните води. </a:t>
          </a:r>
        </a:p>
        <a:p>
          <a:pPr algn="l" rtl="0">
            <a:defRPr sz="1000"/>
          </a:pPr>
          <a:r>
            <a:rPr lang="bg-BG" sz="1000" b="0" i="0" u="none" strike="noStrike" baseline="0">
              <a:solidFill>
                <a:srgbClr val="000080"/>
              </a:solidFill>
              <a:latin typeface="Arial"/>
              <a:cs typeface="Arial"/>
            </a:rPr>
            <a:t>НДНТ за инсталациите за дъбене на кожи са публикувани в справочен документ от 2003 г. на ЕС.</a:t>
          </a:r>
        </a:p>
        <a:p>
          <a:pPr algn="l" rtl="0">
            <a:defRPr sz="1000"/>
          </a:pPr>
          <a:endParaRPr lang="bg-BG" sz="1000" b="0" i="0" u="none" strike="noStrike" baseline="0">
            <a:solidFill>
              <a:srgbClr val="000080"/>
            </a:solidFill>
            <a:latin typeface="Arial"/>
            <a:cs typeface="Aria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190500</xdr:colOff>
      <xdr:row>0</xdr:row>
      <xdr:rowOff>0</xdr:rowOff>
    </xdr:from>
    <xdr:to>
      <xdr:col>13</xdr:col>
      <xdr:colOff>190500</xdr:colOff>
      <xdr:row>0</xdr:row>
      <xdr:rowOff>0</xdr:rowOff>
    </xdr:to>
    <xdr:graphicFrame macro="">
      <xdr:nvGraphicFramePr>
        <xdr:cNvPr id="545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314325</xdr:colOff>
      <xdr:row>0</xdr:row>
      <xdr:rowOff>0</xdr:rowOff>
    </xdr:from>
    <xdr:to>
      <xdr:col>11</xdr:col>
      <xdr:colOff>314325</xdr:colOff>
      <xdr:row>0</xdr:row>
      <xdr:rowOff>0</xdr:rowOff>
    </xdr:to>
    <xdr:graphicFrame macro="">
      <xdr:nvGraphicFramePr>
        <xdr:cNvPr id="545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200025</xdr:colOff>
      <xdr:row>0</xdr:row>
      <xdr:rowOff>0</xdr:rowOff>
    </xdr:from>
    <xdr:to>
      <xdr:col>10</xdr:col>
      <xdr:colOff>76200</xdr:colOff>
      <xdr:row>0</xdr:row>
      <xdr:rowOff>0</xdr:rowOff>
    </xdr:to>
    <xdr:graphicFrame macro="">
      <xdr:nvGraphicFramePr>
        <xdr:cNvPr id="5453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152400</xdr:colOff>
      <xdr:row>7</xdr:row>
      <xdr:rowOff>38100</xdr:rowOff>
    </xdr:from>
    <xdr:to>
      <xdr:col>12</xdr:col>
      <xdr:colOff>581025</xdr:colOff>
      <xdr:row>21</xdr:row>
      <xdr:rowOff>95250</xdr:rowOff>
    </xdr:to>
    <xdr:graphicFrame macro="">
      <xdr:nvGraphicFramePr>
        <xdr:cNvPr id="545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7</xdr:col>
      <xdr:colOff>190500</xdr:colOff>
      <xdr:row>0</xdr:row>
      <xdr:rowOff>0</xdr:rowOff>
    </xdr:from>
    <xdr:to>
      <xdr:col>13</xdr:col>
      <xdr:colOff>190500</xdr:colOff>
      <xdr:row>0</xdr:row>
      <xdr:rowOff>0</xdr:rowOff>
    </xdr:to>
    <xdr:graphicFrame macro="">
      <xdr:nvGraphicFramePr>
        <xdr:cNvPr id="5549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314325</xdr:colOff>
      <xdr:row>0</xdr:row>
      <xdr:rowOff>0</xdr:rowOff>
    </xdr:from>
    <xdr:to>
      <xdr:col>11</xdr:col>
      <xdr:colOff>314325</xdr:colOff>
      <xdr:row>0</xdr:row>
      <xdr:rowOff>0</xdr:rowOff>
    </xdr:to>
    <xdr:graphicFrame macro="">
      <xdr:nvGraphicFramePr>
        <xdr:cNvPr id="5549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200025</xdr:colOff>
      <xdr:row>0</xdr:row>
      <xdr:rowOff>0</xdr:rowOff>
    </xdr:from>
    <xdr:to>
      <xdr:col>10</xdr:col>
      <xdr:colOff>76200</xdr:colOff>
      <xdr:row>0</xdr:row>
      <xdr:rowOff>0</xdr:rowOff>
    </xdr:to>
    <xdr:graphicFrame macro="">
      <xdr:nvGraphicFramePr>
        <xdr:cNvPr id="5549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7</xdr:col>
      <xdr:colOff>295275</xdr:colOff>
      <xdr:row>3</xdr:row>
      <xdr:rowOff>142875</xdr:rowOff>
    </xdr:from>
    <xdr:to>
      <xdr:col>13</xdr:col>
      <xdr:colOff>409575</xdr:colOff>
      <xdr:row>20</xdr:row>
      <xdr:rowOff>57150</xdr:rowOff>
    </xdr:to>
    <xdr:graphicFrame macro="">
      <xdr:nvGraphicFramePr>
        <xdr:cNvPr id="14137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19</xdr:col>
      <xdr:colOff>266700</xdr:colOff>
      <xdr:row>19</xdr:row>
      <xdr:rowOff>104775</xdr:rowOff>
    </xdr:from>
    <xdr:to>
      <xdr:col>19</xdr:col>
      <xdr:colOff>447675</xdr:colOff>
      <xdr:row>20</xdr:row>
      <xdr:rowOff>104775</xdr:rowOff>
    </xdr:to>
    <xdr:sp macro="" textlink="">
      <xdr:nvSpPr>
        <xdr:cNvPr id="21038" name="Oval 5"/>
        <xdr:cNvSpPr>
          <a:spLocks noChangeArrowheads="1"/>
        </xdr:cNvSpPr>
      </xdr:nvSpPr>
      <xdr:spPr bwMode="auto">
        <a:xfrm>
          <a:off x="11830050" y="3409950"/>
          <a:ext cx="180975" cy="200025"/>
        </a:xfrm>
        <a:prstGeom prst="ellipse">
          <a:avLst/>
        </a:prstGeom>
        <a:noFill/>
        <a:ln w="28575">
          <a:solidFill>
            <a:srgbClr val="FF0000"/>
          </a:solidFill>
          <a:round/>
          <a:headEnd/>
          <a:tailEnd/>
        </a:ln>
      </xdr:spPr>
    </xdr:sp>
    <xdr:clientData/>
  </xdr:twoCellAnchor>
  <xdr:twoCellAnchor>
    <xdr:from>
      <xdr:col>18</xdr:col>
      <xdr:colOff>476250</xdr:colOff>
      <xdr:row>7</xdr:row>
      <xdr:rowOff>9525</xdr:rowOff>
    </xdr:from>
    <xdr:to>
      <xdr:col>21</xdr:col>
      <xdr:colOff>476250</xdr:colOff>
      <xdr:row>16</xdr:row>
      <xdr:rowOff>66675</xdr:rowOff>
    </xdr:to>
    <xdr:cxnSp macro="">
      <xdr:nvCxnSpPr>
        <xdr:cNvPr id="21039" name="AutoShape 9"/>
        <xdr:cNvCxnSpPr>
          <a:cxnSpLocks noChangeShapeType="1"/>
        </xdr:cNvCxnSpPr>
      </xdr:nvCxnSpPr>
      <xdr:spPr bwMode="auto">
        <a:xfrm flipV="1">
          <a:off x="11506200" y="1333500"/>
          <a:ext cx="1600200" cy="1514475"/>
        </a:xfrm>
        <a:prstGeom prst="bentConnector3">
          <a:avLst>
            <a:gd name="adj1" fmla="val 375"/>
          </a:avLst>
        </a:prstGeom>
        <a:noFill/>
        <a:ln w="38100">
          <a:solidFill>
            <a:srgbClr val="FF0000"/>
          </a:solidFill>
          <a:miter lim="800000"/>
          <a:headEnd/>
          <a:tailEnd type="triangle" w="med" len="med"/>
        </a:ln>
      </xdr:spPr>
    </xdr:cxnSp>
    <xdr:clientData/>
  </xdr:twoCellAnchor>
  <xdr:twoCellAnchor>
    <xdr:from>
      <xdr:col>19</xdr:col>
      <xdr:colOff>0</xdr:colOff>
      <xdr:row>9</xdr:row>
      <xdr:rowOff>152400</xdr:rowOff>
    </xdr:from>
    <xdr:to>
      <xdr:col>21</xdr:col>
      <xdr:colOff>123825</xdr:colOff>
      <xdr:row>19</xdr:row>
      <xdr:rowOff>0</xdr:rowOff>
    </xdr:to>
    <xdr:cxnSp macro="">
      <xdr:nvCxnSpPr>
        <xdr:cNvPr id="21040" name="AutoShape 10"/>
        <xdr:cNvCxnSpPr>
          <a:cxnSpLocks noChangeShapeType="1"/>
        </xdr:cNvCxnSpPr>
      </xdr:nvCxnSpPr>
      <xdr:spPr bwMode="auto">
        <a:xfrm rot="10800000">
          <a:off x="11563350" y="1800225"/>
          <a:ext cx="1190625" cy="1504950"/>
        </a:xfrm>
        <a:prstGeom prst="bentConnector3">
          <a:avLst>
            <a:gd name="adj1" fmla="val -3204"/>
          </a:avLst>
        </a:prstGeom>
        <a:noFill/>
        <a:ln w="38100">
          <a:solidFill>
            <a:srgbClr val="FF0000"/>
          </a:solidFill>
          <a:miter lim="800000"/>
          <a:headEnd/>
          <a:tailEnd type="triangle" w="med" len="med"/>
        </a:ln>
      </xdr:spPr>
    </xdr:cxnSp>
    <xdr:clientData/>
  </xdr:twoCellAnchor>
  <xdr:twoCellAnchor>
    <xdr:from>
      <xdr:col>20</xdr:col>
      <xdr:colOff>19050</xdr:colOff>
      <xdr:row>0</xdr:row>
      <xdr:rowOff>123825</xdr:rowOff>
    </xdr:from>
    <xdr:to>
      <xdr:col>20</xdr:col>
      <xdr:colOff>19050</xdr:colOff>
      <xdr:row>9</xdr:row>
      <xdr:rowOff>28575</xdr:rowOff>
    </xdr:to>
    <xdr:cxnSp macro="">
      <xdr:nvCxnSpPr>
        <xdr:cNvPr id="21041" name="AutoShape 11"/>
        <xdr:cNvCxnSpPr>
          <a:cxnSpLocks noChangeShapeType="1"/>
        </xdr:cNvCxnSpPr>
      </xdr:nvCxnSpPr>
      <xdr:spPr bwMode="auto">
        <a:xfrm rot="10800000">
          <a:off x="12115800" y="123825"/>
          <a:ext cx="0" cy="1552575"/>
        </a:xfrm>
        <a:prstGeom prst="bentConnector3">
          <a:avLst>
            <a:gd name="adj1" fmla="val -2440"/>
          </a:avLst>
        </a:prstGeom>
        <a:noFill/>
        <a:ln w="38100">
          <a:solidFill>
            <a:srgbClr val="00FF00"/>
          </a:solidFill>
          <a:miter lim="800000"/>
          <a:headEnd/>
          <a:tailEnd type="triangle" w="med" len="med"/>
        </a:ln>
      </xdr:spPr>
    </xdr:cxnSp>
    <xdr:clientData/>
  </xdr:twoCellAnchor>
  <xdr:twoCellAnchor>
    <xdr:from>
      <xdr:col>0</xdr:col>
      <xdr:colOff>238125</xdr:colOff>
      <xdr:row>7</xdr:row>
      <xdr:rowOff>38100</xdr:rowOff>
    </xdr:from>
    <xdr:to>
      <xdr:col>9</xdr:col>
      <xdr:colOff>485775</xdr:colOff>
      <xdr:row>21</xdr:row>
      <xdr:rowOff>19050</xdr:rowOff>
    </xdr:to>
    <xdr:graphicFrame macro="">
      <xdr:nvGraphicFramePr>
        <xdr:cNvPr id="2104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180975</xdr:colOff>
      <xdr:row>0</xdr:row>
      <xdr:rowOff>0</xdr:rowOff>
    </xdr:from>
    <xdr:to>
      <xdr:col>18</xdr:col>
      <xdr:colOff>190500</xdr:colOff>
      <xdr:row>15</xdr:row>
      <xdr:rowOff>57150</xdr:rowOff>
    </xdr:to>
    <xdr:sp macro="" textlink="">
      <xdr:nvSpPr>
        <xdr:cNvPr id="21043" name="Line 8"/>
        <xdr:cNvSpPr>
          <a:spLocks noChangeShapeType="1"/>
        </xdr:cNvSpPr>
      </xdr:nvSpPr>
      <xdr:spPr bwMode="auto">
        <a:xfrm flipH="1">
          <a:off x="11210925" y="0"/>
          <a:ext cx="9525" cy="2676525"/>
        </a:xfrm>
        <a:prstGeom prst="line">
          <a:avLst/>
        </a:prstGeom>
        <a:noFill/>
        <a:ln w="19050">
          <a:solidFill>
            <a:srgbClr val="FF0000"/>
          </a:solidFill>
          <a:round/>
          <a:headEnd/>
          <a:tailEnd type="triangle" w="med" len="med"/>
        </a:ln>
      </xdr:spPr>
    </xdr:sp>
    <xdr:clientData/>
  </xdr:twoCellAnchor>
  <xdr:twoCellAnchor>
    <xdr:from>
      <xdr:col>18</xdr:col>
      <xdr:colOff>419100</xdr:colOff>
      <xdr:row>0</xdr:row>
      <xdr:rowOff>0</xdr:rowOff>
    </xdr:from>
    <xdr:to>
      <xdr:col>18</xdr:col>
      <xdr:colOff>428625</xdr:colOff>
      <xdr:row>15</xdr:row>
      <xdr:rowOff>19050</xdr:rowOff>
    </xdr:to>
    <xdr:sp macro="" textlink="">
      <xdr:nvSpPr>
        <xdr:cNvPr id="21044" name="Line 7"/>
        <xdr:cNvSpPr>
          <a:spLocks noChangeShapeType="1"/>
        </xdr:cNvSpPr>
      </xdr:nvSpPr>
      <xdr:spPr bwMode="auto">
        <a:xfrm>
          <a:off x="11449050" y="0"/>
          <a:ext cx="9525" cy="2638425"/>
        </a:xfrm>
        <a:prstGeom prst="line">
          <a:avLst/>
        </a:prstGeom>
        <a:noFill/>
        <a:ln w="19050">
          <a:solidFill>
            <a:srgbClr val="FF0000"/>
          </a:solidFill>
          <a:round/>
          <a:headEnd/>
          <a:tailEnd type="triangle" w="med" len="med"/>
        </a:ln>
      </xdr:spPr>
    </xdr:sp>
    <xdr:clientData/>
  </xdr:twoCellAnchor>
  <xdr:twoCellAnchor>
    <xdr:from>
      <xdr:col>18</xdr:col>
      <xdr:colOff>95250</xdr:colOff>
      <xdr:row>0</xdr:row>
      <xdr:rowOff>0</xdr:rowOff>
    </xdr:from>
    <xdr:to>
      <xdr:col>18</xdr:col>
      <xdr:colOff>104775</xdr:colOff>
      <xdr:row>14</xdr:row>
      <xdr:rowOff>114300</xdr:rowOff>
    </xdr:to>
    <xdr:sp macro="" textlink="">
      <xdr:nvSpPr>
        <xdr:cNvPr id="21045" name="Line 13"/>
        <xdr:cNvSpPr>
          <a:spLocks noChangeShapeType="1"/>
        </xdr:cNvSpPr>
      </xdr:nvSpPr>
      <xdr:spPr bwMode="auto">
        <a:xfrm>
          <a:off x="11125200" y="0"/>
          <a:ext cx="9525" cy="2571750"/>
        </a:xfrm>
        <a:prstGeom prst="line">
          <a:avLst/>
        </a:prstGeom>
        <a:noFill/>
        <a:ln w="19050">
          <a:solidFill>
            <a:srgbClr val="000080"/>
          </a:solidFill>
          <a:round/>
          <a:headEnd/>
          <a:tailEnd type="triangle" w="med" len="med"/>
        </a:ln>
      </xdr:spPr>
    </xdr:sp>
    <xdr:clientData/>
  </xdr:twoCellAnchor>
  <xdr:twoCellAnchor>
    <xdr:from>
      <xdr:col>1</xdr:col>
      <xdr:colOff>76200</xdr:colOff>
      <xdr:row>20</xdr:row>
      <xdr:rowOff>104775</xdr:rowOff>
    </xdr:from>
    <xdr:to>
      <xdr:col>7</xdr:col>
      <xdr:colOff>409575</xdr:colOff>
      <xdr:row>35</xdr:row>
      <xdr:rowOff>28575</xdr:rowOff>
    </xdr:to>
    <xdr:pic>
      <xdr:nvPicPr>
        <xdr:cNvPr id="21046" name="Picture 14"/>
        <xdr:cNvPicPr>
          <a:picLocks noChangeAspect="1" noChangeArrowheads="1"/>
        </xdr:cNvPicPr>
      </xdr:nvPicPr>
      <xdr:blipFill>
        <a:blip xmlns:r="http://schemas.openxmlformats.org/officeDocument/2006/relationships" r:embed="rId2" cstate="print">
          <a:lum bright="12000"/>
        </a:blip>
        <a:srcRect l="12854" t="9590" r="16463" b="63200"/>
        <a:stretch>
          <a:fillRect/>
        </a:stretch>
      </xdr:blipFill>
      <xdr:spPr bwMode="auto">
        <a:xfrm>
          <a:off x="619125" y="3609975"/>
          <a:ext cx="3695700" cy="2381250"/>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266700</xdr:colOff>
      <xdr:row>5</xdr:row>
      <xdr:rowOff>25400</xdr:rowOff>
    </xdr:from>
    <xdr:to>
      <xdr:col>16</xdr:col>
      <xdr:colOff>127000</xdr:colOff>
      <xdr:row>35</xdr:row>
      <xdr:rowOff>88900</xdr:rowOff>
    </xdr:to>
    <xdr:graphicFrame macro="">
      <xdr:nvGraphicFramePr>
        <xdr:cNvPr id="676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0.86307</cdr:x>
      <cdr:y>0.25965</cdr:y>
    </cdr:from>
    <cdr:to>
      <cdr:x>0.86305</cdr:x>
      <cdr:y>0.25991</cdr:y>
    </cdr:to>
    <cdr:sp macro="" textlink="">
      <cdr:nvSpPr>
        <cdr:cNvPr id="68609" name="Text Box 1"/>
        <cdr:cNvSpPr txBox="1">
          <a:spLocks xmlns:a="http://schemas.openxmlformats.org/drawingml/2006/main" noChangeArrowheads="1"/>
        </cdr:cNvSpPr>
      </cdr:nvSpPr>
      <cdr:spPr bwMode="auto">
        <a:xfrm xmlns:a="http://schemas.openxmlformats.org/drawingml/2006/main">
          <a:off x="2500106" y="1617186"/>
          <a:ext cx="129183" cy="18186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825" b="1" i="0" u="none" strike="noStrike" baseline="0">
              <a:solidFill>
                <a:srgbClr val="000000"/>
              </a:solidFill>
              <a:latin typeface="Arial"/>
              <a:cs typeface="Arial"/>
            </a:rPr>
            <a:t>`</a:t>
          </a:r>
        </a:p>
      </cdr:txBody>
    </cdr:sp>
  </cdr:relSizeAnchor>
</c:userShapes>
</file>

<file path=xl/drawings/drawing3.xml><?xml version="1.0" encoding="utf-8"?>
<xdr:wsDr xmlns:xdr="http://schemas.openxmlformats.org/drawingml/2006/spreadsheetDrawing" xmlns:a="http://schemas.openxmlformats.org/drawingml/2006/main">
  <xdr:twoCellAnchor>
    <xdr:from>
      <xdr:col>11</xdr:col>
      <xdr:colOff>238125</xdr:colOff>
      <xdr:row>4</xdr:row>
      <xdr:rowOff>152400</xdr:rowOff>
    </xdr:from>
    <xdr:to>
      <xdr:col>18</xdr:col>
      <xdr:colOff>123825</xdr:colOff>
      <xdr:row>19</xdr:row>
      <xdr:rowOff>152400</xdr:rowOff>
    </xdr:to>
    <xdr:graphicFrame macro="">
      <xdr:nvGraphicFramePr>
        <xdr:cNvPr id="44191"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533400</xdr:colOff>
      <xdr:row>28</xdr:row>
      <xdr:rowOff>28575</xdr:rowOff>
    </xdr:from>
    <xdr:to>
      <xdr:col>29</xdr:col>
      <xdr:colOff>38100</xdr:colOff>
      <xdr:row>48</xdr:row>
      <xdr:rowOff>47625</xdr:rowOff>
    </xdr:to>
    <xdr:graphicFrame macro="">
      <xdr:nvGraphicFramePr>
        <xdr:cNvPr id="44192"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6</xdr:col>
      <xdr:colOff>66675</xdr:colOff>
      <xdr:row>2</xdr:row>
      <xdr:rowOff>66675</xdr:rowOff>
    </xdr:from>
    <xdr:to>
      <xdr:col>10</xdr:col>
      <xdr:colOff>428625</xdr:colOff>
      <xdr:row>5</xdr:row>
      <xdr:rowOff>28575</xdr:rowOff>
    </xdr:to>
    <xdr:pic>
      <xdr:nvPicPr>
        <xdr:cNvPr id="69756"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448050" y="457200"/>
          <a:ext cx="2581275" cy="447675"/>
        </a:xfrm>
        <a:prstGeom prst="rect">
          <a:avLst/>
        </a:prstGeom>
        <a:solidFill>
          <a:srgbClr val="FFFF66"/>
        </a:solidFill>
        <a:ln w="9525" algn="ctr">
          <a:solidFill>
            <a:srgbClr val="FF3300"/>
          </a:solidFill>
          <a:miter lim="800000"/>
          <a:headEnd/>
          <a:tailEnd/>
        </a:ln>
      </xdr:spPr>
    </xdr:pic>
    <xdr:clientData/>
  </xdr:twoCellAnchor>
  <xdr:twoCellAnchor>
    <xdr:from>
      <xdr:col>0</xdr:col>
      <xdr:colOff>200025</xdr:colOff>
      <xdr:row>1</xdr:row>
      <xdr:rowOff>19050</xdr:rowOff>
    </xdr:from>
    <xdr:to>
      <xdr:col>5</xdr:col>
      <xdr:colOff>523875</xdr:colOff>
      <xdr:row>21</xdr:row>
      <xdr:rowOff>38100</xdr:rowOff>
    </xdr:to>
    <xdr:graphicFrame macro="">
      <xdr:nvGraphicFramePr>
        <xdr:cNvPr id="6975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190500</xdr:colOff>
      <xdr:row>42</xdr:row>
      <xdr:rowOff>76200</xdr:rowOff>
    </xdr:from>
    <xdr:to>
      <xdr:col>9</xdr:col>
      <xdr:colOff>457200</xdr:colOff>
      <xdr:row>57</xdr:row>
      <xdr:rowOff>123825</xdr:rowOff>
    </xdr:to>
    <xdr:graphicFrame macro="">
      <xdr:nvGraphicFramePr>
        <xdr:cNvPr id="575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219075</xdr:colOff>
      <xdr:row>4</xdr:row>
      <xdr:rowOff>38100</xdr:rowOff>
    </xdr:from>
    <xdr:to>
      <xdr:col>9</xdr:col>
      <xdr:colOff>361950</xdr:colOff>
      <xdr:row>23</xdr:row>
      <xdr:rowOff>28575</xdr:rowOff>
    </xdr:to>
    <xdr:graphicFrame macro="">
      <xdr:nvGraphicFramePr>
        <xdr:cNvPr id="575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438150</xdr:colOff>
      <xdr:row>23</xdr:row>
      <xdr:rowOff>142875</xdr:rowOff>
    </xdr:from>
    <xdr:to>
      <xdr:col>10</xdr:col>
      <xdr:colOff>152400</xdr:colOff>
      <xdr:row>41</xdr:row>
      <xdr:rowOff>38100</xdr:rowOff>
    </xdr:to>
    <xdr:graphicFrame macro="">
      <xdr:nvGraphicFramePr>
        <xdr:cNvPr id="5753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180976</xdr:colOff>
      <xdr:row>7</xdr:row>
      <xdr:rowOff>0</xdr:rowOff>
    </xdr:from>
    <xdr:to>
      <xdr:col>16</xdr:col>
      <xdr:colOff>414343</xdr:colOff>
      <xdr:row>13</xdr:row>
      <xdr:rowOff>155575</xdr:rowOff>
    </xdr:to>
    <xdr:grpSp>
      <xdr:nvGrpSpPr>
        <xdr:cNvPr id="2" name="Group 1"/>
        <xdr:cNvGrpSpPr>
          <a:grpSpLocks/>
        </xdr:cNvGrpSpPr>
      </xdr:nvGrpSpPr>
      <xdr:grpSpPr bwMode="auto">
        <a:xfrm>
          <a:off x="5173664" y="1182688"/>
          <a:ext cx="3956054" cy="1108075"/>
          <a:chOff x="381" y="1056"/>
          <a:chExt cx="2499" cy="710"/>
        </a:xfrm>
      </xdr:grpSpPr>
      <xdr:sp macro="" textlink="">
        <xdr:nvSpPr>
          <xdr:cNvPr id="14" name="Rectangle 13"/>
          <xdr:cNvSpPr>
            <a:spLocks noChangeArrowheads="1"/>
          </xdr:cNvSpPr>
        </xdr:nvSpPr>
        <xdr:spPr bwMode="auto">
          <a:xfrm>
            <a:off x="381" y="1056"/>
            <a:ext cx="287" cy="288"/>
          </a:xfrm>
          <a:prstGeom prst="rect">
            <a:avLst/>
          </a:prstGeom>
          <a:noFill/>
          <a:ln w="9525">
            <a:noFill/>
            <a:miter lim="800000"/>
            <a:headEnd/>
            <a:tailEnd/>
          </a:ln>
          <a:effectLst/>
        </xdr:spPr>
        <xdr:txBody>
          <a:bodyPr wrap="square">
            <a:spAutoFit/>
          </a:bodyPr>
          <a:lstStyle>
            <a:defPPr>
              <a:defRPr lang="en-GB"/>
            </a:defPPr>
            <a:lvl1pPr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1pPr>
            <a:lvl2pPr marL="4572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2pPr>
            <a:lvl3pPr marL="9144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3pPr>
            <a:lvl4pPr marL="13716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4pPr>
            <a:lvl5pPr marL="18288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5pPr>
            <a:lvl6pPr marL="2286000" algn="l" defTabSz="914400" rtl="0" eaLnBrk="1" latinLnBrk="0" hangingPunct="1">
              <a:defRPr b="1" kern="1200">
                <a:solidFill>
                  <a:schemeClr val="tx1"/>
                </a:solidFill>
                <a:latin typeface="Arial" pitchFamily="34" charset="0"/>
                <a:ea typeface="+mn-ea"/>
                <a:cs typeface="+mn-cs"/>
              </a:defRPr>
            </a:lvl6pPr>
            <a:lvl7pPr marL="2743200" algn="l" defTabSz="914400" rtl="0" eaLnBrk="1" latinLnBrk="0" hangingPunct="1">
              <a:defRPr b="1" kern="1200">
                <a:solidFill>
                  <a:schemeClr val="tx1"/>
                </a:solidFill>
                <a:latin typeface="Arial" pitchFamily="34" charset="0"/>
                <a:ea typeface="+mn-ea"/>
                <a:cs typeface="+mn-cs"/>
              </a:defRPr>
            </a:lvl7pPr>
            <a:lvl8pPr marL="3200400" algn="l" defTabSz="914400" rtl="0" eaLnBrk="1" latinLnBrk="0" hangingPunct="1">
              <a:defRPr b="1" kern="1200">
                <a:solidFill>
                  <a:schemeClr val="tx1"/>
                </a:solidFill>
                <a:latin typeface="Arial" pitchFamily="34" charset="0"/>
                <a:ea typeface="+mn-ea"/>
                <a:cs typeface="+mn-cs"/>
              </a:defRPr>
            </a:lvl8pPr>
            <a:lvl9pPr marL="3657600" algn="l" defTabSz="914400" rtl="0" eaLnBrk="1" latinLnBrk="0" hangingPunct="1">
              <a:defRPr b="1" kern="1200">
                <a:solidFill>
                  <a:schemeClr val="tx1"/>
                </a:solidFill>
                <a:latin typeface="Arial" pitchFamily="34" charset="0"/>
                <a:ea typeface="+mn-ea"/>
                <a:cs typeface="+mn-cs"/>
              </a:defRPr>
            </a:lvl9pPr>
          </a:lstStyle>
          <a:p>
            <a:pPr algn="l" eaLnBrk="1" hangingPunct="1">
              <a:lnSpc>
                <a:spcPct val="100000"/>
              </a:lnSpc>
            </a:pPr>
            <a:r>
              <a:rPr lang="en-US" sz="2400" b="0">
                <a:latin typeface="Times New Roman" pitchFamily="18" charset="0"/>
                <a:sym typeface="Wingdings" pitchFamily="2" charset="2"/>
              </a:rPr>
              <a:t></a:t>
            </a:r>
          </a:p>
        </xdr:txBody>
      </xdr:sp>
      <xdr:pic>
        <xdr:nvPicPr>
          <xdr:cNvPr id="15"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717" y="1056"/>
            <a:ext cx="2163" cy="710"/>
          </a:xfrm>
          <a:prstGeom prst="rect">
            <a:avLst/>
          </a:prstGeom>
          <a:noFill/>
          <a:ln w="9525">
            <a:noFill/>
            <a:miter lim="800000"/>
            <a:headEnd/>
            <a:tailEnd/>
          </a:ln>
          <a:effectLst/>
        </xdr:spPr>
      </xdr:pic>
    </xdr:grpSp>
    <xdr:clientData/>
  </xdr:twoCellAnchor>
  <xdr:twoCellAnchor>
    <xdr:from>
      <xdr:col>9</xdr:col>
      <xdr:colOff>166684</xdr:colOff>
      <xdr:row>15</xdr:row>
      <xdr:rowOff>111125</xdr:rowOff>
    </xdr:from>
    <xdr:to>
      <xdr:col>16</xdr:col>
      <xdr:colOff>323842</xdr:colOff>
      <xdr:row>22</xdr:row>
      <xdr:rowOff>104775</xdr:rowOff>
    </xdr:to>
    <xdr:grpSp>
      <xdr:nvGrpSpPr>
        <xdr:cNvPr id="3" name="Group 2"/>
        <xdr:cNvGrpSpPr>
          <a:grpSpLocks/>
        </xdr:cNvGrpSpPr>
      </xdr:nvGrpSpPr>
      <xdr:grpSpPr bwMode="auto">
        <a:xfrm>
          <a:off x="5159372" y="2563813"/>
          <a:ext cx="3879845" cy="1104900"/>
          <a:chOff x="2592" y="1978"/>
          <a:chExt cx="2451" cy="710"/>
        </a:xfrm>
      </xdr:grpSpPr>
      <xdr:sp macro="" textlink="">
        <xdr:nvSpPr>
          <xdr:cNvPr id="12" name="Rectangle 11"/>
          <xdr:cNvSpPr>
            <a:spLocks noChangeArrowheads="1"/>
          </xdr:cNvSpPr>
        </xdr:nvSpPr>
        <xdr:spPr bwMode="auto">
          <a:xfrm>
            <a:off x="2592" y="1978"/>
            <a:ext cx="287" cy="288"/>
          </a:xfrm>
          <a:prstGeom prst="rect">
            <a:avLst/>
          </a:prstGeom>
          <a:noFill/>
          <a:ln w="9525">
            <a:noFill/>
            <a:miter lim="800000"/>
            <a:headEnd/>
            <a:tailEnd/>
          </a:ln>
          <a:effectLst/>
        </xdr:spPr>
        <xdr:txBody>
          <a:bodyPr wrap="square">
            <a:spAutoFit/>
          </a:bodyPr>
          <a:lstStyle>
            <a:defPPr>
              <a:defRPr lang="en-GB"/>
            </a:defPPr>
            <a:lvl1pPr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1pPr>
            <a:lvl2pPr marL="4572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2pPr>
            <a:lvl3pPr marL="9144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3pPr>
            <a:lvl4pPr marL="13716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4pPr>
            <a:lvl5pPr marL="18288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5pPr>
            <a:lvl6pPr marL="2286000" algn="l" defTabSz="914400" rtl="0" eaLnBrk="1" latinLnBrk="0" hangingPunct="1">
              <a:defRPr b="1" kern="1200">
                <a:solidFill>
                  <a:schemeClr val="tx1"/>
                </a:solidFill>
                <a:latin typeface="Arial" pitchFamily="34" charset="0"/>
                <a:ea typeface="+mn-ea"/>
                <a:cs typeface="+mn-cs"/>
              </a:defRPr>
            </a:lvl6pPr>
            <a:lvl7pPr marL="2743200" algn="l" defTabSz="914400" rtl="0" eaLnBrk="1" latinLnBrk="0" hangingPunct="1">
              <a:defRPr b="1" kern="1200">
                <a:solidFill>
                  <a:schemeClr val="tx1"/>
                </a:solidFill>
                <a:latin typeface="Arial" pitchFamily="34" charset="0"/>
                <a:ea typeface="+mn-ea"/>
                <a:cs typeface="+mn-cs"/>
              </a:defRPr>
            </a:lvl7pPr>
            <a:lvl8pPr marL="3200400" algn="l" defTabSz="914400" rtl="0" eaLnBrk="1" latinLnBrk="0" hangingPunct="1">
              <a:defRPr b="1" kern="1200">
                <a:solidFill>
                  <a:schemeClr val="tx1"/>
                </a:solidFill>
                <a:latin typeface="Arial" pitchFamily="34" charset="0"/>
                <a:ea typeface="+mn-ea"/>
                <a:cs typeface="+mn-cs"/>
              </a:defRPr>
            </a:lvl8pPr>
            <a:lvl9pPr marL="3657600" algn="l" defTabSz="914400" rtl="0" eaLnBrk="1" latinLnBrk="0" hangingPunct="1">
              <a:defRPr b="1" kern="1200">
                <a:solidFill>
                  <a:schemeClr val="tx1"/>
                </a:solidFill>
                <a:latin typeface="Arial" pitchFamily="34" charset="0"/>
                <a:ea typeface="+mn-ea"/>
                <a:cs typeface="+mn-cs"/>
              </a:defRPr>
            </a:lvl9pPr>
          </a:lstStyle>
          <a:p>
            <a:pPr algn="l" eaLnBrk="1" hangingPunct="1">
              <a:lnSpc>
                <a:spcPct val="100000"/>
              </a:lnSpc>
            </a:pPr>
            <a:r>
              <a:rPr lang="en-US" sz="2400" b="0">
                <a:latin typeface="Times New Roman" pitchFamily="18" charset="0"/>
                <a:sym typeface="Wingdings" pitchFamily="2" charset="2"/>
              </a:rPr>
              <a:t></a:t>
            </a:r>
          </a:p>
        </xdr:txBody>
      </xdr:sp>
      <xdr:pic>
        <xdr:nvPicPr>
          <xdr:cNvPr id="13" name="Picture 12"/>
          <xdr:cNvPicPr>
            <a:picLocks noChangeAspect="1" noChangeArrowheads="1"/>
          </xdr:cNvPicPr>
        </xdr:nvPicPr>
        <xdr:blipFill>
          <a:blip xmlns:r="http://schemas.openxmlformats.org/officeDocument/2006/relationships" r:embed="rId2" cstate="print"/>
          <a:srcRect/>
          <a:stretch>
            <a:fillRect/>
          </a:stretch>
        </xdr:blipFill>
        <xdr:spPr bwMode="auto">
          <a:xfrm>
            <a:off x="2880" y="1978"/>
            <a:ext cx="2163" cy="710"/>
          </a:xfrm>
          <a:prstGeom prst="rect">
            <a:avLst/>
          </a:prstGeom>
          <a:noFill/>
          <a:ln w="9525">
            <a:noFill/>
            <a:miter lim="800000"/>
            <a:headEnd/>
            <a:tailEnd/>
          </a:ln>
          <a:effectLst/>
        </xdr:spPr>
      </xdr:pic>
    </xdr:grpSp>
    <xdr:clientData/>
  </xdr:twoCellAnchor>
  <xdr:twoCellAnchor>
    <xdr:from>
      <xdr:col>9</xdr:col>
      <xdr:colOff>71438</xdr:colOff>
      <xdr:row>23</xdr:row>
      <xdr:rowOff>98425</xdr:rowOff>
    </xdr:from>
    <xdr:to>
      <xdr:col>16</xdr:col>
      <xdr:colOff>300038</xdr:colOff>
      <xdr:row>34</xdr:row>
      <xdr:rowOff>123825</xdr:rowOff>
    </xdr:to>
    <xdr:grpSp>
      <xdr:nvGrpSpPr>
        <xdr:cNvPr id="4" name="Group 3"/>
        <xdr:cNvGrpSpPr>
          <a:grpSpLocks/>
        </xdr:cNvGrpSpPr>
      </xdr:nvGrpSpPr>
      <xdr:grpSpPr bwMode="auto">
        <a:xfrm>
          <a:off x="5064126" y="3821113"/>
          <a:ext cx="3951287" cy="1771650"/>
          <a:chOff x="384" y="2894"/>
          <a:chExt cx="2496" cy="1138"/>
        </a:xfrm>
      </xdr:grpSpPr>
      <xdr:grpSp>
        <xdr:nvGrpSpPr>
          <xdr:cNvPr id="8" name="Group 7"/>
          <xdr:cNvGrpSpPr>
            <a:grpSpLocks/>
          </xdr:cNvGrpSpPr>
        </xdr:nvGrpSpPr>
        <xdr:grpSpPr bwMode="auto">
          <a:xfrm>
            <a:off x="384" y="2894"/>
            <a:ext cx="2496" cy="850"/>
            <a:chOff x="384" y="2894"/>
            <a:chExt cx="2496" cy="850"/>
          </a:xfrm>
        </xdr:grpSpPr>
        <xdr:sp macro="" textlink="">
          <xdr:nvSpPr>
            <xdr:cNvPr id="10" name="Rectangle 9"/>
            <xdr:cNvSpPr>
              <a:spLocks noChangeArrowheads="1"/>
            </xdr:cNvSpPr>
          </xdr:nvSpPr>
          <xdr:spPr bwMode="auto">
            <a:xfrm>
              <a:off x="384" y="2894"/>
              <a:ext cx="287" cy="288"/>
            </a:xfrm>
            <a:prstGeom prst="rect">
              <a:avLst/>
            </a:prstGeom>
            <a:noFill/>
            <a:ln w="9525">
              <a:noFill/>
              <a:miter lim="800000"/>
              <a:headEnd/>
              <a:tailEnd/>
            </a:ln>
            <a:effectLst/>
          </xdr:spPr>
          <xdr:txBody>
            <a:bodyPr wrap="square">
              <a:spAutoFit/>
            </a:bodyPr>
            <a:lstStyle>
              <a:defPPr>
                <a:defRPr lang="en-GB"/>
              </a:defPPr>
              <a:lvl1pPr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1pPr>
              <a:lvl2pPr marL="4572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2pPr>
              <a:lvl3pPr marL="9144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3pPr>
              <a:lvl4pPr marL="13716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4pPr>
              <a:lvl5pPr marL="18288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5pPr>
              <a:lvl6pPr marL="2286000" algn="l" defTabSz="914400" rtl="0" eaLnBrk="1" latinLnBrk="0" hangingPunct="1">
                <a:defRPr b="1" kern="1200">
                  <a:solidFill>
                    <a:schemeClr val="tx1"/>
                  </a:solidFill>
                  <a:latin typeface="Arial" pitchFamily="34" charset="0"/>
                  <a:ea typeface="+mn-ea"/>
                  <a:cs typeface="+mn-cs"/>
                </a:defRPr>
              </a:lvl6pPr>
              <a:lvl7pPr marL="2743200" algn="l" defTabSz="914400" rtl="0" eaLnBrk="1" latinLnBrk="0" hangingPunct="1">
                <a:defRPr b="1" kern="1200">
                  <a:solidFill>
                    <a:schemeClr val="tx1"/>
                  </a:solidFill>
                  <a:latin typeface="Arial" pitchFamily="34" charset="0"/>
                  <a:ea typeface="+mn-ea"/>
                  <a:cs typeface="+mn-cs"/>
                </a:defRPr>
              </a:lvl7pPr>
              <a:lvl8pPr marL="3200400" algn="l" defTabSz="914400" rtl="0" eaLnBrk="1" latinLnBrk="0" hangingPunct="1">
                <a:defRPr b="1" kern="1200">
                  <a:solidFill>
                    <a:schemeClr val="tx1"/>
                  </a:solidFill>
                  <a:latin typeface="Arial" pitchFamily="34" charset="0"/>
                  <a:ea typeface="+mn-ea"/>
                  <a:cs typeface="+mn-cs"/>
                </a:defRPr>
              </a:lvl8pPr>
              <a:lvl9pPr marL="3657600" algn="l" defTabSz="914400" rtl="0" eaLnBrk="1" latinLnBrk="0" hangingPunct="1">
                <a:defRPr b="1" kern="1200">
                  <a:solidFill>
                    <a:schemeClr val="tx1"/>
                  </a:solidFill>
                  <a:latin typeface="Arial" pitchFamily="34" charset="0"/>
                  <a:ea typeface="+mn-ea"/>
                  <a:cs typeface="+mn-cs"/>
                </a:defRPr>
              </a:lvl9pPr>
            </a:lstStyle>
            <a:p>
              <a:pPr algn="l" eaLnBrk="1" hangingPunct="1">
                <a:lnSpc>
                  <a:spcPct val="100000"/>
                </a:lnSpc>
              </a:pPr>
              <a:r>
                <a:rPr lang="en-US" sz="2400" b="0">
                  <a:latin typeface="Times New Roman" pitchFamily="18" charset="0"/>
                  <a:sym typeface="Wingdings" pitchFamily="2" charset="2"/>
                </a:rPr>
                <a:t></a:t>
              </a:r>
            </a:p>
          </xdr:txBody>
        </xdr:sp>
        <xdr:pic>
          <xdr:nvPicPr>
            <xdr:cNvPr id="11" name="Picture 10"/>
            <xdr:cNvPicPr>
              <a:picLocks noChangeAspect="1" noChangeArrowheads="1"/>
            </xdr:cNvPicPr>
          </xdr:nvPicPr>
          <xdr:blipFill>
            <a:blip xmlns:r="http://schemas.openxmlformats.org/officeDocument/2006/relationships" r:embed="rId3" cstate="print"/>
            <a:srcRect/>
            <a:stretch>
              <a:fillRect/>
            </a:stretch>
          </xdr:blipFill>
          <xdr:spPr bwMode="auto">
            <a:xfrm>
              <a:off x="722" y="2894"/>
              <a:ext cx="2158" cy="850"/>
            </a:xfrm>
            <a:prstGeom prst="rect">
              <a:avLst/>
            </a:prstGeom>
            <a:noFill/>
            <a:ln w="9525">
              <a:noFill/>
              <a:miter lim="800000"/>
              <a:headEnd/>
              <a:tailEnd/>
            </a:ln>
            <a:effectLst/>
          </xdr:spPr>
        </xdr:pic>
      </xdr:grpSp>
      <xdr:sp macro="" textlink="">
        <xdr:nvSpPr>
          <xdr:cNvPr id="9" name="AutoShape 12"/>
          <xdr:cNvSpPr>
            <a:spLocks noChangeArrowheads="1"/>
          </xdr:cNvSpPr>
        </xdr:nvSpPr>
        <xdr:spPr bwMode="auto">
          <a:xfrm>
            <a:off x="1920" y="3792"/>
            <a:ext cx="144" cy="240"/>
          </a:xfrm>
          <a:prstGeom prst="upArrow">
            <a:avLst>
              <a:gd name="adj1" fmla="val 50000"/>
              <a:gd name="adj2" fmla="val 41667"/>
            </a:avLst>
          </a:prstGeom>
          <a:solidFill>
            <a:schemeClr val="accent1"/>
          </a:solidFill>
          <a:ln w="9525">
            <a:solidFill>
              <a:schemeClr val="tx1"/>
            </a:solidFill>
            <a:miter lim="800000"/>
            <a:headEnd/>
            <a:tailEnd/>
          </a:ln>
          <a:effectLst/>
        </xdr:spPr>
        <xdr:txBody>
          <a:bodyPr wrap="square" anchor="ctr"/>
          <a:lstStyle>
            <a:defPPr>
              <a:defRPr lang="en-GB"/>
            </a:defPPr>
            <a:lvl1pPr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1pPr>
            <a:lvl2pPr marL="4572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2pPr>
            <a:lvl3pPr marL="9144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3pPr>
            <a:lvl4pPr marL="13716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4pPr>
            <a:lvl5pPr marL="18288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5pPr>
            <a:lvl6pPr marL="2286000" algn="l" defTabSz="914400" rtl="0" eaLnBrk="1" latinLnBrk="0" hangingPunct="1">
              <a:defRPr b="1" kern="1200">
                <a:solidFill>
                  <a:schemeClr val="tx1"/>
                </a:solidFill>
                <a:latin typeface="Arial" pitchFamily="34" charset="0"/>
                <a:ea typeface="+mn-ea"/>
                <a:cs typeface="+mn-cs"/>
              </a:defRPr>
            </a:lvl6pPr>
            <a:lvl7pPr marL="2743200" algn="l" defTabSz="914400" rtl="0" eaLnBrk="1" latinLnBrk="0" hangingPunct="1">
              <a:defRPr b="1" kern="1200">
                <a:solidFill>
                  <a:schemeClr val="tx1"/>
                </a:solidFill>
                <a:latin typeface="Arial" pitchFamily="34" charset="0"/>
                <a:ea typeface="+mn-ea"/>
                <a:cs typeface="+mn-cs"/>
              </a:defRPr>
            </a:lvl7pPr>
            <a:lvl8pPr marL="3200400" algn="l" defTabSz="914400" rtl="0" eaLnBrk="1" latinLnBrk="0" hangingPunct="1">
              <a:defRPr b="1" kern="1200">
                <a:solidFill>
                  <a:schemeClr val="tx1"/>
                </a:solidFill>
                <a:latin typeface="Arial" pitchFamily="34" charset="0"/>
                <a:ea typeface="+mn-ea"/>
                <a:cs typeface="+mn-cs"/>
              </a:defRPr>
            </a:lvl8pPr>
            <a:lvl9pPr marL="3657600" algn="l" defTabSz="914400" rtl="0" eaLnBrk="1" latinLnBrk="0" hangingPunct="1">
              <a:defRPr b="1" kern="1200">
                <a:solidFill>
                  <a:schemeClr val="tx1"/>
                </a:solidFill>
                <a:latin typeface="Arial" pitchFamily="34" charset="0"/>
                <a:ea typeface="+mn-ea"/>
                <a:cs typeface="+mn-cs"/>
              </a:defRPr>
            </a:lvl9pPr>
          </a:lstStyle>
          <a:p>
            <a:endParaRPr lang="en-US"/>
          </a:p>
        </xdr:txBody>
      </xdr:sp>
    </xdr:grpSp>
    <xdr:clientData/>
  </xdr:twoCellAnchor>
  <xdr:twoCellAnchor>
    <xdr:from>
      <xdr:col>9</xdr:col>
      <xdr:colOff>173038</xdr:colOff>
      <xdr:row>2</xdr:row>
      <xdr:rowOff>95250</xdr:rowOff>
    </xdr:from>
    <xdr:to>
      <xdr:col>21</xdr:col>
      <xdr:colOff>380994</xdr:colOff>
      <xdr:row>5</xdr:row>
      <xdr:rowOff>66675</xdr:rowOff>
    </xdr:to>
    <xdr:grpSp>
      <xdr:nvGrpSpPr>
        <xdr:cNvPr id="5" name="Group 4"/>
        <xdr:cNvGrpSpPr>
          <a:grpSpLocks/>
        </xdr:cNvGrpSpPr>
      </xdr:nvGrpSpPr>
      <xdr:grpSpPr bwMode="auto">
        <a:xfrm>
          <a:off x="5165726" y="484188"/>
          <a:ext cx="6589706" cy="447675"/>
          <a:chOff x="144" y="528"/>
          <a:chExt cx="3072" cy="288"/>
        </a:xfrm>
      </xdr:grpSpPr>
      <xdr:sp macro="" textlink="">
        <xdr:nvSpPr>
          <xdr:cNvPr id="6" name="Rectangle 5"/>
          <xdr:cNvSpPr>
            <a:spLocks noChangeArrowheads="1"/>
          </xdr:cNvSpPr>
        </xdr:nvSpPr>
        <xdr:spPr bwMode="auto">
          <a:xfrm>
            <a:off x="144" y="528"/>
            <a:ext cx="212" cy="288"/>
          </a:xfrm>
          <a:prstGeom prst="rect">
            <a:avLst/>
          </a:prstGeom>
          <a:noFill/>
          <a:ln w="9525">
            <a:noFill/>
            <a:miter lim="800000"/>
            <a:headEnd/>
            <a:tailEnd/>
          </a:ln>
          <a:effectLst/>
        </xdr:spPr>
        <xdr:txBody>
          <a:bodyPr wrap="square">
            <a:spAutoFit/>
          </a:bodyPr>
          <a:lstStyle>
            <a:defPPr>
              <a:defRPr lang="en-GB"/>
            </a:defPPr>
            <a:lvl1pPr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1pPr>
            <a:lvl2pPr marL="4572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2pPr>
            <a:lvl3pPr marL="9144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3pPr>
            <a:lvl4pPr marL="13716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4pPr>
            <a:lvl5pPr marL="18288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5pPr>
            <a:lvl6pPr marL="2286000" algn="l" defTabSz="914400" rtl="0" eaLnBrk="1" latinLnBrk="0" hangingPunct="1">
              <a:defRPr b="1" kern="1200">
                <a:solidFill>
                  <a:schemeClr val="tx1"/>
                </a:solidFill>
                <a:latin typeface="Arial" pitchFamily="34" charset="0"/>
                <a:ea typeface="+mn-ea"/>
                <a:cs typeface="+mn-cs"/>
              </a:defRPr>
            </a:lvl6pPr>
            <a:lvl7pPr marL="2743200" algn="l" defTabSz="914400" rtl="0" eaLnBrk="1" latinLnBrk="0" hangingPunct="1">
              <a:defRPr b="1" kern="1200">
                <a:solidFill>
                  <a:schemeClr val="tx1"/>
                </a:solidFill>
                <a:latin typeface="Arial" pitchFamily="34" charset="0"/>
                <a:ea typeface="+mn-ea"/>
                <a:cs typeface="+mn-cs"/>
              </a:defRPr>
            </a:lvl7pPr>
            <a:lvl8pPr marL="3200400" algn="l" defTabSz="914400" rtl="0" eaLnBrk="1" latinLnBrk="0" hangingPunct="1">
              <a:defRPr b="1" kern="1200">
                <a:solidFill>
                  <a:schemeClr val="tx1"/>
                </a:solidFill>
                <a:latin typeface="Arial" pitchFamily="34" charset="0"/>
                <a:ea typeface="+mn-ea"/>
                <a:cs typeface="+mn-cs"/>
              </a:defRPr>
            </a:lvl8pPr>
            <a:lvl9pPr marL="3657600" algn="l" defTabSz="914400" rtl="0" eaLnBrk="1" latinLnBrk="0" hangingPunct="1">
              <a:defRPr b="1" kern="1200">
                <a:solidFill>
                  <a:schemeClr val="tx1"/>
                </a:solidFill>
                <a:latin typeface="Arial" pitchFamily="34" charset="0"/>
                <a:ea typeface="+mn-ea"/>
                <a:cs typeface="+mn-cs"/>
              </a:defRPr>
            </a:lvl9pPr>
          </a:lstStyle>
          <a:p>
            <a:pPr algn="l" eaLnBrk="1" hangingPunct="1">
              <a:lnSpc>
                <a:spcPct val="100000"/>
              </a:lnSpc>
            </a:pPr>
            <a:r>
              <a:rPr lang="en-US" sz="2400" b="0">
                <a:latin typeface="Times New Roman" pitchFamily="18" charset="0"/>
                <a:sym typeface="Wingdings" pitchFamily="2" charset="2"/>
              </a:rPr>
              <a:t></a:t>
            </a:r>
          </a:p>
        </xdr:txBody>
      </xdr:sp>
      <xdr:sp macro="" textlink="">
        <xdr:nvSpPr>
          <xdr:cNvPr id="7" name="Text Box 15"/>
          <xdr:cNvSpPr txBox="1">
            <a:spLocks noChangeArrowheads="1"/>
          </xdr:cNvSpPr>
        </xdr:nvSpPr>
        <xdr:spPr bwMode="auto">
          <a:xfrm>
            <a:off x="576" y="528"/>
            <a:ext cx="2640" cy="288"/>
          </a:xfrm>
          <a:prstGeom prst="rect">
            <a:avLst/>
          </a:prstGeom>
          <a:noFill/>
          <a:ln w="9525">
            <a:noFill/>
            <a:miter lim="800000"/>
            <a:headEnd/>
            <a:tailEnd/>
          </a:ln>
          <a:effectLst/>
        </xdr:spPr>
        <xdr:txBody>
          <a:bodyPr wrap="square">
            <a:spAutoFit/>
          </a:bodyPr>
          <a:lstStyle>
            <a:defPPr>
              <a:defRPr lang="en-GB"/>
            </a:defPPr>
            <a:lvl1pPr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1pPr>
            <a:lvl2pPr marL="4572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2pPr>
            <a:lvl3pPr marL="9144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3pPr>
            <a:lvl4pPr marL="13716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4pPr>
            <a:lvl5pPr marL="18288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5pPr>
            <a:lvl6pPr marL="2286000" algn="l" defTabSz="914400" rtl="0" eaLnBrk="1" latinLnBrk="0" hangingPunct="1">
              <a:defRPr b="1" kern="1200">
                <a:solidFill>
                  <a:schemeClr val="tx1"/>
                </a:solidFill>
                <a:latin typeface="Arial" pitchFamily="34" charset="0"/>
                <a:ea typeface="+mn-ea"/>
                <a:cs typeface="+mn-cs"/>
              </a:defRPr>
            </a:lvl6pPr>
            <a:lvl7pPr marL="2743200" algn="l" defTabSz="914400" rtl="0" eaLnBrk="1" latinLnBrk="0" hangingPunct="1">
              <a:defRPr b="1" kern="1200">
                <a:solidFill>
                  <a:schemeClr val="tx1"/>
                </a:solidFill>
                <a:latin typeface="Arial" pitchFamily="34" charset="0"/>
                <a:ea typeface="+mn-ea"/>
                <a:cs typeface="+mn-cs"/>
              </a:defRPr>
            </a:lvl7pPr>
            <a:lvl8pPr marL="3200400" algn="l" defTabSz="914400" rtl="0" eaLnBrk="1" latinLnBrk="0" hangingPunct="1">
              <a:defRPr b="1" kern="1200">
                <a:solidFill>
                  <a:schemeClr val="tx1"/>
                </a:solidFill>
                <a:latin typeface="Arial" pitchFamily="34" charset="0"/>
                <a:ea typeface="+mn-ea"/>
                <a:cs typeface="+mn-cs"/>
              </a:defRPr>
            </a:lvl8pPr>
            <a:lvl9pPr marL="3657600" algn="l" defTabSz="914400" rtl="0" eaLnBrk="1" latinLnBrk="0" hangingPunct="1">
              <a:defRPr b="1" kern="1200">
                <a:solidFill>
                  <a:schemeClr val="tx1"/>
                </a:solidFill>
                <a:latin typeface="Arial" pitchFamily="34" charset="0"/>
                <a:ea typeface="+mn-ea"/>
                <a:cs typeface="+mn-cs"/>
              </a:defRPr>
            </a:lvl9pPr>
          </a:lstStyle>
          <a:p>
            <a:pPr algn="l" eaLnBrk="1" hangingPunct="1">
              <a:lnSpc>
                <a:spcPct val="100000"/>
              </a:lnSpc>
            </a:pPr>
            <a:r>
              <a:rPr lang="bg-BG" sz="2400" b="0"/>
              <a:t>Модел</a:t>
            </a:r>
            <a:r>
              <a:rPr lang="en-US" sz="2400" b="0"/>
              <a:t>:  </a:t>
            </a:r>
            <a:r>
              <a:rPr lang="en-US" sz="2400" b="0">
                <a:solidFill>
                  <a:srgbClr val="FF0000"/>
                </a:solidFill>
              </a:rPr>
              <a:t>Y = X</a:t>
            </a:r>
            <a:r>
              <a:rPr lang="en-US" sz="2400" b="0" baseline="-25000">
                <a:solidFill>
                  <a:srgbClr val="FF0000"/>
                </a:solidFill>
              </a:rPr>
              <a:t>1</a:t>
            </a:r>
            <a:r>
              <a:rPr lang="en-US" sz="2400" b="0">
                <a:solidFill>
                  <a:srgbClr val="FF0000"/>
                </a:solidFill>
              </a:rPr>
              <a:t> * X</a:t>
            </a:r>
            <a:r>
              <a:rPr lang="en-US" sz="2400" b="0" baseline="-25000">
                <a:solidFill>
                  <a:srgbClr val="FF0000"/>
                </a:solidFill>
              </a:rPr>
              <a:t>2</a:t>
            </a:r>
            <a:r>
              <a:rPr lang="en-US" sz="2400" b="0">
                <a:solidFill>
                  <a:srgbClr val="FF0000"/>
                </a:solidFill>
              </a:rPr>
              <a:t> / (X</a:t>
            </a:r>
            <a:r>
              <a:rPr lang="en-US" sz="2400" b="0" baseline="-25000">
                <a:solidFill>
                  <a:srgbClr val="FF0000"/>
                </a:solidFill>
              </a:rPr>
              <a:t>3</a:t>
            </a:r>
            <a:r>
              <a:rPr lang="en-US" sz="2400" b="0">
                <a:solidFill>
                  <a:srgbClr val="FF0000"/>
                </a:solidFill>
              </a:rPr>
              <a:t> * X</a:t>
            </a:r>
            <a:r>
              <a:rPr lang="en-US" sz="2400" b="0" baseline="-25000">
                <a:solidFill>
                  <a:srgbClr val="FF0000"/>
                </a:solidFill>
              </a:rPr>
              <a:t>4</a:t>
            </a:r>
            <a:r>
              <a:rPr lang="en-US" sz="2400" b="0">
                <a:solidFill>
                  <a:srgbClr val="FF0000"/>
                </a:solidFill>
              </a:rPr>
              <a:t>) </a:t>
            </a:r>
            <a:endParaRPr lang="en-US" sz="2400" b="0" i="1">
              <a:latin typeface="Times New Roman Cyr" pitchFamily="18" charset="-52"/>
            </a:endParaRPr>
          </a:p>
        </xdr:txBody>
      </xdr:sp>
    </xdr:grpSp>
    <xdr:clientData/>
  </xdr:twoCellAnchor>
  <xdr:twoCellAnchor>
    <xdr:from>
      <xdr:col>9</xdr:col>
      <xdr:colOff>0</xdr:colOff>
      <xdr:row>34</xdr:row>
      <xdr:rowOff>0</xdr:rowOff>
    </xdr:from>
    <xdr:to>
      <xdr:col>22</xdr:col>
      <xdr:colOff>200033</xdr:colOff>
      <xdr:row>42</xdr:row>
      <xdr:rowOff>100013</xdr:rowOff>
    </xdr:to>
    <xdr:grpSp>
      <xdr:nvGrpSpPr>
        <xdr:cNvPr id="21" name="Group 20"/>
        <xdr:cNvGrpSpPr>
          <a:grpSpLocks/>
        </xdr:cNvGrpSpPr>
      </xdr:nvGrpSpPr>
      <xdr:grpSpPr bwMode="auto">
        <a:xfrm>
          <a:off x="4992688" y="5468938"/>
          <a:ext cx="7113595" cy="1370013"/>
          <a:chOff x="144" y="960"/>
          <a:chExt cx="4494" cy="879"/>
        </a:xfrm>
      </xdr:grpSpPr>
      <xdr:sp macro="" textlink="">
        <xdr:nvSpPr>
          <xdr:cNvPr id="25" name="Rectangle 24"/>
          <xdr:cNvSpPr>
            <a:spLocks noChangeArrowheads="1"/>
          </xdr:cNvSpPr>
        </xdr:nvSpPr>
        <xdr:spPr bwMode="auto">
          <a:xfrm>
            <a:off x="144" y="960"/>
            <a:ext cx="287" cy="288"/>
          </a:xfrm>
          <a:prstGeom prst="rect">
            <a:avLst/>
          </a:prstGeom>
          <a:noFill/>
          <a:ln w="9525">
            <a:noFill/>
            <a:miter lim="800000"/>
            <a:headEnd/>
            <a:tailEnd/>
          </a:ln>
          <a:effectLst/>
        </xdr:spPr>
        <xdr:txBody>
          <a:bodyPr wrap="square">
            <a:spAutoFit/>
          </a:bodyPr>
          <a:lstStyle>
            <a:defPPr>
              <a:defRPr lang="en-GB"/>
            </a:defPPr>
            <a:lvl1pPr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1pPr>
            <a:lvl2pPr marL="4572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2pPr>
            <a:lvl3pPr marL="9144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3pPr>
            <a:lvl4pPr marL="13716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4pPr>
            <a:lvl5pPr marL="18288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5pPr>
            <a:lvl6pPr marL="2286000" algn="l" defTabSz="914400" rtl="0" eaLnBrk="1" latinLnBrk="0" hangingPunct="1">
              <a:defRPr b="1" kern="1200">
                <a:solidFill>
                  <a:schemeClr val="tx1"/>
                </a:solidFill>
                <a:latin typeface="Arial" pitchFamily="34" charset="0"/>
                <a:ea typeface="+mn-ea"/>
                <a:cs typeface="+mn-cs"/>
              </a:defRPr>
            </a:lvl6pPr>
            <a:lvl7pPr marL="2743200" algn="l" defTabSz="914400" rtl="0" eaLnBrk="1" latinLnBrk="0" hangingPunct="1">
              <a:defRPr b="1" kern="1200">
                <a:solidFill>
                  <a:schemeClr val="tx1"/>
                </a:solidFill>
                <a:latin typeface="Arial" pitchFamily="34" charset="0"/>
                <a:ea typeface="+mn-ea"/>
                <a:cs typeface="+mn-cs"/>
              </a:defRPr>
            </a:lvl7pPr>
            <a:lvl8pPr marL="3200400" algn="l" defTabSz="914400" rtl="0" eaLnBrk="1" latinLnBrk="0" hangingPunct="1">
              <a:defRPr b="1" kern="1200">
                <a:solidFill>
                  <a:schemeClr val="tx1"/>
                </a:solidFill>
                <a:latin typeface="Arial" pitchFamily="34" charset="0"/>
                <a:ea typeface="+mn-ea"/>
                <a:cs typeface="+mn-cs"/>
              </a:defRPr>
            </a:lvl8pPr>
            <a:lvl9pPr marL="3657600" algn="l" defTabSz="914400" rtl="0" eaLnBrk="1" latinLnBrk="0" hangingPunct="1">
              <a:defRPr b="1" kern="1200">
                <a:solidFill>
                  <a:schemeClr val="tx1"/>
                </a:solidFill>
                <a:latin typeface="Arial" pitchFamily="34" charset="0"/>
                <a:ea typeface="+mn-ea"/>
                <a:cs typeface="+mn-cs"/>
              </a:defRPr>
            </a:lvl9pPr>
          </a:lstStyle>
          <a:p>
            <a:pPr algn="l" eaLnBrk="1" hangingPunct="1">
              <a:lnSpc>
                <a:spcPct val="100000"/>
              </a:lnSpc>
            </a:pPr>
            <a:r>
              <a:rPr lang="en-US" sz="2400" b="0">
                <a:latin typeface="Times New Roman" pitchFamily="18" charset="0"/>
                <a:sym typeface="Wingdings" pitchFamily="2" charset="2"/>
              </a:rPr>
              <a:t></a:t>
            </a:r>
          </a:p>
        </xdr:txBody>
      </xdr:sp>
      <xdr:pic>
        <xdr:nvPicPr>
          <xdr:cNvPr id="26" name="Picture 25"/>
          <xdr:cNvPicPr>
            <a:picLocks noChangeAspect="1" noChangeArrowheads="1"/>
          </xdr:cNvPicPr>
        </xdr:nvPicPr>
        <xdr:blipFill>
          <a:blip xmlns:r="http://schemas.openxmlformats.org/officeDocument/2006/relationships" r:embed="rId4" cstate="print"/>
          <a:srcRect/>
          <a:stretch>
            <a:fillRect/>
          </a:stretch>
        </xdr:blipFill>
        <xdr:spPr bwMode="auto">
          <a:xfrm>
            <a:off x="528" y="1008"/>
            <a:ext cx="4110" cy="831"/>
          </a:xfrm>
          <a:prstGeom prst="rect">
            <a:avLst/>
          </a:prstGeom>
          <a:noFill/>
          <a:ln w="9525">
            <a:noFill/>
            <a:miter lim="800000"/>
            <a:headEnd/>
            <a:tailEnd/>
          </a:ln>
          <a:effectLst/>
        </xdr:spPr>
      </xdr:pic>
    </xdr:grpSp>
    <xdr:clientData/>
  </xdr:twoCellAnchor>
  <xdr:twoCellAnchor>
    <xdr:from>
      <xdr:col>9</xdr:col>
      <xdr:colOff>0</xdr:colOff>
      <xdr:row>43</xdr:row>
      <xdr:rowOff>142875</xdr:rowOff>
    </xdr:from>
    <xdr:to>
      <xdr:col>22</xdr:col>
      <xdr:colOff>200033</xdr:colOff>
      <xdr:row>52</xdr:row>
      <xdr:rowOff>4763</xdr:rowOff>
    </xdr:to>
    <xdr:grpSp>
      <xdr:nvGrpSpPr>
        <xdr:cNvPr id="22" name="Group 21"/>
        <xdr:cNvGrpSpPr>
          <a:grpSpLocks/>
        </xdr:cNvGrpSpPr>
      </xdr:nvGrpSpPr>
      <xdr:grpSpPr bwMode="auto">
        <a:xfrm>
          <a:off x="4992688" y="7040563"/>
          <a:ext cx="7113595" cy="1290638"/>
          <a:chOff x="144" y="1968"/>
          <a:chExt cx="4494" cy="831"/>
        </a:xfrm>
      </xdr:grpSpPr>
      <xdr:sp macro="" textlink="">
        <xdr:nvSpPr>
          <xdr:cNvPr id="23" name="Rectangle 22"/>
          <xdr:cNvSpPr>
            <a:spLocks noChangeArrowheads="1"/>
          </xdr:cNvSpPr>
        </xdr:nvSpPr>
        <xdr:spPr bwMode="auto">
          <a:xfrm>
            <a:off x="144" y="2016"/>
            <a:ext cx="287" cy="288"/>
          </a:xfrm>
          <a:prstGeom prst="rect">
            <a:avLst/>
          </a:prstGeom>
          <a:noFill/>
          <a:ln w="9525">
            <a:noFill/>
            <a:miter lim="800000"/>
            <a:headEnd/>
            <a:tailEnd/>
          </a:ln>
          <a:effectLst/>
        </xdr:spPr>
        <xdr:txBody>
          <a:bodyPr wrap="square">
            <a:spAutoFit/>
          </a:bodyPr>
          <a:lstStyle>
            <a:defPPr>
              <a:defRPr lang="en-GB"/>
            </a:defPPr>
            <a:lvl1pPr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1pPr>
            <a:lvl2pPr marL="4572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2pPr>
            <a:lvl3pPr marL="9144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3pPr>
            <a:lvl4pPr marL="13716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4pPr>
            <a:lvl5pPr marL="18288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5pPr>
            <a:lvl6pPr marL="2286000" algn="l" defTabSz="914400" rtl="0" eaLnBrk="1" latinLnBrk="0" hangingPunct="1">
              <a:defRPr b="1" kern="1200">
                <a:solidFill>
                  <a:schemeClr val="tx1"/>
                </a:solidFill>
                <a:latin typeface="Arial" pitchFamily="34" charset="0"/>
                <a:ea typeface="+mn-ea"/>
                <a:cs typeface="+mn-cs"/>
              </a:defRPr>
            </a:lvl6pPr>
            <a:lvl7pPr marL="2743200" algn="l" defTabSz="914400" rtl="0" eaLnBrk="1" latinLnBrk="0" hangingPunct="1">
              <a:defRPr b="1" kern="1200">
                <a:solidFill>
                  <a:schemeClr val="tx1"/>
                </a:solidFill>
                <a:latin typeface="Arial" pitchFamily="34" charset="0"/>
                <a:ea typeface="+mn-ea"/>
                <a:cs typeface="+mn-cs"/>
              </a:defRPr>
            </a:lvl7pPr>
            <a:lvl8pPr marL="3200400" algn="l" defTabSz="914400" rtl="0" eaLnBrk="1" latinLnBrk="0" hangingPunct="1">
              <a:defRPr b="1" kern="1200">
                <a:solidFill>
                  <a:schemeClr val="tx1"/>
                </a:solidFill>
                <a:latin typeface="Arial" pitchFamily="34" charset="0"/>
                <a:ea typeface="+mn-ea"/>
                <a:cs typeface="+mn-cs"/>
              </a:defRPr>
            </a:lvl8pPr>
            <a:lvl9pPr marL="3657600" algn="l" defTabSz="914400" rtl="0" eaLnBrk="1" latinLnBrk="0" hangingPunct="1">
              <a:defRPr b="1" kern="1200">
                <a:solidFill>
                  <a:schemeClr val="tx1"/>
                </a:solidFill>
                <a:latin typeface="Arial" pitchFamily="34" charset="0"/>
                <a:ea typeface="+mn-ea"/>
                <a:cs typeface="+mn-cs"/>
              </a:defRPr>
            </a:lvl9pPr>
          </a:lstStyle>
          <a:p>
            <a:pPr algn="l" eaLnBrk="1" hangingPunct="1">
              <a:lnSpc>
                <a:spcPct val="100000"/>
              </a:lnSpc>
            </a:pPr>
            <a:r>
              <a:rPr lang="en-US" sz="2400" b="0">
                <a:latin typeface="Times New Roman" pitchFamily="18" charset="0"/>
                <a:sym typeface="Wingdings" pitchFamily="2" charset="2"/>
              </a:rPr>
              <a:t></a:t>
            </a:r>
          </a:p>
        </xdr:txBody>
      </xdr:sp>
      <xdr:pic>
        <xdr:nvPicPr>
          <xdr:cNvPr id="24" name="Picture 23"/>
          <xdr:cNvPicPr>
            <a:picLocks noChangeAspect="1" noChangeArrowheads="1"/>
          </xdr:cNvPicPr>
        </xdr:nvPicPr>
        <xdr:blipFill>
          <a:blip xmlns:r="http://schemas.openxmlformats.org/officeDocument/2006/relationships" r:embed="rId5" cstate="print"/>
          <a:srcRect/>
          <a:stretch>
            <a:fillRect/>
          </a:stretch>
        </xdr:blipFill>
        <xdr:spPr bwMode="auto">
          <a:xfrm>
            <a:off x="528" y="1968"/>
            <a:ext cx="4110" cy="831"/>
          </a:xfrm>
          <a:prstGeom prst="rect">
            <a:avLst/>
          </a:prstGeom>
          <a:noFill/>
          <a:ln w="9525">
            <a:noFill/>
            <a:miter lim="800000"/>
            <a:headEnd/>
            <a:tailEnd/>
          </a:ln>
          <a:effectLst/>
        </xdr:spPr>
      </xdr:pic>
    </xdr:grpSp>
    <xdr:clientData/>
  </xdr:twoCellAnchor>
  <xdr:twoCellAnchor editAs="oneCell">
    <xdr:from>
      <xdr:col>10</xdr:col>
      <xdr:colOff>66675</xdr:colOff>
      <xdr:row>55</xdr:row>
      <xdr:rowOff>133350</xdr:rowOff>
    </xdr:from>
    <xdr:to>
      <xdr:col>23</xdr:col>
      <xdr:colOff>438150</xdr:colOff>
      <xdr:row>65</xdr:row>
      <xdr:rowOff>47625</xdr:rowOff>
    </xdr:to>
    <xdr:pic>
      <xdr:nvPicPr>
        <xdr:cNvPr id="27" name="Picture 26"/>
        <xdr:cNvPicPr>
          <a:picLocks noChangeAspect="1" noChangeArrowheads="1"/>
        </xdr:cNvPicPr>
      </xdr:nvPicPr>
      <xdr:blipFill>
        <a:blip xmlns:r="http://schemas.openxmlformats.org/officeDocument/2006/relationships" r:embed="rId6" cstate="print"/>
        <a:srcRect/>
        <a:stretch>
          <a:fillRect/>
        </a:stretch>
      </xdr:blipFill>
      <xdr:spPr bwMode="auto">
        <a:xfrm>
          <a:off x="5600700" y="9105900"/>
          <a:ext cx="7305675" cy="1533525"/>
        </a:xfrm>
        <a:prstGeom prst="rect">
          <a:avLst/>
        </a:prstGeom>
        <a:noFill/>
        <a:ln w="9525">
          <a:noFill/>
          <a:miter lim="800000"/>
          <a:headEnd/>
          <a:tailEnd/>
        </a:ln>
        <a:effectLst/>
      </xdr:spPr>
    </xdr:pic>
    <xdr:clientData/>
  </xdr:twoCellAnchor>
  <xdr:twoCellAnchor>
    <xdr:from>
      <xdr:col>13</xdr:col>
      <xdr:colOff>295275</xdr:colOff>
      <xdr:row>66</xdr:row>
      <xdr:rowOff>28575</xdr:rowOff>
    </xdr:from>
    <xdr:to>
      <xdr:col>23</xdr:col>
      <xdr:colOff>450850</xdr:colOff>
      <xdr:row>69</xdr:row>
      <xdr:rowOff>0</xdr:rowOff>
    </xdr:to>
    <xdr:grpSp>
      <xdr:nvGrpSpPr>
        <xdr:cNvPr id="28" name="Group 27"/>
        <xdr:cNvGrpSpPr>
          <a:grpSpLocks/>
        </xdr:cNvGrpSpPr>
      </xdr:nvGrpSpPr>
      <xdr:grpSpPr bwMode="auto">
        <a:xfrm>
          <a:off x="7415213" y="10577513"/>
          <a:ext cx="5473700" cy="447675"/>
          <a:chOff x="1632" y="2016"/>
          <a:chExt cx="3458" cy="288"/>
        </a:xfrm>
      </xdr:grpSpPr>
      <xdr:sp macro="" textlink="">
        <xdr:nvSpPr>
          <xdr:cNvPr id="29" name="Rectangle 28"/>
          <xdr:cNvSpPr>
            <a:spLocks noChangeArrowheads="1"/>
          </xdr:cNvSpPr>
        </xdr:nvSpPr>
        <xdr:spPr bwMode="auto">
          <a:xfrm>
            <a:off x="1632" y="2016"/>
            <a:ext cx="288" cy="288"/>
          </a:xfrm>
          <a:prstGeom prst="rect">
            <a:avLst/>
          </a:prstGeom>
          <a:noFill/>
          <a:ln w="9525">
            <a:noFill/>
            <a:miter lim="800000"/>
            <a:headEnd/>
            <a:tailEnd/>
          </a:ln>
          <a:effectLst/>
        </xdr:spPr>
        <xdr:txBody>
          <a:bodyPr wrap="square">
            <a:spAutoFit/>
          </a:bodyPr>
          <a:lstStyle>
            <a:defPPr>
              <a:defRPr lang="en-GB"/>
            </a:defPPr>
            <a:lvl1pPr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1pPr>
            <a:lvl2pPr marL="4572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2pPr>
            <a:lvl3pPr marL="9144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3pPr>
            <a:lvl4pPr marL="13716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4pPr>
            <a:lvl5pPr marL="18288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5pPr>
            <a:lvl6pPr marL="2286000" algn="l" defTabSz="914400" rtl="0" eaLnBrk="1" latinLnBrk="0" hangingPunct="1">
              <a:defRPr b="1" kern="1200">
                <a:solidFill>
                  <a:schemeClr val="tx1"/>
                </a:solidFill>
                <a:latin typeface="Arial" pitchFamily="34" charset="0"/>
                <a:ea typeface="+mn-ea"/>
                <a:cs typeface="+mn-cs"/>
              </a:defRPr>
            </a:lvl6pPr>
            <a:lvl7pPr marL="2743200" algn="l" defTabSz="914400" rtl="0" eaLnBrk="1" latinLnBrk="0" hangingPunct="1">
              <a:defRPr b="1" kern="1200">
                <a:solidFill>
                  <a:schemeClr val="tx1"/>
                </a:solidFill>
                <a:latin typeface="Arial" pitchFamily="34" charset="0"/>
                <a:ea typeface="+mn-ea"/>
                <a:cs typeface="+mn-cs"/>
              </a:defRPr>
            </a:lvl7pPr>
            <a:lvl8pPr marL="3200400" algn="l" defTabSz="914400" rtl="0" eaLnBrk="1" latinLnBrk="0" hangingPunct="1">
              <a:defRPr b="1" kern="1200">
                <a:solidFill>
                  <a:schemeClr val="tx1"/>
                </a:solidFill>
                <a:latin typeface="Arial" pitchFamily="34" charset="0"/>
                <a:ea typeface="+mn-ea"/>
                <a:cs typeface="+mn-cs"/>
              </a:defRPr>
            </a:lvl8pPr>
            <a:lvl9pPr marL="3657600" algn="l" defTabSz="914400" rtl="0" eaLnBrk="1" latinLnBrk="0" hangingPunct="1">
              <a:defRPr b="1" kern="1200">
                <a:solidFill>
                  <a:schemeClr val="tx1"/>
                </a:solidFill>
                <a:latin typeface="Arial" pitchFamily="34" charset="0"/>
                <a:ea typeface="+mn-ea"/>
                <a:cs typeface="+mn-cs"/>
              </a:defRPr>
            </a:lvl9pPr>
          </a:lstStyle>
          <a:p>
            <a:pPr algn="l" eaLnBrk="1" hangingPunct="1">
              <a:lnSpc>
                <a:spcPct val="100000"/>
              </a:lnSpc>
            </a:pPr>
            <a:r>
              <a:rPr lang="en-US" sz="2400" b="0">
                <a:latin typeface="Times New Roman" pitchFamily="18" charset="0"/>
                <a:sym typeface="Wingdings" pitchFamily="2" charset="2"/>
              </a:rPr>
              <a:t></a:t>
            </a:r>
          </a:p>
        </xdr:txBody>
      </xdr:sp>
      <xdr:pic>
        <xdr:nvPicPr>
          <xdr:cNvPr id="30" name="Picture 29"/>
          <xdr:cNvPicPr>
            <a:picLocks noChangeAspect="1" noChangeArrowheads="1"/>
          </xdr:cNvPicPr>
        </xdr:nvPicPr>
        <xdr:blipFill>
          <a:blip xmlns:r="http://schemas.openxmlformats.org/officeDocument/2006/relationships" r:embed="rId7" cstate="print"/>
          <a:srcRect/>
          <a:stretch>
            <a:fillRect/>
          </a:stretch>
        </xdr:blipFill>
        <xdr:spPr bwMode="auto">
          <a:xfrm>
            <a:off x="1968" y="2016"/>
            <a:ext cx="3122" cy="282"/>
          </a:xfrm>
          <a:prstGeom prst="rect">
            <a:avLst/>
          </a:prstGeom>
          <a:noFill/>
          <a:ln w="9525">
            <a:noFill/>
            <a:miter lim="800000"/>
            <a:headEnd/>
            <a:tailEnd/>
          </a:ln>
          <a:effectLst/>
        </xdr:spPr>
      </xdr:pic>
    </xdr:grpSp>
    <xdr:clientData/>
  </xdr:twoCellAnchor>
  <xdr:twoCellAnchor>
    <xdr:from>
      <xdr:col>9</xdr:col>
      <xdr:colOff>0</xdr:colOff>
      <xdr:row>56</xdr:row>
      <xdr:rowOff>57150</xdr:rowOff>
    </xdr:from>
    <xdr:to>
      <xdr:col>9</xdr:col>
      <xdr:colOff>457200</xdr:colOff>
      <xdr:row>59</xdr:row>
      <xdr:rowOff>28575</xdr:rowOff>
    </xdr:to>
    <xdr:sp macro="" textlink="">
      <xdr:nvSpPr>
        <xdr:cNvPr id="31" name="Rectangle 30"/>
        <xdr:cNvSpPr>
          <a:spLocks noChangeArrowheads="1"/>
        </xdr:cNvSpPr>
      </xdr:nvSpPr>
      <xdr:spPr bwMode="auto">
        <a:xfrm>
          <a:off x="5000625" y="9191625"/>
          <a:ext cx="457200" cy="457200"/>
        </a:xfrm>
        <a:prstGeom prst="rect">
          <a:avLst/>
        </a:prstGeom>
        <a:noFill/>
        <a:ln w="9525">
          <a:noFill/>
          <a:miter lim="800000"/>
          <a:headEnd/>
          <a:tailEnd/>
        </a:ln>
        <a:effectLst/>
      </xdr:spPr>
      <xdr:txBody>
        <a:bodyPr wrap="square">
          <a:noAutofit/>
        </a:bodyPr>
        <a:lstStyle>
          <a:defPPr>
            <a:defRPr lang="en-GB"/>
          </a:defPPr>
          <a:lvl1pPr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1pPr>
          <a:lvl2pPr marL="4572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2pPr>
          <a:lvl3pPr marL="9144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3pPr>
          <a:lvl4pPr marL="13716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4pPr>
          <a:lvl5pPr marL="1828800" algn="ctr" rtl="0" eaLnBrk="0" fontAlgn="base" hangingPunct="0">
            <a:lnSpc>
              <a:spcPct val="80000"/>
            </a:lnSpc>
            <a:spcBef>
              <a:spcPct val="0"/>
            </a:spcBef>
            <a:spcAft>
              <a:spcPct val="0"/>
            </a:spcAft>
            <a:defRPr b="1" kern="1200">
              <a:solidFill>
                <a:schemeClr val="tx1"/>
              </a:solidFill>
              <a:latin typeface="Arial" pitchFamily="34" charset="0"/>
              <a:ea typeface="+mn-ea"/>
              <a:cs typeface="+mn-cs"/>
            </a:defRPr>
          </a:lvl5pPr>
          <a:lvl6pPr marL="2286000" algn="l" defTabSz="914400" rtl="0" eaLnBrk="1" latinLnBrk="0" hangingPunct="1">
            <a:defRPr b="1" kern="1200">
              <a:solidFill>
                <a:schemeClr val="tx1"/>
              </a:solidFill>
              <a:latin typeface="Arial" pitchFamily="34" charset="0"/>
              <a:ea typeface="+mn-ea"/>
              <a:cs typeface="+mn-cs"/>
            </a:defRPr>
          </a:lvl6pPr>
          <a:lvl7pPr marL="2743200" algn="l" defTabSz="914400" rtl="0" eaLnBrk="1" latinLnBrk="0" hangingPunct="1">
            <a:defRPr b="1" kern="1200">
              <a:solidFill>
                <a:schemeClr val="tx1"/>
              </a:solidFill>
              <a:latin typeface="Arial" pitchFamily="34" charset="0"/>
              <a:ea typeface="+mn-ea"/>
              <a:cs typeface="+mn-cs"/>
            </a:defRPr>
          </a:lvl7pPr>
          <a:lvl8pPr marL="3200400" algn="l" defTabSz="914400" rtl="0" eaLnBrk="1" latinLnBrk="0" hangingPunct="1">
            <a:defRPr b="1" kern="1200">
              <a:solidFill>
                <a:schemeClr val="tx1"/>
              </a:solidFill>
              <a:latin typeface="Arial" pitchFamily="34" charset="0"/>
              <a:ea typeface="+mn-ea"/>
              <a:cs typeface="+mn-cs"/>
            </a:defRPr>
          </a:lvl8pPr>
          <a:lvl9pPr marL="3657600" algn="l" defTabSz="914400" rtl="0" eaLnBrk="1" latinLnBrk="0" hangingPunct="1">
            <a:defRPr b="1" kern="1200">
              <a:solidFill>
                <a:schemeClr val="tx1"/>
              </a:solidFill>
              <a:latin typeface="Arial" pitchFamily="34" charset="0"/>
              <a:ea typeface="+mn-ea"/>
              <a:cs typeface="+mn-cs"/>
            </a:defRPr>
          </a:lvl9pPr>
        </a:lstStyle>
        <a:p>
          <a:pPr algn="l" eaLnBrk="1" hangingPunct="1">
            <a:lnSpc>
              <a:spcPct val="100000"/>
            </a:lnSpc>
          </a:pPr>
          <a:r>
            <a:rPr lang="en-US" sz="2400" b="0">
              <a:latin typeface="Times New Roman" pitchFamily="18" charset="0"/>
              <a:sym typeface="Wingdings" pitchFamily="2" charset="2"/>
            </a:rPr>
            <a:t>7</a:t>
          </a:r>
        </a:p>
      </xdr:txBody>
    </xdr:sp>
    <xdr:clientData/>
  </xdr:twoCellAnchor>
  <xdr:twoCellAnchor>
    <xdr:from>
      <xdr:col>3</xdr:col>
      <xdr:colOff>266700</xdr:colOff>
      <xdr:row>16</xdr:row>
      <xdr:rowOff>123824</xdr:rowOff>
    </xdr:from>
    <xdr:to>
      <xdr:col>8</xdr:col>
      <xdr:colOff>295275</xdr:colOff>
      <xdr:row>30</xdr:row>
      <xdr:rowOff>133349</xdr:rowOff>
    </xdr:to>
    <xdr:graphicFrame macro="">
      <xdr:nvGraphicFramePr>
        <xdr:cNvPr id="32" name="Chart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533400</xdr:colOff>
      <xdr:row>12</xdr:row>
      <xdr:rowOff>0</xdr:rowOff>
    </xdr:from>
    <xdr:to>
      <xdr:col>17</xdr:col>
      <xdr:colOff>400050</xdr:colOff>
      <xdr:row>28</xdr:row>
      <xdr:rowOff>152400</xdr:rowOff>
    </xdr:to>
    <xdr:graphicFrame macro="">
      <xdr:nvGraphicFramePr>
        <xdr:cNvPr id="12909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9525</xdr:colOff>
      <xdr:row>26</xdr:row>
      <xdr:rowOff>57150</xdr:rowOff>
    </xdr:from>
    <xdr:to>
      <xdr:col>8</xdr:col>
      <xdr:colOff>180975</xdr:colOff>
      <xdr:row>40</xdr:row>
      <xdr:rowOff>47625</xdr:rowOff>
    </xdr:to>
    <xdr:graphicFrame macro="">
      <xdr:nvGraphicFramePr>
        <xdr:cNvPr id="7993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619125</xdr:colOff>
      <xdr:row>26</xdr:row>
      <xdr:rowOff>66675</xdr:rowOff>
    </xdr:from>
    <xdr:to>
      <xdr:col>19</xdr:col>
      <xdr:colOff>47625</xdr:colOff>
      <xdr:row>41</xdr:row>
      <xdr:rowOff>114300</xdr:rowOff>
    </xdr:to>
    <xdr:graphicFrame macro="">
      <xdr:nvGraphicFramePr>
        <xdr:cNvPr id="1159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26</xdr:row>
      <xdr:rowOff>85725</xdr:rowOff>
    </xdr:from>
    <xdr:to>
      <xdr:col>2</xdr:col>
      <xdr:colOff>495300</xdr:colOff>
      <xdr:row>42</xdr:row>
      <xdr:rowOff>47625</xdr:rowOff>
    </xdr:to>
    <xdr:graphicFrame macro="">
      <xdr:nvGraphicFramePr>
        <xdr:cNvPr id="11590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123825</xdr:colOff>
      <xdr:row>25</xdr:row>
      <xdr:rowOff>142875</xdr:rowOff>
    </xdr:from>
    <xdr:to>
      <xdr:col>24</xdr:col>
      <xdr:colOff>28575</xdr:colOff>
      <xdr:row>42</xdr:row>
      <xdr:rowOff>28575</xdr:rowOff>
    </xdr:to>
    <xdr:graphicFrame macro="">
      <xdr:nvGraphicFramePr>
        <xdr:cNvPr id="11590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1857374</xdr:colOff>
      <xdr:row>40</xdr:row>
      <xdr:rowOff>9525</xdr:rowOff>
    </xdr:from>
    <xdr:to>
      <xdr:col>9</xdr:col>
      <xdr:colOff>295274</xdr:colOff>
      <xdr:row>61</xdr:row>
      <xdr:rowOff>99430</xdr:rowOff>
    </xdr:to>
    <xdr:pic>
      <xdr:nvPicPr>
        <xdr:cNvPr id="5"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2114549" y="7067550"/>
          <a:ext cx="5038725" cy="3490330"/>
        </a:xfrm>
        <a:prstGeom prst="rect">
          <a:avLst/>
        </a:prstGeom>
        <a:noFill/>
        <a:ln w="9525">
          <a:noFill/>
          <a:miter lim="800000"/>
          <a:headEnd/>
          <a:tailEnd/>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457200</xdr:colOff>
      <xdr:row>3</xdr:row>
      <xdr:rowOff>142875</xdr:rowOff>
    </xdr:from>
    <xdr:to>
      <xdr:col>6</xdr:col>
      <xdr:colOff>552450</xdr:colOff>
      <xdr:row>43</xdr:row>
      <xdr:rowOff>9525</xdr:rowOff>
    </xdr:to>
    <xdr:pic>
      <xdr:nvPicPr>
        <xdr:cNvPr id="2"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457200" y="981075"/>
          <a:ext cx="5057775" cy="6343650"/>
        </a:xfrm>
        <a:prstGeom prst="rect">
          <a:avLst/>
        </a:prstGeom>
        <a:solidFill>
          <a:srgbClr val="FFFFFF"/>
        </a:solidFill>
      </xdr:spPr>
    </xdr:pic>
    <xdr:clientData/>
  </xdr:twoCellAnchor>
  <xdr:twoCellAnchor>
    <xdr:from>
      <xdr:col>7</xdr:col>
      <xdr:colOff>104775</xdr:colOff>
      <xdr:row>5</xdr:row>
      <xdr:rowOff>133350</xdr:rowOff>
    </xdr:from>
    <xdr:to>
      <xdr:col>14</xdr:col>
      <xdr:colOff>419100</xdr:colOff>
      <xdr:row>18</xdr:row>
      <xdr:rowOff>123825</xdr:rowOff>
    </xdr:to>
    <xdr:sp macro="" textlink="">
      <xdr:nvSpPr>
        <xdr:cNvPr id="3" name="Text Box 5"/>
        <xdr:cNvSpPr txBox="1">
          <a:spLocks noChangeArrowheads="1"/>
        </xdr:cNvSpPr>
      </xdr:nvSpPr>
      <xdr:spPr bwMode="auto">
        <a:xfrm>
          <a:off x="5876925" y="1295400"/>
          <a:ext cx="4953000" cy="2095500"/>
        </a:xfrm>
        <a:prstGeom prst="rect">
          <a:avLst/>
        </a:prstGeom>
        <a:solidFill>
          <a:srgbClr val="FFFF99"/>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Gold alloy samples are stretched to folio with 0.3 - 0.4 mm thickness. The surface is washed by 5% v/v HNO3. A dry piece of 0.1 g accurately weighted to + 0,0001 g is directly dissolved into a volumetric flask of 50 ml by 5ml freshly prepared aqua regia. </a:t>
          </a:r>
        </a:p>
        <a:p>
          <a:pPr algn="l" rtl="0">
            <a:defRPr sz="1000"/>
          </a:pPr>
          <a:r>
            <a:rPr lang="en-US" sz="1000" b="0" i="0" u="none" strike="noStrike" baseline="0">
              <a:solidFill>
                <a:srgbClr val="000000"/>
              </a:solidFill>
              <a:latin typeface="Arial"/>
              <a:cs typeface="Arial"/>
            </a:rPr>
            <a:t>The flask is heated on ceramic hot plate for 20 min. During this process Ag precipitates as AgCl. AgCl is dissolved by adding of 10 g NH4Cl to the cooled solution and volume is made up to the mark (50 ml) with BDW at (20°C). </a:t>
          </a:r>
        </a:p>
        <a:p>
          <a:pPr algn="l" rtl="0">
            <a:defRPr sz="1000"/>
          </a:pPr>
          <a:r>
            <a:rPr lang="en-US" sz="1000" b="0" i="0" u="none" strike="noStrike" baseline="0">
              <a:solidFill>
                <a:srgbClr val="000000"/>
              </a:solidFill>
              <a:latin typeface="Arial"/>
              <a:cs typeface="Arial"/>
            </a:rPr>
            <a:t> The solution is diluted additionally by transferring 0,400 ml with micro-pipette to a conical vial adding 5% NH4Cl in order to keep the solution homogeneous with final weight of 12,000 g gravimetrically controlled. </a:t>
          </a:r>
        </a:p>
        <a:p>
          <a:pPr algn="l" rtl="0">
            <a:defRPr sz="1000"/>
          </a:pPr>
          <a:r>
            <a:rPr lang="en-US" sz="1000" b="0" i="0" u="none" strike="noStrike" baseline="0">
              <a:solidFill>
                <a:srgbClr val="000000"/>
              </a:solidFill>
              <a:latin typeface="Arial"/>
              <a:cs typeface="Arial"/>
            </a:rPr>
            <a:t> Procedural blank is subject to exactly the same sample preparation procedure as the analysed sample. </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17</xdr:col>
      <xdr:colOff>219075</xdr:colOff>
      <xdr:row>57</xdr:row>
      <xdr:rowOff>142875</xdr:rowOff>
    </xdr:from>
    <xdr:to>
      <xdr:col>28</xdr:col>
      <xdr:colOff>0</xdr:colOff>
      <xdr:row>63</xdr:row>
      <xdr:rowOff>123825</xdr:rowOff>
    </xdr:to>
    <xdr:pic>
      <xdr:nvPicPr>
        <xdr:cNvPr id="4" name="Picture 6"/>
        <xdr:cNvPicPr>
          <a:picLocks noChangeAspect="1" noChangeArrowheads="1"/>
        </xdr:cNvPicPr>
      </xdr:nvPicPr>
      <xdr:blipFill>
        <a:blip xmlns:r="http://schemas.openxmlformats.org/officeDocument/2006/relationships" r:embed="rId2" cstate="print"/>
        <a:srcRect/>
        <a:stretch>
          <a:fillRect/>
        </a:stretch>
      </xdr:blipFill>
      <xdr:spPr bwMode="auto">
        <a:xfrm>
          <a:off x="12458700" y="9848850"/>
          <a:ext cx="6486525" cy="1143000"/>
        </a:xfrm>
        <a:prstGeom prst="rect">
          <a:avLst/>
        </a:prstGeom>
        <a:solidFill>
          <a:srgbClr val="FFFF99"/>
        </a:solidFill>
        <a:ln w="9525" algn="ctr">
          <a:solidFill>
            <a:srgbClr val="000000"/>
          </a:solidFill>
          <a:miter lim="800000"/>
          <a:headEnd/>
          <a:tailEnd/>
        </a:ln>
        <a:effec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19050</xdr:colOff>
      <xdr:row>16</xdr:row>
      <xdr:rowOff>28575</xdr:rowOff>
    </xdr:from>
    <xdr:to>
      <xdr:col>5</xdr:col>
      <xdr:colOff>609600</xdr:colOff>
      <xdr:row>29</xdr:row>
      <xdr:rowOff>123825</xdr:rowOff>
    </xdr:to>
    <xdr:graphicFrame macro="">
      <xdr:nvGraphicFramePr>
        <xdr:cNvPr id="1365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21</xdr:row>
      <xdr:rowOff>19050</xdr:rowOff>
    </xdr:from>
    <xdr:to>
      <xdr:col>8</xdr:col>
      <xdr:colOff>600075</xdr:colOff>
      <xdr:row>29</xdr:row>
      <xdr:rowOff>152400</xdr:rowOff>
    </xdr:to>
    <xdr:graphicFrame macro="">
      <xdr:nvGraphicFramePr>
        <xdr:cNvPr id="13656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19050</xdr:colOff>
      <xdr:row>4</xdr:row>
      <xdr:rowOff>152400</xdr:rowOff>
    </xdr:from>
    <xdr:to>
      <xdr:col>19</xdr:col>
      <xdr:colOff>152400</xdr:colOff>
      <xdr:row>8</xdr:row>
      <xdr:rowOff>66675</xdr:rowOff>
    </xdr:to>
    <xdr:grpSp>
      <xdr:nvGrpSpPr>
        <xdr:cNvPr id="136566" name="Group 3"/>
        <xdr:cNvGrpSpPr>
          <a:grpSpLocks/>
        </xdr:cNvGrpSpPr>
      </xdr:nvGrpSpPr>
      <xdr:grpSpPr bwMode="auto">
        <a:xfrm>
          <a:off x="7315200" y="904875"/>
          <a:ext cx="3790950" cy="561975"/>
          <a:chOff x="558" y="2144"/>
          <a:chExt cx="4553" cy="587"/>
        </a:xfrm>
      </xdr:grpSpPr>
      <xdr:sp macro="" textlink="">
        <xdr:nvSpPr>
          <xdr:cNvPr id="136203" name="AutoShape 5"/>
          <xdr:cNvSpPr>
            <a:spLocks noChangeArrowheads="1"/>
          </xdr:cNvSpPr>
        </xdr:nvSpPr>
        <xdr:spPr bwMode="auto">
          <a:xfrm>
            <a:off x="1965" y="2263"/>
            <a:ext cx="526" cy="149"/>
          </a:xfrm>
          <a:custGeom>
            <a:avLst/>
            <a:gdLst>
              <a:gd name="T0" fmla="*/ 395 w 21600"/>
              <a:gd name="T1" fmla="*/ 0 h 21600"/>
              <a:gd name="T2" fmla="*/ 0 w 21600"/>
              <a:gd name="T3" fmla="*/ 72 h 21600"/>
              <a:gd name="T4" fmla="*/ 395 w 21600"/>
              <a:gd name="T5" fmla="*/ 144 h 21600"/>
              <a:gd name="T6" fmla="*/ 527 w 21600"/>
              <a:gd name="T7" fmla="*/ 72 h 21600"/>
              <a:gd name="T8" fmla="*/ 17694720 60000 65536"/>
              <a:gd name="T9" fmla="*/ 11796480 60000 65536"/>
              <a:gd name="T10" fmla="*/ 5898240 60000 65536"/>
              <a:gd name="T11" fmla="*/ 0 60000 65536"/>
              <a:gd name="T12" fmla="*/ 3361 w 21600"/>
              <a:gd name="T13" fmla="*/ 5400 h 21600"/>
              <a:gd name="T14" fmla="*/ 18895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val="99FFCC">
              <a:alpha val="59999"/>
            </a:srgbClr>
          </a:solidFill>
          <a:ln w="19050" algn="ctr">
            <a:solidFill>
              <a:srgbClr val="000099"/>
            </a:solidFill>
            <a:miter lim="800000"/>
            <a:headEnd/>
            <a:tailEnd/>
          </a:ln>
        </xdr:spPr>
        <xdr:txBody>
          <a:bodyPr vertOverflow="clip" wrap="square" lIns="92075" tIns="46038" rIns="92075" bIns="46038" anchor="t" upright="1"/>
          <a:lstStyle/>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grpSp>
    <xdr:clientData/>
  </xdr:twoCellAnchor>
  <xdr:twoCellAnchor>
    <xdr:from>
      <xdr:col>13</xdr:col>
      <xdr:colOff>180975</xdr:colOff>
      <xdr:row>13</xdr:row>
      <xdr:rowOff>66675</xdr:rowOff>
    </xdr:from>
    <xdr:to>
      <xdr:col>19</xdr:col>
      <xdr:colOff>266700</xdr:colOff>
      <xdr:row>17</xdr:row>
      <xdr:rowOff>104775</xdr:rowOff>
    </xdr:to>
    <xdr:grpSp>
      <xdr:nvGrpSpPr>
        <xdr:cNvPr id="136567" name="Group 9"/>
        <xdr:cNvGrpSpPr>
          <a:grpSpLocks/>
        </xdr:cNvGrpSpPr>
      </xdr:nvGrpSpPr>
      <xdr:grpSpPr bwMode="auto">
        <a:xfrm>
          <a:off x="7477125" y="2276475"/>
          <a:ext cx="3743325" cy="685800"/>
          <a:chOff x="641" y="2986"/>
          <a:chExt cx="4439" cy="582"/>
        </a:xfrm>
      </xdr:grpSpPr>
      <xdr:sp macro="" textlink="">
        <xdr:nvSpPr>
          <xdr:cNvPr id="136208" name="AutoShape 12"/>
          <xdr:cNvSpPr>
            <a:spLocks noChangeArrowheads="1"/>
          </xdr:cNvSpPr>
        </xdr:nvSpPr>
        <xdr:spPr bwMode="auto">
          <a:xfrm>
            <a:off x="2019" y="3212"/>
            <a:ext cx="520" cy="146"/>
          </a:xfrm>
          <a:custGeom>
            <a:avLst/>
            <a:gdLst>
              <a:gd name="T0" fmla="*/ 395 w 21600"/>
              <a:gd name="T1" fmla="*/ 0 h 21600"/>
              <a:gd name="T2" fmla="*/ 0 w 21600"/>
              <a:gd name="T3" fmla="*/ 72 h 21600"/>
              <a:gd name="T4" fmla="*/ 395 w 21600"/>
              <a:gd name="T5" fmla="*/ 144 h 21600"/>
              <a:gd name="T6" fmla="*/ 527 w 21600"/>
              <a:gd name="T7" fmla="*/ 72 h 21600"/>
              <a:gd name="T8" fmla="*/ 17694720 60000 65536"/>
              <a:gd name="T9" fmla="*/ 11796480 60000 65536"/>
              <a:gd name="T10" fmla="*/ 5898240 60000 65536"/>
              <a:gd name="T11" fmla="*/ 0 60000 65536"/>
              <a:gd name="T12" fmla="*/ 3361 w 21600"/>
              <a:gd name="T13" fmla="*/ 5400 h 21600"/>
              <a:gd name="T14" fmla="*/ 18895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val="99FFCC">
              <a:alpha val="59999"/>
            </a:srgbClr>
          </a:solidFill>
          <a:ln w="19050" algn="ctr">
            <a:solidFill>
              <a:srgbClr val="000099"/>
            </a:solidFill>
            <a:miter lim="800000"/>
            <a:headEnd/>
            <a:tailEnd/>
          </a:ln>
        </xdr:spPr>
        <xdr:txBody>
          <a:bodyPr vertOverflow="clip" wrap="square" lIns="92075" tIns="46038" rIns="92075" bIns="46038" anchor="t" upright="1"/>
          <a:lstStyle/>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7</xdr:col>
      <xdr:colOff>180975</xdr:colOff>
      <xdr:row>28</xdr:row>
      <xdr:rowOff>47625</xdr:rowOff>
    </xdr:from>
    <xdr:to>
      <xdr:col>14</xdr:col>
      <xdr:colOff>133350</xdr:colOff>
      <xdr:row>31</xdr:row>
      <xdr:rowOff>142875</xdr:rowOff>
    </xdr:to>
    <xdr:sp macro="" textlink="">
      <xdr:nvSpPr>
        <xdr:cNvPr id="124935" name="Text Box 7"/>
        <xdr:cNvSpPr txBox="1">
          <a:spLocks noChangeArrowheads="1"/>
        </xdr:cNvSpPr>
      </xdr:nvSpPr>
      <xdr:spPr bwMode="auto">
        <a:xfrm>
          <a:off x="3857625" y="5305425"/>
          <a:ext cx="3686175" cy="581025"/>
        </a:xfrm>
        <a:prstGeom prst="rect">
          <a:avLst/>
        </a:prstGeom>
        <a:solidFill>
          <a:srgbClr val="99FFCC">
            <a:alpha val="60001"/>
          </a:srgbClr>
        </a:solidFill>
        <a:ln w="19050" algn="ctr">
          <a:solidFill>
            <a:srgbClr val="000099"/>
          </a:solidFill>
          <a:miter lim="800000"/>
          <a:headEnd/>
          <a:tailEnd/>
        </a:ln>
        <a:effectLst/>
      </xdr:spPr>
      <xdr:txBody>
        <a:bodyPr vertOverflow="clip" wrap="square" lIns="92075" tIns="46038" rIns="92075" bIns="46038" anchor="t" upright="1"/>
        <a:lstStyle/>
        <a:p>
          <a:pPr algn="l" rtl="0">
            <a:defRPr sz="1000"/>
          </a:pPr>
          <a:r>
            <a:rPr lang="bg-BG" sz="1600" b="0" i="0" u="none" strike="noStrike" baseline="0">
              <a:solidFill>
                <a:srgbClr val="000000"/>
              </a:solidFill>
              <a:latin typeface="Arial"/>
              <a:cs typeface="Arial"/>
            </a:rPr>
            <a:t>СТАТИСТИЧЕСКА ОЦЕНКА НА КОЕФИЦИЕНТА НА КОРЕЛАЦИЯ</a:t>
          </a:r>
        </a:p>
        <a:p>
          <a:pPr algn="l" rtl="0">
            <a:defRPr sz="1000"/>
          </a:pPr>
          <a:endParaRPr lang="bg-BG" sz="1600" b="0" i="0" u="none" strike="noStrike" baseline="0">
            <a:solidFill>
              <a:srgbClr val="000000"/>
            </a:solidFill>
            <a:latin typeface="Arial"/>
            <a:cs typeface="Arial"/>
          </a:endParaRPr>
        </a:p>
      </xdr:txBody>
    </xdr:sp>
    <xdr:clientData/>
  </xdr:twoCellAnchor>
  <xdr:twoCellAnchor>
    <xdr:from>
      <xdr:col>4</xdr:col>
      <xdr:colOff>0</xdr:colOff>
      <xdr:row>3</xdr:row>
      <xdr:rowOff>114300</xdr:rowOff>
    </xdr:from>
    <xdr:to>
      <xdr:col>12</xdr:col>
      <xdr:colOff>219075</xdr:colOff>
      <xdr:row>17</xdr:row>
      <xdr:rowOff>57150</xdr:rowOff>
    </xdr:to>
    <xdr:graphicFrame macro="">
      <xdr:nvGraphicFramePr>
        <xdr:cNvPr id="125061"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133350</xdr:colOff>
      <xdr:row>21</xdr:row>
      <xdr:rowOff>0</xdr:rowOff>
    </xdr:from>
    <xdr:to>
      <xdr:col>8</xdr:col>
      <xdr:colOff>95250</xdr:colOff>
      <xdr:row>37</xdr:row>
      <xdr:rowOff>19050</xdr:rowOff>
    </xdr:to>
    <xdr:graphicFrame macro="">
      <xdr:nvGraphicFramePr>
        <xdr:cNvPr id="11065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152400</xdr:colOff>
      <xdr:row>13</xdr:row>
      <xdr:rowOff>152400</xdr:rowOff>
    </xdr:from>
    <xdr:to>
      <xdr:col>14</xdr:col>
      <xdr:colOff>266700</xdr:colOff>
      <xdr:row>28</xdr:row>
      <xdr:rowOff>57150</xdr:rowOff>
    </xdr:to>
    <xdr:graphicFrame macro="">
      <xdr:nvGraphicFramePr>
        <xdr:cNvPr id="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38</xdr:row>
      <xdr:rowOff>0</xdr:rowOff>
    </xdr:from>
    <xdr:to>
      <xdr:col>14</xdr:col>
      <xdr:colOff>0</xdr:colOff>
      <xdr:row>48</xdr:row>
      <xdr:rowOff>0</xdr:rowOff>
    </xdr:to>
    <xdr:graphicFrame macro="">
      <xdr:nvGraphicFramePr>
        <xdr:cNvPr id="3"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0</xdr:colOff>
      <xdr:row>29</xdr:row>
      <xdr:rowOff>152400</xdr:rowOff>
    </xdr:from>
    <xdr:to>
      <xdr:col>14</xdr:col>
      <xdr:colOff>247650</xdr:colOff>
      <xdr:row>52</xdr:row>
      <xdr:rowOff>19050</xdr:rowOff>
    </xdr:to>
    <xdr:graphicFrame macro="">
      <xdr:nvGraphicFramePr>
        <xdr:cNvPr id="8716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542925</xdr:colOff>
      <xdr:row>37</xdr:row>
      <xdr:rowOff>28575</xdr:rowOff>
    </xdr:from>
    <xdr:to>
      <xdr:col>6</xdr:col>
      <xdr:colOff>123825</xdr:colOff>
      <xdr:row>41</xdr:row>
      <xdr:rowOff>28575</xdr:rowOff>
    </xdr:to>
    <xdr:sp macro="" textlink="">
      <xdr:nvSpPr>
        <xdr:cNvPr id="87042" name="WordArt 2"/>
        <xdr:cNvSpPr>
          <a:spLocks noChangeArrowheads="1" noChangeShapeType="1" noTextEdit="1"/>
        </xdr:cNvSpPr>
      </xdr:nvSpPr>
      <xdr:spPr bwMode="auto">
        <a:xfrm>
          <a:off x="542925" y="7124700"/>
          <a:ext cx="4210050" cy="647700"/>
        </a:xfrm>
        <a:prstGeom prst="rect">
          <a:avLst/>
        </a:prstGeom>
      </xdr:spPr>
      <xdr:txBody>
        <a:bodyPr wrap="none" fromWordArt="1">
          <a:prstTxWarp prst="textPlain">
            <a:avLst>
              <a:gd name="adj" fmla="val 50000"/>
            </a:avLst>
          </a:prstTxWarp>
        </a:bodyPr>
        <a:lstStyle/>
        <a:p>
          <a:pPr algn="ctr" rtl="0"/>
          <a:r>
            <a:rPr lang="en-US" sz="3600" kern="10" spc="0">
              <a:ln w="25400">
                <a:solidFill>
                  <a:srgbClr val="FF0000"/>
                </a:solidFill>
                <a:round/>
                <a:headEnd/>
                <a:tailEnd/>
              </a:ln>
              <a:solidFill>
                <a:srgbClr val="00FFFF"/>
              </a:solidFill>
              <a:effectLst/>
              <a:latin typeface="Arial Black"/>
            </a:rPr>
            <a:t>Pb in soil by AAS</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104775</xdr:colOff>
      <xdr:row>11</xdr:row>
      <xdr:rowOff>190500</xdr:rowOff>
    </xdr:from>
    <xdr:to>
      <xdr:col>5</xdr:col>
      <xdr:colOff>142875</xdr:colOff>
      <xdr:row>23</xdr:row>
      <xdr:rowOff>133350</xdr:rowOff>
    </xdr:to>
    <xdr:graphicFrame macro="">
      <xdr:nvGraphicFramePr>
        <xdr:cNvPr id="218217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6</xdr:col>
      <xdr:colOff>173307</xdr:colOff>
      <xdr:row>15</xdr:row>
      <xdr:rowOff>80614</xdr:rowOff>
    </xdr:from>
    <xdr:to>
      <xdr:col>15</xdr:col>
      <xdr:colOff>165409</xdr:colOff>
      <xdr:row>36</xdr:row>
      <xdr:rowOff>41352</xdr:rowOff>
    </xdr:to>
    <xdr:graphicFrame macro="">
      <xdr:nvGraphicFramePr>
        <xdr:cNvPr id="1427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17</xdr:row>
      <xdr:rowOff>0</xdr:rowOff>
    </xdr:from>
    <xdr:to>
      <xdr:col>6</xdr:col>
      <xdr:colOff>38100</xdr:colOff>
      <xdr:row>32</xdr:row>
      <xdr:rowOff>38100</xdr:rowOff>
    </xdr:to>
    <xdr:graphicFrame macro="">
      <xdr:nvGraphicFramePr>
        <xdr:cNvPr id="1427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219075</xdr:colOff>
      <xdr:row>5</xdr:row>
      <xdr:rowOff>76200</xdr:rowOff>
    </xdr:from>
    <xdr:to>
      <xdr:col>17</xdr:col>
      <xdr:colOff>371475</xdr:colOff>
      <xdr:row>7</xdr:row>
      <xdr:rowOff>0</xdr:rowOff>
    </xdr:to>
    <xdr:sp macro="" textlink="">
      <xdr:nvSpPr>
        <xdr:cNvPr id="142765" name="AutoShape 6"/>
        <xdr:cNvSpPr>
          <a:spLocks noChangeArrowheads="1"/>
        </xdr:cNvSpPr>
      </xdr:nvSpPr>
      <xdr:spPr bwMode="auto">
        <a:xfrm>
          <a:off x="10086975" y="1352550"/>
          <a:ext cx="762000" cy="304800"/>
        </a:xfrm>
        <a:prstGeom prst="curvedDownArrow">
          <a:avLst>
            <a:gd name="adj1" fmla="val 50000"/>
            <a:gd name="adj2" fmla="val 100000"/>
            <a:gd name="adj3" fmla="val 33333"/>
          </a:avLst>
        </a:prstGeom>
        <a:solidFill>
          <a:srgbClr val="FFFFFF"/>
        </a:solidFill>
        <a:ln w="9525">
          <a:solidFill>
            <a:srgbClr val="000000"/>
          </a:solidFill>
          <a:miter lim="800000"/>
          <a:headEnd/>
          <a:tailEnd/>
        </a:ln>
      </xdr:spPr>
    </xdr:sp>
    <xdr:clientData/>
  </xdr:twoCellAnchor>
  <xdr:twoCellAnchor>
    <xdr:from>
      <xdr:col>16</xdr:col>
      <xdr:colOff>161925</xdr:colOff>
      <xdr:row>4</xdr:row>
      <xdr:rowOff>104775</xdr:rowOff>
    </xdr:from>
    <xdr:to>
      <xdr:col>19</xdr:col>
      <xdr:colOff>28575</xdr:colOff>
      <xdr:row>6</xdr:row>
      <xdr:rowOff>28575</xdr:rowOff>
    </xdr:to>
    <xdr:sp macro="" textlink="">
      <xdr:nvSpPr>
        <xdr:cNvPr id="142766" name="AutoShape 7"/>
        <xdr:cNvSpPr>
          <a:spLocks noChangeArrowheads="1"/>
        </xdr:cNvSpPr>
      </xdr:nvSpPr>
      <xdr:spPr bwMode="auto">
        <a:xfrm>
          <a:off x="10029825" y="1190625"/>
          <a:ext cx="1695450" cy="304800"/>
        </a:xfrm>
        <a:prstGeom prst="curvedDownArrow">
          <a:avLst>
            <a:gd name="adj1" fmla="val 111250"/>
            <a:gd name="adj2" fmla="val 222500"/>
            <a:gd name="adj3" fmla="val 33333"/>
          </a:avLst>
        </a:prstGeom>
        <a:solidFill>
          <a:srgbClr val="FFFFFF"/>
        </a:solidFill>
        <a:ln w="9525">
          <a:solidFill>
            <a:srgbClr val="000000"/>
          </a:solidFill>
          <a:miter lim="800000"/>
          <a:headEnd/>
          <a:tailEnd/>
        </a:ln>
      </xdr:spPr>
    </xdr:sp>
    <xdr:clientData/>
  </xdr:twoCellAnchor>
  <xdr:twoCellAnchor>
    <xdr:from>
      <xdr:col>16</xdr:col>
      <xdr:colOff>304800</xdr:colOff>
      <xdr:row>9</xdr:row>
      <xdr:rowOff>76200</xdr:rowOff>
    </xdr:from>
    <xdr:to>
      <xdr:col>17</xdr:col>
      <xdr:colOff>428625</xdr:colOff>
      <xdr:row>10</xdr:row>
      <xdr:rowOff>123825</xdr:rowOff>
    </xdr:to>
    <xdr:sp macro="" textlink="">
      <xdr:nvSpPr>
        <xdr:cNvPr id="142767" name="AutoShape 8"/>
        <xdr:cNvSpPr>
          <a:spLocks noChangeArrowheads="1"/>
        </xdr:cNvSpPr>
      </xdr:nvSpPr>
      <xdr:spPr bwMode="auto">
        <a:xfrm>
          <a:off x="10172700" y="2133600"/>
          <a:ext cx="733425" cy="257175"/>
        </a:xfrm>
        <a:prstGeom prst="curvedUpArrow">
          <a:avLst>
            <a:gd name="adj1" fmla="val 57037"/>
            <a:gd name="adj2" fmla="val 114074"/>
            <a:gd name="adj3" fmla="val 33333"/>
          </a:avLst>
        </a:prstGeom>
        <a:solidFill>
          <a:srgbClr val="FFFFFF"/>
        </a:solidFill>
        <a:ln w="9525">
          <a:solidFill>
            <a:srgbClr val="000000"/>
          </a:solidFill>
          <a:miter lim="800000"/>
          <a:headEnd/>
          <a:tailEnd/>
        </a:ln>
      </xdr:spPr>
    </xdr:sp>
    <xdr:clientData/>
  </xdr:twoCellAnchor>
  <xdr:twoCellAnchor>
    <xdr:from>
      <xdr:col>16</xdr:col>
      <xdr:colOff>76200</xdr:colOff>
      <xdr:row>9</xdr:row>
      <xdr:rowOff>114300</xdr:rowOff>
    </xdr:from>
    <xdr:to>
      <xdr:col>19</xdr:col>
      <xdr:colOff>0</xdr:colOff>
      <xdr:row>11</xdr:row>
      <xdr:rowOff>161925</xdr:rowOff>
    </xdr:to>
    <xdr:sp macro="" textlink="">
      <xdr:nvSpPr>
        <xdr:cNvPr id="142768" name="AutoShape 9"/>
        <xdr:cNvSpPr>
          <a:spLocks noChangeArrowheads="1"/>
        </xdr:cNvSpPr>
      </xdr:nvSpPr>
      <xdr:spPr bwMode="auto">
        <a:xfrm>
          <a:off x="9944100" y="2171700"/>
          <a:ext cx="1752600" cy="466725"/>
        </a:xfrm>
        <a:prstGeom prst="curvedUpArrow">
          <a:avLst>
            <a:gd name="adj1" fmla="val 75102"/>
            <a:gd name="adj2" fmla="val 150204"/>
            <a:gd name="adj3" fmla="val 33333"/>
          </a:avLst>
        </a:prstGeom>
        <a:solidFill>
          <a:srgbClr val="FFFFFF"/>
        </a:solidFill>
        <a:ln w="9525">
          <a:solidFill>
            <a:srgbClr val="000000"/>
          </a:solidFill>
          <a:miter lim="800000"/>
          <a:headEnd/>
          <a:tailEnd/>
        </a:ln>
      </xdr:spPr>
    </xdr:sp>
    <xdr:clientData/>
  </xdr:twoCellAnchor>
  <xdr:twoCellAnchor>
    <xdr:from>
      <xdr:col>1</xdr:col>
      <xdr:colOff>85725</xdr:colOff>
      <xdr:row>42</xdr:row>
      <xdr:rowOff>114300</xdr:rowOff>
    </xdr:from>
    <xdr:to>
      <xdr:col>6</xdr:col>
      <xdr:colOff>133350</xdr:colOff>
      <xdr:row>47</xdr:row>
      <xdr:rowOff>28575</xdr:rowOff>
    </xdr:to>
    <xdr:sp macro="" textlink="">
      <xdr:nvSpPr>
        <xdr:cNvPr id="142348" name="Text Box 12"/>
        <xdr:cNvSpPr txBox="1">
          <a:spLocks noChangeArrowheads="1"/>
        </xdr:cNvSpPr>
      </xdr:nvSpPr>
      <xdr:spPr bwMode="auto">
        <a:xfrm>
          <a:off x="428625" y="7724775"/>
          <a:ext cx="3248025" cy="723900"/>
        </a:xfrm>
        <a:prstGeom prst="rect">
          <a:avLst/>
        </a:prstGeom>
        <a:solidFill>
          <a:srgbClr val="CCFFCC"/>
        </a:solidFill>
        <a:ln w="9525" algn="ctr">
          <a:solidFill>
            <a:srgbClr val="000099"/>
          </a:solidFill>
          <a:miter lim="800000"/>
          <a:headEnd/>
          <a:tailEnd/>
        </a:ln>
        <a:effectLst/>
      </xdr:spPr>
      <xdr:txBody>
        <a:bodyPr vertOverflow="clip" wrap="square" lIns="92075" tIns="46038" rIns="92075" bIns="46038" anchor="t" upright="1"/>
        <a:lstStyle/>
        <a:p>
          <a:pPr algn="l" rtl="0">
            <a:defRPr sz="1000"/>
          </a:pPr>
          <a:r>
            <a:rPr lang="bg-BG" sz="1200" b="0" i="0" u="none" strike="noStrike" baseline="0">
              <a:solidFill>
                <a:srgbClr val="000000"/>
              </a:solidFill>
              <a:latin typeface="Arial"/>
              <a:cs typeface="Arial"/>
            </a:rPr>
            <a:t>приведете към изчисления с пропорция към един стандарт и просто тройно правило !!</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4</xdr:col>
      <xdr:colOff>295275</xdr:colOff>
      <xdr:row>24</xdr:row>
      <xdr:rowOff>47625</xdr:rowOff>
    </xdr:from>
    <xdr:to>
      <xdr:col>4</xdr:col>
      <xdr:colOff>600075</xdr:colOff>
      <xdr:row>25</xdr:row>
      <xdr:rowOff>123825</xdr:rowOff>
    </xdr:to>
    <xdr:sp macro="" textlink="">
      <xdr:nvSpPr>
        <xdr:cNvPr id="138242" name="AutoShape 2"/>
        <xdr:cNvSpPr>
          <a:spLocks noChangeArrowheads="1"/>
        </xdr:cNvSpPr>
      </xdr:nvSpPr>
      <xdr:spPr bwMode="auto">
        <a:xfrm>
          <a:off x="2295525" y="4514850"/>
          <a:ext cx="304800" cy="257175"/>
        </a:xfrm>
        <a:prstGeom prst="wedgeRectCallout">
          <a:avLst>
            <a:gd name="adj1" fmla="val 103125"/>
            <a:gd name="adj2" fmla="val -101852"/>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CE"/>
              <a:cs typeface="Arial CE"/>
            </a:rPr>
            <a:t>R2</a:t>
          </a:r>
        </a:p>
      </xdr:txBody>
    </xdr:sp>
    <xdr:clientData/>
  </xdr:twoCellAnchor>
  <xdr:twoCellAnchor>
    <xdr:from>
      <xdr:col>7</xdr:col>
      <xdr:colOff>114300</xdr:colOff>
      <xdr:row>20</xdr:row>
      <xdr:rowOff>38100</xdr:rowOff>
    </xdr:from>
    <xdr:to>
      <xdr:col>7</xdr:col>
      <xdr:colOff>504825</xdr:colOff>
      <xdr:row>22</xdr:row>
      <xdr:rowOff>66675</xdr:rowOff>
    </xdr:to>
    <xdr:sp macro="" textlink="">
      <xdr:nvSpPr>
        <xdr:cNvPr id="138243" name="AutoShape 3"/>
        <xdr:cNvSpPr>
          <a:spLocks noChangeArrowheads="1"/>
        </xdr:cNvSpPr>
      </xdr:nvSpPr>
      <xdr:spPr bwMode="auto">
        <a:xfrm>
          <a:off x="4143375" y="3781425"/>
          <a:ext cx="390525" cy="390525"/>
        </a:xfrm>
        <a:prstGeom prst="wedgeRectCallout">
          <a:avLst>
            <a:gd name="adj1" fmla="val -110977"/>
            <a:gd name="adj2" fmla="val 50000"/>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CE"/>
              <a:cs typeface="Arial CE"/>
            </a:rPr>
            <a:t>S_b0</a:t>
          </a:r>
        </a:p>
      </xdr:txBody>
    </xdr:sp>
    <xdr:clientData/>
  </xdr:twoCellAnchor>
  <xdr:twoCellAnchor>
    <xdr:from>
      <xdr:col>5</xdr:col>
      <xdr:colOff>76200</xdr:colOff>
      <xdr:row>18</xdr:row>
      <xdr:rowOff>171450</xdr:rowOff>
    </xdr:from>
    <xdr:to>
      <xdr:col>5</xdr:col>
      <xdr:colOff>466725</xdr:colOff>
      <xdr:row>20</xdr:row>
      <xdr:rowOff>76200</xdr:rowOff>
    </xdr:to>
    <xdr:sp macro="" textlink="">
      <xdr:nvSpPr>
        <xdr:cNvPr id="138244" name="AutoShape 4"/>
        <xdr:cNvSpPr>
          <a:spLocks noChangeArrowheads="1"/>
        </xdr:cNvSpPr>
      </xdr:nvSpPr>
      <xdr:spPr bwMode="auto">
        <a:xfrm>
          <a:off x="2714625" y="3552825"/>
          <a:ext cx="390525" cy="266700"/>
        </a:xfrm>
        <a:prstGeom prst="wedgeRectCallout">
          <a:avLst>
            <a:gd name="adj1" fmla="val -3657"/>
            <a:gd name="adj2" fmla="val 114287"/>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CE"/>
              <a:cs typeface="Arial CE"/>
            </a:rPr>
            <a:t>b1</a:t>
          </a:r>
        </a:p>
      </xdr:txBody>
    </xdr:sp>
    <xdr:clientData/>
  </xdr:twoCellAnchor>
  <xdr:twoCellAnchor>
    <xdr:from>
      <xdr:col>6</xdr:col>
      <xdr:colOff>447675</xdr:colOff>
      <xdr:row>18</xdr:row>
      <xdr:rowOff>142875</xdr:rowOff>
    </xdr:from>
    <xdr:to>
      <xdr:col>7</xdr:col>
      <xdr:colOff>95250</xdr:colOff>
      <xdr:row>20</xdr:row>
      <xdr:rowOff>28575</xdr:rowOff>
    </xdr:to>
    <xdr:sp macro="" textlink="">
      <xdr:nvSpPr>
        <xdr:cNvPr id="138245" name="AutoShape 5"/>
        <xdr:cNvSpPr>
          <a:spLocks noChangeArrowheads="1"/>
        </xdr:cNvSpPr>
      </xdr:nvSpPr>
      <xdr:spPr bwMode="auto">
        <a:xfrm>
          <a:off x="3781425" y="3524250"/>
          <a:ext cx="342900" cy="247650"/>
        </a:xfrm>
        <a:prstGeom prst="wedgeRectCallout">
          <a:avLst>
            <a:gd name="adj1" fmla="val -97222"/>
            <a:gd name="adj2" fmla="val 115384"/>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CE"/>
              <a:cs typeface="Arial CE"/>
            </a:rPr>
            <a:t>b0</a:t>
          </a:r>
        </a:p>
      </xdr:txBody>
    </xdr:sp>
    <xdr:clientData/>
  </xdr:twoCellAnchor>
  <xdr:twoCellAnchor>
    <xdr:from>
      <xdr:col>4</xdr:col>
      <xdr:colOff>190500</xdr:colOff>
      <xdr:row>21</xdr:row>
      <xdr:rowOff>104775</xdr:rowOff>
    </xdr:from>
    <xdr:to>
      <xdr:col>4</xdr:col>
      <xdr:colOff>523875</xdr:colOff>
      <xdr:row>23</xdr:row>
      <xdr:rowOff>114300</xdr:rowOff>
    </xdr:to>
    <xdr:sp macro="" textlink="">
      <xdr:nvSpPr>
        <xdr:cNvPr id="138246" name="AutoShape 6"/>
        <xdr:cNvSpPr>
          <a:spLocks noChangeArrowheads="1"/>
        </xdr:cNvSpPr>
      </xdr:nvSpPr>
      <xdr:spPr bwMode="auto">
        <a:xfrm>
          <a:off x="2190750" y="4029075"/>
          <a:ext cx="333375" cy="371475"/>
        </a:xfrm>
        <a:prstGeom prst="wedgeRectCallout">
          <a:avLst>
            <a:gd name="adj1" fmla="val 138569"/>
            <a:gd name="adj2" fmla="val -3847"/>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CE"/>
              <a:cs typeface="Arial CE"/>
            </a:rPr>
            <a:t>S_b1</a:t>
          </a:r>
        </a:p>
      </xdr:txBody>
    </xdr:sp>
    <xdr:clientData/>
  </xdr:twoCellAnchor>
  <xdr:twoCellAnchor>
    <xdr:from>
      <xdr:col>7</xdr:col>
      <xdr:colOff>57150</xdr:colOff>
      <xdr:row>24</xdr:row>
      <xdr:rowOff>19050</xdr:rowOff>
    </xdr:from>
    <xdr:to>
      <xdr:col>7</xdr:col>
      <xdr:colOff>638175</xdr:colOff>
      <xdr:row>25</xdr:row>
      <xdr:rowOff>95250</xdr:rowOff>
    </xdr:to>
    <xdr:sp macro="" textlink="">
      <xdr:nvSpPr>
        <xdr:cNvPr id="138248" name="AutoShape 8"/>
        <xdr:cNvSpPr>
          <a:spLocks noChangeArrowheads="1"/>
        </xdr:cNvSpPr>
      </xdr:nvSpPr>
      <xdr:spPr bwMode="auto">
        <a:xfrm>
          <a:off x="4086225" y="4486275"/>
          <a:ext cx="581025" cy="257175"/>
        </a:xfrm>
        <a:prstGeom prst="wedgeRectCallout">
          <a:avLst>
            <a:gd name="adj1" fmla="val -71310"/>
            <a:gd name="adj2" fmla="val -38889"/>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CE"/>
              <a:cs typeface="Arial CE"/>
            </a:rPr>
            <a:t>f=n-2</a:t>
          </a:r>
        </a:p>
      </xdr:txBody>
    </xdr:sp>
    <xdr:clientData/>
  </xdr:twoCellAnchor>
  <xdr:twoCellAnchor>
    <xdr:from>
      <xdr:col>18</xdr:col>
      <xdr:colOff>409575</xdr:colOff>
      <xdr:row>0</xdr:row>
      <xdr:rowOff>161925</xdr:rowOff>
    </xdr:from>
    <xdr:to>
      <xdr:col>23</xdr:col>
      <xdr:colOff>457200</xdr:colOff>
      <xdr:row>11</xdr:row>
      <xdr:rowOff>85725</xdr:rowOff>
    </xdr:to>
    <xdr:graphicFrame macro="">
      <xdr:nvGraphicFramePr>
        <xdr:cNvPr id="13908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361950</xdr:colOff>
      <xdr:row>34</xdr:row>
      <xdr:rowOff>123825</xdr:rowOff>
    </xdr:from>
    <xdr:to>
      <xdr:col>15</xdr:col>
      <xdr:colOff>485775</xdr:colOff>
      <xdr:row>38</xdr:row>
      <xdr:rowOff>28575</xdr:rowOff>
    </xdr:to>
    <xdr:sp macro="" textlink="">
      <xdr:nvSpPr>
        <xdr:cNvPr id="138259" name="Text Box 19"/>
        <xdr:cNvSpPr txBox="1">
          <a:spLocks noChangeArrowheads="1"/>
        </xdr:cNvSpPr>
      </xdr:nvSpPr>
      <xdr:spPr bwMode="auto">
        <a:xfrm>
          <a:off x="8382000" y="6400800"/>
          <a:ext cx="2733675" cy="628650"/>
        </a:xfrm>
        <a:prstGeom prst="rect">
          <a:avLst/>
        </a:prstGeom>
        <a:solidFill>
          <a:srgbClr val="CCFFCC"/>
        </a:solidFill>
        <a:ln w="9525" algn="ctr">
          <a:solidFill>
            <a:srgbClr val="000099"/>
          </a:solidFill>
          <a:miter lim="800000"/>
          <a:headEnd/>
          <a:tailEnd/>
        </a:ln>
        <a:effectLst/>
      </xdr:spPr>
      <xdr:txBody>
        <a:bodyPr vertOverflow="clip" wrap="square" lIns="92075" tIns="46038" rIns="92075" bIns="46038" anchor="t" upright="1"/>
        <a:lstStyle/>
        <a:p>
          <a:pPr algn="l" rtl="0">
            <a:defRPr sz="1000"/>
          </a:pPr>
          <a:r>
            <a:rPr lang="bg-BG" sz="1200" b="0" i="0" u="none" strike="noStrike" baseline="0">
              <a:solidFill>
                <a:srgbClr val="000000"/>
              </a:solidFill>
              <a:latin typeface="Arial"/>
              <a:cs typeface="Arial"/>
            </a:rPr>
            <a:t>ОЦЕНКИ НА ДИСПЕРСИИТЕ НА ДВАТА ПАРАМЕТЪРА </a:t>
          </a:r>
          <a:r>
            <a:rPr lang="en-US" sz="1200" b="0" i="0" u="none" strike="noStrike" baseline="0">
              <a:solidFill>
                <a:srgbClr val="000000"/>
              </a:solidFill>
              <a:latin typeface="Arial"/>
              <a:cs typeface="Arial"/>
            </a:rPr>
            <a:t>b1 </a:t>
          </a:r>
          <a:r>
            <a:rPr lang="bg-BG" sz="1200" b="0" i="0" u="none" strike="noStrike" baseline="0">
              <a:solidFill>
                <a:srgbClr val="000000"/>
              </a:solidFill>
              <a:latin typeface="Arial"/>
              <a:cs typeface="Arial"/>
            </a:rPr>
            <a:t>и </a:t>
          </a:r>
          <a:r>
            <a:rPr lang="en-US" sz="1200" b="0" i="0" u="none" strike="noStrike" baseline="0">
              <a:solidFill>
                <a:srgbClr val="000000"/>
              </a:solidFill>
              <a:latin typeface="Arial"/>
              <a:cs typeface="Arial"/>
            </a:rPr>
            <a:t>b0</a:t>
          </a:r>
        </a:p>
        <a:p>
          <a:pPr algn="l" rtl="0">
            <a:defRPr sz="1000"/>
          </a:pPr>
          <a:endParaRPr lang="en-US" sz="1200" b="0" i="0" u="none" strike="noStrike" baseline="0">
            <a:solidFill>
              <a:srgbClr val="000000"/>
            </a:solidFill>
            <a:latin typeface="Arial"/>
            <a:cs typeface="Arial"/>
          </a:endParaRPr>
        </a:p>
      </xdr:txBody>
    </xdr:sp>
    <xdr:clientData/>
  </xdr:twoCellAnchor>
  <xdr:twoCellAnchor>
    <xdr:from>
      <xdr:col>13</xdr:col>
      <xdr:colOff>361950</xdr:colOff>
      <xdr:row>0</xdr:row>
      <xdr:rowOff>85725</xdr:rowOff>
    </xdr:from>
    <xdr:to>
      <xdr:col>17</xdr:col>
      <xdr:colOff>438150</xdr:colOff>
      <xdr:row>10</xdr:row>
      <xdr:rowOff>104775</xdr:rowOff>
    </xdr:to>
    <xdr:graphicFrame macro="">
      <xdr:nvGraphicFramePr>
        <xdr:cNvPr id="139084"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923925</xdr:colOff>
      <xdr:row>7</xdr:row>
      <xdr:rowOff>57150</xdr:rowOff>
    </xdr:from>
    <xdr:to>
      <xdr:col>24</xdr:col>
      <xdr:colOff>590550</xdr:colOff>
      <xdr:row>17</xdr:row>
      <xdr:rowOff>57150</xdr:rowOff>
    </xdr:to>
    <xdr:graphicFrame macro="">
      <xdr:nvGraphicFramePr>
        <xdr:cNvPr id="139085"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552450</xdr:colOff>
      <xdr:row>12</xdr:row>
      <xdr:rowOff>171450</xdr:rowOff>
    </xdr:from>
    <xdr:to>
      <xdr:col>25</xdr:col>
      <xdr:colOff>371475</xdr:colOff>
      <xdr:row>22</xdr:row>
      <xdr:rowOff>171450</xdr:rowOff>
    </xdr:to>
    <xdr:graphicFrame macro="">
      <xdr:nvGraphicFramePr>
        <xdr:cNvPr id="139086"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285750</xdr:colOff>
      <xdr:row>19</xdr:row>
      <xdr:rowOff>0</xdr:rowOff>
    </xdr:from>
    <xdr:to>
      <xdr:col>26</xdr:col>
      <xdr:colOff>19050</xdr:colOff>
      <xdr:row>29</xdr:row>
      <xdr:rowOff>0</xdr:rowOff>
    </xdr:to>
    <xdr:graphicFrame macro="">
      <xdr:nvGraphicFramePr>
        <xdr:cNvPr id="139087"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561975</xdr:colOff>
      <xdr:row>20</xdr:row>
      <xdr:rowOff>9525</xdr:rowOff>
    </xdr:from>
    <xdr:to>
      <xdr:col>9</xdr:col>
      <xdr:colOff>209550</xdr:colOff>
      <xdr:row>24</xdr:row>
      <xdr:rowOff>28575</xdr:rowOff>
    </xdr:to>
    <xdr:sp macro="" textlink="">
      <xdr:nvSpPr>
        <xdr:cNvPr id="138265" name="AutoShape 25"/>
        <xdr:cNvSpPr>
          <a:spLocks noChangeArrowheads="1"/>
        </xdr:cNvSpPr>
      </xdr:nvSpPr>
      <xdr:spPr bwMode="auto">
        <a:xfrm>
          <a:off x="4591050" y="3752850"/>
          <a:ext cx="1038225" cy="742950"/>
        </a:xfrm>
        <a:prstGeom prst="wedgeRectCallout">
          <a:avLst>
            <a:gd name="adj1" fmla="val -111468"/>
            <a:gd name="adj2" fmla="val 32051"/>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CE"/>
              <a:cs typeface="Arial CE"/>
            </a:rPr>
            <a:t>Sy/x</a:t>
          </a:r>
        </a:p>
        <a:p>
          <a:pPr algn="l" rtl="0">
            <a:defRPr sz="1000"/>
          </a:pPr>
          <a:r>
            <a:rPr lang="bg-BG" sz="1000" b="0" i="0" u="none" strike="noStrike" baseline="0">
              <a:solidFill>
                <a:srgbClr val="000000"/>
              </a:solidFill>
              <a:latin typeface="Arial CE"/>
              <a:cs typeface="Arial CE"/>
            </a:rPr>
            <a:t>на остатъците (резидуалите) по оста </a:t>
          </a:r>
          <a:r>
            <a:rPr lang="en-US" sz="1000" b="0" i="0" u="none" strike="noStrike" baseline="0">
              <a:solidFill>
                <a:srgbClr val="000000"/>
              </a:solidFill>
              <a:latin typeface="Arial CE"/>
              <a:cs typeface="Arial CE"/>
            </a:rPr>
            <a:t>y</a:t>
          </a:r>
        </a:p>
      </xdr:txBody>
    </xdr:sp>
    <xdr:clientData/>
  </xdr:twoCellAnchor>
  <xdr:twoCellAnchor>
    <xdr:from>
      <xdr:col>11</xdr:col>
      <xdr:colOff>847725</xdr:colOff>
      <xdr:row>51</xdr:row>
      <xdr:rowOff>123825</xdr:rowOff>
    </xdr:from>
    <xdr:to>
      <xdr:col>12</xdr:col>
      <xdr:colOff>676275</xdr:colOff>
      <xdr:row>54</xdr:row>
      <xdr:rowOff>95250</xdr:rowOff>
    </xdr:to>
    <xdr:sp macro="" textlink="">
      <xdr:nvSpPr>
        <xdr:cNvPr id="15" name="AutoShape 25"/>
        <xdr:cNvSpPr>
          <a:spLocks noChangeArrowheads="1"/>
        </xdr:cNvSpPr>
      </xdr:nvSpPr>
      <xdr:spPr bwMode="auto">
        <a:xfrm>
          <a:off x="7658100" y="9477375"/>
          <a:ext cx="1038225" cy="514350"/>
        </a:xfrm>
        <a:prstGeom prst="wedgeRectCallout">
          <a:avLst>
            <a:gd name="adj1" fmla="val -111468"/>
            <a:gd name="adj2" fmla="val 32051"/>
          </a:avLst>
        </a:prstGeom>
        <a:solidFill>
          <a:srgbClr val="FFFFFF"/>
        </a:solidFill>
        <a:ln w="9525">
          <a:solidFill>
            <a:srgbClr val="FF0000"/>
          </a:solidFill>
          <a:miter lim="800000"/>
          <a:headEnd/>
          <a:tailEnd/>
        </a:ln>
      </xdr:spPr>
      <xdr:txBody>
        <a:bodyPr vertOverflow="clip" wrap="square" lIns="27432" tIns="22860" rIns="0" bIns="0" anchor="t" upright="1"/>
        <a:lstStyle/>
        <a:p>
          <a:pPr algn="ctr" rtl="0">
            <a:defRPr sz="1000"/>
          </a:pPr>
          <a:r>
            <a:rPr lang="bg-BG" sz="1000" b="0" i="0" u="none" strike="noStrike" baseline="0">
              <a:solidFill>
                <a:srgbClr val="000000"/>
              </a:solidFill>
              <a:latin typeface="Arial CE"/>
              <a:cs typeface="Arial CE"/>
            </a:rPr>
            <a:t>координати на центроида</a:t>
          </a:r>
          <a:endParaRPr lang="en-US" sz="1000" b="0" i="0" u="none" strike="noStrike" baseline="0">
            <a:solidFill>
              <a:srgbClr val="000000"/>
            </a:solidFill>
            <a:latin typeface="Arial CE"/>
            <a:cs typeface="Arial CE"/>
          </a:endParaRPr>
        </a:p>
        <a:p>
          <a:pPr algn="ctr" rtl="0">
            <a:defRPr sz="1000"/>
          </a:pPr>
          <a:r>
            <a:rPr lang="bg-BG" sz="1000" b="0" i="0" u="none" strike="noStrike" baseline="0">
              <a:solidFill>
                <a:srgbClr val="000000"/>
              </a:solidFill>
              <a:latin typeface="Arial CE"/>
              <a:cs typeface="Arial CE"/>
            </a:rPr>
            <a:t> </a:t>
          </a:r>
          <a:r>
            <a:rPr lang="en-GB" sz="1000" b="0" i="0" u="none" strike="noStrike" baseline="0">
              <a:solidFill>
                <a:srgbClr val="000000"/>
              </a:solidFill>
              <a:latin typeface="Arial CE"/>
              <a:cs typeface="Arial CE"/>
            </a:rPr>
            <a:t>Y </a:t>
          </a:r>
          <a:r>
            <a:rPr lang="bg-BG" sz="1000" b="0" i="0" u="none" strike="noStrike" baseline="0">
              <a:solidFill>
                <a:srgbClr val="000000"/>
              </a:solidFill>
              <a:latin typeface="Arial CE"/>
              <a:cs typeface="Arial CE"/>
            </a:rPr>
            <a:t>и </a:t>
          </a:r>
          <a:r>
            <a:rPr lang="en-GB" sz="1000" b="0" i="0" u="none" strike="noStrike" baseline="0">
              <a:solidFill>
                <a:srgbClr val="000000"/>
              </a:solidFill>
              <a:latin typeface="Arial CE"/>
              <a:cs typeface="Arial CE"/>
            </a:rPr>
            <a:t>X</a:t>
          </a:r>
          <a:endParaRPr lang="en-US" sz="1000" b="0" i="0" u="none" strike="noStrike" baseline="0">
            <a:solidFill>
              <a:srgbClr val="000000"/>
            </a:solidFill>
            <a:latin typeface="Arial CE"/>
            <a:cs typeface="Arial CE"/>
          </a:endParaRPr>
        </a:p>
      </xdr:txBody>
    </xdr:sp>
    <xdr:clientData/>
  </xdr:twoCellAnchor>
  <xdr:twoCellAnchor editAs="oneCell">
    <xdr:from>
      <xdr:col>8</xdr:col>
      <xdr:colOff>475245</xdr:colOff>
      <xdr:row>28</xdr:row>
      <xdr:rowOff>76201</xdr:rowOff>
    </xdr:from>
    <xdr:to>
      <xdr:col>10</xdr:col>
      <xdr:colOff>590550</xdr:colOff>
      <xdr:row>32</xdr:row>
      <xdr:rowOff>123825</xdr:rowOff>
    </xdr:to>
    <xdr:pic>
      <xdr:nvPicPr>
        <xdr:cNvPr id="138268" name="Picture 28"/>
        <xdr:cNvPicPr>
          <a:picLocks noChangeAspect="1" noChangeArrowheads="1"/>
        </xdr:cNvPicPr>
      </xdr:nvPicPr>
      <xdr:blipFill>
        <a:blip xmlns:r="http://schemas.openxmlformats.org/officeDocument/2006/relationships" r:embed="rId6" cstate="print"/>
        <a:srcRect/>
        <a:stretch>
          <a:fillRect/>
        </a:stretch>
      </xdr:blipFill>
      <xdr:spPr bwMode="auto">
        <a:xfrm>
          <a:off x="5199645" y="5267326"/>
          <a:ext cx="1505955" cy="771524"/>
        </a:xfrm>
        <a:prstGeom prst="rect">
          <a:avLst/>
        </a:prstGeom>
        <a:noFill/>
      </xdr:spPr>
    </xdr:pic>
    <xdr:clientData/>
  </xdr:twoCellAnchor>
  <xdr:twoCellAnchor>
    <xdr:from>
      <xdr:col>29</xdr:col>
      <xdr:colOff>0</xdr:colOff>
      <xdr:row>37</xdr:row>
      <xdr:rowOff>0</xdr:rowOff>
    </xdr:from>
    <xdr:to>
      <xdr:col>35</xdr:col>
      <xdr:colOff>0</xdr:colOff>
      <xdr:row>47</xdr:row>
      <xdr:rowOff>0</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30</xdr:col>
      <xdr:colOff>0</xdr:colOff>
      <xdr:row>39</xdr:row>
      <xdr:rowOff>0</xdr:rowOff>
    </xdr:from>
    <xdr:to>
      <xdr:col>36</xdr:col>
      <xdr:colOff>0</xdr:colOff>
      <xdr:row>49</xdr:row>
      <xdr:rowOff>0</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0</xdr:colOff>
      <xdr:row>48</xdr:row>
      <xdr:rowOff>57150</xdr:rowOff>
    </xdr:from>
    <xdr:to>
      <xdr:col>18</xdr:col>
      <xdr:colOff>466725</xdr:colOff>
      <xdr:row>73</xdr:row>
      <xdr:rowOff>82550</xdr:rowOff>
    </xdr:to>
    <xdr:pic>
      <xdr:nvPicPr>
        <xdr:cNvPr id="20" name="Picture 29"/>
        <xdr:cNvPicPr>
          <a:picLocks noChangeAspect="1" noChangeArrowheads="1"/>
        </xdr:cNvPicPr>
      </xdr:nvPicPr>
      <xdr:blipFill>
        <a:blip xmlns:r="http://schemas.openxmlformats.org/officeDocument/2006/relationships" r:embed="rId9" cstate="print"/>
        <a:srcRect/>
        <a:stretch>
          <a:fillRect/>
        </a:stretch>
      </xdr:blipFill>
      <xdr:spPr bwMode="auto">
        <a:xfrm>
          <a:off x="8629650" y="8867775"/>
          <a:ext cx="4876800" cy="4549775"/>
        </a:xfrm>
        <a:prstGeom prst="rect">
          <a:avLst/>
        </a:prstGeom>
        <a:noFill/>
      </xdr:spPr>
    </xdr:pic>
    <xdr:clientData/>
  </xdr:twoCellAnchor>
</xdr:wsDr>
</file>

<file path=xl/drawings/drawing44.xml><?xml version="1.0" encoding="utf-8"?>
<xdr:wsDr xmlns:xdr="http://schemas.openxmlformats.org/drawingml/2006/spreadsheetDrawing" xmlns:a="http://schemas.openxmlformats.org/drawingml/2006/main">
  <xdr:twoCellAnchor>
    <xdr:from>
      <xdr:col>1</xdr:col>
      <xdr:colOff>0</xdr:colOff>
      <xdr:row>11</xdr:row>
      <xdr:rowOff>9525</xdr:rowOff>
    </xdr:from>
    <xdr:to>
      <xdr:col>7</xdr:col>
      <xdr:colOff>552450</xdr:colOff>
      <xdr:row>31</xdr:row>
      <xdr:rowOff>85725</xdr:rowOff>
    </xdr:to>
    <xdr:graphicFrame macro="">
      <xdr:nvGraphicFramePr>
        <xdr:cNvPr id="161400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xdr:row>
      <xdr:rowOff>0</xdr:rowOff>
    </xdr:from>
    <xdr:to>
      <xdr:col>9</xdr:col>
      <xdr:colOff>0</xdr:colOff>
      <xdr:row>1</xdr:row>
      <xdr:rowOff>0</xdr:rowOff>
    </xdr:to>
    <xdr:sp macro="" textlink="">
      <xdr:nvSpPr>
        <xdr:cNvPr id="3" name="AutoShape 4"/>
        <xdr:cNvSpPr>
          <a:spLocks noChangeArrowheads="1"/>
        </xdr:cNvSpPr>
      </xdr:nvSpPr>
      <xdr:spPr bwMode="auto">
        <a:xfrm>
          <a:off x="5410200" y="228600"/>
          <a:ext cx="0" cy="0"/>
        </a:xfrm>
        <a:prstGeom prst="wedgeRectCallout">
          <a:avLst>
            <a:gd name="adj1" fmla="val 56667"/>
            <a:gd name="adj2" fmla="val -114514"/>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CE"/>
              <a:cs typeface="Arial CE"/>
            </a:rPr>
            <a:t>R2</a:t>
          </a:r>
        </a:p>
      </xdr:txBody>
    </xdr:sp>
    <xdr:clientData/>
  </xdr:twoCellAnchor>
  <xdr:twoCellAnchor>
    <xdr:from>
      <xdr:col>9</xdr:col>
      <xdr:colOff>0</xdr:colOff>
      <xdr:row>1</xdr:row>
      <xdr:rowOff>0</xdr:rowOff>
    </xdr:from>
    <xdr:to>
      <xdr:col>9</xdr:col>
      <xdr:colOff>0</xdr:colOff>
      <xdr:row>1</xdr:row>
      <xdr:rowOff>0</xdr:rowOff>
    </xdr:to>
    <xdr:sp macro="" textlink="">
      <xdr:nvSpPr>
        <xdr:cNvPr id="4" name="AutoShape 5"/>
        <xdr:cNvSpPr>
          <a:spLocks noChangeArrowheads="1"/>
        </xdr:cNvSpPr>
      </xdr:nvSpPr>
      <xdr:spPr bwMode="auto">
        <a:xfrm>
          <a:off x="5410200" y="228600"/>
          <a:ext cx="0" cy="0"/>
        </a:xfrm>
        <a:prstGeom prst="wedgeRectCallout">
          <a:avLst>
            <a:gd name="adj1" fmla="val -75884"/>
            <a:gd name="adj2" fmla="val 22727"/>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CE"/>
              <a:cs typeface="Arial CE"/>
            </a:rPr>
            <a:t>S </a:t>
          </a:r>
          <a:r>
            <a:rPr lang="bg-BG" sz="1000" b="0" i="0" u="none" strike="noStrike" baseline="0">
              <a:solidFill>
                <a:srgbClr val="000000"/>
              </a:solidFill>
              <a:latin typeface="Arial CE"/>
              <a:cs typeface="Arial CE"/>
            </a:rPr>
            <a:t>стандарто отклонение на резидуалите по </a:t>
          </a:r>
          <a:r>
            <a:rPr lang="en-US" sz="1000" b="0" i="0" u="none" strike="noStrike" baseline="0">
              <a:solidFill>
                <a:srgbClr val="000000"/>
              </a:solidFill>
              <a:latin typeface="Arial CE"/>
              <a:cs typeface="Arial CE"/>
            </a:rPr>
            <a:t>y</a:t>
          </a:r>
        </a:p>
      </xdr:txBody>
    </xdr:sp>
    <xdr:clientData/>
  </xdr:twoCellAnchor>
  <xdr:twoCellAnchor>
    <xdr:from>
      <xdr:col>9</xdr:col>
      <xdr:colOff>0</xdr:colOff>
      <xdr:row>1</xdr:row>
      <xdr:rowOff>0</xdr:rowOff>
    </xdr:from>
    <xdr:to>
      <xdr:col>9</xdr:col>
      <xdr:colOff>0</xdr:colOff>
      <xdr:row>1</xdr:row>
      <xdr:rowOff>0</xdr:rowOff>
    </xdr:to>
    <xdr:sp macro="" textlink="">
      <xdr:nvSpPr>
        <xdr:cNvPr id="5" name="AutoShape 8"/>
        <xdr:cNvSpPr>
          <a:spLocks noChangeArrowheads="1"/>
        </xdr:cNvSpPr>
      </xdr:nvSpPr>
      <xdr:spPr bwMode="auto">
        <a:xfrm>
          <a:off x="5410200" y="228600"/>
          <a:ext cx="0" cy="0"/>
        </a:xfrm>
        <a:prstGeom prst="wedgeRectCallout">
          <a:avLst>
            <a:gd name="adj1" fmla="val 130000"/>
            <a:gd name="adj2" fmla="val -37097"/>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CE"/>
              <a:cs typeface="Arial CE"/>
            </a:rPr>
            <a:t>S_b1</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5</xdr:col>
      <xdr:colOff>9525</xdr:colOff>
      <xdr:row>3</xdr:row>
      <xdr:rowOff>38100</xdr:rowOff>
    </xdr:from>
    <xdr:to>
      <xdr:col>11</xdr:col>
      <xdr:colOff>390525</xdr:colOff>
      <xdr:row>17</xdr:row>
      <xdr:rowOff>171450</xdr:rowOff>
    </xdr:to>
    <xdr:graphicFrame macro="">
      <xdr:nvGraphicFramePr>
        <xdr:cNvPr id="6567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xdr:row>
      <xdr:rowOff>142875</xdr:rowOff>
    </xdr:from>
    <xdr:to>
      <xdr:col>16</xdr:col>
      <xdr:colOff>0</xdr:colOff>
      <xdr:row>12</xdr:row>
      <xdr:rowOff>66675</xdr:rowOff>
    </xdr:to>
    <xdr:graphicFrame macro="">
      <xdr:nvGraphicFramePr>
        <xdr:cNvPr id="6568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47625</xdr:colOff>
      <xdr:row>1</xdr:row>
      <xdr:rowOff>66675</xdr:rowOff>
    </xdr:from>
    <xdr:to>
      <xdr:col>8</xdr:col>
      <xdr:colOff>438150</xdr:colOff>
      <xdr:row>24</xdr:row>
      <xdr:rowOff>133350</xdr:rowOff>
    </xdr:to>
    <xdr:graphicFrame macro="">
      <xdr:nvGraphicFramePr>
        <xdr:cNvPr id="6662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8</xdr:col>
      <xdr:colOff>228600</xdr:colOff>
      <xdr:row>5</xdr:row>
      <xdr:rowOff>95250</xdr:rowOff>
    </xdr:from>
    <xdr:to>
      <xdr:col>16</xdr:col>
      <xdr:colOff>504825</xdr:colOff>
      <xdr:row>21</xdr:row>
      <xdr:rowOff>95250</xdr:rowOff>
    </xdr:to>
    <xdr:graphicFrame macro="">
      <xdr:nvGraphicFramePr>
        <xdr:cNvPr id="12703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oneCell">
    <xdr:from>
      <xdr:col>8</xdr:col>
      <xdr:colOff>76200</xdr:colOff>
      <xdr:row>0</xdr:row>
      <xdr:rowOff>85725</xdr:rowOff>
    </xdr:from>
    <xdr:to>
      <xdr:col>16</xdr:col>
      <xdr:colOff>371475</xdr:colOff>
      <xdr:row>31</xdr:row>
      <xdr:rowOff>28575</xdr:rowOff>
    </xdr:to>
    <xdr:pic>
      <xdr:nvPicPr>
        <xdr:cNvPr id="94391"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5286375" y="85725"/>
          <a:ext cx="5172075" cy="5353050"/>
        </a:xfrm>
        <a:prstGeom prst="rect">
          <a:avLst/>
        </a:prstGeom>
        <a:noFill/>
        <a:ln w="9525">
          <a:noFill/>
          <a:miter lim="800000"/>
          <a:headEnd/>
          <a:tailEnd/>
        </a:ln>
      </xdr:spPr>
    </xdr:pic>
    <xdr:clientData/>
  </xdr:twoCellAnchor>
  <xdr:twoCellAnchor editAs="oneCell">
    <xdr:from>
      <xdr:col>18</xdr:col>
      <xdr:colOff>0</xdr:colOff>
      <xdr:row>1</xdr:row>
      <xdr:rowOff>0</xdr:rowOff>
    </xdr:from>
    <xdr:to>
      <xdr:col>28</xdr:col>
      <xdr:colOff>180975</xdr:colOff>
      <xdr:row>49</xdr:row>
      <xdr:rowOff>47625</xdr:rowOff>
    </xdr:to>
    <xdr:pic>
      <xdr:nvPicPr>
        <xdr:cNvPr id="94392"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11306175" y="228600"/>
          <a:ext cx="6276975" cy="8143875"/>
        </a:xfrm>
        <a:prstGeom prst="rect">
          <a:avLst/>
        </a:prstGeom>
        <a:noFill/>
        <a:ln w="9525">
          <a:noFill/>
          <a:miter lim="800000"/>
          <a:headEnd/>
          <a:tailEnd/>
        </a:ln>
      </xdr:spPr>
    </xdr:pic>
    <xdr:clientData/>
  </xdr:twoCellAnchor>
  <xdr:twoCellAnchor editAs="oneCell">
    <xdr:from>
      <xdr:col>8</xdr:col>
      <xdr:colOff>161925</xdr:colOff>
      <xdr:row>32</xdr:row>
      <xdr:rowOff>85725</xdr:rowOff>
    </xdr:from>
    <xdr:to>
      <xdr:col>17</xdr:col>
      <xdr:colOff>495300</xdr:colOff>
      <xdr:row>69</xdr:row>
      <xdr:rowOff>142875</xdr:rowOff>
    </xdr:to>
    <xdr:pic>
      <xdr:nvPicPr>
        <xdr:cNvPr id="94393"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5372100" y="5657850"/>
          <a:ext cx="5819775" cy="6048375"/>
        </a:xfrm>
        <a:prstGeom prst="rect">
          <a:avLst/>
        </a:prstGeom>
        <a:noFill/>
        <a:ln w="9525">
          <a:noFill/>
          <a:miter lim="800000"/>
          <a:headEnd/>
          <a:tailEnd/>
        </a:ln>
      </xdr:spPr>
    </xdr:pic>
    <xdr:clientData/>
  </xdr:twoCellAnchor>
</xdr:wsDr>
</file>

<file path=xl/drawings/drawing49.xml><?xml version="1.0" encoding="utf-8"?>
<xdr:wsDr xmlns:xdr="http://schemas.openxmlformats.org/drawingml/2006/spreadsheetDrawing" xmlns:a="http://schemas.openxmlformats.org/drawingml/2006/main">
  <xdr:twoCellAnchor>
    <xdr:from>
      <xdr:col>3</xdr:col>
      <xdr:colOff>66675</xdr:colOff>
      <xdr:row>128</xdr:row>
      <xdr:rowOff>95250</xdr:rowOff>
    </xdr:from>
    <xdr:to>
      <xdr:col>11</xdr:col>
      <xdr:colOff>295275</xdr:colOff>
      <xdr:row>143</xdr:row>
      <xdr:rowOff>142875</xdr:rowOff>
    </xdr:to>
    <xdr:graphicFrame macro="">
      <xdr:nvGraphicFramePr>
        <xdr:cNvPr id="13529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419100</xdr:colOff>
      <xdr:row>67</xdr:row>
      <xdr:rowOff>142875</xdr:rowOff>
    </xdr:from>
    <xdr:to>
      <xdr:col>8</xdr:col>
      <xdr:colOff>342900</xdr:colOff>
      <xdr:row>75</xdr:row>
      <xdr:rowOff>114300</xdr:rowOff>
    </xdr:to>
    <xdr:pic>
      <xdr:nvPicPr>
        <xdr:cNvPr id="135297"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419100" y="11430000"/>
          <a:ext cx="5086350" cy="12668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161925</xdr:colOff>
      <xdr:row>15</xdr:row>
      <xdr:rowOff>38100</xdr:rowOff>
    </xdr:from>
    <xdr:to>
      <xdr:col>13</xdr:col>
      <xdr:colOff>295275</xdr:colOff>
      <xdr:row>36</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371475</xdr:colOff>
      <xdr:row>15</xdr:row>
      <xdr:rowOff>9525</xdr:rowOff>
    </xdr:from>
    <xdr:to>
      <xdr:col>22</xdr:col>
      <xdr:colOff>504825</xdr:colOff>
      <xdr:row>36</xdr:row>
      <xdr:rowOff>19050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40</xdr:row>
      <xdr:rowOff>171449</xdr:rowOff>
    </xdr:from>
    <xdr:to>
      <xdr:col>20</xdr:col>
      <xdr:colOff>19050</xdr:colOff>
      <xdr:row>53</xdr:row>
      <xdr:rowOff>95249</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533399</xdr:colOff>
      <xdr:row>54</xdr:row>
      <xdr:rowOff>171449</xdr:rowOff>
    </xdr:from>
    <xdr:to>
      <xdr:col>17</xdr:col>
      <xdr:colOff>104774</xdr:colOff>
      <xdr:row>72</xdr:row>
      <xdr:rowOff>28574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76</xdr:row>
      <xdr:rowOff>0</xdr:rowOff>
    </xdr:from>
    <xdr:to>
      <xdr:col>15</xdr:col>
      <xdr:colOff>0</xdr:colOff>
      <xdr:row>86</xdr:row>
      <xdr:rowOff>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89</xdr:row>
      <xdr:rowOff>0</xdr:rowOff>
    </xdr:from>
    <xdr:to>
      <xdr:col>14</xdr:col>
      <xdr:colOff>0</xdr:colOff>
      <xdr:row>99</xdr:row>
      <xdr:rowOff>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19050</xdr:colOff>
      <xdr:row>1</xdr:row>
      <xdr:rowOff>95250</xdr:rowOff>
    </xdr:from>
    <xdr:to>
      <xdr:col>7</xdr:col>
      <xdr:colOff>28575</xdr:colOff>
      <xdr:row>18</xdr:row>
      <xdr:rowOff>9525</xdr:rowOff>
    </xdr:to>
    <xdr:pic>
      <xdr:nvPicPr>
        <xdr:cNvPr id="241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9050" y="323850"/>
          <a:ext cx="4219575" cy="2705100"/>
        </a:xfrm>
        <a:prstGeom prst="rect">
          <a:avLst/>
        </a:prstGeom>
        <a:solidFill>
          <a:srgbClr val="CCFFCC"/>
        </a:solidFill>
        <a:ln w="9525">
          <a:noFill/>
          <a:miter lim="800000"/>
          <a:headEnd/>
          <a:tailEnd/>
        </a:ln>
      </xdr:spPr>
    </xdr:pic>
    <xdr:clientData/>
  </xdr:twoCellAnchor>
  <xdr:twoCellAnchor>
    <xdr:from>
      <xdr:col>2</xdr:col>
      <xdr:colOff>200025</xdr:colOff>
      <xdr:row>19</xdr:row>
      <xdr:rowOff>9525</xdr:rowOff>
    </xdr:from>
    <xdr:to>
      <xdr:col>10</xdr:col>
      <xdr:colOff>266700</xdr:colOff>
      <xdr:row>47</xdr:row>
      <xdr:rowOff>47625</xdr:rowOff>
    </xdr:to>
    <xdr:pic>
      <xdr:nvPicPr>
        <xdr:cNvPr id="241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362075" y="3228975"/>
          <a:ext cx="4943475" cy="4610100"/>
        </a:xfrm>
        <a:prstGeom prst="rect">
          <a:avLst/>
        </a:prstGeom>
        <a:solidFill>
          <a:srgbClr val="CCFFCC"/>
        </a:solidFill>
        <a:ln w="9525">
          <a:noFill/>
          <a:miter lim="800000"/>
          <a:headEnd/>
          <a:tailEnd/>
        </a:ln>
      </xdr:spPr>
    </xdr:pic>
    <xdr:clientData/>
  </xdr:twoCellAnchor>
  <xdr:twoCellAnchor>
    <xdr:from>
      <xdr:col>2</xdr:col>
      <xdr:colOff>0</xdr:colOff>
      <xdr:row>48</xdr:row>
      <xdr:rowOff>9525</xdr:rowOff>
    </xdr:from>
    <xdr:to>
      <xdr:col>11</xdr:col>
      <xdr:colOff>47625</xdr:colOff>
      <xdr:row>52</xdr:row>
      <xdr:rowOff>142875</xdr:rowOff>
    </xdr:to>
    <xdr:pic>
      <xdr:nvPicPr>
        <xdr:cNvPr id="2417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1162050" y="7962900"/>
          <a:ext cx="5534025" cy="895350"/>
        </a:xfrm>
        <a:prstGeom prst="rect">
          <a:avLst/>
        </a:prstGeom>
        <a:solidFill>
          <a:srgbClr val="CCFFCC"/>
        </a:solidFill>
        <a:ln w="9525">
          <a:noFill/>
          <a:miter lim="800000"/>
          <a:headEnd/>
          <a:tailEnd/>
        </a:ln>
      </xdr:spPr>
    </xdr:pic>
    <xdr:clientData/>
  </xdr:twoCellAnchor>
  <xdr:twoCellAnchor>
    <xdr:from>
      <xdr:col>0</xdr:col>
      <xdr:colOff>409575</xdr:colOff>
      <xdr:row>30</xdr:row>
      <xdr:rowOff>123825</xdr:rowOff>
    </xdr:from>
    <xdr:to>
      <xdr:col>3</xdr:col>
      <xdr:colOff>333375</xdr:colOff>
      <xdr:row>38</xdr:row>
      <xdr:rowOff>0</xdr:rowOff>
    </xdr:to>
    <xdr:sp macro="" textlink="">
      <xdr:nvSpPr>
        <xdr:cNvPr id="23556" name="AutoShape 4"/>
        <xdr:cNvSpPr>
          <a:spLocks noChangeArrowheads="1"/>
        </xdr:cNvSpPr>
      </xdr:nvSpPr>
      <xdr:spPr bwMode="auto">
        <a:xfrm>
          <a:off x="409575" y="5133975"/>
          <a:ext cx="1695450" cy="1181100"/>
        </a:xfrm>
        <a:prstGeom prst="wedgeRectCallout">
          <a:avLst>
            <a:gd name="adj1" fmla="val 99255"/>
            <a:gd name="adj2" fmla="val 103685"/>
          </a:avLst>
        </a:prstGeom>
        <a:solidFill>
          <a:srgbClr val="FFFFFF"/>
        </a:solidFill>
        <a:ln w="9525">
          <a:solidFill>
            <a:srgbClr val="FF0000"/>
          </a:solidFill>
          <a:miter lim="800000"/>
          <a:headEnd/>
          <a:tailEnd/>
        </a:ln>
      </xdr:spPr>
      <xdr:txBody>
        <a:bodyPr vertOverflow="clip" wrap="square" lIns="36576" tIns="27432" rIns="0" bIns="0" anchor="t" upright="1"/>
        <a:lstStyle/>
        <a:p>
          <a:pPr algn="l" rtl="0">
            <a:defRPr sz="1000"/>
          </a:pPr>
          <a:r>
            <a:rPr lang="bg-BG" sz="1200" b="1" i="0" u="none" strike="noStrike" baseline="0">
              <a:solidFill>
                <a:srgbClr val="000000"/>
              </a:solidFill>
              <a:latin typeface="Arial"/>
              <a:cs typeface="Arial"/>
            </a:rPr>
            <a:t>Сума на квадратите</a:t>
          </a:r>
        </a:p>
        <a:p>
          <a:pPr algn="l" rtl="0">
            <a:defRPr sz="1000"/>
          </a:pPr>
          <a:r>
            <a:rPr lang="en-US" sz="1200" b="1" i="0" u="none" strike="noStrike" baseline="0">
              <a:solidFill>
                <a:srgbClr val="000000"/>
              </a:solidFill>
              <a:latin typeface="Arial"/>
              <a:cs typeface="Arial"/>
            </a:rPr>
            <a:t>Sum of Squares </a:t>
          </a:r>
          <a:r>
            <a:rPr lang="en-US" sz="1600" b="1" i="0" u="none" strike="noStrike" baseline="0">
              <a:solidFill>
                <a:srgbClr val="000000"/>
              </a:solidFill>
              <a:latin typeface="Arial"/>
              <a:cs typeface="Arial"/>
            </a:rPr>
            <a:t>SS</a:t>
          </a:r>
        </a:p>
        <a:p>
          <a:pPr algn="l" rtl="0">
            <a:defRPr sz="1000"/>
          </a:pPr>
          <a:r>
            <a:rPr lang="bg-BG" sz="1400" b="0" i="0" u="none" strike="noStrike" baseline="0">
              <a:solidFill>
                <a:srgbClr val="000000"/>
              </a:solidFill>
              <a:latin typeface="Arial"/>
              <a:cs typeface="Arial"/>
            </a:rPr>
            <a:t>(Разлика на всяка стойност спрямо средната)</a:t>
          </a:r>
          <a:r>
            <a:rPr lang="en-US" sz="1400" b="0" i="0" u="none" strike="noStrike" baseline="0">
              <a:solidFill>
                <a:srgbClr val="000000"/>
              </a:solidFill>
              <a:latin typeface="Arial"/>
              <a:cs typeface="Arial"/>
            </a:rPr>
            <a:t>^</a:t>
          </a:r>
          <a:r>
            <a:rPr lang="bg-BG" sz="1400" b="0" i="0" u="none" strike="noStrike" baseline="0">
              <a:solidFill>
                <a:srgbClr val="000000"/>
              </a:solidFill>
              <a:latin typeface="Arial"/>
              <a:cs typeface="Arial"/>
            </a:rPr>
            <a:t>2</a:t>
          </a:r>
        </a:p>
      </xdr:txBody>
    </xdr:sp>
    <xdr:clientData/>
  </xdr:twoCellAnchor>
  <xdr:twoCellAnchor>
    <xdr:from>
      <xdr:col>4</xdr:col>
      <xdr:colOff>0</xdr:colOff>
      <xdr:row>34</xdr:row>
      <xdr:rowOff>123825</xdr:rowOff>
    </xdr:from>
    <xdr:to>
      <xdr:col>5</xdr:col>
      <xdr:colOff>371475</xdr:colOff>
      <xdr:row>39</xdr:row>
      <xdr:rowOff>123825</xdr:rowOff>
    </xdr:to>
    <xdr:sp macro="" textlink="">
      <xdr:nvSpPr>
        <xdr:cNvPr id="23558" name="AutoShape 6"/>
        <xdr:cNvSpPr>
          <a:spLocks noChangeArrowheads="1"/>
        </xdr:cNvSpPr>
      </xdr:nvSpPr>
      <xdr:spPr bwMode="auto">
        <a:xfrm>
          <a:off x="2381250" y="5781675"/>
          <a:ext cx="981075" cy="819150"/>
        </a:xfrm>
        <a:prstGeom prst="wedgeRectCallout">
          <a:avLst>
            <a:gd name="adj1" fmla="val 70778"/>
            <a:gd name="adj2" fmla="val 90907"/>
          </a:avLst>
        </a:prstGeom>
        <a:solidFill>
          <a:srgbClr val="FFFFFF"/>
        </a:solidFill>
        <a:ln w="9525">
          <a:solidFill>
            <a:srgbClr val="FF0000"/>
          </a:solidFill>
          <a:miter lim="800000"/>
          <a:headEnd/>
          <a:tailEnd/>
        </a:ln>
      </xdr:spPr>
      <xdr:txBody>
        <a:bodyPr vertOverflow="clip" wrap="square" lIns="36576" tIns="27432" rIns="0" bIns="0" anchor="t" upright="1"/>
        <a:lstStyle/>
        <a:p>
          <a:pPr algn="l" rtl="0">
            <a:defRPr sz="1000"/>
          </a:pPr>
          <a:r>
            <a:rPr lang="bg-BG" sz="1200" b="1" i="0" u="none" strike="noStrike" baseline="0">
              <a:solidFill>
                <a:srgbClr val="000000"/>
              </a:solidFill>
              <a:latin typeface="Arial"/>
              <a:cs typeface="Arial"/>
            </a:rPr>
            <a:t>Степени на свобода </a:t>
          </a:r>
          <a:r>
            <a:rPr lang="en-US" sz="1200" b="1" i="0" u="none" strike="noStrike" baseline="0">
              <a:solidFill>
                <a:srgbClr val="000000"/>
              </a:solidFill>
              <a:latin typeface="Arial"/>
              <a:cs typeface="Arial"/>
            </a:rPr>
            <a:t>Dedrees of freedom</a:t>
          </a:r>
        </a:p>
        <a:p>
          <a:pPr algn="l" rtl="0">
            <a:defRPr sz="1000"/>
          </a:pPr>
          <a:r>
            <a:rPr lang="en-US" sz="1400" b="1" i="0" u="none" strike="noStrike" baseline="0">
              <a:solidFill>
                <a:srgbClr val="000000"/>
              </a:solidFill>
              <a:latin typeface="Arial"/>
              <a:cs typeface="Arial"/>
            </a:rPr>
            <a:t>df</a:t>
          </a:r>
          <a:endParaRPr lang="en-US" sz="1200" b="1" i="0" u="none" strike="noStrike" baseline="0">
            <a:solidFill>
              <a:srgbClr val="000000"/>
            </a:solidFill>
            <a:latin typeface="Arial"/>
            <a:cs typeface="Arial"/>
          </a:endParaRPr>
        </a:p>
        <a:p>
          <a:pPr algn="l" rtl="0">
            <a:defRPr sz="1000"/>
          </a:pPr>
          <a:endParaRPr lang="en-US" sz="1200" b="1" i="0" u="none" strike="noStrike" baseline="0">
            <a:solidFill>
              <a:srgbClr val="000000"/>
            </a:solidFill>
            <a:latin typeface="Arial"/>
            <a:cs typeface="Arial"/>
          </a:endParaRPr>
        </a:p>
      </xdr:txBody>
    </xdr:sp>
    <xdr:clientData/>
  </xdr:twoCellAnchor>
  <xdr:twoCellAnchor>
    <xdr:from>
      <xdr:col>5</xdr:col>
      <xdr:colOff>581025</xdr:colOff>
      <xdr:row>34</xdr:row>
      <xdr:rowOff>28575</xdr:rowOff>
    </xdr:from>
    <xdr:to>
      <xdr:col>8</xdr:col>
      <xdr:colOff>180975</xdr:colOff>
      <xdr:row>40</xdr:row>
      <xdr:rowOff>66675</xdr:rowOff>
    </xdr:to>
    <xdr:sp macro="" textlink="">
      <xdr:nvSpPr>
        <xdr:cNvPr id="23559" name="AutoShape 7"/>
        <xdr:cNvSpPr>
          <a:spLocks noChangeArrowheads="1"/>
        </xdr:cNvSpPr>
      </xdr:nvSpPr>
      <xdr:spPr bwMode="auto">
        <a:xfrm>
          <a:off x="3571875" y="5686425"/>
          <a:ext cx="1428750" cy="1019175"/>
        </a:xfrm>
        <a:prstGeom prst="wedgeRectCallout">
          <a:avLst>
            <a:gd name="adj1" fmla="val 12667"/>
            <a:gd name="adj2" fmla="val 96727"/>
          </a:avLst>
        </a:prstGeom>
        <a:solidFill>
          <a:srgbClr val="FFFFFF"/>
        </a:solidFill>
        <a:ln w="9525">
          <a:solidFill>
            <a:srgbClr val="FF0000"/>
          </a:solidFill>
          <a:miter lim="800000"/>
          <a:headEnd/>
          <a:tailEnd/>
        </a:ln>
      </xdr:spPr>
      <xdr:txBody>
        <a:bodyPr vertOverflow="clip" wrap="square" lIns="36576" tIns="27432" rIns="0" bIns="0" anchor="t" upright="1"/>
        <a:lstStyle/>
        <a:p>
          <a:pPr algn="l" rtl="0">
            <a:defRPr sz="1000"/>
          </a:pPr>
          <a:r>
            <a:rPr lang="bg-BG" sz="1200" b="1" i="0" u="none" strike="noStrike" baseline="0">
              <a:solidFill>
                <a:srgbClr val="000000"/>
              </a:solidFill>
              <a:latin typeface="Arial"/>
              <a:cs typeface="Arial"/>
            </a:rPr>
            <a:t>Средно на квадратите МЕЖДУ групите </a:t>
          </a:r>
          <a:r>
            <a:rPr lang="en-US" sz="1600" b="1" i="0" u="none" strike="noStrike" baseline="0">
              <a:solidFill>
                <a:srgbClr val="000000"/>
              </a:solidFill>
              <a:latin typeface="Arial"/>
              <a:cs typeface="Arial"/>
            </a:rPr>
            <a:t>SSBG/(k-1)</a:t>
          </a:r>
        </a:p>
      </xdr:txBody>
    </xdr:sp>
    <xdr:clientData/>
  </xdr:twoCellAnchor>
  <xdr:twoCellAnchor>
    <xdr:from>
      <xdr:col>7</xdr:col>
      <xdr:colOff>542925</xdr:colOff>
      <xdr:row>45</xdr:row>
      <xdr:rowOff>28575</xdr:rowOff>
    </xdr:from>
    <xdr:to>
      <xdr:col>11</xdr:col>
      <xdr:colOff>161925</xdr:colOff>
      <xdr:row>48</xdr:row>
      <xdr:rowOff>66675</xdr:rowOff>
    </xdr:to>
    <xdr:sp macro="" textlink="">
      <xdr:nvSpPr>
        <xdr:cNvPr id="23560" name="AutoShape 8"/>
        <xdr:cNvSpPr>
          <a:spLocks noChangeArrowheads="1"/>
        </xdr:cNvSpPr>
      </xdr:nvSpPr>
      <xdr:spPr bwMode="auto">
        <a:xfrm>
          <a:off x="4752975" y="7486650"/>
          <a:ext cx="2057400" cy="533400"/>
        </a:xfrm>
        <a:prstGeom prst="wedgeRectCallout">
          <a:avLst>
            <a:gd name="adj1" fmla="val -61574"/>
            <a:gd name="adj2" fmla="val -64287"/>
          </a:avLst>
        </a:prstGeom>
        <a:solidFill>
          <a:srgbClr val="FFFFFF"/>
        </a:solidFill>
        <a:ln w="9525">
          <a:solidFill>
            <a:srgbClr val="FF0000"/>
          </a:solidFill>
          <a:miter lim="800000"/>
          <a:headEnd/>
          <a:tailEnd/>
        </a:ln>
      </xdr:spPr>
      <xdr:txBody>
        <a:bodyPr vertOverflow="clip" wrap="square" lIns="36576" tIns="27432" rIns="0" bIns="0" anchor="t" upright="1"/>
        <a:lstStyle/>
        <a:p>
          <a:pPr algn="l" rtl="0">
            <a:defRPr sz="1000"/>
          </a:pPr>
          <a:r>
            <a:rPr lang="bg-BG" sz="1200" b="1" i="0" u="none" strike="noStrike" baseline="0">
              <a:solidFill>
                <a:srgbClr val="000000"/>
              </a:solidFill>
              <a:latin typeface="Arial"/>
              <a:cs typeface="Arial"/>
            </a:rPr>
            <a:t>Средно на квадратите в групите</a:t>
          </a:r>
          <a:r>
            <a:rPr lang="en-US" sz="1600" b="1" i="0" u="none" strike="noStrike" baseline="0">
              <a:solidFill>
                <a:srgbClr val="000000"/>
              </a:solidFill>
              <a:latin typeface="Arial"/>
              <a:cs typeface="Arial"/>
            </a:rPr>
            <a:t>SSWG/k(n-1)</a:t>
          </a:r>
          <a:endParaRPr lang="en-US" sz="1200" b="1" i="0" u="none" strike="noStrike" baseline="0">
            <a:solidFill>
              <a:srgbClr val="000000"/>
            </a:solidFill>
            <a:latin typeface="Arial"/>
            <a:cs typeface="Arial"/>
          </a:endParaRPr>
        </a:p>
        <a:p>
          <a:pPr algn="l" rtl="0">
            <a:defRPr sz="1000"/>
          </a:pPr>
          <a:endParaRPr lang="en-US" sz="1200" b="1" i="0" u="none" strike="noStrike" baseline="0">
            <a:solidFill>
              <a:srgbClr val="000000"/>
            </a:solidFill>
            <a:latin typeface="Arial"/>
            <a:cs typeface="Arial"/>
          </a:endParaRPr>
        </a:p>
      </xdr:txBody>
    </xdr:sp>
    <xdr:clientData/>
  </xdr:twoCellAnchor>
  <xdr:twoCellAnchor>
    <xdr:from>
      <xdr:col>7</xdr:col>
      <xdr:colOff>190500</xdr:colOff>
      <xdr:row>2</xdr:row>
      <xdr:rowOff>38100</xdr:rowOff>
    </xdr:from>
    <xdr:to>
      <xdr:col>12</xdr:col>
      <xdr:colOff>561975</xdr:colOff>
      <xdr:row>17</xdr:row>
      <xdr:rowOff>38100</xdr:rowOff>
    </xdr:to>
    <xdr:pic>
      <xdr:nvPicPr>
        <xdr:cNvPr id="24180" name="Picture 11"/>
        <xdr:cNvPicPr>
          <a:picLocks noChangeAspect="1" noChangeArrowheads="1"/>
        </xdr:cNvPicPr>
      </xdr:nvPicPr>
      <xdr:blipFill>
        <a:blip xmlns:r="http://schemas.openxmlformats.org/officeDocument/2006/relationships" r:embed="rId4" cstate="print"/>
        <a:srcRect/>
        <a:stretch>
          <a:fillRect/>
        </a:stretch>
      </xdr:blipFill>
      <xdr:spPr bwMode="auto">
        <a:xfrm>
          <a:off x="4400550" y="466725"/>
          <a:ext cx="3419475" cy="2428875"/>
        </a:xfrm>
        <a:prstGeom prst="rect">
          <a:avLst/>
        </a:prstGeom>
        <a:noFill/>
        <a:ln w="9525">
          <a:noFill/>
          <a:miter lim="800000"/>
          <a:headEnd/>
          <a:tailEnd/>
        </a:ln>
      </xdr:spPr>
    </xdr:pic>
    <xdr:clientData/>
  </xdr:twoCellAnchor>
  <xdr:twoCellAnchor>
    <xdr:from>
      <xdr:col>8</xdr:col>
      <xdr:colOff>314325</xdr:colOff>
      <xdr:row>35</xdr:row>
      <xdr:rowOff>104775</xdr:rowOff>
    </xdr:from>
    <xdr:to>
      <xdr:col>10</xdr:col>
      <xdr:colOff>381000</xdr:colOff>
      <xdr:row>39</xdr:row>
      <xdr:rowOff>95250</xdr:rowOff>
    </xdr:to>
    <xdr:sp macro="" textlink="">
      <xdr:nvSpPr>
        <xdr:cNvPr id="23565" name="AutoShape 13"/>
        <xdr:cNvSpPr>
          <a:spLocks noChangeArrowheads="1"/>
        </xdr:cNvSpPr>
      </xdr:nvSpPr>
      <xdr:spPr bwMode="auto">
        <a:xfrm>
          <a:off x="5133975" y="5924550"/>
          <a:ext cx="1285875" cy="647700"/>
        </a:xfrm>
        <a:prstGeom prst="wedgeRectCallout">
          <a:avLst>
            <a:gd name="adj1" fmla="val -61111"/>
            <a:gd name="adj2" fmla="val 107352"/>
          </a:avLst>
        </a:prstGeom>
        <a:solidFill>
          <a:srgbClr val="FFFFFF"/>
        </a:solidFill>
        <a:ln w="9525">
          <a:solidFill>
            <a:srgbClr val="FF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F </a:t>
          </a:r>
          <a:r>
            <a:rPr lang="bg-BG" sz="1200" b="1" i="0" u="none" strike="noStrike" baseline="0">
              <a:solidFill>
                <a:srgbClr val="000000"/>
              </a:solidFill>
              <a:latin typeface="Arial"/>
              <a:cs typeface="Arial"/>
            </a:rPr>
            <a:t>критерий </a:t>
          </a:r>
          <a:r>
            <a:rPr lang="bg-BG" sz="1200" b="0" i="0" u="none" strike="noStrike" baseline="0">
              <a:solidFill>
                <a:srgbClr val="000000"/>
              </a:solidFill>
              <a:latin typeface="Arial"/>
              <a:cs typeface="Arial"/>
            </a:rPr>
            <a:t>изчислено </a:t>
          </a:r>
          <a:r>
            <a:rPr lang="en-US" sz="1200" b="1" i="0" u="none" strike="noStrike" baseline="0">
              <a:solidFill>
                <a:srgbClr val="000000"/>
              </a:solidFill>
              <a:latin typeface="Arial"/>
              <a:cs typeface="Arial"/>
            </a:rPr>
            <a:t>MSB/MSW</a:t>
          </a:r>
        </a:p>
        <a:p>
          <a:pPr algn="l" rtl="0">
            <a:defRPr sz="1000"/>
          </a:pPr>
          <a:endParaRPr lang="en-US" sz="1200" b="1" i="0" u="none" strike="noStrike" baseline="0">
            <a:solidFill>
              <a:srgbClr val="000000"/>
            </a:solidFill>
            <a:latin typeface="Arial"/>
            <a:cs typeface="Arial"/>
          </a:endParaRPr>
        </a:p>
      </xdr:txBody>
    </xdr:sp>
    <xdr:clientData/>
  </xdr:twoCellAnchor>
  <xdr:twoCellAnchor>
    <xdr:from>
      <xdr:col>10</xdr:col>
      <xdr:colOff>523874</xdr:colOff>
      <xdr:row>41</xdr:row>
      <xdr:rowOff>9525</xdr:rowOff>
    </xdr:from>
    <xdr:to>
      <xdr:col>12</xdr:col>
      <xdr:colOff>419099</xdr:colOff>
      <xdr:row>44</xdr:row>
      <xdr:rowOff>38100</xdr:rowOff>
    </xdr:to>
    <xdr:sp macro="" textlink="">
      <xdr:nvSpPr>
        <xdr:cNvPr id="23566" name="AutoShape 14"/>
        <xdr:cNvSpPr>
          <a:spLocks noChangeArrowheads="1"/>
        </xdr:cNvSpPr>
      </xdr:nvSpPr>
      <xdr:spPr bwMode="auto">
        <a:xfrm>
          <a:off x="6562724" y="6819900"/>
          <a:ext cx="1114425" cy="514350"/>
        </a:xfrm>
        <a:prstGeom prst="wedgeRectCallout">
          <a:avLst>
            <a:gd name="adj1" fmla="val -85088"/>
            <a:gd name="adj2" fmla="val 55713"/>
          </a:avLst>
        </a:prstGeom>
        <a:solidFill>
          <a:srgbClr val="FFFFFF"/>
        </a:solidFill>
        <a:ln w="9525">
          <a:solidFill>
            <a:srgbClr val="FF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F </a:t>
          </a:r>
          <a:r>
            <a:rPr lang="bg-BG" sz="1200" b="1" i="0" u="none" strike="noStrike" baseline="0">
              <a:solidFill>
                <a:srgbClr val="000000"/>
              </a:solidFill>
              <a:latin typeface="Arial"/>
              <a:cs typeface="Arial"/>
            </a:rPr>
            <a:t>таблично</a:t>
          </a:r>
          <a:endParaRPr lang="en-US" sz="1200" b="1" i="0" u="none" strike="noStrike" baseline="0">
            <a:solidFill>
              <a:srgbClr val="000000"/>
            </a:solidFill>
            <a:latin typeface="Arial"/>
            <a:cs typeface="Arial"/>
          </a:endParaRPr>
        </a:p>
        <a:p>
          <a:pPr algn="l" rtl="0">
            <a:defRPr sz="1000"/>
          </a:pPr>
          <a:r>
            <a:rPr lang="bg-BG" sz="1200" b="1" i="0" u="none" strike="noStrike" baseline="0">
              <a:solidFill>
                <a:srgbClr val="000000"/>
              </a:solidFill>
              <a:latin typeface="Arial"/>
              <a:cs typeface="Arial"/>
            </a:rPr>
            <a:t>(критично )</a:t>
          </a:r>
        </a:p>
        <a:p>
          <a:pPr algn="l" rtl="0">
            <a:defRPr sz="1000"/>
          </a:pPr>
          <a:endParaRPr lang="bg-BG" sz="1200" b="1" i="0" u="none" strike="noStrike" baseline="0">
            <a:solidFill>
              <a:srgbClr val="000000"/>
            </a:solidFill>
            <a:latin typeface="Arial"/>
            <a:cs typeface="Arial"/>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8</xdr:col>
      <xdr:colOff>66675</xdr:colOff>
      <xdr:row>13</xdr:row>
      <xdr:rowOff>38100</xdr:rowOff>
    </xdr:from>
    <xdr:to>
      <xdr:col>16</xdr:col>
      <xdr:colOff>47625</xdr:colOff>
      <xdr:row>29</xdr:row>
      <xdr:rowOff>28575</xdr:rowOff>
    </xdr:to>
    <xdr:graphicFrame macro="">
      <xdr:nvGraphicFramePr>
        <xdr:cNvPr id="8096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333375</xdr:colOff>
      <xdr:row>11</xdr:row>
      <xdr:rowOff>152400</xdr:rowOff>
    </xdr:from>
    <xdr:to>
      <xdr:col>5</xdr:col>
      <xdr:colOff>104775</xdr:colOff>
      <xdr:row>26</xdr:row>
      <xdr:rowOff>28575</xdr:rowOff>
    </xdr:to>
    <xdr:graphicFrame macro="">
      <xdr:nvGraphicFramePr>
        <xdr:cNvPr id="8614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266700</xdr:colOff>
      <xdr:row>58</xdr:row>
      <xdr:rowOff>66675</xdr:rowOff>
    </xdr:from>
    <xdr:to>
      <xdr:col>2</xdr:col>
      <xdr:colOff>266700</xdr:colOff>
      <xdr:row>63</xdr:row>
      <xdr:rowOff>142875</xdr:rowOff>
    </xdr:to>
    <xdr:sp macro="" textlink="">
      <xdr:nvSpPr>
        <xdr:cNvPr id="86143" name="Line 7"/>
        <xdr:cNvSpPr>
          <a:spLocks noChangeShapeType="1"/>
        </xdr:cNvSpPr>
      </xdr:nvSpPr>
      <xdr:spPr bwMode="auto">
        <a:xfrm>
          <a:off x="1485900" y="10363200"/>
          <a:ext cx="0" cy="981075"/>
        </a:xfrm>
        <a:prstGeom prst="line">
          <a:avLst/>
        </a:prstGeom>
        <a:noFill/>
        <a:ln w="38100">
          <a:solidFill>
            <a:srgbClr val="000000"/>
          </a:solidFill>
          <a:round/>
          <a:headEnd/>
          <a:tailEnd type="triangle" w="med" len="med"/>
        </a:ln>
      </xdr:spPr>
    </xdr:sp>
    <xdr:clientData/>
  </xdr:twoCellAnchor>
</xdr:wsDr>
</file>

<file path=xl/drawings/drawing53.xml><?xml version="1.0" encoding="utf-8"?>
<xdr:wsDr xmlns:xdr="http://schemas.openxmlformats.org/drawingml/2006/spreadsheetDrawing" xmlns:a="http://schemas.openxmlformats.org/drawingml/2006/main">
  <xdr:twoCellAnchor>
    <xdr:from>
      <xdr:col>6</xdr:col>
      <xdr:colOff>95250</xdr:colOff>
      <xdr:row>2</xdr:row>
      <xdr:rowOff>85725</xdr:rowOff>
    </xdr:from>
    <xdr:to>
      <xdr:col>13</xdr:col>
      <xdr:colOff>57150</xdr:colOff>
      <xdr:row>25</xdr:row>
      <xdr:rowOff>47625</xdr:rowOff>
    </xdr:to>
    <xdr:graphicFrame macro="">
      <xdr:nvGraphicFramePr>
        <xdr:cNvPr id="9017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5</xdr:col>
      <xdr:colOff>485775</xdr:colOff>
      <xdr:row>35</xdr:row>
      <xdr:rowOff>161925</xdr:rowOff>
    </xdr:from>
    <xdr:to>
      <xdr:col>13</xdr:col>
      <xdr:colOff>228600</xdr:colOff>
      <xdr:row>52</xdr:row>
      <xdr:rowOff>142875</xdr:rowOff>
    </xdr:to>
    <xdr:graphicFrame macro="">
      <xdr:nvGraphicFramePr>
        <xdr:cNvPr id="10969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9525</xdr:colOff>
      <xdr:row>14</xdr:row>
      <xdr:rowOff>76200</xdr:rowOff>
    </xdr:from>
    <xdr:to>
      <xdr:col>14</xdr:col>
      <xdr:colOff>247650</xdr:colOff>
      <xdr:row>18</xdr:row>
      <xdr:rowOff>66675</xdr:rowOff>
    </xdr:to>
    <xdr:sp macro="" textlink="">
      <xdr:nvSpPr>
        <xdr:cNvPr id="109577" name="AutoShape 9"/>
        <xdr:cNvSpPr>
          <a:spLocks noChangeArrowheads="1"/>
        </xdr:cNvSpPr>
      </xdr:nvSpPr>
      <xdr:spPr bwMode="auto">
        <a:xfrm>
          <a:off x="7791450" y="2876550"/>
          <a:ext cx="2705100" cy="742950"/>
        </a:xfrm>
        <a:prstGeom prst="wedgeRectCallout">
          <a:avLst>
            <a:gd name="adj1" fmla="val -63028"/>
            <a:gd name="adj2" fmla="val -29486"/>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bg-BG" sz="1000" b="0" i="0" u="none" strike="noStrike" baseline="0">
              <a:solidFill>
                <a:srgbClr val="000000"/>
              </a:solidFill>
              <a:latin typeface="Arial CE"/>
              <a:cs typeface="Arial CE"/>
            </a:rPr>
            <a:t>Доверителен интервал на отреза нанесен със знак + върху </a:t>
          </a:r>
          <a:r>
            <a:rPr lang="en-US" sz="1000" b="0" i="0" u="none" strike="noStrike" baseline="0">
              <a:solidFill>
                <a:srgbClr val="000000"/>
              </a:solidFill>
              <a:latin typeface="Arial CE"/>
              <a:cs typeface="Arial CE"/>
            </a:rPr>
            <a:t>b0</a:t>
          </a:r>
        </a:p>
        <a:p>
          <a:pPr algn="l" rtl="0">
            <a:defRPr sz="1000"/>
          </a:pPr>
          <a:r>
            <a:rPr lang="bg-BG" sz="1000" b="0" i="0" u="none" strike="noStrike" baseline="0">
              <a:solidFill>
                <a:srgbClr val="000000"/>
              </a:solidFill>
              <a:latin typeface="Arial CE"/>
              <a:cs typeface="Arial CE"/>
            </a:rPr>
            <a:t>при Х = 0</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6</xdr:col>
      <xdr:colOff>152400</xdr:colOff>
      <xdr:row>27</xdr:row>
      <xdr:rowOff>28575</xdr:rowOff>
    </xdr:from>
    <xdr:to>
      <xdr:col>6</xdr:col>
      <xdr:colOff>438150</xdr:colOff>
      <xdr:row>28</xdr:row>
      <xdr:rowOff>142875</xdr:rowOff>
    </xdr:to>
    <xdr:sp macro="" textlink="">
      <xdr:nvSpPr>
        <xdr:cNvPr id="60422" name="AutoShape 6"/>
        <xdr:cNvSpPr>
          <a:spLocks noChangeArrowheads="1"/>
        </xdr:cNvSpPr>
      </xdr:nvSpPr>
      <xdr:spPr bwMode="auto">
        <a:xfrm>
          <a:off x="3028950" y="5762625"/>
          <a:ext cx="285750" cy="333375"/>
        </a:xfrm>
        <a:prstGeom prst="wedgeRectCallout">
          <a:avLst>
            <a:gd name="adj1" fmla="val 56667"/>
            <a:gd name="adj2" fmla="val -114514"/>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CE"/>
              <a:cs typeface="Arial CE"/>
            </a:rPr>
            <a:t>R2</a:t>
          </a:r>
        </a:p>
      </xdr:txBody>
    </xdr:sp>
    <xdr:clientData/>
  </xdr:twoCellAnchor>
  <xdr:twoCellAnchor>
    <xdr:from>
      <xdr:col>8</xdr:col>
      <xdr:colOff>190500</xdr:colOff>
      <xdr:row>23</xdr:row>
      <xdr:rowOff>9525</xdr:rowOff>
    </xdr:from>
    <xdr:to>
      <xdr:col>9</xdr:col>
      <xdr:colOff>304800</xdr:colOff>
      <xdr:row>26</xdr:row>
      <xdr:rowOff>95250</xdr:rowOff>
    </xdr:to>
    <xdr:sp macro="" textlink="">
      <xdr:nvSpPr>
        <xdr:cNvPr id="60423" name="AutoShape 7"/>
        <xdr:cNvSpPr>
          <a:spLocks noChangeArrowheads="1"/>
        </xdr:cNvSpPr>
      </xdr:nvSpPr>
      <xdr:spPr bwMode="auto">
        <a:xfrm>
          <a:off x="4438650" y="4895850"/>
          <a:ext cx="809625" cy="742950"/>
        </a:xfrm>
        <a:prstGeom prst="wedgeRectCallout">
          <a:avLst>
            <a:gd name="adj1" fmla="val -75884"/>
            <a:gd name="adj2" fmla="val 22727"/>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CE"/>
              <a:cs typeface="Arial CE"/>
            </a:rPr>
            <a:t>Syx</a:t>
          </a:r>
        </a:p>
        <a:p>
          <a:pPr algn="l" rtl="0">
            <a:defRPr sz="1000"/>
          </a:pPr>
          <a:r>
            <a:rPr lang="bg-BG" sz="1000" b="0" i="0" u="none" strike="noStrike" baseline="0">
              <a:solidFill>
                <a:srgbClr val="000000"/>
              </a:solidFill>
              <a:latin typeface="Arial CE"/>
              <a:cs typeface="Arial CE"/>
            </a:rPr>
            <a:t>неопределеност по оста </a:t>
          </a:r>
          <a:r>
            <a:rPr lang="en-US" sz="1000" b="0" i="0" u="none" strike="noStrike" baseline="0">
              <a:solidFill>
                <a:srgbClr val="000000"/>
              </a:solidFill>
              <a:latin typeface="Arial CE"/>
              <a:cs typeface="Arial CE"/>
            </a:rPr>
            <a:t>y</a:t>
          </a:r>
        </a:p>
      </xdr:txBody>
    </xdr:sp>
    <xdr:clientData/>
  </xdr:twoCellAnchor>
  <xdr:twoCellAnchor>
    <xdr:from>
      <xdr:col>6</xdr:col>
      <xdr:colOff>419100</xdr:colOff>
      <xdr:row>19</xdr:row>
      <xdr:rowOff>171450</xdr:rowOff>
    </xdr:from>
    <xdr:to>
      <xdr:col>7</xdr:col>
      <xdr:colOff>142875</xdr:colOff>
      <xdr:row>21</xdr:row>
      <xdr:rowOff>171450</xdr:rowOff>
    </xdr:to>
    <xdr:sp macro="" textlink="">
      <xdr:nvSpPr>
        <xdr:cNvPr id="60424" name="AutoShape 8"/>
        <xdr:cNvSpPr>
          <a:spLocks noChangeArrowheads="1"/>
        </xdr:cNvSpPr>
      </xdr:nvSpPr>
      <xdr:spPr bwMode="auto">
        <a:xfrm>
          <a:off x="3295650" y="4200525"/>
          <a:ext cx="390525" cy="400050"/>
        </a:xfrm>
        <a:prstGeom prst="wedgeRectCallout">
          <a:avLst>
            <a:gd name="adj1" fmla="val -35713"/>
            <a:gd name="adj2" fmla="val 113157"/>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CE"/>
              <a:cs typeface="Arial CE"/>
            </a:rPr>
            <a:t>b1</a:t>
          </a:r>
        </a:p>
      </xdr:txBody>
    </xdr:sp>
    <xdr:clientData/>
  </xdr:twoCellAnchor>
  <xdr:twoCellAnchor>
    <xdr:from>
      <xdr:col>7</xdr:col>
      <xdr:colOff>561975</xdr:colOff>
      <xdr:row>20</xdr:row>
      <xdr:rowOff>123825</xdr:rowOff>
    </xdr:from>
    <xdr:to>
      <xdr:col>8</xdr:col>
      <xdr:colOff>142875</xdr:colOff>
      <xdr:row>22</xdr:row>
      <xdr:rowOff>57150</xdr:rowOff>
    </xdr:to>
    <xdr:sp macro="" textlink="">
      <xdr:nvSpPr>
        <xdr:cNvPr id="60425" name="AutoShape 9"/>
        <xdr:cNvSpPr>
          <a:spLocks noChangeArrowheads="1"/>
        </xdr:cNvSpPr>
      </xdr:nvSpPr>
      <xdr:spPr bwMode="auto">
        <a:xfrm>
          <a:off x="4105275" y="4371975"/>
          <a:ext cx="285750" cy="352425"/>
        </a:xfrm>
        <a:prstGeom prst="wedgeRectCallout">
          <a:avLst>
            <a:gd name="adj1" fmla="val -106667"/>
            <a:gd name="adj2" fmla="val 95162"/>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CE"/>
              <a:cs typeface="Arial CE"/>
            </a:rPr>
            <a:t>b0</a:t>
          </a:r>
        </a:p>
      </xdr:txBody>
    </xdr:sp>
    <xdr:clientData/>
  </xdr:twoCellAnchor>
  <xdr:twoCellAnchor>
    <xdr:from>
      <xdr:col>5</xdr:col>
      <xdr:colOff>304800</xdr:colOff>
      <xdr:row>24</xdr:row>
      <xdr:rowOff>66675</xdr:rowOff>
    </xdr:from>
    <xdr:to>
      <xdr:col>5</xdr:col>
      <xdr:colOff>638175</xdr:colOff>
      <xdr:row>26</xdr:row>
      <xdr:rowOff>0</xdr:rowOff>
    </xdr:to>
    <xdr:sp macro="" textlink="">
      <xdr:nvSpPr>
        <xdr:cNvPr id="60426" name="AutoShape 10"/>
        <xdr:cNvSpPr>
          <a:spLocks noChangeArrowheads="1"/>
        </xdr:cNvSpPr>
      </xdr:nvSpPr>
      <xdr:spPr bwMode="auto">
        <a:xfrm>
          <a:off x="2533650" y="5172075"/>
          <a:ext cx="333375" cy="371475"/>
        </a:xfrm>
        <a:prstGeom prst="wedgeRectCallout">
          <a:avLst>
            <a:gd name="adj1" fmla="val 130000"/>
            <a:gd name="adj2" fmla="val -37097"/>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CE"/>
              <a:cs typeface="Arial CE"/>
            </a:rPr>
            <a:t>S_b1</a:t>
          </a:r>
        </a:p>
      </xdr:txBody>
    </xdr:sp>
    <xdr:clientData/>
  </xdr:twoCellAnchor>
  <xdr:twoCellAnchor>
    <xdr:from>
      <xdr:col>9</xdr:col>
      <xdr:colOff>66675</xdr:colOff>
      <xdr:row>3</xdr:row>
      <xdr:rowOff>457200</xdr:rowOff>
    </xdr:from>
    <xdr:to>
      <xdr:col>11</xdr:col>
      <xdr:colOff>28575</xdr:colOff>
      <xdr:row>5</xdr:row>
      <xdr:rowOff>9525</xdr:rowOff>
    </xdr:to>
    <xdr:sp macro="" textlink="">
      <xdr:nvSpPr>
        <xdr:cNvPr id="60431" name="AutoShape 15"/>
        <xdr:cNvSpPr>
          <a:spLocks noChangeArrowheads="1"/>
        </xdr:cNvSpPr>
      </xdr:nvSpPr>
      <xdr:spPr bwMode="auto">
        <a:xfrm>
          <a:off x="5010150" y="1066800"/>
          <a:ext cx="1181100" cy="200025"/>
        </a:xfrm>
        <a:prstGeom prst="wedgeRectCallout">
          <a:avLst>
            <a:gd name="adj1" fmla="val 66935"/>
            <a:gd name="adj2" fmla="val -221431"/>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bg-BG" sz="1000" b="0" i="0" u="none" strike="noStrike" baseline="0">
              <a:solidFill>
                <a:srgbClr val="000000"/>
              </a:solidFill>
              <a:latin typeface="Arial CE"/>
              <a:cs typeface="Arial CE"/>
            </a:rPr>
            <a:t>брой стадарти  </a:t>
          </a:r>
        </a:p>
      </xdr:txBody>
    </xdr:sp>
    <xdr:clientData/>
  </xdr:twoCellAnchor>
  <xdr:twoCellAnchor>
    <xdr:from>
      <xdr:col>6</xdr:col>
      <xdr:colOff>196850</xdr:colOff>
      <xdr:row>32</xdr:row>
      <xdr:rowOff>117475</xdr:rowOff>
    </xdr:from>
    <xdr:to>
      <xdr:col>11</xdr:col>
      <xdr:colOff>520700</xdr:colOff>
      <xdr:row>44</xdr:row>
      <xdr:rowOff>15875</xdr:rowOff>
    </xdr:to>
    <xdr:graphicFrame macro="">
      <xdr:nvGraphicFramePr>
        <xdr:cNvPr id="6109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19050</xdr:colOff>
      <xdr:row>1</xdr:row>
      <xdr:rowOff>85725</xdr:rowOff>
    </xdr:from>
    <xdr:to>
      <xdr:col>9</xdr:col>
      <xdr:colOff>504825</xdr:colOff>
      <xdr:row>3</xdr:row>
      <xdr:rowOff>57150</xdr:rowOff>
    </xdr:to>
    <xdr:sp macro="" textlink="">
      <xdr:nvSpPr>
        <xdr:cNvPr id="60435" name="AutoShape 19"/>
        <xdr:cNvSpPr>
          <a:spLocks noChangeArrowheads="1"/>
        </xdr:cNvSpPr>
      </xdr:nvSpPr>
      <xdr:spPr bwMode="auto">
        <a:xfrm>
          <a:off x="4267200" y="314325"/>
          <a:ext cx="1181100" cy="352425"/>
        </a:xfrm>
        <a:prstGeom prst="wedgeRectCallout">
          <a:avLst>
            <a:gd name="adj1" fmla="val 124194"/>
            <a:gd name="adj2" fmla="val -44593"/>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bg-BG" sz="1000" b="0" i="0" u="none" strike="noStrike" baseline="0">
              <a:solidFill>
                <a:srgbClr val="000000"/>
              </a:solidFill>
              <a:latin typeface="Arial CE"/>
              <a:cs typeface="Arial CE"/>
            </a:rPr>
            <a:t>Общ брой измервания </a:t>
          </a:r>
        </a:p>
      </xdr:txBody>
    </xdr:sp>
    <xdr:clientData/>
  </xdr:twoCellAnchor>
  <xdr:twoCellAnchor>
    <xdr:from>
      <xdr:col>13</xdr:col>
      <xdr:colOff>295275</xdr:colOff>
      <xdr:row>3</xdr:row>
      <xdr:rowOff>466725</xdr:rowOff>
    </xdr:from>
    <xdr:to>
      <xdr:col>16</xdr:col>
      <xdr:colOff>57150</xdr:colOff>
      <xdr:row>6</xdr:row>
      <xdr:rowOff>47625</xdr:rowOff>
    </xdr:to>
    <xdr:sp macro="" textlink="">
      <xdr:nvSpPr>
        <xdr:cNvPr id="60430" name="AutoShape 14"/>
        <xdr:cNvSpPr>
          <a:spLocks noChangeArrowheads="1"/>
        </xdr:cNvSpPr>
      </xdr:nvSpPr>
      <xdr:spPr bwMode="auto">
        <a:xfrm>
          <a:off x="7813675" y="1076325"/>
          <a:ext cx="1577975" cy="419100"/>
        </a:xfrm>
        <a:prstGeom prst="wedgeRectCallout">
          <a:avLst>
            <a:gd name="adj1" fmla="val -51213"/>
            <a:gd name="adj2" fmla="val -76190"/>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bg-BG" sz="1000" b="0" i="0" u="none" strike="noStrike" baseline="0">
              <a:solidFill>
                <a:srgbClr val="000000"/>
              </a:solidFill>
              <a:latin typeface="Arial CE"/>
              <a:cs typeface="Arial CE"/>
            </a:rPr>
            <a:t>Експерименталния сигнал на всеки стандарт</a:t>
          </a:r>
        </a:p>
      </xdr:txBody>
    </xdr:sp>
    <xdr:clientData/>
  </xdr:twoCellAnchor>
  <xdr:twoCellAnchor>
    <xdr:from>
      <xdr:col>15</xdr:col>
      <xdr:colOff>247650</xdr:colOff>
      <xdr:row>0</xdr:row>
      <xdr:rowOff>85725</xdr:rowOff>
    </xdr:from>
    <xdr:to>
      <xdr:col>17</xdr:col>
      <xdr:colOff>114300</xdr:colOff>
      <xdr:row>2</xdr:row>
      <xdr:rowOff>0</xdr:rowOff>
    </xdr:to>
    <xdr:sp macro="" textlink="">
      <xdr:nvSpPr>
        <xdr:cNvPr id="60429" name="AutoShape 13"/>
        <xdr:cNvSpPr>
          <a:spLocks noChangeArrowheads="1"/>
        </xdr:cNvSpPr>
      </xdr:nvSpPr>
      <xdr:spPr bwMode="auto">
        <a:xfrm>
          <a:off x="8943975" y="85725"/>
          <a:ext cx="1181100" cy="333375"/>
        </a:xfrm>
        <a:prstGeom prst="wedgeRectCallout">
          <a:avLst>
            <a:gd name="adj1" fmla="val -110486"/>
            <a:gd name="adj2" fmla="val 14102"/>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bg-BG" sz="1000" b="0" i="0" u="none" strike="noStrike" baseline="0">
              <a:solidFill>
                <a:srgbClr val="000000"/>
              </a:solidFill>
              <a:latin typeface="Arial CE"/>
              <a:cs typeface="Arial CE"/>
            </a:rPr>
            <a:t>изчисления сигнал за всеки стандарт</a:t>
          </a:r>
        </a:p>
      </xdr:txBody>
    </xdr:sp>
    <xdr:clientData/>
  </xdr:twoCellAnchor>
  <xdr:twoCellAnchor>
    <xdr:from>
      <xdr:col>15</xdr:col>
      <xdr:colOff>228600</xdr:colOff>
      <xdr:row>2</xdr:row>
      <xdr:rowOff>104775</xdr:rowOff>
    </xdr:from>
    <xdr:to>
      <xdr:col>17</xdr:col>
      <xdr:colOff>95250</xdr:colOff>
      <xdr:row>3</xdr:row>
      <xdr:rowOff>266700</xdr:rowOff>
    </xdr:to>
    <xdr:sp macro="" textlink="">
      <xdr:nvSpPr>
        <xdr:cNvPr id="60428" name="AutoShape 12"/>
        <xdr:cNvSpPr>
          <a:spLocks noChangeArrowheads="1"/>
        </xdr:cNvSpPr>
      </xdr:nvSpPr>
      <xdr:spPr bwMode="auto">
        <a:xfrm>
          <a:off x="8924925" y="523875"/>
          <a:ext cx="1181100" cy="352425"/>
        </a:xfrm>
        <a:prstGeom prst="wedgeRectCallout">
          <a:avLst>
            <a:gd name="adj1" fmla="val -100000"/>
            <a:gd name="adj2" fmla="val 12162"/>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bg-BG" sz="1000" b="0" i="0" u="none" strike="noStrike" baseline="0">
              <a:solidFill>
                <a:srgbClr val="000000"/>
              </a:solidFill>
              <a:latin typeface="Arial CE"/>
              <a:cs typeface="Arial CE"/>
            </a:rPr>
            <a:t>средно на сигнала на всеки стандарт</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2</xdr:col>
      <xdr:colOff>466725</xdr:colOff>
      <xdr:row>56</xdr:row>
      <xdr:rowOff>38100</xdr:rowOff>
    </xdr:from>
    <xdr:to>
      <xdr:col>3</xdr:col>
      <xdr:colOff>571500</xdr:colOff>
      <xdr:row>60</xdr:row>
      <xdr:rowOff>114300</xdr:rowOff>
    </xdr:to>
    <xdr:sp macro="" textlink="">
      <xdr:nvSpPr>
        <xdr:cNvPr id="108545" name="AutoShape 1"/>
        <xdr:cNvSpPr>
          <a:spLocks noChangeArrowheads="1"/>
        </xdr:cNvSpPr>
      </xdr:nvSpPr>
      <xdr:spPr bwMode="auto">
        <a:xfrm>
          <a:off x="1076325" y="9363075"/>
          <a:ext cx="1152525" cy="723900"/>
        </a:xfrm>
        <a:prstGeom prst="wedgeRectCallout">
          <a:avLst>
            <a:gd name="adj1" fmla="val -86366"/>
            <a:gd name="adj2" fmla="val -80264"/>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bg-BG" sz="1000" b="0" i="0" u="none" strike="noStrike" baseline="0">
              <a:solidFill>
                <a:srgbClr val="000000"/>
              </a:solidFill>
              <a:latin typeface="Arial CE"/>
              <a:cs typeface="Arial CE"/>
            </a:rPr>
            <a:t>Общо стандартно</a:t>
          </a:r>
        </a:p>
        <a:p>
          <a:pPr algn="l" rtl="0">
            <a:defRPr sz="1000"/>
          </a:pPr>
          <a:r>
            <a:rPr lang="bg-BG" sz="1000" b="0" i="0" u="none" strike="noStrike" baseline="0">
              <a:solidFill>
                <a:srgbClr val="000000"/>
              </a:solidFill>
              <a:latin typeface="Arial CE"/>
              <a:cs typeface="Arial CE"/>
            </a:rPr>
            <a:t>отклонение на резултатите от 8-те експеримента</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3</xdr:col>
      <xdr:colOff>371475</xdr:colOff>
      <xdr:row>4</xdr:row>
      <xdr:rowOff>123825</xdr:rowOff>
    </xdr:from>
    <xdr:to>
      <xdr:col>8</xdr:col>
      <xdr:colOff>466725</xdr:colOff>
      <xdr:row>20</xdr:row>
      <xdr:rowOff>123825</xdr:rowOff>
    </xdr:to>
    <xdr:graphicFrame macro="">
      <xdr:nvGraphicFramePr>
        <xdr:cNvPr id="10559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466725</xdr:colOff>
      <xdr:row>4</xdr:row>
      <xdr:rowOff>123825</xdr:rowOff>
    </xdr:from>
    <xdr:to>
      <xdr:col>11</xdr:col>
      <xdr:colOff>200025</xdr:colOff>
      <xdr:row>20</xdr:row>
      <xdr:rowOff>123825</xdr:rowOff>
    </xdr:to>
    <xdr:graphicFrame macro="">
      <xdr:nvGraphicFramePr>
        <xdr:cNvPr id="10559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15</xdr:col>
      <xdr:colOff>447675</xdr:colOff>
      <xdr:row>0</xdr:row>
      <xdr:rowOff>123825</xdr:rowOff>
    </xdr:from>
    <xdr:to>
      <xdr:col>21</xdr:col>
      <xdr:colOff>19050</xdr:colOff>
      <xdr:row>9</xdr:row>
      <xdr:rowOff>0</xdr:rowOff>
    </xdr:to>
    <xdr:graphicFrame macro="">
      <xdr:nvGraphicFramePr>
        <xdr:cNvPr id="6355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333375</xdr:colOff>
      <xdr:row>11</xdr:row>
      <xdr:rowOff>152400</xdr:rowOff>
    </xdr:from>
    <xdr:to>
      <xdr:col>5</xdr:col>
      <xdr:colOff>104775</xdr:colOff>
      <xdr:row>26</xdr:row>
      <xdr:rowOff>28575</xdr:rowOff>
    </xdr:to>
    <xdr:graphicFrame macro="">
      <xdr:nvGraphicFramePr>
        <xdr:cNvPr id="1024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123825</xdr:colOff>
      <xdr:row>5</xdr:row>
      <xdr:rowOff>9525</xdr:rowOff>
    </xdr:from>
    <xdr:to>
      <xdr:col>17</xdr:col>
      <xdr:colOff>361950</xdr:colOff>
      <xdr:row>23</xdr:row>
      <xdr:rowOff>142875</xdr:rowOff>
    </xdr:to>
    <xdr:graphicFrame macro="">
      <xdr:nvGraphicFramePr>
        <xdr:cNvPr id="187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200025</xdr:colOff>
      <xdr:row>5</xdr:row>
      <xdr:rowOff>19050</xdr:rowOff>
    </xdr:from>
    <xdr:to>
      <xdr:col>14</xdr:col>
      <xdr:colOff>200025</xdr:colOff>
      <xdr:row>20</xdr:row>
      <xdr:rowOff>19050</xdr:rowOff>
    </xdr:to>
    <xdr:sp macro="" textlink="">
      <xdr:nvSpPr>
        <xdr:cNvPr id="18779" name="Line 38"/>
        <xdr:cNvSpPr>
          <a:spLocks noChangeShapeType="1"/>
        </xdr:cNvSpPr>
      </xdr:nvSpPr>
      <xdr:spPr bwMode="auto">
        <a:xfrm>
          <a:off x="8362950" y="1266825"/>
          <a:ext cx="0" cy="2438400"/>
        </a:xfrm>
        <a:prstGeom prst="line">
          <a:avLst/>
        </a:prstGeom>
        <a:noFill/>
        <a:ln w="19050">
          <a:solidFill>
            <a:srgbClr val="FF0000"/>
          </a:solidFill>
          <a:round/>
          <a:headEnd/>
          <a:tailEnd type="triangle" w="med" len="med"/>
        </a:ln>
      </xdr:spPr>
    </xdr:sp>
    <xdr:clientData/>
  </xdr:twoCellAnchor>
  <xdr:twoCellAnchor>
    <xdr:from>
      <xdr:col>12</xdr:col>
      <xdr:colOff>590550</xdr:colOff>
      <xdr:row>5</xdr:row>
      <xdr:rowOff>38100</xdr:rowOff>
    </xdr:from>
    <xdr:to>
      <xdr:col>12</xdr:col>
      <xdr:colOff>590550</xdr:colOff>
      <xdr:row>20</xdr:row>
      <xdr:rowOff>38100</xdr:rowOff>
    </xdr:to>
    <xdr:sp macro="" textlink="">
      <xdr:nvSpPr>
        <xdr:cNvPr id="18780" name="Line 40"/>
        <xdr:cNvSpPr>
          <a:spLocks noChangeShapeType="1"/>
        </xdr:cNvSpPr>
      </xdr:nvSpPr>
      <xdr:spPr bwMode="auto">
        <a:xfrm>
          <a:off x="7620000" y="1285875"/>
          <a:ext cx="0" cy="2438400"/>
        </a:xfrm>
        <a:prstGeom prst="line">
          <a:avLst/>
        </a:prstGeom>
        <a:noFill/>
        <a:ln w="19050">
          <a:solidFill>
            <a:srgbClr val="FF0000"/>
          </a:solidFill>
          <a:round/>
          <a:headEnd/>
          <a:tailEnd type="triangle" w="med" len="med"/>
        </a:ln>
      </xdr:spPr>
    </xdr:sp>
    <xdr:clientData/>
  </xdr:twoCellAnchor>
  <xdr:twoCellAnchor>
    <xdr:from>
      <xdr:col>3</xdr:col>
      <xdr:colOff>47625</xdr:colOff>
      <xdr:row>32</xdr:row>
      <xdr:rowOff>57150</xdr:rowOff>
    </xdr:from>
    <xdr:to>
      <xdr:col>12</xdr:col>
      <xdr:colOff>114300</xdr:colOff>
      <xdr:row>48</xdr:row>
      <xdr:rowOff>57150</xdr:rowOff>
    </xdr:to>
    <xdr:graphicFrame macro="">
      <xdr:nvGraphicFramePr>
        <xdr:cNvPr id="18781"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371474</xdr:colOff>
      <xdr:row>0</xdr:row>
      <xdr:rowOff>482600</xdr:rowOff>
    </xdr:from>
    <xdr:to>
      <xdr:col>39</xdr:col>
      <xdr:colOff>393700</xdr:colOff>
      <xdr:row>27</xdr:row>
      <xdr:rowOff>28575</xdr:rowOff>
    </xdr:to>
    <xdr:graphicFrame macro="">
      <xdr:nvGraphicFramePr>
        <xdr:cNvPr id="18782"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7</xdr:col>
      <xdr:colOff>38100</xdr:colOff>
      <xdr:row>1</xdr:row>
      <xdr:rowOff>85725</xdr:rowOff>
    </xdr:from>
    <xdr:to>
      <xdr:col>13</xdr:col>
      <xdr:colOff>400050</xdr:colOff>
      <xdr:row>14</xdr:row>
      <xdr:rowOff>38100</xdr:rowOff>
    </xdr:to>
    <xdr:graphicFrame macro="">
      <xdr:nvGraphicFramePr>
        <xdr:cNvPr id="487219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133350</xdr:colOff>
      <xdr:row>16</xdr:row>
      <xdr:rowOff>76200</xdr:rowOff>
    </xdr:from>
    <xdr:to>
      <xdr:col>13</xdr:col>
      <xdr:colOff>228600</xdr:colOff>
      <xdr:row>30</xdr:row>
      <xdr:rowOff>152400</xdr:rowOff>
    </xdr:to>
    <xdr:graphicFrame macro="">
      <xdr:nvGraphicFramePr>
        <xdr:cNvPr id="487220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6</xdr:col>
      <xdr:colOff>142875</xdr:colOff>
      <xdr:row>1</xdr:row>
      <xdr:rowOff>142875</xdr:rowOff>
    </xdr:from>
    <xdr:to>
      <xdr:col>11</xdr:col>
      <xdr:colOff>76200</xdr:colOff>
      <xdr:row>16</xdr:row>
      <xdr:rowOff>47625</xdr:rowOff>
    </xdr:to>
    <xdr:graphicFrame macro="">
      <xdr:nvGraphicFramePr>
        <xdr:cNvPr id="453223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7</xdr:col>
      <xdr:colOff>38100</xdr:colOff>
      <xdr:row>1</xdr:row>
      <xdr:rowOff>85725</xdr:rowOff>
    </xdr:from>
    <xdr:to>
      <xdr:col>13</xdr:col>
      <xdr:colOff>400050</xdr:colOff>
      <xdr:row>14</xdr:row>
      <xdr:rowOff>38100</xdr:rowOff>
    </xdr:to>
    <xdr:graphicFrame macro="">
      <xdr:nvGraphicFramePr>
        <xdr:cNvPr id="47872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381000</xdr:colOff>
      <xdr:row>1</xdr:row>
      <xdr:rowOff>47625</xdr:rowOff>
    </xdr:from>
    <xdr:to>
      <xdr:col>12</xdr:col>
      <xdr:colOff>390525</xdr:colOff>
      <xdr:row>18</xdr:row>
      <xdr:rowOff>28575</xdr:rowOff>
    </xdr:to>
    <xdr:graphicFrame macro="">
      <xdr:nvGraphicFramePr>
        <xdr:cNvPr id="892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247650</xdr:colOff>
      <xdr:row>18</xdr:row>
      <xdr:rowOff>66675</xdr:rowOff>
    </xdr:from>
    <xdr:to>
      <xdr:col>14</xdr:col>
      <xdr:colOff>171450</xdr:colOff>
      <xdr:row>31</xdr:row>
      <xdr:rowOff>76200</xdr:rowOff>
    </xdr:to>
    <xdr:graphicFrame macro="">
      <xdr:nvGraphicFramePr>
        <xdr:cNvPr id="892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171450</xdr:colOff>
      <xdr:row>2</xdr:row>
      <xdr:rowOff>47625</xdr:rowOff>
    </xdr:from>
    <xdr:to>
      <xdr:col>5</xdr:col>
      <xdr:colOff>352425</xdr:colOff>
      <xdr:row>17</xdr:row>
      <xdr:rowOff>28575</xdr:rowOff>
    </xdr:to>
    <xdr:pic>
      <xdr:nvPicPr>
        <xdr:cNvPr id="12191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71450" y="438150"/>
          <a:ext cx="2847975" cy="240982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6</xdr:col>
      <xdr:colOff>428625</xdr:colOff>
      <xdr:row>1</xdr:row>
      <xdr:rowOff>19050</xdr:rowOff>
    </xdr:from>
    <xdr:to>
      <xdr:col>12</xdr:col>
      <xdr:colOff>495300</xdr:colOff>
      <xdr:row>12</xdr:row>
      <xdr:rowOff>85725</xdr:rowOff>
    </xdr:to>
    <xdr:graphicFrame macro="">
      <xdr:nvGraphicFramePr>
        <xdr:cNvPr id="461620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400050</xdr:colOff>
      <xdr:row>12</xdr:row>
      <xdr:rowOff>19050</xdr:rowOff>
    </xdr:from>
    <xdr:to>
      <xdr:col>12</xdr:col>
      <xdr:colOff>466725</xdr:colOff>
      <xdr:row>23</xdr:row>
      <xdr:rowOff>85725</xdr:rowOff>
    </xdr:to>
    <xdr:graphicFrame macro="">
      <xdr:nvGraphicFramePr>
        <xdr:cNvPr id="461620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1.vml"/><Relationship Id="rId7" Type="http://schemas.openxmlformats.org/officeDocument/2006/relationships/oleObject" Target="../embeddings/oleObject4.bin"/><Relationship Id="rId12"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3.bin"/><Relationship Id="rId11" Type="http://schemas.openxmlformats.org/officeDocument/2006/relationships/control" Target="../activeX/activeX2.xml"/><Relationship Id="rId5" Type="http://schemas.openxmlformats.org/officeDocument/2006/relationships/oleObject" Target="../embeddings/oleObject2.bin"/><Relationship Id="rId10" Type="http://schemas.openxmlformats.org/officeDocument/2006/relationships/control" Target="../activeX/activeX1.xml"/><Relationship Id="rId4" Type="http://schemas.openxmlformats.org/officeDocument/2006/relationships/oleObject" Target="../embeddings/oleObject1.bin"/><Relationship Id="rId9" Type="http://schemas.openxmlformats.org/officeDocument/2006/relationships/oleObject" Target="../embeddings/oleObject6.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22.bin"/><Relationship Id="rId13" Type="http://schemas.openxmlformats.org/officeDocument/2006/relationships/oleObject" Target="../embeddings/oleObject27.bin"/><Relationship Id="rId18" Type="http://schemas.openxmlformats.org/officeDocument/2006/relationships/comments" Target="../comments9.xml"/><Relationship Id="rId3" Type="http://schemas.openxmlformats.org/officeDocument/2006/relationships/vmlDrawing" Target="../drawings/vmlDrawing10.vml"/><Relationship Id="rId7" Type="http://schemas.openxmlformats.org/officeDocument/2006/relationships/oleObject" Target="../embeddings/oleObject21.bin"/><Relationship Id="rId12" Type="http://schemas.openxmlformats.org/officeDocument/2006/relationships/oleObject" Target="../embeddings/oleObject26.bin"/><Relationship Id="rId17" Type="http://schemas.openxmlformats.org/officeDocument/2006/relationships/control" Target="../activeX/activeX11.xml"/><Relationship Id="rId2" Type="http://schemas.openxmlformats.org/officeDocument/2006/relationships/drawing" Target="../drawings/drawing10.xml"/><Relationship Id="rId16" Type="http://schemas.openxmlformats.org/officeDocument/2006/relationships/control" Target="../activeX/activeX10.xml"/><Relationship Id="rId1" Type="http://schemas.openxmlformats.org/officeDocument/2006/relationships/printerSettings" Target="../printerSettings/printerSettings7.bin"/><Relationship Id="rId6" Type="http://schemas.openxmlformats.org/officeDocument/2006/relationships/oleObject" Target="../embeddings/oleObject20.bin"/><Relationship Id="rId11" Type="http://schemas.openxmlformats.org/officeDocument/2006/relationships/oleObject" Target="../embeddings/oleObject25.bin"/><Relationship Id="rId5" Type="http://schemas.openxmlformats.org/officeDocument/2006/relationships/oleObject" Target="../embeddings/oleObject19.bin"/><Relationship Id="rId15" Type="http://schemas.openxmlformats.org/officeDocument/2006/relationships/control" Target="../activeX/activeX9.xml"/><Relationship Id="rId10" Type="http://schemas.openxmlformats.org/officeDocument/2006/relationships/oleObject" Target="../embeddings/oleObject24.bin"/><Relationship Id="rId4" Type="http://schemas.openxmlformats.org/officeDocument/2006/relationships/oleObject" Target="../embeddings/oleObject18.bin"/><Relationship Id="rId9" Type="http://schemas.openxmlformats.org/officeDocument/2006/relationships/oleObject" Target="../embeddings/oleObject23.bin"/><Relationship Id="rId14" Type="http://schemas.openxmlformats.org/officeDocument/2006/relationships/control" Target="../activeX/activeX8.xml"/></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Microsoft_Office_Excel_97-2003_Worksheet1.xls"/><Relationship Id="rId3" Type="http://schemas.openxmlformats.org/officeDocument/2006/relationships/vmlDrawing" Target="../drawings/vmlDrawing11.vml"/><Relationship Id="rId7" Type="http://schemas.openxmlformats.org/officeDocument/2006/relationships/oleObject" Target="../embeddings/oleObject31.bin"/><Relationship Id="rId12" Type="http://schemas.openxmlformats.org/officeDocument/2006/relationships/comments" Target="../comments10.xml"/><Relationship Id="rId2" Type="http://schemas.openxmlformats.org/officeDocument/2006/relationships/drawing" Target="../drawings/drawing11.xml"/><Relationship Id="rId1" Type="http://schemas.openxmlformats.org/officeDocument/2006/relationships/printerSettings" Target="../printerSettings/printerSettings8.bin"/><Relationship Id="rId6" Type="http://schemas.openxmlformats.org/officeDocument/2006/relationships/oleObject" Target="../embeddings/oleObject30.bin"/><Relationship Id="rId11" Type="http://schemas.openxmlformats.org/officeDocument/2006/relationships/control" Target="../activeX/activeX13.xml"/><Relationship Id="rId5" Type="http://schemas.openxmlformats.org/officeDocument/2006/relationships/oleObject" Target="../embeddings/oleObject29.bin"/><Relationship Id="rId10" Type="http://schemas.openxmlformats.org/officeDocument/2006/relationships/control" Target="../activeX/activeX12.xml"/><Relationship Id="rId4" Type="http://schemas.openxmlformats.org/officeDocument/2006/relationships/oleObject" Target="../embeddings/oleObject28.bin"/><Relationship Id="rId9" Type="http://schemas.openxmlformats.org/officeDocument/2006/relationships/oleObject" Target="../embeddings/oleObject3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omments" Target="../comments11.xml"/><Relationship Id="rId2" Type="http://schemas.openxmlformats.org/officeDocument/2006/relationships/drawing" Target="../drawings/drawing12.xml"/><Relationship Id="rId1" Type="http://schemas.openxmlformats.org/officeDocument/2006/relationships/printerSettings" Target="../printerSettings/printerSettings9.bin"/><Relationship Id="rId6" Type="http://schemas.openxmlformats.org/officeDocument/2006/relationships/control" Target="../activeX/activeX15.xml"/><Relationship Id="rId5" Type="http://schemas.openxmlformats.org/officeDocument/2006/relationships/control" Target="../activeX/activeX14.xml"/><Relationship Id="rId4" Type="http://schemas.openxmlformats.org/officeDocument/2006/relationships/oleObject" Target="../embeddings/oleObject33.bin"/></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8.xml"/><Relationship Id="rId3" Type="http://schemas.openxmlformats.org/officeDocument/2006/relationships/vmlDrawing" Target="../drawings/vmlDrawing13.vml"/><Relationship Id="rId7" Type="http://schemas.openxmlformats.org/officeDocument/2006/relationships/control" Target="../activeX/activeX17.xml"/><Relationship Id="rId2" Type="http://schemas.openxmlformats.org/officeDocument/2006/relationships/drawing" Target="../drawings/drawing13.xml"/><Relationship Id="rId1" Type="http://schemas.openxmlformats.org/officeDocument/2006/relationships/printerSettings" Target="../printerSettings/printerSettings10.bin"/><Relationship Id="rId6" Type="http://schemas.openxmlformats.org/officeDocument/2006/relationships/control" Target="../activeX/activeX16.xml"/><Relationship Id="rId5" Type="http://schemas.openxmlformats.org/officeDocument/2006/relationships/oleObject" Target="../embeddings/oleObject35.bin"/><Relationship Id="rId4" Type="http://schemas.openxmlformats.org/officeDocument/2006/relationships/oleObject" Target="../embeddings/oleObject34.bin"/><Relationship Id="rId9"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oleObject" Target="../embeddings/oleObject36.bin"/><Relationship Id="rId2" Type="http://schemas.openxmlformats.org/officeDocument/2006/relationships/vmlDrawing" Target="../drawings/vmlDrawing14.vml"/><Relationship Id="rId1" Type="http://schemas.openxmlformats.org/officeDocument/2006/relationships/drawing" Target="../drawings/drawing14.xml"/><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8" Type="http://schemas.openxmlformats.org/officeDocument/2006/relationships/comments" Target="../comments14.xml"/><Relationship Id="rId3" Type="http://schemas.openxmlformats.org/officeDocument/2006/relationships/vmlDrawing" Target="../drawings/vmlDrawing15.vml"/><Relationship Id="rId7" Type="http://schemas.openxmlformats.org/officeDocument/2006/relationships/control" Target="../activeX/activeX21.xml"/><Relationship Id="rId2" Type="http://schemas.openxmlformats.org/officeDocument/2006/relationships/drawing" Target="../drawings/drawing15.xml"/><Relationship Id="rId1" Type="http://schemas.openxmlformats.org/officeDocument/2006/relationships/printerSettings" Target="../printerSettings/printerSettings11.bin"/><Relationship Id="rId6" Type="http://schemas.openxmlformats.org/officeDocument/2006/relationships/control" Target="../activeX/activeX20.xml"/><Relationship Id="rId5" Type="http://schemas.openxmlformats.org/officeDocument/2006/relationships/control" Target="../activeX/activeX19.xml"/><Relationship Id="rId4" Type="http://schemas.openxmlformats.org/officeDocument/2006/relationships/oleObject" Target="../embeddings/oleObject37.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2.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3.bin"/><Relationship Id="rId5" Type="http://schemas.openxmlformats.org/officeDocument/2006/relationships/comments" Target="../comments16.xml"/><Relationship Id="rId4" Type="http://schemas.openxmlformats.org/officeDocument/2006/relationships/oleObject" Target="../embeddings/oleObject38.bin"/></Relationships>
</file>

<file path=xl/worksheets/_rels/sheet19.xml.rels><?xml version="1.0" encoding="UTF-8" standalone="yes"?>
<Relationships xmlns="http://schemas.openxmlformats.org/package/2006/relationships"><Relationship Id="rId8" Type="http://schemas.openxmlformats.org/officeDocument/2006/relationships/oleObject" Target="../embeddings/oleObject43.bin"/><Relationship Id="rId3" Type="http://schemas.openxmlformats.org/officeDocument/2006/relationships/vmlDrawing" Target="../drawings/vmlDrawing18.vml"/><Relationship Id="rId7" Type="http://schemas.openxmlformats.org/officeDocument/2006/relationships/oleObject" Target="../embeddings/oleObject42.bin"/><Relationship Id="rId12" Type="http://schemas.openxmlformats.org/officeDocument/2006/relationships/comments" Target="../comments17.xml"/><Relationship Id="rId2" Type="http://schemas.openxmlformats.org/officeDocument/2006/relationships/drawing" Target="../drawings/drawing18.xml"/><Relationship Id="rId1" Type="http://schemas.openxmlformats.org/officeDocument/2006/relationships/printerSettings" Target="../printerSettings/printerSettings14.bin"/><Relationship Id="rId6" Type="http://schemas.openxmlformats.org/officeDocument/2006/relationships/oleObject" Target="../embeddings/oleObject41.bin"/><Relationship Id="rId11" Type="http://schemas.openxmlformats.org/officeDocument/2006/relationships/control" Target="../activeX/activeX24.xml"/><Relationship Id="rId5" Type="http://schemas.openxmlformats.org/officeDocument/2006/relationships/oleObject" Target="../embeddings/oleObject40.bin"/><Relationship Id="rId10" Type="http://schemas.openxmlformats.org/officeDocument/2006/relationships/control" Target="../activeX/activeX23.xml"/><Relationship Id="rId4" Type="http://schemas.openxmlformats.org/officeDocument/2006/relationships/oleObject" Target="../embeddings/oleObject39.bin"/><Relationship Id="rId9" Type="http://schemas.openxmlformats.org/officeDocument/2006/relationships/control" Target="../activeX/activeX2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ntrol" Target="../activeX/activeX5.xml"/><Relationship Id="rId5" Type="http://schemas.openxmlformats.org/officeDocument/2006/relationships/control" Target="../activeX/activeX4.xml"/><Relationship Id="rId4" Type="http://schemas.openxmlformats.org/officeDocument/2006/relationships/control" Target="../activeX/activeX3.xml"/></Relationships>
</file>

<file path=xl/worksheets/_rels/sheet20.xml.rels><?xml version="1.0" encoding="UTF-8" standalone="yes"?>
<Relationships xmlns="http://schemas.openxmlformats.org/package/2006/relationships"><Relationship Id="rId8" Type="http://schemas.openxmlformats.org/officeDocument/2006/relationships/oleObject" Target="../embeddings/oleObject48.bin"/><Relationship Id="rId13" Type="http://schemas.openxmlformats.org/officeDocument/2006/relationships/control" Target="../activeX/activeX27.xml"/><Relationship Id="rId3" Type="http://schemas.openxmlformats.org/officeDocument/2006/relationships/vmlDrawing" Target="../drawings/vmlDrawing19.vml"/><Relationship Id="rId7" Type="http://schemas.openxmlformats.org/officeDocument/2006/relationships/oleObject" Target="../embeddings/oleObject47.bin"/><Relationship Id="rId12" Type="http://schemas.openxmlformats.org/officeDocument/2006/relationships/control" Target="../activeX/activeX26.xml"/><Relationship Id="rId2" Type="http://schemas.openxmlformats.org/officeDocument/2006/relationships/drawing" Target="../drawings/drawing19.xml"/><Relationship Id="rId1" Type="http://schemas.openxmlformats.org/officeDocument/2006/relationships/printerSettings" Target="../printerSettings/printerSettings15.bin"/><Relationship Id="rId6" Type="http://schemas.openxmlformats.org/officeDocument/2006/relationships/oleObject" Target="../embeddings/oleObject46.bin"/><Relationship Id="rId11" Type="http://schemas.openxmlformats.org/officeDocument/2006/relationships/control" Target="../activeX/activeX25.xml"/><Relationship Id="rId5" Type="http://schemas.openxmlformats.org/officeDocument/2006/relationships/oleObject" Target="../embeddings/oleObject45.bin"/><Relationship Id="rId15" Type="http://schemas.openxmlformats.org/officeDocument/2006/relationships/comments" Target="../comments18.xml"/><Relationship Id="rId10" Type="http://schemas.openxmlformats.org/officeDocument/2006/relationships/oleObject" Target="../embeddings/oleObject50.bin"/><Relationship Id="rId4" Type="http://schemas.openxmlformats.org/officeDocument/2006/relationships/oleObject" Target="../embeddings/oleObject44.bin"/><Relationship Id="rId9" Type="http://schemas.openxmlformats.org/officeDocument/2006/relationships/oleObject" Target="../embeddings/oleObject49.bin"/><Relationship Id="rId14" Type="http://schemas.openxmlformats.org/officeDocument/2006/relationships/control" Target="../activeX/activeX28.xml"/></Relationships>
</file>

<file path=xl/worksheets/_rels/sheet21.xml.rels><?xml version="1.0" encoding="UTF-8" standalone="yes"?>
<Relationships xmlns="http://schemas.openxmlformats.org/package/2006/relationships"><Relationship Id="rId8" Type="http://schemas.openxmlformats.org/officeDocument/2006/relationships/comments" Target="../comments19.xml"/><Relationship Id="rId3" Type="http://schemas.openxmlformats.org/officeDocument/2006/relationships/vmlDrawing" Target="../drawings/vmlDrawing20.vml"/><Relationship Id="rId7" Type="http://schemas.openxmlformats.org/officeDocument/2006/relationships/control" Target="../activeX/activeX30.xml"/><Relationship Id="rId2" Type="http://schemas.openxmlformats.org/officeDocument/2006/relationships/drawing" Target="../drawings/drawing20.xml"/><Relationship Id="rId1" Type="http://schemas.openxmlformats.org/officeDocument/2006/relationships/printerSettings" Target="../printerSettings/printerSettings16.bin"/><Relationship Id="rId6" Type="http://schemas.openxmlformats.org/officeDocument/2006/relationships/control" Target="../activeX/activeX29.xml"/><Relationship Id="rId5" Type="http://schemas.openxmlformats.org/officeDocument/2006/relationships/oleObject" Target="../embeddings/oleObject52.bin"/><Relationship Id="rId4" Type="http://schemas.openxmlformats.org/officeDocument/2006/relationships/oleObject" Target="../embeddings/oleObject51.bin"/></Relationships>
</file>

<file path=xl/worksheets/_rels/sheet22.xml.rels><?xml version="1.0" encoding="UTF-8" standalone="yes"?>
<Relationships xmlns="http://schemas.openxmlformats.org/package/2006/relationships"><Relationship Id="rId8" Type="http://schemas.openxmlformats.org/officeDocument/2006/relationships/control" Target="../activeX/activeX33.xml"/><Relationship Id="rId3" Type="http://schemas.openxmlformats.org/officeDocument/2006/relationships/vmlDrawing" Target="../drawings/vmlDrawing21.vml"/><Relationship Id="rId7" Type="http://schemas.openxmlformats.org/officeDocument/2006/relationships/control" Target="../activeX/activeX32.xml"/><Relationship Id="rId2" Type="http://schemas.openxmlformats.org/officeDocument/2006/relationships/drawing" Target="../drawings/drawing21.xml"/><Relationship Id="rId1" Type="http://schemas.openxmlformats.org/officeDocument/2006/relationships/printerSettings" Target="../printerSettings/printerSettings17.bin"/><Relationship Id="rId6" Type="http://schemas.openxmlformats.org/officeDocument/2006/relationships/control" Target="../activeX/activeX31.xml"/><Relationship Id="rId5" Type="http://schemas.openxmlformats.org/officeDocument/2006/relationships/oleObject" Target="../embeddings/oleObject54.bin"/><Relationship Id="rId10" Type="http://schemas.openxmlformats.org/officeDocument/2006/relationships/comments" Target="../comments20.xml"/><Relationship Id="rId4" Type="http://schemas.openxmlformats.org/officeDocument/2006/relationships/oleObject" Target="../embeddings/oleObject53.bin"/><Relationship Id="rId9" Type="http://schemas.openxmlformats.org/officeDocument/2006/relationships/control" Target="../activeX/activeX34.xml"/></Relationships>
</file>

<file path=xl/worksheets/_rels/sheet23.xml.rels><?xml version="1.0" encoding="UTF-8" standalone="yes"?>
<Relationships xmlns="http://schemas.openxmlformats.org/package/2006/relationships"><Relationship Id="rId8" Type="http://schemas.openxmlformats.org/officeDocument/2006/relationships/control" Target="../activeX/activeX37.xml"/><Relationship Id="rId3" Type="http://schemas.openxmlformats.org/officeDocument/2006/relationships/vmlDrawing" Target="../drawings/vmlDrawing22.vml"/><Relationship Id="rId7" Type="http://schemas.openxmlformats.org/officeDocument/2006/relationships/control" Target="../activeX/activeX36.xml"/><Relationship Id="rId2" Type="http://schemas.openxmlformats.org/officeDocument/2006/relationships/drawing" Target="../drawings/drawing22.xml"/><Relationship Id="rId1" Type="http://schemas.openxmlformats.org/officeDocument/2006/relationships/printerSettings" Target="../printerSettings/printerSettings18.bin"/><Relationship Id="rId6" Type="http://schemas.openxmlformats.org/officeDocument/2006/relationships/control" Target="../activeX/activeX35.xml"/><Relationship Id="rId5" Type="http://schemas.openxmlformats.org/officeDocument/2006/relationships/oleObject" Target="../embeddings/oleObject56.bin"/><Relationship Id="rId10" Type="http://schemas.openxmlformats.org/officeDocument/2006/relationships/comments" Target="../comments21.xml"/><Relationship Id="rId4" Type="http://schemas.openxmlformats.org/officeDocument/2006/relationships/oleObject" Target="../embeddings/oleObject55.bin"/><Relationship Id="rId9" Type="http://schemas.openxmlformats.org/officeDocument/2006/relationships/control" Target="../activeX/activeX3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19.bin"/><Relationship Id="rId6" Type="http://schemas.openxmlformats.org/officeDocument/2006/relationships/comments" Target="../comments22.xml"/><Relationship Id="rId5" Type="http://schemas.openxmlformats.org/officeDocument/2006/relationships/control" Target="../activeX/activeX40.xml"/><Relationship Id="rId4" Type="http://schemas.openxmlformats.org/officeDocument/2006/relationships/control" Target="../activeX/activeX39.xml"/></Relationships>
</file>

<file path=xl/worksheets/_rels/sheet25.xml.rels><?xml version="1.0" encoding="UTF-8" standalone="yes"?>
<Relationships xmlns="http://schemas.openxmlformats.org/package/2006/relationships"><Relationship Id="rId8" Type="http://schemas.openxmlformats.org/officeDocument/2006/relationships/oleObject" Target="../embeddings/oleObject62.bin"/><Relationship Id="rId13" Type="http://schemas.openxmlformats.org/officeDocument/2006/relationships/control" Target="../activeX/activeX44.xml"/><Relationship Id="rId3" Type="http://schemas.openxmlformats.org/officeDocument/2006/relationships/oleObject" Target="../embeddings/oleObject57.bin"/><Relationship Id="rId7" Type="http://schemas.openxmlformats.org/officeDocument/2006/relationships/oleObject" Target="../embeddings/oleObject61.bin"/><Relationship Id="rId12" Type="http://schemas.openxmlformats.org/officeDocument/2006/relationships/control" Target="../activeX/activeX43.xml"/><Relationship Id="rId2" Type="http://schemas.openxmlformats.org/officeDocument/2006/relationships/vmlDrawing" Target="../drawings/vmlDrawing24.vml"/><Relationship Id="rId1" Type="http://schemas.openxmlformats.org/officeDocument/2006/relationships/printerSettings" Target="../printerSettings/printerSettings20.bin"/><Relationship Id="rId6" Type="http://schemas.openxmlformats.org/officeDocument/2006/relationships/oleObject" Target="../embeddings/oleObject60.bin"/><Relationship Id="rId11" Type="http://schemas.openxmlformats.org/officeDocument/2006/relationships/control" Target="../activeX/activeX42.xml"/><Relationship Id="rId5" Type="http://schemas.openxmlformats.org/officeDocument/2006/relationships/oleObject" Target="../embeddings/oleObject59.bin"/><Relationship Id="rId15" Type="http://schemas.openxmlformats.org/officeDocument/2006/relationships/comments" Target="../comments23.xml"/><Relationship Id="rId10" Type="http://schemas.openxmlformats.org/officeDocument/2006/relationships/control" Target="../activeX/activeX41.xml"/><Relationship Id="rId4" Type="http://schemas.openxmlformats.org/officeDocument/2006/relationships/oleObject" Target="../embeddings/oleObject58.bin"/><Relationship Id="rId9" Type="http://schemas.openxmlformats.org/officeDocument/2006/relationships/oleObject" Target="../embeddings/oleObject63.bin"/><Relationship Id="rId14" Type="http://schemas.openxmlformats.org/officeDocument/2006/relationships/control" Target="../activeX/activeX4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1.bin"/><Relationship Id="rId5" Type="http://schemas.openxmlformats.org/officeDocument/2006/relationships/comments" Target="../comments24.xml"/><Relationship Id="rId4" Type="http://schemas.openxmlformats.org/officeDocument/2006/relationships/oleObject" Target="../embeddings/oleObject64.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2.bin"/><Relationship Id="rId4" Type="http://schemas.openxmlformats.org/officeDocument/2006/relationships/comments" Target="../comments25.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7.vml"/><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7" Type="http://schemas.openxmlformats.org/officeDocument/2006/relationships/comments" Target="../comments27.xml"/><Relationship Id="rId2" Type="http://schemas.openxmlformats.org/officeDocument/2006/relationships/drawing" Target="../drawings/drawing27.xml"/><Relationship Id="rId1" Type="http://schemas.openxmlformats.org/officeDocument/2006/relationships/printerSettings" Target="../printerSettings/printerSettings23.bin"/><Relationship Id="rId6" Type="http://schemas.openxmlformats.org/officeDocument/2006/relationships/control" Target="../activeX/activeX47.xml"/><Relationship Id="rId5" Type="http://schemas.openxmlformats.org/officeDocument/2006/relationships/control" Target="../activeX/activeX46.xml"/><Relationship Id="rId4" Type="http://schemas.openxmlformats.org/officeDocument/2006/relationships/oleObject" Target="../embeddings/oleObject65.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11.bin"/><Relationship Id="rId3" Type="http://schemas.openxmlformats.org/officeDocument/2006/relationships/vmlDrawing" Target="../drawings/vmlDrawing3.vml"/><Relationship Id="rId7" Type="http://schemas.openxmlformats.org/officeDocument/2006/relationships/oleObject" Target="../embeddings/oleObject10.bin"/><Relationship Id="rId12" Type="http://schemas.openxmlformats.org/officeDocument/2006/relationships/comments" Target="../comments2.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9.bin"/><Relationship Id="rId11" Type="http://schemas.openxmlformats.org/officeDocument/2006/relationships/control" Target="../activeX/activeX7.xml"/><Relationship Id="rId5" Type="http://schemas.openxmlformats.org/officeDocument/2006/relationships/oleObject" Target="../embeddings/oleObject8.bin"/><Relationship Id="rId10" Type="http://schemas.openxmlformats.org/officeDocument/2006/relationships/control" Target="../activeX/activeX6.xml"/><Relationship Id="rId4" Type="http://schemas.openxmlformats.org/officeDocument/2006/relationships/oleObject" Target="../embeddings/oleObject7.bin"/><Relationship Id="rId9" Type="http://schemas.openxmlformats.org/officeDocument/2006/relationships/oleObject" Target="../embeddings/oleObject1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7" Type="http://schemas.openxmlformats.org/officeDocument/2006/relationships/comments" Target="../comments28.xml"/><Relationship Id="rId2" Type="http://schemas.openxmlformats.org/officeDocument/2006/relationships/drawing" Target="../drawings/drawing28.xml"/><Relationship Id="rId1" Type="http://schemas.openxmlformats.org/officeDocument/2006/relationships/printerSettings" Target="../printerSettings/printerSettings24.bin"/><Relationship Id="rId6" Type="http://schemas.openxmlformats.org/officeDocument/2006/relationships/control" Target="../activeX/activeX48.xml"/><Relationship Id="rId5" Type="http://schemas.openxmlformats.org/officeDocument/2006/relationships/oleObject" Target="../embeddings/oleObject67.bin"/><Relationship Id="rId4" Type="http://schemas.openxmlformats.org/officeDocument/2006/relationships/oleObject" Target="../embeddings/oleObject66.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25.bin"/><Relationship Id="rId5" Type="http://schemas.openxmlformats.org/officeDocument/2006/relationships/comments" Target="../comments29.xml"/><Relationship Id="rId4" Type="http://schemas.openxmlformats.org/officeDocument/2006/relationships/control" Target="../activeX/activeX49.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26.bin"/><Relationship Id="rId5" Type="http://schemas.openxmlformats.org/officeDocument/2006/relationships/comments" Target="../comments30.xml"/><Relationship Id="rId4" Type="http://schemas.openxmlformats.org/officeDocument/2006/relationships/control" Target="../activeX/activeX50.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2.vml"/><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7" Type="http://schemas.openxmlformats.org/officeDocument/2006/relationships/comments" Target="../comments32.xml"/><Relationship Id="rId2" Type="http://schemas.openxmlformats.org/officeDocument/2006/relationships/drawing" Target="../drawings/drawing33.xml"/><Relationship Id="rId1" Type="http://schemas.openxmlformats.org/officeDocument/2006/relationships/printerSettings" Target="../printerSettings/printerSettings27.bin"/><Relationship Id="rId6" Type="http://schemas.openxmlformats.org/officeDocument/2006/relationships/control" Target="../activeX/activeX52.xml"/><Relationship Id="rId5" Type="http://schemas.openxmlformats.org/officeDocument/2006/relationships/control" Target="../activeX/activeX51.xml"/><Relationship Id="rId4" Type="http://schemas.openxmlformats.org/officeDocument/2006/relationships/oleObject" Target="../embeddings/oleObject68.bin"/></Relationships>
</file>

<file path=xl/worksheets/_rels/sheet35.xml.rels><?xml version="1.0" encoding="UTF-8" standalone="yes"?>
<Relationships xmlns="http://schemas.openxmlformats.org/package/2006/relationships"><Relationship Id="rId3" Type="http://schemas.openxmlformats.org/officeDocument/2006/relationships/oleObject" Target="../embeddings/oleObject69.bin"/><Relationship Id="rId2" Type="http://schemas.openxmlformats.org/officeDocument/2006/relationships/vmlDrawing" Target="../drawings/vmlDrawing34.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4.xml"/><Relationship Id="rId1" Type="http://schemas.openxmlformats.org/officeDocument/2006/relationships/printerSettings" Target="../printerSettings/printerSettings29.bin"/><Relationship Id="rId6" Type="http://schemas.openxmlformats.org/officeDocument/2006/relationships/oleObject" Target="../embeddings/oleObject72.bin"/><Relationship Id="rId5" Type="http://schemas.openxmlformats.org/officeDocument/2006/relationships/oleObject" Target="../embeddings/oleObject71.bin"/><Relationship Id="rId4" Type="http://schemas.openxmlformats.org/officeDocument/2006/relationships/oleObject" Target="../embeddings/oleObject70.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5.xml"/><Relationship Id="rId1" Type="http://schemas.openxmlformats.org/officeDocument/2006/relationships/printerSettings" Target="../printerSettings/printerSettings30.bin"/><Relationship Id="rId6" Type="http://schemas.openxmlformats.org/officeDocument/2006/relationships/comments" Target="../comments33.xml"/><Relationship Id="rId5" Type="http://schemas.openxmlformats.org/officeDocument/2006/relationships/control" Target="../activeX/activeX53.xml"/><Relationship Id="rId4" Type="http://schemas.openxmlformats.org/officeDocument/2006/relationships/oleObject" Target="../embeddings/oleObject73.bin"/></Relationships>
</file>

<file path=xl/worksheets/_rels/sheet38.xml.rels><?xml version="1.0" encoding="UTF-8" standalone="yes"?>
<Relationships xmlns="http://schemas.openxmlformats.org/package/2006/relationships"><Relationship Id="rId8" Type="http://schemas.openxmlformats.org/officeDocument/2006/relationships/oleObject" Target="../embeddings/oleObject78.bin"/><Relationship Id="rId13" Type="http://schemas.openxmlformats.org/officeDocument/2006/relationships/comments" Target="../comments34.xml"/><Relationship Id="rId3" Type="http://schemas.openxmlformats.org/officeDocument/2006/relationships/vmlDrawing" Target="../drawings/vmlDrawing37.vml"/><Relationship Id="rId7" Type="http://schemas.openxmlformats.org/officeDocument/2006/relationships/oleObject" Target="../embeddings/oleObject77.bin"/><Relationship Id="rId12" Type="http://schemas.openxmlformats.org/officeDocument/2006/relationships/oleObject" Target="../embeddings/oleObject82.bin"/><Relationship Id="rId2" Type="http://schemas.openxmlformats.org/officeDocument/2006/relationships/drawing" Target="../drawings/drawing36.xml"/><Relationship Id="rId1" Type="http://schemas.openxmlformats.org/officeDocument/2006/relationships/printerSettings" Target="../printerSettings/printerSettings31.bin"/><Relationship Id="rId6" Type="http://schemas.openxmlformats.org/officeDocument/2006/relationships/oleObject" Target="../embeddings/oleObject76.bin"/><Relationship Id="rId11" Type="http://schemas.openxmlformats.org/officeDocument/2006/relationships/oleObject" Target="../embeddings/oleObject81.bin"/><Relationship Id="rId5" Type="http://schemas.openxmlformats.org/officeDocument/2006/relationships/oleObject" Target="../embeddings/oleObject75.bin"/><Relationship Id="rId10" Type="http://schemas.openxmlformats.org/officeDocument/2006/relationships/oleObject" Target="../embeddings/oleObject80.bin"/><Relationship Id="rId4" Type="http://schemas.openxmlformats.org/officeDocument/2006/relationships/oleObject" Target="../embeddings/oleObject74.bin"/><Relationship Id="rId9" Type="http://schemas.openxmlformats.org/officeDocument/2006/relationships/oleObject" Target="../embeddings/oleObject79.bin"/></Relationships>
</file>

<file path=xl/worksheets/_rels/sheet39.xml.rels><?xml version="1.0" encoding="UTF-8" standalone="yes"?>
<Relationships xmlns="http://schemas.openxmlformats.org/package/2006/relationships"><Relationship Id="rId8" Type="http://schemas.openxmlformats.org/officeDocument/2006/relationships/oleObject" Target="../embeddings/oleObject87.bin"/><Relationship Id="rId13" Type="http://schemas.openxmlformats.org/officeDocument/2006/relationships/control" Target="../activeX/activeX56.xml"/><Relationship Id="rId3" Type="http://schemas.openxmlformats.org/officeDocument/2006/relationships/vmlDrawing" Target="../drawings/vmlDrawing38.vml"/><Relationship Id="rId7" Type="http://schemas.openxmlformats.org/officeDocument/2006/relationships/oleObject" Target="../embeddings/oleObject86.bin"/><Relationship Id="rId12" Type="http://schemas.openxmlformats.org/officeDocument/2006/relationships/control" Target="../activeX/activeX55.xml"/><Relationship Id="rId2" Type="http://schemas.openxmlformats.org/officeDocument/2006/relationships/drawing" Target="../drawings/drawing37.xml"/><Relationship Id="rId1" Type="http://schemas.openxmlformats.org/officeDocument/2006/relationships/printerSettings" Target="../printerSettings/printerSettings32.bin"/><Relationship Id="rId6" Type="http://schemas.openxmlformats.org/officeDocument/2006/relationships/oleObject" Target="../embeddings/oleObject85.bin"/><Relationship Id="rId11" Type="http://schemas.openxmlformats.org/officeDocument/2006/relationships/control" Target="../activeX/activeX54.xml"/><Relationship Id="rId5" Type="http://schemas.openxmlformats.org/officeDocument/2006/relationships/oleObject" Target="../embeddings/oleObject84.bin"/><Relationship Id="rId10" Type="http://schemas.openxmlformats.org/officeDocument/2006/relationships/oleObject" Target="../embeddings/oleObject89.bin"/><Relationship Id="rId4" Type="http://schemas.openxmlformats.org/officeDocument/2006/relationships/oleObject" Target="../embeddings/oleObject83.bin"/><Relationship Id="rId9" Type="http://schemas.openxmlformats.org/officeDocument/2006/relationships/oleObject" Target="../embeddings/oleObject88.bin"/><Relationship Id="rId14" Type="http://schemas.openxmlformats.org/officeDocument/2006/relationships/comments" Target="../comments3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8" Type="http://schemas.openxmlformats.org/officeDocument/2006/relationships/comments" Target="../comments36.xml"/><Relationship Id="rId3" Type="http://schemas.openxmlformats.org/officeDocument/2006/relationships/vmlDrawing" Target="../drawings/vmlDrawing39.vml"/><Relationship Id="rId7" Type="http://schemas.openxmlformats.org/officeDocument/2006/relationships/oleObject" Target="../embeddings/oleObject93.bin"/><Relationship Id="rId2" Type="http://schemas.openxmlformats.org/officeDocument/2006/relationships/drawing" Target="../drawings/drawing38.xml"/><Relationship Id="rId1" Type="http://schemas.openxmlformats.org/officeDocument/2006/relationships/printerSettings" Target="../printerSettings/printerSettings33.bin"/><Relationship Id="rId6" Type="http://schemas.openxmlformats.org/officeDocument/2006/relationships/oleObject" Target="../embeddings/oleObject92.bin"/><Relationship Id="rId5" Type="http://schemas.openxmlformats.org/officeDocument/2006/relationships/oleObject" Target="../embeddings/oleObject91.bin"/><Relationship Id="rId4" Type="http://schemas.openxmlformats.org/officeDocument/2006/relationships/oleObject" Target="../embeddings/oleObject9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9.xml"/><Relationship Id="rId1" Type="http://schemas.openxmlformats.org/officeDocument/2006/relationships/printerSettings" Target="../printerSettings/printerSettings34.bin"/><Relationship Id="rId5" Type="http://schemas.openxmlformats.org/officeDocument/2006/relationships/comments" Target="../comments37.xml"/><Relationship Id="rId4" Type="http://schemas.openxmlformats.org/officeDocument/2006/relationships/oleObject" Target="../embeddings/oleObject9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8" Type="http://schemas.openxmlformats.org/officeDocument/2006/relationships/comments" Target="../comments38.xml"/><Relationship Id="rId3" Type="http://schemas.openxmlformats.org/officeDocument/2006/relationships/vmlDrawing" Target="../drawings/vmlDrawing41.vml"/><Relationship Id="rId7" Type="http://schemas.openxmlformats.org/officeDocument/2006/relationships/oleObject" Target="../embeddings/oleObject98.bin"/><Relationship Id="rId2" Type="http://schemas.openxmlformats.org/officeDocument/2006/relationships/drawing" Target="../drawings/drawing41.xml"/><Relationship Id="rId1" Type="http://schemas.openxmlformats.org/officeDocument/2006/relationships/printerSettings" Target="../printerSettings/printerSettings36.bin"/><Relationship Id="rId6" Type="http://schemas.openxmlformats.org/officeDocument/2006/relationships/oleObject" Target="../embeddings/oleObject97.bin"/><Relationship Id="rId5" Type="http://schemas.openxmlformats.org/officeDocument/2006/relationships/oleObject" Target="../embeddings/oleObject96.bin"/><Relationship Id="rId4" Type="http://schemas.openxmlformats.org/officeDocument/2006/relationships/oleObject" Target="../embeddings/oleObject95.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7" Type="http://schemas.openxmlformats.org/officeDocument/2006/relationships/comments" Target="../comments39.xml"/><Relationship Id="rId2" Type="http://schemas.openxmlformats.org/officeDocument/2006/relationships/drawing" Target="../drawings/drawing42.xml"/><Relationship Id="rId1" Type="http://schemas.openxmlformats.org/officeDocument/2006/relationships/printerSettings" Target="../printerSettings/printerSettings37.bin"/><Relationship Id="rId6" Type="http://schemas.openxmlformats.org/officeDocument/2006/relationships/oleObject" Target="../embeddings/oleObject101.bin"/><Relationship Id="rId5" Type="http://schemas.openxmlformats.org/officeDocument/2006/relationships/oleObject" Target="../embeddings/oleObject100.bin"/><Relationship Id="rId4" Type="http://schemas.openxmlformats.org/officeDocument/2006/relationships/oleObject" Target="../embeddings/oleObject99.bin"/></Relationships>
</file>

<file path=xl/worksheets/_rels/sheet45.xml.rels><?xml version="1.0" encoding="UTF-8" standalone="yes"?>
<Relationships xmlns="http://schemas.openxmlformats.org/package/2006/relationships"><Relationship Id="rId8" Type="http://schemas.openxmlformats.org/officeDocument/2006/relationships/oleObject" Target="../embeddings/oleObject106.bin"/><Relationship Id="rId3" Type="http://schemas.openxmlformats.org/officeDocument/2006/relationships/vmlDrawing" Target="../drawings/vmlDrawing43.vml"/><Relationship Id="rId7" Type="http://schemas.openxmlformats.org/officeDocument/2006/relationships/oleObject" Target="../embeddings/oleObject105.bin"/><Relationship Id="rId12" Type="http://schemas.openxmlformats.org/officeDocument/2006/relationships/comments" Target="../comments40.xml"/><Relationship Id="rId2" Type="http://schemas.openxmlformats.org/officeDocument/2006/relationships/drawing" Target="../drawings/drawing43.xml"/><Relationship Id="rId1" Type="http://schemas.openxmlformats.org/officeDocument/2006/relationships/printerSettings" Target="../printerSettings/printerSettings38.bin"/><Relationship Id="rId6" Type="http://schemas.openxmlformats.org/officeDocument/2006/relationships/oleObject" Target="../embeddings/oleObject104.bin"/><Relationship Id="rId11" Type="http://schemas.openxmlformats.org/officeDocument/2006/relationships/oleObject" Target="../embeddings/oleObject109.bin"/><Relationship Id="rId5" Type="http://schemas.openxmlformats.org/officeDocument/2006/relationships/oleObject" Target="../embeddings/oleObject103.bin"/><Relationship Id="rId10" Type="http://schemas.openxmlformats.org/officeDocument/2006/relationships/oleObject" Target="../embeddings/oleObject108.bin"/><Relationship Id="rId4" Type="http://schemas.openxmlformats.org/officeDocument/2006/relationships/oleObject" Target="../embeddings/oleObject102.bin"/><Relationship Id="rId9" Type="http://schemas.openxmlformats.org/officeDocument/2006/relationships/oleObject" Target="../embeddings/oleObject107.bin"/></Relationships>
</file>

<file path=xl/worksheets/_rels/sheet46.xml.rels><?xml version="1.0" encoding="UTF-8" standalone="yes"?>
<Relationships xmlns="http://schemas.openxmlformats.org/package/2006/relationships"><Relationship Id="rId8" Type="http://schemas.openxmlformats.org/officeDocument/2006/relationships/control" Target="../activeX/activeX58.xml"/><Relationship Id="rId3" Type="http://schemas.openxmlformats.org/officeDocument/2006/relationships/vmlDrawing" Target="../drawings/vmlDrawing44.vml"/><Relationship Id="rId7" Type="http://schemas.openxmlformats.org/officeDocument/2006/relationships/control" Target="../activeX/activeX57.xml"/><Relationship Id="rId2" Type="http://schemas.openxmlformats.org/officeDocument/2006/relationships/drawing" Target="../drawings/drawing44.xml"/><Relationship Id="rId1" Type="http://schemas.openxmlformats.org/officeDocument/2006/relationships/printerSettings" Target="../printerSettings/printerSettings39.bin"/><Relationship Id="rId6" Type="http://schemas.openxmlformats.org/officeDocument/2006/relationships/oleObject" Target="../embeddings/oleObject112.bin"/><Relationship Id="rId5" Type="http://schemas.openxmlformats.org/officeDocument/2006/relationships/oleObject" Target="../embeddings/oleObject111.bin"/><Relationship Id="rId10" Type="http://schemas.openxmlformats.org/officeDocument/2006/relationships/comments" Target="../comments41.xml"/><Relationship Id="rId4" Type="http://schemas.openxmlformats.org/officeDocument/2006/relationships/oleObject" Target="../embeddings/oleObject110.bin"/><Relationship Id="rId9" Type="http://schemas.openxmlformats.org/officeDocument/2006/relationships/control" Target="../activeX/activeX59.xml"/></Relationships>
</file>

<file path=xl/worksheets/_rels/sheet47.xml.rels><?xml version="1.0" encoding="UTF-8" standalone="yes"?>
<Relationships xmlns="http://schemas.openxmlformats.org/package/2006/relationships"><Relationship Id="rId8" Type="http://schemas.openxmlformats.org/officeDocument/2006/relationships/oleObject" Target="../embeddings/oleObject117.bin"/><Relationship Id="rId3" Type="http://schemas.openxmlformats.org/officeDocument/2006/relationships/vmlDrawing" Target="../drawings/vmlDrawing45.vml"/><Relationship Id="rId7" Type="http://schemas.openxmlformats.org/officeDocument/2006/relationships/oleObject" Target="../embeddings/oleObject116.bin"/><Relationship Id="rId12" Type="http://schemas.openxmlformats.org/officeDocument/2006/relationships/comments" Target="../comments42.xml"/><Relationship Id="rId2" Type="http://schemas.openxmlformats.org/officeDocument/2006/relationships/drawing" Target="../drawings/drawing45.xml"/><Relationship Id="rId1" Type="http://schemas.openxmlformats.org/officeDocument/2006/relationships/printerSettings" Target="../printerSettings/printerSettings40.bin"/><Relationship Id="rId6" Type="http://schemas.openxmlformats.org/officeDocument/2006/relationships/oleObject" Target="../embeddings/oleObject115.bin"/><Relationship Id="rId11" Type="http://schemas.openxmlformats.org/officeDocument/2006/relationships/control" Target="../activeX/activeX61.xml"/><Relationship Id="rId5" Type="http://schemas.openxmlformats.org/officeDocument/2006/relationships/oleObject" Target="../embeddings/oleObject114.bin"/><Relationship Id="rId10" Type="http://schemas.openxmlformats.org/officeDocument/2006/relationships/control" Target="../activeX/activeX60.xml"/><Relationship Id="rId4" Type="http://schemas.openxmlformats.org/officeDocument/2006/relationships/oleObject" Target="../embeddings/oleObject113.bin"/><Relationship Id="rId9" Type="http://schemas.openxmlformats.org/officeDocument/2006/relationships/oleObject" Target="../embeddings/oleObject118.bin"/></Relationships>
</file>

<file path=xl/worksheets/_rels/sheet48.xml.rels><?xml version="1.0" encoding="UTF-8" standalone="yes"?>
<Relationships xmlns="http://schemas.openxmlformats.org/package/2006/relationships"><Relationship Id="rId3" Type="http://schemas.openxmlformats.org/officeDocument/2006/relationships/control" Target="../activeX/activeX62.xml"/><Relationship Id="rId2" Type="http://schemas.openxmlformats.org/officeDocument/2006/relationships/vmlDrawing" Target="../drawings/vmlDrawing46.vml"/><Relationship Id="rId1" Type="http://schemas.openxmlformats.org/officeDocument/2006/relationships/drawing" Target="../drawings/drawing46.xml"/><Relationship Id="rId4" Type="http://schemas.openxmlformats.org/officeDocument/2006/relationships/comments" Target="../comments4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8.xml"/><Relationship Id="rId1" Type="http://schemas.openxmlformats.org/officeDocument/2006/relationships/printerSettings" Target="../printerSettings/printerSettings41.bin"/><Relationship Id="rId5" Type="http://schemas.openxmlformats.org/officeDocument/2006/relationships/oleObject" Target="../embeddings/oleObject120.bin"/><Relationship Id="rId4" Type="http://schemas.openxmlformats.org/officeDocument/2006/relationships/oleObject" Target="../embeddings/oleObject119.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9.xml"/><Relationship Id="rId1" Type="http://schemas.openxmlformats.org/officeDocument/2006/relationships/printerSettings" Target="../printerSettings/printerSettings42.bin"/><Relationship Id="rId6" Type="http://schemas.openxmlformats.org/officeDocument/2006/relationships/comments" Target="../comments44.xml"/><Relationship Id="rId5" Type="http://schemas.openxmlformats.org/officeDocument/2006/relationships/oleObject" Target="../embeddings/oleObject122.bin"/><Relationship Id="rId4" Type="http://schemas.openxmlformats.org/officeDocument/2006/relationships/oleObject" Target="../embeddings/oleObject121.bin"/></Relationships>
</file>

<file path=xl/worksheets/_rels/sheet52.xml.rels><?xml version="1.0" encoding="UTF-8" standalone="yes"?>
<Relationships xmlns="http://schemas.openxmlformats.org/package/2006/relationships"><Relationship Id="rId8" Type="http://schemas.openxmlformats.org/officeDocument/2006/relationships/oleObject" Target="../embeddings/oleObject127.bin"/><Relationship Id="rId3" Type="http://schemas.openxmlformats.org/officeDocument/2006/relationships/vmlDrawing" Target="../drawings/vmlDrawing49.vml"/><Relationship Id="rId7" Type="http://schemas.openxmlformats.org/officeDocument/2006/relationships/oleObject" Target="../embeddings/oleObject126.bin"/><Relationship Id="rId2" Type="http://schemas.openxmlformats.org/officeDocument/2006/relationships/drawing" Target="../drawings/drawing50.xml"/><Relationship Id="rId1" Type="http://schemas.openxmlformats.org/officeDocument/2006/relationships/printerSettings" Target="../printerSettings/printerSettings43.bin"/><Relationship Id="rId6" Type="http://schemas.openxmlformats.org/officeDocument/2006/relationships/oleObject" Target="../embeddings/oleObject125.bin"/><Relationship Id="rId5" Type="http://schemas.openxmlformats.org/officeDocument/2006/relationships/oleObject" Target="../embeddings/oleObject124.bin"/><Relationship Id="rId10" Type="http://schemas.openxmlformats.org/officeDocument/2006/relationships/comments" Target="../comments45.xml"/><Relationship Id="rId4" Type="http://schemas.openxmlformats.org/officeDocument/2006/relationships/oleObject" Target="../embeddings/oleObject123.bin"/><Relationship Id="rId9" Type="http://schemas.openxmlformats.org/officeDocument/2006/relationships/oleObject" Target="../embeddings/oleObject128.bin"/></Relationships>
</file>

<file path=xl/worksheets/_rels/sheet53.xml.rels><?xml version="1.0" encoding="UTF-8" standalone="yes"?>
<Relationships xmlns="http://schemas.openxmlformats.org/package/2006/relationships"><Relationship Id="rId3" Type="http://schemas.openxmlformats.org/officeDocument/2006/relationships/oleObject" Target="../embeddings/oleObject129.bin"/><Relationship Id="rId2" Type="http://schemas.openxmlformats.org/officeDocument/2006/relationships/vmlDrawing" Target="../drawings/vmlDrawing50.vml"/><Relationship Id="rId1" Type="http://schemas.openxmlformats.org/officeDocument/2006/relationships/printerSettings" Target="../printerSettings/printerSettings44.bin"/><Relationship Id="rId4" Type="http://schemas.openxmlformats.org/officeDocument/2006/relationships/control" Target="../activeX/activeX63.xml"/></Relationships>
</file>

<file path=xl/worksheets/_rels/sheet54.xml.rels><?xml version="1.0" encoding="UTF-8" standalone="yes"?>
<Relationships xmlns="http://schemas.openxmlformats.org/package/2006/relationships"><Relationship Id="rId8" Type="http://schemas.openxmlformats.org/officeDocument/2006/relationships/control" Target="../activeX/activeX64.xml"/><Relationship Id="rId3" Type="http://schemas.openxmlformats.org/officeDocument/2006/relationships/vmlDrawing" Target="../drawings/vmlDrawing51.vml"/><Relationship Id="rId7" Type="http://schemas.openxmlformats.org/officeDocument/2006/relationships/oleObject" Target="../embeddings/oleObject133.bin"/><Relationship Id="rId2" Type="http://schemas.openxmlformats.org/officeDocument/2006/relationships/drawing" Target="../drawings/drawing51.xml"/><Relationship Id="rId1" Type="http://schemas.openxmlformats.org/officeDocument/2006/relationships/printerSettings" Target="../printerSettings/printerSettings45.bin"/><Relationship Id="rId6" Type="http://schemas.openxmlformats.org/officeDocument/2006/relationships/oleObject" Target="../embeddings/oleObject132.bin"/><Relationship Id="rId5" Type="http://schemas.openxmlformats.org/officeDocument/2006/relationships/oleObject" Target="../embeddings/oleObject131.bin"/><Relationship Id="rId4" Type="http://schemas.openxmlformats.org/officeDocument/2006/relationships/oleObject" Target="../embeddings/oleObject130.bin"/><Relationship Id="rId9" Type="http://schemas.openxmlformats.org/officeDocument/2006/relationships/comments" Target="../comments46.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2.vml"/><Relationship Id="rId7" Type="http://schemas.openxmlformats.org/officeDocument/2006/relationships/comments" Target="../comments47.xml"/><Relationship Id="rId2" Type="http://schemas.openxmlformats.org/officeDocument/2006/relationships/drawing" Target="../drawings/drawing52.xml"/><Relationship Id="rId1" Type="http://schemas.openxmlformats.org/officeDocument/2006/relationships/printerSettings" Target="../printerSettings/printerSettings46.bin"/><Relationship Id="rId6" Type="http://schemas.openxmlformats.org/officeDocument/2006/relationships/oleObject" Target="../embeddings/oleObject136.bin"/><Relationship Id="rId5" Type="http://schemas.openxmlformats.org/officeDocument/2006/relationships/oleObject" Target="../embeddings/oleObject135.bin"/><Relationship Id="rId4" Type="http://schemas.openxmlformats.org/officeDocument/2006/relationships/oleObject" Target="../embeddings/oleObject134.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3.xml"/><Relationship Id="rId1" Type="http://schemas.openxmlformats.org/officeDocument/2006/relationships/printerSettings" Target="../printerSettings/printerSettings47.bin"/><Relationship Id="rId4" Type="http://schemas.openxmlformats.org/officeDocument/2006/relationships/comments" Target="../comments48.xml"/></Relationships>
</file>

<file path=xl/worksheets/_rels/sheet57.xml.rels><?xml version="1.0" encoding="UTF-8" standalone="yes"?>
<Relationships xmlns="http://schemas.openxmlformats.org/package/2006/relationships"><Relationship Id="rId8" Type="http://schemas.openxmlformats.org/officeDocument/2006/relationships/oleObject" Target="../embeddings/oleObject141.bin"/><Relationship Id="rId3" Type="http://schemas.openxmlformats.org/officeDocument/2006/relationships/vmlDrawing" Target="../drawings/vmlDrawing54.vml"/><Relationship Id="rId7" Type="http://schemas.openxmlformats.org/officeDocument/2006/relationships/oleObject" Target="../embeddings/oleObject140.bin"/><Relationship Id="rId2" Type="http://schemas.openxmlformats.org/officeDocument/2006/relationships/drawing" Target="../drawings/drawing54.xml"/><Relationship Id="rId1" Type="http://schemas.openxmlformats.org/officeDocument/2006/relationships/printerSettings" Target="../printerSettings/printerSettings48.bin"/><Relationship Id="rId6" Type="http://schemas.openxmlformats.org/officeDocument/2006/relationships/oleObject" Target="../embeddings/oleObject139.bin"/><Relationship Id="rId5" Type="http://schemas.openxmlformats.org/officeDocument/2006/relationships/oleObject" Target="../embeddings/oleObject138.bin"/><Relationship Id="rId4" Type="http://schemas.openxmlformats.org/officeDocument/2006/relationships/oleObject" Target="../embeddings/oleObject137.bin"/><Relationship Id="rId9" Type="http://schemas.openxmlformats.org/officeDocument/2006/relationships/comments" Target="../comments49.xml"/></Relationships>
</file>

<file path=xl/worksheets/_rels/sheet58.xml.rels><?xml version="1.0" encoding="UTF-8" standalone="yes"?>
<Relationships xmlns="http://schemas.openxmlformats.org/package/2006/relationships"><Relationship Id="rId8" Type="http://schemas.openxmlformats.org/officeDocument/2006/relationships/oleObject" Target="../embeddings/oleObject145.bin"/><Relationship Id="rId3" Type="http://schemas.openxmlformats.org/officeDocument/2006/relationships/vmlDrawing" Target="../drawings/vmlDrawing55.vml"/><Relationship Id="rId7" Type="http://schemas.openxmlformats.org/officeDocument/2006/relationships/oleObject" Target="../embeddings/Microsoft_Office_Excel_97-2003_Worksheet2.xls"/><Relationship Id="rId2" Type="http://schemas.openxmlformats.org/officeDocument/2006/relationships/drawing" Target="../drawings/drawing55.xml"/><Relationship Id="rId1" Type="http://schemas.openxmlformats.org/officeDocument/2006/relationships/printerSettings" Target="../printerSettings/printerSettings49.bin"/><Relationship Id="rId6" Type="http://schemas.openxmlformats.org/officeDocument/2006/relationships/oleObject" Target="../embeddings/oleObject144.bin"/><Relationship Id="rId5" Type="http://schemas.openxmlformats.org/officeDocument/2006/relationships/oleObject" Target="../embeddings/oleObject143.bin"/><Relationship Id="rId10" Type="http://schemas.openxmlformats.org/officeDocument/2006/relationships/comments" Target="../comments50.xml"/><Relationship Id="rId4" Type="http://schemas.openxmlformats.org/officeDocument/2006/relationships/oleObject" Target="../embeddings/oleObject142.bin"/><Relationship Id="rId9" Type="http://schemas.openxmlformats.org/officeDocument/2006/relationships/oleObject" Target="../embeddings/oleObject146.bin"/></Relationships>
</file>

<file path=xl/worksheets/_rels/sheet59.xml.rels><?xml version="1.0" encoding="UTF-8" standalone="yes"?>
<Relationships xmlns="http://schemas.openxmlformats.org/package/2006/relationships"><Relationship Id="rId3" Type="http://schemas.openxmlformats.org/officeDocument/2006/relationships/oleObject" Target="../embeddings/oleObject147.bin"/><Relationship Id="rId2" Type="http://schemas.openxmlformats.org/officeDocument/2006/relationships/vmlDrawing" Target="../drawings/vmlDrawing56.vml"/><Relationship Id="rId1" Type="http://schemas.openxmlformats.org/officeDocument/2006/relationships/printerSettings" Target="../printerSettings/printerSettings50.bin"/><Relationship Id="rId5" Type="http://schemas.openxmlformats.org/officeDocument/2006/relationships/comments" Target="../comments51.xml"/><Relationship Id="rId4" Type="http://schemas.openxmlformats.org/officeDocument/2006/relationships/oleObject" Target="../embeddings/oleObject148.bin"/></Relationships>
</file>

<file path=xl/worksheets/_rels/sheet6.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oleObject" Target="../embeddings/oleObject13.bin"/><Relationship Id="rId7" Type="http://schemas.openxmlformats.org/officeDocument/2006/relationships/oleObject" Target="../embeddings/oleObject17.bin"/><Relationship Id="rId2" Type="http://schemas.openxmlformats.org/officeDocument/2006/relationships/vmlDrawing" Target="../drawings/vmlDrawing6.vml"/><Relationship Id="rId1" Type="http://schemas.openxmlformats.org/officeDocument/2006/relationships/drawing" Target="../drawings/drawing6.xml"/><Relationship Id="rId6" Type="http://schemas.openxmlformats.org/officeDocument/2006/relationships/oleObject" Target="../embeddings/oleObject16.bin"/><Relationship Id="rId5" Type="http://schemas.openxmlformats.org/officeDocument/2006/relationships/oleObject" Target="../embeddings/oleObject15.bin"/><Relationship Id="rId4" Type="http://schemas.openxmlformats.org/officeDocument/2006/relationships/oleObject" Target="../embeddings/oleObject1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6.xml"/><Relationship Id="rId1" Type="http://schemas.openxmlformats.org/officeDocument/2006/relationships/printerSettings" Target="../printerSettings/printerSettings52.bin"/><Relationship Id="rId6" Type="http://schemas.openxmlformats.org/officeDocument/2006/relationships/comments" Target="../comments52.xml"/><Relationship Id="rId5" Type="http://schemas.openxmlformats.org/officeDocument/2006/relationships/oleObject" Target="../embeddings/oleObject150.bin"/><Relationship Id="rId4" Type="http://schemas.openxmlformats.org/officeDocument/2006/relationships/oleObject" Target="../embeddings/oleObject149.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7.xml"/><Relationship Id="rId1" Type="http://schemas.openxmlformats.org/officeDocument/2006/relationships/printerSettings" Target="../printerSettings/printerSettings53.bin"/><Relationship Id="rId6" Type="http://schemas.openxmlformats.org/officeDocument/2006/relationships/control" Target="../activeX/activeX66.xml"/><Relationship Id="rId5" Type="http://schemas.openxmlformats.org/officeDocument/2006/relationships/control" Target="../activeX/activeX65.xml"/><Relationship Id="rId4" Type="http://schemas.openxmlformats.org/officeDocument/2006/relationships/oleObject" Target="../embeddings/oleObject151.bin"/></Relationships>
</file>

<file path=xl/worksheets/_rels/sheet63.xml.rels><?xml version="1.0" encoding="UTF-8" standalone="yes"?>
<Relationships xmlns="http://schemas.openxmlformats.org/package/2006/relationships"><Relationship Id="rId8" Type="http://schemas.openxmlformats.org/officeDocument/2006/relationships/comments" Target="../comments53.xml"/><Relationship Id="rId3" Type="http://schemas.openxmlformats.org/officeDocument/2006/relationships/vmlDrawing" Target="../drawings/vmlDrawing59.vml"/><Relationship Id="rId7" Type="http://schemas.openxmlformats.org/officeDocument/2006/relationships/oleObject" Target="../embeddings/oleObject155.bin"/><Relationship Id="rId2" Type="http://schemas.openxmlformats.org/officeDocument/2006/relationships/drawing" Target="../drawings/drawing58.xml"/><Relationship Id="rId1" Type="http://schemas.openxmlformats.org/officeDocument/2006/relationships/printerSettings" Target="../printerSettings/printerSettings54.bin"/><Relationship Id="rId6" Type="http://schemas.openxmlformats.org/officeDocument/2006/relationships/oleObject" Target="../embeddings/oleObject154.bin"/><Relationship Id="rId5" Type="http://schemas.openxmlformats.org/officeDocument/2006/relationships/oleObject" Target="../embeddings/oleObject153.bin"/><Relationship Id="rId4" Type="http://schemas.openxmlformats.org/officeDocument/2006/relationships/oleObject" Target="../embeddings/oleObject152.bin"/></Relationships>
</file>

<file path=xl/worksheets/_rels/sheet64.xml.rels><?xml version="1.0" encoding="UTF-8" standalone="yes"?>
<Relationships xmlns="http://schemas.openxmlformats.org/package/2006/relationships"><Relationship Id="rId2" Type="http://schemas.openxmlformats.org/officeDocument/2006/relationships/comments" Target="../comments54.xml"/><Relationship Id="rId1" Type="http://schemas.openxmlformats.org/officeDocument/2006/relationships/vmlDrawing" Target="../drawings/vmlDrawing60.v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1.vml"/><Relationship Id="rId7" Type="http://schemas.openxmlformats.org/officeDocument/2006/relationships/comments" Target="../comments55.xml"/><Relationship Id="rId2" Type="http://schemas.openxmlformats.org/officeDocument/2006/relationships/drawing" Target="../drawings/drawing59.xml"/><Relationship Id="rId1" Type="http://schemas.openxmlformats.org/officeDocument/2006/relationships/printerSettings" Target="../printerSettings/printerSettings55.bin"/><Relationship Id="rId6" Type="http://schemas.openxmlformats.org/officeDocument/2006/relationships/oleObject" Target="../embeddings/oleObject158.bin"/><Relationship Id="rId5" Type="http://schemas.openxmlformats.org/officeDocument/2006/relationships/oleObject" Target="../embeddings/oleObject157.bin"/><Relationship Id="rId4" Type="http://schemas.openxmlformats.org/officeDocument/2006/relationships/oleObject" Target="../embeddings/oleObject156.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62.vml"/><Relationship Id="rId1" Type="http://schemas.openxmlformats.org/officeDocument/2006/relationships/printerSettings" Target="../printerSettings/printerSettings56.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8.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63.vml"/><Relationship Id="rId1" Type="http://schemas.openxmlformats.org/officeDocument/2006/relationships/printerSettings" Target="../printerSettings/printerSettings57.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15">
    <tabColor theme="6" tint="-0.249977111117893"/>
  </sheetPr>
  <dimension ref="A1:V681"/>
  <sheetViews>
    <sheetView topLeftCell="A4" workbookViewId="0">
      <selection activeCell="B15" sqref="B15"/>
    </sheetView>
  </sheetViews>
  <sheetFormatPr defaultColWidth="10.6640625" defaultRowHeight="12.75"/>
  <cols>
    <col min="1" max="1" width="11.6640625" style="57" customWidth="1"/>
    <col min="2" max="2" width="20.83203125" style="57" customWidth="1"/>
    <col min="3" max="10" width="10.6640625" style="57" customWidth="1"/>
    <col min="11" max="11" width="15.33203125" style="57" customWidth="1"/>
    <col min="12" max="12" width="13.33203125" style="57" customWidth="1"/>
    <col min="13" max="13" width="11.6640625" style="57" customWidth="1"/>
    <col min="14" max="14" width="10.6640625" style="57" customWidth="1"/>
    <col min="15" max="15" width="14.6640625" style="57" customWidth="1"/>
    <col min="16" max="16384" width="10.6640625" style="57"/>
  </cols>
  <sheetData>
    <row r="1" spans="1:12" ht="18">
      <c r="A1" s="1529" t="s">
        <v>473</v>
      </c>
      <c r="B1" s="1529"/>
      <c r="C1" s="1529"/>
      <c r="D1" s="1529"/>
      <c r="E1" s="1529"/>
      <c r="F1" s="1529"/>
      <c r="G1" s="1529"/>
      <c r="H1" s="1529"/>
    </row>
    <row r="2" spans="1:12" ht="13.5" thickBot="1">
      <c r="A2" s="63" t="s">
        <v>474</v>
      </c>
      <c r="B2" s="63"/>
      <c r="C2" s="63"/>
      <c r="D2" s="63"/>
      <c r="E2" s="63"/>
      <c r="F2" s="63"/>
      <c r="G2" s="63"/>
      <c r="H2" s="63"/>
    </row>
    <row r="3" spans="1:12" ht="13.5" thickBot="1">
      <c r="A3" s="1524" t="s">
        <v>392</v>
      </c>
      <c r="B3" s="1525"/>
      <c r="C3" s="1525"/>
      <c r="D3" s="1525"/>
      <c r="E3" s="1526"/>
      <c r="F3" s="63"/>
      <c r="G3" s="63"/>
      <c r="H3" s="63"/>
    </row>
    <row r="4" spans="1:12">
      <c r="A4" s="122"/>
      <c r="B4" s="123"/>
      <c r="C4" s="266"/>
      <c r="D4" s="269"/>
    </row>
    <row r="5" spans="1:12">
      <c r="A5" s="124" t="s">
        <v>390</v>
      </c>
      <c r="B5" s="125">
        <v>30</v>
      </c>
      <c r="D5" s="270"/>
    </row>
    <row r="6" spans="1:12">
      <c r="A6" s="124" t="s">
        <v>391</v>
      </c>
      <c r="B6" s="127">
        <f>FACT(B5)</f>
        <v>2.652528598121911E+32</v>
      </c>
      <c r="D6" s="270"/>
    </row>
    <row r="7" spans="1:12">
      <c r="A7" s="128"/>
      <c r="B7" s="129"/>
      <c r="C7" s="267"/>
      <c r="D7" s="270"/>
    </row>
    <row r="8" spans="1:12" ht="13.5" thickBot="1">
      <c r="A8" s="128"/>
      <c r="B8" s="129"/>
      <c r="C8" s="267"/>
      <c r="D8" s="270"/>
      <c r="L8" s="100"/>
    </row>
    <row r="9" spans="1:12" ht="13.5" thickBot="1">
      <c r="A9" s="60" t="s">
        <v>393</v>
      </c>
      <c r="B9" s="130">
        <v>2</v>
      </c>
      <c r="C9" s="268"/>
      <c r="D9" s="271"/>
      <c r="L9" s="100"/>
    </row>
    <row r="10" spans="1:12" ht="13.5" thickBot="1">
      <c r="A10" s="1524" t="s">
        <v>475</v>
      </c>
      <c r="B10" s="1525"/>
      <c r="C10" s="1525"/>
      <c r="D10" s="1525"/>
      <c r="E10" s="1526"/>
      <c r="L10" s="100"/>
    </row>
    <row r="11" spans="1:12" ht="13.5" thickBot="1">
      <c r="A11" s="1527" t="s">
        <v>479</v>
      </c>
      <c r="B11" s="1527"/>
      <c r="C11" s="1527"/>
      <c r="D11" s="1527"/>
      <c r="E11" s="1527"/>
      <c r="J11" s="165" t="s">
        <v>497</v>
      </c>
      <c r="K11" s="123"/>
      <c r="L11" s="1495">
        <v>343</v>
      </c>
    </row>
    <row r="12" spans="1:12" ht="13.5" thickBot="1">
      <c r="A12" s="60" t="s">
        <v>394</v>
      </c>
      <c r="B12" s="246">
        <f>FACT(B5)/FACT(B5-B9)</f>
        <v>870.00000000000034</v>
      </c>
      <c r="C12" s="111" t="s">
        <v>477</v>
      </c>
      <c r="J12" s="166" t="s">
        <v>492</v>
      </c>
      <c r="K12" s="129"/>
      <c r="L12" s="273">
        <v>256</v>
      </c>
    </row>
    <row r="13" spans="1:12">
      <c r="A13" s="111"/>
      <c r="B13" s="111" t="s">
        <v>562</v>
      </c>
      <c r="C13" s="111"/>
      <c r="D13" s="111"/>
      <c r="J13" s="166" t="s">
        <v>627</v>
      </c>
      <c r="K13" s="129"/>
      <c r="L13" s="273">
        <v>4782969</v>
      </c>
    </row>
    <row r="14" spans="1:12" ht="13.5" thickBot="1">
      <c r="A14" s="111"/>
      <c r="B14" s="111"/>
      <c r="C14" s="111"/>
      <c r="J14" s="166" t="s">
        <v>628</v>
      </c>
      <c r="K14" s="129"/>
      <c r="L14" s="273">
        <v>13983816.000000006</v>
      </c>
    </row>
    <row r="15" spans="1:12" ht="13.5" thickBot="1">
      <c r="A15" s="117" t="s">
        <v>480</v>
      </c>
      <c r="B15" s="121">
        <f>POWER(B5,B9)</f>
        <v>900</v>
      </c>
      <c r="C15" s="111" t="s">
        <v>476</v>
      </c>
      <c r="J15" s="166" t="s">
        <v>493</v>
      </c>
      <c r="K15" s="129"/>
      <c r="L15" s="273" t="s">
        <v>631</v>
      </c>
    </row>
    <row r="16" spans="1:12">
      <c r="J16" s="166" t="s">
        <v>494</v>
      </c>
      <c r="K16" s="129"/>
      <c r="L16" s="273">
        <v>635013559600</v>
      </c>
    </row>
    <row r="17" spans="1:14">
      <c r="J17" s="166" t="s">
        <v>495</v>
      </c>
      <c r="K17" s="129"/>
      <c r="L17" s="273">
        <v>40320</v>
      </c>
    </row>
    <row r="18" spans="1:14">
      <c r="J18" s="166" t="s">
        <v>496</v>
      </c>
      <c r="K18" s="129"/>
      <c r="L18" s="273">
        <v>625</v>
      </c>
    </row>
    <row r="19" spans="1:14" ht="13.5" thickBot="1">
      <c r="J19" s="166" t="s">
        <v>629</v>
      </c>
      <c r="K19" s="129"/>
      <c r="L19" s="273"/>
    </row>
    <row r="20" spans="1:14" ht="13.5" thickBot="1">
      <c r="A20" s="1524" t="s">
        <v>478</v>
      </c>
      <c r="B20" s="1525"/>
      <c r="C20" s="1525"/>
      <c r="D20" s="1525"/>
      <c r="E20" s="1526"/>
      <c r="J20" s="166" t="s">
        <v>555</v>
      </c>
      <c r="K20" s="129"/>
      <c r="L20" s="273">
        <v>36</v>
      </c>
    </row>
    <row r="21" spans="1:14">
      <c r="A21" s="1527" t="s">
        <v>486</v>
      </c>
      <c r="B21" s="1527"/>
      <c r="C21" s="1527"/>
      <c r="D21" s="1527"/>
      <c r="E21" s="1527"/>
      <c r="J21" s="1072" t="s">
        <v>575</v>
      </c>
      <c r="K21" s="129"/>
      <c r="L21" s="273">
        <v>1073741824</v>
      </c>
    </row>
    <row r="22" spans="1:14">
      <c r="A22" s="135" t="s">
        <v>512</v>
      </c>
      <c r="B22" s="121">
        <f>FACT(B5)/(FACT(B9)*FACT(B5-B9))</f>
        <v>435.00000000000017</v>
      </c>
      <c r="C22" s="111" t="s">
        <v>477</v>
      </c>
      <c r="J22" s="166" t="s">
        <v>498</v>
      </c>
      <c r="K22" s="129"/>
      <c r="L22" s="273">
        <v>256</v>
      </c>
    </row>
    <row r="23" spans="1:14" ht="13.5" thickBot="1">
      <c r="J23" s="167"/>
      <c r="K23" s="168"/>
      <c r="L23" s="274">
        <v>256</v>
      </c>
    </row>
    <row r="24" spans="1:14" ht="13.5" thickBot="1"/>
    <row r="25" spans="1:14" ht="13.5" thickBot="1">
      <c r="A25" s="58" t="s">
        <v>402</v>
      </c>
      <c r="B25" s="265">
        <f>(FACT(B5+B9-1))/(FACT(B9)*FACT(B5-1))</f>
        <v>465.00000000000011</v>
      </c>
      <c r="C25" s="111" t="s">
        <v>476</v>
      </c>
      <c r="J25" s="1524" t="s">
        <v>630</v>
      </c>
      <c r="K25" s="1525"/>
      <c r="L25" s="1525"/>
      <c r="M25" s="1525"/>
      <c r="N25" s="1526"/>
    </row>
    <row r="28" spans="1:14" ht="13.5" thickBot="1">
      <c r="N28" s="111"/>
    </row>
    <row r="29" spans="1:14" ht="13.5" thickBot="1">
      <c r="K29" s="60" t="s">
        <v>507</v>
      </c>
      <c r="L29" s="272">
        <f>B22*(0.2^B9)*(0.8^(B5-B9))</f>
        <v>3.3656494818071397E-2</v>
      </c>
    </row>
    <row r="30" spans="1:14" ht="13.5" thickBot="1">
      <c r="K30" s="60" t="s">
        <v>507</v>
      </c>
      <c r="L30" s="127">
        <f>BINOMDIST(B9,B5,0.2,0)</f>
        <v>3.3656494818071328E-2</v>
      </c>
    </row>
    <row r="32" spans="1:14">
      <c r="A32" s="118" t="s">
        <v>481</v>
      </c>
    </row>
    <row r="33" spans="1:7" ht="57" customHeight="1">
      <c r="A33" s="1523" t="s">
        <v>489</v>
      </c>
      <c r="B33" s="1523"/>
      <c r="C33" s="1523"/>
      <c r="D33" s="1523"/>
    </row>
    <row r="34" spans="1:7" ht="33" customHeight="1">
      <c r="A34" s="120" t="s">
        <v>483</v>
      </c>
      <c r="B34" s="1528" t="s">
        <v>1321</v>
      </c>
      <c r="C34" s="1528"/>
      <c r="D34" s="1528"/>
      <c r="E34" s="1528"/>
      <c r="F34" s="1528"/>
      <c r="G34" s="1528"/>
    </row>
    <row r="35" spans="1:7" ht="29.25" customHeight="1">
      <c r="B35" s="108" t="s">
        <v>482</v>
      </c>
      <c r="C35" s="119">
        <v>120</v>
      </c>
    </row>
    <row r="36" spans="1:7" ht="12.75" customHeight="1">
      <c r="B36" s="103"/>
      <c r="C36" s="119"/>
    </row>
    <row r="37" spans="1:7" ht="30.75" customHeight="1">
      <c r="A37" s="120" t="s">
        <v>484</v>
      </c>
      <c r="B37" s="1522" t="s">
        <v>487</v>
      </c>
      <c r="C37" s="1522"/>
      <c r="D37" s="1522"/>
      <c r="E37" s="1522"/>
      <c r="F37" s="1522"/>
      <c r="G37" s="1522"/>
    </row>
    <row r="38" spans="1:7">
      <c r="B38" s="108" t="s">
        <v>482</v>
      </c>
      <c r="C38" s="119">
        <v>60</v>
      </c>
      <c r="D38" s="119">
        <v>125</v>
      </c>
    </row>
    <row r="39" spans="1:7" ht="26.25" customHeight="1">
      <c r="B39" s="103"/>
      <c r="C39" s="119"/>
    </row>
    <row r="40" spans="1:7" ht="55.5" customHeight="1">
      <c r="A40" s="120" t="s">
        <v>485</v>
      </c>
      <c r="B40" s="1528" t="s">
        <v>490</v>
      </c>
      <c r="C40" s="1528"/>
      <c r="D40" s="1528"/>
      <c r="E40" s="1528"/>
      <c r="F40" s="1528"/>
      <c r="G40" s="1528"/>
    </row>
    <row r="41" spans="1:7">
      <c r="B41" s="108" t="s">
        <v>482</v>
      </c>
      <c r="C41" s="119">
        <v>625</v>
      </c>
    </row>
    <row r="42" spans="1:7" ht="30.75" customHeight="1"/>
    <row r="43" spans="1:7" ht="36.75" customHeight="1">
      <c r="A43" s="120" t="s">
        <v>488</v>
      </c>
      <c r="B43" s="1522" t="s">
        <v>491</v>
      </c>
      <c r="C43" s="1522"/>
      <c r="D43" s="1522"/>
      <c r="E43" s="1522"/>
      <c r="F43" s="1522"/>
      <c r="G43" s="1522"/>
    </row>
    <row r="44" spans="1:7">
      <c r="B44" s="108" t="s">
        <v>482</v>
      </c>
      <c r="C44" s="119">
        <v>35</v>
      </c>
    </row>
    <row r="45" spans="1:7" ht="23.25" customHeight="1">
      <c r="B45" s="108" t="s">
        <v>482</v>
      </c>
      <c r="C45" s="119">
        <v>10</v>
      </c>
    </row>
    <row r="681" spans="22:22">
      <c r="V681" s="57" t="s">
        <v>193</v>
      </c>
    </row>
  </sheetData>
  <mergeCells count="12">
    <mergeCell ref="J25:N25"/>
    <mergeCell ref="A3:E3"/>
    <mergeCell ref="A10:E10"/>
    <mergeCell ref="A1:H1"/>
    <mergeCell ref="A11:E11"/>
    <mergeCell ref="B43:G43"/>
    <mergeCell ref="A33:D33"/>
    <mergeCell ref="A20:E20"/>
    <mergeCell ref="A21:E21"/>
    <mergeCell ref="B40:G40"/>
    <mergeCell ref="B37:G37"/>
    <mergeCell ref="B34:G34"/>
  </mergeCells>
  <phoneticPr fontId="28" type="noConversion"/>
  <pageMargins left="0.75" right="0.75" top="1" bottom="1" header="0.5" footer="0.5"/>
  <pageSetup orientation="portrait" r:id="rId1"/>
  <headerFooter alignWithMargins="0"/>
  <drawing r:id="rId2"/>
  <legacyDrawing r:id="rId3"/>
  <oleObjects>
    <oleObject progId="Equation.3" shapeId="15363" r:id="rId4"/>
    <oleObject progId="Equation.3" shapeId="15364" r:id="rId5"/>
    <oleObject progId="Equation.3" shapeId="15370" r:id="rId6"/>
    <oleObject progId="Equation.3" shapeId="15372" r:id="rId7"/>
    <oleObject progId="Equation.3" shapeId="15374" r:id="rId8"/>
    <oleObject progId="Equation.3" shapeId="15404" r:id="rId9"/>
  </oleObjects>
  <controls>
    <control shapeId="15362" r:id="rId10" name="ScrollBar2"/>
    <control shapeId="15361" r:id="rId11" name="ScrollBar1"/>
  </controls>
</worksheet>
</file>

<file path=xl/worksheets/sheet10.xml><?xml version="1.0" encoding="utf-8"?>
<worksheet xmlns="http://schemas.openxmlformats.org/spreadsheetml/2006/main" xmlns:r="http://schemas.openxmlformats.org/officeDocument/2006/relationships">
  <sheetPr codeName="Sheet111"/>
  <dimension ref="B2:F21"/>
  <sheetViews>
    <sheetView zoomScale="80" zoomScaleNormal="80" workbookViewId="0">
      <selection activeCell="D33" sqref="D33"/>
    </sheetView>
  </sheetViews>
  <sheetFormatPr defaultRowHeight="12.75"/>
  <cols>
    <col min="2" max="2" width="11" customWidth="1"/>
    <col min="4" max="4" width="11.1640625" customWidth="1"/>
  </cols>
  <sheetData>
    <row r="2" spans="2:6">
      <c r="D2" t="s">
        <v>1530</v>
      </c>
    </row>
    <row r="3" spans="2:6">
      <c r="C3" t="s">
        <v>1522</v>
      </c>
      <c r="D3" t="s">
        <v>1529</v>
      </c>
      <c r="E3" t="s">
        <v>1531</v>
      </c>
      <c r="F3" t="s">
        <v>1532</v>
      </c>
    </row>
    <row r="4" spans="2:6">
      <c r="B4" t="s">
        <v>1523</v>
      </c>
      <c r="C4">
        <v>0</v>
      </c>
      <c r="D4">
        <v>0</v>
      </c>
      <c r="E4">
        <v>0</v>
      </c>
      <c r="F4">
        <v>0</v>
      </c>
    </row>
    <row r="5" spans="2:6">
      <c r="B5" t="s">
        <v>1524</v>
      </c>
      <c r="C5">
        <v>0.4</v>
      </c>
      <c r="D5">
        <v>1.2E-2</v>
      </c>
      <c r="E5">
        <v>2.3E-2</v>
      </c>
      <c r="F5">
        <v>1.4E-2</v>
      </c>
    </row>
    <row r="6" spans="2:6">
      <c r="B6" t="s">
        <v>1525</v>
      </c>
      <c r="C6">
        <v>1</v>
      </c>
      <c r="D6">
        <v>3.7999999999999999E-2</v>
      </c>
      <c r="E6">
        <v>6.5000000000000002E-2</v>
      </c>
      <c r="F6">
        <v>3.9E-2</v>
      </c>
    </row>
    <row r="7" spans="2:6">
      <c r="B7" t="s">
        <v>1526</v>
      </c>
      <c r="C7">
        <v>2</v>
      </c>
      <c r="D7">
        <v>0.107</v>
      </c>
      <c r="E7">
        <v>0.115</v>
      </c>
      <c r="F7">
        <v>8.1000000000000003E-2</v>
      </c>
    </row>
    <row r="8" spans="2:6">
      <c r="C8" t="s">
        <v>1131</v>
      </c>
      <c r="D8">
        <f>CORREL(D4:D7,$C$4:$C$7)</f>
        <v>0.98741056648803405</v>
      </c>
      <c r="E8">
        <f>CORREL(E4:E7,$C$4:$C$7)</f>
        <v>0.99728488306423957</v>
      </c>
      <c r="F8">
        <f>CORREL(F4:F7,$C$4:$C$7)</f>
        <v>0.99954995261757162</v>
      </c>
    </row>
    <row r="9" spans="2:6">
      <c r="B9" t="s">
        <v>1527</v>
      </c>
      <c r="C9" t="s">
        <v>924</v>
      </c>
      <c r="D9" s="1315">
        <f>SLOPE(D4:D7,$C$4:$C$7)</f>
        <v>5.4339207048458155E-2</v>
      </c>
      <c r="E9" s="1315">
        <f>SLOPE(E4:E7,$C$4:$C$7)</f>
        <v>5.7995594713656395E-2</v>
      </c>
      <c r="F9" s="1315">
        <f>SLOPE(F4:F7,$C$4:$C$7)</f>
        <v>4.0837004405286356E-2</v>
      </c>
    </row>
    <row r="10" spans="2:6">
      <c r="B10" t="s">
        <v>1528</v>
      </c>
      <c r="C10" t="s">
        <v>826</v>
      </c>
      <c r="D10" s="1315">
        <f>INTERCEPT(D4:D7,$C$4:$C$7)</f>
        <v>-6.9383259911894313E-3</v>
      </c>
      <c r="E10" s="1315">
        <f>INTERCEPT(E4:E7,$C$4:$C$7)</f>
        <v>1.4537444933920701E-3</v>
      </c>
      <c r="F10" s="1315">
        <f>INTERCEPT(F4:F7,$C$4:$C$7)</f>
        <v>-1.2114537444933987E-3</v>
      </c>
    </row>
    <row r="13" spans="2:6">
      <c r="D13" t="s">
        <v>1530</v>
      </c>
    </row>
    <row r="14" spans="2:6">
      <c r="C14" t="s">
        <v>1522</v>
      </c>
      <c r="D14" t="s">
        <v>1529</v>
      </c>
      <c r="E14" t="s">
        <v>1531</v>
      </c>
      <c r="F14" t="s">
        <v>1532</v>
      </c>
    </row>
    <row r="15" spans="2:6">
      <c r="B15" t="s">
        <v>1533</v>
      </c>
      <c r="C15">
        <v>0</v>
      </c>
      <c r="D15" s="1314">
        <v>2.9000000000000001E-2</v>
      </c>
      <c r="E15" s="1314">
        <v>0.03</v>
      </c>
      <c r="F15" s="1314">
        <v>2.9000000000000001E-2</v>
      </c>
    </row>
    <row r="16" spans="2:6">
      <c r="B16" t="s">
        <v>1534</v>
      </c>
      <c r="C16">
        <v>0.4</v>
      </c>
      <c r="D16">
        <v>5.3999999999999999E-2</v>
      </c>
      <c r="E16">
        <v>0.05</v>
      </c>
      <c r="F16">
        <v>4.1000000000000002E-2</v>
      </c>
    </row>
    <row r="17" spans="2:6">
      <c r="B17" t="s">
        <v>1535</v>
      </c>
      <c r="C17">
        <v>1</v>
      </c>
      <c r="D17">
        <v>7.0000000000000007E-2</v>
      </c>
      <c r="E17" s="1314">
        <v>8.5000000000000006E-2</v>
      </c>
      <c r="F17">
        <v>7.0000000000000007E-2</v>
      </c>
    </row>
    <row r="18" spans="2:6">
      <c r="B18" t="s">
        <v>1536</v>
      </c>
      <c r="C18">
        <v>2</v>
      </c>
      <c r="D18">
        <v>0.13900000000000001</v>
      </c>
      <c r="E18">
        <v>0.13500000000000001</v>
      </c>
      <c r="F18">
        <v>9.7000000000000003E-2</v>
      </c>
    </row>
    <row r="19" spans="2:6">
      <c r="C19" t="s">
        <v>1131</v>
      </c>
      <c r="D19">
        <f>CORREL(D15:D18,$C$4:$C$7)</f>
        <v>0.9871961295250693</v>
      </c>
      <c r="E19">
        <f>CORREL(E15:E18,$C$4:$C$7)</f>
        <v>0.99949690768542065</v>
      </c>
      <c r="F19">
        <f>CORREL(F15:F18,$C$4:$C$7)</f>
        <v>0.99228040241098547</v>
      </c>
    </row>
    <row r="20" spans="2:6">
      <c r="B20" t="s">
        <v>1527</v>
      </c>
      <c r="C20" t="s">
        <v>924</v>
      </c>
      <c r="D20" s="1316">
        <f>SLOPE(D15:D18,$C$4:$C$7)</f>
        <v>5.3480176211453755E-2</v>
      </c>
      <c r="E20" s="1316">
        <f>SLOPE(E15:E18,$C$4:$C$7)</f>
        <v>5.2863436123348026E-2</v>
      </c>
      <c r="F20" s="1316">
        <f>SLOPE(F15:F18,$C$4:$C$7)</f>
        <v>3.4779735682819383E-2</v>
      </c>
    </row>
    <row r="21" spans="2:6">
      <c r="B21" t="s">
        <v>1528</v>
      </c>
      <c r="C21" t="s">
        <v>826</v>
      </c>
      <c r="D21" s="1316">
        <f>INTERCEPT(D15:D18,$C$4:$C$7)</f>
        <v>2.754185022026432E-2</v>
      </c>
      <c r="E21" s="1316">
        <f>INTERCEPT(E15:E18,$C$4:$C$7)</f>
        <v>3.0066079295154188E-2</v>
      </c>
      <c r="F21" s="1316">
        <f>INTERCEPT(F15:F18,$C$4:$C$7)</f>
        <v>2.9687224669603531E-2</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sheetPr codeName="Sheet6">
    <tabColor theme="6" tint="0.39997558519241921"/>
  </sheetPr>
  <dimension ref="A1:V681"/>
  <sheetViews>
    <sheetView zoomScale="110" workbookViewId="0">
      <selection activeCell="H15" sqref="H15"/>
    </sheetView>
  </sheetViews>
  <sheetFormatPr defaultColWidth="10.6640625" defaultRowHeight="12.75"/>
  <cols>
    <col min="1" max="1" width="8.5" style="10" customWidth="1"/>
    <col min="2" max="2" width="12.33203125" style="10" customWidth="1"/>
    <col min="3" max="3" width="8.1640625" style="10" customWidth="1"/>
    <col min="4" max="4" width="6.33203125" style="10" customWidth="1"/>
    <col min="5" max="5" width="15.1640625" style="10" customWidth="1"/>
    <col min="6" max="6" width="10.83203125" style="10" customWidth="1"/>
    <col min="7" max="8" width="10.6640625" style="10" customWidth="1"/>
    <col min="9" max="9" width="11" style="10" customWidth="1"/>
    <col min="10" max="10" width="10.6640625" style="10" customWidth="1"/>
    <col min="11" max="11" width="14.5" style="10" customWidth="1"/>
    <col min="12" max="12" width="10.6640625" style="10" customWidth="1"/>
    <col min="13" max="13" width="12.5" style="10" customWidth="1"/>
    <col min="14" max="16" width="10.6640625" style="10" customWidth="1"/>
    <col min="17" max="17" width="20.6640625" style="10" customWidth="1"/>
    <col min="18" max="16384" width="10.6640625" style="10"/>
  </cols>
  <sheetData>
    <row r="1" spans="1:8" ht="18">
      <c r="A1" s="1529" t="s">
        <v>554</v>
      </c>
      <c r="B1" s="1529"/>
      <c r="C1" s="1529"/>
      <c r="D1" s="1529"/>
      <c r="E1" s="1529"/>
      <c r="F1" s="1529"/>
      <c r="G1" s="1529"/>
      <c r="H1" s="1529"/>
    </row>
    <row r="2" spans="1:8" ht="12.75" customHeight="1">
      <c r="A2" s="1547" t="s">
        <v>330</v>
      </c>
      <c r="B2" s="1547"/>
      <c r="C2" s="1547"/>
      <c r="D2" s="1547"/>
      <c r="E2" s="1547"/>
      <c r="F2" s="1547"/>
    </row>
    <row r="3" spans="1:8" ht="24.75" customHeight="1">
      <c r="A3" s="1547" t="s">
        <v>648</v>
      </c>
      <c r="B3" s="1547"/>
      <c r="C3" s="1547"/>
      <c r="D3" s="1547"/>
      <c r="E3" s="1547"/>
      <c r="F3" s="1547"/>
    </row>
    <row r="4" spans="1:8">
      <c r="B4" s="86" t="s">
        <v>305</v>
      </c>
      <c r="C4" s="48">
        <v>0</v>
      </c>
      <c r="E4" s="85" t="s">
        <v>306</v>
      </c>
      <c r="F4" s="12">
        <f>NORMDIST(C6,C4,C5,TRUE)</f>
        <v>0.53307423019242017</v>
      </c>
    </row>
    <row r="5" spans="1:8">
      <c r="B5" s="86" t="s">
        <v>424</v>
      </c>
      <c r="C5" s="48">
        <v>1</v>
      </c>
      <c r="E5" s="85" t="s">
        <v>307</v>
      </c>
      <c r="F5" s="11">
        <f>1-F4</f>
        <v>0.46692576980757983</v>
      </c>
    </row>
    <row r="6" spans="1:8">
      <c r="A6" s="116" t="s">
        <v>469</v>
      </c>
      <c r="B6" s="87" t="s">
        <v>468</v>
      </c>
      <c r="C6" s="48">
        <f>B8</f>
        <v>8.3000000000000004E-2</v>
      </c>
      <c r="E6" s="90" t="s">
        <v>308</v>
      </c>
      <c r="F6" s="23">
        <f>2*F4-1</f>
        <v>6.6148460384840346E-2</v>
      </c>
      <c r="G6" s="90" t="s">
        <v>472</v>
      </c>
    </row>
    <row r="7" spans="1:8">
      <c r="A7" s="116" t="s">
        <v>470</v>
      </c>
      <c r="B7" s="113" t="s">
        <v>466</v>
      </c>
      <c r="C7" s="321">
        <f>-B8</f>
        <v>-8.3000000000000004E-2</v>
      </c>
      <c r="D7" s="115" t="s">
        <v>471</v>
      </c>
      <c r="E7" s="90" t="s">
        <v>467</v>
      </c>
      <c r="F7" s="114">
        <f>F4-G7</f>
        <v>6.6148460384840346E-2</v>
      </c>
      <c r="G7" s="24">
        <f>NORMDIST(C7,C4,C5,TRUE)</f>
        <v>0.46692576980757983</v>
      </c>
    </row>
    <row r="8" spans="1:8">
      <c r="A8" s="116" t="s">
        <v>653</v>
      </c>
      <c r="B8" s="300">
        <f>F8/1000</f>
        <v>8.3000000000000004E-2</v>
      </c>
      <c r="C8" s="116"/>
      <c r="D8" s="116"/>
      <c r="E8" s="116"/>
      <c r="F8" s="300">
        <v>83</v>
      </c>
      <c r="G8" s="116"/>
    </row>
    <row r="9" spans="1:8" ht="13.5" customHeight="1"/>
    <row r="10" spans="1:8">
      <c r="A10" s="1547" t="s">
        <v>647</v>
      </c>
      <c r="B10" s="1547"/>
      <c r="C10" s="1547"/>
      <c r="D10" s="1547"/>
      <c r="E10" s="1547"/>
      <c r="F10" s="1547"/>
    </row>
    <row r="11" spans="1:8">
      <c r="A11" s="115" t="s">
        <v>650</v>
      </c>
      <c r="B11" s="85" t="s">
        <v>306</v>
      </c>
      <c r="C11" s="323">
        <f>1-C12</f>
        <v>0.999</v>
      </c>
      <c r="E11" s="16" t="s">
        <v>309</v>
      </c>
      <c r="F11" s="17">
        <f>NORMINV(C11,C4,C5)</f>
        <v>3.0902323061677848</v>
      </c>
      <c r="G11" s="86" t="s">
        <v>651</v>
      </c>
    </row>
    <row r="12" spans="1:8">
      <c r="B12" s="86" t="s">
        <v>325</v>
      </c>
      <c r="C12" s="324">
        <f>G12*0.001</f>
        <v>1E-3</v>
      </c>
      <c r="G12" s="300">
        <v>1</v>
      </c>
    </row>
    <row r="14" spans="1:8">
      <c r="A14" s="115" t="s">
        <v>649</v>
      </c>
      <c r="B14" s="87" t="s">
        <v>338</v>
      </c>
      <c r="C14" s="322">
        <f>C11</f>
        <v>0.999</v>
      </c>
      <c r="E14" s="16" t="s">
        <v>138</v>
      </c>
      <c r="F14" s="49">
        <f>NORMINV((C14+1)/2,C4,C5)</f>
        <v>3.2905267314916609</v>
      </c>
    </row>
    <row r="15" spans="1:8">
      <c r="B15" s="86" t="s">
        <v>652</v>
      </c>
      <c r="C15" s="324">
        <f>(1-C14)/2</f>
        <v>5.0000000000000044E-4</v>
      </c>
      <c r="E15" s="1096" t="s">
        <v>137</v>
      </c>
      <c r="F15" s="49">
        <f>(C4-F14)+C4</f>
        <v>-3.2905267314916609</v>
      </c>
      <c r="G15" s="299"/>
    </row>
    <row r="17" spans="1:6" ht="24.75" customHeight="1">
      <c r="A17" s="88"/>
      <c r="B17" s="89" t="s">
        <v>323</v>
      </c>
      <c r="C17" s="88"/>
      <c r="D17" s="88"/>
      <c r="E17" s="88"/>
      <c r="F17" s="88"/>
    </row>
    <row r="18" spans="1:6">
      <c r="A18" s="1547" t="s">
        <v>331</v>
      </c>
      <c r="B18" s="1547"/>
      <c r="C18" s="1547"/>
      <c r="D18" s="1547"/>
      <c r="E18" s="1547"/>
      <c r="F18" s="1547"/>
    </row>
    <row r="20" spans="1:6">
      <c r="A20" s="15"/>
      <c r="B20" s="15" t="s">
        <v>322</v>
      </c>
      <c r="C20" s="14">
        <v>2</v>
      </c>
      <c r="E20" s="13" t="s">
        <v>327</v>
      </c>
      <c r="F20" s="12">
        <f>1-TDIST(C22,C23,1)</f>
        <v>0.9576067169839525</v>
      </c>
    </row>
    <row r="21" spans="1:6">
      <c r="B21" s="86" t="s">
        <v>300</v>
      </c>
      <c r="C21" s="53">
        <v>5</v>
      </c>
      <c r="E21" s="13" t="s">
        <v>328</v>
      </c>
      <c r="F21" s="12">
        <f>1-F20</f>
        <v>4.23932830160475E-2</v>
      </c>
    </row>
    <row r="22" spans="1:6">
      <c r="B22" s="87" t="s">
        <v>333</v>
      </c>
      <c r="C22" s="53">
        <v>2.2799999999999998</v>
      </c>
      <c r="E22" s="16" t="s">
        <v>329</v>
      </c>
      <c r="F22" s="23">
        <f>1-TDIST(C22,C23,2)</f>
        <v>0.915213433967905</v>
      </c>
    </row>
    <row r="23" spans="1:6">
      <c r="B23" s="87" t="s">
        <v>321</v>
      </c>
      <c r="C23" s="20">
        <f>C21-1</f>
        <v>4</v>
      </c>
    </row>
    <row r="24" spans="1:6" ht="10.5" customHeight="1"/>
    <row r="25" spans="1:6" ht="29.25" customHeight="1">
      <c r="A25" s="1547" t="s">
        <v>332</v>
      </c>
      <c r="B25" s="1547"/>
      <c r="C25" s="1547"/>
      <c r="D25" s="1547"/>
      <c r="E25" s="1547"/>
      <c r="F25" s="1547"/>
    </row>
    <row r="26" spans="1:6">
      <c r="B26" s="86" t="s">
        <v>300</v>
      </c>
      <c r="C26" s="53">
        <v>5</v>
      </c>
    </row>
    <row r="27" spans="1:6">
      <c r="B27" s="86" t="s">
        <v>325</v>
      </c>
      <c r="C27" s="53">
        <v>0.05</v>
      </c>
      <c r="E27" s="18" t="s">
        <v>324</v>
      </c>
      <c r="F27" s="19">
        <f>TINV(C27,C29)</f>
        <v>2.7764451050438028</v>
      </c>
    </row>
    <row r="28" spans="1:6">
      <c r="B28" s="86" t="s">
        <v>326</v>
      </c>
      <c r="C28" s="14">
        <f>1-C27</f>
        <v>0.95</v>
      </c>
      <c r="E28" s="1551" t="s">
        <v>339</v>
      </c>
      <c r="F28" s="1552"/>
    </row>
    <row r="29" spans="1:6">
      <c r="B29" s="87" t="s">
        <v>321</v>
      </c>
      <c r="C29" s="20">
        <f>C26-1</f>
        <v>4</v>
      </c>
      <c r="E29" s="21"/>
      <c r="F29" s="21"/>
    </row>
    <row r="30" spans="1:6" ht="24.75" customHeight="1"/>
    <row r="31" spans="1:6">
      <c r="A31" s="1548" t="s">
        <v>337</v>
      </c>
      <c r="B31" s="1548"/>
      <c r="C31" s="1548"/>
      <c r="D31" s="1548"/>
      <c r="E31" s="1548"/>
      <c r="F31" s="1548"/>
    </row>
    <row r="32" spans="1:6">
      <c r="B32" s="86" t="s">
        <v>300</v>
      </c>
      <c r="C32" s="53">
        <v>5</v>
      </c>
    </row>
    <row r="33" spans="1:16">
      <c r="B33" s="87" t="s">
        <v>334</v>
      </c>
      <c r="C33" s="53">
        <v>2</v>
      </c>
      <c r="E33" s="1549" t="s">
        <v>336</v>
      </c>
      <c r="F33" s="1550"/>
    </row>
    <row r="34" spans="1:16">
      <c r="B34" s="86" t="s">
        <v>325</v>
      </c>
      <c r="C34" s="22">
        <v>0.05</v>
      </c>
      <c r="E34" s="13" t="s">
        <v>335</v>
      </c>
      <c r="F34" s="312">
        <f>TINV(C34,C32-1)*C33/SQRT(C32)</f>
        <v>2.4833279962697947</v>
      </c>
    </row>
    <row r="35" spans="1:16">
      <c r="B35" s="86" t="s">
        <v>326</v>
      </c>
      <c r="C35" s="14">
        <f>1-C34</f>
        <v>0.95</v>
      </c>
    </row>
    <row r="36" spans="1:16">
      <c r="B36" s="1099" t="s">
        <v>399</v>
      </c>
      <c r="C36" s="10">
        <f>TINV(C34,C32-1)</f>
        <v>2.7764451050438028</v>
      </c>
    </row>
    <row r="37" spans="1:16">
      <c r="F37" s="10">
        <f>CONFIDENCE(C34,C33,C32)</f>
        <v>1.753045081153163</v>
      </c>
      <c r="H37" s="39"/>
      <c r="I37" s="39"/>
      <c r="J37" s="39"/>
      <c r="K37" s="39"/>
      <c r="L37" s="39"/>
      <c r="M37" s="39"/>
      <c r="N37" s="39"/>
      <c r="O37" s="39"/>
    </row>
    <row r="38" spans="1:16" ht="15">
      <c r="A38" s="1546" t="s">
        <v>371</v>
      </c>
      <c r="B38" s="1546"/>
      <c r="C38" s="1546"/>
      <c r="D38" s="1546"/>
      <c r="E38" s="1546"/>
      <c r="F38" s="1546"/>
      <c r="H38" s="39"/>
      <c r="I38" s="39"/>
      <c r="J38" s="39"/>
      <c r="K38" s="39"/>
      <c r="L38" s="39"/>
      <c r="M38" s="39"/>
      <c r="N38" s="39"/>
      <c r="O38" s="39"/>
    </row>
    <row r="39" spans="1:16">
      <c r="A39" t="s">
        <v>419</v>
      </c>
      <c r="B39"/>
      <c r="C39"/>
      <c r="D39"/>
      <c r="E39" s="39"/>
      <c r="F39" s="39"/>
      <c r="G39" s="39"/>
      <c r="H39" s="39"/>
      <c r="I39" s="39"/>
      <c r="J39" s="39"/>
      <c r="K39" s="39"/>
      <c r="L39" s="39"/>
      <c r="M39" s="39"/>
      <c r="N39" s="39"/>
      <c r="O39" s="39"/>
    </row>
    <row r="40" spans="1:16" ht="13.5" thickBot="1">
      <c r="A40" t="s">
        <v>417</v>
      </c>
      <c r="B40"/>
      <c r="C40"/>
      <c r="D40"/>
      <c r="E40" s="39"/>
      <c r="F40" s="39"/>
      <c r="G40" s="39"/>
      <c r="H40" s="39"/>
      <c r="I40" s="39"/>
      <c r="J40" s="39"/>
      <c r="K40" s="39"/>
      <c r="L40" s="39"/>
      <c r="M40" s="39"/>
      <c r="N40" s="39"/>
      <c r="O40" s="39"/>
      <c r="P40" s="39"/>
    </row>
    <row r="41" spans="1:16">
      <c r="B41" s="50" t="s">
        <v>390</v>
      </c>
      <c r="C41" s="55">
        <v>4</v>
      </c>
      <c r="D41"/>
      <c r="E41"/>
      <c r="F41" s="39"/>
      <c r="H41" s="39"/>
      <c r="I41" s="76">
        <v>1</v>
      </c>
      <c r="J41" s="80">
        <v>6.23</v>
      </c>
      <c r="K41" s="72" t="s">
        <v>414</v>
      </c>
      <c r="L41" s="72"/>
    </row>
    <row r="42" spans="1:16">
      <c r="B42" s="50" t="s">
        <v>397</v>
      </c>
      <c r="C42" s="1028">
        <f>C41-1</f>
        <v>3</v>
      </c>
      <c r="D42"/>
      <c r="E42"/>
      <c r="F42" s="39"/>
      <c r="H42" s="39"/>
      <c r="I42" s="76">
        <v>2</v>
      </c>
      <c r="J42" s="80">
        <v>6.2</v>
      </c>
      <c r="K42" s="67"/>
      <c r="L42" s="67"/>
    </row>
    <row r="43" spans="1:16">
      <c r="B43" s="50" t="s">
        <v>401</v>
      </c>
      <c r="C43" s="1028">
        <f>SQRT(C41)</f>
        <v>2</v>
      </c>
      <c r="D43"/>
      <c r="E43"/>
      <c r="F43" s="39"/>
      <c r="H43" s="39"/>
      <c r="I43" s="76">
        <v>3</v>
      </c>
      <c r="J43" s="80">
        <v>6.28</v>
      </c>
      <c r="K43" s="67" t="s">
        <v>430</v>
      </c>
      <c r="L43" s="67">
        <v>6.21</v>
      </c>
    </row>
    <row r="44" spans="1:16">
      <c r="A44" s="10">
        <v>95</v>
      </c>
      <c r="B44" s="50" t="s">
        <v>395</v>
      </c>
      <c r="C44" s="55">
        <f>1-0.01*A44</f>
        <v>4.9999999999999933E-2</v>
      </c>
      <c r="D44">
        <v>5</v>
      </c>
      <c r="E44"/>
      <c r="F44" s="39"/>
      <c r="H44" s="39"/>
      <c r="I44" s="76">
        <v>4</v>
      </c>
      <c r="J44" s="80">
        <v>6.21</v>
      </c>
      <c r="K44" s="67" t="s">
        <v>448</v>
      </c>
      <c r="L44" s="67">
        <v>2.6749870196992365E-2</v>
      </c>
    </row>
    <row r="45" spans="1:16">
      <c r="B45" s="50" t="s">
        <v>398</v>
      </c>
      <c r="C45" s="51">
        <f>1-C44</f>
        <v>0.95000000000000007</v>
      </c>
      <c r="D45"/>
      <c r="E45"/>
      <c r="F45" s="39"/>
      <c r="H45" s="39"/>
      <c r="I45" s="76">
        <v>5</v>
      </c>
      <c r="J45" s="80">
        <v>6.25</v>
      </c>
      <c r="K45" s="67" t="s">
        <v>670</v>
      </c>
      <c r="L45" s="67">
        <v>6.24</v>
      </c>
    </row>
    <row r="46" spans="1:16">
      <c r="A46" s="10">
        <v>1</v>
      </c>
      <c r="B46" s="50" t="s">
        <v>683</v>
      </c>
      <c r="C46" s="73">
        <f>B64</f>
        <v>1.2073333333333334</v>
      </c>
      <c r="D46"/>
      <c r="E46"/>
      <c r="H46" s="39"/>
      <c r="I46" s="76">
        <v>6</v>
      </c>
      <c r="J46" s="80">
        <v>6.07</v>
      </c>
      <c r="K46" s="67" t="s">
        <v>671</v>
      </c>
      <c r="L46" s="67">
        <v>6.25</v>
      </c>
    </row>
    <row r="47" spans="1:16" ht="13.5" thickBot="1">
      <c r="B47" s="50" t="s">
        <v>396</v>
      </c>
      <c r="C47" s="73">
        <f>B65</f>
        <v>5.501514942874047E-3</v>
      </c>
      <c r="D47"/>
      <c r="E47"/>
      <c r="H47" s="39"/>
      <c r="I47" s="76">
        <v>7</v>
      </c>
      <c r="J47" s="80">
        <v>6.05</v>
      </c>
      <c r="K47" s="67" t="s">
        <v>672</v>
      </c>
      <c r="L47" s="67">
        <v>8.4590516936352889E-2</v>
      </c>
    </row>
    <row r="48" spans="1:16" ht="13.5" thickBot="1">
      <c r="B48" s="56" t="s">
        <v>399</v>
      </c>
      <c r="C48" s="52">
        <f>TINV(C44,C42)</f>
        <v>3.1824463048868807</v>
      </c>
      <c r="D48" s="39"/>
      <c r="E48"/>
      <c r="H48" s="39"/>
      <c r="I48" s="76">
        <v>8</v>
      </c>
      <c r="J48" s="80">
        <v>6.26</v>
      </c>
      <c r="K48" s="67" t="s">
        <v>673</v>
      </c>
      <c r="L48" s="67">
        <v>7.1555555555594058E-3</v>
      </c>
    </row>
    <row r="49" spans="1:12" ht="13.5" thickBot="1">
      <c r="B49" s="54" t="s">
        <v>400</v>
      </c>
      <c r="C49" s="78">
        <f>(C48*C47)/C43</f>
        <v>8.7541379506147349E-3</v>
      </c>
      <c r="D49"/>
      <c r="E49"/>
      <c r="H49" s="39"/>
      <c r="I49" s="76">
        <v>9</v>
      </c>
      <c r="J49" s="80">
        <v>6.25</v>
      </c>
      <c r="K49" s="67" t="s">
        <v>674</v>
      </c>
      <c r="L49" s="67">
        <v>0.52298639547628145</v>
      </c>
    </row>
    <row r="50" spans="1:12">
      <c r="B50" s="74" t="s">
        <v>416</v>
      </c>
      <c r="C50" s="6">
        <f>CONFIDENCE(C44,C47,C41)</f>
        <v>5.3913855742210338E-3</v>
      </c>
      <c r="D50" s="67">
        <f>C46</f>
        <v>1.2073333333333334</v>
      </c>
      <c r="E50"/>
      <c r="H50" s="39"/>
      <c r="I50" s="76">
        <v>10</v>
      </c>
      <c r="J50" s="80">
        <v>6.3</v>
      </c>
      <c r="K50" s="67" t="s">
        <v>675</v>
      </c>
      <c r="L50" s="67">
        <v>-1.26385251870094</v>
      </c>
    </row>
    <row r="51" spans="1:12">
      <c r="B51" s="74" t="s">
        <v>685</v>
      </c>
      <c r="C51" s="313">
        <f>C46-C49</f>
        <v>1.1985791953827187</v>
      </c>
      <c r="D51" s="67"/>
      <c r="E51"/>
      <c r="H51" s="39"/>
      <c r="I51" s="76" t="s">
        <v>418</v>
      </c>
      <c r="J51" s="77">
        <f>AVERAGE(J41:J50)</f>
        <v>6.2099999999999991</v>
      </c>
      <c r="K51" s="67" t="s">
        <v>676</v>
      </c>
      <c r="L51" s="67">
        <v>0.25</v>
      </c>
    </row>
    <row r="52" spans="1:12">
      <c r="B52" s="74" t="s">
        <v>684</v>
      </c>
      <c r="C52" s="313">
        <f>C46+C49</f>
        <v>1.216087471283948</v>
      </c>
      <c r="D52" s="67"/>
      <c r="E52"/>
      <c r="H52" s="76" t="s">
        <v>354</v>
      </c>
      <c r="I52" s="77">
        <f>STDEV(J41:J50)</f>
        <v>8.4590516936352889E-2</v>
      </c>
      <c r="J52" s="39"/>
      <c r="K52" s="67" t="s">
        <v>677</v>
      </c>
      <c r="L52" s="67">
        <v>6.05</v>
      </c>
    </row>
    <row r="53" spans="1:12">
      <c r="D53"/>
      <c r="E53" s="39"/>
      <c r="H53" s="76" t="s">
        <v>688</v>
      </c>
      <c r="I53" s="316">
        <f>I52/J51</f>
        <v>1.3621661342407875E-2</v>
      </c>
      <c r="J53" s="39"/>
      <c r="K53" s="67" t="s">
        <v>678</v>
      </c>
      <c r="L53" s="67">
        <v>6.3</v>
      </c>
    </row>
    <row r="54" spans="1:12">
      <c r="D54"/>
      <c r="E54" s="39"/>
      <c r="I54" s="39"/>
      <c r="J54" s="39"/>
      <c r="K54" s="67" t="s">
        <v>376</v>
      </c>
      <c r="L54" s="67">
        <v>62.1</v>
      </c>
    </row>
    <row r="55" spans="1:12">
      <c r="D55" s="39"/>
      <c r="E55" s="39"/>
      <c r="J55" s="39"/>
      <c r="K55" s="67" t="s">
        <v>375</v>
      </c>
      <c r="L55" s="67">
        <v>10</v>
      </c>
    </row>
    <row r="56" spans="1:12">
      <c r="D56" s="39"/>
      <c r="E56" s="39"/>
      <c r="J56" s="39"/>
      <c r="K56" s="67" t="s">
        <v>686</v>
      </c>
      <c r="L56" s="67">
        <v>6.3</v>
      </c>
    </row>
    <row r="57" spans="1:12">
      <c r="D57" s="39"/>
      <c r="E57" s="39"/>
      <c r="J57" s="39"/>
      <c r="K57" s="67" t="s">
        <v>687</v>
      </c>
      <c r="L57" s="67">
        <v>6.05</v>
      </c>
    </row>
    <row r="58" spans="1:12" ht="13.5" thickBot="1">
      <c r="A58" s="39">
        <v>1</v>
      </c>
      <c r="B58" s="39">
        <v>1.212</v>
      </c>
      <c r="C58" s="39"/>
      <c r="D58" s="39"/>
      <c r="E58" s="39"/>
      <c r="J58" s="39"/>
      <c r="K58" s="68" t="s">
        <v>415</v>
      </c>
      <c r="L58" s="68">
        <v>6.051245658897933E-2</v>
      </c>
    </row>
    <row r="59" spans="1:12">
      <c r="A59" s="39">
        <v>2</v>
      </c>
      <c r="B59" s="1026">
        <v>1.1990000000000001</v>
      </c>
      <c r="C59" s="39"/>
      <c r="D59" s="39"/>
      <c r="E59" s="39"/>
    </row>
    <row r="60" spans="1:12">
      <c r="A60" s="10">
        <v>3</v>
      </c>
      <c r="B60" s="39">
        <v>1.206</v>
      </c>
      <c r="C60" s="39"/>
    </row>
    <row r="61" spans="1:12">
      <c r="A61" s="10">
        <v>4</v>
      </c>
      <c r="B61" s="1024">
        <v>1.2090000000000001</v>
      </c>
    </row>
    <row r="62" spans="1:12">
      <c r="A62" s="10">
        <v>5</v>
      </c>
      <c r="B62" s="10">
        <v>1.214</v>
      </c>
    </row>
    <row r="63" spans="1:12">
      <c r="A63" s="10">
        <v>6</v>
      </c>
      <c r="B63" s="10">
        <v>1.204</v>
      </c>
    </row>
    <row r="64" spans="1:12">
      <c r="A64" s="115" t="s">
        <v>1401</v>
      </c>
      <c r="B64" s="1027">
        <f>AVERAGE(B58:B63)</f>
        <v>1.2073333333333334</v>
      </c>
    </row>
    <row r="65" spans="1:10">
      <c r="A65" s="115" t="s">
        <v>396</v>
      </c>
      <c r="B65" s="1025">
        <f>STDEV(B58:B63)</f>
        <v>5.501514942874047E-3</v>
      </c>
    </row>
    <row r="66" spans="1:10">
      <c r="A66" s="115" t="s">
        <v>1406</v>
      </c>
      <c r="B66" s="61">
        <f>B65/B64</f>
        <v>4.556748986367239E-3</v>
      </c>
    </row>
    <row r="71" spans="1:10">
      <c r="G71" s="10">
        <v>6</v>
      </c>
      <c r="H71" s="10">
        <v>8</v>
      </c>
      <c r="I71" s="10">
        <v>4</v>
      </c>
      <c r="J71" s="10">
        <v>8</v>
      </c>
    </row>
    <row r="73" spans="1:10">
      <c r="G73" s="10">
        <f>AVERAGE(G71:J71)</f>
        <v>6.5</v>
      </c>
    </row>
    <row r="74" spans="1:10">
      <c r="G74" s="10">
        <f>STDEV(G71:J71)</f>
        <v>1.9148542155126762</v>
      </c>
    </row>
    <row r="76" spans="1:10">
      <c r="G76" s="10">
        <f>G74*G74</f>
        <v>3.6666666666666665</v>
      </c>
    </row>
    <row r="681" spans="22:22">
      <c r="V681" s="10" t="s">
        <v>193</v>
      </c>
    </row>
  </sheetData>
  <mergeCells count="10">
    <mergeCell ref="A1:H1"/>
    <mergeCell ref="A38:F38"/>
    <mergeCell ref="A25:F25"/>
    <mergeCell ref="A2:F2"/>
    <mergeCell ref="A31:F31"/>
    <mergeCell ref="E33:F33"/>
    <mergeCell ref="A18:F18"/>
    <mergeCell ref="A10:F10"/>
    <mergeCell ref="A3:F3"/>
    <mergeCell ref="E28:F28"/>
  </mergeCells>
  <phoneticPr fontId="25" type="noConversion"/>
  <pageMargins left="0.75" right="0.75" top="1" bottom="1" header="0.5" footer="0.5"/>
  <pageSetup orientation="landscape" r:id="rId1"/>
  <headerFooter alignWithMargins="0"/>
  <drawing r:id="rId2"/>
  <legacyDrawing r:id="rId3"/>
  <oleObjects>
    <oleObject progId="Equation.3" shapeId="9219" r:id="rId4"/>
    <oleObject progId="Equation.3" shapeId="9221" r:id="rId5"/>
    <oleObject progId="Equation.3" shapeId="9231" r:id="rId6"/>
    <oleObject progId="Equation.3" shapeId="9232" r:id="rId7"/>
    <oleObject progId="Equation.3" shapeId="9233" r:id="rId8"/>
    <oleObject progId="Equation.3" shapeId="9234" r:id="rId9"/>
    <oleObject progId="Equation.3" shapeId="9235" r:id="rId10"/>
    <oleObject progId="Equation.3" shapeId="9236" r:id="rId11"/>
    <oleObject progId="Equation.3" shapeId="9239" r:id="rId12"/>
    <oleObject progId="Equation.3" shapeId="9254" r:id="rId13"/>
  </oleObjects>
  <controls>
    <control shapeId="9246" r:id="rId14" name="ScrollBar4"/>
    <control shapeId="9242" r:id="rId15" name="ScrollBar3"/>
    <control shapeId="9241" r:id="rId16" name="ScrollBar2"/>
    <control shapeId="9240" r:id="rId17" name="ScrollBar1"/>
  </controls>
</worksheet>
</file>

<file path=xl/worksheets/sheet12.xml><?xml version="1.0" encoding="utf-8"?>
<worksheet xmlns="http://schemas.openxmlformats.org/spreadsheetml/2006/main" xmlns:r="http://schemas.openxmlformats.org/officeDocument/2006/relationships">
  <sheetPr codeName="Sheet2">
    <tabColor theme="6" tint="0.39997558519241921"/>
  </sheetPr>
  <dimension ref="A1:AS2003"/>
  <sheetViews>
    <sheetView zoomScale="86" zoomScaleNormal="86" workbookViewId="0">
      <selection activeCell="AO3" sqref="AO3"/>
    </sheetView>
  </sheetViews>
  <sheetFormatPr defaultRowHeight="12.75"/>
  <cols>
    <col min="6" max="6" width="8" customWidth="1"/>
    <col min="7" max="7" width="7" customWidth="1"/>
    <col min="11" max="11" width="15.33203125" customWidth="1"/>
    <col min="12" max="12" width="14" customWidth="1"/>
    <col min="13" max="13" width="13.83203125" customWidth="1"/>
    <col min="39" max="39" width="5.83203125" style="6" customWidth="1"/>
    <col min="40" max="40" width="6.6640625" style="6" customWidth="1"/>
    <col min="41" max="41" width="7.33203125" style="6" customWidth="1"/>
    <col min="42" max="42" width="8.1640625" style="6" customWidth="1"/>
    <col min="44" max="44" width="6.6640625" style="6" customWidth="1"/>
    <col min="45" max="45" width="7.33203125" style="6" customWidth="1"/>
  </cols>
  <sheetData>
    <row r="1" spans="1:45" ht="24" customHeight="1" thickBot="1">
      <c r="A1" s="482" t="s">
        <v>409</v>
      </c>
      <c r="B1" s="482"/>
      <c r="C1" s="482"/>
      <c r="D1" s="482"/>
      <c r="E1" s="482"/>
      <c r="F1" s="482"/>
      <c r="G1" s="482"/>
      <c r="H1" s="482"/>
      <c r="AN1" s="482"/>
      <c r="AO1" s="482"/>
      <c r="AP1" s="482"/>
      <c r="AR1" s="482"/>
      <c r="AS1" s="482"/>
    </row>
    <row r="2" spans="1:45" ht="15.75">
      <c r="B2" s="785" t="s">
        <v>1205</v>
      </c>
      <c r="C2" s="65">
        <f>0.1*G2</f>
        <v>0</v>
      </c>
      <c r="G2">
        <v>0</v>
      </c>
      <c r="AM2" s="5" t="s">
        <v>296</v>
      </c>
      <c r="AN2" s="5" t="s">
        <v>296</v>
      </c>
      <c r="AO2" s="5" t="s">
        <v>298</v>
      </c>
      <c r="AP2" s="5" t="s">
        <v>297</v>
      </c>
      <c r="AR2" s="5" t="s">
        <v>296</v>
      </c>
      <c r="AS2" s="5" t="s">
        <v>298</v>
      </c>
    </row>
    <row r="3" spans="1:45" ht="16.5" thickBot="1">
      <c r="B3" s="784" t="s">
        <v>1204</v>
      </c>
      <c r="C3" s="66">
        <f>0.1*G3</f>
        <v>1</v>
      </c>
      <c r="G3">
        <v>10</v>
      </c>
      <c r="AM3" s="6">
        <v>-10</v>
      </c>
      <c r="AN3" s="6">
        <f t="shared" ref="AN3:AN66" si="0">AM3+$C$2</f>
        <v>-10</v>
      </c>
      <c r="AO3" s="6">
        <f t="shared" ref="AO3:AO66" si="1">NORMDIST(AN3,$C$2,$C$3,FALSE)</f>
        <v>7.6945986267064188E-23</v>
      </c>
      <c r="AP3" s="6">
        <f t="shared" ref="AP3:AP66" si="2">NORMDIST(AN3,$C$2,$C$3,TRUE)</f>
        <v>7.619853024160474E-24</v>
      </c>
      <c r="AR3" s="6">
        <f>AM3</f>
        <v>-10</v>
      </c>
      <c r="AS3" s="6">
        <f>NORMDIST(AR3,0,1,FALSE)</f>
        <v>7.6945986267064188E-23</v>
      </c>
    </row>
    <row r="4" spans="1:45">
      <c r="AM4" s="6">
        <v>-9.99</v>
      </c>
      <c r="AN4" s="6">
        <f t="shared" si="0"/>
        <v>-9.99</v>
      </c>
      <c r="AO4" s="6">
        <f t="shared" si="1"/>
        <v>8.5034214467989544E-23</v>
      </c>
      <c r="AP4" s="6">
        <f t="shared" si="2"/>
        <v>8.4290872004430282E-24</v>
      </c>
      <c r="AR4" s="6">
        <f t="shared" ref="AR4:AR67" si="3">AM4</f>
        <v>-9.99</v>
      </c>
      <c r="AS4" s="6">
        <f t="shared" ref="AS4:AS67" si="4">NORMDIST(AR4,0,1,FALSE)</f>
        <v>8.5034214467989544E-23</v>
      </c>
    </row>
    <row r="5" spans="1:45">
      <c r="AM5" s="6">
        <v>-9.98</v>
      </c>
      <c r="AN5" s="6">
        <f t="shared" si="0"/>
        <v>-9.98</v>
      </c>
      <c r="AO5" s="6">
        <f t="shared" si="1"/>
        <v>9.3963245327490703E-23</v>
      </c>
      <c r="AP5" s="6">
        <f t="shared" si="2"/>
        <v>9.3233391039084476E-24</v>
      </c>
      <c r="AR5" s="6">
        <f t="shared" si="3"/>
        <v>-9.98</v>
      </c>
      <c r="AS5" s="6">
        <f t="shared" si="4"/>
        <v>9.3963245327490703E-23</v>
      </c>
    </row>
    <row r="6" spans="1:45">
      <c r="AM6" s="6">
        <v>-9.9700000000000006</v>
      </c>
      <c r="AN6" s="6">
        <f t="shared" si="0"/>
        <v>-9.9700000000000006</v>
      </c>
      <c r="AO6" s="6">
        <f t="shared" si="1"/>
        <v>1.0381948798732401E-22</v>
      </c>
      <c r="AP6" s="6">
        <f t="shared" si="2"/>
        <v>1.0311441838944207E-23</v>
      </c>
      <c r="AR6" s="6">
        <f t="shared" si="3"/>
        <v>-9.9700000000000006</v>
      </c>
      <c r="AS6" s="6">
        <f t="shared" si="4"/>
        <v>1.0381948798732401E-22</v>
      </c>
    </row>
    <row r="7" spans="1:45">
      <c r="Q7" s="1553" t="s">
        <v>1213</v>
      </c>
      <c r="R7" s="1553"/>
      <c r="AM7" s="6">
        <v>-9.9600000000000009</v>
      </c>
      <c r="AN7" s="6">
        <f t="shared" si="0"/>
        <v>-9.9600000000000009</v>
      </c>
      <c r="AO7" s="6">
        <f t="shared" si="1"/>
        <v>1.1469812748239535E-22</v>
      </c>
      <c r="AP7" s="6">
        <f t="shared" si="2"/>
        <v>1.1403135781327898E-23</v>
      </c>
      <c r="AR7" s="6">
        <f t="shared" si="3"/>
        <v>-9.9600000000000009</v>
      </c>
      <c r="AS7" s="6">
        <f t="shared" si="4"/>
        <v>1.1469812748239535E-22</v>
      </c>
    </row>
    <row r="8" spans="1:45">
      <c r="Q8" s="755">
        <f>C2</f>
        <v>0</v>
      </c>
      <c r="R8" s="380">
        <v>0</v>
      </c>
      <c r="AM8" s="6">
        <v>-9.9499999999999993</v>
      </c>
      <c r="AN8" s="6">
        <f t="shared" si="0"/>
        <v>-9.9499999999999993</v>
      </c>
      <c r="AO8" s="6">
        <f t="shared" si="1"/>
        <v>1.2670400521822517E-22</v>
      </c>
      <c r="AP8" s="6">
        <f t="shared" si="2"/>
        <v>1.2609160670206742E-23</v>
      </c>
      <c r="AR8" s="6">
        <f t="shared" si="3"/>
        <v>-9.9499999999999993</v>
      </c>
      <c r="AS8" s="6">
        <f t="shared" si="4"/>
        <v>1.2670400521822517E-22</v>
      </c>
    </row>
    <row r="9" spans="1:45">
      <c r="Q9" s="755">
        <f>C2</f>
        <v>0</v>
      </c>
      <c r="R9" s="380">
        <f>MAX(AO3:AO1742)</f>
        <v>0.39894228040143265</v>
      </c>
      <c r="AM9" s="6">
        <v>-9.94</v>
      </c>
      <c r="AN9" s="6">
        <f t="shared" si="0"/>
        <v>-9.94</v>
      </c>
      <c r="AO9" s="6">
        <f t="shared" si="1"/>
        <v>1.3995258667650508E-22</v>
      </c>
      <c r="AP9" s="6">
        <f t="shared" si="2"/>
        <v>1.3941356934206985E-23</v>
      </c>
      <c r="AR9" s="6">
        <f t="shared" si="3"/>
        <v>-9.94</v>
      </c>
      <c r="AS9" s="6">
        <f t="shared" si="4"/>
        <v>1.3995258667650508E-22</v>
      </c>
    </row>
    <row r="10" spans="1:45">
      <c r="AM10" s="6">
        <v>-9.93</v>
      </c>
      <c r="AN10" s="6">
        <f t="shared" si="0"/>
        <v>-9.93</v>
      </c>
      <c r="AO10" s="6">
        <f t="shared" si="1"/>
        <v>1.5457102487795818E-22</v>
      </c>
      <c r="AP10" s="6">
        <f t="shared" si="2"/>
        <v>1.5412777165947872E-23</v>
      </c>
      <c r="AR10" s="6">
        <f t="shared" si="3"/>
        <v>-9.93</v>
      </c>
      <c r="AS10" s="6">
        <f t="shared" si="4"/>
        <v>1.5457102487795818E-22</v>
      </c>
    </row>
    <row r="11" spans="1:45" ht="13.5" thickBot="1">
      <c r="AM11" s="6">
        <v>-9.92</v>
      </c>
      <c r="AN11" s="6">
        <f t="shared" si="0"/>
        <v>-9.92</v>
      </c>
      <c r="AO11" s="6">
        <f t="shared" si="1"/>
        <v>1.7069932895435986E-22</v>
      </c>
      <c r="AP11" s="6">
        <f t="shared" si="2"/>
        <v>1.7037808748572245E-23</v>
      </c>
      <c r="AR11" s="6">
        <f t="shared" si="3"/>
        <v>-9.92</v>
      </c>
      <c r="AS11" s="6">
        <f t="shared" si="4"/>
        <v>1.7069932895435986E-22</v>
      </c>
    </row>
    <row r="12" spans="1:45" ht="16.5" thickBot="1">
      <c r="L12" s="882" t="s">
        <v>1016</v>
      </c>
      <c r="M12" s="787">
        <f>C2+M16*0.01</f>
        <v>3</v>
      </c>
      <c r="V12" t="b">
        <v>0</v>
      </c>
      <c r="W12">
        <f t="shared" ref="W12:W22" si="5">$M$12</f>
        <v>3</v>
      </c>
      <c r="X12">
        <v>0</v>
      </c>
      <c r="Y12" s="153">
        <f>$M$14</f>
        <v>-3</v>
      </c>
      <c r="Z12">
        <v>0</v>
      </c>
      <c r="AM12" s="6">
        <v>-9.91</v>
      </c>
      <c r="AN12" s="6">
        <f t="shared" si="0"/>
        <v>-9.91</v>
      </c>
      <c r="AO12" s="6">
        <f t="shared" si="1"/>
        <v>1.8849164808261205E-22</v>
      </c>
      <c r="AP12" s="6">
        <f t="shared" si="2"/>
        <v>1.8832308735867293E-23</v>
      </c>
      <c r="AR12" s="6">
        <f t="shared" si="3"/>
        <v>-9.91</v>
      </c>
      <c r="AS12" s="6">
        <f t="shared" si="4"/>
        <v>1.8849164808261205E-22</v>
      </c>
    </row>
    <row r="13" spans="1:45" ht="13.5" thickBot="1">
      <c r="M13" t="s">
        <v>1546</v>
      </c>
      <c r="W13">
        <f t="shared" si="5"/>
        <v>3</v>
      </c>
      <c r="X13">
        <v>0.1</v>
      </c>
      <c r="Y13" s="153">
        <f t="shared" ref="Y13:Y22" si="6">$M$14</f>
        <v>-3</v>
      </c>
      <c r="Z13">
        <v>0.1</v>
      </c>
      <c r="AM13" s="6">
        <v>-9.9</v>
      </c>
      <c r="AN13" s="6">
        <f t="shared" si="0"/>
        <v>-9.9</v>
      </c>
      <c r="AO13" s="6">
        <f t="shared" si="1"/>
        <v>2.0811768202028243E-22</v>
      </c>
      <c r="AP13" s="6">
        <f t="shared" si="2"/>
        <v>2.0813752194931782E-23</v>
      </c>
      <c r="AR13" s="6">
        <f t="shared" si="3"/>
        <v>-9.9</v>
      </c>
      <c r="AS13" s="6">
        <f t="shared" si="4"/>
        <v>2.0811768202028243E-22</v>
      </c>
    </row>
    <row r="14" spans="1:45" ht="16.5" thickBot="1">
      <c r="L14" s="882" t="s">
        <v>1335</v>
      </c>
      <c r="M14" s="880">
        <f>C2-(M12-C2)</f>
        <v>-3</v>
      </c>
      <c r="W14">
        <f t="shared" si="5"/>
        <v>3</v>
      </c>
      <c r="X14">
        <v>0.2</v>
      </c>
      <c r="Y14" s="153">
        <f t="shared" si="6"/>
        <v>-3</v>
      </c>
      <c r="Z14">
        <v>0.2</v>
      </c>
      <c r="AM14" s="6">
        <v>-9.89</v>
      </c>
      <c r="AN14" s="6">
        <f t="shared" si="0"/>
        <v>-9.89</v>
      </c>
      <c r="AO14" s="6">
        <f t="shared" si="1"/>
        <v>2.2976423056216592E-22</v>
      </c>
      <c r="AP14" s="6">
        <f t="shared" si="2"/>
        <v>2.3001395338060936E-23</v>
      </c>
      <c r="AR14" s="6">
        <f t="shared" si="3"/>
        <v>-9.89</v>
      </c>
      <c r="AS14" s="6">
        <f t="shared" si="4"/>
        <v>2.2976423056216592E-22</v>
      </c>
    </row>
    <row r="15" spans="1:45">
      <c r="W15">
        <f t="shared" si="5"/>
        <v>3</v>
      </c>
      <c r="X15">
        <v>0.3</v>
      </c>
      <c r="Y15" s="153">
        <f t="shared" si="6"/>
        <v>-3</v>
      </c>
      <c r="Z15">
        <v>0.3</v>
      </c>
      <c r="AM15" s="6">
        <v>-9.8800000000000008</v>
      </c>
      <c r="AN15" s="6">
        <f t="shared" si="0"/>
        <v>-9.8800000000000008</v>
      </c>
      <c r="AO15" s="6">
        <f t="shared" si="1"/>
        <v>2.5363689541989329E-22</v>
      </c>
      <c r="AP15" s="6">
        <f t="shared" si="2"/>
        <v>2.5416454899538412E-23</v>
      </c>
      <c r="AR15" s="6">
        <f t="shared" si="3"/>
        <v>-9.8800000000000008</v>
      </c>
      <c r="AS15" s="6">
        <f t="shared" si="4"/>
        <v>2.5363689541989329E-22</v>
      </c>
    </row>
    <row r="16" spans="1:45">
      <c r="M16">
        <v>300</v>
      </c>
      <c r="N16" s="380">
        <v>336</v>
      </c>
      <c r="W16">
        <f t="shared" si="5"/>
        <v>3</v>
      </c>
      <c r="X16">
        <v>0.4</v>
      </c>
      <c r="Y16" s="153">
        <f t="shared" si="6"/>
        <v>-3</v>
      </c>
      <c r="Z16">
        <v>0.4</v>
      </c>
      <c r="AM16" s="6">
        <v>-9.8699999999999992</v>
      </c>
      <c r="AN16" s="6">
        <f t="shared" si="0"/>
        <v>-9.8699999999999992</v>
      </c>
      <c r="AO16" s="6">
        <f t="shared" si="1"/>
        <v>2.7996194932097911E-22</v>
      </c>
      <c r="AP16" s="6">
        <f t="shared" si="2"/>
        <v>2.8082305354422841E-23</v>
      </c>
      <c r="AR16" s="6">
        <f t="shared" si="3"/>
        <v>-9.8699999999999992</v>
      </c>
      <c r="AS16" s="6">
        <f t="shared" si="4"/>
        <v>2.7996194932097911E-22</v>
      </c>
    </row>
    <row r="17" spans="2:45">
      <c r="W17">
        <f t="shared" si="5"/>
        <v>3</v>
      </c>
      <c r="X17">
        <v>0.5</v>
      </c>
      <c r="Y17" s="153">
        <f t="shared" si="6"/>
        <v>-3</v>
      </c>
      <c r="Z17">
        <v>0.5</v>
      </c>
      <c r="AM17" s="6">
        <v>-9.86</v>
      </c>
      <c r="AN17" s="6">
        <f t="shared" si="0"/>
        <v>-9.86</v>
      </c>
      <c r="AO17" s="6">
        <f t="shared" si="1"/>
        <v>3.089883885403683E-22</v>
      </c>
      <c r="AP17" s="6">
        <f t="shared" si="2"/>
        <v>3.1024695731347855E-23</v>
      </c>
      <c r="AR17" s="6">
        <f t="shared" si="3"/>
        <v>-9.86</v>
      </c>
      <c r="AS17" s="6">
        <f t="shared" si="4"/>
        <v>3.089883885403683E-22</v>
      </c>
    </row>
    <row r="18" spans="2:45" ht="15">
      <c r="K18" s="781" t="s">
        <v>306</v>
      </c>
      <c r="L18" s="877">
        <f>NORMDIST(M12,C2,C3,TRUE)</f>
        <v>0.9986501019683699</v>
      </c>
      <c r="M18" s="781" t="s">
        <v>135</v>
      </c>
      <c r="W18">
        <f t="shared" si="5"/>
        <v>3</v>
      </c>
      <c r="X18">
        <v>0.6</v>
      </c>
      <c r="Y18" s="153">
        <f t="shared" si="6"/>
        <v>-3</v>
      </c>
      <c r="Z18">
        <v>0.6</v>
      </c>
      <c r="AM18" s="6">
        <v>-9.85</v>
      </c>
      <c r="AN18" s="6">
        <f t="shared" si="0"/>
        <v>-9.85</v>
      </c>
      <c r="AO18" s="6">
        <f t="shared" si="1"/>
        <v>3.4099018662800664E-22</v>
      </c>
      <c r="AP18" s="6">
        <f t="shared" si="2"/>
        <v>3.4271987941136468E-23</v>
      </c>
      <c r="AR18" s="6">
        <f t="shared" si="3"/>
        <v>-9.85</v>
      </c>
      <c r="AS18" s="6">
        <f t="shared" si="4"/>
        <v>3.4099018662800664E-22</v>
      </c>
    </row>
    <row r="19" spans="2:45" ht="15">
      <c r="K19" s="781" t="s">
        <v>307</v>
      </c>
      <c r="L19" s="782">
        <f>1-L18</f>
        <v>1.3498980316301035E-3</v>
      </c>
      <c r="S19" s="1095"/>
      <c r="W19">
        <f t="shared" si="5"/>
        <v>3</v>
      </c>
      <c r="X19">
        <v>0.7</v>
      </c>
      <c r="Y19" s="153">
        <f t="shared" si="6"/>
        <v>-3</v>
      </c>
      <c r="Z19">
        <v>0.7</v>
      </c>
      <c r="AM19" s="6">
        <v>-9.84</v>
      </c>
      <c r="AN19" s="6">
        <f t="shared" si="0"/>
        <v>-9.84</v>
      </c>
      <c r="AO19" s="6">
        <f t="shared" si="1"/>
        <v>3.7626876879235359E-22</v>
      </c>
      <c r="AP19" s="6">
        <f t="shared" si="2"/>
        <v>3.78554187290002E-23</v>
      </c>
      <c r="AR19" s="6">
        <f t="shared" si="3"/>
        <v>-9.84</v>
      </c>
      <c r="AS19" s="6">
        <f t="shared" si="4"/>
        <v>3.7626876879235359E-22</v>
      </c>
    </row>
    <row r="20" spans="2:45" ht="15.75">
      <c r="K20" s="783" t="s">
        <v>308</v>
      </c>
      <c r="L20" s="879">
        <f>2*L18-1</f>
        <v>0.99730020393673979</v>
      </c>
      <c r="W20">
        <f t="shared" si="5"/>
        <v>3</v>
      </c>
      <c r="X20">
        <v>0.8</v>
      </c>
      <c r="Y20" s="153">
        <f t="shared" si="6"/>
        <v>-3</v>
      </c>
      <c r="Z20">
        <v>0.8</v>
      </c>
      <c r="AM20" s="6">
        <v>-9.83</v>
      </c>
      <c r="AN20" s="6">
        <f t="shared" si="0"/>
        <v>-9.83</v>
      </c>
      <c r="AO20" s="6">
        <f t="shared" si="1"/>
        <v>4.1515572825612964E-22</v>
      </c>
      <c r="AP20" s="6">
        <f t="shared" si="2"/>
        <v>4.1809387561858445E-23</v>
      </c>
      <c r="AR20" s="6">
        <f t="shared" si="3"/>
        <v>-9.83</v>
      </c>
      <c r="AS20" s="6">
        <f t="shared" si="4"/>
        <v>4.1515572825612964E-22</v>
      </c>
    </row>
    <row r="21" spans="2:45" ht="13.5" thickBot="1">
      <c r="W21">
        <f t="shared" si="5"/>
        <v>3</v>
      </c>
      <c r="X21">
        <v>0.9</v>
      </c>
      <c r="Y21" s="153">
        <f t="shared" si="6"/>
        <v>-3</v>
      </c>
      <c r="Z21">
        <v>0.9</v>
      </c>
      <c r="AM21" s="6">
        <v>-9.82</v>
      </c>
      <c r="AN21" s="6">
        <f t="shared" si="0"/>
        <v>-9.82</v>
      </c>
      <c r="AO21" s="6">
        <f t="shared" si="1"/>
        <v>4.5801580793131317E-22</v>
      </c>
      <c r="AP21" s="6">
        <f t="shared" si="2"/>
        <v>4.6171772985456362E-23</v>
      </c>
      <c r="AR21" s="6">
        <f t="shared" si="3"/>
        <v>-9.82</v>
      </c>
      <c r="AS21" s="6">
        <f t="shared" si="4"/>
        <v>4.5801580793131317E-22</v>
      </c>
    </row>
    <row r="22" spans="2:45" ht="17.25" thickBot="1">
      <c r="B22" s="1279" t="s">
        <v>207</v>
      </c>
      <c r="C22" s="1279"/>
      <c r="D22" s="1279"/>
      <c r="E22" s="1279"/>
      <c r="F22" s="1279"/>
      <c r="G22" s="1279"/>
      <c r="L22" s="881" t="s">
        <v>461</v>
      </c>
      <c r="M22" s="787">
        <f>(M12-C2)/C3</f>
        <v>3</v>
      </c>
      <c r="W22">
        <f t="shared" si="5"/>
        <v>3</v>
      </c>
      <c r="X22">
        <v>1</v>
      </c>
      <c r="Y22" s="153">
        <f t="shared" si="6"/>
        <v>-3</v>
      </c>
      <c r="Z22">
        <v>1</v>
      </c>
      <c r="AM22" s="6">
        <v>-9.81</v>
      </c>
      <c r="AN22" s="6">
        <f t="shared" si="0"/>
        <v>-9.81</v>
      </c>
      <c r="AO22" s="6">
        <f t="shared" si="1"/>
        <v>5.0525017298181001E-22</v>
      </c>
      <c r="AP22" s="6">
        <f t="shared" si="2"/>
        <v>5.0984280230386435E-23</v>
      </c>
      <c r="AR22" s="6">
        <f t="shared" si="3"/>
        <v>-9.81</v>
      </c>
      <c r="AS22" s="6">
        <f t="shared" si="4"/>
        <v>5.0525017298181001E-22</v>
      </c>
    </row>
    <row r="23" spans="2:45" ht="16.5" thickBot="1">
      <c r="B23" s="1281" t="s">
        <v>206</v>
      </c>
      <c r="C23" s="1281"/>
      <c r="D23" s="1281"/>
      <c r="E23" s="1281"/>
      <c r="F23" s="1280"/>
      <c r="G23" s="1280"/>
      <c r="R23">
        <f>NORMDIST(-1,0,1,1)</f>
        <v>0.15865525393145707</v>
      </c>
      <c r="AM23" s="6">
        <v>-9.8000000000000007</v>
      </c>
      <c r="AN23" s="6">
        <f t="shared" si="0"/>
        <v>-9.8000000000000007</v>
      </c>
      <c r="AO23" s="6">
        <f t="shared" si="1"/>
        <v>5.5730000227206903E-22</v>
      </c>
      <c r="AP23" s="6">
        <f t="shared" si="2"/>
        <v>5.6292823113764731E-23</v>
      </c>
      <c r="AR23" s="6">
        <f t="shared" si="3"/>
        <v>-9.8000000000000007</v>
      </c>
      <c r="AS23" s="6">
        <f t="shared" si="4"/>
        <v>5.5730000227206903E-22</v>
      </c>
    </row>
    <row r="24" spans="2:45" ht="16.5" thickBot="1">
      <c r="L24" s="881" t="s">
        <v>124</v>
      </c>
      <c r="M24" s="787">
        <f>-M22</f>
        <v>-3</v>
      </c>
      <c r="AM24" s="6">
        <v>-9.7899999999999991</v>
      </c>
      <c r="AN24" s="6">
        <f t="shared" si="0"/>
        <v>-9.7899999999999991</v>
      </c>
      <c r="AO24" s="6">
        <f t="shared" si="1"/>
        <v>6.1465042935719673E-22</v>
      </c>
      <c r="AP24" s="6">
        <f t="shared" si="2"/>
        <v>6.2147943576382246E-23</v>
      </c>
      <c r="AR24" s="6">
        <f t="shared" si="3"/>
        <v>-9.7899999999999991</v>
      </c>
      <c r="AS24" s="6">
        <f t="shared" si="4"/>
        <v>6.1465042935719673E-22</v>
      </c>
    </row>
    <row r="25" spans="2:45">
      <c r="D25" s="1545" t="s">
        <v>133</v>
      </c>
      <c r="E25" s="1545"/>
      <c r="F25" s="1545"/>
      <c r="G25" s="1545"/>
      <c r="H25" s="1545"/>
      <c r="I25" s="1545"/>
      <c r="AM25" s="6">
        <v>-9.7799999999999994</v>
      </c>
      <c r="AN25" s="6">
        <f t="shared" si="0"/>
        <v>-9.7799999999999994</v>
      </c>
      <c r="AO25" s="6">
        <f t="shared" si="1"/>
        <v>6.7783486657594464E-22</v>
      </c>
      <c r="AP25" s="6">
        <f t="shared" si="2"/>
        <v>6.8605272516019692E-23</v>
      </c>
      <c r="AR25" s="6">
        <f t="shared" si="3"/>
        <v>-9.7799999999999994</v>
      </c>
      <c r="AS25" s="6">
        <f t="shared" si="4"/>
        <v>6.7783486657594464E-22</v>
      </c>
    </row>
    <row r="26" spans="2:45" ht="12.75" customHeight="1">
      <c r="F26">
        <f>NORMDIST(AN3,$C$2,$C$3,FALSE)</f>
        <v>7.6945986267064188E-23</v>
      </c>
      <c r="L26" s="1554" t="s">
        <v>1560</v>
      </c>
      <c r="M26" s="1554"/>
      <c r="AM26" s="6">
        <v>-9.77</v>
      </c>
      <c r="AN26" s="6">
        <f t="shared" si="0"/>
        <v>-9.77</v>
      </c>
      <c r="AO26" s="6">
        <f t="shared" si="1"/>
        <v>7.474397489855708E-22</v>
      </c>
      <c r="AP26" s="6">
        <f t="shared" si="2"/>
        <v>7.5726035928895477E-23</v>
      </c>
      <c r="AR26" s="6">
        <f t="shared" si="3"/>
        <v>-9.77</v>
      </c>
      <c r="AS26" s="6">
        <f t="shared" si="4"/>
        <v>7.474397489855708E-22</v>
      </c>
    </row>
    <row r="27" spans="2:45">
      <c r="L27" s="1554"/>
      <c r="M27" s="1554"/>
      <c r="AM27" s="6">
        <v>-9.7600000000000104</v>
      </c>
      <c r="AN27" s="6">
        <f t="shared" si="0"/>
        <v>-9.7600000000000104</v>
      </c>
      <c r="AO27" s="6">
        <f t="shared" si="1"/>
        <v>8.2410973835080297E-22</v>
      </c>
      <c r="AP27" s="6">
        <f t="shared" si="2"/>
        <v>8.357761075567281E-23</v>
      </c>
      <c r="AR27" s="6">
        <f t="shared" si="3"/>
        <v>-9.7600000000000104</v>
      </c>
      <c r="AS27" s="6">
        <f t="shared" si="4"/>
        <v>8.2410973835080297E-22</v>
      </c>
    </row>
    <row r="28" spans="2:45">
      <c r="C28" s="1545" t="s">
        <v>134</v>
      </c>
      <c r="D28" s="1545"/>
      <c r="E28" s="1545"/>
      <c r="F28" s="1545"/>
      <c r="G28" s="1545"/>
      <c r="H28" s="1545"/>
      <c r="L28" s="1554"/>
      <c r="M28" s="1554"/>
      <c r="AM28" s="6">
        <v>-9.7500000000000107</v>
      </c>
      <c r="AN28" s="6">
        <f t="shared" si="0"/>
        <v>-9.7500000000000107</v>
      </c>
      <c r="AO28" s="6">
        <f t="shared" si="1"/>
        <v>9.0855343119756949E-22</v>
      </c>
      <c r="AP28" s="6">
        <f t="shared" si="2"/>
        <v>9.2234135249384252E-23</v>
      </c>
      <c r="AR28" s="6">
        <f t="shared" si="3"/>
        <v>-9.7500000000000107</v>
      </c>
      <c r="AS28" s="6">
        <f t="shared" si="4"/>
        <v>9.0855343119756949E-22</v>
      </c>
    </row>
    <row r="29" spans="2:45">
      <c r="L29" s="1554"/>
      <c r="M29" s="1554"/>
      <c r="AM29" s="6">
        <v>-9.7400000000000109</v>
      </c>
      <c r="AN29" s="6">
        <f t="shared" si="0"/>
        <v>-9.7400000000000109</v>
      </c>
      <c r="AO29" s="6">
        <f t="shared" si="1"/>
        <v>1.0015496190909085E-21</v>
      </c>
      <c r="AP29" s="6">
        <f t="shared" si="2"/>
        <v>1.01777179142951E-22</v>
      </c>
      <c r="AR29" s="6">
        <f t="shared" si="3"/>
        <v>-9.7400000000000109</v>
      </c>
      <c r="AS29" s="6">
        <f t="shared" si="4"/>
        <v>1.0015496190909085E-21</v>
      </c>
    </row>
    <row r="30" spans="2:45">
      <c r="F30">
        <f>NORMINV(0.8413,0,1)</f>
        <v>0.99981509361474474</v>
      </c>
      <c r="AM30" s="6">
        <v>-9.7300000000000093</v>
      </c>
      <c r="AN30" s="6">
        <f t="shared" si="0"/>
        <v>-9.7300000000000093</v>
      </c>
      <c r="AO30" s="6">
        <f t="shared" si="1"/>
        <v>1.1039541538360423E-21</v>
      </c>
      <c r="AP30" s="6">
        <f t="shared" si="2"/>
        <v>1.1229647939829377E-22</v>
      </c>
      <c r="AR30" s="6">
        <f t="shared" si="3"/>
        <v>-9.7300000000000093</v>
      </c>
      <c r="AS30" s="6">
        <f t="shared" si="4"/>
        <v>1.1039541538360423E-21</v>
      </c>
    </row>
    <row r="31" spans="2:45">
      <c r="AM31" s="6">
        <v>-9.7200000000000095</v>
      </c>
      <c r="AN31" s="6">
        <f t="shared" si="0"/>
        <v>-9.7200000000000095</v>
      </c>
      <c r="AO31" s="6">
        <f t="shared" si="1"/>
        <v>1.2167074752561249E-21</v>
      </c>
      <c r="AP31" s="6">
        <f t="shared" si="2"/>
        <v>1.2389074787003752E-22</v>
      </c>
      <c r="AR31" s="6">
        <f t="shared" si="3"/>
        <v>-9.7200000000000095</v>
      </c>
      <c r="AS31" s="6">
        <f t="shared" si="4"/>
        <v>1.2167074752561249E-21</v>
      </c>
    </row>
    <row r="32" spans="2:45">
      <c r="AM32" s="6">
        <v>-9.7100000000000097</v>
      </c>
      <c r="AN32" s="6">
        <f t="shared" si="0"/>
        <v>-9.7100000000000097</v>
      </c>
      <c r="AO32" s="6">
        <f t="shared" si="1"/>
        <v>1.3408428646191445E-21</v>
      </c>
      <c r="AP32" s="6">
        <f t="shared" si="2"/>
        <v>1.3666855782032985E-22</v>
      </c>
      <c r="AR32" s="6">
        <f t="shared" si="3"/>
        <v>-9.7100000000000097</v>
      </c>
      <c r="AS32" s="6">
        <f t="shared" si="4"/>
        <v>1.3408428646191445E-21</v>
      </c>
    </row>
    <row r="33" spans="6:45">
      <c r="AM33" s="6">
        <v>-9.7000000000000099</v>
      </c>
      <c r="AN33" s="6">
        <f t="shared" si="0"/>
        <v>-9.7000000000000099</v>
      </c>
      <c r="AO33" s="6">
        <f t="shared" si="1"/>
        <v>1.4774954927041178E-21</v>
      </c>
      <c r="AP33" s="6">
        <f t="shared" si="2"/>
        <v>1.5074931688100296E-22</v>
      </c>
      <c r="AR33" s="6">
        <f t="shared" si="3"/>
        <v>-9.7000000000000099</v>
      </c>
      <c r="AS33" s="6">
        <f t="shared" si="4"/>
        <v>1.4774954927041178E-21</v>
      </c>
    </row>
    <row r="34" spans="6:45">
      <c r="F34">
        <f>NORMINV(L19,C2,C3)</f>
        <v>-2.999999999999952</v>
      </c>
      <c r="AM34" s="6">
        <v>-9.6900000000000102</v>
      </c>
      <c r="AN34" s="6">
        <f t="shared" si="0"/>
        <v>-9.6900000000000102</v>
      </c>
      <c r="AO34" s="6">
        <f t="shared" si="1"/>
        <v>1.6279123379624838E-21</v>
      </c>
      <c r="AP34" s="6">
        <f t="shared" si="2"/>
        <v>1.6626433478116106E-22</v>
      </c>
      <c r="AR34" s="6">
        <f t="shared" si="3"/>
        <v>-9.6900000000000102</v>
      </c>
      <c r="AS34" s="6">
        <f t="shared" si="4"/>
        <v>1.6279123379624838E-21</v>
      </c>
    </row>
    <row r="35" spans="6:45">
      <c r="AM35" s="6">
        <v>-9.6800000000000104</v>
      </c>
      <c r="AN35" s="6">
        <f t="shared" si="0"/>
        <v>-9.6800000000000104</v>
      </c>
      <c r="AO35" s="6">
        <f t="shared" si="1"/>
        <v>1.7934630572935393E-21</v>
      </c>
      <c r="AP35" s="6">
        <f t="shared" si="2"/>
        <v>1.8335799494756677E-22</v>
      </c>
      <c r="AR35" s="6">
        <f t="shared" si="3"/>
        <v>-9.6800000000000104</v>
      </c>
      <c r="AS35" s="6">
        <f t="shared" si="4"/>
        <v>1.7934630572935393E-21</v>
      </c>
    </row>
    <row r="36" spans="6:45">
      <c r="AM36" s="6">
        <v>-9.6700000000000106</v>
      </c>
      <c r="AN36" s="6">
        <f t="shared" si="0"/>
        <v>-9.6700000000000106</v>
      </c>
      <c r="AO36" s="6">
        <f t="shared" si="1"/>
        <v>1.9756518996657413E-21</v>
      </c>
      <c r="AP36" s="6">
        <f t="shared" si="2"/>
        <v>2.0218903994842977E-22</v>
      </c>
      <c r="AR36" s="6">
        <f t="shared" si="3"/>
        <v>-9.6700000000000106</v>
      </c>
      <c r="AS36" s="6">
        <f t="shared" si="4"/>
        <v>1.9756518996657413E-21</v>
      </c>
    </row>
    <row r="37" spans="6:45">
      <c r="AM37" s="6">
        <v>-9.6600000000000108</v>
      </c>
      <c r="AN37" s="6">
        <f t="shared" si="0"/>
        <v>-9.6600000000000108</v>
      </c>
      <c r="AO37" s="6">
        <f t="shared" si="1"/>
        <v>2.1761307612407666E-21</v>
      </c>
      <c r="AP37" s="6">
        <f t="shared" si="2"/>
        <v>2.2293198169498926E-22</v>
      </c>
      <c r="AR37" s="6">
        <f t="shared" si="3"/>
        <v>-9.6600000000000108</v>
      </c>
      <c r="AS37" s="6">
        <f t="shared" si="4"/>
        <v>2.1761307612407666E-21</v>
      </c>
    </row>
    <row r="38" spans="6:45">
      <c r="AM38" s="6">
        <v>-9.6500000000000092</v>
      </c>
      <c r="AN38" s="6">
        <f t="shared" si="0"/>
        <v>-9.6500000000000092</v>
      </c>
      <c r="AO38" s="6">
        <f t="shared" si="1"/>
        <v>2.3967134898548812E-21</v>
      </c>
      <c r="AP38" s="6">
        <f t="shared" si="2"/>
        <v>2.4577864834721041E-22</v>
      </c>
      <c r="AR38" s="6">
        <f t="shared" si="3"/>
        <v>-9.6500000000000092</v>
      </c>
      <c r="AS38" s="6">
        <f t="shared" si="4"/>
        <v>2.3967134898548812E-21</v>
      </c>
    </row>
    <row r="39" spans="6:45">
      <c r="AM39" s="6">
        <v>-9.6400000000000095</v>
      </c>
      <c r="AN39" s="6">
        <f t="shared" si="0"/>
        <v>-9.6400000000000095</v>
      </c>
      <c r="AO39" s="6">
        <f t="shared" si="1"/>
        <v>2.6393915567566211E-21</v>
      </c>
      <c r="AP39" s="6">
        <f t="shared" si="2"/>
        <v>2.7093988099786814E-22</v>
      </c>
      <c r="AR39" s="6">
        <f t="shared" si="3"/>
        <v>-9.6400000000000095</v>
      </c>
      <c r="AS39" s="6">
        <f t="shared" si="4"/>
        <v>2.6393915567566211E-21</v>
      </c>
    </row>
    <row r="40" spans="6:45">
      <c r="AM40" s="6">
        <v>-9.6300000000000097</v>
      </c>
      <c r="AN40" s="6">
        <f t="shared" si="0"/>
        <v>-9.6300000000000097</v>
      </c>
      <c r="AO40" s="6">
        <f t="shared" si="1"/>
        <v>2.9063512244643281E-21</v>
      </c>
      <c r="AP40" s="6">
        <f t="shared" si="2"/>
        <v>2.986473944424551E-22</v>
      </c>
      <c r="AR40" s="6">
        <f t="shared" si="3"/>
        <v>-9.6300000000000097</v>
      </c>
      <c r="AS40" s="6">
        <f t="shared" si="4"/>
        <v>2.9063512244643281E-21</v>
      </c>
    </row>
    <row r="41" spans="6:45">
      <c r="AM41" s="6">
        <v>-9.6200000000000099</v>
      </c>
      <c r="AN41" s="6">
        <f t="shared" si="0"/>
        <v>-9.6200000000000099</v>
      </c>
      <c r="AO41" s="6">
        <f t="shared" si="1"/>
        <v>3.1999923515755668E-21</v>
      </c>
      <c r="AP41" s="6">
        <f t="shared" si="2"/>
        <v>3.291558176897407E-22</v>
      </c>
      <c r="AR41" s="6">
        <f t="shared" si="3"/>
        <v>-9.6200000000000099</v>
      </c>
      <c r="AS41" s="6">
        <f t="shared" si="4"/>
        <v>3.1999923515755668E-21</v>
      </c>
    </row>
    <row r="42" spans="6:45">
      <c r="AM42" s="6">
        <v>-9.6100000000000101</v>
      </c>
      <c r="AN42" s="6">
        <f t="shared" si="0"/>
        <v>-9.6100000000000101</v>
      </c>
      <c r="AO42" s="6">
        <f t="shared" si="1"/>
        <v>3.522948988425287E-21</v>
      </c>
      <c r="AP42" s="6">
        <f t="shared" si="2"/>
        <v>3.6274493134069148E-22</v>
      </c>
      <c r="AR42" s="6">
        <f t="shared" si="3"/>
        <v>-9.6100000000000101</v>
      </c>
      <c r="AS42" s="6">
        <f t="shared" si="4"/>
        <v>3.522948988425287E-21</v>
      </c>
    </row>
    <row r="43" spans="6:45">
      <c r="K43">
        <f>NORMDIST(140,165,15,1)</f>
        <v>4.7790352272814696E-2</v>
      </c>
      <c r="AM43" s="6">
        <v>-9.6000000000000103</v>
      </c>
      <c r="AN43" s="6">
        <f t="shared" si="0"/>
        <v>-9.6000000000000103</v>
      </c>
      <c r="AO43" s="6">
        <f t="shared" si="1"/>
        <v>3.8781119317465747E-21</v>
      </c>
      <c r="AP43" s="6">
        <f t="shared" si="2"/>
        <v>3.9972212057258028E-22</v>
      </c>
      <c r="AR43" s="6">
        <f t="shared" si="3"/>
        <v>-9.6000000000000103</v>
      </c>
      <c r="AS43" s="6">
        <f t="shared" si="4"/>
        <v>3.8781119317465747E-21</v>
      </c>
    </row>
    <row r="44" spans="6:45">
      <c r="K44">
        <f>NORMINV(0.95,165,15)</f>
        <v>189.67280440427209</v>
      </c>
      <c r="AM44" s="6">
        <v>-9.5900000000000105</v>
      </c>
      <c r="AN44" s="6">
        <f t="shared" si="0"/>
        <v>-9.5900000000000105</v>
      </c>
      <c r="AO44" s="6">
        <f t="shared" si="1"/>
        <v>4.2686534220462112E-21</v>
      </c>
      <c r="AP44" s="6">
        <f t="shared" si="2"/>
        <v>4.404250642233421E-22</v>
      </c>
      <c r="AR44" s="6">
        <f t="shared" si="3"/>
        <v>-9.5900000000000105</v>
      </c>
      <c r="AS44" s="6">
        <f t="shared" si="4"/>
        <v>4.2686534220462112E-21</v>
      </c>
    </row>
    <row r="45" spans="6:45">
      <c r="AM45" s="6">
        <v>-9.5800000000000107</v>
      </c>
      <c r="AN45" s="6">
        <f t="shared" si="0"/>
        <v>-9.5800000000000107</v>
      </c>
      <c r="AO45" s="6">
        <f t="shared" si="1"/>
        <v>4.6980541843828663E-21</v>
      </c>
      <c r="AP45" s="6">
        <f t="shared" si="2"/>
        <v>4.8522468239198353E-22</v>
      </c>
      <c r="AR45" s="6">
        <f t="shared" si="3"/>
        <v>-9.5800000000000107</v>
      </c>
      <c r="AS45" s="6">
        <f t="shared" si="4"/>
        <v>4.6980541843828663E-21</v>
      </c>
    </row>
    <row r="46" spans="6:45">
      <c r="AM46" s="6">
        <v>-9.5700000000000092</v>
      </c>
      <c r="AN46" s="6">
        <f t="shared" si="0"/>
        <v>-9.5700000000000092</v>
      </c>
      <c r="AO46" s="6">
        <f t="shared" si="1"/>
        <v>5.1701330317563049E-21</v>
      </c>
      <c r="AP46" s="6">
        <f t="shared" si="2"/>
        <v>5.3452836706901189E-22</v>
      </c>
      <c r="AR46" s="6">
        <f t="shared" si="3"/>
        <v>-9.5700000000000092</v>
      </c>
      <c r="AS46" s="6">
        <f t="shared" si="4"/>
        <v>5.1701330317563049E-21</v>
      </c>
    </row>
    <row r="47" spans="6:45">
      <c r="AM47" s="6">
        <v>-9.5600000000000094</v>
      </c>
      <c r="AN47" s="6">
        <f t="shared" si="0"/>
        <v>-9.5600000000000094</v>
      </c>
      <c r="AO47" s="6">
        <f t="shared" si="1"/>
        <v>5.689079270518974E-21</v>
      </c>
      <c r="AP47" s="6">
        <f t="shared" si="2"/>
        <v>5.8878352260241101E-22</v>
      </c>
      <c r="AR47" s="6">
        <f t="shared" si="3"/>
        <v>-9.5600000000000094</v>
      </c>
      <c r="AS47" s="6">
        <f t="shared" si="4"/>
        <v>5.689079270518974E-21</v>
      </c>
    </row>
    <row r="48" spans="6:45">
      <c r="AM48" s="6">
        <v>-9.5500000000000096</v>
      </c>
      <c r="AN48" s="6">
        <f t="shared" si="0"/>
        <v>-9.5500000000000096</v>
      </c>
      <c r="AO48" s="6">
        <f t="shared" si="1"/>
        <v>6.2594881692595674E-21</v>
      </c>
      <c r="AP48" s="6">
        <f t="shared" si="2"/>
        <v>6.4848144530766973E-22</v>
      </c>
      <c r="AR48" s="6">
        <f t="shared" si="3"/>
        <v>-9.5500000000000096</v>
      </c>
      <c r="AS48" s="6">
        <f t="shared" si="4"/>
        <v>6.2594881692595674E-21</v>
      </c>
    </row>
    <row r="49" spans="39:45">
      <c r="AM49" s="6">
        <v>-9.5400000000000098</v>
      </c>
      <c r="AN49" s="6">
        <f t="shared" si="0"/>
        <v>-9.5400000000000098</v>
      </c>
      <c r="AO49" s="6">
        <f t="shared" si="1"/>
        <v>6.8863997766394451E-21</v>
      </c>
      <c r="AP49" s="6">
        <f t="shared" si="2"/>
        <v>7.1416157426274893E-22</v>
      </c>
      <c r="AR49" s="6">
        <f t="shared" si="3"/>
        <v>-9.5400000000000098</v>
      </c>
      <c r="AS49" s="6">
        <f t="shared" si="4"/>
        <v>6.8863997766394451E-21</v>
      </c>
    </row>
    <row r="50" spans="39:45">
      <c r="AM50" s="6">
        <v>-9.53000000000001</v>
      </c>
      <c r="AN50" s="6">
        <f t="shared" si="0"/>
        <v>-9.53000000000001</v>
      </c>
      <c r="AO50" s="6">
        <f t="shared" si="1"/>
        <v>7.5753413998743777E-21</v>
      </c>
      <c r="AP50" s="6">
        <f t="shared" si="2"/>
        <v>7.8641614831351608E-22</v>
      </c>
      <c r="AR50" s="6">
        <f t="shared" si="3"/>
        <v>-9.53000000000001</v>
      </c>
      <c r="AS50" s="6">
        <f t="shared" si="4"/>
        <v>7.5753413998743777E-21</v>
      </c>
    </row>
    <row r="51" spans="39:45">
      <c r="AM51" s="6">
        <v>-9.5200000000000102</v>
      </c>
      <c r="AN51" s="6">
        <f t="shared" si="0"/>
        <v>-9.5200000000000102</v>
      </c>
      <c r="AO51" s="6">
        <f t="shared" si="1"/>
        <v>8.3323740841312685E-21</v>
      </c>
      <c r="AP51" s="6">
        <f t="shared" si="2"/>
        <v>8.6589530757235182E-22</v>
      </c>
      <c r="AR51" s="6">
        <f t="shared" si="3"/>
        <v>-9.5200000000000102</v>
      </c>
      <c r="AS51" s="6">
        <f t="shared" si="4"/>
        <v>8.3323740841312685E-21</v>
      </c>
    </row>
    <row r="52" spans="39:45">
      <c r="AM52" s="6">
        <v>-9.5100000000000104</v>
      </c>
      <c r="AN52" s="6">
        <f t="shared" si="0"/>
        <v>-9.5100000000000104</v>
      </c>
      <c r="AO52" s="6">
        <f t="shared" si="1"/>
        <v>9.1641434642663528E-21</v>
      </c>
      <c r="AP52" s="6">
        <f t="shared" si="2"/>
        <v>9.5331268124923632E-22</v>
      </c>
      <c r="AR52" s="6">
        <f t="shared" si="3"/>
        <v>-9.5100000000000104</v>
      </c>
      <c r="AS52" s="6">
        <f t="shared" si="4"/>
        <v>9.1641434642663528E-21</v>
      </c>
    </row>
    <row r="53" spans="39:45">
      <c r="AM53" s="6">
        <v>-9.5000000000000107</v>
      </c>
      <c r="AN53" s="6">
        <f t="shared" si="0"/>
        <v>-9.5000000000000107</v>
      </c>
      <c r="AO53" s="6">
        <f t="shared" si="1"/>
        <v>1.0077935394299006E-20</v>
      </c>
      <c r="AP53" s="6">
        <f t="shared" si="2"/>
        <v>1.0494515075361476E-21</v>
      </c>
      <c r="AR53" s="6">
        <f t="shared" si="3"/>
        <v>-9.5000000000000107</v>
      </c>
      <c r="AS53" s="6">
        <f t="shared" si="4"/>
        <v>1.0077935394299006E-20</v>
      </c>
    </row>
    <row r="54" spans="39:45">
      <c r="AM54" s="6">
        <v>-9.4900000000000109</v>
      </c>
      <c r="AN54" s="6">
        <f t="shared" si="0"/>
        <v>-9.4900000000000109</v>
      </c>
      <c r="AO54" s="6">
        <f t="shared" si="1"/>
        <v>1.1081736797037392E-20</v>
      </c>
      <c r="AP54" s="6">
        <f t="shared" si="2"/>
        <v>1.1551713355019443E-21</v>
      </c>
      <c r="AR54" s="6">
        <f t="shared" si="3"/>
        <v>-9.4900000000000109</v>
      </c>
      <c r="AS54" s="6">
        <f t="shared" si="4"/>
        <v>1.1081736797037392E-20</v>
      </c>
    </row>
    <row r="55" spans="39:45">
      <c r="AM55" s="6">
        <v>-9.4800000000000093</v>
      </c>
      <c r="AN55" s="6">
        <f t="shared" si="0"/>
        <v>-9.4800000000000093</v>
      </c>
      <c r="AO55" s="6">
        <f t="shared" si="1"/>
        <v>1.2184302216626382E-20</v>
      </c>
      <c r="AP55" s="6">
        <f t="shared" si="2"/>
        <v>1.271415363578129E-21</v>
      </c>
      <c r="AR55" s="6">
        <f t="shared" si="3"/>
        <v>-9.4800000000000093</v>
      </c>
      <c r="AS55" s="6">
        <f t="shared" si="4"/>
        <v>1.2184302216626382E-20</v>
      </c>
    </row>
    <row r="56" spans="39:45">
      <c r="AM56" s="6">
        <v>-9.4700000000000095</v>
      </c>
      <c r="AN56" s="6">
        <f t="shared" si="0"/>
        <v>-9.4700000000000095</v>
      </c>
      <c r="AO56" s="6">
        <f t="shared" si="1"/>
        <v>1.3395226600759869E-20</v>
      </c>
      <c r="AP56" s="6">
        <f t="shared" si="2"/>
        <v>1.3992184742600168E-21</v>
      </c>
      <c r="AR56" s="6">
        <f t="shared" si="3"/>
        <v>-9.4700000000000095</v>
      </c>
      <c r="AS56" s="6">
        <f t="shared" si="4"/>
        <v>1.3395226600759869E-20</v>
      </c>
    </row>
    <row r="57" spans="39:45">
      <c r="AM57" s="6">
        <v>-9.4600000000000097</v>
      </c>
      <c r="AN57" s="6">
        <f t="shared" si="0"/>
        <v>-9.4600000000000097</v>
      </c>
      <c r="AO57" s="6">
        <f t="shared" si="1"/>
        <v>1.4725024887222697E-20</v>
      </c>
      <c r="AP57" s="6">
        <f t="shared" si="2"/>
        <v>1.5397160301518869E-21</v>
      </c>
      <c r="AR57" s="6">
        <f t="shared" si="3"/>
        <v>-9.4600000000000097</v>
      </c>
      <c r="AS57" s="6">
        <f t="shared" si="4"/>
        <v>1.4725024887222697E-20</v>
      </c>
    </row>
    <row r="58" spans="39:45">
      <c r="AM58" s="6">
        <v>-9.4500000000000099</v>
      </c>
      <c r="AN58" s="6">
        <f t="shared" si="0"/>
        <v>-9.4500000000000099</v>
      </c>
      <c r="AO58" s="6">
        <f t="shared" si="1"/>
        <v>1.6185219021627657E-20</v>
      </c>
      <c r="AP58" s="6">
        <f t="shared" si="2"/>
        <v>1.6941535024879645E-21</v>
      </c>
      <c r="AR58" s="6">
        <f t="shared" si="3"/>
        <v>-9.4500000000000099</v>
      </c>
      <c r="AS58" s="6">
        <f t="shared" si="4"/>
        <v>1.6185219021627657E-20</v>
      </c>
    </row>
    <row r="59" spans="39:45">
      <c r="AM59" s="6">
        <v>-9.4400000000000102</v>
      </c>
      <c r="AN59" s="6">
        <f t="shared" si="0"/>
        <v>-9.4400000000000102</v>
      </c>
      <c r="AO59" s="6">
        <f t="shared" si="1"/>
        <v>1.7788433090094944E-20</v>
      </c>
      <c r="AP59" s="6">
        <f t="shared" si="2"/>
        <v>1.8638970098109096E-21</v>
      </c>
      <c r="AR59" s="6">
        <f t="shared" si="3"/>
        <v>-9.4400000000000102</v>
      </c>
      <c r="AS59" s="6">
        <f t="shared" si="4"/>
        <v>1.7788433090094944E-20</v>
      </c>
    </row>
    <row r="60" spans="39:45">
      <c r="AM60" s="6">
        <v>-9.4300000000000104</v>
      </c>
      <c r="AN60" s="6">
        <f t="shared" si="0"/>
        <v>-9.4300000000000104</v>
      </c>
      <c r="AO60" s="6">
        <f t="shared" si="1"/>
        <v>1.9548497312572938E-20</v>
      </c>
      <c r="AP60" s="6">
        <f t="shared" si="2"/>
        <v>2.050444851631526E-21</v>
      </c>
      <c r="AR60" s="6">
        <f t="shared" si="3"/>
        <v>-9.4300000000000104</v>
      </c>
      <c r="AS60" s="6">
        <f t="shared" si="4"/>
        <v>1.9548497312572938E-20</v>
      </c>
    </row>
    <row r="61" spans="39:45">
      <c r="AM61" s="6">
        <v>-9.4200000000000106</v>
      </c>
      <c r="AN61" s="6">
        <f t="shared" si="0"/>
        <v>-9.4200000000000106</v>
      </c>
      <c r="AO61" s="6">
        <f t="shared" si="1"/>
        <v>2.1480561709978456E-20</v>
      </c>
      <c r="AP61" s="6">
        <f t="shared" si="2"/>
        <v>2.2554401296834715E-21</v>
      </c>
      <c r="AR61" s="6">
        <f t="shared" si="3"/>
        <v>-9.4200000000000106</v>
      </c>
      <c r="AS61" s="6">
        <f t="shared" si="4"/>
        <v>2.1480561709978456E-20</v>
      </c>
    </row>
    <row r="62" spans="39:45">
      <c r="AM62" s="6">
        <v>-9.4100000000000108</v>
      </c>
      <c r="AN62" s="6">
        <f t="shared" si="0"/>
        <v>-9.4100000000000108</v>
      </c>
      <c r="AO62" s="6">
        <f t="shared" si="1"/>
        <v>2.3601220331821401E-20</v>
      </c>
      <c r="AP62" s="6">
        <f t="shared" si="2"/>
        <v>2.4806845578806052E-21</v>
      </c>
      <c r="AR62" s="6">
        <f t="shared" si="3"/>
        <v>-9.4100000000000108</v>
      </c>
      <c r="AS62" s="6">
        <f t="shared" si="4"/>
        <v>2.3601220331821401E-20</v>
      </c>
    </row>
    <row r="63" spans="39:45">
      <c r="AM63" s="6">
        <v>-9.4000000000000092</v>
      </c>
      <c r="AN63" s="6">
        <f t="shared" si="0"/>
        <v>-9.4000000000000092</v>
      </c>
      <c r="AO63" s="6">
        <f t="shared" si="1"/>
        <v>2.592864701100168E-20</v>
      </c>
      <c r="AP63" s="6">
        <f t="shared" si="2"/>
        <v>2.7281535713458525E-21</v>
      </c>
      <c r="AR63" s="6">
        <f t="shared" si="3"/>
        <v>-9.4000000000000092</v>
      </c>
      <c r="AS63" s="6">
        <f t="shared" si="4"/>
        <v>2.592864701100168E-20</v>
      </c>
    </row>
    <row r="64" spans="39:45">
      <c r="AM64" s="6">
        <v>-9.3900000000000095</v>
      </c>
      <c r="AN64" s="6">
        <f t="shared" si="0"/>
        <v>-9.3900000000000095</v>
      </c>
      <c r="AO64" s="6">
        <f t="shared" si="1"/>
        <v>2.8482743699593076E-20</v>
      </c>
      <c r="AP64" s="6">
        <f t="shared" si="2"/>
        <v>3.0000128549761215E-21</v>
      </c>
      <c r="AR64" s="6">
        <f t="shared" si="3"/>
        <v>-9.3900000000000095</v>
      </c>
      <c r="AS64" s="6">
        <f t="shared" si="4"/>
        <v>2.8482743699593076E-20</v>
      </c>
    </row>
    <row r="65" spans="39:45">
      <c r="AM65" s="6">
        <v>-9.3800000000000097</v>
      </c>
      <c r="AN65" s="6">
        <f t="shared" si="0"/>
        <v>-9.3800000000000097</v>
      </c>
      <c r="AO65" s="6">
        <f t="shared" si="1"/>
        <v>3.1285302534291434E-20</v>
      </c>
      <c r="AP65" s="6">
        <f t="shared" si="2"/>
        <v>3.2986364230149437E-21</v>
      </c>
      <c r="AR65" s="6">
        <f t="shared" si="3"/>
        <v>-9.3800000000000097</v>
      </c>
      <c r="AS65" s="6">
        <f t="shared" si="4"/>
        <v>3.1285302534291434E-20</v>
      </c>
    </row>
    <row r="66" spans="39:45">
      <c r="AM66" s="6">
        <v>-9.3700000000000099</v>
      </c>
      <c r="AN66" s="6">
        <f t="shared" si="0"/>
        <v>-9.3700000000000099</v>
      </c>
      <c r="AO66" s="6">
        <f t="shared" si="1"/>
        <v>3.4360182883447046E-20</v>
      </c>
      <c r="AP66" s="6">
        <f t="shared" si="2"/>
        <v>3.6266263930985537E-21</v>
      </c>
      <c r="AR66" s="6">
        <f t="shared" si="3"/>
        <v>-9.3700000000000099</v>
      </c>
      <c r="AS66" s="6">
        <f t="shared" si="4"/>
        <v>3.4360182883447046E-20</v>
      </c>
    </row>
    <row r="67" spans="39:45">
      <c r="AM67" s="6">
        <v>-9.3600000000000101</v>
      </c>
      <c r="AN67" s="6">
        <f t="shared" ref="AN67:AN130" si="7">AM67+$C$2</f>
        <v>-9.3600000000000101</v>
      </c>
      <c r="AO67" s="6">
        <f t="shared" ref="AO67:AO130" si="8">NORMDIST(AN67,$C$2,$C$3,FALSE)</f>
        <v>3.7733504740001259E-20</v>
      </c>
      <c r="AP67" s="6">
        <f t="shared" ref="AP67:AP130" si="9">NORMDIST(AN67,$C$2,$C$3,TRUE)</f>
        <v>3.986834611315527E-21</v>
      </c>
      <c r="AR67" s="6">
        <f t="shared" si="3"/>
        <v>-9.3600000000000101</v>
      </c>
      <c r="AS67" s="6">
        <f t="shared" si="4"/>
        <v>3.7733504740001259E-20</v>
      </c>
    </row>
    <row r="68" spans="39:45">
      <c r="AM68" s="6">
        <v>-9.3500000000000103</v>
      </c>
      <c r="AN68" s="6">
        <f t="shared" si="7"/>
        <v>-9.3500000000000103</v>
      </c>
      <c r="AO68" s="6">
        <f t="shared" si="8"/>
        <v>4.143385994695618E-20</v>
      </c>
      <c r="AP68" s="6">
        <f t="shared" si="9"/>
        <v>4.382386299066021E-21</v>
      </c>
      <c r="AR68" s="6">
        <f t="shared" ref="AR68:AR131" si="10">AM68</f>
        <v>-9.3500000000000103</v>
      </c>
      <c r="AS68" s="6">
        <f t="shared" ref="AS68:AS131" si="11">NORMDIST(AR68,0,1,FALSE)</f>
        <v>4.143385994695618E-20</v>
      </c>
    </row>
    <row r="69" spans="39:45">
      <c r="AM69" s="6">
        <v>-9.3400000000000105</v>
      </c>
      <c r="AN69" s="6">
        <f t="shared" si="7"/>
        <v>-9.3400000000000105</v>
      </c>
      <c r="AO69" s="6">
        <f t="shared" si="8"/>
        <v>4.5492542875106073E-20</v>
      </c>
      <c r="AP69" s="6">
        <f t="shared" si="9"/>
        <v>4.816705908028523E-21</v>
      </c>
      <c r="AR69" s="6">
        <f t="shared" si="10"/>
        <v>-9.3400000000000105</v>
      </c>
      <c r="AS69" s="6">
        <f t="shared" si="11"/>
        <v>4.5492542875106073E-20</v>
      </c>
    </row>
    <row r="70" spans="39:45">
      <c r="AM70" s="6">
        <v>-9.3300000000000107</v>
      </c>
      <c r="AN70" s="6">
        <f t="shared" si="7"/>
        <v>-9.3300000000000107</v>
      </c>
      <c r="AO70" s="6">
        <f t="shared" si="8"/>
        <v>4.9943802317581345E-20</v>
      </c>
      <c r="AP70" s="6">
        <f t="shared" si="9"/>
        <v>5.2935453864542059E-21</v>
      </c>
      <c r="AR70" s="6">
        <f t="shared" si="10"/>
        <v>-9.3300000000000107</v>
      </c>
      <c r="AS70" s="6">
        <f t="shared" si="11"/>
        <v>4.9943802317581345E-20</v>
      </c>
    </row>
    <row r="71" spans="39:45">
      <c r="AM71" s="6">
        <v>-9.3200000000000092</v>
      </c>
      <c r="AN71" s="6">
        <f t="shared" si="7"/>
        <v>-9.3200000000000092</v>
      </c>
      <c r="AO71" s="6">
        <f t="shared" si="8"/>
        <v>5.482511652332862E-20</v>
      </c>
      <c r="AP71" s="6">
        <f t="shared" si="9"/>
        <v>5.8170150784299894E-21</v>
      </c>
      <c r="AR71" s="6">
        <f t="shared" si="10"/>
        <v>-9.3200000000000092</v>
      </c>
      <c r="AS71" s="6">
        <f t="shared" si="11"/>
        <v>5.482511652332862E-20</v>
      </c>
    </row>
    <row r="72" spans="39:45">
      <c r="AM72" s="6">
        <v>-9.3100000000000094</v>
      </c>
      <c r="AN72" s="6">
        <f t="shared" si="7"/>
        <v>-9.3100000000000094</v>
      </c>
      <c r="AO72" s="6">
        <f t="shared" si="8"/>
        <v>6.0177493463023178E-20</v>
      </c>
      <c r="AP72" s="6">
        <f t="shared" si="9"/>
        <v>6.3916174978191555E-21</v>
      </c>
      <c r="AR72" s="6">
        <f t="shared" si="10"/>
        <v>-9.3100000000000094</v>
      </c>
      <c r="AS72" s="6">
        <f t="shared" si="11"/>
        <v>6.0177493463023178E-20</v>
      </c>
    </row>
    <row r="73" spans="39:45">
      <c r="AM73" s="6">
        <v>-9.3000000000000096</v>
      </c>
      <c r="AN73" s="6">
        <f t="shared" si="7"/>
        <v>-9.3000000000000096</v>
      </c>
      <c r="AO73" s="6">
        <f t="shared" si="8"/>
        <v>6.604579860738745E-20</v>
      </c>
      <c r="AP73" s="6">
        <f t="shared" si="9"/>
        <v>7.0222842404409859E-21</v>
      </c>
      <c r="AR73" s="6">
        <f t="shared" si="10"/>
        <v>-9.3000000000000096</v>
      </c>
      <c r="AS73" s="6">
        <f t="shared" si="11"/>
        <v>6.604579860738745E-20</v>
      </c>
    </row>
    <row r="74" spans="39:45">
      <c r="AM74" s="6">
        <v>-9.2900000000000205</v>
      </c>
      <c r="AN74" s="6">
        <f t="shared" si="7"/>
        <v>-9.2900000000000205</v>
      </c>
      <c r="AO74" s="6">
        <f t="shared" si="8"/>
        <v>7.2479112700587196E-20</v>
      </c>
      <c r="AP74" s="6">
        <f t="shared" si="9"/>
        <v>7.7144163218503837E-21</v>
      </c>
      <c r="AR74" s="6">
        <f t="shared" si="10"/>
        <v>-9.2900000000000205</v>
      </c>
      <c r="AS74" s="6">
        <f t="shared" si="11"/>
        <v>7.2479112700587196E-20</v>
      </c>
    </row>
    <row r="75" spans="39:45">
      <c r="AM75" s="6">
        <v>-9.2800000000000207</v>
      </c>
      <c r="AN75" s="6">
        <f t="shared" si="7"/>
        <v>-9.2800000000000207</v>
      </c>
      <c r="AO75" s="6">
        <f t="shared" si="8"/>
        <v>7.9531122231972534E-20</v>
      </c>
      <c r="AP75" s="6">
        <f t="shared" si="9"/>
        <v>8.4739282539971716E-21</v>
      </c>
      <c r="AR75" s="6">
        <f t="shared" si="10"/>
        <v>-9.2800000000000207</v>
      </c>
      <c r="AS75" s="6">
        <f t="shared" si="11"/>
        <v>7.9531122231972534E-20</v>
      </c>
    </row>
    <row r="76" spans="39:45">
      <c r="AM76" s="6">
        <v>-9.2700000000000191</v>
      </c>
      <c r="AN76" s="6">
        <f t="shared" si="7"/>
        <v>-9.2700000000000191</v>
      </c>
      <c r="AO76" s="6">
        <f t="shared" si="8"/>
        <v>8.7260545549012772E-20</v>
      </c>
      <c r="AP76" s="6">
        <f t="shared" si="9"/>
        <v>9.3072962022440638E-21</v>
      </c>
      <c r="AR76" s="6">
        <f t="shared" si="10"/>
        <v>-9.2700000000000191</v>
      </c>
      <c r="AS76" s="6">
        <f t="shared" si="11"/>
        <v>8.7260545549012772E-20</v>
      </c>
    </row>
    <row r="77" spans="39:45">
      <c r="AM77" s="6">
        <v>-9.2600000000000193</v>
      </c>
      <c r="AN77" s="6">
        <f t="shared" si="7"/>
        <v>-9.2600000000000193</v>
      </c>
      <c r="AO77" s="6">
        <f t="shared" si="8"/>
        <v>9.5731597815179158E-20</v>
      </c>
      <c r="AP77" s="6">
        <f t="shared" si="9"/>
        <v>1.0221610594961181E-20</v>
      </c>
      <c r="AR77" s="6">
        <f t="shared" si="10"/>
        <v>-9.2600000000000193</v>
      </c>
      <c r="AS77" s="6">
        <f t="shared" si="11"/>
        <v>9.5731597815179158E-20</v>
      </c>
    </row>
    <row r="78" spans="39:45">
      <c r="AM78" s="6">
        <v>-9.2500000000000195</v>
      </c>
      <c r="AN78" s="6">
        <f t="shared" si="7"/>
        <v>-9.2500000000000195</v>
      </c>
      <c r="AO78" s="6">
        <f t="shared" si="8"/>
        <v>1.0501449829968504E-19</v>
      </c>
      <c r="AP78" s="6">
        <f t="shared" si="9"/>
        <v>1.1224633591325803E-20</v>
      </c>
      <c r="AR78" s="6">
        <f t="shared" si="10"/>
        <v>-9.2500000000000195</v>
      </c>
      <c r="AS78" s="6">
        <f t="shared" si="11"/>
        <v>1.0501449829968504E-19</v>
      </c>
    </row>
    <row r="79" spans="39:45">
      <c r="AM79" s="6">
        <v>-9.2400000000000198</v>
      </c>
      <c r="AN79" s="6">
        <f t="shared" si="7"/>
        <v>-9.2400000000000198</v>
      </c>
      <c r="AO79" s="6">
        <f t="shared" si="8"/>
        <v>1.1518602379411118E-19</v>
      </c>
      <c r="AP79" s="6">
        <f t="shared" si="9"/>
        <v>1.23248618493562E-20</v>
      </c>
      <c r="AR79" s="6">
        <f t="shared" si="10"/>
        <v>-9.2400000000000198</v>
      </c>
      <c r="AS79" s="6">
        <f t="shared" si="11"/>
        <v>1.1518602379411118E-19</v>
      </c>
    </row>
    <row r="80" spans="39:45">
      <c r="AM80" s="6">
        <v>-9.23000000000002</v>
      </c>
      <c r="AN80" s="6">
        <f t="shared" si="7"/>
        <v>-9.23000000000002</v>
      </c>
      <c r="AO80" s="6">
        <f t="shared" si="8"/>
        <v>1.2633011228571117E-19</v>
      </c>
      <c r="AP80" s="6">
        <f t="shared" si="9"/>
        <v>1.3531595075806621E-20</v>
      </c>
      <c r="AR80" s="6">
        <f t="shared" si="10"/>
        <v>-9.23000000000002</v>
      </c>
      <c r="AS80" s="6">
        <f t="shared" si="11"/>
        <v>1.2633011228571117E-19</v>
      </c>
    </row>
    <row r="81" spans="39:45">
      <c r="AM81" s="6">
        <v>-9.2200000000000202</v>
      </c>
      <c r="AN81" s="6">
        <f t="shared" si="7"/>
        <v>-9.2200000000000202</v>
      </c>
      <c r="AO81" s="6">
        <f t="shared" si="8"/>
        <v>1.3853852138094957E-19</v>
      </c>
      <c r="AP81" s="6">
        <f t="shared" si="9"/>
        <v>1.4855010882642758E-20</v>
      </c>
      <c r="AR81" s="6">
        <f t="shared" si="10"/>
        <v>-9.2200000000000202</v>
      </c>
      <c r="AS81" s="6">
        <f t="shared" si="11"/>
        <v>1.3853852138094957E-19</v>
      </c>
    </row>
    <row r="82" spans="39:45">
      <c r="AM82" s="6">
        <v>-9.2100000000000204</v>
      </c>
      <c r="AN82" s="6">
        <f t="shared" si="7"/>
        <v>-9.2100000000000204</v>
      </c>
      <c r="AO82" s="6">
        <f t="shared" si="8"/>
        <v>1.5191154636820055E-19</v>
      </c>
      <c r="AP82" s="6">
        <f t="shared" si="9"/>
        <v>1.6306246521700052E-20</v>
      </c>
      <c r="AR82" s="6">
        <f t="shared" si="10"/>
        <v>-9.2100000000000204</v>
      </c>
      <c r="AS82" s="6">
        <f t="shared" si="11"/>
        <v>1.5191154636820055E-19</v>
      </c>
    </row>
    <row r="83" spans="39:45">
      <c r="AM83" s="6">
        <v>-9.2000000000000206</v>
      </c>
      <c r="AN83" s="6">
        <f t="shared" si="7"/>
        <v>-9.2000000000000206</v>
      </c>
      <c r="AO83" s="6">
        <f t="shared" si="8"/>
        <v>1.6655880323795975E-19</v>
      </c>
      <c r="AP83" s="6">
        <f t="shared" si="9"/>
        <v>1.7897488120136673E-20</v>
      </c>
      <c r="AR83" s="6">
        <f t="shared" si="10"/>
        <v>-9.2000000000000206</v>
      </c>
      <c r="AS83" s="6">
        <f t="shared" si="11"/>
        <v>1.6655880323795975E-19</v>
      </c>
    </row>
    <row r="84" spans="39:45">
      <c r="AM84" s="6">
        <v>-9.1900000000000208</v>
      </c>
      <c r="AN84" s="6">
        <f t="shared" si="7"/>
        <v>-9.1900000000000208</v>
      </c>
      <c r="AO84" s="6">
        <f t="shared" si="8"/>
        <v>1.8260008244560411E-19</v>
      </c>
      <c r="AP84" s="6">
        <f t="shared" si="9"/>
        <v>1.9642068094775853E-20</v>
      </c>
      <c r="AR84" s="6">
        <f t="shared" si="10"/>
        <v>-9.1900000000000208</v>
      </c>
      <c r="AS84" s="6">
        <f t="shared" si="11"/>
        <v>1.8260008244560411E-19</v>
      </c>
    </row>
    <row r="85" spans="39:45">
      <c r="AM85" s="6">
        <v>-9.1800000000000193</v>
      </c>
      <c r="AN85" s="6">
        <f t="shared" si="7"/>
        <v>-9.1800000000000193</v>
      </c>
      <c r="AO85" s="6">
        <f t="shared" si="8"/>
        <v>2.0016627970847931E-19</v>
      </c>
      <c r="AP85" s="6">
        <f t="shared" si="9"/>
        <v>2.1554571483780251E-20</v>
      </c>
      <c r="AR85" s="6">
        <f t="shared" si="10"/>
        <v>-9.1800000000000193</v>
      </c>
      <c r="AS85" s="6">
        <f t="shared" si="11"/>
        <v>2.0016627970847931E-19</v>
      </c>
    </row>
    <row r="86" spans="39:45">
      <c r="AM86" s="6">
        <v>-9.1700000000000195</v>
      </c>
      <c r="AN86" s="6">
        <f t="shared" si="7"/>
        <v>-9.1700000000000195</v>
      </c>
      <c r="AO86" s="6">
        <f t="shared" si="8"/>
        <v>2.1940041067966286E-19</v>
      </c>
      <c r="AP86" s="6">
        <f t="shared" si="9"/>
        <v>2.3650951999739299E-20</v>
      </c>
      <c r="AR86" s="6">
        <f t="shared" si="10"/>
        <v>-9.1700000000000195</v>
      </c>
      <c r="AS86" s="6">
        <f t="shared" si="11"/>
        <v>2.1940041067966286E-19</v>
      </c>
    </row>
    <row r="87" spans="39:45">
      <c r="AM87" s="6">
        <v>-9.1600000000000197</v>
      </c>
      <c r="AN87" s="6">
        <f t="shared" si="7"/>
        <v>-9.1600000000000197</v>
      </c>
      <c r="AO87" s="6">
        <f t="shared" si="8"/>
        <v>2.4045871693852207E-19</v>
      </c>
      <c r="AP87" s="6">
        <f t="shared" si="9"/>
        <v>2.5948658679615021E-20</v>
      </c>
      <c r="AR87" s="6">
        <f t="shared" si="10"/>
        <v>-9.1600000000000197</v>
      </c>
      <c r="AS87" s="6">
        <f t="shared" si="11"/>
        <v>2.4045871693852207E-19</v>
      </c>
    </row>
    <row r="88" spans="39:45">
      <c r="AM88" s="6">
        <v>-9.1500000000000199</v>
      </c>
      <c r="AN88" s="6">
        <f t="shared" si="7"/>
        <v>-9.1500000000000199</v>
      </c>
      <c r="AO88" s="6">
        <f t="shared" si="8"/>
        <v>2.6351187138737991E-19</v>
      </c>
      <c r="AP88" s="6">
        <f t="shared" si="9"/>
        <v>2.8466774084596779E-20</v>
      </c>
      <c r="AR88" s="6">
        <f t="shared" si="10"/>
        <v>-9.1500000000000199</v>
      </c>
      <c r="AS88" s="6">
        <f t="shared" si="11"/>
        <v>2.6351187138737991E-19</v>
      </c>
    </row>
    <row r="89" spans="39:45">
      <c r="AM89" s="6">
        <v>-9.1400000000000201</v>
      </c>
      <c r="AN89" s="6">
        <f t="shared" si="7"/>
        <v>-9.1400000000000201</v>
      </c>
      <c r="AO89" s="6">
        <f t="shared" si="8"/>
        <v>2.8874629184840735E-19</v>
      </c>
      <c r="AP89" s="6">
        <f t="shared" si="9"/>
        <v>3.1226165087287707E-20</v>
      </c>
      <c r="AR89" s="6">
        <f t="shared" si="10"/>
        <v>-9.1400000000000201</v>
      </c>
      <c r="AS89" s="6">
        <f t="shared" si="11"/>
        <v>2.8874629184840735E-19</v>
      </c>
    </row>
    <row r="90" spans="39:45">
      <c r="AM90" s="6">
        <v>-9.1300000000000203</v>
      </c>
      <c r="AN90" s="6">
        <f t="shared" si="7"/>
        <v>-9.1300000000000203</v>
      </c>
      <c r="AO90" s="6">
        <f t="shared" si="8"/>
        <v>3.1636557242009143E-19</v>
      </c>
      <c r="AP90" s="6">
        <f t="shared" si="9"/>
        <v>3.4249647375355705E-20</v>
      </c>
      <c r="AR90" s="6">
        <f t="shared" si="10"/>
        <v>-9.1300000000000203</v>
      </c>
      <c r="AS90" s="6">
        <f t="shared" si="11"/>
        <v>3.1636557242009143E-19</v>
      </c>
    </row>
    <row r="91" spans="39:45">
      <c r="AM91" s="6">
        <v>-9.1200000000000205</v>
      </c>
      <c r="AN91" s="6">
        <f t="shared" si="7"/>
        <v>-9.1200000000000205</v>
      </c>
      <c r="AO91" s="6">
        <f t="shared" si="8"/>
        <v>3.4659204298322387E-19</v>
      </c>
      <c r="AP91" s="6">
        <f t="shared" si="9"/>
        <v>3.7562164900473433E-20</v>
      </c>
      <c r="AR91" s="6">
        <f t="shared" si="10"/>
        <v>-9.1200000000000205</v>
      </c>
      <c r="AS91" s="6">
        <f t="shared" si="11"/>
        <v>3.4659204298322387E-19</v>
      </c>
    </row>
    <row r="92" spans="39:45">
      <c r="AM92" s="6">
        <v>-9.1100000000000207</v>
      </c>
      <c r="AN92" s="6">
        <f t="shared" si="7"/>
        <v>-9.1100000000000207</v>
      </c>
      <c r="AO92" s="6">
        <f t="shared" si="8"/>
        <v>3.7966846814789992E-19</v>
      </c>
      <c r="AP92" s="6">
        <f t="shared" si="9"/>
        <v>4.1190985609718295E-20</v>
      </c>
      <c r="AR92" s="6">
        <f t="shared" si="10"/>
        <v>-9.1100000000000207</v>
      </c>
      <c r="AS92" s="6">
        <f t="shared" si="11"/>
        <v>3.7966846814789992E-19</v>
      </c>
    </row>
    <row r="93" spans="39:45">
      <c r="AM93" s="6">
        <v>-9.1000000000000192</v>
      </c>
      <c r="AN93" s="6">
        <f t="shared" si="7"/>
        <v>-9.1000000000000192</v>
      </c>
      <c r="AO93" s="6">
        <f t="shared" si="8"/>
        <v>4.1585989791144211E-19</v>
      </c>
      <c r="AP93" s="6">
        <f t="shared" si="9"/>
        <v>4.516591491434626E-20</v>
      </c>
      <c r="AR93" s="6">
        <f t="shared" si="10"/>
        <v>-9.1000000000000192</v>
      </c>
      <c r="AS93" s="6">
        <f t="shared" si="11"/>
        <v>4.1585989791144211E-19</v>
      </c>
    </row>
    <row r="94" spans="39:45">
      <c r="AM94" s="6">
        <v>-9.0900000000000194</v>
      </c>
      <c r="AN94" s="6">
        <f t="shared" si="7"/>
        <v>-9.0900000000000194</v>
      </c>
      <c r="AO94" s="6">
        <f t="shared" si="8"/>
        <v>4.5545568335885163E-19</v>
      </c>
      <c r="AP94" s="6">
        <f t="shared" si="9"/>
        <v>4.9519528478772751E-20</v>
      </c>
      <c r="AR94" s="6">
        <f t="shared" si="10"/>
        <v>-9.0900000000000194</v>
      </c>
      <c r="AS94" s="6">
        <f t="shared" si="11"/>
        <v>4.5545568335885163E-19</v>
      </c>
    </row>
    <row r="95" spans="39:45">
      <c r="AM95" s="6">
        <v>-9.0800000000000196</v>
      </c>
      <c r="AN95" s="6">
        <f t="shared" si="7"/>
        <v>-9.0800000000000196</v>
      </c>
      <c r="AO95" s="6">
        <f t="shared" si="8"/>
        <v>4.9877167188952039E-19</v>
      </c>
      <c r="AP95" s="6">
        <f t="shared" si="9"/>
        <v>5.4287426051628551E-20</v>
      </c>
      <c r="AR95" s="6">
        <f t="shared" si="10"/>
        <v>-9.0800000000000196</v>
      </c>
      <c r="AS95" s="6">
        <f t="shared" si="11"/>
        <v>4.9877167188952039E-19</v>
      </c>
    </row>
    <row r="96" spans="39:45">
      <c r="AM96" s="6">
        <v>-9.0700000000000198</v>
      </c>
      <c r="AN96" s="6">
        <f t="shared" si="7"/>
        <v>-9.0700000000000198</v>
      </c>
      <c r="AO96" s="6">
        <f t="shared" si="8"/>
        <v>5.4615259770341968E-19</v>
      </c>
      <c r="AP96" s="6">
        <f t="shared" si="9"/>
        <v>5.9508508211709684E-20</v>
      </c>
      <c r="AR96" s="6">
        <f t="shared" si="10"/>
        <v>-9.0700000000000198</v>
      </c>
      <c r="AS96" s="6">
        <f t="shared" si="11"/>
        <v>5.4615259770341968E-19</v>
      </c>
    </row>
    <row r="97" spans="39:45">
      <c r="AM97" s="6">
        <v>-9.06000000000002</v>
      </c>
      <c r="AN97" s="6">
        <f t="shared" si="7"/>
        <v>-9.06000000000002</v>
      </c>
      <c r="AO97" s="6">
        <f t="shared" si="8"/>
        <v>5.979746846361038E-19</v>
      </c>
      <c r="AP97" s="6">
        <f t="shared" si="9"/>
        <v>6.5225278065701248E-20</v>
      </c>
      <c r="AR97" s="6">
        <f t="shared" si="10"/>
        <v>-9.06000000000002</v>
      </c>
      <c r="AS97" s="6">
        <f t="shared" si="11"/>
        <v>5.979746846361038E-19</v>
      </c>
    </row>
    <row r="98" spans="39:45">
      <c r="AM98" s="6">
        <v>-9.0500000000000203</v>
      </c>
      <c r="AN98" s="6">
        <f t="shared" si="7"/>
        <v>-9.0500000000000203</v>
      </c>
      <c r="AO98" s="6">
        <f t="shared" si="8"/>
        <v>6.5464847990206744E-19</v>
      </c>
      <c r="AP98" s="6">
        <f t="shared" si="9"/>
        <v>7.1484170112683488E-20</v>
      </c>
      <c r="AR98" s="6">
        <f t="shared" si="10"/>
        <v>-9.0500000000000203</v>
      </c>
      <c r="AS98" s="6">
        <f t="shared" si="11"/>
        <v>6.5464847990206744E-19</v>
      </c>
    </row>
    <row r="99" spans="39:45">
      <c r="AM99" s="6">
        <v>-9.0400000000000205</v>
      </c>
      <c r="AN99" s="6">
        <f t="shared" si="7"/>
        <v>-9.0400000000000205</v>
      </c>
      <c r="AO99" s="6">
        <f t="shared" si="8"/>
        <v>7.166219389009689E-19</v>
      </c>
      <c r="AP99" s="6">
        <f t="shared" si="9"/>
        <v>7.83359086838901E-20</v>
      </c>
      <c r="AR99" s="6">
        <f t="shared" si="10"/>
        <v>-9.0400000000000205</v>
      </c>
      <c r="AS99" s="6">
        <f t="shared" si="11"/>
        <v>7.166219389009689E-19</v>
      </c>
    </row>
    <row r="100" spans="39:45" ht="98.25" customHeight="1">
      <c r="AM100" s="6">
        <v>-9.0300000000000207</v>
      </c>
      <c r="AN100" s="6">
        <f t="shared" si="7"/>
        <v>-9.0300000000000207</v>
      </c>
      <c r="AO100" s="6">
        <f t="shared" si="8"/>
        <v>7.8438378297053935E-19</v>
      </c>
      <c r="AP100" s="6">
        <f t="shared" si="9"/>
        <v>8.5835898576266475E-20</v>
      </c>
      <c r="AR100" s="6">
        <f t="shared" si="10"/>
        <v>-9.0300000000000207</v>
      </c>
      <c r="AS100" s="6">
        <f t="shared" si="11"/>
        <v>7.8438378297053935E-19</v>
      </c>
    </row>
    <row r="101" spans="39:45">
      <c r="AM101" s="6">
        <v>-9.0200000000000191</v>
      </c>
      <c r="AN101" s="6">
        <f t="shared" si="7"/>
        <v>-9.0200000000000191</v>
      </c>
      <c r="AO101" s="6">
        <f t="shared" si="8"/>
        <v>8.5846715384538739E-19</v>
      </c>
      <c r="AP101" s="6">
        <f t="shared" si="9"/>
        <v>9.4044650726467744E-20</v>
      </c>
      <c r="AR101" s="6">
        <f t="shared" si="10"/>
        <v>-9.0200000000000191</v>
      </c>
      <c r="AS101" s="6">
        <f t="shared" si="11"/>
        <v>8.5846715384538739E-19</v>
      </c>
    </row>
    <row r="102" spans="39:45">
      <c r="AM102" s="6">
        <v>-9.0100000000000193</v>
      </c>
      <c r="AN102" s="6">
        <f t="shared" si="7"/>
        <v>-9.0100000000000193</v>
      </c>
      <c r="AO102" s="6">
        <f t="shared" si="8"/>
        <v>9.3945359061348958E-19</v>
      </c>
      <c r="AP102" s="6">
        <f t="shared" si="9"/>
        <v>1.0302824601954138E-19</v>
      </c>
      <c r="AR102" s="6">
        <f t="shared" si="10"/>
        <v>-9.0100000000000193</v>
      </c>
      <c r="AS102" s="6">
        <f t="shared" si="11"/>
        <v>9.3945359061348958E-19</v>
      </c>
    </row>
    <row r="103" spans="39:45" ht="12.75" customHeight="1">
      <c r="AM103" s="6">
        <v>-9.0000000000000195</v>
      </c>
      <c r="AN103" s="6">
        <f t="shared" si="7"/>
        <v>-9.0000000000000195</v>
      </c>
      <c r="AO103" s="6">
        <f t="shared" si="8"/>
        <v>1.0279773571667087E-18</v>
      </c>
      <c r="AP103" s="6">
        <f t="shared" si="9"/>
        <v>1.1285884059536376E-19</v>
      </c>
      <c r="AR103" s="6">
        <f t="shared" si="10"/>
        <v>-9.0000000000000195</v>
      </c>
      <c r="AS103" s="6">
        <f t="shared" si="11"/>
        <v>1.0279773571667087E-18</v>
      </c>
    </row>
    <row r="104" spans="39:45">
      <c r="AM104" s="6">
        <v>-8.9900000000000198</v>
      </c>
      <c r="AN104" s="6">
        <f t="shared" si="7"/>
        <v>-8.9900000000000198</v>
      </c>
      <c r="AO104" s="6">
        <f t="shared" si="8"/>
        <v>1.1247301505295983E-18</v>
      </c>
      <c r="AP104" s="6">
        <f t="shared" si="9"/>
        <v>1.2361521630759113E-19</v>
      </c>
      <c r="AR104" s="6">
        <f t="shared" si="10"/>
        <v>-8.9900000000000198</v>
      </c>
      <c r="AS104" s="6">
        <f t="shared" si="11"/>
        <v>1.1247301505295983E-18</v>
      </c>
    </row>
    <row r="105" spans="39:45">
      <c r="AM105" s="6">
        <v>-8.98000000000002</v>
      </c>
      <c r="AN105" s="6">
        <f t="shared" si="7"/>
        <v>-8.98000000000002</v>
      </c>
      <c r="AO105" s="6">
        <f t="shared" si="8"/>
        <v>1.2304662230404812E-18</v>
      </c>
      <c r="AP105" s="6">
        <f t="shared" si="9"/>
        <v>1.3538338030655498E-19</v>
      </c>
      <c r="AR105" s="6">
        <f t="shared" si="10"/>
        <v>-8.98000000000002</v>
      </c>
      <c r="AS105" s="6">
        <f t="shared" si="11"/>
        <v>1.2304662230404812E-18</v>
      </c>
    </row>
    <row r="106" spans="39:45">
      <c r="AM106" s="6">
        <v>-8.9700000000000202</v>
      </c>
      <c r="AN106" s="6">
        <f t="shared" si="7"/>
        <v>-8.9700000000000202</v>
      </c>
      <c r="AO106" s="6">
        <f t="shared" si="8"/>
        <v>1.3460079541639728E-18</v>
      </c>
      <c r="AP106" s="6">
        <f t="shared" si="9"/>
        <v>1.4825721806107579E-19</v>
      </c>
      <c r="AR106" s="6">
        <f t="shared" si="10"/>
        <v>-8.9700000000000202</v>
      </c>
      <c r="AS106" s="6">
        <f t="shared" si="11"/>
        <v>1.3460079541639728E-18</v>
      </c>
    </row>
    <row r="107" spans="39:45">
      <c r="AM107" s="6">
        <v>-8.9600000000000204</v>
      </c>
      <c r="AN107" s="6">
        <f t="shared" si="7"/>
        <v>-8.9600000000000204</v>
      </c>
      <c r="AO107" s="6">
        <f t="shared" si="8"/>
        <v>1.472251910754164E-18</v>
      </c>
      <c r="AP107" s="6">
        <f t="shared" si="9"/>
        <v>1.6233920450697943E-19</v>
      </c>
      <c r="AR107" s="6">
        <f t="shared" si="10"/>
        <v>-8.9600000000000204</v>
      </c>
      <c r="AS107" s="6">
        <f t="shared" si="11"/>
        <v>1.472251910754164E-18</v>
      </c>
    </row>
    <row r="108" spans="39:45">
      <c r="AM108" s="6">
        <v>-8.9500000000000206</v>
      </c>
      <c r="AN108" s="6">
        <f t="shared" si="7"/>
        <v>-8.9500000000000206</v>
      </c>
      <c r="AO108" s="6">
        <f t="shared" si="8"/>
        <v>1.6101754378812907E-18</v>
      </c>
      <c r="AP108" s="6">
        <f t="shared" si="9"/>
        <v>1.7774117841451954E-19</v>
      </c>
      <c r="AR108" s="6">
        <f t="shared" si="10"/>
        <v>-8.9500000000000206</v>
      </c>
      <c r="AS108" s="6">
        <f t="shared" si="11"/>
        <v>1.6101754378812907E-18</v>
      </c>
    </row>
    <row r="109" spans="39:45">
      <c r="AM109" s="6">
        <v>-8.9400000000000208</v>
      </c>
      <c r="AN109" s="6">
        <f t="shared" si="7"/>
        <v>-8.9400000000000208</v>
      </c>
      <c r="AO109" s="6">
        <f t="shared" si="8"/>
        <v>1.7608438259027747E-18</v>
      </c>
      <c r="AP109" s="6">
        <f t="shared" si="9"/>
        <v>1.9458518550565907E-19</v>
      </c>
      <c r="AR109" s="6">
        <f t="shared" si="10"/>
        <v>-8.9400000000000208</v>
      </c>
      <c r="AS109" s="6">
        <f t="shared" si="11"/>
        <v>1.7608438259027747E-18</v>
      </c>
    </row>
    <row r="110" spans="39:45">
      <c r="AM110" s="6">
        <v>-8.9300000000000193</v>
      </c>
      <c r="AN110" s="6">
        <f t="shared" si="7"/>
        <v>-8.9300000000000193</v>
      </c>
      <c r="AO110" s="6">
        <f t="shared" si="8"/>
        <v>1.9254181033240668E-18</v>
      </c>
      <c r="AP110" s="6">
        <f t="shared" si="9"/>
        <v>2.1300439632804273E-19</v>
      </c>
      <c r="AR110" s="6">
        <f t="shared" si="10"/>
        <v>-8.9300000000000193</v>
      </c>
      <c r="AS110" s="6">
        <f t="shared" si="11"/>
        <v>1.9254181033240668E-18</v>
      </c>
    </row>
    <row r="111" spans="39:45">
      <c r="AM111" s="6">
        <v>-8.9200000000000195</v>
      </c>
      <c r="AN111" s="6">
        <f t="shared" si="7"/>
        <v>-8.9200000000000195</v>
      </c>
      <c r="AO111" s="6">
        <f t="shared" si="8"/>
        <v>2.1051635091804858E-18</v>
      </c>
      <c r="AP111" s="6">
        <f t="shared" si="9"/>
        <v>2.3314410540854319E-19</v>
      </c>
      <c r="AR111" s="6">
        <f t="shared" si="10"/>
        <v>-8.9200000000000195</v>
      </c>
      <c r="AS111" s="6">
        <f t="shared" si="11"/>
        <v>2.1051635091804858E-18</v>
      </c>
    </row>
    <row r="112" spans="39:45">
      <c r="AM112" s="6">
        <v>-8.9100000000000197</v>
      </c>
      <c r="AN112" s="6">
        <f t="shared" si="7"/>
        <v>-8.9100000000000197</v>
      </c>
      <c r="AO112" s="6">
        <f t="shared" si="8"/>
        <v>2.3014587032046025E-18</v>
      </c>
      <c r="AP112" s="6">
        <f t="shared" si="9"/>
        <v>2.5516281876905556E-19</v>
      </c>
      <c r="AR112" s="6">
        <f t="shared" si="10"/>
        <v>-8.9100000000000197</v>
      </c>
      <c r="AS112" s="6">
        <f t="shared" si="11"/>
        <v>2.3014587032046025E-18</v>
      </c>
    </row>
    <row r="113" spans="39:45">
      <c r="AM113" s="6">
        <v>-8.9000000000000199</v>
      </c>
      <c r="AN113" s="6">
        <f t="shared" si="7"/>
        <v>-8.9000000000000199</v>
      </c>
      <c r="AO113" s="6">
        <f t="shared" si="8"/>
        <v>2.5158057769509752E-18</v>
      </c>
      <c r="AP113" s="6">
        <f t="shared" si="9"/>
        <v>2.7923343749391423E-19</v>
      </c>
      <c r="AR113" s="6">
        <f t="shared" si="10"/>
        <v>-8.9000000000000199</v>
      </c>
      <c r="AS113" s="6">
        <f t="shared" si="11"/>
        <v>2.5158057769509752E-18</v>
      </c>
    </row>
    <row r="114" spans="39:45">
      <c r="AM114" s="6">
        <v>-8.8900000000000201</v>
      </c>
      <c r="AN114" s="6">
        <f t="shared" si="7"/>
        <v>-8.8900000000000201</v>
      </c>
      <c r="AO114" s="6">
        <f t="shared" si="8"/>
        <v>2.7498411343650596E-18</v>
      </c>
      <c r="AP114" s="6">
        <f t="shared" si="9"/>
        <v>3.0554454569642613E-19</v>
      </c>
      <c r="AR114" s="6">
        <f t="shared" si="10"/>
        <v>-8.8900000000000201</v>
      </c>
      <c r="AS114" s="6">
        <f t="shared" si="11"/>
        <v>2.7498411343650596E-18</v>
      </c>
    </row>
    <row r="115" spans="39:45">
      <c r="AM115" s="6">
        <v>-8.8800000000000203</v>
      </c>
      <c r="AN115" s="6">
        <f t="shared" si="7"/>
        <v>-8.8800000000000203</v>
      </c>
      <c r="AO115" s="6">
        <f t="shared" si="8"/>
        <v>3.0053473160356278E-18</v>
      </c>
      <c r="AP115" s="6">
        <f t="shared" si="9"/>
        <v>3.3430181194508326E-19</v>
      </c>
      <c r="AR115" s="6">
        <f t="shared" si="10"/>
        <v>-8.8800000000000203</v>
      </c>
      <c r="AS115" s="6">
        <f t="shared" si="11"/>
        <v>3.0053473160356278E-18</v>
      </c>
    </row>
    <row r="116" spans="39:45">
      <c r="AM116" s="6">
        <v>-8.8700000000000205</v>
      </c>
      <c r="AN116" s="6">
        <f t="shared" si="7"/>
        <v>-8.8700000000000205</v>
      </c>
      <c r="AO116" s="6">
        <f t="shared" si="8"/>
        <v>3.2842658475970535E-18</v>
      </c>
      <c r="AP116" s="6">
        <f t="shared" si="9"/>
        <v>3.6572951398328581E-19</v>
      </c>
      <c r="AR116" s="6">
        <f t="shared" si="10"/>
        <v>-8.8700000000000205</v>
      </c>
      <c r="AS116" s="6">
        <f t="shared" si="11"/>
        <v>3.2842658475970535E-18</v>
      </c>
    </row>
    <row r="117" spans="39:45">
      <c r="AM117" s="6">
        <v>-8.8600000000000207</v>
      </c>
      <c r="AN117" s="6">
        <f t="shared" si="7"/>
        <v>-8.8600000000000207</v>
      </c>
      <c r="AO117" s="6">
        <f t="shared" si="8"/>
        <v>3.5887111994874893E-18</v>
      </c>
      <c r="AP117" s="6">
        <f t="shared" si="9"/>
        <v>4.0007219741425021E-19</v>
      </c>
      <c r="AR117" s="6">
        <f t="shared" si="10"/>
        <v>-8.8600000000000207</v>
      </c>
      <c r="AS117" s="6">
        <f t="shared" si="11"/>
        <v>3.5887111994874893E-18</v>
      </c>
    </row>
    <row r="118" spans="39:45">
      <c r="AM118" s="6">
        <v>-8.8500000000000192</v>
      </c>
      <c r="AN118" s="6">
        <f t="shared" si="7"/>
        <v>-8.8500000000000192</v>
      </c>
      <c r="AO118" s="6">
        <f t="shared" si="8"/>
        <v>3.9209859525634457E-18</v>
      </c>
      <c r="AP118" s="6">
        <f t="shared" si="9"/>
        <v>4.37596479930823E-19</v>
      </c>
      <c r="AR118" s="6">
        <f t="shared" si="10"/>
        <v>-8.8500000000000192</v>
      </c>
      <c r="AS118" s="6">
        <f t="shared" si="11"/>
        <v>3.9209859525634457E-18</v>
      </c>
    </row>
    <row r="119" spans="39:45">
      <c r="AM119" s="6">
        <v>-8.8400000000000194</v>
      </c>
      <c r="AN119" s="6">
        <f t="shared" si="7"/>
        <v>-8.8400000000000194</v>
      </c>
      <c r="AO119" s="6">
        <f t="shared" si="8"/>
        <v>4.2835972719619164E-18</v>
      </c>
      <c r="AP119" s="6">
        <f t="shared" si="9"/>
        <v>4.7859301365390205E-19</v>
      </c>
      <c r="AR119" s="6">
        <f t="shared" si="10"/>
        <v>-8.8400000000000194</v>
      </c>
      <c r="AS119" s="6">
        <f t="shared" si="11"/>
        <v>4.2835972719619164E-18</v>
      </c>
    </row>
    <row r="120" spans="39:45">
      <c r="AM120" s="6">
        <v>-8.8300000000000196</v>
      </c>
      <c r="AN120" s="6">
        <f t="shared" si="7"/>
        <v>-8.8300000000000196</v>
      </c>
      <c r="AO120" s="6">
        <f t="shared" si="8"/>
        <v>4.6792748001426976E-18</v>
      </c>
      <c r="AP120" s="6">
        <f t="shared" si="9"/>
        <v>5.2337861920920608E-19</v>
      </c>
      <c r="AR120" s="6">
        <f t="shared" si="10"/>
        <v>-8.8300000000000196</v>
      </c>
      <c r="AS120" s="6">
        <f t="shared" si="11"/>
        <v>4.6792748001426976E-18</v>
      </c>
    </row>
    <row r="121" spans="39:45">
      <c r="AM121" s="6">
        <v>-8.8200000000000305</v>
      </c>
      <c r="AN121" s="6">
        <f t="shared" si="7"/>
        <v>-8.8200000000000305</v>
      </c>
      <c r="AO121" s="6">
        <f t="shared" si="8"/>
        <v>5.1109900892783849E-18</v>
      </c>
      <c r="AP121" s="6">
        <f t="shared" si="9"/>
        <v>5.7229860632696107E-19</v>
      </c>
      <c r="AR121" s="6">
        <f t="shared" si="10"/>
        <v>-8.8200000000000305</v>
      </c>
      <c r="AS121" s="6">
        <f t="shared" si="11"/>
        <v>5.1109900892783849E-18</v>
      </c>
    </row>
    <row r="122" spans="39:45">
      <c r="AM122" s="6">
        <v>-8.8100000000000307</v>
      </c>
      <c r="AN122" s="6">
        <f t="shared" si="7"/>
        <v>-8.8100000000000307</v>
      </c>
      <c r="AO122" s="6">
        <f t="shared" si="8"/>
        <v>5.5819777031571903E-18</v>
      </c>
      <c r="AP122" s="6">
        <f t="shared" si="9"/>
        <v>6.2572929700047163E-19</v>
      </c>
      <c r="AR122" s="6">
        <f t="shared" si="10"/>
        <v>-8.8100000000000307</v>
      </c>
      <c r="AS122" s="6">
        <f t="shared" si="11"/>
        <v>5.5819777031571903E-18</v>
      </c>
    </row>
    <row r="123" spans="39:45">
      <c r="AM123" s="6">
        <v>-8.8000000000000291</v>
      </c>
      <c r="AN123" s="6">
        <f t="shared" si="7"/>
        <v>-8.8000000000000291</v>
      </c>
      <c r="AO123" s="6">
        <f t="shared" si="8"/>
        <v>6.0957581295609012E-18</v>
      </c>
      <c r="AP123" s="6">
        <f t="shared" si="9"/>
        <v>6.8408076859337271E-19</v>
      </c>
      <c r="AR123" s="6">
        <f t="shared" si="10"/>
        <v>-8.8000000000000291</v>
      </c>
      <c r="AS123" s="6">
        <f t="shared" si="11"/>
        <v>6.0957581295609012E-18</v>
      </c>
    </row>
    <row r="124" spans="39:45">
      <c r="AM124" s="6">
        <v>-8.7900000000000293</v>
      </c>
      <c r="AN124" s="6">
        <f t="shared" si="7"/>
        <v>-8.7900000000000293</v>
      </c>
      <c r="AO124" s="6">
        <f t="shared" si="8"/>
        <v>6.6561626557841898E-18</v>
      </c>
      <c r="AP124" s="6">
        <f t="shared" si="9"/>
        <v>7.477998357545316E-19</v>
      </c>
      <c r="AR124" s="6">
        <f t="shared" si="10"/>
        <v>-8.7900000000000293</v>
      </c>
      <c r="AS124" s="6">
        <f t="shared" si="11"/>
        <v>6.6561626557841898E-18</v>
      </c>
    </row>
    <row r="125" spans="39:45">
      <c r="AM125" s="6">
        <v>-8.7800000000000296</v>
      </c>
      <c r="AN125" s="6">
        <f t="shared" si="7"/>
        <v>-8.7800000000000296</v>
      </c>
      <c r="AO125" s="6">
        <f t="shared" si="8"/>
        <v>7.2673603725861883E-18</v>
      </c>
      <c r="AP125" s="6">
        <f t="shared" si="9"/>
        <v>8.173732915868296E-19</v>
      </c>
      <c r="AR125" s="6">
        <f t="shared" si="10"/>
        <v>-8.7800000000000296</v>
      </c>
      <c r="AS125" s="6">
        <f t="shared" si="11"/>
        <v>7.2673603725861883E-18</v>
      </c>
    </row>
    <row r="126" spans="39:45">
      <c r="AM126" s="6">
        <v>-8.7700000000000298</v>
      </c>
      <c r="AN126" s="6">
        <f t="shared" si="7"/>
        <v>-8.7700000000000298</v>
      </c>
      <c r="AO126" s="6">
        <f t="shared" si="8"/>
        <v>7.9338874855365016E-18</v>
      </c>
      <c r="AP126" s="6">
        <f t="shared" si="9"/>
        <v>8.9333143023732555E-19</v>
      </c>
      <c r="AR126" s="6">
        <f t="shared" si="10"/>
        <v>-8.7700000000000298</v>
      </c>
      <c r="AS126" s="6">
        <f t="shared" si="11"/>
        <v>7.9338874855365016E-18</v>
      </c>
    </row>
    <row r="127" spans="39:45">
      <c r="AM127" s="6">
        <v>-8.76000000000003</v>
      </c>
      <c r="AN127" s="6">
        <f t="shared" si="7"/>
        <v>-8.76000000000003</v>
      </c>
      <c r="AO127" s="6">
        <f t="shared" si="8"/>
        <v>8.66067912749088E-18</v>
      </c>
      <c r="AP127" s="6">
        <f t="shared" si="9"/>
        <v>9.7625187493855913E-19</v>
      </c>
      <c r="AR127" s="6">
        <f t="shared" si="10"/>
        <v>-8.76000000000003</v>
      </c>
      <c r="AS127" s="6">
        <f t="shared" si="11"/>
        <v>8.66067912749088E-18</v>
      </c>
    </row>
    <row r="128" spans="39:45">
      <c r="AM128" s="6">
        <v>-8.7500000000000302</v>
      </c>
      <c r="AN128" s="6">
        <f t="shared" si="7"/>
        <v>-8.7500000000000302</v>
      </c>
      <c r="AO128" s="6">
        <f t="shared" si="8"/>
        <v>9.4531038819003663E-18</v>
      </c>
      <c r="AP128" s="6">
        <f t="shared" si="9"/>
        <v>1.066763737547194E-18</v>
      </c>
      <c r="AR128" s="6">
        <f t="shared" si="10"/>
        <v>-8.7500000000000302</v>
      </c>
      <c r="AS128" s="6">
        <f t="shared" si="11"/>
        <v>9.4531038819003663E-18</v>
      </c>
    </row>
    <row r="129" spans="39:45">
      <c r="AM129" s="6">
        <v>-8.7400000000000304</v>
      </c>
      <c r="AN129" s="6">
        <f t="shared" si="7"/>
        <v>-8.7400000000000304</v>
      </c>
      <c r="AO129" s="6">
        <f t="shared" si="8"/>
        <v>1.0317001243917099E-17</v>
      </c>
      <c r="AP129" s="6">
        <f t="shared" si="9"/>
        <v>1.1655521378079201E-18</v>
      </c>
      <c r="AR129" s="6">
        <f t="shared" si="10"/>
        <v>-8.7400000000000304</v>
      </c>
      <c r="AS129" s="6">
        <f t="shared" si="11"/>
        <v>1.0317001243917099E-17</v>
      </c>
    </row>
    <row r="130" spans="39:45">
      <c r="AM130" s="6">
        <v>-8.7300000000000306</v>
      </c>
      <c r="AN130" s="6">
        <f t="shared" si="7"/>
        <v>-8.7300000000000306</v>
      </c>
      <c r="AO130" s="6">
        <f t="shared" si="8"/>
        <v>1.125872226491494E-17</v>
      </c>
      <c r="AP130" s="6">
        <f t="shared" si="9"/>
        <v>1.2733631129326341E-18</v>
      </c>
      <c r="AR130" s="6">
        <f t="shared" si="10"/>
        <v>-8.7300000000000306</v>
      </c>
      <c r="AS130" s="6">
        <f t="shared" si="11"/>
        <v>1.125872226491494E-17</v>
      </c>
    </row>
    <row r="131" spans="39:45">
      <c r="AM131" s="6">
        <v>-8.7200000000000308</v>
      </c>
      <c r="AN131" s="6">
        <f t="shared" ref="AN131:AN194" si="12">AM131+$C$2</f>
        <v>-8.7200000000000308</v>
      </c>
      <c r="AO131" s="6">
        <f t="shared" ref="AO131:AO194" si="13">NORMDIST(AN131,$C$2,$C$3,FALSE)</f>
        <v>1.2285173646197789E-17</v>
      </c>
      <c r="AP131" s="6">
        <f t="shared" ref="AP131:AP194" si="14">NORMDIST(AN131,$C$2,$C$3,TRUE)</f>
        <v>1.3910089506406041E-18</v>
      </c>
      <c r="AR131" s="6">
        <f t="shared" si="10"/>
        <v>-8.7200000000000308</v>
      </c>
      <c r="AS131" s="6">
        <f t="shared" si="11"/>
        <v>1.2285173646197789E-17</v>
      </c>
    </row>
    <row r="132" spans="39:45">
      <c r="AM132" s="6">
        <v>-8.7100000000000293</v>
      </c>
      <c r="AN132" s="6">
        <f t="shared" si="12"/>
        <v>-8.7100000000000293</v>
      </c>
      <c r="AO132" s="6">
        <f t="shared" si="13"/>
        <v>1.340386556944933E-17</v>
      </c>
      <c r="AP132" s="6">
        <f t="shared" si="14"/>
        <v>1.519373981570135E-18</v>
      </c>
      <c r="AR132" s="6">
        <f t="shared" ref="AR132:AR195" si="15">AM132</f>
        <v>-8.7100000000000293</v>
      </c>
      <c r="AS132" s="6">
        <f t="shared" ref="AS132:AS195" si="16">NORMDIST(AR132,0,1,FALSE)</f>
        <v>1.340386556944933E-17</v>
      </c>
    </row>
    <row r="133" spans="39:45">
      <c r="AM133" s="6">
        <v>-8.7000000000000295</v>
      </c>
      <c r="AN133" s="6">
        <f t="shared" si="12"/>
        <v>-8.7000000000000295</v>
      </c>
      <c r="AO133" s="6">
        <f t="shared" si="13"/>
        <v>1.4622963575002736E-17</v>
      </c>
      <c r="AP133" s="6">
        <f t="shared" si="14"/>
        <v>1.6594208699643216E-18</v>
      </c>
      <c r="AR133" s="6">
        <f t="shared" si="15"/>
        <v>-8.7000000000000295</v>
      </c>
      <c r="AS133" s="6">
        <f t="shared" si="16"/>
        <v>1.4622963575002736E-17</v>
      </c>
    </row>
    <row r="134" spans="39:45">
      <c r="AM134" s="6">
        <v>-8.6900000000000297</v>
      </c>
      <c r="AN134" s="6">
        <f t="shared" si="12"/>
        <v>-8.6900000000000297</v>
      </c>
      <c r="AO134" s="6">
        <f t="shared" si="13"/>
        <v>1.5951344824430979E-17</v>
      </c>
      <c r="AP134" s="6">
        <f t="shared" si="14"/>
        <v>1.812197444769706E-18</v>
      </c>
      <c r="AR134" s="6">
        <f t="shared" si="15"/>
        <v>-8.6900000000000297</v>
      </c>
      <c r="AS134" s="6">
        <f t="shared" si="16"/>
        <v>1.5951344824430979E-17</v>
      </c>
    </row>
    <row r="135" spans="39:45">
      <c r="AM135" s="6">
        <v>-8.6800000000000299</v>
      </c>
      <c r="AN135" s="6">
        <f t="shared" si="12"/>
        <v>-8.6800000000000299</v>
      </c>
      <c r="AO135" s="6">
        <f t="shared" si="13"/>
        <v>1.7398659111401646E-17</v>
      </c>
      <c r="AP135" s="6">
        <f t="shared" si="14"/>
        <v>1.9788441167866734E-18</v>
      </c>
      <c r="AR135" s="6">
        <f t="shared" si="15"/>
        <v>-8.6800000000000299</v>
      </c>
      <c r="AS135" s="6">
        <f t="shared" si="16"/>
        <v>1.7398659111401646E-17</v>
      </c>
    </row>
    <row r="136" spans="39:45">
      <c r="AM136" s="6">
        <v>-8.6700000000000301</v>
      </c>
      <c r="AN136" s="6">
        <f t="shared" si="12"/>
        <v>-8.6700000000000301</v>
      </c>
      <c r="AO136" s="6">
        <f t="shared" si="13"/>
        <v>1.8975395014394147E-17</v>
      </c>
      <c r="AP136" s="6">
        <f t="shared" si="14"/>
        <v>2.1606019312968928E-18</v>
      </c>
      <c r="AR136" s="6">
        <f t="shared" si="15"/>
        <v>-8.6700000000000301</v>
      </c>
      <c r="AS136" s="6">
        <f t="shared" si="16"/>
        <v>1.8975395014394147E-17</v>
      </c>
    </row>
    <row r="137" spans="39:45">
      <c r="AM137" s="6">
        <v>-8.6600000000000303</v>
      </c>
      <c r="AN137" s="6">
        <f t="shared" si="12"/>
        <v>-8.6600000000000303</v>
      </c>
      <c r="AO137" s="6">
        <f t="shared" si="13"/>
        <v>2.0692951616888233E-17</v>
      </c>
      <c r="AP137" s="6">
        <f t="shared" si="14"/>
        <v>2.3588213096865682E-18</v>
      </c>
      <c r="AR137" s="6">
        <f t="shared" si="15"/>
        <v>-8.6600000000000303</v>
      </c>
      <c r="AS137" s="6">
        <f t="shared" si="16"/>
        <v>2.0692951616888233E-17</v>
      </c>
    </row>
    <row r="138" spans="39:45">
      <c r="AM138" s="6">
        <v>-8.6500000000000306</v>
      </c>
      <c r="AN138" s="6">
        <f t="shared" si="12"/>
        <v>-8.6500000000000306</v>
      </c>
      <c r="AO138" s="6">
        <f t="shared" si="13"/>
        <v>2.2563716255200399E-17</v>
      </c>
      <c r="AP138" s="6">
        <f t="shared" si="14"/>
        <v>2.5749715380111647E-18</v>
      </c>
      <c r="AR138" s="6">
        <f t="shared" si="15"/>
        <v>-8.6500000000000306</v>
      </c>
      <c r="AS138" s="6">
        <f t="shared" si="16"/>
        <v>2.2563716255200399E-17</v>
      </c>
    </row>
    <row r="139" spans="39:45">
      <c r="AM139" s="6">
        <v>-8.6400000000000308</v>
      </c>
      <c r="AN139" s="6">
        <f t="shared" si="12"/>
        <v>-8.6400000000000308</v>
      </c>
      <c r="AO139" s="6">
        <f t="shared" si="13"/>
        <v>2.4601148791462108E-17</v>
      </c>
      <c r="AP139" s="6">
        <f t="shared" si="14"/>
        <v>2.8106510652334771E-18</v>
      </c>
      <c r="AR139" s="6">
        <f t="shared" si="15"/>
        <v>-8.6400000000000308</v>
      </c>
      <c r="AS139" s="6">
        <f t="shared" si="16"/>
        <v>2.4601148791462108E-17</v>
      </c>
    </row>
    <row r="140" spans="39:45">
      <c r="AM140" s="6">
        <v>-8.6300000000000292</v>
      </c>
      <c r="AN140" s="6">
        <f t="shared" si="12"/>
        <v>-8.6300000000000292</v>
      </c>
      <c r="AO140" s="6">
        <f t="shared" si="13"/>
        <v>2.6819872949518682E-17</v>
      </c>
      <c r="AP140" s="6">
        <f t="shared" si="14"/>
        <v>3.0675986790400183E-18</v>
      </c>
      <c r="AR140" s="6">
        <f t="shared" si="15"/>
        <v>-8.6300000000000292</v>
      </c>
      <c r="AS140" s="6">
        <f t="shared" si="16"/>
        <v>2.6819872949518682E-17</v>
      </c>
    </row>
    <row r="141" spans="39:45">
      <c r="AM141" s="6">
        <v>-8.6200000000000294</v>
      </c>
      <c r="AN141" s="6">
        <f t="shared" si="12"/>
        <v>-8.6200000000000294</v>
      </c>
      <c r="AO141" s="6">
        <f t="shared" si="13"/>
        <v>2.9235775295006687E-17</v>
      </c>
      <c r="AP141" s="6">
        <f t="shared" si="14"/>
        <v>3.3477056327342204E-18</v>
      </c>
      <c r="AR141" s="6">
        <f t="shared" si="15"/>
        <v>-8.6200000000000294</v>
      </c>
      <c r="AS141" s="6">
        <f t="shared" si="16"/>
        <v>2.9235775295006687E-17</v>
      </c>
    </row>
    <row r="142" spans="39:45">
      <c r="AM142" s="6">
        <v>-8.6100000000000296</v>
      </c>
      <c r="AN142" s="6">
        <f t="shared" si="12"/>
        <v>-8.6100000000000296</v>
      </c>
      <c r="AO142" s="6">
        <f t="shared" si="13"/>
        <v>3.1866112487802464E-17</v>
      </c>
      <c r="AP142" s="6">
        <f t="shared" si="14"/>
        <v>3.6530288027482714E-18</v>
      </c>
      <c r="AR142" s="6">
        <f t="shared" si="15"/>
        <v>-8.6100000000000296</v>
      </c>
      <c r="AS142" s="6">
        <f t="shared" si="16"/>
        <v>3.1866112487802464E-17</v>
      </c>
    </row>
    <row r="143" spans="39:45">
      <c r="AM143" s="6">
        <v>-8.6000000000000298</v>
      </c>
      <c r="AN143" s="6">
        <f t="shared" si="12"/>
        <v>-8.6000000000000298</v>
      </c>
      <c r="AO143" s="6">
        <f t="shared" si="13"/>
        <v>3.4729627485652942E-17</v>
      </c>
      <c r="AP143" s="6">
        <f t="shared" si="14"/>
        <v>3.9858049628470926E-18</v>
      </c>
      <c r="AR143" s="6">
        <f t="shared" si="15"/>
        <v>-8.6000000000000298</v>
      </c>
      <c r="AS143" s="6">
        <f t="shared" si="16"/>
        <v>3.4729627485652942E-17</v>
      </c>
    </row>
    <row r="144" spans="39:45">
      <c r="AM144" s="6">
        <v>-8.5900000000000301</v>
      </c>
      <c r="AN144" s="6">
        <f t="shared" si="12"/>
        <v>-8.5900000000000301</v>
      </c>
      <c r="AO144" s="6">
        <f t="shared" si="13"/>
        <v>3.7846675432463707E-17</v>
      </c>
      <c r="AP144" s="6">
        <f t="shared" si="14"/>
        <v>4.3484662681574175E-18</v>
      </c>
      <c r="AR144" s="6">
        <f t="shared" si="15"/>
        <v>-8.5900000000000301</v>
      </c>
      <c r="AS144" s="6">
        <f t="shared" si="16"/>
        <v>3.7846675432463707E-17</v>
      </c>
    </row>
    <row r="145" spans="39:45">
      <c r="AM145" s="6">
        <v>-8.5800000000000303</v>
      </c>
      <c r="AN145" s="6">
        <f t="shared" si="12"/>
        <v>-8.5800000000000303</v>
      </c>
      <c r="AO145" s="6">
        <f t="shared" si="13"/>
        <v>4.1239360023639373E-17</v>
      </c>
      <c r="AP145" s="6">
        <f t="shared" si="14"/>
        <v>4.7436570497784495E-18</v>
      </c>
      <c r="AR145" s="6">
        <f t="shared" si="15"/>
        <v>-8.5800000000000303</v>
      </c>
      <c r="AS145" s="6">
        <f t="shared" si="16"/>
        <v>4.1239360023639373E-17</v>
      </c>
    </row>
    <row r="146" spans="39:45">
      <c r="AM146" s="6">
        <v>-8.5700000000000305</v>
      </c>
      <c r="AN146" s="6">
        <f t="shared" si="12"/>
        <v>-8.5700000000000305</v>
      </c>
      <c r="AO146" s="6">
        <f t="shared" si="13"/>
        <v>4.4931681204482759E-17</v>
      </c>
      <c r="AP146" s="6">
        <f t="shared" si="14"/>
        <v>5.1742520289702687E-18</v>
      </c>
      <c r="AR146" s="6">
        <f t="shared" si="15"/>
        <v>-8.5700000000000305</v>
      </c>
      <c r="AS146" s="6">
        <f t="shared" si="16"/>
        <v>4.4931681204482759E-17</v>
      </c>
    </row>
    <row r="147" spans="39:45">
      <c r="AM147" s="6">
        <v>-8.5600000000000307</v>
      </c>
      <c r="AN147" s="6">
        <f t="shared" si="12"/>
        <v>-8.5600000000000307</v>
      </c>
      <c r="AO147" s="6">
        <f t="shared" si="13"/>
        <v>4.8949695126220806E-17</v>
      </c>
      <c r="AP147" s="6">
        <f t="shared" si="14"/>
        <v>5.6433760688140406E-18</v>
      </c>
      <c r="AR147" s="6">
        <f t="shared" si="15"/>
        <v>-8.5600000000000307</v>
      </c>
      <c r="AS147" s="6">
        <f t="shared" si="16"/>
        <v>4.8949695126220806E-17</v>
      </c>
    </row>
    <row r="148" spans="39:45">
      <c r="AM148" s="6">
        <v>-8.5500000000000291</v>
      </c>
      <c r="AN148" s="6">
        <f t="shared" si="12"/>
        <v>-8.5500000000000291</v>
      </c>
      <c r="AO148" s="6">
        <f t="shared" si="13"/>
        <v>5.3321687358220829E-17</v>
      </c>
      <c r="AP148" s="6">
        <f t="shared" si="14"/>
        <v>6.1544255908488449E-18</v>
      </c>
      <c r="AR148" s="6">
        <f t="shared" si="15"/>
        <v>-8.5500000000000291</v>
      </c>
      <c r="AS148" s="6">
        <f t="shared" si="16"/>
        <v>5.3321687358220829E-17</v>
      </c>
    </row>
    <row r="149" spans="39:45">
      <c r="AM149" s="6">
        <v>-8.5400000000000293</v>
      </c>
      <c r="AN149" s="6">
        <f t="shared" si="12"/>
        <v>-8.5400000000000293</v>
      </c>
      <c r="AO149" s="6">
        <f t="shared" si="13"/>
        <v>5.8078360434694935E-17</v>
      </c>
      <c r="AP149" s="6">
        <f t="shared" si="14"/>
        <v>6.7110917945692786E-18</v>
      </c>
      <c r="AR149" s="6">
        <f t="shared" si="15"/>
        <v>-8.5400000000000293</v>
      </c>
      <c r="AS149" s="6">
        <f t="shared" si="16"/>
        <v>5.8078360434694935E-17</v>
      </c>
    </row>
    <row r="150" spans="39:45">
      <c r="AM150" s="6">
        <v>-8.5300000000000296</v>
      </c>
      <c r="AN150" s="6">
        <f t="shared" si="12"/>
        <v>-8.5300000000000296</v>
      </c>
      <c r="AO150" s="6">
        <f t="shared" si="13"/>
        <v>6.3253036900231827E-17</v>
      </c>
      <c r="AP150" s="6">
        <f t="shared" si="14"/>
        <v>7.3173858288776223E-18</v>
      </c>
      <c r="AR150" s="6">
        <f t="shared" si="15"/>
        <v>-8.5300000000000296</v>
      </c>
      <c r="AS150" s="6">
        <f t="shared" si="16"/>
        <v>6.3253036900231827E-17</v>
      </c>
    </row>
    <row r="151" spans="39:45">
      <c r="AM151" s="6">
        <v>-8.5200000000000298</v>
      </c>
      <c r="AN151" s="6">
        <f t="shared" si="12"/>
        <v>-8.5200000000000298</v>
      </c>
      <c r="AO151" s="6">
        <f t="shared" si="13"/>
        <v>6.8881879111184062E-17</v>
      </c>
      <c r="AP151" s="6">
        <f t="shared" si="14"/>
        <v>7.9776660766811303E-18</v>
      </c>
      <c r="AR151" s="6">
        <f t="shared" si="15"/>
        <v>-8.5200000000000298</v>
      </c>
      <c r="AS151" s="6">
        <f t="shared" si="16"/>
        <v>6.8881879111184062E-17</v>
      </c>
    </row>
    <row r="152" spans="39:45">
      <c r="AM152" s="6">
        <v>-8.51000000000003</v>
      </c>
      <c r="AN152" s="6">
        <f t="shared" si="12"/>
        <v>-8.51000000000003</v>
      </c>
      <c r="AO152" s="6">
        <f t="shared" si="13"/>
        <v>7.5004127149920165E-17</v>
      </c>
      <c r="AP152" s="6">
        <f t="shared" si="14"/>
        <v>8.6966677268937734E-18</v>
      </c>
      <c r="AR152" s="6">
        <f t="shared" si="15"/>
        <v>-8.51000000000003</v>
      </c>
      <c r="AS152" s="6">
        <f t="shared" si="16"/>
        <v>7.5004127149920165E-17</v>
      </c>
    </row>
    <row r="153" spans="39:45">
      <c r="AM153" s="6">
        <v>-8.5000000000000302</v>
      </c>
      <c r="AN153" s="6">
        <f t="shared" si="12"/>
        <v>-8.5000000000000302</v>
      </c>
      <c r="AO153" s="6">
        <f t="shared" si="13"/>
        <v>8.1662356316674609E-17</v>
      </c>
      <c r="AP153" s="6">
        <f t="shared" si="14"/>
        <v>9.4795348222007939E-18</v>
      </c>
      <c r="AR153" s="6">
        <f t="shared" si="15"/>
        <v>-8.5000000000000302</v>
      </c>
      <c r="AS153" s="6">
        <f t="shared" si="16"/>
        <v>8.1662356316674609E-17</v>
      </c>
    </row>
    <row r="154" spans="39:45">
      <c r="AM154" s="6">
        <v>-8.4900000000000304</v>
      </c>
      <c r="AN154" s="6">
        <f t="shared" si="12"/>
        <v>-8.4900000000000304</v>
      </c>
      <c r="AO154" s="6">
        <f t="shared" si="13"/>
        <v>8.8902755779850077E-17</v>
      </c>
      <c r="AP154" s="6">
        <f t="shared" si="14"/>
        <v>1.0331854986165885E-17</v>
      </c>
      <c r="AR154" s="6">
        <f t="shared" si="15"/>
        <v>-8.4900000000000304</v>
      </c>
      <c r="AS154" s="6">
        <f t="shared" si="16"/>
        <v>8.8902755779850077E-17</v>
      </c>
    </row>
    <row r="155" spans="39:45">
      <c r="AM155" s="6">
        <v>-8.4800000000000306</v>
      </c>
      <c r="AN155" s="6">
        <f t="shared" si="12"/>
        <v>-8.4800000000000306</v>
      </c>
      <c r="AO155" s="6">
        <f t="shared" si="13"/>
        <v>9.6775430090750424E-17</v>
      </c>
      <c r="AP155" s="6">
        <f t="shared" si="14"/>
        <v>1.1259697049687005E-17</v>
      </c>
      <c r="AR155" s="6">
        <f t="shared" si="15"/>
        <v>-8.4800000000000306</v>
      </c>
      <c r="AS155" s="6">
        <f t="shared" si="16"/>
        <v>9.6775430090750424E-17</v>
      </c>
    </row>
    <row r="156" spans="39:45">
      <c r="AM156" s="6">
        <v>-8.4700000000000308</v>
      </c>
      <c r="AN156" s="6">
        <f t="shared" si="12"/>
        <v>-8.4700000000000308</v>
      </c>
      <c r="AO156" s="6">
        <f t="shared" si="13"/>
        <v>1.0533472540354234E-16</v>
      </c>
      <c r="AP156" s="6">
        <f t="shared" si="14"/>
        <v>1.2269651814533286E-17</v>
      </c>
      <c r="AR156" s="6">
        <f t="shared" si="15"/>
        <v>-8.4700000000000308</v>
      </c>
      <c r="AS156" s="6">
        <f t="shared" si="16"/>
        <v>1.0533472540354234E-16</v>
      </c>
    </row>
    <row r="157" spans="39:45">
      <c r="AM157" s="6">
        <v>-8.4600000000000293</v>
      </c>
      <c r="AN157" s="6">
        <f t="shared" si="12"/>
        <v>-8.4600000000000293</v>
      </c>
      <c r="AO157" s="6">
        <f t="shared" si="13"/>
        <v>1.1463958238649818E-16</v>
      </c>
      <c r="AP157" s="6">
        <f t="shared" si="14"/>
        <v>1.336887621081919E-17</v>
      </c>
      <c r="AR157" s="6">
        <f t="shared" si="15"/>
        <v>-8.4600000000000293</v>
      </c>
      <c r="AS157" s="6">
        <f t="shared" si="16"/>
        <v>1.1463958238649818E-16</v>
      </c>
    </row>
    <row r="158" spans="39:45">
      <c r="AM158" s="6">
        <v>-8.4500000000000295</v>
      </c>
      <c r="AN158" s="6">
        <f t="shared" si="12"/>
        <v>-8.4500000000000295</v>
      </c>
      <c r="AO158" s="6">
        <f t="shared" si="13"/>
        <v>1.2475391796704344E-16</v>
      </c>
      <c r="AP158" s="6">
        <f t="shared" si="14"/>
        <v>1.4565141125905633E-17</v>
      </c>
      <c r="AR158" s="6">
        <f t="shared" si="15"/>
        <v>-8.4500000000000295</v>
      </c>
      <c r="AS158" s="6">
        <f t="shared" si="16"/>
        <v>1.2475391796704344E-16</v>
      </c>
    </row>
    <row r="159" spans="39:45">
      <c r="AM159" s="6">
        <v>-8.4400000000000297</v>
      </c>
      <c r="AN159" s="6">
        <f t="shared" si="12"/>
        <v>-8.4400000000000297</v>
      </c>
      <c r="AO159" s="6">
        <f t="shared" si="13"/>
        <v>1.3574703822168563E-16</v>
      </c>
      <c r="AP159" s="6">
        <f t="shared" si="14"/>
        <v>1.5866883204478568E-17</v>
      </c>
      <c r="AR159" s="6">
        <f t="shared" si="15"/>
        <v>-8.4400000000000297</v>
      </c>
      <c r="AS159" s="6">
        <f t="shared" si="16"/>
        <v>1.3574703822168563E-16</v>
      </c>
    </row>
    <row r="160" spans="39:45">
      <c r="AM160" s="6">
        <v>-8.4300000000000299</v>
      </c>
      <c r="AN160" s="6">
        <f t="shared" si="12"/>
        <v>-8.4300000000000299</v>
      </c>
      <c r="AO160" s="6">
        <f t="shared" si="13"/>
        <v>1.4769408490338527E-16</v>
      </c>
      <c r="AP160" s="6">
        <f t="shared" si="14"/>
        <v>1.728326094355572E-17</v>
      </c>
      <c r="AR160" s="6">
        <f t="shared" si="15"/>
        <v>-8.4300000000000299</v>
      </c>
      <c r="AS160" s="6">
        <f t="shared" si="16"/>
        <v>1.4769408490338527E-16</v>
      </c>
    </row>
    <row r="161" spans="39:45">
      <c r="AM161" s="6">
        <v>-8.4200000000000301</v>
      </c>
      <c r="AN161" s="6">
        <f t="shared" si="12"/>
        <v>-8.4200000000000301</v>
      </c>
      <c r="AO161" s="6">
        <f t="shared" si="13"/>
        <v>1.6067651829442614E-16</v>
      </c>
      <c r="AP161" s="6">
        <f t="shared" si="14"/>
        <v>1.8824215432069683E-17</v>
      </c>
      <c r="AR161" s="6">
        <f t="shared" si="15"/>
        <v>-8.4200000000000301</v>
      </c>
      <c r="AS161" s="6">
        <f t="shared" si="16"/>
        <v>1.6067651829442614E-16</v>
      </c>
    </row>
    <row r="162" spans="39:45">
      <c r="AM162" s="6">
        <v>-8.4100000000000303</v>
      </c>
      <c r="AN162" s="6">
        <f t="shared" si="12"/>
        <v>-8.4100000000000303</v>
      </c>
      <c r="AO162" s="6">
        <f t="shared" si="13"/>
        <v>1.7478263928330662E-16</v>
      </c>
      <c r="AP162" s="6">
        <f t="shared" si="14"/>
        <v>2.0500536112593036E-17</v>
      </c>
      <c r="AR162" s="6">
        <f t="shared" si="15"/>
        <v>-8.4100000000000303</v>
      </c>
      <c r="AS162" s="6">
        <f t="shared" si="16"/>
        <v>1.7478263928330662E-16</v>
      </c>
    </row>
    <row r="163" spans="39:45">
      <c r="AM163" s="6">
        <v>-8.4000000000000306</v>
      </c>
      <c r="AN163" s="6">
        <f t="shared" si="12"/>
        <v>-8.4000000000000306</v>
      </c>
      <c r="AO163" s="6">
        <f t="shared" si="13"/>
        <v>1.9010815379074773E-16</v>
      </c>
      <c r="AP163" s="6">
        <f t="shared" si="14"/>
        <v>2.2323931972874526E-17</v>
      </c>
      <c r="AR163" s="6">
        <f t="shared" si="15"/>
        <v>-8.4000000000000306</v>
      </c>
      <c r="AS163" s="6">
        <f t="shared" si="16"/>
        <v>1.9010815379074773E-16</v>
      </c>
    </row>
    <row r="164" spans="39:45">
      <c r="AM164" s="6">
        <v>-8.3900000000000308</v>
      </c>
      <c r="AN164" s="6">
        <f t="shared" si="12"/>
        <v>-8.3900000000000308</v>
      </c>
      <c r="AO164" s="6">
        <f t="shared" si="13"/>
        <v>2.067567829138735E-16</v>
      </c>
      <c r="AP164" s="6">
        <f t="shared" si="14"/>
        <v>2.4307108607311888E-17</v>
      </c>
      <c r="AR164" s="6">
        <f t="shared" si="15"/>
        <v>-8.3900000000000308</v>
      </c>
      <c r="AS164" s="6">
        <f t="shared" si="16"/>
        <v>2.067567829138735E-16</v>
      </c>
    </row>
    <row r="165" spans="39:45">
      <c r="AM165" s="6">
        <v>-8.3800000000000292</v>
      </c>
      <c r="AN165" s="6">
        <f t="shared" si="12"/>
        <v>-8.3800000000000292</v>
      </c>
      <c r="AO165" s="6">
        <f t="shared" si="13"/>
        <v>2.2484092242014075E-16</v>
      </c>
      <c r="AP165" s="6">
        <f t="shared" si="14"/>
        <v>2.6463851623474698E-17</v>
      </c>
      <c r="AR165" s="6">
        <f t="shared" si="15"/>
        <v>-8.3800000000000292</v>
      </c>
      <c r="AS165" s="6">
        <f t="shared" si="16"/>
        <v>2.2484092242014075E-16</v>
      </c>
    </row>
    <row r="166" spans="39:45">
      <c r="AM166" s="6">
        <v>-8.3700000000000294</v>
      </c>
      <c r="AN166" s="6">
        <f t="shared" si="12"/>
        <v>-8.3700000000000294</v>
      </c>
      <c r="AO166" s="6">
        <f t="shared" si="13"/>
        <v>2.4448235550518588E-16</v>
      </c>
      <c r="AP166" s="6">
        <f t="shared" si="14"/>
        <v>2.8809116906500712E-17</v>
      </c>
      <c r="AR166" s="6">
        <f t="shared" si="15"/>
        <v>-8.3700000000000294</v>
      </c>
      <c r="AS166" s="6">
        <f t="shared" si="16"/>
        <v>2.4448235550518588E-16</v>
      </c>
    </row>
    <row r="167" spans="39:45">
      <c r="AM167" s="6">
        <v>-8.3600000000000296</v>
      </c>
      <c r="AN167" s="6">
        <f t="shared" si="12"/>
        <v>-8.3600000000000296</v>
      </c>
      <c r="AO167" s="6">
        <f t="shared" si="13"/>
        <v>2.6581302303287241E-16</v>
      </c>
      <c r="AP167" s="6">
        <f t="shared" si="14"/>
        <v>3.1359128294834347E-17</v>
      </c>
      <c r="AR167" s="6">
        <f t="shared" si="15"/>
        <v>-8.3600000000000296</v>
      </c>
      <c r="AS167" s="6">
        <f t="shared" si="16"/>
        <v>2.6581302303287241E-16</v>
      </c>
    </row>
    <row r="168" spans="39:45">
      <c r="AM168" s="6">
        <v>-8.3500000000000405</v>
      </c>
      <c r="AN168" s="6">
        <f t="shared" si="12"/>
        <v>-8.3500000000000405</v>
      </c>
      <c r="AO168" s="6">
        <f t="shared" si="13"/>
        <v>2.8897585580289101E-16</v>
      </c>
      <c r="AP168" s="6">
        <f t="shared" si="14"/>
        <v>3.4131483264569404E-17</v>
      </c>
      <c r="AR168" s="6">
        <f t="shared" si="15"/>
        <v>-8.3500000000000405</v>
      </c>
      <c r="AS168" s="6">
        <f t="shared" si="16"/>
        <v>2.8897585580289101E-16</v>
      </c>
    </row>
    <row r="169" spans="39:45">
      <c r="AM169" s="6">
        <v>-8.3400000000000407</v>
      </c>
      <c r="AN169" s="6">
        <f t="shared" si="12"/>
        <v>-8.3400000000000407</v>
      </c>
      <c r="AO169" s="6">
        <f t="shared" si="13"/>
        <v>3.1412567374357821E-16</v>
      </c>
      <c r="AP169" s="6">
        <f t="shared" si="14"/>
        <v>3.7145267266873741E-17</v>
      </c>
      <c r="AR169" s="6">
        <f t="shared" si="15"/>
        <v>-8.3400000000000407</v>
      </c>
      <c r="AS169" s="6">
        <f t="shared" si="16"/>
        <v>3.1412567374357821E-16</v>
      </c>
    </row>
    <row r="170" spans="39:45">
      <c r="AM170" s="6">
        <v>-8.3300000000000392</v>
      </c>
      <c r="AN170" s="6">
        <f t="shared" si="12"/>
        <v>-8.3300000000000392</v>
      </c>
      <c r="AO170" s="6">
        <f t="shared" si="13"/>
        <v>3.4143015730568653E-16</v>
      </c>
      <c r="AP170" s="6">
        <f t="shared" si="14"/>
        <v>4.0421177413756404E-17</v>
      </c>
      <c r="AR170" s="6">
        <f t="shared" si="15"/>
        <v>-8.3300000000000392</v>
      </c>
      <c r="AS170" s="6">
        <f t="shared" si="16"/>
        <v>3.4143015730568653E-16</v>
      </c>
    </row>
    <row r="171" spans="39:45">
      <c r="AM171" s="6">
        <v>-8.3200000000000394</v>
      </c>
      <c r="AN171" s="6">
        <f t="shared" si="12"/>
        <v>-8.3200000000000394</v>
      </c>
      <c r="AO171" s="6">
        <f t="shared" si="13"/>
        <v>3.7107089674101323E-16</v>
      </c>
      <c r="AP171" s="6">
        <f t="shared" si="14"/>
        <v>4.3981656262308836E-17</v>
      </c>
      <c r="AR171" s="6">
        <f t="shared" si="15"/>
        <v>-8.3200000000000394</v>
      </c>
      <c r="AS171" s="6">
        <f t="shared" si="16"/>
        <v>3.7107089674101323E-16</v>
      </c>
    </row>
    <row r="172" spans="39:45">
      <c r="AM172" s="6">
        <v>-8.3100000000000396</v>
      </c>
      <c r="AN172" s="6">
        <f t="shared" si="12"/>
        <v>-8.3100000000000396</v>
      </c>
      <c r="AO172" s="6">
        <f t="shared" si="13"/>
        <v>4.0324452538713235E-16</v>
      </c>
      <c r="AP172" s="6">
        <f t="shared" si="14"/>
        <v>4.7851036506462565E-17</v>
      </c>
      <c r="AR172" s="6">
        <f t="shared" si="15"/>
        <v>-8.3100000000000396</v>
      </c>
      <c r="AS172" s="6">
        <f t="shared" si="16"/>
        <v>4.0324452538713235E-16</v>
      </c>
    </row>
    <row r="173" spans="39:45">
      <c r="AM173" s="6">
        <v>-8.3000000000000398</v>
      </c>
      <c r="AN173" s="6">
        <f t="shared" si="12"/>
        <v>-8.3000000000000398</v>
      </c>
      <c r="AO173" s="6">
        <f t="shared" si="13"/>
        <v>4.3816394355079249E-16</v>
      </c>
      <c r="AP173" s="6">
        <f t="shared" si="14"/>
        <v>5.2055697448885197E-17</v>
      </c>
      <c r="AR173" s="6">
        <f t="shared" si="15"/>
        <v>-8.3000000000000398</v>
      </c>
      <c r="AS173" s="6">
        <f t="shared" si="16"/>
        <v>4.3816394355079249E-16</v>
      </c>
    </row>
    <row r="174" spans="39:45">
      <c r="AM174" s="6">
        <v>-8.29000000000004</v>
      </c>
      <c r="AN174" s="6">
        <f t="shared" si="12"/>
        <v>-8.29000000000004</v>
      </c>
      <c r="AO174" s="6">
        <f t="shared" si="13"/>
        <v>4.7605964008921569E-16</v>
      </c>
      <c r="AP174" s="6">
        <f t="shared" si="14"/>
        <v>5.6624234194064642E-17</v>
      </c>
      <c r="AR174" s="6">
        <f t="shared" si="15"/>
        <v>-8.29000000000004</v>
      </c>
      <c r="AS174" s="6">
        <f t="shared" si="16"/>
        <v>4.7605964008921569E-16</v>
      </c>
    </row>
    <row r="175" spans="39:45">
      <c r="AM175" s="6">
        <v>-8.2800000000000402</v>
      </c>
      <c r="AN175" s="6">
        <f t="shared" si="12"/>
        <v>-8.2800000000000402</v>
      </c>
      <c r="AO175" s="6">
        <f t="shared" si="13"/>
        <v>5.1718111933288158E-16</v>
      </c>
      <c r="AP175" s="6">
        <f t="shared" si="14"/>
        <v>6.1587640577308501E-17</v>
      </c>
      <c r="AR175" s="6">
        <f t="shared" si="15"/>
        <v>-8.2800000000000402</v>
      </c>
      <c r="AS175" s="6">
        <f t="shared" si="16"/>
        <v>5.1718111933288158E-16</v>
      </c>
    </row>
    <row r="176" spans="39:45">
      <c r="AM176" s="6">
        <v>-8.2700000000000404</v>
      </c>
      <c r="AN176" s="6">
        <f t="shared" si="12"/>
        <v>-8.2700000000000404</v>
      </c>
      <c r="AO176" s="6">
        <f t="shared" si="13"/>
        <v>5.6179844157889047E-16</v>
      </c>
      <c r="AP176" s="6">
        <f t="shared" si="14"/>
        <v>6.6979506923708434E-17</v>
      </c>
      <c r="AR176" s="6">
        <f t="shared" si="15"/>
        <v>-8.2700000000000404</v>
      </c>
      <c r="AS176" s="6">
        <f t="shared" si="16"/>
        <v>5.6179844157889047E-16</v>
      </c>
    </row>
    <row r="177" spans="39:45">
      <c r="AM177" s="6">
        <v>-8.2600000000000406</v>
      </c>
      <c r="AN177" s="6">
        <f t="shared" si="12"/>
        <v>-8.2600000000000406</v>
      </c>
      <c r="AO177" s="6">
        <f t="shared" si="13"/>
        <v>6.1020388601325222E-16</v>
      </c>
      <c r="AP177" s="6">
        <f t="shared" si="14"/>
        <v>7.2836233816529772E-17</v>
      </c>
      <c r="AR177" s="6">
        <f t="shared" si="15"/>
        <v>-8.2600000000000406</v>
      </c>
      <c r="AS177" s="6">
        <f t="shared" si="16"/>
        <v>6.1020388601325222E-16</v>
      </c>
    </row>
    <row r="178" spans="39:45">
      <c r="AM178" s="6">
        <v>-8.2500000000000409</v>
      </c>
      <c r="AN178" s="6">
        <f t="shared" si="12"/>
        <v>-8.2500000000000409</v>
      </c>
      <c r="AO178" s="6">
        <f t="shared" si="13"/>
        <v>6.6271374559665375E-16</v>
      </c>
      <c r="AP178" s="6">
        <f t="shared" si="14"/>
        <v>7.9197263146397369E-17</v>
      </c>
      <c r="AR178" s="6">
        <f t="shared" si="15"/>
        <v>-8.2500000000000409</v>
      </c>
      <c r="AS178" s="6">
        <f t="shared" si="16"/>
        <v>6.6271374559665375E-16</v>
      </c>
    </row>
    <row r="179" spans="39:45">
      <c r="AM179" s="6">
        <v>-8.2400000000000393</v>
      </c>
      <c r="AN179" s="6">
        <f t="shared" si="12"/>
        <v>-8.2400000000000393</v>
      </c>
      <c r="AO179" s="6">
        <f t="shared" si="13"/>
        <v>7.1967026417498892E-16</v>
      </c>
      <c r="AP179" s="6">
        <f t="shared" si="14"/>
        <v>8.6105327811599859E-17</v>
      </c>
      <c r="AR179" s="6">
        <f t="shared" si="15"/>
        <v>-8.2400000000000393</v>
      </c>
      <c r="AS179" s="6">
        <f t="shared" si="16"/>
        <v>7.1967026417498892E-16</v>
      </c>
    </row>
    <row r="180" spans="39:45">
      <c r="AM180" s="6">
        <v>-8.2300000000000395</v>
      </c>
      <c r="AN180" s="6">
        <f t="shared" si="12"/>
        <v>-8.2300000000000395</v>
      </c>
      <c r="AO180" s="6">
        <f t="shared" si="13"/>
        <v>7.8144372685686207E-16</v>
      </c>
      <c r="AP180" s="6">
        <f t="shared" si="14"/>
        <v>9.3606721546284439E-17</v>
      </c>
      <c r="AR180" s="6">
        <f t="shared" si="15"/>
        <v>-8.2300000000000395</v>
      </c>
      <c r="AS180" s="6">
        <f t="shared" si="16"/>
        <v>7.8144372685686207E-16</v>
      </c>
    </row>
    <row r="181" spans="39:45">
      <c r="AM181" s="6">
        <v>-8.2200000000000397</v>
      </c>
      <c r="AN181" s="6">
        <f t="shared" si="12"/>
        <v>-8.2200000000000397</v>
      </c>
      <c r="AO181" s="6">
        <f t="shared" si="13"/>
        <v>8.4843471553914689E-16</v>
      </c>
      <c r="AP181" s="6">
        <f t="shared" si="14"/>
        <v>1.0175159046791045E-16</v>
      </c>
      <c r="AR181" s="6">
        <f t="shared" si="15"/>
        <v>-8.2200000000000397</v>
      </c>
      <c r="AS181" s="6">
        <f t="shared" si="16"/>
        <v>8.4843471553914689E-16</v>
      </c>
    </row>
    <row r="182" spans="39:45">
      <c r="AM182" s="6">
        <v>-8.2100000000000399</v>
      </c>
      <c r="AN182" s="6">
        <f t="shared" si="12"/>
        <v>-8.2100000000000399</v>
      </c>
      <c r="AO182" s="6">
        <f t="shared" si="13"/>
        <v>9.2107654236280802E-16</v>
      </c>
      <c r="AP182" s="6">
        <f t="shared" si="14"/>
        <v>1.1059424805855914E-16</v>
      </c>
      <c r="AR182" s="6">
        <f t="shared" si="15"/>
        <v>-8.2100000000000399</v>
      </c>
      <c r="AS182" s="6">
        <f t="shared" si="16"/>
        <v>9.2107654236280802E-16</v>
      </c>
    </row>
    <row r="183" spans="39:45">
      <c r="AM183" s="6">
        <v>-8.2000000000000401</v>
      </c>
      <c r="AN183" s="6">
        <f t="shared" si="12"/>
        <v>-8.2000000000000401</v>
      </c>
      <c r="AO183" s="6">
        <f t="shared" si="13"/>
        <v>9.9983787484938385E-16</v>
      </c>
      <c r="AP183" s="6">
        <f t="shared" si="14"/>
        <v>1.2019351542731747E-16</v>
      </c>
      <c r="AR183" s="6">
        <f t="shared" si="15"/>
        <v>-8.2000000000000401</v>
      </c>
      <c r="AS183" s="6">
        <f t="shared" si="16"/>
        <v>9.9983787484938385E-16</v>
      </c>
    </row>
    <row r="184" spans="39:45">
      <c r="AM184" s="6">
        <v>-8.1900000000000404</v>
      </c>
      <c r="AN184" s="6">
        <f t="shared" si="12"/>
        <v>-8.1900000000000404</v>
      </c>
      <c r="AO184" s="6">
        <f t="shared" si="13"/>
        <v>1.0852255675079623E-15</v>
      </c>
      <c r="AP184" s="6">
        <f t="shared" si="14"/>
        <v>1.3061308884362105E-16</v>
      </c>
      <c r="AR184" s="6">
        <f t="shared" si="15"/>
        <v>-8.1900000000000404</v>
      </c>
      <c r="AS184" s="6">
        <f t="shared" si="16"/>
        <v>1.0852255675079623E-15</v>
      </c>
    </row>
    <row r="185" spans="39:45">
      <c r="AM185" s="6">
        <v>-8.1800000000000406</v>
      </c>
      <c r="AN185" s="6">
        <f t="shared" si="12"/>
        <v>-8.1800000000000406</v>
      </c>
      <c r="AO185" s="6">
        <f t="shared" si="13"/>
        <v>1.1777877158189435E-15</v>
      </c>
      <c r="AP185" s="6">
        <f t="shared" si="14"/>
        <v>1.4192193668478798E-16</v>
      </c>
      <c r="AR185" s="6">
        <f t="shared" si="15"/>
        <v>-8.1800000000000406</v>
      </c>
      <c r="AS185" s="6">
        <f t="shared" si="16"/>
        <v>1.1777877158189435E-15</v>
      </c>
    </row>
    <row r="186" spans="39:45">
      <c r="AM186" s="6">
        <v>-8.1700000000000408</v>
      </c>
      <c r="AN186" s="6">
        <f t="shared" si="12"/>
        <v>-8.1700000000000408</v>
      </c>
      <c r="AO186" s="6">
        <f t="shared" si="13"/>
        <v>1.2781169496996374E-15</v>
      </c>
      <c r="AP186" s="6">
        <f t="shared" si="14"/>
        <v>1.5419472810603695E-16</v>
      </c>
      <c r="AR186" s="6">
        <f t="shared" si="15"/>
        <v>-8.1700000000000408</v>
      </c>
      <c r="AS186" s="6">
        <f t="shared" si="16"/>
        <v>1.2781169496996374E-15</v>
      </c>
    </row>
    <row r="187" spans="39:45">
      <c r="AM187" s="6">
        <v>-8.1600000000000392</v>
      </c>
      <c r="AN187" s="6">
        <f t="shared" si="12"/>
        <v>-8.1600000000000392</v>
      </c>
      <c r="AO187" s="6">
        <f t="shared" si="13"/>
        <v>1.3868539848436942E-15</v>
      </c>
      <c r="AP187" s="6">
        <f t="shared" si="14"/>
        <v>1.6751229591863682E-16</v>
      </c>
      <c r="AR187" s="6">
        <f t="shared" si="15"/>
        <v>-8.1600000000000392</v>
      </c>
      <c r="AS187" s="6">
        <f t="shared" si="16"/>
        <v>1.3868539848436942E-15</v>
      </c>
    </row>
    <row r="188" spans="39:45">
      <c r="AM188" s="6">
        <v>-8.1500000000000394</v>
      </c>
      <c r="AN188" s="6">
        <f t="shared" si="12"/>
        <v>-8.1500000000000394</v>
      </c>
      <c r="AO188" s="6">
        <f t="shared" si="13"/>
        <v>1.5046914517077164E-15</v>
      </c>
      <c r="AP188" s="6">
        <f t="shared" si="14"/>
        <v>1.8196213635260311E-16</v>
      </c>
      <c r="AR188" s="6">
        <f t="shared" si="15"/>
        <v>-8.1500000000000394</v>
      </c>
      <c r="AS188" s="6">
        <f t="shared" si="16"/>
        <v>1.5046914517077164E-15</v>
      </c>
    </row>
    <row r="189" spans="39:45">
      <c r="AM189" s="6">
        <v>-8.1400000000000396</v>
      </c>
      <c r="AN189" s="6">
        <f t="shared" si="12"/>
        <v>-8.1400000000000396</v>
      </c>
      <c r="AO189" s="6">
        <f t="shared" si="13"/>
        <v>1.6323780234016762E-15</v>
      </c>
      <c r="AP189" s="6">
        <f t="shared" si="14"/>
        <v>1.9763894858543423E-16</v>
      </c>
      <c r="AR189" s="6">
        <f t="shared" si="15"/>
        <v>-8.1400000000000396</v>
      </c>
      <c r="AS189" s="6">
        <f t="shared" si="16"/>
        <v>1.6323780234016762E-15</v>
      </c>
    </row>
    <row r="190" spans="39:45">
      <c r="AM190" s="6">
        <v>-8.1300000000000399</v>
      </c>
      <c r="AN190" s="6">
        <f t="shared" si="12"/>
        <v>-8.1300000000000399</v>
      </c>
      <c r="AO190" s="6">
        <f t="shared" si="13"/>
        <v>1.7707228653306946E-15</v>
      </c>
      <c r="AP190" s="6">
        <f t="shared" si="14"/>
        <v>2.1464521713876084E-16</v>
      </c>
      <c r="AR190" s="6">
        <f t="shared" si="15"/>
        <v>-8.1300000000000399</v>
      </c>
      <c r="AS190" s="6">
        <f t="shared" si="16"/>
        <v>1.7707228653306946E-15</v>
      </c>
    </row>
    <row r="191" spans="39:45">
      <c r="AM191" s="6">
        <v>-8.1200000000000401</v>
      </c>
      <c r="AN191" s="6">
        <f t="shared" si="12"/>
        <v>-8.1200000000000401</v>
      </c>
      <c r="AO191" s="6">
        <f t="shared" si="13"/>
        <v>1.9206004311439268E-15</v>
      </c>
      <c r="AP191" s="6">
        <f t="shared" si="14"/>
        <v>2.3309184048175195E-16</v>
      </c>
      <c r="AR191" s="6">
        <f t="shared" si="15"/>
        <v>-8.1200000000000401</v>
      </c>
      <c r="AS191" s="6">
        <f t="shared" si="16"/>
        <v>1.9206004311439268E-15</v>
      </c>
    </row>
    <row r="192" spans="39:45">
      <c r="AM192" s="6">
        <v>-8.1100000000000403</v>
      </c>
      <c r="AN192" s="6">
        <f t="shared" si="12"/>
        <v>-8.1100000000000403</v>
      </c>
      <c r="AO192" s="6">
        <f t="shared" si="13"/>
        <v>2.0829556313786755E-15</v>
      </c>
      <c r="AP192" s="6">
        <f t="shared" si="14"/>
        <v>2.5309880943468189E-16</v>
      </c>
      <c r="AR192" s="6">
        <f t="shared" si="15"/>
        <v>-8.1100000000000403</v>
      </c>
      <c r="AS192" s="6">
        <f t="shared" si="16"/>
        <v>2.0829556313786755E-15</v>
      </c>
    </row>
    <row r="193" spans="39:45">
      <c r="AM193" s="6">
        <v>-8.1000000000000405</v>
      </c>
      <c r="AN193" s="6">
        <f t="shared" si="12"/>
        <v>-8.1000000000000405</v>
      </c>
      <c r="AO193" s="6">
        <f t="shared" si="13"/>
        <v>2.2588094031535644E-15</v>
      </c>
      <c r="AP193" s="6">
        <f t="shared" si="14"/>
        <v>2.7479593923972696E-16</v>
      </c>
      <c r="AR193" s="6">
        <f t="shared" si="15"/>
        <v>-8.1000000000000405</v>
      </c>
      <c r="AS193" s="6">
        <f t="shared" si="16"/>
        <v>2.2588094031535644E-15</v>
      </c>
    </row>
    <row r="194" spans="39:45">
      <c r="AM194" s="6">
        <v>-8.0900000000000407</v>
      </c>
      <c r="AN194" s="6">
        <f t="shared" si="12"/>
        <v>-8.0900000000000407</v>
      </c>
      <c r="AO194" s="6">
        <f t="shared" si="13"/>
        <v>2.4492647113738453E-15</v>
      </c>
      <c r="AP194" s="6">
        <f t="shared" si="14"/>
        <v>2.9832365945992498E-16</v>
      </c>
      <c r="AR194" s="6">
        <f t="shared" si="15"/>
        <v>-8.0900000000000407</v>
      </c>
      <c r="AS194" s="6">
        <f t="shared" si="16"/>
        <v>2.4492647113738453E-15</v>
      </c>
    </row>
    <row r="195" spans="39:45">
      <c r="AM195" s="6">
        <v>-8.0800000000000392</v>
      </c>
      <c r="AN195" s="6">
        <f t="shared" ref="AN195:AN258" si="17">AM195+$C$2</f>
        <v>-8.0800000000000392</v>
      </c>
      <c r="AO195" s="6">
        <f t="shared" ref="AO195:AO258" si="18">NORMDIST(AN195,$C$2,$C$3,FALSE)</f>
        <v>2.6555130141736941E-15</v>
      </c>
      <c r="AP195" s="6">
        <f t="shared" ref="AP195:AP258" si="19">NORMDIST(AN195,$C$2,$C$3,TRUE)</f>
        <v>3.238338661831234E-16</v>
      </c>
      <c r="AR195" s="6">
        <f t="shared" si="15"/>
        <v>-8.0800000000000392</v>
      </c>
      <c r="AS195" s="6">
        <f t="shared" si="16"/>
        <v>2.6555130141736941E-15</v>
      </c>
    </row>
    <row r="196" spans="39:45">
      <c r="AM196" s="6">
        <v>-8.0700000000000394</v>
      </c>
      <c r="AN196" s="6">
        <f t="shared" si="17"/>
        <v>-8.0700000000000394</v>
      </c>
      <c r="AO196" s="6">
        <f t="shared" si="18"/>
        <v>2.8788412277459915E-15</v>
      </c>
      <c r="AP196" s="6">
        <f t="shared" si="19"/>
        <v>3.5149084134694057E-16</v>
      </c>
      <c r="AR196" s="6">
        <f t="shared" ref="AR196:AR259" si="20">AM196</f>
        <v>-8.0700000000000394</v>
      </c>
      <c r="AS196" s="6">
        <f t="shared" ref="AS196:AS259" si="21">NORMDIST(AR196,0,1,FALSE)</f>
        <v>2.8788412277459915E-15</v>
      </c>
    </row>
    <row r="197" spans="39:45">
      <c r="AM197" s="6">
        <v>-8.0600000000000396</v>
      </c>
      <c r="AN197" s="6">
        <f t="shared" si="17"/>
        <v>-8.0600000000000396</v>
      </c>
      <c r="AO197" s="6">
        <f t="shared" si="18"/>
        <v>3.1206392283129053E-15</v>
      </c>
      <c r="AP197" s="6">
        <f t="shared" si="19"/>
        <v>3.8147224436515724E-16</v>
      </c>
      <c r="AR197" s="6">
        <f t="shared" si="20"/>
        <v>-8.0600000000000396</v>
      </c>
      <c r="AS197" s="6">
        <f t="shared" si="21"/>
        <v>3.1206392283129053E-15</v>
      </c>
    </row>
    <row r="198" spans="39:45">
      <c r="AM198" s="6">
        <v>-8.0500000000000398</v>
      </c>
      <c r="AN198" s="6">
        <f t="shared" si="17"/>
        <v>-8.0500000000000398</v>
      </c>
      <c r="AO198" s="6">
        <f t="shared" si="18"/>
        <v>3.3824079317775975E-15</v>
      </c>
      <c r="AP198" s="6">
        <f t="shared" si="19"/>
        <v>4.1397018162718074E-16</v>
      </c>
      <c r="AR198" s="6">
        <f t="shared" si="20"/>
        <v>-8.0500000000000398</v>
      </c>
      <c r="AS198" s="6">
        <f t="shared" si="21"/>
        <v>3.3824079317775975E-15</v>
      </c>
    </row>
    <row r="199" spans="39:45">
      <c r="AM199" s="6">
        <v>-8.04000000000004</v>
      </c>
      <c r="AN199" s="6">
        <f t="shared" si="17"/>
        <v>-8.04000000000004</v>
      </c>
      <c r="AO199" s="6">
        <f t="shared" si="18"/>
        <v>3.6657679945900944E-15</v>
      </c>
      <c r="AP199" s="6">
        <f t="shared" si="19"/>
        <v>4.491923598625382E-16</v>
      </c>
      <c r="AR199" s="6">
        <f t="shared" si="20"/>
        <v>-8.04000000000004</v>
      </c>
      <c r="AS199" s="6">
        <f t="shared" si="21"/>
        <v>3.6657679945900944E-15</v>
      </c>
    </row>
    <row r="200" spans="39:45">
      <c r="AM200" s="6">
        <v>-8.0300000000000402</v>
      </c>
      <c r="AN200" s="6">
        <f t="shared" si="17"/>
        <v>-8.0300000000000402</v>
      </c>
      <c r="AO200" s="6">
        <f t="shared" si="18"/>
        <v>3.9724691825647444E-15</v>
      </c>
      <c r="AP200" s="6">
        <f t="shared" si="19"/>
        <v>4.8736332981346673E-16</v>
      </c>
      <c r="AR200" s="6">
        <f t="shared" si="20"/>
        <v>-8.0300000000000402</v>
      </c>
      <c r="AS200" s="6">
        <f t="shared" si="21"/>
        <v>3.9724691825647444E-15</v>
      </c>
    </row>
    <row r="201" spans="39:45">
      <c r="AM201" s="6">
        <v>-8.0200000000000404</v>
      </c>
      <c r="AN201" s="6">
        <f t="shared" si="17"/>
        <v>-8.0200000000000404</v>
      </c>
      <c r="AO201" s="6">
        <f t="shared" si="18"/>
        <v>4.304400457822849E-15</v>
      </c>
      <c r="AP201" s="6">
        <f t="shared" si="19"/>
        <v>5.2872582714294201E-16</v>
      </c>
      <c r="AR201" s="6">
        <f t="shared" si="20"/>
        <v>-8.0200000000000404</v>
      </c>
      <c r="AS201" s="6">
        <f t="shared" si="21"/>
        <v>4.304400457822849E-15</v>
      </c>
    </row>
    <row r="202" spans="39:45">
      <c r="AM202" s="6">
        <v>-8.0100000000000406</v>
      </c>
      <c r="AN202" s="6">
        <f t="shared" si="17"/>
        <v>-8.0100000000000406</v>
      </c>
      <c r="AO202" s="6">
        <f t="shared" si="18"/>
        <v>4.6636008377164166E-15</v>
      </c>
      <c r="AP202" s="6">
        <f t="shared" si="19"/>
        <v>5.7354221802561067E-16</v>
      </c>
      <c r="AR202" s="6">
        <f t="shared" si="20"/>
        <v>-8.0100000000000406</v>
      </c>
      <c r="AS202" s="6">
        <f t="shared" si="21"/>
        <v>4.6636008377164166E-15</v>
      </c>
    </row>
    <row r="203" spans="39:45">
      <c r="AM203" s="6">
        <v>-8.0000000000000409</v>
      </c>
      <c r="AN203" s="6">
        <f t="shared" si="17"/>
        <v>-8.0000000000000409</v>
      </c>
      <c r="AO203" s="6">
        <f t="shared" si="18"/>
        <v>5.0522710835352409E-15</v>
      </c>
      <c r="AP203" s="6">
        <f t="shared" si="19"/>
        <v>6.2209605742696737E-16</v>
      </c>
      <c r="AR203" s="6">
        <f t="shared" si="20"/>
        <v>-8.0000000000000409</v>
      </c>
      <c r="AS203" s="6">
        <f t="shared" si="21"/>
        <v>5.0522710835352409E-15</v>
      </c>
    </row>
    <row r="204" spans="39:45">
      <c r="AM204" s="6">
        <v>-7.9900000000000402</v>
      </c>
      <c r="AN204" s="6">
        <f t="shared" si="17"/>
        <v>-7.9900000000000402</v>
      </c>
      <c r="AO204" s="6">
        <f t="shared" si="18"/>
        <v>5.4727862810267682E-15</v>
      </c>
      <c r="AP204" s="6">
        <f t="shared" si="19"/>
        <v>6.7469376867513329E-16</v>
      </c>
      <c r="AR204" s="6">
        <f t="shared" si="20"/>
        <v>-7.9900000000000402</v>
      </c>
      <c r="AS204" s="6">
        <f t="shared" si="21"/>
        <v>5.4727862810267682E-15</v>
      </c>
    </row>
    <row r="205" spans="39:45">
      <c r="AM205" s="6">
        <v>-7.9800000000000404</v>
      </c>
      <c r="AN205" s="6">
        <f t="shared" si="17"/>
        <v>-7.9800000000000404</v>
      </c>
      <c r="AO205" s="6">
        <f t="shared" si="18"/>
        <v>5.9277093792882522E-15</v>
      </c>
      <c r="AP205" s="6">
        <f t="shared" si="19"/>
        <v>7.3166645357224653E-16</v>
      </c>
      <c r="AR205" s="6">
        <f t="shared" si="20"/>
        <v>-7.9800000000000404</v>
      </c>
      <c r="AS205" s="6">
        <f t="shared" si="21"/>
        <v>5.9277093792882522E-15</v>
      </c>
    </row>
    <row r="206" spans="39:45">
      <c r="AM206" s="6">
        <v>-7.9700000000000397</v>
      </c>
      <c r="AN206" s="6">
        <f t="shared" si="17"/>
        <v>-7.9700000000000397</v>
      </c>
      <c r="AO206" s="6">
        <f t="shared" si="18"/>
        <v>6.4198057594430599E-15</v>
      </c>
      <c r="AP206" s="6">
        <f t="shared" si="19"/>
        <v>7.9337184298213332E-16</v>
      </c>
      <c r="AR206" s="6">
        <f t="shared" si="20"/>
        <v>-7.9700000000000397</v>
      </c>
      <c r="AS206" s="6">
        <f t="shared" si="21"/>
        <v>6.4198057594430599E-15</v>
      </c>
    </row>
    <row r="207" spans="39:45">
      <c r="AM207" s="6">
        <v>-7.9600000000000399</v>
      </c>
      <c r="AN207" s="6">
        <f t="shared" si="17"/>
        <v>-7.9600000000000399</v>
      </c>
      <c r="AO207" s="6">
        <f t="shared" si="18"/>
        <v>6.9520589097081757E-15</v>
      </c>
      <c r="AP207" s="6">
        <f t="shared" si="19"/>
        <v>8.6019639857049333E-16</v>
      </c>
      <c r="AR207" s="6">
        <f t="shared" si="20"/>
        <v>-7.9600000000000399</v>
      </c>
      <c r="AS207" s="6">
        <f t="shared" si="21"/>
        <v>6.9520589097081757E-15</v>
      </c>
    </row>
    <row r="208" spans="39:45">
      <c r="AM208" s="6">
        <v>-7.9500000000000401</v>
      </c>
      <c r="AN208" s="6">
        <f t="shared" si="17"/>
        <v>-7.9500000000000401</v>
      </c>
      <c r="AO208" s="6">
        <f t="shared" si="18"/>
        <v>7.5276872890285797E-15</v>
      </c>
      <c r="AP208" s="6">
        <f t="shared" si="19"/>
        <v>9.3255757716781773E-16</v>
      </c>
      <c r="AR208" s="6">
        <f t="shared" si="20"/>
        <v>-7.9500000000000401</v>
      </c>
      <c r="AS208" s="6">
        <f t="shared" si="21"/>
        <v>7.5276872890285797E-15</v>
      </c>
    </row>
    <row r="209" spans="39:45">
      <c r="AM209" s="6">
        <v>-7.9400000000000404</v>
      </c>
      <c r="AN209" s="6">
        <f t="shared" si="17"/>
        <v>-7.9400000000000404</v>
      </c>
      <c r="AO209" s="6">
        <f t="shared" si="18"/>
        <v>8.1501624674106613E-15</v>
      </c>
      <c r="AP209" s="6">
        <f t="shared" si="19"/>
        <v>1.0109062700759969E-15</v>
      </c>
      <c r="AR209" s="6">
        <f t="shared" si="20"/>
        <v>-7.9400000000000404</v>
      </c>
      <c r="AS209" s="6">
        <f t="shared" si="21"/>
        <v>8.1501624674106613E-15</v>
      </c>
    </row>
    <row r="210" spans="39:45">
      <c r="AM210" s="6">
        <v>-7.9300000000000397</v>
      </c>
      <c r="AN210" s="6">
        <f t="shared" si="17"/>
        <v>-7.9300000000000397</v>
      </c>
      <c r="AO210" s="6">
        <f t="shared" si="18"/>
        <v>8.8232286374705284E-15</v>
      </c>
      <c r="AP210" s="6">
        <f t="shared" si="19"/>
        <v>1.0957294305528929E-15</v>
      </c>
      <c r="AR210" s="6">
        <f t="shared" si="20"/>
        <v>-7.9300000000000397</v>
      </c>
      <c r="AS210" s="6">
        <f t="shared" si="21"/>
        <v>8.8232286374705284E-15</v>
      </c>
    </row>
    <row r="211" spans="39:45">
      <c r="AM211" s="6">
        <v>-7.9200000000000399</v>
      </c>
      <c r="AN211" s="6">
        <f t="shared" si="17"/>
        <v>-7.9200000000000399</v>
      </c>
      <c r="AO211" s="6">
        <f t="shared" si="18"/>
        <v>9.5509235985433071E-15</v>
      </c>
      <c r="AP211" s="6">
        <f t="shared" si="19"/>
        <v>1.1875529036876682E-15</v>
      </c>
      <c r="AR211" s="6">
        <f t="shared" si="20"/>
        <v>-7.9200000000000399</v>
      </c>
      <c r="AS211" s="6">
        <f t="shared" si="21"/>
        <v>9.5509235985433071E-15</v>
      </c>
    </row>
    <row r="212" spans="39:45">
      <c r="AM212" s="6">
        <v>-7.9100000000000401</v>
      </c>
      <c r="AN212" s="6">
        <f t="shared" si="17"/>
        <v>-7.9100000000000401</v>
      </c>
      <c r="AO212" s="6">
        <f t="shared" si="18"/>
        <v>1.0337601322013016E-14</v>
      </c>
      <c r="AP212" s="6">
        <f t="shared" si="19"/>
        <v>1.2869444739297129E-15</v>
      </c>
      <c r="AR212" s="6">
        <f t="shared" si="20"/>
        <v>-7.9100000000000401</v>
      </c>
      <c r="AS212" s="6">
        <f t="shared" si="21"/>
        <v>1.0337601322013016E-14</v>
      </c>
    </row>
    <row r="213" spans="39:45">
      <c r="AM213" s="6">
        <v>-7.9000000000000403</v>
      </c>
      <c r="AN213" s="6">
        <f t="shared" si="17"/>
        <v>-7.9000000000000403</v>
      </c>
      <c r="AO213" s="6">
        <f t="shared" si="18"/>
        <v>1.1187956214348278E-14</v>
      </c>
      <c r="AP213" s="6">
        <f t="shared" si="19"/>
        <v>1.3945171466588072E-15</v>
      </c>
      <c r="AR213" s="6">
        <f t="shared" si="20"/>
        <v>-7.9000000000000403</v>
      </c>
      <c r="AS213" s="6">
        <f t="shared" si="21"/>
        <v>1.1187956214348278E-14</v>
      </c>
    </row>
    <row r="214" spans="39:45">
      <c r="AM214" s="6">
        <v>-7.8900000000000396</v>
      </c>
      <c r="AN214" s="6">
        <f t="shared" si="17"/>
        <v>-7.8900000000000396</v>
      </c>
      <c r="AO214" s="6">
        <f t="shared" si="18"/>
        <v>1.2107049202707017E-14</v>
      </c>
      <c r="AP214" s="6">
        <f t="shared" si="19"/>
        <v>1.5109326813908846E-15</v>
      </c>
      <c r="AR214" s="6">
        <f t="shared" si="20"/>
        <v>-7.8900000000000396</v>
      </c>
      <c r="AS214" s="6">
        <f t="shared" si="21"/>
        <v>1.2107049202707017E-14</v>
      </c>
    </row>
    <row r="215" spans="39:45">
      <c r="AM215" s="6">
        <v>-7.8800000000000496</v>
      </c>
      <c r="AN215" s="6">
        <f t="shared" si="17"/>
        <v>-7.8800000000000496</v>
      </c>
      <c r="AO215" s="6">
        <f t="shared" si="18"/>
        <v>1.3100335776933769E-14</v>
      </c>
      <c r="AP215" s="6">
        <f t="shared" si="19"/>
        <v>1.6369053955061222E-15</v>
      </c>
      <c r="AR215" s="6">
        <f t="shared" si="20"/>
        <v>-7.8800000000000496</v>
      </c>
      <c r="AS215" s="6">
        <f t="shared" si="21"/>
        <v>1.3100335776933769E-14</v>
      </c>
    </row>
    <row r="216" spans="39:45">
      <c r="AM216" s="6">
        <v>-7.8700000000000498</v>
      </c>
      <c r="AN216" s="6">
        <f t="shared" si="17"/>
        <v>-7.8700000000000498</v>
      </c>
      <c r="AO216" s="6">
        <f t="shared" si="18"/>
        <v>1.4173696131372332E-14</v>
      </c>
      <c r="AP216" s="6">
        <f t="shared" si="19"/>
        <v>1.7732062587732282E-15</v>
      </c>
      <c r="AR216" s="6">
        <f t="shared" si="20"/>
        <v>-7.8700000000000498</v>
      </c>
      <c r="AS216" s="6">
        <f t="shared" si="21"/>
        <v>1.4173696131372332E-14</v>
      </c>
    </row>
    <row r="217" spans="39:45">
      <c r="AM217" s="6">
        <v>-7.8600000000000501</v>
      </c>
      <c r="AN217" s="6">
        <f t="shared" si="17"/>
        <v>-7.8600000000000501</v>
      </c>
      <c r="AO217" s="6">
        <f t="shared" si="18"/>
        <v>1.5333467560151909E-14</v>
      </c>
      <c r="AP217" s="6">
        <f t="shared" si="19"/>
        <v>1.9206673004252972E-15</v>
      </c>
      <c r="AR217" s="6">
        <f t="shared" si="20"/>
        <v>-7.8600000000000501</v>
      </c>
      <c r="AS217" s="6">
        <f t="shared" si="21"/>
        <v>1.5333467560151909E-14</v>
      </c>
    </row>
    <row r="218" spans="39:45">
      <c r="AM218" s="6">
        <v>-7.8500000000000503</v>
      </c>
      <c r="AN218" s="6">
        <f t="shared" si="17"/>
        <v>-7.8500000000000503</v>
      </c>
      <c r="AO218" s="6">
        <f t="shared" si="18"/>
        <v>1.6586479270616561E-14</v>
      </c>
      <c r="AP218" s="6">
        <f t="shared" si="19"/>
        <v>2.0801863521385331E-15</v>
      </c>
      <c r="AR218" s="6">
        <f t="shared" si="20"/>
        <v>-7.8500000000000503</v>
      </c>
      <c r="AS218" s="6">
        <f t="shared" si="21"/>
        <v>1.6586479270616561E-14</v>
      </c>
    </row>
    <row r="219" spans="39:45">
      <c r="AM219" s="6">
        <v>-7.8400000000000496</v>
      </c>
      <c r="AN219" s="6">
        <f t="shared" si="17"/>
        <v>-7.8400000000000496</v>
      </c>
      <c r="AO219" s="6">
        <f t="shared" si="18"/>
        <v>1.7940089791269743E-14</v>
      </c>
      <c r="AP219" s="6">
        <f t="shared" si="19"/>
        <v>2.2527321519652287E-15</v>
      </c>
      <c r="AR219" s="6">
        <f t="shared" si="20"/>
        <v>-7.8400000000000496</v>
      </c>
      <c r="AS219" s="6">
        <f t="shared" si="21"/>
        <v>1.7940089791269743E-14</v>
      </c>
    </row>
    <row r="220" spans="39:45">
      <c r="AM220" s="6">
        <v>-7.8300000000000498</v>
      </c>
      <c r="AN220" s="6">
        <f t="shared" si="17"/>
        <v>-7.8300000000000498</v>
      </c>
      <c r="AO220" s="6">
        <f t="shared" si="18"/>
        <v>1.9402227163176829E-14</v>
      </c>
      <c r="AP220" s="6">
        <f t="shared" si="19"/>
        <v>2.4393498361004737E-15</v>
      </c>
      <c r="AR220" s="6">
        <f t="shared" si="20"/>
        <v>-7.8300000000000498</v>
      </c>
      <c r="AS220" s="6">
        <f t="shared" si="21"/>
        <v>1.9402227163176829E-14</v>
      </c>
    </row>
    <row r="221" spans="39:45">
      <c r="AM221" s="6">
        <v>-7.82000000000005</v>
      </c>
      <c r="AN221" s="6">
        <f t="shared" si="17"/>
        <v>-7.82000000000005</v>
      </c>
      <c r="AO221" s="6">
        <f t="shared" si="18"/>
        <v>2.0981432117188828E-14</v>
      </c>
      <c r="AP221" s="6">
        <f t="shared" si="19"/>
        <v>2.6411668473178868E-15</v>
      </c>
      <c r="AR221" s="6">
        <f t="shared" si="20"/>
        <v>-7.82000000000005</v>
      </c>
      <c r="AS221" s="6">
        <f t="shared" si="21"/>
        <v>2.0981432117188828E-14</v>
      </c>
    </row>
    <row r="222" spans="39:45">
      <c r="AM222" s="6">
        <v>-7.8100000000000502</v>
      </c>
      <c r="AN222" s="6">
        <f t="shared" si="17"/>
        <v>-7.8100000000000502</v>
      </c>
      <c r="AO222" s="6">
        <f t="shared" si="18"/>
        <v>2.268690445369414E-14</v>
      </c>
      <c r="AP222" s="6">
        <f t="shared" si="19"/>
        <v>2.8593992910030244E-15</v>
      </c>
      <c r="AR222" s="6">
        <f t="shared" si="20"/>
        <v>-7.8100000000000502</v>
      </c>
      <c r="AS222" s="6">
        <f t="shared" si="21"/>
        <v>2.268690445369414E-14</v>
      </c>
    </row>
    <row r="223" spans="39:45">
      <c r="AM223" s="6">
        <v>-7.8000000000000496</v>
      </c>
      <c r="AN223" s="6">
        <f t="shared" si="17"/>
        <v>-7.8000000000000496</v>
      </c>
      <c r="AO223" s="6">
        <f t="shared" si="18"/>
        <v>2.4528552856954823E-14</v>
      </c>
      <c r="AP223" s="6">
        <f t="shared" si="19"/>
        <v>3.0953587719574713E-15</v>
      </c>
      <c r="AR223" s="6">
        <f t="shared" si="20"/>
        <v>-7.8000000000000496</v>
      </c>
      <c r="AS223" s="6">
        <f t="shared" si="21"/>
        <v>2.4528552856954823E-14</v>
      </c>
    </row>
    <row r="224" spans="39:45">
      <c r="AM224" s="6">
        <v>-7.7900000000000498</v>
      </c>
      <c r="AN224" s="6">
        <f t="shared" si="17"/>
        <v>-7.7900000000000498</v>
      </c>
      <c r="AO224" s="6">
        <f t="shared" si="18"/>
        <v>2.6517048392474117E-14</v>
      </c>
      <c r="AP224" s="6">
        <f t="shared" si="19"/>
        <v>3.3504597475469976E-15</v>
      </c>
      <c r="AR224" s="6">
        <f t="shared" si="20"/>
        <v>-7.7900000000000498</v>
      </c>
      <c r="AS224" s="6">
        <f t="shared" si="21"/>
        <v>2.6517048392474117E-14</v>
      </c>
    </row>
    <row r="225" spans="39:45">
      <c r="AM225" s="6">
        <v>-7.78000000000005</v>
      </c>
      <c r="AN225" s="6">
        <f t="shared" si="17"/>
        <v>-7.78000000000005</v>
      </c>
      <c r="AO225" s="6">
        <f t="shared" si="18"/>
        <v>2.866388195337701E-14</v>
      </c>
      <c r="AP225" s="6">
        <f t="shared" si="19"/>
        <v>3.6262274353395654E-15</v>
      </c>
      <c r="AR225" s="6">
        <f t="shared" si="20"/>
        <v>-7.78000000000005</v>
      </c>
      <c r="AS225" s="6">
        <f t="shared" si="21"/>
        <v>2.866388195337701E-14</v>
      </c>
    </row>
    <row r="226" spans="39:45">
      <c r="AM226" s="6">
        <v>-7.7700000000000502</v>
      </c>
      <c r="AN226" s="6">
        <f t="shared" si="17"/>
        <v>-7.7700000000000502</v>
      </c>
      <c r="AO226" s="6">
        <f t="shared" si="18"/>
        <v>3.0981425940504937E-14</v>
      </c>
      <c r="AP226" s="6">
        <f t="shared" si="19"/>
        <v>3.9243063161299832E-15</v>
      </c>
      <c r="AR226" s="6">
        <f t="shared" si="20"/>
        <v>-7.7700000000000502</v>
      </c>
      <c r="AS226" s="6">
        <f t="shared" si="21"/>
        <v>3.0981425940504937E-14</v>
      </c>
    </row>
    <row r="227" spans="39:45">
      <c r="AM227" s="6">
        <v>-7.7600000000000504</v>
      </c>
      <c r="AN227" s="6">
        <f t="shared" si="17"/>
        <v>-7.7600000000000504</v>
      </c>
      <c r="AO227" s="6">
        <f t="shared" si="18"/>
        <v>3.3483000480947651E-14</v>
      </c>
      <c r="AP227" s="6">
        <f t="shared" si="19"/>
        <v>4.2464692761952362E-15</v>
      </c>
      <c r="AR227" s="6">
        <f t="shared" si="20"/>
        <v>-7.7600000000000504</v>
      </c>
      <c r="AS227" s="6">
        <f t="shared" si="21"/>
        <v>3.3483000480947651E-14</v>
      </c>
    </row>
    <row r="228" spans="39:45">
      <c r="AM228" s="6">
        <v>-7.7500000000000497</v>
      </c>
      <c r="AN228" s="6">
        <f t="shared" si="17"/>
        <v>-7.7500000000000497</v>
      </c>
      <c r="AO228" s="6">
        <f t="shared" si="18"/>
        <v>3.6182944511111289E-14</v>
      </c>
      <c r="AP228" s="6">
        <f t="shared" si="19"/>
        <v>4.5946274357767858E-15</v>
      </c>
      <c r="AR228" s="6">
        <f t="shared" si="20"/>
        <v>-7.7500000000000497</v>
      </c>
      <c r="AS228" s="6">
        <f t="shared" si="21"/>
        <v>3.6182944511111289E-14</v>
      </c>
    </row>
    <row r="229" spans="39:45">
      <c r="AM229" s="6">
        <v>-7.74000000000005</v>
      </c>
      <c r="AN229" s="6">
        <f t="shared" si="17"/>
        <v>-7.74000000000005</v>
      </c>
      <c r="AO229" s="6">
        <f t="shared" si="18"/>
        <v>3.9096692073265306E-14</v>
      </c>
      <c r="AP229" s="6">
        <f t="shared" si="19"/>
        <v>4.9708407141600036E-15</v>
      </c>
      <c r="AR229" s="6">
        <f t="shared" si="20"/>
        <v>-7.74000000000005</v>
      </c>
      <c r="AS229" s="6">
        <f t="shared" si="21"/>
        <v>3.9096692073265306E-14</v>
      </c>
    </row>
    <row r="230" spans="39:45">
      <c r="AM230" s="6">
        <v>-7.7300000000000502</v>
      </c>
      <c r="AN230" s="6">
        <f t="shared" si="17"/>
        <v>-7.7300000000000502</v>
      </c>
      <c r="AO230" s="6">
        <f t="shared" si="18"/>
        <v>4.2240854198910661E-14</v>
      </c>
      <c r="AP230" s="6">
        <f t="shared" si="19"/>
        <v>5.3773291853319522E-15</v>
      </c>
      <c r="AR230" s="6">
        <f t="shared" si="20"/>
        <v>-7.7300000000000502</v>
      </c>
      <c r="AS230" s="6">
        <f t="shared" si="21"/>
        <v>4.2240854198910661E-14</v>
      </c>
    </row>
    <row r="231" spans="39:45">
      <c r="AM231" s="6">
        <v>-7.7200000000000504</v>
      </c>
      <c r="AN231" s="6">
        <f t="shared" si="17"/>
        <v>-7.7200000000000504</v>
      </c>
      <c r="AO231" s="6">
        <f t="shared" si="18"/>
        <v>4.5633306778361118E-14</v>
      </c>
      <c r="AP231" s="6">
        <f t="shared" si="19"/>
        <v>5.816485282059252E-15</v>
      </c>
      <c r="AR231" s="6">
        <f t="shared" si="20"/>
        <v>-7.7200000000000504</v>
      </c>
      <c r="AS231" s="6">
        <f t="shared" si="21"/>
        <v>4.5633306778361118E-14</v>
      </c>
    </row>
    <row r="232" spans="39:45">
      <c r="AM232" s="6">
        <v>-7.7100000000000497</v>
      </c>
      <c r="AN232" s="6">
        <f t="shared" si="17"/>
        <v>-7.7100000000000497</v>
      </c>
      <c r="AO232" s="6">
        <f t="shared" si="18"/>
        <v>4.9293284843766823E-14</v>
      </c>
      <c r="AP232" s="6">
        <f t="shared" si="19"/>
        <v>6.2908869103613035E-15</v>
      </c>
      <c r="AR232" s="6">
        <f t="shared" si="20"/>
        <v>-7.7100000000000497</v>
      </c>
      <c r="AS232" s="6">
        <f t="shared" si="21"/>
        <v>4.9293284843766823E-14</v>
      </c>
    </row>
    <row r="233" spans="39:45">
      <c r="AM233" s="6">
        <v>-7.7000000000000499</v>
      </c>
      <c r="AN233" s="6">
        <f t="shared" si="17"/>
        <v>-7.7000000000000499</v>
      </c>
      <c r="AO233" s="6">
        <f t="shared" si="18"/>
        <v>5.324148372250919E-14</v>
      </c>
      <c r="AP233" s="6">
        <f t="shared" si="19"/>
        <v>6.8033115407712916E-15</v>
      </c>
      <c r="AR233" s="6">
        <f t="shared" si="20"/>
        <v>-7.7000000000000499</v>
      </c>
      <c r="AS233" s="6">
        <f t="shared" si="21"/>
        <v>5.324148372250919E-14</v>
      </c>
    </row>
    <row r="234" spans="39:45">
      <c r="AM234" s="6">
        <v>-7.6900000000000501</v>
      </c>
      <c r="AN234" s="6">
        <f t="shared" si="17"/>
        <v>-7.6900000000000501</v>
      </c>
      <c r="AO234" s="6">
        <f t="shared" si="18"/>
        <v>5.7500167549627561E-14</v>
      </c>
      <c r="AP234" s="6">
        <f t="shared" si="19"/>
        <v>7.3567513475063137E-15</v>
      </c>
      <c r="AR234" s="6">
        <f t="shared" si="20"/>
        <v>-7.6900000000000501</v>
      </c>
      <c r="AS234" s="6">
        <f t="shared" si="21"/>
        <v>5.7500167549627561E-14</v>
      </c>
    </row>
    <row r="235" spans="39:45">
      <c r="AM235" s="6">
        <v>-7.6800000000000503</v>
      </c>
      <c r="AN235" s="6">
        <f t="shared" si="17"/>
        <v>-7.6800000000000503</v>
      </c>
      <c r="AO235" s="6">
        <f t="shared" si="18"/>
        <v>6.2093285661788526E-14</v>
      </c>
      <c r="AP235" s="6">
        <f t="shared" si="19"/>
        <v>7.95442947171832E-15</v>
      </c>
      <c r="AR235" s="6">
        <f t="shared" si="20"/>
        <v>-7.6800000000000503</v>
      </c>
      <c r="AS235" s="6">
        <f t="shared" si="21"/>
        <v>6.2093285661788526E-14</v>
      </c>
    </row>
    <row r="236" spans="39:45">
      <c r="AM236" s="6">
        <v>-7.6700000000000497</v>
      </c>
      <c r="AN236" s="6">
        <f t="shared" si="17"/>
        <v>-7.6700000000000497</v>
      </c>
      <c r="AO236" s="6">
        <f t="shared" si="18"/>
        <v>6.7046597431458602E-14</v>
      </c>
      <c r="AP236" s="6">
        <f t="shared" si="19"/>
        <v>8.5998174904052653E-15</v>
      </c>
      <c r="AR236" s="6">
        <f t="shared" si="20"/>
        <v>-7.6700000000000497</v>
      </c>
      <c r="AS236" s="6">
        <f t="shared" si="21"/>
        <v>6.7046597431458602E-14</v>
      </c>
    </row>
    <row r="237" spans="39:45">
      <c r="AM237" s="6">
        <v>-7.6600000000000499</v>
      </c>
      <c r="AN237" s="6">
        <f t="shared" si="17"/>
        <v>-7.6600000000000499</v>
      </c>
      <c r="AO237" s="6">
        <f t="shared" si="18"/>
        <v>7.238780613851245E-14</v>
      </c>
      <c r="AP237" s="6">
        <f t="shared" si="19"/>
        <v>9.2966541783363225E-15</v>
      </c>
      <c r="AR237" s="6">
        <f t="shared" si="20"/>
        <v>-7.6600000000000499</v>
      </c>
      <c r="AS237" s="6">
        <f t="shared" si="21"/>
        <v>7.238780613851245E-14</v>
      </c>
    </row>
    <row r="238" spans="39:45">
      <c r="AM238" s="6">
        <v>-7.6500000000000501</v>
      </c>
      <c r="AN238" s="6">
        <f t="shared" si="17"/>
        <v>-7.6500000000000501</v>
      </c>
      <c r="AO238" s="6">
        <f t="shared" si="18"/>
        <v>7.8146702517670242E-14</v>
      </c>
      <c r="AP238" s="6">
        <f t="shared" si="19"/>
        <v>1.0048965656522405E-14</v>
      </c>
      <c r="AR238" s="6">
        <f t="shared" si="20"/>
        <v>-7.6500000000000501</v>
      </c>
      <c r="AS238" s="6">
        <f t="shared" si="21"/>
        <v>7.8146702517670242E-14</v>
      </c>
    </row>
    <row r="239" spans="39:45">
      <c r="AM239" s="6">
        <v>-7.6400000000000503</v>
      </c>
      <c r="AN239" s="6">
        <f t="shared" si="17"/>
        <v>-7.6400000000000503</v>
      </c>
      <c r="AO239" s="6">
        <f t="shared" si="18"/>
        <v>8.4355318664072908E-14</v>
      </c>
      <c r="AP239" s="6">
        <f t="shared" si="19"/>
        <v>1.0861087027364748E-14</v>
      </c>
      <c r="AR239" s="6">
        <f t="shared" si="20"/>
        <v>-7.6400000000000503</v>
      </c>
      <c r="AS239" s="6">
        <f t="shared" si="21"/>
        <v>8.4355318664072908E-14</v>
      </c>
    </row>
    <row r="240" spans="39:45">
      <c r="AM240" s="6">
        <v>-7.6300000000000496</v>
      </c>
      <c r="AN240" s="6">
        <f t="shared" si="17"/>
        <v>-7.6300000000000496</v>
      </c>
      <c r="AO240" s="6">
        <f t="shared" si="18"/>
        <v>9.1048093026160556E-14</v>
      </c>
      <c r="AP240" s="6">
        <f t="shared" si="19"/>
        <v>1.1737685603666977E-14</v>
      </c>
      <c r="AR240" s="6">
        <f t="shared" si="20"/>
        <v>-7.6300000000000496</v>
      </c>
      <c r="AS240" s="6">
        <f t="shared" si="21"/>
        <v>9.1048093026160556E-14</v>
      </c>
    </row>
    <row r="241" spans="39:45">
      <c r="AM241" s="6">
        <v>-7.6200000000000498</v>
      </c>
      <c r="AN241" s="6">
        <f t="shared" si="17"/>
        <v>-7.6200000000000498</v>
      </c>
      <c r="AO241" s="6">
        <f t="shared" si="18"/>
        <v>9.8262047265001002E-14</v>
      </c>
      <c r="AP241" s="6">
        <f t="shared" si="19"/>
        <v>1.2683785846237685E-14</v>
      </c>
      <c r="AR241" s="6">
        <f t="shared" si="20"/>
        <v>-7.6200000000000498</v>
      </c>
      <c r="AS241" s="6">
        <f t="shared" si="21"/>
        <v>9.8262047265001002E-14</v>
      </c>
    </row>
    <row r="242" spans="39:45">
      <c r="AM242" s="6">
        <v>-7.6100000000000501</v>
      </c>
      <c r="AN242" s="6">
        <f t="shared" si="17"/>
        <v>-7.6100000000000501</v>
      </c>
      <c r="AO242" s="6">
        <f t="shared" si="18"/>
        <v>1.0603697581252555E-13</v>
      </c>
      <c r="AP242" s="6">
        <f t="shared" si="19"/>
        <v>1.3704796132863889E-14</v>
      </c>
      <c r="AR242" s="6">
        <f t="shared" si="20"/>
        <v>-7.6100000000000501</v>
      </c>
      <c r="AS242" s="6">
        <f t="shared" si="21"/>
        <v>1.0603697581252555E-13</v>
      </c>
    </row>
    <row r="243" spans="39:45">
      <c r="AM243" s="6">
        <v>-7.6000000000000503</v>
      </c>
      <c r="AN243" s="6">
        <f t="shared" si="17"/>
        <v>-7.6000000000000503</v>
      </c>
      <c r="AO243" s="6">
        <f t="shared" si="18"/>
        <v>1.1441564901796977E-13</v>
      </c>
      <c r="AP243" s="6">
        <f t="shared" si="19"/>
        <v>1.4806537490042269E-14</v>
      </c>
      <c r="AR243" s="6">
        <f t="shared" si="20"/>
        <v>-7.6000000000000503</v>
      </c>
      <c r="AS243" s="6">
        <f t="shared" si="21"/>
        <v>1.1441564901796977E-13</v>
      </c>
    </row>
    <row r="244" spans="39:45">
      <c r="AM244" s="6">
        <v>-7.5900000000000496</v>
      </c>
      <c r="AN244" s="6">
        <f t="shared" si="17"/>
        <v>-7.5900000000000496</v>
      </c>
      <c r="AO244" s="6">
        <f t="shared" si="18"/>
        <v>1.2344403083245649E-13</v>
      </c>
      <c r="AP244" s="6">
        <f t="shared" si="19"/>
        <v>1.5995274428046848E-14</v>
      </c>
      <c r="AR244" s="6">
        <f t="shared" si="20"/>
        <v>-7.5900000000000496</v>
      </c>
      <c r="AS244" s="6">
        <f t="shared" si="21"/>
        <v>1.2344403083245649E-13</v>
      </c>
    </row>
    <row r="245" spans="39:45">
      <c r="AM245" s="6">
        <v>-7.5800000000000498</v>
      </c>
      <c r="AN245" s="6">
        <f t="shared" si="17"/>
        <v>-7.5800000000000498</v>
      </c>
      <c r="AO245" s="6">
        <f t="shared" si="18"/>
        <v>1.3317151204627689E-13</v>
      </c>
      <c r="AP245" s="6">
        <f t="shared" si="19"/>
        <v>1.7277748029734021E-14</v>
      </c>
      <c r="AR245" s="6">
        <f t="shared" si="20"/>
        <v>-7.5800000000000498</v>
      </c>
      <c r="AS245" s="6">
        <f t="shared" si="21"/>
        <v>1.3317151204627689E-13</v>
      </c>
    </row>
    <row r="246" spans="39:45">
      <c r="AM246" s="6">
        <v>-7.57000000000005</v>
      </c>
      <c r="AN246" s="6">
        <f t="shared" si="17"/>
        <v>-7.57000000000005</v>
      </c>
      <c r="AO246" s="6">
        <f t="shared" si="18"/>
        <v>1.4365116016235509E-13</v>
      </c>
      <c r="AP246" s="6">
        <f t="shared" si="19"/>
        <v>1.8661211453967021E-14</v>
      </c>
      <c r="AR246" s="6">
        <f t="shared" si="20"/>
        <v>-7.57000000000005</v>
      </c>
      <c r="AS246" s="6">
        <f t="shared" si="21"/>
        <v>1.4365116016235509E-13</v>
      </c>
    </row>
    <row r="247" spans="39:45">
      <c r="AM247" s="6">
        <v>-7.5600000000000502</v>
      </c>
      <c r="AN247" s="6">
        <f t="shared" si="17"/>
        <v>-7.5600000000000502</v>
      </c>
      <c r="AO247" s="6">
        <f t="shared" si="18"/>
        <v>1.5493998706280141E-13</v>
      </c>
      <c r="AP247" s="6">
        <f t="shared" si="19"/>
        <v>2.0153468025745165E-14</v>
      </c>
      <c r="AR247" s="6">
        <f t="shared" si="20"/>
        <v>-7.5600000000000502</v>
      </c>
      <c r="AS247" s="6">
        <f t="shared" si="21"/>
        <v>1.5493998706280141E-13</v>
      </c>
    </row>
    <row r="248" spans="39:45">
      <c r="AM248" s="6">
        <v>-7.5500000000000496</v>
      </c>
      <c r="AN248" s="6">
        <f t="shared" si="17"/>
        <v>-7.5500000000000496</v>
      </c>
      <c r="AO248" s="6">
        <f t="shared" si="18"/>
        <v>1.6709923570377458E-13</v>
      </c>
      <c r="AP248" s="6">
        <f t="shared" si="19"/>
        <v>2.1762912097077371E-14</v>
      </c>
      <c r="AR248" s="6">
        <f t="shared" si="20"/>
        <v>-7.5500000000000496</v>
      </c>
      <c r="AS248" s="6">
        <f t="shared" si="21"/>
        <v>1.6709923570377458E-13</v>
      </c>
    </row>
    <row r="249" spans="39:45">
      <c r="AM249" s="6">
        <v>-7.5400000000000498</v>
      </c>
      <c r="AN249" s="6">
        <f t="shared" si="17"/>
        <v>-7.5400000000000498</v>
      </c>
      <c r="AO249" s="6">
        <f t="shared" si="18"/>
        <v>1.8019468715727908E-13</v>
      </c>
      <c r="AP249" s="6">
        <f t="shared" si="19"/>
        <v>2.3498572875401931E-14</v>
      </c>
      <c r="AR249" s="6">
        <f t="shared" si="20"/>
        <v>-7.5400000000000498</v>
      </c>
      <c r="AS249" s="6">
        <f t="shared" si="21"/>
        <v>1.8019468715727908E-13</v>
      </c>
    </row>
    <row r="250" spans="39:45">
      <c r="AM250" s="6">
        <v>-7.53000000000005</v>
      </c>
      <c r="AN250" s="6">
        <f t="shared" si="17"/>
        <v>-7.53000000000005</v>
      </c>
      <c r="AO250" s="6">
        <f t="shared" si="18"/>
        <v>1.9429698940743592E-13</v>
      </c>
      <c r="AP250" s="6">
        <f t="shared" si="19"/>
        <v>2.5370161429988607E-14</v>
      </c>
      <c r="AR250" s="6">
        <f t="shared" si="20"/>
        <v>-7.53000000000005</v>
      </c>
      <c r="AS250" s="6">
        <f t="shared" si="21"/>
        <v>1.9429698940743592E-13</v>
      </c>
    </row>
    <row r="251" spans="39:45">
      <c r="AM251" s="6">
        <v>-7.5200000000000502</v>
      </c>
      <c r="AN251" s="6">
        <f t="shared" si="17"/>
        <v>-7.5200000000000502</v>
      </c>
      <c r="AO251" s="6">
        <f t="shared" si="18"/>
        <v>2.0948200940345724E-13</v>
      </c>
      <c r="AP251" s="6">
        <f t="shared" si="19"/>
        <v>2.7388121101290414E-14</v>
      </c>
      <c r="AR251" s="6">
        <f t="shared" si="20"/>
        <v>-7.5200000000000502</v>
      </c>
      <c r="AS251" s="6">
        <f t="shared" si="21"/>
        <v>2.0948200940345724E-13</v>
      </c>
    </row>
    <row r="252" spans="39:45">
      <c r="AM252" s="6">
        <v>-7.5100000000000504</v>
      </c>
      <c r="AN252" s="6">
        <f t="shared" si="17"/>
        <v>-7.5100000000000504</v>
      </c>
      <c r="AO252" s="6">
        <f t="shared" si="18"/>
        <v>2.2583120997247386E-13</v>
      </c>
      <c r="AP252" s="6">
        <f t="shared" si="19"/>
        <v>2.9563681553747169E-14</v>
      </c>
      <c r="AR252" s="6">
        <f t="shared" si="20"/>
        <v>-7.5100000000000504</v>
      </c>
      <c r="AS252" s="6">
        <f t="shared" si="21"/>
        <v>2.2583120997247386E-13</v>
      </c>
    </row>
    <row r="253" spans="39:45">
      <c r="AM253" s="6">
        <v>-7.5000000000000497</v>
      </c>
      <c r="AN253" s="6">
        <f t="shared" si="17"/>
        <v>-7.5000000000000497</v>
      </c>
      <c r="AO253" s="6">
        <f t="shared" si="18"/>
        <v>2.4343205330281013E-13</v>
      </c>
      <c r="AP253" s="6">
        <f t="shared" si="19"/>
        <v>3.1908916729096582E-14</v>
      </c>
      <c r="AR253" s="6">
        <f t="shared" si="20"/>
        <v>-7.5000000000000497</v>
      </c>
      <c r="AS253" s="6">
        <f t="shared" si="21"/>
        <v>2.4343205330281013E-13</v>
      </c>
    </row>
    <row r="254" spans="39:45">
      <c r="AM254" s="6">
        <v>-7.49000000000005</v>
      </c>
      <c r="AN254" s="6">
        <f t="shared" si="17"/>
        <v>-7.49000000000005</v>
      </c>
      <c r="AO254" s="6">
        <f t="shared" si="18"/>
        <v>2.6237843282278159E-13</v>
      </c>
      <c r="AP254" s="6">
        <f t="shared" si="19"/>
        <v>3.4436806974924109E-14</v>
      </c>
      <c r="AR254" s="6">
        <f t="shared" si="20"/>
        <v>-7.49000000000005</v>
      </c>
      <c r="AS254" s="6">
        <f t="shared" si="21"/>
        <v>2.6237843282278159E-13</v>
      </c>
    </row>
    <row r="255" spans="39:45">
      <c r="AM255" s="6">
        <v>-7.4800000000000502</v>
      </c>
      <c r="AN255" s="6">
        <f t="shared" si="17"/>
        <v>-7.4800000000000502</v>
      </c>
      <c r="AO255" s="6">
        <f t="shared" si="18"/>
        <v>2.8277113542197707E-13</v>
      </c>
      <c r="AP255" s="6">
        <f t="shared" si="19"/>
        <v>3.7161305642040481E-14</v>
      </c>
      <c r="AR255" s="6">
        <f t="shared" si="20"/>
        <v>-7.4800000000000502</v>
      </c>
      <c r="AS255" s="6">
        <f t="shared" si="21"/>
        <v>2.8277113542197707E-13</v>
      </c>
    </row>
    <row r="256" spans="39:45">
      <c r="AM256" s="6">
        <v>-7.4700000000000504</v>
      </c>
      <c r="AN256" s="6">
        <f t="shared" si="17"/>
        <v>-7.4700000000000504</v>
      </c>
      <c r="AO256" s="6">
        <f t="shared" si="18"/>
        <v>3.047183360917358E-13</v>
      </c>
      <c r="AP256" s="6">
        <f t="shared" si="19"/>
        <v>4.0097410464379185E-14</v>
      </c>
      <c r="AR256" s="6">
        <f t="shared" si="20"/>
        <v>-7.4700000000000504</v>
      </c>
      <c r="AS256" s="6">
        <f t="shared" si="21"/>
        <v>3.047183360917358E-13</v>
      </c>
    </row>
    <row r="257" spans="39:45">
      <c r="AM257" s="6">
        <v>-7.4600000000000497</v>
      </c>
      <c r="AN257" s="6">
        <f t="shared" si="17"/>
        <v>-7.4600000000000497</v>
      </c>
      <c r="AO257" s="6">
        <f t="shared" si="18"/>
        <v>3.2833612719976605E-13</v>
      </c>
      <c r="AP257" s="6">
        <f t="shared" si="19"/>
        <v>4.3261240056564546E-14</v>
      </c>
      <c r="AR257" s="6">
        <f t="shared" si="20"/>
        <v>-7.4600000000000497</v>
      </c>
      <c r="AS257" s="6">
        <f t="shared" si="21"/>
        <v>3.2833612719976605E-13</v>
      </c>
    </row>
    <row r="258" spans="39:45">
      <c r="AM258" s="6">
        <v>-7.4500000000000499</v>
      </c>
      <c r="AN258" s="6">
        <f t="shared" si="17"/>
        <v>-7.4500000000000499</v>
      </c>
      <c r="AO258" s="6">
        <f t="shared" si="18"/>
        <v>3.537490847608573E-13</v>
      </c>
      <c r="AP258" s="6">
        <f t="shared" si="19"/>
        <v>4.6670115887172503E-14</v>
      </c>
      <c r="AR258" s="6">
        <f t="shared" si="20"/>
        <v>-7.4500000000000499</v>
      </c>
      <c r="AS258" s="6">
        <f t="shared" si="21"/>
        <v>3.537490847608573E-13</v>
      </c>
    </row>
    <row r="259" spans="39:45">
      <c r="AM259" s="6">
        <v>-7.4400000000000501</v>
      </c>
      <c r="AN259" s="6">
        <f t="shared" ref="AN259:AN322" si="22">AM259+$C$2</f>
        <v>-7.4400000000000501</v>
      </c>
      <c r="AO259" s="6">
        <f t="shared" ref="AO259:AO322" si="23">NORMDIST(AN259,$C$2,$C$3,FALSE)</f>
        <v>3.8109087422228598E-13</v>
      </c>
      <c r="AP259" s="6">
        <f t="shared" ref="AP259:AP322" si="24">NORMDIST(AN259,$C$2,$C$3,TRUE)</f>
        <v>5.034265011010947E-14</v>
      </c>
      <c r="AR259" s="6">
        <f t="shared" si="20"/>
        <v>-7.4400000000000501</v>
      </c>
      <c r="AS259" s="6">
        <f t="shared" si="21"/>
        <v>3.8109087422228598E-13</v>
      </c>
    </row>
    <row r="260" spans="39:45">
      <c r="AM260" s="6">
        <v>-7.4300000000000503</v>
      </c>
      <c r="AN260" s="6">
        <f t="shared" si="22"/>
        <v>-7.4300000000000503</v>
      </c>
      <c r="AO260" s="6">
        <f t="shared" si="23"/>
        <v>4.1050489844902637E-13</v>
      </c>
      <c r="AP260" s="6">
        <f t="shared" si="24"/>
        <v>5.4298839662530959E-14</v>
      </c>
      <c r="AR260" s="6">
        <f t="shared" ref="AR260:AR323" si="25">AM260</f>
        <v>-7.4300000000000503</v>
      </c>
      <c r="AS260" s="6">
        <f t="shared" ref="AS260:AS323" si="26">NORMDIST(AR260,0,1,FALSE)</f>
        <v>4.1050489844902637E-13</v>
      </c>
    </row>
    <row r="261" spans="39:45">
      <c r="AM261" s="6">
        <v>-7.4200000000000497</v>
      </c>
      <c r="AN261" s="6">
        <f t="shared" si="22"/>
        <v>-7.4200000000000497</v>
      </c>
      <c r="AO261" s="6">
        <f t="shared" si="23"/>
        <v>4.4214499077126231E-13</v>
      </c>
      <c r="AP261" s="6">
        <f t="shared" si="24"/>
        <v>5.85601670654626E-14</v>
      </c>
      <c r="AR261" s="6">
        <f t="shared" si="25"/>
        <v>-7.4200000000000497</v>
      </c>
      <c r="AS261" s="6">
        <f t="shared" si="26"/>
        <v>4.4214499077126231E-13</v>
      </c>
    </row>
    <row r="262" spans="39:45">
      <c r="AM262" s="6">
        <v>-7.4100000000000597</v>
      </c>
      <c r="AN262" s="6">
        <f t="shared" si="22"/>
        <v>-7.4100000000000597</v>
      </c>
      <c r="AO262" s="6">
        <f t="shared" si="23"/>
        <v>4.7617615614523069E-13</v>
      </c>
      <c r="AP262" s="6">
        <f t="shared" si="24"/>
        <v>6.3149708392832059E-14</v>
      </c>
      <c r="AR262" s="6">
        <f t="shared" si="25"/>
        <v>-7.4100000000000597</v>
      </c>
      <c r="AS262" s="6">
        <f t="shared" si="26"/>
        <v>4.7617615614523069E-13</v>
      </c>
    </row>
    <row r="263" spans="39:45">
      <c r="AM263" s="6">
        <v>-7.4000000000000599</v>
      </c>
      <c r="AN263" s="6">
        <f t="shared" si="22"/>
        <v>-7.4000000000000599</v>
      </c>
      <c r="AO263" s="6">
        <f t="shared" si="23"/>
        <v>5.1277536367944031E-13</v>
      </c>
      <c r="AP263" s="6">
        <f t="shared" si="24"/>
        <v>6.8092248906169018E-14</v>
      </c>
      <c r="AR263" s="6">
        <f t="shared" si="25"/>
        <v>-7.4000000000000599</v>
      </c>
      <c r="AS263" s="6">
        <f t="shared" si="26"/>
        <v>5.1277536367944031E-13</v>
      </c>
    </row>
    <row r="264" spans="39:45">
      <c r="AM264" s="6">
        <v>-7.3900000000000601</v>
      </c>
      <c r="AN264" s="6">
        <f t="shared" si="22"/>
        <v>-7.3900000000000601</v>
      </c>
      <c r="AO264" s="6">
        <f t="shared" si="23"/>
        <v>5.5213239399094398E-13</v>
      </c>
      <c r="AP264" s="6">
        <f t="shared" si="24"/>
        <v>7.3414406885683069E-14</v>
      </c>
      <c r="AR264" s="6">
        <f t="shared" si="25"/>
        <v>-7.3900000000000601</v>
      </c>
      <c r="AS264" s="6">
        <f t="shared" si="26"/>
        <v>5.5213239399094398E-13</v>
      </c>
    </row>
    <row r="265" spans="39:45">
      <c r="AM265" s="6">
        <v>-7.3800000000000603</v>
      </c>
      <c r="AN265" s="6">
        <f t="shared" si="22"/>
        <v>-7.3800000000000603</v>
      </c>
      <c r="AO265" s="6">
        <f t="shared" si="23"/>
        <v>5.9445074508469861E-13</v>
      </c>
      <c r="AP265" s="6">
        <f t="shared" si="24"/>
        <v>7.9144766224395566E-14</v>
      </c>
      <c r="AR265" s="6">
        <f t="shared" si="25"/>
        <v>-7.3800000000000603</v>
      </c>
      <c r="AS265" s="6">
        <f t="shared" si="26"/>
        <v>5.9445074508469861E-13</v>
      </c>
    </row>
    <row r="266" spans="39:45">
      <c r="AM266" s="6">
        <v>-7.3700000000000596</v>
      </c>
      <c r="AN266" s="6">
        <f t="shared" si="22"/>
        <v>-7.3700000000000596</v>
      </c>
      <c r="AO266" s="6">
        <f t="shared" si="23"/>
        <v>6.3994860068927421E-13</v>
      </c>
      <c r="AP266" s="6">
        <f t="shared" si="24"/>
        <v>8.5314018389941481E-14</v>
      </c>
      <c r="AR266" s="6">
        <f t="shared" si="25"/>
        <v>-7.3700000000000596</v>
      </c>
      <c r="AS266" s="6">
        <f t="shared" si="26"/>
        <v>6.3994860068927421E-13</v>
      </c>
    </row>
    <row r="267" spans="39:45">
      <c r="AM267" s="6">
        <v>-7.3600000000000598</v>
      </c>
      <c r="AN267" s="6">
        <f t="shared" si="22"/>
        <v>-7.3600000000000598</v>
      </c>
      <c r="AO267" s="6">
        <f t="shared" si="23"/>
        <v>6.8885986523956784E-13</v>
      </c>
      <c r="AP267" s="6">
        <f t="shared" si="24"/>
        <v>9.1955114399359031E-14</v>
      </c>
      <c r="AR267" s="6">
        <f t="shared" si="25"/>
        <v>-7.3600000000000598</v>
      </c>
      <c r="AS267" s="6">
        <f t="shared" si="26"/>
        <v>6.8885986523956784E-13</v>
      </c>
    </row>
    <row r="268" spans="39:45">
      <c r="AM268" s="6">
        <v>-7.35000000000006</v>
      </c>
      <c r="AN268" s="6">
        <f t="shared" si="22"/>
        <v>-7.35000000000006</v>
      </c>
      <c r="AO268" s="6">
        <f t="shared" si="23"/>
        <v>7.4143526997010687E-13</v>
      </c>
      <c r="AP268" s="6">
        <f t="shared" si="24"/>
        <v>9.9103427495430015E-14</v>
      </c>
      <c r="AR268" s="6">
        <f t="shared" si="25"/>
        <v>-7.35000000000006</v>
      </c>
      <c r="AS268" s="6">
        <f t="shared" si="26"/>
        <v>7.4143526997010687E-13</v>
      </c>
    </row>
    <row r="269" spans="39:45">
      <c r="AM269" s="6">
        <v>-7.3400000000000603</v>
      </c>
      <c r="AN269" s="6">
        <f t="shared" si="22"/>
        <v>-7.3400000000000603</v>
      </c>
      <c r="AO269" s="6">
        <f t="shared" si="23"/>
        <v>7.9794355487246424E-13</v>
      </c>
      <c r="AP269" s="6">
        <f t="shared" si="24"/>
        <v>1.0679692725918074E-13</v>
      </c>
      <c r="AR269" s="6">
        <f t="shared" si="25"/>
        <v>-7.3400000000000603</v>
      </c>
      <c r="AS269" s="6">
        <f t="shared" si="26"/>
        <v>7.9794355487246424E-13</v>
      </c>
    </row>
    <row r="270" spans="39:45">
      <c r="AM270" s="6">
        <v>-7.3300000000000596</v>
      </c>
      <c r="AN270" s="6">
        <f t="shared" si="22"/>
        <v>-7.3300000000000596</v>
      </c>
      <c r="AO270" s="6">
        <f t="shared" si="23"/>
        <v>8.5867273157907064E-13</v>
      </c>
      <c r="AP270" s="6">
        <f t="shared" si="24"/>
        <v>1.1507636594223956E-13</v>
      </c>
      <c r="AR270" s="6">
        <f t="shared" si="25"/>
        <v>-7.3300000000000596</v>
      </c>
      <c r="AS270" s="6">
        <f t="shared" si="26"/>
        <v>8.5867273157907064E-13</v>
      </c>
    </row>
    <row r="271" spans="39:45">
      <c r="AM271" s="6">
        <v>-7.3200000000000598</v>
      </c>
      <c r="AN271" s="6">
        <f t="shared" si="22"/>
        <v>-7.3200000000000598</v>
      </c>
      <c r="AO271" s="6">
        <f t="shared" si="23"/>
        <v>9.2393143256325979E-13</v>
      </c>
      <c r="AP271" s="6">
        <f t="shared" si="24"/>
        <v>1.2398547785497491E-13</v>
      </c>
      <c r="AR271" s="6">
        <f t="shared" si="25"/>
        <v>-7.3200000000000598</v>
      </c>
      <c r="AS271" s="6">
        <f t="shared" si="26"/>
        <v>9.2393143256325979E-13</v>
      </c>
    </row>
    <row r="272" spans="39:45">
      <c r="AM272" s="6">
        <v>-7.31000000000006</v>
      </c>
      <c r="AN272" s="6">
        <f t="shared" si="22"/>
        <v>-7.31000000000006</v>
      </c>
      <c r="AO272" s="6">
        <f t="shared" si="23"/>
        <v>9.9405035239399659E-13</v>
      </c>
      <c r="AP272" s="6">
        <f t="shared" si="24"/>
        <v>1.3357119270198621E-13</v>
      </c>
      <c r="AR272" s="6">
        <f t="shared" si="25"/>
        <v>-7.31000000000006</v>
      </c>
      <c r="AS272" s="6">
        <f t="shared" si="26"/>
        <v>9.9405035239399659E-13</v>
      </c>
    </row>
    <row r="273" spans="39:45">
      <c r="AM273" s="6">
        <v>-7.3000000000000602</v>
      </c>
      <c r="AN273" s="6">
        <f t="shared" si="22"/>
        <v>-7.3000000000000602</v>
      </c>
      <c r="AO273" s="6">
        <f t="shared" si="23"/>
        <v>1.0693837871536926E-12</v>
      </c>
      <c r="AP273" s="6">
        <f t="shared" si="24"/>
        <v>1.4388386381569321E-13</v>
      </c>
      <c r="AR273" s="6">
        <f t="shared" si="25"/>
        <v>-7.3000000000000602</v>
      </c>
      <c r="AS273" s="6">
        <f t="shared" si="26"/>
        <v>1.0693837871536926E-12</v>
      </c>
    </row>
    <row r="274" spans="39:45">
      <c r="AM274" s="6">
        <v>-7.2900000000000604</v>
      </c>
      <c r="AN274" s="6">
        <f t="shared" si="22"/>
        <v>-7.2900000000000604</v>
      </c>
      <c r="AO274" s="6">
        <f t="shared" si="23"/>
        <v>1.1503112785208802E-12</v>
      </c>
      <c r="AP274" s="6">
        <f t="shared" si="24"/>
        <v>1.5497751230184969E-13</v>
      </c>
      <c r="AR274" s="6">
        <f t="shared" si="25"/>
        <v>-7.2900000000000604</v>
      </c>
      <c r="AS274" s="6">
        <f t="shared" si="26"/>
        <v>1.1503112785208802E-12</v>
      </c>
    </row>
    <row r="275" spans="39:45">
      <c r="AM275" s="6">
        <v>-7.2800000000000598</v>
      </c>
      <c r="AN275" s="6">
        <f t="shared" si="22"/>
        <v>-7.2800000000000598</v>
      </c>
      <c r="AO275" s="6">
        <f t="shared" si="23"/>
        <v>1.2372393694372586E-12</v>
      </c>
      <c r="AP275" s="6">
        <f t="shared" si="24"/>
        <v>1.6691008817785375E-13</v>
      </c>
      <c r="AR275" s="6">
        <f t="shared" si="25"/>
        <v>-7.2800000000000598</v>
      </c>
      <c r="AS275" s="6">
        <f t="shared" si="26"/>
        <v>1.2372393694372586E-12</v>
      </c>
    </row>
    <row r="276" spans="39:45">
      <c r="AM276" s="6">
        <v>-7.27000000000006</v>
      </c>
      <c r="AN276" s="6">
        <f t="shared" si="22"/>
        <v>-7.27000000000006</v>
      </c>
      <c r="AO276" s="6">
        <f t="shared" si="23"/>
        <v>1.3306034787222457E-12</v>
      </c>
      <c r="AP276" s="6">
        <f t="shared" si="24"/>
        <v>1.797437496561353E-13</v>
      </c>
      <c r="AR276" s="6">
        <f t="shared" si="25"/>
        <v>-7.27000000000006</v>
      </c>
      <c r="AS276" s="6">
        <f t="shared" si="26"/>
        <v>1.3306034787222457E-12</v>
      </c>
    </row>
    <row r="277" spans="39:45">
      <c r="AM277" s="6">
        <v>-7.2600000000000602</v>
      </c>
      <c r="AN277" s="6">
        <f t="shared" si="22"/>
        <v>-7.2600000000000602</v>
      </c>
      <c r="AO277" s="6">
        <f t="shared" si="23"/>
        <v>1.4308699024695813E-12</v>
      </c>
      <c r="AP277" s="6">
        <f t="shared" si="24"/>
        <v>1.9354516180087726E-13</v>
      </c>
      <c r="AR277" s="6">
        <f t="shared" si="25"/>
        <v>-7.2600000000000602</v>
      </c>
      <c r="AS277" s="6">
        <f t="shared" si="26"/>
        <v>1.4308699024695813E-12</v>
      </c>
    </row>
    <row r="278" spans="39:45">
      <c r="AM278" s="6">
        <v>-7.2500000000000604</v>
      </c>
      <c r="AN278" s="6">
        <f t="shared" si="22"/>
        <v>-7.2500000000000604</v>
      </c>
      <c r="AO278" s="6">
        <f t="shared" si="23"/>
        <v>1.5385379505606025E-12</v>
      </c>
      <c r="AP278" s="6">
        <f t="shared" si="24"/>
        <v>2.0838581586711213E-13</v>
      </c>
      <c r="AR278" s="6">
        <f t="shared" si="25"/>
        <v>-7.2500000000000604</v>
      </c>
      <c r="AS278" s="6">
        <f t="shared" si="26"/>
        <v>1.5385379505606025E-12</v>
      </c>
    </row>
    <row r="279" spans="39:45">
      <c r="AM279" s="6">
        <v>-7.2400000000000597</v>
      </c>
      <c r="AN279" s="6">
        <f t="shared" si="22"/>
        <v>-7.2400000000000597</v>
      </c>
      <c r="AO279" s="6">
        <f t="shared" si="23"/>
        <v>1.6541422271603859E-12</v>
      </c>
      <c r="AP279" s="6">
        <f t="shared" si="24"/>
        <v>2.2434237071725876E-13</v>
      </c>
      <c r="AR279" s="6">
        <f t="shared" si="25"/>
        <v>-7.2400000000000597</v>
      </c>
      <c r="AS279" s="6">
        <f t="shared" si="26"/>
        <v>1.6541422271603859E-12</v>
      </c>
    </row>
    <row r="280" spans="39:45">
      <c r="AM280" s="6">
        <v>-7.2300000000000599</v>
      </c>
      <c r="AN280" s="6">
        <f t="shared" si="22"/>
        <v>-7.2300000000000599</v>
      </c>
      <c r="AO280" s="6">
        <f t="shared" si="23"/>
        <v>1.7782550646267305E-12</v>
      </c>
      <c r="AP280" s="6">
        <f t="shared" si="24"/>
        <v>2.4149701780156172E-13</v>
      </c>
      <c r="AR280" s="6">
        <f t="shared" si="25"/>
        <v>-7.2300000000000599</v>
      </c>
      <c r="AS280" s="6">
        <f t="shared" si="26"/>
        <v>1.7782550646267305E-12</v>
      </c>
    </row>
    <row r="281" spans="39:45">
      <c r="AM281" s="6">
        <v>-7.2200000000000601</v>
      </c>
      <c r="AN281" s="6">
        <f t="shared" si="22"/>
        <v>-7.2200000000000601</v>
      </c>
      <c r="AO281" s="6">
        <f t="shared" si="23"/>
        <v>1.9114891208608164E-12</v>
      </c>
      <c r="AP281" s="6">
        <f t="shared" si="24"/>
        <v>2.5993787128624727E-13</v>
      </c>
      <c r="AR281" s="6">
        <f t="shared" si="25"/>
        <v>-7.2200000000000601</v>
      </c>
      <c r="AS281" s="6">
        <f t="shared" si="26"/>
        <v>1.9114891208608164E-12</v>
      </c>
    </row>
    <row r="282" spans="39:45">
      <c r="AM282" s="6">
        <v>-7.2100000000000604</v>
      </c>
      <c r="AN282" s="6">
        <f t="shared" si="22"/>
        <v>-7.2100000000000604</v>
      </c>
      <c r="AO282" s="6">
        <f t="shared" si="23"/>
        <v>2.0545001507635546E-12</v>
      </c>
      <c r="AP282" s="6">
        <f t="shared" si="24"/>
        <v>2.7975938501651639E-13</v>
      </c>
      <c r="AR282" s="6">
        <f t="shared" si="25"/>
        <v>-7.2100000000000604</v>
      </c>
      <c r="AS282" s="6">
        <f t="shared" si="26"/>
        <v>2.0545001507635546E-12</v>
      </c>
    </row>
    <row r="283" spans="39:45">
      <c r="AM283" s="6">
        <v>-7.2000000000000597</v>
      </c>
      <c r="AN283" s="6">
        <f t="shared" si="22"/>
        <v>-7.2000000000000597</v>
      </c>
      <c r="AO283" s="6">
        <f t="shared" si="23"/>
        <v>2.2079899631361978E-12</v>
      </c>
      <c r="AP283" s="6">
        <f t="shared" si="24"/>
        <v>3.0106279811161041E-13</v>
      </c>
      <c r="AR283" s="6">
        <f t="shared" si="25"/>
        <v>-7.2000000000000597</v>
      </c>
      <c r="AS283" s="6">
        <f t="shared" si="26"/>
        <v>2.2079899631361978E-12</v>
      </c>
    </row>
    <row r="284" spans="39:45">
      <c r="AM284" s="6">
        <v>-7.1900000000000599</v>
      </c>
      <c r="AN284" s="6">
        <f t="shared" si="22"/>
        <v>-7.1900000000000599</v>
      </c>
      <c r="AO284" s="6">
        <f t="shared" si="23"/>
        <v>2.3727095750788815E-12</v>
      </c>
      <c r="AP284" s="6">
        <f t="shared" si="24"/>
        <v>3.2395661110598946E-13</v>
      </c>
      <c r="AR284" s="6">
        <f t="shared" si="25"/>
        <v>-7.1900000000000599</v>
      </c>
      <c r="AS284" s="6">
        <f t="shared" si="26"/>
        <v>2.3727095750788815E-12</v>
      </c>
    </row>
    <row r="285" spans="39:45">
      <c r="AM285" s="6">
        <v>-7.1800000000000601</v>
      </c>
      <c r="AN285" s="6">
        <f t="shared" si="22"/>
        <v>-7.1800000000000601</v>
      </c>
      <c r="AO285" s="6">
        <f t="shared" si="23"/>
        <v>2.5494625767005014E-12</v>
      </c>
      <c r="AP285" s="6">
        <f t="shared" si="24"/>
        <v>3.4855709467508531E-13</v>
      </c>
      <c r="AR285" s="6">
        <f t="shared" si="25"/>
        <v>-7.1800000000000601</v>
      </c>
      <c r="AS285" s="6">
        <f t="shared" si="26"/>
        <v>2.5494625767005014E-12</v>
      </c>
    </row>
    <row r="286" spans="39:45">
      <c r="AM286" s="6">
        <v>-7.1700000000000603</v>
      </c>
      <c r="AN286" s="6">
        <f t="shared" si="22"/>
        <v>-7.1700000000000603</v>
      </c>
      <c r="AO286" s="6">
        <f t="shared" si="23"/>
        <v>2.7391087197576779E-12</v>
      </c>
      <c r="AP286" s="6">
        <f t="shared" si="24"/>
        <v>3.7498883311606209E-13</v>
      </c>
      <c r="AR286" s="6">
        <f t="shared" si="25"/>
        <v>-7.1700000000000603</v>
      </c>
      <c r="AS286" s="6">
        <f t="shared" si="26"/>
        <v>2.7391087197576779E-12</v>
      </c>
    </row>
    <row r="287" spans="39:45">
      <c r="AM287" s="6">
        <v>-7.1600000000000597</v>
      </c>
      <c r="AN287" s="6">
        <f t="shared" si="22"/>
        <v>-7.1600000000000597</v>
      </c>
      <c r="AO287" s="6">
        <f t="shared" si="23"/>
        <v>2.9425677446954486E-12</v>
      </c>
      <c r="AP287" s="6">
        <f t="shared" si="24"/>
        <v>4.0338530489457937E-13</v>
      </c>
      <c r="AR287" s="6">
        <f t="shared" si="25"/>
        <v>-7.1600000000000597</v>
      </c>
      <c r="AS287" s="6">
        <f t="shared" si="26"/>
        <v>2.9425677446954486E-12</v>
      </c>
    </row>
    <row r="288" spans="39:45">
      <c r="AM288" s="6">
        <v>-7.1500000000000599</v>
      </c>
      <c r="AN288" s="6">
        <f t="shared" si="22"/>
        <v>-7.1500000000000599</v>
      </c>
      <c r="AO288" s="6">
        <f t="shared" si="23"/>
        <v>3.160823461467716E-12</v>
      </c>
      <c r="AP288" s="6">
        <f t="shared" si="24"/>
        <v>4.3388950271761647E-13</v>
      </c>
      <c r="AR288" s="6">
        <f t="shared" si="25"/>
        <v>-7.1500000000000599</v>
      </c>
      <c r="AS288" s="6">
        <f t="shared" si="26"/>
        <v>3.160823461467716E-12</v>
      </c>
    </row>
    <row r="289" spans="39:45">
      <c r="AM289" s="6">
        <v>-7.1400000000000601</v>
      </c>
      <c r="AN289" s="6">
        <f t="shared" si="22"/>
        <v>-7.1400000000000601</v>
      </c>
      <c r="AO289" s="6">
        <f t="shared" si="23"/>
        <v>3.3949281004762699E-12</v>
      </c>
      <c r="AP289" s="6">
        <f t="shared" si="24"/>
        <v>4.6665459575111193E-13</v>
      </c>
      <c r="AR289" s="6">
        <f t="shared" si="25"/>
        <v>-7.1400000000000601</v>
      </c>
      <c r="AS289" s="6">
        <f t="shared" si="26"/>
        <v>3.3949281004762699E-12</v>
      </c>
    </row>
    <row r="290" spans="39:45">
      <c r="AM290" s="6">
        <v>-7.1300000000000603</v>
      </c>
      <c r="AN290" s="6">
        <f t="shared" si="22"/>
        <v>-7.1300000000000603</v>
      </c>
      <c r="AO290" s="6">
        <f t="shared" si="23"/>
        <v>3.6460069509852137E-12</v>
      </c>
      <c r="AP290" s="6">
        <f t="shared" si="24"/>
        <v>5.0184463676942116E-13</v>
      </c>
      <c r="AR290" s="6">
        <f t="shared" si="25"/>
        <v>-7.1300000000000603</v>
      </c>
      <c r="AS290" s="6">
        <f t="shared" si="26"/>
        <v>3.6460069509852137E-12</v>
      </c>
    </row>
    <row r="291" spans="39:45">
      <c r="AM291" s="6">
        <v>-7.1200000000000596</v>
      </c>
      <c r="AN291" s="6">
        <f t="shared" si="22"/>
        <v>-7.1200000000000596</v>
      </c>
      <c r="AO291" s="6">
        <f t="shared" si="23"/>
        <v>3.9152633054478611E-12</v>
      </c>
      <c r="AP291" s="6">
        <f t="shared" si="24"/>
        <v>5.3963531720267913E-13</v>
      </c>
      <c r="AR291" s="6">
        <f t="shared" si="25"/>
        <v>-7.1200000000000596</v>
      </c>
      <c r="AS291" s="6">
        <f t="shared" si="26"/>
        <v>3.9152633054478611E-12</v>
      </c>
    </row>
    <row r="292" spans="39:45">
      <c r="AM292" s="6">
        <v>-7.1100000000000598</v>
      </c>
      <c r="AN292" s="6">
        <f t="shared" si="22"/>
        <v>-7.1100000000000598</v>
      </c>
      <c r="AO292" s="6">
        <f t="shared" si="23"/>
        <v>4.2039837293270559E-12</v>
      </c>
      <c r="AP292" s="6">
        <f t="shared" si="24"/>
        <v>5.8021477323807171E-13</v>
      </c>
      <c r="AR292" s="6">
        <f t="shared" si="25"/>
        <v>-7.1100000000000598</v>
      </c>
      <c r="AS292" s="6">
        <f t="shared" si="26"/>
        <v>4.2039837293270559E-12</v>
      </c>
    </row>
    <row r="293" spans="39:45">
      <c r="AM293" s="6">
        <v>-7.10000000000006</v>
      </c>
      <c r="AN293" s="6">
        <f t="shared" si="22"/>
        <v>-7.10000000000006</v>
      </c>
      <c r="AO293" s="6">
        <f t="shared" si="23"/>
        <v>4.5135436772035925E-12</v>
      </c>
      <c r="AP293" s="6">
        <f t="shared" si="24"/>
        <v>6.237844463328825E-13</v>
      </c>
      <c r="AR293" s="6">
        <f t="shared" si="25"/>
        <v>-7.10000000000006</v>
      </c>
      <c r="AS293" s="6">
        <f t="shared" si="26"/>
        <v>4.5135436772035925E-12</v>
      </c>
    </row>
    <row r="294" spans="39:45">
      <c r="AM294" s="6">
        <v>-7.0900000000000603</v>
      </c>
      <c r="AN294" s="6">
        <f t="shared" si="22"/>
        <v>-7.0900000000000603</v>
      </c>
      <c r="AO294" s="6">
        <f t="shared" si="23"/>
        <v>4.8454134772518587E-12</v>
      </c>
      <c r="AP294" s="6">
        <f t="shared" si="24"/>
        <v>6.7056000171156757E-13</v>
      </c>
      <c r="AR294" s="6">
        <f t="shared" si="25"/>
        <v>-7.0900000000000603</v>
      </c>
      <c r="AS294" s="6">
        <f t="shared" si="26"/>
        <v>4.8454134772518587E-12</v>
      </c>
    </row>
    <row r="295" spans="39:45">
      <c r="AM295" s="6">
        <v>-7.0800000000000596</v>
      </c>
      <c r="AN295" s="6">
        <f t="shared" si="22"/>
        <v>-7.0800000000000596</v>
      </c>
      <c r="AO295" s="6">
        <f t="shared" si="23"/>
        <v>5.2011647075249904E-12</v>
      </c>
      <c r="AP295" s="6">
        <f t="shared" si="24"/>
        <v>7.2077230864643017E-13</v>
      </c>
      <c r="AR295" s="6">
        <f t="shared" si="25"/>
        <v>-7.0800000000000596</v>
      </c>
      <c r="AS295" s="6">
        <f t="shared" si="26"/>
        <v>5.2011647075249904E-12</v>
      </c>
    </row>
    <row r="296" spans="39:45">
      <c r="AM296" s="6">
        <v>-7.0700000000000598</v>
      </c>
      <c r="AN296" s="6">
        <f t="shared" si="22"/>
        <v>-7.0700000000000598</v>
      </c>
      <c r="AO296" s="6">
        <f t="shared" si="23"/>
        <v>5.5824769889337194E-12</v>
      </c>
      <c r="AP296" s="6">
        <f t="shared" si="24"/>
        <v>7.746684865633048E-13</v>
      </c>
      <c r="AR296" s="6">
        <f t="shared" si="25"/>
        <v>-7.0700000000000598</v>
      </c>
      <c r="AS296" s="6">
        <f t="shared" si="26"/>
        <v>5.5824769889337194E-12</v>
      </c>
    </row>
    <row r="297" spans="39:45">
      <c r="AM297" s="6">
        <v>-7.06000000000006</v>
      </c>
      <c r="AN297" s="6">
        <f t="shared" si="22"/>
        <v>-7.06000000000006</v>
      </c>
      <c r="AO297" s="6">
        <f t="shared" si="23"/>
        <v>5.9911452213334351E-12</v>
      </c>
      <c r="AP297" s="6">
        <f t="shared" si="24"/>
        <v>8.3251302126989505E-13</v>
      </c>
      <c r="AR297" s="6">
        <f t="shared" si="25"/>
        <v>-7.06000000000006</v>
      </c>
      <c r="AS297" s="6">
        <f t="shared" si="26"/>
        <v>5.9911452213334351E-12</v>
      </c>
    </row>
    <row r="298" spans="39:45">
      <c r="AM298" s="6">
        <v>-7.0500000000000602</v>
      </c>
      <c r="AN298" s="6">
        <f t="shared" si="22"/>
        <v>-7.0500000000000602</v>
      </c>
      <c r="AO298" s="6">
        <f t="shared" si="23"/>
        <v>6.4290872907509273E-12</v>
      </c>
      <c r="AP298" s="6">
        <f t="shared" si="24"/>
        <v>8.9458895587659099E-13</v>
      </c>
      <c r="AR298" s="6">
        <f t="shared" si="25"/>
        <v>-7.0500000000000602</v>
      </c>
      <c r="AS298" s="6">
        <f t="shared" si="26"/>
        <v>6.4290872907509273E-12</v>
      </c>
    </row>
    <row r="299" spans="39:45">
      <c r="AM299" s="6">
        <v>-7.0400000000000604</v>
      </c>
      <c r="AN299" s="6">
        <f t="shared" si="22"/>
        <v>-7.0400000000000604</v>
      </c>
      <c r="AO299" s="6">
        <f t="shared" si="23"/>
        <v>6.8983522774993211E-12</v>
      </c>
      <c r="AP299" s="6">
        <f t="shared" si="24"/>
        <v>9.61199161268517E-13</v>
      </c>
      <c r="AR299" s="6">
        <f t="shared" si="25"/>
        <v>-7.0400000000000604</v>
      </c>
      <c r="AS299" s="6">
        <f t="shared" si="26"/>
        <v>6.8983522774993211E-12</v>
      </c>
    </row>
    <row r="300" spans="39:45">
      <c r="AM300" s="6">
        <v>-7.0300000000000598</v>
      </c>
      <c r="AN300" s="6">
        <f t="shared" si="22"/>
        <v>-7.0300000000000598</v>
      </c>
      <c r="AO300" s="6">
        <f t="shared" si="23"/>
        <v>7.4011291967442938E-12</v>
      </c>
      <c r="AP300" s="6">
        <f t="shared" si="24"/>
        <v>1.0326676912938136E-12</v>
      </c>
      <c r="AR300" s="6">
        <f t="shared" si="25"/>
        <v>-7.0300000000000598</v>
      </c>
      <c r="AS300" s="6">
        <f t="shared" si="26"/>
        <v>7.4011291967442938E-12</v>
      </c>
    </row>
    <row r="301" spans="39:45">
      <c r="AM301" s="6">
        <v>-7.02000000000006</v>
      </c>
      <c r="AN301" s="6">
        <f t="shared" si="22"/>
        <v>-7.02000000000006</v>
      </c>
      <c r="AO301" s="6">
        <f t="shared" si="23"/>
        <v>7.9397563050072574E-12</v>
      </c>
      <c r="AP301" s="6">
        <f t="shared" si="24"/>
        <v>1.1093412281586464E-12</v>
      </c>
      <c r="AR301" s="6">
        <f t="shared" si="25"/>
        <v>-7.02000000000006</v>
      </c>
      <c r="AS301" s="6">
        <f t="shared" si="26"/>
        <v>7.9397563050072574E-12</v>
      </c>
    </row>
    <row r="302" spans="39:45">
      <c r="AM302" s="6">
        <v>-7.0100000000000602</v>
      </c>
      <c r="AN302" s="6">
        <f t="shared" si="22"/>
        <v>-7.0100000000000602</v>
      </c>
      <c r="AO302" s="6">
        <f t="shared" si="23"/>
        <v>8.5167310081278007E-12</v>
      </c>
      <c r="AP302" s="6">
        <f t="shared" si="24"/>
        <v>1.1915906238639669E-12</v>
      </c>
      <c r="AR302" s="6">
        <f t="shared" si="25"/>
        <v>-7.0100000000000602</v>
      </c>
      <c r="AS302" s="6">
        <f t="shared" si="26"/>
        <v>8.5167310081278007E-12</v>
      </c>
    </row>
    <row r="303" spans="39:45">
      <c r="AM303" s="6">
        <v>-7.0000000000000604</v>
      </c>
      <c r="AN303" s="6">
        <f t="shared" si="22"/>
        <v>-7.0000000000000604</v>
      </c>
      <c r="AO303" s="6">
        <f t="shared" si="23"/>
        <v>9.1347204083607308E-12</v>
      </c>
      <c r="AP303" s="6">
        <f t="shared" si="24"/>
        <v>1.2798125438852659E-12</v>
      </c>
      <c r="AR303" s="6">
        <f t="shared" si="25"/>
        <v>-7.0000000000000604</v>
      </c>
      <c r="AS303" s="6">
        <f t="shared" si="26"/>
        <v>9.1347204083607308E-12</v>
      </c>
    </row>
    <row r="304" spans="39:45">
      <c r="AM304" s="6">
        <v>-6.9900000000000597</v>
      </c>
      <c r="AN304" s="6">
        <f t="shared" si="22"/>
        <v>-6.9900000000000597</v>
      </c>
      <c r="AO304" s="6">
        <f t="shared" si="23"/>
        <v>9.7965725305643494E-12</v>
      </c>
      <c r="AP304" s="6">
        <f t="shared" si="24"/>
        <v>1.374431219684522E-12</v>
      </c>
      <c r="AR304" s="6">
        <f t="shared" si="25"/>
        <v>-6.9900000000000597</v>
      </c>
      <c r="AS304" s="6">
        <f t="shared" si="26"/>
        <v>9.7965725305643494E-12</v>
      </c>
    </row>
    <row r="305" spans="39:45">
      <c r="AM305" s="6">
        <v>-6.9800000000000599</v>
      </c>
      <c r="AN305" s="6">
        <f t="shared" si="22"/>
        <v>-6.9800000000000599</v>
      </c>
      <c r="AO305" s="6">
        <f t="shared" si="23"/>
        <v>1.0505328269849245E-11</v>
      </c>
      <c r="AP305" s="6">
        <f t="shared" si="24"/>
        <v>1.4759003170548882E-12</v>
      </c>
      <c r="AR305" s="6">
        <f t="shared" si="25"/>
        <v>-6.9800000000000599</v>
      </c>
      <c r="AS305" s="6">
        <f t="shared" si="26"/>
        <v>1.0505328269849245E-11</v>
      </c>
    </row>
    <row r="306" spans="39:45">
      <c r="AM306" s="6">
        <v>-6.9700000000000601</v>
      </c>
      <c r="AN306" s="6">
        <f t="shared" si="22"/>
        <v>-6.9700000000000601</v>
      </c>
      <c r="AO306" s="6">
        <f t="shared" si="23"/>
        <v>1.1264234105611454E-11</v>
      </c>
      <c r="AP306" s="6">
        <f t="shared" si="24"/>
        <v>1.5847049277353715E-12</v>
      </c>
      <c r="AR306" s="6">
        <f t="shared" si="25"/>
        <v>-6.9700000000000601</v>
      </c>
      <c r="AS306" s="6">
        <f t="shared" si="26"/>
        <v>1.1264234105611454E-11</v>
      </c>
    </row>
    <row r="307" spans="39:45">
      <c r="AM307" s="6">
        <v>-6.9600000000000604</v>
      </c>
      <c r="AN307" s="6">
        <f t="shared" si="22"/>
        <v>-6.9600000000000604</v>
      </c>
      <c r="AO307" s="6">
        <f t="shared" si="23"/>
        <v>1.2076755629573111E-11</v>
      </c>
      <c r="AP307" s="6">
        <f t="shared" si="24"/>
        <v>1.7013636921949257E-12</v>
      </c>
      <c r="AR307" s="6">
        <f t="shared" si="25"/>
        <v>-6.9600000000000604</v>
      </c>
      <c r="AS307" s="6">
        <f t="shared" si="26"/>
        <v>1.2076755629573111E-11</v>
      </c>
    </row>
    <row r="308" spans="39:45">
      <c r="AM308" s="6">
        <v>-6.9500000000000703</v>
      </c>
      <c r="AN308" s="6">
        <f t="shared" si="22"/>
        <v>-6.9500000000000703</v>
      </c>
      <c r="AO308" s="6">
        <f t="shared" si="23"/>
        <v>1.2946591938312872E-11</v>
      </c>
      <c r="AP308" s="6">
        <f t="shared" si="24"/>
        <v>1.8264310619760349E-12</v>
      </c>
      <c r="AR308" s="6">
        <f t="shared" si="25"/>
        <v>-6.9500000000000703</v>
      </c>
      <c r="AS308" s="6">
        <f t="shared" si="26"/>
        <v>1.2946591938312872E-11</v>
      </c>
    </row>
    <row r="309" spans="39:45">
      <c r="AM309" s="6">
        <v>-6.9400000000000697</v>
      </c>
      <c r="AN309" s="6">
        <f t="shared" si="22"/>
        <v>-6.9400000000000697</v>
      </c>
      <c r="AO309" s="6">
        <f t="shared" si="23"/>
        <v>1.3877690943795775E-11</v>
      </c>
      <c r="AP309" s="6">
        <f t="shared" si="24"/>
        <v>1.9604997105082628E-12</v>
      </c>
      <c r="AR309" s="6">
        <f t="shared" si="25"/>
        <v>-6.9400000000000697</v>
      </c>
      <c r="AS309" s="6">
        <f t="shared" si="26"/>
        <v>1.3877690943795775E-11</v>
      </c>
    </row>
    <row r="310" spans="39:45">
      <c r="AM310" s="6">
        <v>-6.9300000000000699</v>
      </c>
      <c r="AN310" s="6">
        <f t="shared" si="22"/>
        <v>-6.9300000000000699</v>
      </c>
      <c r="AO310" s="6">
        <f t="shared" si="23"/>
        <v>1.4874265658590896E-11</v>
      </c>
      <c r="AP310" s="6">
        <f t="shared" si="24"/>
        <v>2.1042031018507706E-12</v>
      </c>
      <c r="AR310" s="6">
        <f t="shared" si="25"/>
        <v>-6.9300000000000699</v>
      </c>
      <c r="AS310" s="6">
        <f t="shared" si="26"/>
        <v>1.4874265658590896E-11</v>
      </c>
    </row>
    <row r="311" spans="39:45">
      <c r="AM311" s="6">
        <v>-6.9200000000000701</v>
      </c>
      <c r="AN311" s="6">
        <f t="shared" si="22"/>
        <v>-6.9200000000000701</v>
      </c>
      <c r="AO311" s="6">
        <f t="shared" si="23"/>
        <v>1.594081151587618E-11</v>
      </c>
      <c r="AP311" s="6">
        <f t="shared" si="24"/>
        <v>2.258218227410552E-12</v>
      </c>
      <c r="AR311" s="6">
        <f t="shared" si="25"/>
        <v>-6.9200000000000701</v>
      </c>
      <c r="AS311" s="6">
        <f t="shared" si="26"/>
        <v>1.594081151587618E-11</v>
      </c>
    </row>
    <row r="312" spans="39:45">
      <c r="AM312" s="6">
        <v>-6.9100000000000703</v>
      </c>
      <c r="AN312" s="6">
        <f t="shared" si="22"/>
        <v>-6.9100000000000703</v>
      </c>
      <c r="AO312" s="6">
        <f t="shared" si="23"/>
        <v>1.7082124787872511E-11</v>
      </c>
      <c r="AP312" s="6">
        <f t="shared" si="24"/>
        <v>2.4232685212977452E-12</v>
      </c>
      <c r="AR312" s="6">
        <f t="shared" si="25"/>
        <v>-6.9100000000000703</v>
      </c>
      <c r="AS312" s="6">
        <f t="shared" si="26"/>
        <v>1.7082124787872511E-11</v>
      </c>
    </row>
    <row r="313" spans="39:45">
      <c r="AM313" s="6">
        <v>-6.9000000000000696</v>
      </c>
      <c r="AN313" s="6">
        <f t="shared" si="22"/>
        <v>-6.9000000000000696</v>
      </c>
      <c r="AO313" s="6">
        <f t="shared" si="23"/>
        <v>1.8303322170146996E-11</v>
      </c>
      <c r="AP313" s="6">
        <f t="shared" si="24"/>
        <v>2.6001269656368599E-12</v>
      </c>
      <c r="AR313" s="6">
        <f t="shared" si="25"/>
        <v>-6.9000000000000696</v>
      </c>
      <c r="AS313" s="6">
        <f t="shared" si="26"/>
        <v>1.8303322170146996E-11</v>
      </c>
    </row>
    <row r="314" spans="39:45">
      <c r="AM314" s="6">
        <v>-6.8900000000000698</v>
      </c>
      <c r="AN314" s="6">
        <f t="shared" si="22"/>
        <v>-6.8900000000000698</v>
      </c>
      <c r="AO314" s="6">
        <f t="shared" si="23"/>
        <v>1.9609861603210235E-11</v>
      </c>
      <c r="AP314" s="6">
        <f t="shared" si="24"/>
        <v>2.7896193978462346E-12</v>
      </c>
      <c r="AR314" s="6">
        <f t="shared" si="25"/>
        <v>-6.8900000000000698</v>
      </c>
      <c r="AS314" s="6">
        <f t="shared" si="26"/>
        <v>1.9609861603210235E-11</v>
      </c>
    </row>
    <row r="315" spans="39:45">
      <c r="AM315" s="6">
        <v>-6.8800000000000701</v>
      </c>
      <c r="AN315" s="6">
        <f t="shared" si="22"/>
        <v>-6.8800000000000701</v>
      </c>
      <c r="AO315" s="6">
        <f t="shared" si="23"/>
        <v>2.1007564407059334E-11</v>
      </c>
      <c r="AP315" s="6">
        <f t="shared" si="24"/>
        <v>2.9926280326335321E-12</v>
      </c>
      <c r="AR315" s="6">
        <f t="shared" si="25"/>
        <v>-6.8800000000000701</v>
      </c>
      <c r="AS315" s="6">
        <f t="shared" si="26"/>
        <v>2.1007564407059334E-11</v>
      </c>
    </row>
    <row r="316" spans="39:45">
      <c r="AM316" s="6">
        <v>-6.8700000000000703</v>
      </c>
      <c r="AN316" s="6">
        <f t="shared" si="22"/>
        <v>-6.8700000000000703</v>
      </c>
      <c r="AO316" s="6">
        <f t="shared" si="23"/>
        <v>2.2502638808771072E-11</v>
      </c>
      <c r="AP316" s="6">
        <f t="shared" si="24"/>
        <v>3.2100952122329454E-12</v>
      </c>
      <c r="AR316" s="6">
        <f t="shared" si="25"/>
        <v>-6.8700000000000703</v>
      </c>
      <c r="AS316" s="6">
        <f t="shared" si="26"/>
        <v>2.2502638808771072E-11</v>
      </c>
    </row>
    <row r="317" spans="39:45">
      <c r="AM317" s="6">
        <v>-6.8600000000000696</v>
      </c>
      <c r="AN317" s="6">
        <f t="shared" si="22"/>
        <v>-6.8600000000000696</v>
      </c>
      <c r="AO317" s="6">
        <f t="shared" si="23"/>
        <v>2.4101704947970797E-11</v>
      </c>
      <c r="AP317" s="6">
        <f t="shared" si="24"/>
        <v>3.4430273992352726E-12</v>
      </c>
      <c r="AR317" s="6">
        <f t="shared" si="25"/>
        <v>-6.8600000000000696</v>
      </c>
      <c r="AS317" s="6">
        <f t="shared" si="26"/>
        <v>2.4101704947970797E-11</v>
      </c>
    </row>
    <row r="318" spans="39:45">
      <c r="AM318" s="6">
        <v>-6.8500000000000698</v>
      </c>
      <c r="AN318" s="6">
        <f t="shared" si="22"/>
        <v>-6.8500000000000698</v>
      </c>
      <c r="AO318" s="6">
        <f t="shared" si="23"/>
        <v>2.5811821449974256E-11</v>
      </c>
      <c r="AP318" s="6">
        <f t="shared" si="24"/>
        <v>3.6924994272337438E-12</v>
      </c>
      <c r="AR318" s="6">
        <f t="shared" si="25"/>
        <v>-6.8500000000000698</v>
      </c>
      <c r="AS318" s="6">
        <f t="shared" si="26"/>
        <v>2.5811821449974256E-11</v>
      </c>
    </row>
    <row r="319" spans="39:45">
      <c r="AM319" s="6">
        <v>-6.84000000000007</v>
      </c>
      <c r="AN319" s="6">
        <f t="shared" si="22"/>
        <v>-6.84000000000007</v>
      </c>
      <c r="AO319" s="6">
        <f t="shared" si="23"/>
        <v>2.7640513661666283E-11</v>
      </c>
      <c r="AP319" s="6">
        <f t="shared" si="24"/>
        <v>3.9596590254338808E-12</v>
      </c>
      <c r="AR319" s="6">
        <f t="shared" si="25"/>
        <v>-6.84000000000007</v>
      </c>
      <c r="AS319" s="6">
        <f t="shared" si="26"/>
        <v>2.7640513661666283E-11</v>
      </c>
    </row>
    <row r="320" spans="39:45">
      <c r="AM320" s="6">
        <v>-6.8300000000000702</v>
      </c>
      <c r="AN320" s="6">
        <f t="shared" si="22"/>
        <v>-6.8300000000000702</v>
      </c>
      <c r="AO320" s="6">
        <f t="shared" si="23"/>
        <v>2.9595803650727421E-11</v>
      </c>
      <c r="AP320" s="6">
        <f t="shared" si="24"/>
        <v>4.2457316343522757E-12</v>
      </c>
      <c r="AR320" s="6">
        <f t="shared" si="25"/>
        <v>-6.8300000000000702</v>
      </c>
      <c r="AS320" s="6">
        <f t="shared" si="26"/>
        <v>2.9595803650727421E-11</v>
      </c>
    </row>
    <row r="321" spans="39:45">
      <c r="AM321" s="6">
        <v>-6.8200000000000696</v>
      </c>
      <c r="AN321" s="6">
        <f t="shared" si="22"/>
        <v>-6.8200000000000696</v>
      </c>
      <c r="AO321" s="6">
        <f t="shared" si="23"/>
        <v>3.1686242074694297E-11</v>
      </c>
      <c r="AP321" s="6">
        <f t="shared" si="24"/>
        <v>4.5520255307657471E-12</v>
      </c>
      <c r="AR321" s="6">
        <f t="shared" si="25"/>
        <v>-6.8200000000000696</v>
      </c>
      <c r="AS321" s="6">
        <f t="shared" si="26"/>
        <v>3.1686242074694297E-11</v>
      </c>
    </row>
    <row r="322" spans="39:45">
      <c r="AM322" s="6">
        <v>-6.8100000000000698</v>
      </c>
      <c r="AN322" s="6">
        <f t="shared" si="22"/>
        <v>-6.8100000000000698</v>
      </c>
      <c r="AO322" s="6">
        <f t="shared" si="23"/>
        <v>3.3920942032526614E-11</v>
      </c>
      <c r="AP322" s="6">
        <f t="shared" si="24"/>
        <v>4.8799372811668701E-12</v>
      </c>
      <c r="AR322" s="6">
        <f t="shared" si="25"/>
        <v>-6.8100000000000698</v>
      </c>
      <c r="AS322" s="6">
        <f t="shared" si="26"/>
        <v>3.3920942032526614E-11</v>
      </c>
    </row>
    <row r="323" spans="39:45">
      <c r="AM323" s="6">
        <v>-6.80000000000007</v>
      </c>
      <c r="AN323" s="6">
        <f t="shared" ref="AN323:AN386" si="27">AM323+$C$2</f>
        <v>-6.80000000000007</v>
      </c>
      <c r="AO323" s="6">
        <f t="shared" ref="AO323:AO386" si="28">NORMDIST(AN323,$C$2,$C$3,FALSE)</f>
        <v>3.6309615017900588E-11</v>
      </c>
      <c r="AP323" s="6">
        <f t="shared" ref="AP323:AP386" si="29">NORMDIST(AN323,$C$2,$C$3,TRUE)</f>
        <v>5.2309575441419582E-12</v>
      </c>
      <c r="AR323" s="6">
        <f t="shared" si="25"/>
        <v>-6.80000000000007</v>
      </c>
      <c r="AS323" s="6">
        <f t="shared" si="26"/>
        <v>3.6309615017900588E-11</v>
      </c>
    </row>
    <row r="324" spans="39:45">
      <c r="AM324" s="6">
        <v>-6.7900000000000702</v>
      </c>
      <c r="AN324" s="6">
        <f t="shared" si="27"/>
        <v>-6.7900000000000702</v>
      </c>
      <c r="AO324" s="6">
        <f t="shared" si="28"/>
        <v>3.8862609100346601E-11</v>
      </c>
      <c r="AP324" s="6">
        <f t="shared" si="29"/>
        <v>5.6066772433128176E-12</v>
      </c>
      <c r="AR324" s="6">
        <f t="shared" ref="AR324:AR387" si="30">AM324</f>
        <v>-6.7900000000000702</v>
      </c>
      <c r="AS324" s="6">
        <f t="shared" ref="AS324:AS387" si="31">NORMDIST(AR324,0,1,FALSE)</f>
        <v>3.8862609100346601E-11</v>
      </c>
    </row>
    <row r="325" spans="39:45">
      <c r="AM325" s="6">
        <v>-6.7800000000000704</v>
      </c>
      <c r="AN325" s="6">
        <f t="shared" si="27"/>
        <v>-6.7800000000000704</v>
      </c>
      <c r="AO325" s="6">
        <f t="shared" si="28"/>
        <v>4.1590949467640789E-11</v>
      </c>
      <c r="AP325" s="6">
        <f t="shared" si="29"/>
        <v>6.0087941337819486E-12</v>
      </c>
      <c r="AR325" s="6">
        <f t="shared" si="30"/>
        <v>-6.7800000000000704</v>
      </c>
      <c r="AS325" s="6">
        <f t="shared" si="31"/>
        <v>4.1590949467640789E-11</v>
      </c>
    </row>
    <row r="326" spans="39:45">
      <c r="AM326" s="6">
        <v>-6.7700000000000697</v>
      </c>
      <c r="AN326" s="6">
        <f t="shared" si="27"/>
        <v>-6.7700000000000697</v>
      </c>
      <c r="AO326" s="6">
        <f t="shared" si="28"/>
        <v>4.4506381470548653E-11</v>
      </c>
      <c r="AP326" s="6">
        <f t="shared" si="29"/>
        <v>6.4391197863926721E-12</v>
      </c>
      <c r="AR326" s="6">
        <f t="shared" si="30"/>
        <v>-6.7700000000000697</v>
      </c>
      <c r="AS326" s="6">
        <f t="shared" si="31"/>
        <v>4.4506381470548653E-11</v>
      </c>
    </row>
    <row r="327" spans="39:45">
      <c r="AM327" s="6">
        <v>-6.76000000000007</v>
      </c>
      <c r="AN327" s="6">
        <f t="shared" si="27"/>
        <v>-6.76000000000007</v>
      </c>
      <c r="AO327" s="6">
        <f t="shared" si="28"/>
        <v>4.762141631913407E-11</v>
      </c>
      <c r="AP327" s="6">
        <f t="shared" si="29"/>
        <v>6.8995870155662192E-12</v>
      </c>
      <c r="AR327" s="6">
        <f t="shared" si="30"/>
        <v>-6.76000000000007</v>
      </c>
      <c r="AS327" s="6">
        <f t="shared" si="31"/>
        <v>4.762141631913407E-11</v>
      </c>
    </row>
    <row r="328" spans="39:45">
      <c r="AM328" s="6">
        <v>-6.7500000000000702</v>
      </c>
      <c r="AN328" s="6">
        <f t="shared" si="27"/>
        <v>-6.7500000000000702</v>
      </c>
      <c r="AO328" s="6">
        <f t="shared" si="28"/>
        <v>5.094937958841275E-11</v>
      </c>
      <c r="AP328" s="6">
        <f t="shared" si="29"/>
        <v>7.3922577780140977E-12</v>
      </c>
      <c r="AR328" s="6">
        <f t="shared" si="30"/>
        <v>-6.7500000000000702</v>
      </c>
      <c r="AS328" s="6">
        <f t="shared" si="31"/>
        <v>5.094937958841275E-11</v>
      </c>
    </row>
    <row r="329" spans="39:45">
      <c r="AM329" s="6">
        <v>-6.7400000000000704</v>
      </c>
      <c r="AN329" s="6">
        <f t="shared" si="27"/>
        <v>-6.7400000000000704</v>
      </c>
      <c r="AO329" s="6">
        <f t="shared" si="28"/>
        <v>5.4504462700156803E-11</v>
      </c>
      <c r="AP329" s="6">
        <f t="shared" si="29"/>
        <v>7.9193315712444446E-12</v>
      </c>
      <c r="AR329" s="6">
        <f t="shared" si="30"/>
        <v>-6.7400000000000704</v>
      </c>
      <c r="AS329" s="6">
        <f t="shared" si="31"/>
        <v>5.4504462700156803E-11</v>
      </c>
    </row>
    <row r="330" spans="39:45">
      <c r="AM330" s="6">
        <v>-6.7300000000000697</v>
      </c>
      <c r="AN330" s="6">
        <f t="shared" si="27"/>
        <v>-6.7300000000000697</v>
      </c>
      <c r="AO330" s="6">
        <f t="shared" si="28"/>
        <v>5.8301777557191827E-11</v>
      </c>
      <c r="AP330" s="6">
        <f t="shared" si="29"/>
        <v>8.4831543624978553E-12</v>
      </c>
      <c r="AR330" s="6">
        <f t="shared" si="30"/>
        <v>-6.7300000000000697</v>
      </c>
      <c r="AS330" s="6">
        <f t="shared" si="31"/>
        <v>5.8301777557191827E-11</v>
      </c>
    </row>
    <row r="331" spans="39:45">
      <c r="AM331" s="6">
        <v>-6.7200000000000699</v>
      </c>
      <c r="AN331" s="6">
        <f t="shared" si="27"/>
        <v>-6.7200000000000699</v>
      </c>
      <c r="AO331" s="6">
        <f t="shared" si="28"/>
        <v>6.2357414516569005E-11</v>
      </c>
      <c r="AP331" s="6">
        <f t="shared" si="29"/>
        <v>9.0862280805607902E-12</v>
      </c>
      <c r="AR331" s="6">
        <f t="shared" si="30"/>
        <v>-6.7200000000000699</v>
      </c>
      <c r="AS331" s="6">
        <f t="shared" si="31"/>
        <v>6.2357414516569005E-11</v>
      </c>
    </row>
    <row r="332" spans="39:45">
      <c r="AM332" s="6">
        <v>-6.7100000000000701</v>
      </c>
      <c r="AN332" s="6">
        <f t="shared" si="27"/>
        <v>-6.7100000000000701</v>
      </c>
      <c r="AO332" s="6">
        <f t="shared" si="28"/>
        <v>6.6688503898602915E-11</v>
      </c>
      <c r="AP332" s="6">
        <f t="shared" si="29"/>
        <v>9.7312207048219333E-12</v>
      </c>
      <c r="AR332" s="6">
        <f t="shared" si="30"/>
        <v>-6.7100000000000701</v>
      </c>
      <c r="AS332" s="6">
        <f t="shared" si="31"/>
        <v>6.6688503898602915E-11</v>
      </c>
    </row>
    <row r="333" spans="39:45">
      <c r="AM333" s="6">
        <v>-6.7000000000000703</v>
      </c>
      <c r="AN333" s="6">
        <f t="shared" si="27"/>
        <v>-6.7000000000000703</v>
      </c>
      <c r="AO333" s="6">
        <f t="shared" si="28"/>
        <v>7.1313281239927043E-11</v>
      </c>
      <c r="AP333" s="6">
        <f t="shared" si="29"/>
        <v>1.042097698795995E-11</v>
      </c>
      <c r="AR333" s="6">
        <f t="shared" si="30"/>
        <v>-6.7000000000000703</v>
      </c>
      <c r="AS333" s="6">
        <f t="shared" si="31"/>
        <v>7.1313281239927043E-11</v>
      </c>
    </row>
    <row r="334" spans="39:45">
      <c r="AM334" s="6">
        <v>-6.6900000000000697</v>
      </c>
      <c r="AN334" s="6">
        <f t="shared" si="27"/>
        <v>-6.6900000000000697</v>
      </c>
      <c r="AO334" s="6">
        <f t="shared" si="28"/>
        <v>7.6251156510506913E-11</v>
      </c>
      <c r="AP334" s="6">
        <f t="shared" si="29"/>
        <v>1.1158529850793788E-11</v>
      </c>
      <c r="AR334" s="6">
        <f t="shared" si="30"/>
        <v>-6.6900000000000697</v>
      </c>
      <c r="AS334" s="6">
        <f t="shared" si="31"/>
        <v>7.6251156510506913E-11</v>
      </c>
    </row>
    <row r="335" spans="39:45">
      <c r="AM335" s="6">
        <v>-6.6800000000000699</v>
      </c>
      <c r="AN335" s="6">
        <f t="shared" si="27"/>
        <v>-6.6800000000000699</v>
      </c>
      <c r="AO335" s="6">
        <f t="shared" si="28"/>
        <v>8.1522787526962408E-11</v>
      </c>
      <c r="AP335" s="6">
        <f t="shared" si="29"/>
        <v>1.1947112490084998E-11</v>
      </c>
      <c r="AR335" s="6">
        <f t="shared" si="30"/>
        <v>-6.6800000000000699</v>
      </c>
      <c r="AS335" s="6">
        <f t="shared" si="31"/>
        <v>8.1522787526962408E-11</v>
      </c>
    </row>
    <row r="336" spans="39:45">
      <c r="AM336" s="6">
        <v>-6.6700000000000701</v>
      </c>
      <c r="AN336" s="6">
        <f t="shared" si="27"/>
        <v>-6.6700000000000701</v>
      </c>
      <c r="AO336" s="6">
        <f t="shared" si="28"/>
        <v>8.7150157807648511E-11</v>
      </c>
      <c r="AP336" s="6">
        <f t="shared" si="29"/>
        <v>1.2790171242473066E-11</v>
      </c>
      <c r="AR336" s="6">
        <f t="shared" si="30"/>
        <v>-6.6700000000000701</v>
      </c>
      <c r="AS336" s="6">
        <f t="shared" si="31"/>
        <v>8.7150157807648511E-11</v>
      </c>
    </row>
    <row r="337" spans="39:45">
      <c r="AM337" s="6">
        <v>-6.6600000000000703</v>
      </c>
      <c r="AN337" s="6">
        <f t="shared" si="27"/>
        <v>-6.6600000000000703</v>
      </c>
      <c r="AO337" s="6">
        <f t="shared" si="28"/>
        <v>9.315665912871514E-11</v>
      </c>
      <c r="AP337" s="6">
        <f t="shared" si="29"/>
        <v>1.3691379250243333E-11</v>
      </c>
      <c r="AR337" s="6">
        <f t="shared" si="30"/>
        <v>-6.6600000000000703</v>
      </c>
      <c r="AS337" s="6">
        <f t="shared" si="31"/>
        <v>9.315665912871514E-11</v>
      </c>
    </row>
    <row r="338" spans="39:45">
      <c r="AM338" s="6">
        <v>-6.6500000000000696</v>
      </c>
      <c r="AN338" s="6">
        <f t="shared" si="27"/>
        <v>-6.6500000000000696</v>
      </c>
      <c r="AO338" s="6">
        <f t="shared" si="28"/>
        <v>9.9567179054924035E-11</v>
      </c>
      <c r="AP338" s="6">
        <f t="shared" si="29"/>
        <v>1.4654650977295562E-11</v>
      </c>
      <c r="AR338" s="6">
        <f t="shared" si="30"/>
        <v>-6.6500000000000696</v>
      </c>
      <c r="AS338" s="6">
        <f t="shared" si="31"/>
        <v>9.9567179054924035E-11</v>
      </c>
    </row>
    <row r="339" spans="39:45">
      <c r="AM339" s="6">
        <v>-6.6400000000000698</v>
      </c>
      <c r="AN339" s="6">
        <f t="shared" si="27"/>
        <v>-6.6400000000000698</v>
      </c>
      <c r="AO339" s="6">
        <f t="shared" si="28"/>
        <v>1.0640819373428684E-10</v>
      </c>
      <c r="AP339" s="6">
        <f t="shared" si="29"/>
        <v>1.5684157626491678E-11</v>
      </c>
      <c r="AR339" s="6">
        <f t="shared" si="30"/>
        <v>-6.6400000000000698</v>
      </c>
      <c r="AS339" s="6">
        <f t="shared" si="31"/>
        <v>1.0640819373428684E-10</v>
      </c>
    </row>
    <row r="340" spans="39:45">
      <c r="AM340" s="6">
        <v>-6.6300000000000701</v>
      </c>
      <c r="AN340" s="6">
        <f t="shared" si="27"/>
        <v>-6.6300000000000701</v>
      </c>
      <c r="AO340" s="6">
        <f t="shared" si="28"/>
        <v>1.1370786626173749E-10</v>
      </c>
      <c r="AP340" s="6">
        <f t="shared" si="29"/>
        <v>1.6784343512534735E-11</v>
      </c>
      <c r="AR340" s="6">
        <f t="shared" si="30"/>
        <v>-6.6300000000000701</v>
      </c>
      <c r="AS340" s="6">
        <f t="shared" si="31"/>
        <v>1.1370786626173749E-10</v>
      </c>
    </row>
    <row r="341" spans="39:45">
      <c r="AM341" s="6">
        <v>-6.6200000000000703</v>
      </c>
      <c r="AN341" s="6">
        <f t="shared" si="27"/>
        <v>-6.6200000000000703</v>
      </c>
      <c r="AO341" s="6">
        <f t="shared" si="28"/>
        <v>1.2149615093402084E-10</v>
      </c>
      <c r="AP341" s="6">
        <f t="shared" si="29"/>
        <v>1.7959943447664174E-11</v>
      </c>
      <c r="AR341" s="6">
        <f t="shared" si="30"/>
        <v>-6.6200000000000703</v>
      </c>
      <c r="AS341" s="6">
        <f t="shared" si="31"/>
        <v>1.2149615093402084E-10</v>
      </c>
    </row>
    <row r="342" spans="39:45">
      <c r="AM342" s="6">
        <v>-6.6100000000000696</v>
      </c>
      <c r="AN342" s="6">
        <f t="shared" si="27"/>
        <v>-6.6100000000000696</v>
      </c>
      <c r="AO342" s="6">
        <f t="shared" si="28"/>
        <v>1.2980490373588184E-10</v>
      </c>
      <c r="AP342" s="6">
        <f t="shared" si="29"/>
        <v>1.9216001200765428E-11</v>
      </c>
      <c r="AR342" s="6">
        <f t="shared" si="30"/>
        <v>-6.6100000000000696</v>
      </c>
      <c r="AS342" s="6">
        <f t="shared" si="31"/>
        <v>1.2980490373588184E-10</v>
      </c>
    </row>
    <row r="343" spans="39:45">
      <c r="AM343" s="6">
        <v>-6.6000000000000698</v>
      </c>
      <c r="AN343" s="6">
        <f t="shared" si="27"/>
        <v>-6.6000000000000698</v>
      </c>
      <c r="AO343" s="6">
        <f t="shared" si="28"/>
        <v>1.3866799941646764E-10</v>
      </c>
      <c r="AP343" s="6">
        <f t="shared" si="29"/>
        <v>2.055788909398505E-11</v>
      </c>
      <c r="AR343" s="6">
        <f t="shared" si="30"/>
        <v>-6.6000000000000698</v>
      </c>
      <c r="AS343" s="6">
        <f t="shared" si="31"/>
        <v>1.3866799941646764E-10</v>
      </c>
    </row>
    <row r="344" spans="39:45">
      <c r="AM344" s="6">
        <v>-6.59000000000007</v>
      </c>
      <c r="AN344" s="6">
        <f t="shared" si="27"/>
        <v>-6.59000000000007</v>
      </c>
      <c r="AO344" s="6">
        <f t="shared" si="28"/>
        <v>1.4812145553469709E-10</v>
      </c>
      <c r="AP344" s="6">
        <f t="shared" si="29"/>
        <v>2.199132880463156E-11</v>
      </c>
      <c r="AR344" s="6">
        <f t="shared" si="30"/>
        <v>-6.59000000000007</v>
      </c>
      <c r="AS344" s="6">
        <f t="shared" si="31"/>
        <v>1.4812145553469709E-10</v>
      </c>
    </row>
    <row r="345" spans="39:45">
      <c r="AM345" s="6">
        <v>-6.5800000000000702</v>
      </c>
      <c r="AN345" s="6">
        <f t="shared" si="27"/>
        <v>-6.5800000000000702</v>
      </c>
      <c r="AO345" s="6">
        <f t="shared" si="28"/>
        <v>1.582035638732182E-10</v>
      </c>
      <c r="AP345" s="6">
        <f t="shared" si="29"/>
        <v>2.3522413444029929E-11</v>
      </c>
      <c r="AR345" s="6">
        <f t="shared" si="30"/>
        <v>-6.5800000000000702</v>
      </c>
      <c r="AS345" s="6">
        <f t="shared" si="31"/>
        <v>1.582035638732182E-10</v>
      </c>
    </row>
    <row r="346" spans="39:45">
      <c r="AM346" s="6">
        <v>-6.5700000000000696</v>
      </c>
      <c r="AN346" s="6">
        <f t="shared" si="27"/>
        <v>-6.5700000000000696</v>
      </c>
      <c r="AO346" s="6">
        <f t="shared" si="28"/>
        <v>1.6895502964255392E-10</v>
      </c>
      <c r="AP346" s="6">
        <f t="shared" si="29"/>
        <v>2.5157630989106092E-11</v>
      </c>
      <c r="AR346" s="6">
        <f t="shared" si="30"/>
        <v>-6.5700000000000696</v>
      </c>
      <c r="AS346" s="6">
        <f t="shared" si="31"/>
        <v>1.6895502964255392E-10</v>
      </c>
    </row>
    <row r="347" spans="39:45">
      <c r="AM347" s="6">
        <v>-6.5600000000000698</v>
      </c>
      <c r="AN347" s="6">
        <f t="shared" si="27"/>
        <v>-6.5600000000000698</v>
      </c>
      <c r="AO347" s="6">
        <f t="shared" si="28"/>
        <v>1.8041911892016567E-10</v>
      </c>
      <c r="AP347" s="6">
        <f t="shared" si="29"/>
        <v>2.6903889146806679E-11</v>
      </c>
      <c r="AR347" s="6">
        <f t="shared" si="30"/>
        <v>-6.5600000000000698</v>
      </c>
      <c r="AS347" s="6">
        <f t="shared" si="31"/>
        <v>1.8041911892016567E-10</v>
      </c>
    </row>
    <row r="348" spans="39:45">
      <c r="AM348" s="6">
        <v>-6.55000000000007</v>
      </c>
      <c r="AN348" s="6">
        <f t="shared" si="27"/>
        <v>-6.55000000000007</v>
      </c>
      <c r="AO348" s="6">
        <f t="shared" si="28"/>
        <v>1.9264181479350226E-10</v>
      </c>
      <c r="AP348" s="6">
        <f t="shared" si="29"/>
        <v>2.8768541736028937E-11</v>
      </c>
      <c r="AR348" s="6">
        <f t="shared" si="30"/>
        <v>-6.55000000000007</v>
      </c>
      <c r="AS348" s="6">
        <f t="shared" si="31"/>
        <v>1.9264181479350226E-10</v>
      </c>
    </row>
    <row r="349" spans="39:45">
      <c r="AM349" s="6">
        <v>-6.5400000000000702</v>
      </c>
      <c r="AN349" s="6">
        <f t="shared" si="27"/>
        <v>-6.5400000000000702</v>
      </c>
      <c r="AO349" s="6">
        <f t="shared" si="28"/>
        <v>2.0567198270168542E-10</v>
      </c>
      <c r="AP349" s="6">
        <f t="shared" si="29"/>
        <v>3.0759416676549379E-11</v>
      </c>
      <c r="AR349" s="6">
        <f t="shared" si="30"/>
        <v>-6.5400000000000702</v>
      </c>
      <c r="AS349" s="6">
        <f t="shared" si="31"/>
        <v>2.0567198270168542E-10</v>
      </c>
    </row>
    <row r="350" spans="39:45">
      <c r="AM350" s="6">
        <v>-6.5300000000000704</v>
      </c>
      <c r="AN350" s="6">
        <f t="shared" si="27"/>
        <v>-6.5300000000000704</v>
      </c>
      <c r="AO350" s="6">
        <f t="shared" si="28"/>
        <v>2.1956154549744111E-10</v>
      </c>
      <c r="AP350" s="6">
        <f t="shared" si="29"/>
        <v>3.2884845679526061E-11</v>
      </c>
      <c r="AR350" s="6">
        <f t="shared" si="30"/>
        <v>-6.5300000000000704</v>
      </c>
      <c r="AS350" s="6">
        <f t="shared" si="31"/>
        <v>2.1956154549744111E-10</v>
      </c>
    </row>
    <row r="351" spans="39:45">
      <c r="AM351" s="6">
        <v>-6.5200000000000697</v>
      </c>
      <c r="AN351" s="6">
        <f t="shared" si="27"/>
        <v>-6.5200000000000697</v>
      </c>
      <c r="AO351" s="6">
        <f t="shared" si="28"/>
        <v>2.3436566877921411E-10</v>
      </c>
      <c r="AP351" s="6">
        <f t="shared" si="29"/>
        <v>3.5153695739499723E-11</v>
      </c>
      <c r="AR351" s="6">
        <f t="shared" si="30"/>
        <v>-6.5200000000000697</v>
      </c>
      <c r="AS351" s="6">
        <f t="shared" si="31"/>
        <v>2.3436566877921411E-10</v>
      </c>
    </row>
    <row r="352" spans="39:45">
      <c r="AM352" s="6">
        <v>-6.51000000000007</v>
      </c>
      <c r="AN352" s="6">
        <f t="shared" si="27"/>
        <v>-6.51000000000007</v>
      </c>
      <c r="AO352" s="6">
        <f t="shared" si="28"/>
        <v>2.5014295707316821E-10</v>
      </c>
      <c r="AP352" s="6">
        <f t="shared" si="29"/>
        <v>3.7575402533469453E-11</v>
      </c>
      <c r="AR352" s="6">
        <f t="shared" si="30"/>
        <v>-6.51000000000007</v>
      </c>
      <c r="AS352" s="6">
        <f t="shared" si="31"/>
        <v>2.5014295707316821E-10</v>
      </c>
    </row>
    <row r="353" spans="39:45">
      <c r="AM353" s="6">
        <v>-6.5000000000000702</v>
      </c>
      <c r="AN353" s="6">
        <f t="shared" si="27"/>
        <v>-6.5000000000000702</v>
      </c>
      <c r="AO353" s="6">
        <f t="shared" si="28"/>
        <v>2.6695566147616375E-10</v>
      </c>
      <c r="AP353" s="6">
        <f t="shared" si="29"/>
        <v>4.016000583857075E-11</v>
      </c>
      <c r="AR353" s="6">
        <f t="shared" si="30"/>
        <v>-6.5000000000000702</v>
      </c>
      <c r="AS353" s="6">
        <f t="shared" si="31"/>
        <v>2.6695566147616375E-10</v>
      </c>
    </row>
    <row r="354" spans="39:45">
      <c r="AM354" s="6">
        <v>-6.4900000000000704</v>
      </c>
      <c r="AN354" s="6">
        <f t="shared" si="27"/>
        <v>-6.4900000000000704</v>
      </c>
      <c r="AO354" s="6">
        <f t="shared" si="28"/>
        <v>2.8486989940367613E-10</v>
      </c>
      <c r="AP354" s="6">
        <f t="shared" si="29"/>
        <v>4.2918187086158376E-11</v>
      </c>
      <c r="AR354" s="6">
        <f t="shared" si="30"/>
        <v>-6.4900000000000704</v>
      </c>
      <c r="AS354" s="6">
        <f t="shared" si="31"/>
        <v>2.8486989940367613E-10</v>
      </c>
    </row>
    <row r="355" spans="39:45">
      <c r="AM355" s="6">
        <v>-6.4800000000000804</v>
      </c>
      <c r="AN355" s="6">
        <f t="shared" si="27"/>
        <v>-6.4800000000000804</v>
      </c>
      <c r="AO355" s="6">
        <f t="shared" si="28"/>
        <v>3.039558871212877E-10</v>
      </c>
      <c r="AP355" s="6">
        <f t="shared" si="29"/>
        <v>4.5861309176698862E-11</v>
      </c>
      <c r="AR355" s="6">
        <f t="shared" si="30"/>
        <v>-6.4800000000000804</v>
      </c>
      <c r="AS355" s="6">
        <f t="shared" si="31"/>
        <v>3.039558871212877E-10</v>
      </c>
    </row>
    <row r="356" spans="39:45">
      <c r="AM356" s="6">
        <v>-6.4700000000000797</v>
      </c>
      <c r="AN356" s="6">
        <f t="shared" si="27"/>
        <v>-6.4700000000000797</v>
      </c>
      <c r="AO356" s="6">
        <f t="shared" si="28"/>
        <v>3.2428818577489231E-10</v>
      </c>
      <c r="AP356" s="6">
        <f t="shared" si="29"/>
        <v>4.9001458686881915E-11</v>
      </c>
      <c r="AR356" s="6">
        <f t="shared" si="30"/>
        <v>-6.4700000000000797</v>
      </c>
      <c r="AS356" s="6">
        <f t="shared" si="31"/>
        <v>3.2428818577489231E-10</v>
      </c>
    </row>
    <row r="357" spans="39:45">
      <c r="AM357" s="6">
        <v>-6.4600000000000799</v>
      </c>
      <c r="AN357" s="6">
        <f t="shared" si="27"/>
        <v>-6.4600000000000799</v>
      </c>
      <c r="AO357" s="6">
        <f t="shared" si="28"/>
        <v>3.4594596167260611E-10</v>
      </c>
      <c r="AP357" s="6">
        <f t="shared" si="29"/>
        <v>5.2351490607610346E-11</v>
      </c>
      <c r="AR357" s="6">
        <f t="shared" si="30"/>
        <v>-6.4600000000000799</v>
      </c>
      <c r="AS357" s="6">
        <f t="shared" si="31"/>
        <v>3.4594596167260611E-10</v>
      </c>
    </row>
    <row r="358" spans="39:45">
      <c r="AM358" s="6">
        <v>-6.4500000000000801</v>
      </c>
      <c r="AN358" s="6">
        <f t="shared" si="27"/>
        <v>-6.4500000000000801</v>
      </c>
      <c r="AO358" s="6">
        <f t="shared" si="28"/>
        <v>3.6901326161226528E-10</v>
      </c>
      <c r="AP358" s="6">
        <f t="shared" si="29"/>
        <v>5.5925075759395037E-11</v>
      </c>
      <c r="AR358" s="6">
        <f t="shared" si="30"/>
        <v>-6.4500000000000801</v>
      </c>
      <c r="AS358" s="6">
        <f t="shared" si="31"/>
        <v>3.6901326161226528E-10</v>
      </c>
    </row>
    <row r="359" spans="39:45">
      <c r="AM359" s="6">
        <v>-6.4400000000000803</v>
      </c>
      <c r="AN359" s="6">
        <f t="shared" si="27"/>
        <v>-6.4400000000000803</v>
      </c>
      <c r="AO359" s="6">
        <f t="shared" si="28"/>
        <v>3.9357930408993982E-10</v>
      </c>
      <c r="AP359" s="6">
        <f t="shared" si="29"/>
        <v>5.9736751039696938E-11</v>
      </c>
      <c r="AR359" s="6">
        <f t="shared" si="30"/>
        <v>-6.4400000000000803</v>
      </c>
      <c r="AS359" s="6">
        <f t="shared" si="31"/>
        <v>3.9357930408993982E-10</v>
      </c>
    </row>
    <row r="360" spans="39:45">
      <c r="AM360" s="6">
        <v>-6.4300000000000797</v>
      </c>
      <c r="AN360" s="6">
        <f t="shared" si="27"/>
        <v>-6.4300000000000797</v>
      </c>
      <c r="AO360" s="6">
        <f t="shared" si="28"/>
        <v>4.1973878726967256E-10</v>
      </c>
      <c r="AP360" s="6">
        <f t="shared" si="29"/>
        <v>6.380197266541057E-11</v>
      </c>
      <c r="AR360" s="6">
        <f t="shared" si="30"/>
        <v>-6.4300000000000797</v>
      </c>
      <c r="AS360" s="6">
        <f t="shared" si="31"/>
        <v>4.1973878726967256E-10</v>
      </c>
    </row>
    <row r="361" spans="39:45">
      <c r="AM361" s="6">
        <v>-6.4200000000000799</v>
      </c>
      <c r="AN361" s="6">
        <f t="shared" si="27"/>
        <v>-6.4200000000000799</v>
      </c>
      <c r="AO361" s="6">
        <f t="shared" si="28"/>
        <v>4.4759221464114004E-10</v>
      </c>
      <c r="AP361" s="6">
        <f t="shared" si="29"/>
        <v>6.8137172582694993E-11</v>
      </c>
      <c r="AR361" s="6">
        <f t="shared" si="30"/>
        <v>-6.4200000000000799</v>
      </c>
      <c r="AS361" s="6">
        <f t="shared" si="31"/>
        <v>4.4759221464114004E-10</v>
      </c>
    </row>
    <row r="362" spans="39:45">
      <c r="AM362" s="6">
        <v>-6.4100000000000801</v>
      </c>
      <c r="AN362" s="6">
        <f t="shared" si="27"/>
        <v>-6.4100000000000801</v>
      </c>
      <c r="AO362" s="6">
        <f t="shared" si="28"/>
        <v>4.7724623934089585E-10</v>
      </c>
      <c r="AP362" s="6">
        <f t="shared" si="29"/>
        <v>7.2759818225862158E-11</v>
      </c>
      <c r="AR362" s="6">
        <f t="shared" si="30"/>
        <v>-6.4100000000000801</v>
      </c>
      <c r="AS362" s="6">
        <f t="shared" si="31"/>
        <v>4.7724623934089585E-10</v>
      </c>
    </row>
    <row r="363" spans="39:45">
      <c r="AM363" s="6">
        <v>-6.4000000000000803</v>
      </c>
      <c r="AN363" s="6">
        <f t="shared" si="27"/>
        <v>-6.4000000000000803</v>
      </c>
      <c r="AO363" s="6">
        <f t="shared" si="28"/>
        <v>5.0881402816424353E-10</v>
      </c>
      <c r="AP363" s="6">
        <f t="shared" si="29"/>
        <v>7.7688475817053774E-11</v>
      </c>
      <c r="AR363" s="6">
        <f t="shared" si="30"/>
        <v>-6.4000000000000803</v>
      </c>
      <c r="AS363" s="6">
        <f t="shared" si="31"/>
        <v>5.0881402816424353E-10</v>
      </c>
    </row>
    <row r="364" spans="39:45">
      <c r="AM364" s="6">
        <v>-6.3900000000000796</v>
      </c>
      <c r="AN364" s="6">
        <f t="shared" si="27"/>
        <v>-6.3900000000000796</v>
      </c>
      <c r="AO364" s="6">
        <f t="shared" si="28"/>
        <v>5.4241564634877714E-10</v>
      </c>
      <c r="AP364" s="6">
        <f t="shared" si="29"/>
        <v>8.2942877408973992E-11</v>
      </c>
      <c r="AR364" s="6">
        <f t="shared" si="30"/>
        <v>-6.3900000000000796</v>
      </c>
      <c r="AS364" s="6">
        <f t="shared" si="31"/>
        <v>5.4241564634877714E-10</v>
      </c>
    </row>
    <row r="365" spans="39:45">
      <c r="AM365" s="6">
        <v>-6.3800000000000798</v>
      </c>
      <c r="AN365" s="6">
        <f t="shared" si="27"/>
        <v>-6.3800000000000798</v>
      </c>
      <c r="AO365" s="6">
        <f t="shared" si="28"/>
        <v>5.7817846426726837E-10</v>
      </c>
      <c r="AP365" s="6">
        <f t="shared" si="29"/>
        <v>8.8543991884026567E-11</v>
      </c>
      <c r="AR365" s="6">
        <f t="shared" si="30"/>
        <v>-6.3800000000000798</v>
      </c>
      <c r="AS365" s="6">
        <f t="shared" si="31"/>
        <v>5.7817846426726837E-10</v>
      </c>
    </row>
    <row r="366" spans="39:45">
      <c r="AM366" s="6">
        <v>-6.37000000000008</v>
      </c>
      <c r="AN366" s="6">
        <f t="shared" si="27"/>
        <v>-6.37000000000008</v>
      </c>
      <c r="AO366" s="6">
        <f t="shared" si="28"/>
        <v>6.1623758722709842E-10</v>
      </c>
      <c r="AP366" s="6">
        <f t="shared" si="29"/>
        <v>9.4514100134895522E-11</v>
      </c>
      <c r="AR366" s="6">
        <f t="shared" si="30"/>
        <v>-6.37000000000008</v>
      </c>
      <c r="AS366" s="6">
        <f t="shared" si="31"/>
        <v>6.1623758722709842E-10</v>
      </c>
    </row>
    <row r="367" spans="39:45">
      <c r="AM367" s="6">
        <v>-6.3600000000000803</v>
      </c>
      <c r="AN367" s="6">
        <f t="shared" si="27"/>
        <v>-6.3600000000000803</v>
      </c>
      <c r="AO367" s="6">
        <f t="shared" si="28"/>
        <v>6.5673630963577423E-10</v>
      </c>
      <c r="AP367" s="6">
        <f t="shared" si="29"/>
        <v>1.0087687466387065E-10</v>
      </c>
      <c r="AR367" s="6">
        <f t="shared" si="30"/>
        <v>-6.3600000000000803</v>
      </c>
      <c r="AS367" s="6">
        <f t="shared" si="31"/>
        <v>6.5673630963577423E-10</v>
      </c>
    </row>
    <row r="368" spans="39:45">
      <c r="AM368" s="6">
        <v>-6.3500000000000796</v>
      </c>
      <c r="AN368" s="6">
        <f t="shared" si="27"/>
        <v>-6.3500000000000796</v>
      </c>
      <c r="AO368" s="6">
        <f t="shared" si="28"/>
        <v>6.9982659485762472E-10</v>
      </c>
      <c r="AP368" s="6">
        <f t="shared" si="29"/>
        <v>1.0765746385115411E-10</v>
      </c>
      <c r="AR368" s="6">
        <f t="shared" si="30"/>
        <v>-6.3500000000000796</v>
      </c>
      <c r="AS368" s="6">
        <f t="shared" si="31"/>
        <v>6.9982659485762472E-10</v>
      </c>
    </row>
    <row r="369" spans="39:45">
      <c r="AM369" s="6">
        <v>-6.3400000000000798</v>
      </c>
      <c r="AN369" s="6">
        <f t="shared" si="27"/>
        <v>-6.3400000000000798</v>
      </c>
      <c r="AO369" s="6">
        <f t="shared" si="28"/>
        <v>7.4566958215547144E-10</v>
      </c>
      <c r="AP369" s="6">
        <f t="shared" si="29"/>
        <v>1.1488258115596349E-10</v>
      </c>
      <c r="AR369" s="6">
        <f t="shared" si="30"/>
        <v>-6.3400000000000798</v>
      </c>
      <c r="AS369" s="6">
        <f t="shared" si="31"/>
        <v>7.4566958215547144E-10</v>
      </c>
    </row>
    <row r="370" spans="39:45">
      <c r="AM370" s="6">
        <v>-6.33000000000008</v>
      </c>
      <c r="AN370" s="6">
        <f t="shared" si="27"/>
        <v>-6.33000000000008</v>
      </c>
      <c r="AO370" s="6">
        <f t="shared" si="28"/>
        <v>7.9443612218319783E-10</v>
      </c>
      <c r="AP370" s="6">
        <f t="shared" si="29"/>
        <v>1.2258059952856132E-10</v>
      </c>
      <c r="AR370" s="6">
        <f t="shared" si="30"/>
        <v>-6.33000000000008</v>
      </c>
      <c r="AS370" s="6">
        <f t="shared" si="31"/>
        <v>7.9443612218319783E-10</v>
      </c>
    </row>
    <row r="371" spans="39:45">
      <c r="AM371" s="6">
        <v>-6.3200000000000802</v>
      </c>
      <c r="AN371" s="6">
        <f t="shared" si="27"/>
        <v>-6.3200000000000802</v>
      </c>
      <c r="AO371" s="6">
        <f t="shared" si="28"/>
        <v>8.4630734257068842E-10</v>
      </c>
      <c r="AP371" s="6">
        <f t="shared" si="29"/>
        <v>1.3078165132634696E-10</v>
      </c>
      <c r="AR371" s="6">
        <f t="shared" si="30"/>
        <v>-6.3200000000000802</v>
      </c>
      <c r="AS371" s="6">
        <f t="shared" si="31"/>
        <v>8.4630734257068842E-10</v>
      </c>
    </row>
    <row r="372" spans="39:45">
      <c r="AM372" s="6">
        <v>-6.3100000000000804</v>
      </c>
      <c r="AN372" s="6">
        <f t="shared" si="27"/>
        <v>-6.3100000000000804</v>
      </c>
      <c r="AO372" s="6">
        <f t="shared" si="28"/>
        <v>9.0147524522200006E-10</v>
      </c>
      <c r="AP372" s="6">
        <f t="shared" si="29"/>
        <v>1.3951773404298555E-10</v>
      </c>
      <c r="AR372" s="6">
        <f t="shared" si="30"/>
        <v>-6.3100000000000804</v>
      </c>
      <c r="AS372" s="6">
        <f t="shared" si="31"/>
        <v>9.0147524522200006E-10</v>
      </c>
    </row>
    <row r="373" spans="39:45">
      <c r="AM373" s="6">
        <v>-6.3000000000000798</v>
      </c>
      <c r="AN373" s="6">
        <f t="shared" si="27"/>
        <v>-6.3000000000000798</v>
      </c>
      <c r="AO373" s="6">
        <f t="shared" si="28"/>
        <v>9.601433370307489E-10</v>
      </c>
      <c r="AP373" s="6">
        <f t="shared" si="29"/>
        <v>1.4882282217614426E-10</v>
      </c>
      <c r="AR373" s="6">
        <f t="shared" si="30"/>
        <v>-6.3000000000000798</v>
      </c>
      <c r="AS373" s="6">
        <f t="shared" si="31"/>
        <v>9.601433370307489E-10</v>
      </c>
    </row>
    <row r="374" spans="39:45">
      <c r="AM374" s="6">
        <v>-6.29000000000008</v>
      </c>
      <c r="AN374" s="6">
        <f t="shared" si="27"/>
        <v>-6.29000000000008</v>
      </c>
      <c r="AO374" s="6">
        <f t="shared" si="28"/>
        <v>1.0225272958038868E-9</v>
      </c>
      <c r="AP374" s="6">
        <f t="shared" si="29"/>
        <v>1.5873298557689369E-10</v>
      </c>
      <c r="AR374" s="6">
        <f t="shared" si="30"/>
        <v>-6.29000000000008</v>
      </c>
      <c r="AS374" s="6">
        <f t="shared" si="31"/>
        <v>1.0225272958038868E-9</v>
      </c>
    </row>
    <row r="375" spans="39:45">
      <c r="AM375" s="6">
        <v>-6.2800000000000802</v>
      </c>
      <c r="AN375" s="6">
        <f t="shared" si="27"/>
        <v>-6.2800000000000802</v>
      </c>
      <c r="AO375" s="6">
        <f t="shared" si="28"/>
        <v>1.0888556732765146E-9</v>
      </c>
      <c r="AP375" s="6">
        <f t="shared" si="29"/>
        <v>1.6928651464220471E-10</v>
      </c>
      <c r="AR375" s="6">
        <f t="shared" si="30"/>
        <v>-6.2800000000000802</v>
      </c>
      <c r="AS375" s="6">
        <f t="shared" si="31"/>
        <v>1.0888556732765146E-9</v>
      </c>
    </row>
    <row r="376" spans="39:45">
      <c r="AM376" s="6">
        <v>-6.2700000000000804</v>
      </c>
      <c r="AN376" s="6">
        <f t="shared" si="27"/>
        <v>-6.2700000000000804</v>
      </c>
      <c r="AO376" s="6">
        <f t="shared" si="28"/>
        <v>1.1593706371961119E-9</v>
      </c>
      <c r="AP376" s="6">
        <f t="shared" si="29"/>
        <v>1.8052405273123449E-10</v>
      </c>
      <c r="AR376" s="6">
        <f t="shared" si="30"/>
        <v>-6.2700000000000804</v>
      </c>
      <c r="AS376" s="6">
        <f t="shared" si="31"/>
        <v>1.1593706371961119E-9</v>
      </c>
    </row>
    <row r="377" spans="39:45">
      <c r="AM377" s="6">
        <v>-6.2600000000000797</v>
      </c>
      <c r="AN377" s="6">
        <f t="shared" si="27"/>
        <v>-6.2600000000000797</v>
      </c>
      <c r="AO377" s="6">
        <f t="shared" si="28"/>
        <v>1.2343287545550142E-9</v>
      </c>
      <c r="AP377" s="6">
        <f t="shared" si="29"/>
        <v>1.9248873620643618E-10</v>
      </c>
      <c r="AR377" s="6">
        <f t="shared" si="30"/>
        <v>-6.2600000000000797</v>
      </c>
      <c r="AS377" s="6">
        <f t="shared" si="31"/>
        <v>1.2343287545550142E-9</v>
      </c>
    </row>
    <row r="378" spans="39:45">
      <c r="AM378" s="6">
        <v>-6.2500000000000799</v>
      </c>
      <c r="AN378" s="6">
        <f t="shared" si="27"/>
        <v>-6.2500000000000799</v>
      </c>
      <c r="AO378" s="6">
        <f t="shared" si="28"/>
        <v>1.3140018181552256E-9</v>
      </c>
      <c r="AP378" s="6">
        <f t="shared" si="29"/>
        <v>2.0522634252177213E-10</v>
      </c>
      <c r="AR378" s="6">
        <f t="shared" si="30"/>
        <v>-6.2500000000000799</v>
      </c>
      <c r="AS378" s="6">
        <f t="shared" si="31"/>
        <v>1.3140018181552256E-9</v>
      </c>
    </row>
    <row r="379" spans="39:45">
      <c r="AM379" s="6">
        <v>-6.2400000000000801</v>
      </c>
      <c r="AN379" s="6">
        <f t="shared" si="27"/>
        <v>-6.2400000000000801</v>
      </c>
      <c r="AO379" s="6">
        <f t="shared" si="28"/>
        <v>1.3986777187999166E-9</v>
      </c>
      <c r="AP379" s="6">
        <f t="shared" si="29"/>
        <v>2.1878544680277229E-10</v>
      </c>
      <c r="AR379" s="6">
        <f t="shared" si="30"/>
        <v>-6.2400000000000801</v>
      </c>
      <c r="AS379" s="6">
        <f t="shared" si="31"/>
        <v>1.3986777187999166E-9</v>
      </c>
    </row>
    <row r="380" spans="39:45">
      <c r="AM380" s="6">
        <v>-6.2300000000000804</v>
      </c>
      <c r="AN380" s="6">
        <f t="shared" si="27"/>
        <v>-6.2300000000000804</v>
      </c>
      <c r="AO380" s="6">
        <f t="shared" si="28"/>
        <v>1.4886613655212752E-9</v>
      </c>
      <c r="AP380" s="6">
        <f t="shared" si="29"/>
        <v>2.3321758738661215E-10</v>
      </c>
      <c r="AR380" s="6">
        <f t="shared" si="30"/>
        <v>-6.2300000000000804</v>
      </c>
      <c r="AS380" s="6">
        <f t="shared" si="31"/>
        <v>1.4886613655212752E-9</v>
      </c>
    </row>
    <row r="381" spans="39:45">
      <c r="AM381" s="6">
        <v>-6.2200000000000797</v>
      </c>
      <c r="AN381" s="6">
        <f t="shared" si="27"/>
        <v>-6.2200000000000797</v>
      </c>
      <c r="AO381" s="6">
        <f t="shared" si="28"/>
        <v>1.5842756563756667E-9</v>
      </c>
      <c r="AP381" s="6">
        <f t="shared" si="29"/>
        <v>2.4857744081515243E-10</v>
      </c>
      <c r="AR381" s="6">
        <f t="shared" si="30"/>
        <v>-6.2200000000000797</v>
      </c>
      <c r="AS381" s="6">
        <f t="shared" si="31"/>
        <v>1.5842756563756667E-9</v>
      </c>
    </row>
    <row r="382" spans="39:45">
      <c r="AM382" s="6">
        <v>-6.2100000000000799</v>
      </c>
      <c r="AN382" s="6">
        <f t="shared" si="27"/>
        <v>-6.2100000000000799</v>
      </c>
      <c r="AO382" s="6">
        <f t="shared" si="28"/>
        <v>1.6858625024633622E-9</v>
      </c>
      <c r="AP382" s="6">
        <f t="shared" si="29"/>
        <v>2.6492300679978149E-10</v>
      </c>
      <c r="AR382" s="6">
        <f t="shared" si="30"/>
        <v>-6.2100000000000799</v>
      </c>
      <c r="AS382" s="6">
        <f t="shared" si="31"/>
        <v>1.6858625024633622E-9</v>
      </c>
    </row>
    <row r="383" spans="39:45">
      <c r="AM383" s="6">
        <v>-6.2000000000000801</v>
      </c>
      <c r="AN383" s="6">
        <f t="shared" si="27"/>
        <v>-6.2000000000000801</v>
      </c>
      <c r="AO383" s="6">
        <f t="shared" si="28"/>
        <v>1.7937839079631935E-9</v>
      </c>
      <c r="AP383" s="6">
        <f t="shared" si="29"/>
        <v>2.8231580370415719E-10</v>
      </c>
      <c r="AR383" s="6">
        <f t="shared" si="30"/>
        <v>-6.2000000000000801</v>
      </c>
      <c r="AS383" s="6">
        <f t="shared" si="31"/>
        <v>1.7937839079631935E-9</v>
      </c>
    </row>
    <row r="384" spans="39:45">
      <c r="AM384" s="6">
        <v>-6.1900000000000803</v>
      </c>
      <c r="AN384" s="6">
        <f t="shared" si="27"/>
        <v>-6.1900000000000803</v>
      </c>
      <c r="AO384" s="6">
        <f t="shared" si="28"/>
        <v>1.9084231091109098E-9</v>
      </c>
      <c r="AP384" s="6">
        <f t="shared" si="29"/>
        <v>3.0082107511950018E-10</v>
      </c>
      <c r="AR384" s="6">
        <f t="shared" si="30"/>
        <v>-6.1900000000000803</v>
      </c>
      <c r="AS384" s="6">
        <f t="shared" si="31"/>
        <v>1.9084231091109098E-9</v>
      </c>
    </row>
    <row r="385" spans="39:45">
      <c r="AM385" s="6">
        <v>-6.1800000000000797</v>
      </c>
      <c r="AN385" s="6">
        <f t="shared" si="27"/>
        <v>-6.1800000000000797</v>
      </c>
      <c r="AO385" s="6">
        <f t="shared" si="28"/>
        <v>2.0301857751958026E-9</v>
      </c>
      <c r="AP385" s="6">
        <f t="shared" si="29"/>
        <v>3.2050800813714758E-10</v>
      </c>
      <c r="AR385" s="6">
        <f t="shared" si="30"/>
        <v>-6.1800000000000797</v>
      </c>
      <c r="AS385" s="6">
        <f t="shared" si="31"/>
        <v>2.0301857751958026E-9</v>
      </c>
    </row>
    <row r="386" spans="39:45">
      <c r="AM386" s="6">
        <v>-6.1700000000000799</v>
      </c>
      <c r="AN386" s="6">
        <f t="shared" si="27"/>
        <v>-6.1700000000000799</v>
      </c>
      <c r="AO386" s="6">
        <f t="shared" si="28"/>
        <v>2.1595012748020874E-9</v>
      </c>
      <c r="AP386" s="6">
        <f t="shared" si="29"/>
        <v>3.4144996395452874E-10</v>
      </c>
      <c r="AR386" s="6">
        <f t="shared" si="30"/>
        <v>-6.1700000000000799</v>
      </c>
      <c r="AS386" s="6">
        <f t="shared" si="31"/>
        <v>2.1595012748020874E-9</v>
      </c>
    </row>
    <row r="387" spans="39:45">
      <c r="AM387" s="6">
        <v>-6.1600000000000801</v>
      </c>
      <c r="AN387" s="6">
        <f t="shared" ref="AN387:AN450" si="32">AM387+$C$2</f>
        <v>-6.1600000000000801</v>
      </c>
      <c r="AO387" s="6">
        <f t="shared" ref="AO387:AO450" si="33">NORMDIST(AN387,$C$2,$C$3,FALSE)</f>
        <v>2.2968240106809837E-9</v>
      </c>
      <c r="AP387" s="6">
        <f t="shared" ref="AP387:AP450" si="34">NORMDIST(AN387,$C$2,$C$3,TRUE)</f>
        <v>3.6372472148384637E-10</v>
      </c>
      <c r="AR387" s="6">
        <f t="shared" si="30"/>
        <v>-6.1600000000000801</v>
      </c>
      <c r="AS387" s="6">
        <f t="shared" si="31"/>
        <v>2.2968240106809837E-9</v>
      </c>
    </row>
    <row r="388" spans="39:45">
      <c r="AM388" s="6">
        <v>-6.1500000000000803</v>
      </c>
      <c r="AN388" s="6">
        <f t="shared" si="32"/>
        <v>-6.1500000000000803</v>
      </c>
      <c r="AO388" s="6">
        <f t="shared" si="33"/>
        <v>2.4426348268058463E-9</v>
      </c>
      <c r="AP388" s="6">
        <f t="shared" si="34"/>
        <v>3.8741473466732823E-10</v>
      </c>
      <c r="AR388" s="6">
        <f t="shared" ref="AR388:AR451" si="35">AM388</f>
        <v>-6.1500000000000803</v>
      </c>
      <c r="AS388" s="6">
        <f t="shared" ref="AS388:AS451" si="36">NORMDIST(AR388,0,1,FALSE)</f>
        <v>2.4426348268058463E-9</v>
      </c>
    </row>
    <row r="389" spans="39:45">
      <c r="AM389" s="6">
        <v>-6.1400000000000796</v>
      </c>
      <c r="AN389" s="6">
        <f t="shared" si="32"/>
        <v>-6.1400000000000796</v>
      </c>
      <c r="AO389" s="6">
        <f t="shared" si="33"/>
        <v>2.5974424913372667E-9</v>
      </c>
      <c r="AP389" s="6">
        <f t="shared" si="34"/>
        <v>4.1260740423942573E-10</v>
      </c>
      <c r="AR389" s="6">
        <f t="shared" si="35"/>
        <v>-6.1400000000000796</v>
      </c>
      <c r="AS389" s="6">
        <f t="shared" si="36"/>
        <v>2.5974424913372667E-9</v>
      </c>
    </row>
    <row r="390" spans="39:45">
      <c r="AM390" s="6">
        <v>-6.1300000000000798</v>
      </c>
      <c r="AN390" s="6">
        <f t="shared" si="32"/>
        <v>-6.1300000000000798</v>
      </c>
      <c r="AO390" s="6">
        <f t="shared" si="33"/>
        <v>2.7617852594072455E-9</v>
      </c>
      <c r="AP390" s="6">
        <f t="shared" si="34"/>
        <v>4.3939536471439706E-10</v>
      </c>
      <c r="AR390" s="6">
        <f t="shared" si="35"/>
        <v>-6.1300000000000798</v>
      </c>
      <c r="AS390" s="6">
        <f t="shared" si="36"/>
        <v>2.7617852594072455E-9</v>
      </c>
    </row>
    <row r="391" spans="39:45">
      <c r="AM391" s="6">
        <v>-6.12000000000008</v>
      </c>
      <c r="AN391" s="6">
        <f t="shared" si="32"/>
        <v>-6.12000000000008</v>
      </c>
      <c r="AO391" s="6">
        <f t="shared" si="33"/>
        <v>2.9362325198224907E-9</v>
      </c>
      <c r="AP391" s="6">
        <f t="shared" si="34"/>
        <v>4.6787678741786981E-10</v>
      </c>
      <c r="AR391" s="6">
        <f t="shared" si="35"/>
        <v>-6.12000000000008</v>
      </c>
      <c r="AS391" s="6">
        <f t="shared" si="36"/>
        <v>2.9362325198224907E-9</v>
      </c>
    </row>
    <row r="392" spans="39:45">
      <c r="AM392" s="6">
        <v>-6.1100000000000803</v>
      </c>
      <c r="AN392" s="6">
        <f t="shared" si="32"/>
        <v>-6.1100000000000803</v>
      </c>
      <c r="AO392" s="6">
        <f t="shared" si="33"/>
        <v>3.1213865299861176E-9</v>
      </c>
      <c r="AP392" s="6">
        <f t="shared" si="34"/>
        <v>4.9815570042281269E-10</v>
      </c>
      <c r="AR392" s="6">
        <f t="shared" si="35"/>
        <v>-6.1100000000000803</v>
      </c>
      <c r="AS392" s="6">
        <f t="shared" si="36"/>
        <v>3.1213865299861176E-9</v>
      </c>
    </row>
    <row r="393" spans="39:45">
      <c r="AM393" s="6">
        <v>-6.1000000000000796</v>
      </c>
      <c r="AN393" s="6">
        <f t="shared" si="32"/>
        <v>-6.1000000000000796</v>
      </c>
      <c r="AO393" s="6">
        <f t="shared" si="33"/>
        <v>3.3178842435456774E-9</v>
      </c>
      <c r="AP393" s="6">
        <f t="shared" si="34"/>
        <v>5.3034232629454962E-10</v>
      </c>
      <c r="AR393" s="6">
        <f t="shared" si="35"/>
        <v>-6.1000000000000796</v>
      </c>
      <c r="AS393" s="6">
        <f t="shared" si="36"/>
        <v>3.3178842435456774E-9</v>
      </c>
    </row>
    <row r="394" spans="39:45">
      <c r="AM394" s="6">
        <v>-6.0900000000000798</v>
      </c>
      <c r="AN394" s="6">
        <f t="shared" si="32"/>
        <v>-6.0900000000000798</v>
      </c>
      <c r="AO394" s="6">
        <f t="shared" si="33"/>
        <v>3.526399235493664E-9</v>
      </c>
      <c r="AP394" s="6">
        <f t="shared" si="34"/>
        <v>5.645534385954497E-10</v>
      </c>
      <c r="AR394" s="6">
        <f t="shared" si="35"/>
        <v>-6.0900000000000798</v>
      </c>
      <c r="AS394" s="6">
        <f t="shared" si="36"/>
        <v>3.526399235493664E-9</v>
      </c>
    </row>
    <row r="395" spans="39:45">
      <c r="AM395" s="6">
        <v>-6.08000000000008</v>
      </c>
      <c r="AN395" s="6">
        <f t="shared" si="32"/>
        <v>-6.08000000000008</v>
      </c>
      <c r="AO395" s="6">
        <f t="shared" si="33"/>
        <v>3.7476437296742141E-9</v>
      </c>
      <c r="AP395" s="6">
        <f t="shared" si="34"/>
        <v>6.0091273814845975E-10</v>
      </c>
      <c r="AR395" s="6">
        <f t="shared" si="35"/>
        <v>-6.08000000000008</v>
      </c>
      <c r="AS395" s="6">
        <f t="shared" si="36"/>
        <v>3.7476437296742141E-9</v>
      </c>
    </row>
    <row r="396" spans="39:45">
      <c r="AM396" s="6">
        <v>-6.0700000000000802</v>
      </c>
      <c r="AN396" s="6">
        <f t="shared" si="32"/>
        <v>-6.0700000000000802</v>
      </c>
      <c r="AO396" s="6">
        <f t="shared" si="33"/>
        <v>3.9823707338882385E-9</v>
      </c>
      <c r="AP396" s="6">
        <f t="shared" si="34"/>
        <v>6.3955125010925217E-10</v>
      </c>
      <c r="AR396" s="6">
        <f t="shared" si="35"/>
        <v>-6.0700000000000802</v>
      </c>
      <c r="AS396" s="6">
        <f t="shared" si="36"/>
        <v>3.9823707338882385E-9</v>
      </c>
    </row>
    <row r="397" spans="39:45">
      <c r="AM397" s="6">
        <v>-6.0600000000000804</v>
      </c>
      <c r="AN397" s="6">
        <f t="shared" si="32"/>
        <v>-6.0600000000000804</v>
      </c>
      <c r="AO397" s="6">
        <f t="shared" si="33"/>
        <v>4.2313762880378185E-9</v>
      </c>
      <c r="AP397" s="6">
        <f t="shared" si="34"/>
        <v>6.8060774294997355E-10</v>
      </c>
      <c r="AR397" s="6">
        <f t="shared" si="35"/>
        <v>-6.0600000000000804</v>
      </c>
      <c r="AS397" s="6">
        <f t="shared" si="36"/>
        <v>4.2313762880378185E-9</v>
      </c>
    </row>
    <row r="398" spans="39:45">
      <c r="AM398" s="6">
        <v>-6.0500000000000798</v>
      </c>
      <c r="AN398" s="6">
        <f t="shared" si="32"/>
        <v>-6.0500000000000798</v>
      </c>
      <c r="AO398" s="6">
        <f t="shared" si="33"/>
        <v>4.4955018310110725E-9</v>
      </c>
      <c r="AP398" s="6">
        <f t="shared" si="34"/>
        <v>7.2422917051329309E-10</v>
      </c>
      <c r="AR398" s="6">
        <f t="shared" si="35"/>
        <v>-6.0500000000000798</v>
      </c>
      <c r="AS398" s="6">
        <f t="shared" si="36"/>
        <v>4.4955018310110725E-9</v>
      </c>
    </row>
    <row r="399" spans="39:45">
      <c r="AM399" s="6">
        <v>-6.04000000000008</v>
      </c>
      <c r="AN399" s="6">
        <f t="shared" si="32"/>
        <v>-6.04000000000008</v>
      </c>
      <c r="AO399" s="6">
        <f t="shared" si="33"/>
        <v>4.7756366922799672E-9</v>
      </c>
      <c r="AP399" s="6">
        <f t="shared" si="34"/>
        <v>7.7057113835374098E-10</v>
      </c>
      <c r="AR399" s="6">
        <f t="shared" si="35"/>
        <v>-6.04000000000008</v>
      </c>
      <c r="AS399" s="6">
        <f t="shared" si="36"/>
        <v>4.7756366922799672E-9</v>
      </c>
    </row>
    <row r="400" spans="39:45">
      <c r="AM400" s="6">
        <v>-6.0300000000000802</v>
      </c>
      <c r="AN400" s="6">
        <f t="shared" si="32"/>
        <v>-6.0300000000000802</v>
      </c>
      <c r="AO400" s="6">
        <f t="shared" si="33"/>
        <v>5.0727207144680288E-9</v>
      </c>
      <c r="AP400" s="6">
        <f t="shared" si="34"/>
        <v>8.1979839564459061E-10</v>
      </c>
      <c r="AR400" s="6">
        <f t="shared" si="35"/>
        <v>-6.0300000000000802</v>
      </c>
      <c r="AS400" s="6">
        <f t="shared" si="36"/>
        <v>5.0727207144680288E-9</v>
      </c>
    </row>
    <row r="401" spans="39:45">
      <c r="AM401" s="6">
        <v>-6.0200000000000804</v>
      </c>
      <c r="AN401" s="6">
        <f t="shared" si="32"/>
        <v>-6.0200000000000804</v>
      </c>
      <c r="AO401" s="6">
        <f t="shared" si="33"/>
        <v>5.3877470134401369E-9</v>
      </c>
      <c r="AP401" s="6">
        <f t="shared" si="34"/>
        <v>8.7208535399238961E-10</v>
      </c>
      <c r="AR401" s="6">
        <f t="shared" si="35"/>
        <v>-6.0200000000000804</v>
      </c>
      <c r="AS401" s="6">
        <f t="shared" si="36"/>
        <v>5.3877470134401369E-9</v>
      </c>
    </row>
    <row r="402" spans="39:45">
      <c r="AM402" s="6">
        <v>-6.0100000000000904</v>
      </c>
      <c r="AN402" s="6">
        <f t="shared" si="32"/>
        <v>-6.0100000000000904</v>
      </c>
      <c r="AO402" s="6">
        <f t="shared" si="33"/>
        <v>5.7217648827767846E-9</v>
      </c>
      <c r="AP402" s="6">
        <f t="shared" si="34"/>
        <v>9.2761663456842643E-10</v>
      </c>
      <c r="AR402" s="6">
        <f t="shared" si="35"/>
        <v>-6.0100000000000904</v>
      </c>
      <c r="AS402" s="6">
        <f t="shared" si="36"/>
        <v>5.7217648827767846E-9</v>
      </c>
    </row>
    <row r="403" spans="39:45">
      <c r="AM403" s="6">
        <v>-6.0000000000000897</v>
      </c>
      <c r="AN403" s="6">
        <f t="shared" si="32"/>
        <v>-6.0000000000000897</v>
      </c>
      <c r="AO403" s="6">
        <f t="shared" si="33"/>
        <v>6.0758828498200038E-9</v>
      </c>
      <c r="AP403" s="6">
        <f t="shared" si="34"/>
        <v>9.8658764503697038E-10</v>
      </c>
      <c r="AR403" s="6">
        <f t="shared" si="35"/>
        <v>-6.0000000000000897</v>
      </c>
      <c r="AS403" s="6">
        <f t="shared" si="36"/>
        <v>6.0758828498200038E-9</v>
      </c>
    </row>
    <row r="404" spans="39:45">
      <c r="AM404" s="6">
        <v>-5.9900000000000899</v>
      </c>
      <c r="AN404" s="6">
        <f t="shared" si="32"/>
        <v>-5.9900000000000899</v>
      </c>
      <c r="AO404" s="6">
        <f t="shared" si="33"/>
        <v>6.4512718908082904E-9</v>
      </c>
      <c r="AP404" s="6">
        <f t="shared" si="34"/>
        <v>1.0492051878323757E-9</v>
      </c>
      <c r="AR404" s="6">
        <f t="shared" si="35"/>
        <v>-5.9900000000000899</v>
      </c>
      <c r="AS404" s="6">
        <f t="shared" si="36"/>
        <v>6.4512718908082904E-9</v>
      </c>
    </row>
    <row r="405" spans="39:45">
      <c r="AM405" s="6">
        <v>-5.9800000000000901</v>
      </c>
      <c r="AN405" s="6">
        <f t="shared" si="32"/>
        <v>-5.9800000000000901</v>
      </c>
      <c r="AO405" s="6">
        <f t="shared" si="33"/>
        <v>6.8491688129820842E-9</v>
      </c>
      <c r="AP405" s="6">
        <f t="shared" si="34"/>
        <v>1.1156881014163296E-9</v>
      </c>
      <c r="AR405" s="6">
        <f t="shared" si="35"/>
        <v>-5.9800000000000901</v>
      </c>
      <c r="AS405" s="6">
        <f t="shared" si="36"/>
        <v>6.8491688129820842E-9</v>
      </c>
    </row>
    <row r="406" spans="39:45">
      <c r="AM406" s="6">
        <v>-5.9700000000000903</v>
      </c>
      <c r="AN406" s="6">
        <f t="shared" si="32"/>
        <v>-5.9700000000000903</v>
      </c>
      <c r="AO406" s="6">
        <f t="shared" si="33"/>
        <v>7.2708798118961534E-9</v>
      </c>
      <c r="AP406" s="6">
        <f t="shared" si="34"/>
        <v>1.1862679362248259E-9</v>
      </c>
      <c r="AR406" s="6">
        <f t="shared" si="35"/>
        <v>-5.9700000000000903</v>
      </c>
      <c r="AS406" s="6">
        <f t="shared" si="36"/>
        <v>7.2708798118961534E-9</v>
      </c>
    </row>
    <row r="407" spans="39:45">
      <c r="AM407" s="6">
        <v>-5.9600000000000897</v>
      </c>
      <c r="AN407" s="6">
        <f t="shared" si="32"/>
        <v>-5.9600000000000897</v>
      </c>
      <c r="AO407" s="6">
        <f t="shared" si="33"/>
        <v>7.7177842125663863E-9</v>
      </c>
      <c r="AP407" s="6">
        <f t="shared" si="34"/>
        <v>1.2611896671001327E-9</v>
      </c>
      <c r="AR407" s="6">
        <f t="shared" si="35"/>
        <v>-5.9600000000000897</v>
      </c>
      <c r="AS407" s="6">
        <f t="shared" si="36"/>
        <v>7.7177842125663863E-9</v>
      </c>
    </row>
    <row r="408" spans="39:45">
      <c r="AM408" s="6">
        <v>-5.9500000000000899</v>
      </c>
      <c r="AN408" s="6">
        <f t="shared" si="32"/>
        <v>-5.9500000000000899</v>
      </c>
      <c r="AO408" s="6">
        <f t="shared" si="33"/>
        <v>8.1913384034748078E-9</v>
      </c>
      <c r="AP408" s="6">
        <f t="shared" si="34"/>
        <v>1.3407124440908442E-9</v>
      </c>
      <c r="AR408" s="6">
        <f t="shared" si="35"/>
        <v>-5.9500000000000899</v>
      </c>
      <c r="AS408" s="6">
        <f t="shared" si="36"/>
        <v>8.1913384034748078E-9</v>
      </c>
    </row>
    <row r="409" spans="39:45">
      <c r="AM409" s="6">
        <v>-5.9400000000000901</v>
      </c>
      <c r="AN409" s="6">
        <f t="shared" si="32"/>
        <v>-5.9400000000000901</v>
      </c>
      <c r="AO409" s="6">
        <f t="shared" si="33"/>
        <v>8.6930799728755412E-9</v>
      </c>
      <c r="AP409" s="6">
        <f t="shared" si="34"/>
        <v>1.4251103835954577E-9</v>
      </c>
      <c r="AR409" s="6">
        <f t="shared" si="35"/>
        <v>-5.9400000000000901</v>
      </c>
      <c r="AS409" s="6">
        <f t="shared" si="36"/>
        <v>8.6930799728755412E-9</v>
      </c>
    </row>
    <row r="410" spans="39:45">
      <c r="AM410" s="6">
        <v>-5.9300000000000903</v>
      </c>
      <c r="AN410" s="6">
        <f t="shared" si="32"/>
        <v>-5.9300000000000903</v>
      </c>
      <c r="AO410" s="6">
        <f t="shared" si="33"/>
        <v>9.2246320572777708E-9</v>
      </c>
      <c r="AP410" s="6">
        <f t="shared" si="34"/>
        <v>1.5146734019214586E-9</v>
      </c>
      <c r="AR410" s="6">
        <f t="shared" si="35"/>
        <v>-5.9300000000000903</v>
      </c>
      <c r="AS410" s="6">
        <f t="shared" si="36"/>
        <v>9.2246320572777708E-9</v>
      </c>
    </row>
    <row r="411" spans="39:45">
      <c r="AM411" s="6">
        <v>-5.9200000000000896</v>
      </c>
      <c r="AN411" s="6">
        <f t="shared" si="32"/>
        <v>-5.9200000000000896</v>
      </c>
      <c r="AO411" s="6">
        <f t="shared" si="33"/>
        <v>9.7877079124359599E-9</v>
      </c>
      <c r="AP411" s="6">
        <f t="shared" si="34"/>
        <v>1.6097080934329811E-9</v>
      </c>
      <c r="AR411" s="6">
        <f t="shared" si="35"/>
        <v>-5.9200000000000896</v>
      </c>
      <c r="AS411" s="6">
        <f t="shared" si="36"/>
        <v>9.7877079124359599E-9</v>
      </c>
    </row>
    <row r="412" spans="39:45">
      <c r="AM412" s="6">
        <v>-5.9100000000000898</v>
      </c>
      <c r="AN412" s="6">
        <f t="shared" si="32"/>
        <v>-5.9100000000000898</v>
      </c>
      <c r="AO412" s="6">
        <f t="shared" si="33"/>
        <v>1.0384115717650828E-8</v>
      </c>
      <c r="AP412" s="6">
        <f t="shared" si="34"/>
        <v>1.7105386555656417E-9</v>
      </c>
      <c r="AR412" s="6">
        <f t="shared" si="35"/>
        <v>-5.9100000000000898</v>
      </c>
      <c r="AS412" s="6">
        <f t="shared" si="36"/>
        <v>1.0384115717650828E-8</v>
      </c>
    </row>
    <row r="413" spans="39:45">
      <c r="AM413" s="6">
        <v>-5.9000000000000901</v>
      </c>
      <c r="AN413" s="6">
        <f t="shared" si="32"/>
        <v>-5.9000000000000901</v>
      </c>
      <c r="AO413" s="6">
        <f t="shared" si="33"/>
        <v>1.1015763624676475E-8</v>
      </c>
      <c r="AP413" s="6">
        <f t="shared" si="34"/>
        <v>1.8175078630979666E-9</v>
      </c>
      <c r="AR413" s="6">
        <f t="shared" si="35"/>
        <v>-5.9000000000000901</v>
      </c>
      <c r="AS413" s="6">
        <f t="shared" si="36"/>
        <v>1.1015763624676475E-8</v>
      </c>
    </row>
    <row r="414" spans="39:45">
      <c r="AM414" s="6">
        <v>-5.8900000000000903</v>
      </c>
      <c r="AN414" s="6">
        <f t="shared" si="32"/>
        <v>-5.8900000000000903</v>
      </c>
      <c r="AO414" s="6">
        <f t="shared" si="33"/>
        <v>1.1684665063043642E-8</v>
      </c>
      <c r="AP414" s="6">
        <f t="shared" si="34"/>
        <v>1.9309780941837301E-9</v>
      </c>
      <c r="AR414" s="6">
        <f t="shared" si="35"/>
        <v>-5.8900000000000903</v>
      </c>
      <c r="AS414" s="6">
        <f t="shared" si="36"/>
        <v>1.1684665063043642E-8</v>
      </c>
    </row>
    <row r="415" spans="39:45">
      <c r="AM415" s="6">
        <v>-5.8800000000000896</v>
      </c>
      <c r="AN415" s="6">
        <f t="shared" si="32"/>
        <v>-5.8800000000000896</v>
      </c>
      <c r="AO415" s="6">
        <f t="shared" si="33"/>
        <v>1.2392944314143569E-8</v>
      </c>
      <c r="AP415" s="6">
        <f t="shared" si="34"/>
        <v>2.0513324107709E-9</v>
      </c>
      <c r="AR415" s="6">
        <f t="shared" si="35"/>
        <v>-5.8800000000000896</v>
      </c>
      <c r="AS415" s="6">
        <f t="shared" si="36"/>
        <v>1.2392944314143569E-8</v>
      </c>
    </row>
    <row r="416" spans="39:45">
      <c r="AM416" s="6">
        <v>-5.8700000000000898</v>
      </c>
      <c r="AN416" s="6">
        <f t="shared" si="32"/>
        <v>-5.8700000000000898</v>
      </c>
      <c r="AO416" s="6">
        <f t="shared" si="33"/>
        <v>1.3142842366975229E-8</v>
      </c>
      <c r="AP416" s="6">
        <f t="shared" si="34"/>
        <v>2.1789756961587268E-9</v>
      </c>
      <c r="AR416" s="6">
        <f t="shared" si="35"/>
        <v>-5.8700000000000898</v>
      </c>
      <c r="AS416" s="6">
        <f t="shared" si="36"/>
        <v>1.3142842366975229E-8</v>
      </c>
    </row>
    <row r="417" spans="39:45">
      <c r="AM417" s="6">
        <v>-5.86000000000009</v>
      </c>
      <c r="AN417" s="6">
        <f t="shared" si="32"/>
        <v>-5.86000000000009</v>
      </c>
      <c r="AO417" s="6">
        <f t="shared" si="33"/>
        <v>1.3936723069040061E-8</v>
      </c>
      <c r="AP417" s="6">
        <f t="shared" si="34"/>
        <v>2.3143358525766093E-9</v>
      </c>
      <c r="AR417" s="6">
        <f t="shared" si="35"/>
        <v>-5.86000000000009</v>
      </c>
      <c r="AS417" s="6">
        <f t="shared" si="36"/>
        <v>1.3936723069040061E-8</v>
      </c>
    </row>
    <row r="418" spans="39:45">
      <c r="AM418" s="6">
        <v>-5.8500000000000902</v>
      </c>
      <c r="AN418" s="6">
        <f t="shared" si="32"/>
        <v>-5.8500000000000902</v>
      </c>
      <c r="AO418" s="6">
        <f t="shared" si="33"/>
        <v>1.477707958647223E-8</v>
      </c>
      <c r="AP418" s="6">
        <f t="shared" si="34"/>
        <v>2.457865061805927E-9</v>
      </c>
      <c r="AR418" s="6">
        <f t="shared" si="35"/>
        <v>-5.8500000000000902</v>
      </c>
      <c r="AS418" s="6">
        <f t="shared" si="36"/>
        <v>1.477707958647223E-8</v>
      </c>
    </row>
    <row r="419" spans="39:45">
      <c r="AM419" s="6">
        <v>-5.8400000000000896</v>
      </c>
      <c r="AN419" s="6">
        <f t="shared" si="32"/>
        <v>-5.8400000000000896</v>
      </c>
      <c r="AO419" s="6">
        <f t="shared" si="33"/>
        <v>1.5666541188124333E-8</v>
      </c>
      <c r="AP419" s="6">
        <f t="shared" si="34"/>
        <v>2.6100411120106552E-9</v>
      </c>
      <c r="AR419" s="6">
        <f t="shared" si="35"/>
        <v>-5.8400000000000896</v>
      </c>
      <c r="AS419" s="6">
        <f t="shared" si="36"/>
        <v>1.5666541188124333E-8</v>
      </c>
    </row>
    <row r="420" spans="39:45">
      <c r="AM420" s="6">
        <v>-5.8300000000000898</v>
      </c>
      <c r="AN420" s="6">
        <f t="shared" si="32"/>
        <v>-5.8300000000000898</v>
      </c>
      <c r="AO420" s="6">
        <f t="shared" si="33"/>
        <v>1.6607880368983371E-8</v>
      </c>
      <c r="AP420" s="6">
        <f t="shared" si="34"/>
        <v>2.7713687940921894E-9</v>
      </c>
      <c r="AR420" s="6">
        <f t="shared" si="35"/>
        <v>-5.8300000000000898</v>
      </c>
      <c r="AS420" s="6">
        <f t="shared" si="36"/>
        <v>1.6607880368983371E-8</v>
      </c>
    </row>
    <row r="421" spans="39:45">
      <c r="AM421" s="6">
        <v>-5.82000000000009</v>
      </c>
      <c r="AN421" s="6">
        <f t="shared" si="32"/>
        <v>-5.82000000000009</v>
      </c>
      <c r="AO421" s="6">
        <f t="shared" si="33"/>
        <v>1.7604020328976585E-8</v>
      </c>
      <c r="AP421" s="6">
        <f t="shared" si="34"/>
        <v>2.9423813710417418E-9</v>
      </c>
      <c r="AR421" s="6">
        <f t="shared" si="35"/>
        <v>-5.82000000000009</v>
      </c>
      <c r="AS421" s="6">
        <f t="shared" si="36"/>
        <v>1.7604020328976585E-8</v>
      </c>
    </row>
    <row r="422" spans="39:45">
      <c r="AM422" s="6">
        <v>-5.8100000000000902</v>
      </c>
      <c r="AN422" s="6">
        <f t="shared" si="32"/>
        <v>-5.8100000000000902</v>
      </c>
      <c r="AO422" s="6">
        <f t="shared" si="33"/>
        <v>1.8658042823936365E-8</v>
      </c>
      <c r="AP422" s="6">
        <f t="shared" si="34"/>
        <v>3.1236421239271807E-9</v>
      </c>
      <c r="AR422" s="6">
        <f t="shared" si="35"/>
        <v>-5.8100000000000902</v>
      </c>
      <c r="AS422" s="6">
        <f t="shared" si="36"/>
        <v>1.8658042823936365E-8</v>
      </c>
    </row>
    <row r="423" spans="39:45">
      <c r="AM423" s="6">
        <v>-5.8000000000000904</v>
      </c>
      <c r="AN423" s="6">
        <f t="shared" si="32"/>
        <v>-5.8000000000000904</v>
      </c>
      <c r="AO423" s="6">
        <f t="shared" si="33"/>
        <v>1.9773196406234273E-8</v>
      </c>
      <c r="AP423" s="6">
        <f t="shared" si="34"/>
        <v>3.315745978323114E-9</v>
      </c>
      <c r="AR423" s="6">
        <f t="shared" si="35"/>
        <v>-5.8000000000000904</v>
      </c>
      <c r="AS423" s="6">
        <f t="shared" si="36"/>
        <v>1.9773196406234273E-8</v>
      </c>
    </row>
    <row r="424" spans="39:45">
      <c r="AM424" s="6">
        <v>-5.7900000000000897</v>
      </c>
      <c r="AN424" s="6">
        <f t="shared" si="32"/>
        <v>-5.7900000000000897</v>
      </c>
      <c r="AO424" s="6">
        <f t="shared" si="33"/>
        <v>2.0952905073366098E-8</v>
      </c>
      <c r="AP424" s="6">
        <f t="shared" si="34"/>
        <v>3.5193212151713628E-9</v>
      </c>
      <c r="AR424" s="6">
        <f t="shared" si="35"/>
        <v>-5.7900000000000897</v>
      </c>
      <c r="AS424" s="6">
        <f t="shared" si="36"/>
        <v>2.0952905073366098E-8</v>
      </c>
    </row>
    <row r="425" spans="39:45">
      <c r="AM425" s="6">
        <v>-5.78000000000009</v>
      </c>
      <c r="AN425" s="6">
        <f t="shared" si="32"/>
        <v>-5.78000000000009</v>
      </c>
      <c r="AO425" s="6">
        <f t="shared" si="33"/>
        <v>2.2200777343567492E-8</v>
      </c>
      <c r="AP425" s="6">
        <f t="shared" si="34"/>
        <v>3.7350312702462282E-9</v>
      </c>
      <c r="AR425" s="6">
        <f t="shared" si="35"/>
        <v>-5.78000000000009</v>
      </c>
      <c r="AS425" s="6">
        <f t="shared" si="36"/>
        <v>2.2200777343567492E-8</v>
      </c>
    </row>
    <row r="426" spans="39:45">
      <c r="AM426" s="6">
        <v>-5.7700000000000902</v>
      </c>
      <c r="AN426" s="6">
        <f t="shared" si="32"/>
        <v>-5.7700000000000902</v>
      </c>
      <c r="AO426" s="6">
        <f t="shared" si="33"/>
        <v>2.352061577837855E-8</v>
      </c>
      <c r="AP426" s="6">
        <f t="shared" si="34"/>
        <v>3.9635766265938408E-9</v>
      </c>
      <c r="AR426" s="6">
        <f t="shared" si="35"/>
        <v>-5.7700000000000902</v>
      </c>
      <c r="AS426" s="6">
        <f t="shared" si="36"/>
        <v>2.352061577837855E-8</v>
      </c>
    </row>
    <row r="427" spans="39:45">
      <c r="AM427" s="6">
        <v>-5.7600000000000904</v>
      </c>
      <c r="AN427" s="6">
        <f t="shared" si="32"/>
        <v>-5.7600000000000904</v>
      </c>
      <c r="AO427" s="6">
        <f t="shared" si="33"/>
        <v>2.4916426972937972E-8</v>
      </c>
      <c r="AP427" s="6">
        <f t="shared" si="34"/>
        <v>4.2056968045179313E-9</v>
      </c>
      <c r="AR427" s="6">
        <f t="shared" si="35"/>
        <v>-5.7600000000000904</v>
      </c>
      <c r="AS427" s="6">
        <f t="shared" si="36"/>
        <v>2.4916426972937972E-8</v>
      </c>
    </row>
    <row r="428" spans="39:45">
      <c r="AM428" s="6">
        <v>-5.7500000000000897</v>
      </c>
      <c r="AN428" s="6">
        <f t="shared" si="32"/>
        <v>-5.7500000000000897</v>
      </c>
      <c r="AO428" s="6">
        <f t="shared" si="33"/>
        <v>2.6392432035692136E-8</v>
      </c>
      <c r="AP428" s="6">
        <f t="shared" si="34"/>
        <v>4.4621724538972293E-9</v>
      </c>
      <c r="AR428" s="6">
        <f t="shared" si="35"/>
        <v>-5.7500000000000897</v>
      </c>
      <c r="AS428" s="6">
        <f t="shared" si="36"/>
        <v>2.6392432035692136E-8</v>
      </c>
    </row>
    <row r="429" spans="39:45">
      <c r="AM429" s="6">
        <v>-5.7400000000000899</v>
      </c>
      <c r="AN429" s="6">
        <f t="shared" si="32"/>
        <v>-5.7400000000000899</v>
      </c>
      <c r="AO429" s="6">
        <f t="shared" si="33"/>
        <v>2.7953077580140248E-8</v>
      </c>
      <c r="AP429" s="6">
        <f t="shared" si="34"/>
        <v>4.7338275538408569E-9</v>
      </c>
      <c r="AR429" s="6">
        <f t="shared" si="35"/>
        <v>-5.7400000000000899</v>
      </c>
      <c r="AS429" s="6">
        <f t="shared" si="36"/>
        <v>2.7953077580140248E-8</v>
      </c>
    </row>
    <row r="430" spans="39:45">
      <c r="AM430" s="6">
        <v>-5.7300000000000901</v>
      </c>
      <c r="AN430" s="6">
        <f t="shared" si="32"/>
        <v>-5.7300000000000901</v>
      </c>
      <c r="AO430" s="6">
        <f t="shared" si="33"/>
        <v>2.9603047252214796E-8</v>
      </c>
      <c r="AP430" s="6">
        <f t="shared" si="34"/>
        <v>5.0215317249194271E-9</v>
      </c>
      <c r="AR430" s="6">
        <f t="shared" si="35"/>
        <v>-5.7300000000000901</v>
      </c>
      <c r="AS430" s="6">
        <f t="shared" si="36"/>
        <v>2.9603047252214796E-8</v>
      </c>
    </row>
    <row r="431" spans="39:45">
      <c r="AM431" s="6">
        <v>-5.7200000000000903</v>
      </c>
      <c r="AN431" s="6">
        <f t="shared" si="32"/>
        <v>-5.7200000000000903</v>
      </c>
      <c r="AO431" s="6">
        <f t="shared" si="33"/>
        <v>3.1347273817903524E-8</v>
      </c>
      <c r="AP431" s="6">
        <f t="shared" si="34"/>
        <v>5.3262026594499811E-9</v>
      </c>
      <c r="AR431" s="6">
        <f t="shared" si="35"/>
        <v>-5.7200000000000903</v>
      </c>
      <c r="AS431" s="6">
        <f t="shared" si="36"/>
        <v>3.1347273817903524E-8</v>
      </c>
    </row>
    <row r="432" spans="39:45">
      <c r="AM432" s="6">
        <v>-5.7100000000000897</v>
      </c>
      <c r="AN432" s="6">
        <f t="shared" si="32"/>
        <v>-5.7100000000000897</v>
      </c>
      <c r="AO432" s="6">
        <f t="shared" si="33"/>
        <v>3.3190951836778393E-8</v>
      </c>
      <c r="AP432" s="6">
        <f t="shared" si="34"/>
        <v>5.6488086755650004E-9</v>
      </c>
      <c r="AR432" s="6">
        <f t="shared" si="35"/>
        <v>-5.7100000000000897</v>
      </c>
      <c r="AS432" s="6">
        <f t="shared" si="36"/>
        <v>3.3190951836778393E-8</v>
      </c>
    </row>
    <row r="433" spans="39:45">
      <c r="AM433" s="6">
        <v>-5.7000000000000899</v>
      </c>
      <c r="AN433" s="6">
        <f t="shared" si="32"/>
        <v>-5.7000000000000899</v>
      </c>
      <c r="AO433" s="6">
        <f t="shared" si="33"/>
        <v>3.5139550948186354E-8</v>
      </c>
      <c r="AP433" s="6">
        <f t="shared" si="34"/>
        <v>5.9903714010571289E-9</v>
      </c>
      <c r="AR433" s="6">
        <f t="shared" si="35"/>
        <v>-5.7000000000000899</v>
      </c>
      <c r="AS433" s="6">
        <f t="shared" si="36"/>
        <v>3.5139550948186354E-8</v>
      </c>
    </row>
    <row r="434" spans="39:45">
      <c r="AM434" s="6">
        <v>-5.6900000000000901</v>
      </c>
      <c r="AN434" s="6">
        <f t="shared" si="32"/>
        <v>-5.6900000000000901</v>
      </c>
      <c r="AO434" s="6">
        <f t="shared" si="33"/>
        <v>3.7198829797997002E-8</v>
      </c>
      <c r="AP434" s="6">
        <f t="shared" si="34"/>
        <v>6.3519685932650478E-9</v>
      </c>
      <c r="AR434" s="6">
        <f t="shared" si="35"/>
        <v>-5.6900000000000901</v>
      </c>
      <c r="AS434" s="6">
        <f t="shared" si="36"/>
        <v>3.7198829797997002E-8</v>
      </c>
    </row>
    <row r="435" spans="39:45">
      <c r="AM435" s="6">
        <v>-5.6800000000000903</v>
      </c>
      <c r="AN435" s="6">
        <f t="shared" si="32"/>
        <v>-5.6800000000000903</v>
      </c>
      <c r="AO435" s="6">
        <f t="shared" si="33"/>
        <v>3.9374850634978353E-8</v>
      </c>
      <c r="AP435" s="6">
        <f t="shared" si="34"/>
        <v>6.734737101550025E-9</v>
      </c>
      <c r="AR435" s="6">
        <f t="shared" si="35"/>
        <v>-5.6800000000000903</v>
      </c>
      <c r="AS435" s="6">
        <f t="shared" si="36"/>
        <v>3.9374850634978353E-8</v>
      </c>
    </row>
    <row r="436" spans="39:45">
      <c r="AM436" s="6">
        <v>-5.6700000000000896</v>
      </c>
      <c r="AN436" s="6">
        <f t="shared" si="32"/>
        <v>-5.6700000000000896</v>
      </c>
      <c r="AO436" s="6">
        <f t="shared" si="33"/>
        <v>4.1673994607102326E-8</v>
      </c>
      <c r="AP436" s="6">
        <f t="shared" si="34"/>
        <v>7.1398759792103654E-9</v>
      </c>
      <c r="AR436" s="6">
        <f t="shared" si="35"/>
        <v>-5.6700000000000896</v>
      </c>
      <c r="AS436" s="6">
        <f t="shared" si="36"/>
        <v>4.1673994607102326E-8</v>
      </c>
    </row>
    <row r="437" spans="39:45">
      <c r="AM437" s="6">
        <v>-5.6600000000000898</v>
      </c>
      <c r="AN437" s="6">
        <f t="shared" si="32"/>
        <v>-5.6600000000000898</v>
      </c>
      <c r="AO437" s="6">
        <f t="shared" si="33"/>
        <v>4.4102977789350669E-8</v>
      </c>
      <c r="AP437" s="6">
        <f t="shared" si="34"/>
        <v>7.5686497519890086E-9</v>
      </c>
      <c r="AR437" s="6">
        <f t="shared" si="35"/>
        <v>-5.6600000000000898</v>
      </c>
      <c r="AS437" s="6">
        <f t="shared" si="36"/>
        <v>4.4102977789350669E-8</v>
      </c>
    </row>
    <row r="438" spans="39:45">
      <c r="AM438" s="6">
        <v>-5.6500000000000901</v>
      </c>
      <c r="AN438" s="6">
        <f t="shared" si="32"/>
        <v>-5.6500000000000901</v>
      </c>
      <c r="AO438" s="6">
        <f t="shared" si="33"/>
        <v>4.6668867975918844E-8</v>
      </c>
      <c r="AP438" s="6">
        <f t="shared" si="34"/>
        <v>8.0223918506541069E-9</v>
      </c>
      <c r="AR438" s="6">
        <f t="shared" si="35"/>
        <v>-5.6500000000000901</v>
      </c>
      <c r="AS438" s="6">
        <f t="shared" si="36"/>
        <v>4.6668867975918844E-8</v>
      </c>
    </row>
    <row r="439" spans="39:45">
      <c r="AM439" s="6">
        <v>-5.6400000000000903</v>
      </c>
      <c r="AN439" s="6">
        <f t="shared" si="32"/>
        <v>-5.6400000000000903</v>
      </c>
      <c r="AO439" s="6">
        <f t="shared" si="33"/>
        <v>4.9379102271079224E-8</v>
      </c>
      <c r="AP439" s="6">
        <f t="shared" si="34"/>
        <v>8.5025082154648452E-9</v>
      </c>
      <c r="AR439" s="6">
        <f t="shared" si="35"/>
        <v>-5.6400000000000903</v>
      </c>
      <c r="AS439" s="6">
        <f t="shared" si="36"/>
        <v>4.9379102271079224E-8</v>
      </c>
    </row>
    <row r="440" spans="39:45">
      <c r="AM440" s="6">
        <v>-5.6300000000000896</v>
      </c>
      <c r="AN440" s="6">
        <f t="shared" si="32"/>
        <v>-5.6300000000000896</v>
      </c>
      <c r="AO440" s="6">
        <f t="shared" si="33"/>
        <v>5.2241505514398017E-8</v>
      </c>
      <c r="AP440" s="6">
        <f t="shared" si="34"/>
        <v>9.010481080688091E-9</v>
      </c>
      <c r="AR440" s="6">
        <f t="shared" si="35"/>
        <v>-5.6300000000000896</v>
      </c>
      <c r="AS440" s="6">
        <f t="shared" si="36"/>
        <v>5.2241505514398017E-8</v>
      </c>
    </row>
    <row r="441" spans="39:45">
      <c r="AM441" s="6">
        <v>-5.6200000000000898</v>
      </c>
      <c r="AN441" s="6">
        <f t="shared" si="32"/>
        <v>-5.6200000000000898</v>
      </c>
      <c r="AO441" s="6">
        <f t="shared" si="33"/>
        <v>5.5264309577469258E-8</v>
      </c>
      <c r="AP441" s="6">
        <f t="shared" si="34"/>
        <v>9.5478729476923933E-9</v>
      </c>
      <c r="AR441" s="6">
        <f t="shared" si="35"/>
        <v>-5.6200000000000898</v>
      </c>
      <c r="AS441" s="6">
        <f t="shared" si="36"/>
        <v>5.5264309577469258E-8</v>
      </c>
    </row>
    <row r="442" spans="39:45">
      <c r="AM442" s="6">
        <v>-5.61000000000009</v>
      </c>
      <c r="AN442" s="6">
        <f t="shared" si="32"/>
        <v>-5.61000000000009</v>
      </c>
      <c r="AO442" s="6">
        <f t="shared" si="33"/>
        <v>5.8456173570871106E-8</v>
      </c>
      <c r="AP442" s="6">
        <f t="shared" si="34"/>
        <v>1.0116330755528541E-8</v>
      </c>
      <c r="AR442" s="6">
        <f t="shared" si="35"/>
        <v>-5.61000000000009</v>
      </c>
      <c r="AS442" s="6">
        <f t="shared" si="36"/>
        <v>5.8456173570871106E-8</v>
      </c>
    </row>
    <row r="443" spans="39:45">
      <c r="AM443" s="6">
        <v>-5.6000000000000902</v>
      </c>
      <c r="AN443" s="6">
        <f t="shared" si="32"/>
        <v>-5.6000000000000902</v>
      </c>
      <c r="AO443" s="6">
        <f t="shared" si="33"/>
        <v>6.1826205001627153E-8</v>
      </c>
      <c r="AP443" s="6">
        <f t="shared" si="34"/>
        <v>1.0717590258296977E-8</v>
      </c>
      <c r="AR443" s="6">
        <f t="shared" si="35"/>
        <v>-5.6000000000000902</v>
      </c>
      <c r="AS443" s="6">
        <f t="shared" si="36"/>
        <v>6.1826205001627153E-8</v>
      </c>
    </row>
    <row r="444" spans="39:45">
      <c r="AM444" s="6">
        <v>-5.5900000000000896</v>
      </c>
      <c r="AN444" s="6">
        <f t="shared" si="32"/>
        <v>-5.5900000000000896</v>
      </c>
      <c r="AO444" s="6">
        <f t="shared" si="33"/>
        <v>6.5383981923118564E-8</v>
      </c>
      <c r="AP444" s="6">
        <f t="shared" si="34"/>
        <v>1.1353480619017109E-8</v>
      </c>
      <c r="AR444" s="6">
        <f t="shared" si="35"/>
        <v>-5.5900000000000896</v>
      </c>
      <c r="AS444" s="6">
        <f t="shared" si="36"/>
        <v>6.5383981923118564E-8</v>
      </c>
    </row>
    <row r="445" spans="39:45">
      <c r="AM445" s="6">
        <v>-5.5800000000000898</v>
      </c>
      <c r="AN445" s="6">
        <f t="shared" si="32"/>
        <v>-5.5800000000000898</v>
      </c>
      <c r="AO445" s="6">
        <f t="shared" si="33"/>
        <v>6.9139576121089454E-8</v>
      </c>
      <c r="AP445" s="6">
        <f t="shared" si="34"/>
        <v>1.2025929230138645E-8</v>
      </c>
      <c r="AR445" s="6">
        <f t="shared" si="35"/>
        <v>-5.5800000000000898</v>
      </c>
      <c r="AS445" s="6">
        <f t="shared" si="36"/>
        <v>6.9139576121089454E-8</v>
      </c>
    </row>
    <row r="446" spans="39:45">
      <c r="AM446" s="6">
        <v>-5.57000000000009</v>
      </c>
      <c r="AN446" s="6">
        <f t="shared" si="32"/>
        <v>-5.57000000000009</v>
      </c>
      <c r="AO446" s="6">
        <f t="shared" si="33"/>
        <v>7.3103577381172719E-8</v>
      </c>
      <c r="AP446" s="6">
        <f t="shared" si="34"/>
        <v>1.2736966771282271E-8</v>
      </c>
      <c r="AR446" s="6">
        <f t="shared" si="35"/>
        <v>-5.57000000000009</v>
      </c>
      <c r="AS446" s="6">
        <f t="shared" si="36"/>
        <v>7.3103577381172719E-8</v>
      </c>
    </row>
    <row r="447" spans="39:45">
      <c r="AM447" s="6">
        <v>-5.5600000000000902</v>
      </c>
      <c r="AN447" s="6">
        <f t="shared" si="32"/>
        <v>-5.5600000000000902</v>
      </c>
      <c r="AO447" s="6">
        <f t="shared" si="33"/>
        <v>7.7287118885190207E-8</v>
      </c>
      <c r="AP447" s="6">
        <f t="shared" si="34"/>
        <v>1.3488732515259279E-8</v>
      </c>
      <c r="AR447" s="6">
        <f t="shared" si="35"/>
        <v>-5.5600000000000902</v>
      </c>
      <c r="AS447" s="6">
        <f t="shared" si="36"/>
        <v>7.7287118885190207E-8</v>
      </c>
    </row>
    <row r="448" spans="39:45">
      <c r="AM448" s="6">
        <v>-5.5500000000000904</v>
      </c>
      <c r="AN448" s="6">
        <f t="shared" si="32"/>
        <v>-5.5500000000000904</v>
      </c>
      <c r="AO448" s="6">
        <f t="shared" si="33"/>
        <v>8.1701903785391109E-8</v>
      </c>
      <c r="AP448" s="6">
        <f t="shared" si="34"/>
        <v>1.4283479893901997E-8</v>
      </c>
      <c r="AR448" s="6">
        <f t="shared" si="35"/>
        <v>-5.5500000000000904</v>
      </c>
      <c r="AS448" s="6">
        <f t="shared" si="36"/>
        <v>8.1701903785391109E-8</v>
      </c>
    </row>
    <row r="449" spans="39:45">
      <c r="AM449" s="6">
        <v>-5.5400000000001004</v>
      </c>
      <c r="AN449" s="6">
        <f t="shared" si="32"/>
        <v>-5.5400000000001004</v>
      </c>
      <c r="AO449" s="6">
        <f t="shared" si="33"/>
        <v>8.6360233007761851E-8</v>
      </c>
      <c r="AP449" s="6">
        <f t="shared" si="34"/>
        <v>1.5123582335737579E-8</v>
      </c>
      <c r="AR449" s="6">
        <f t="shared" si="35"/>
        <v>-5.5400000000001004</v>
      </c>
      <c r="AS449" s="6">
        <f t="shared" si="36"/>
        <v>8.6360233007761851E-8</v>
      </c>
    </row>
    <row r="450" spans="39:45">
      <c r="AM450" s="6">
        <v>-5.5300000000000997</v>
      </c>
      <c r="AN450" s="6">
        <f t="shared" si="32"/>
        <v>-5.5300000000000997</v>
      </c>
      <c r="AO450" s="6">
        <f t="shared" si="33"/>
        <v>9.1275034337614501E-8</v>
      </c>
      <c r="AP450" s="6">
        <f t="shared" si="34"/>
        <v>1.601153938806569E-8</v>
      </c>
      <c r="AR450" s="6">
        <f t="shared" si="35"/>
        <v>-5.5300000000000997</v>
      </c>
      <c r="AS450" s="6">
        <f t="shared" si="36"/>
        <v>9.1275034337614501E-8</v>
      </c>
    </row>
    <row r="451" spans="39:45">
      <c r="AM451" s="6">
        <v>-5.5200000000000999</v>
      </c>
      <c r="AN451" s="6">
        <f t="shared" ref="AN451:AN514" si="37">AM451+$C$2</f>
        <v>-5.5200000000000999</v>
      </c>
      <c r="AO451" s="6">
        <f t="shared" ref="AO451:AO514" si="38">NORMDIST(AN451,$C$2,$C$3,FALSE)</f>
        <v>9.6459892842680346E-8</v>
      </c>
      <c r="AP451" s="6">
        <f t="shared" ref="AP451:AP514" si="39">NORMDIST(AN451,$C$2,$C$3,TRUE)</f>
        <v>1.6949983136523425E-8</v>
      </c>
      <c r="AR451" s="6">
        <f t="shared" si="35"/>
        <v>-5.5200000000000999</v>
      </c>
      <c r="AS451" s="6">
        <f t="shared" si="36"/>
        <v>9.6459892842680346E-8</v>
      </c>
    </row>
    <row r="452" spans="39:45">
      <c r="AM452" s="6">
        <v>-5.5100000000001002</v>
      </c>
      <c r="AN452" s="6">
        <f t="shared" si="37"/>
        <v>-5.5100000000001002</v>
      </c>
      <c r="AO452" s="6">
        <f t="shared" si="38"/>
        <v>1.0192908269129659E-7</v>
      </c>
      <c r="AP452" s="6">
        <f t="shared" si="39"/>
        <v>1.7941684935817427E-8</v>
      </c>
      <c r="AR452" s="6">
        <f t="shared" ref="AR452:AR515" si="40">AM452</f>
        <v>-5.5100000000001002</v>
      </c>
      <c r="AS452" s="6">
        <f t="shared" ref="AS452:AS515" si="41">NORMDIST(AR452,0,1,FALSE)</f>
        <v>1.0192908269129659E-7</v>
      </c>
    </row>
    <row r="453" spans="39:45">
      <c r="AM453" s="6">
        <v>-5.5000000000001004</v>
      </c>
      <c r="AN453" s="6">
        <f t="shared" si="37"/>
        <v>-5.5000000000001004</v>
      </c>
      <c r="AO453" s="6">
        <f t="shared" si="38"/>
        <v>1.0769760042537326E-7</v>
      </c>
      <c r="AP453" s="6">
        <f t="shared" si="39"/>
        <v>1.8989562465855474E-8</v>
      </c>
      <c r="AR453" s="6">
        <f t="shared" si="40"/>
        <v>-5.5000000000001004</v>
      </c>
      <c r="AS453" s="6">
        <f t="shared" si="41"/>
        <v>1.0769760042537326E-7</v>
      </c>
    </row>
    <row r="454" spans="39:45">
      <c r="AM454" s="6">
        <v>-5.4900000000000997</v>
      </c>
      <c r="AN454" s="6">
        <f t="shared" si="37"/>
        <v>-5.4900000000000997</v>
      </c>
      <c r="AO454" s="6">
        <f t="shared" si="38"/>
        <v>1.1378119975028384E-7</v>
      </c>
      <c r="AP454" s="6">
        <f t="shared" si="39"/>
        <v>2.0096687128141636E-8</v>
      </c>
      <c r="AR454" s="6">
        <f t="shared" si="40"/>
        <v>-5.4900000000000997</v>
      </c>
      <c r="AS454" s="6">
        <f t="shared" si="41"/>
        <v>1.1378119975028384E-7</v>
      </c>
    </row>
    <row r="455" spans="39:45">
      <c r="AM455" s="6">
        <v>-5.4800000000000999</v>
      </c>
      <c r="AN455" s="6">
        <f t="shared" si="37"/>
        <v>-5.4800000000000999</v>
      </c>
      <c r="AO455" s="6">
        <f t="shared" si="38"/>
        <v>1.2019642790621671E-7</v>
      </c>
      <c r="AP455" s="6">
        <f t="shared" si="39"/>
        <v>2.1266291797921329E-8</v>
      </c>
      <c r="AR455" s="6">
        <f t="shared" si="40"/>
        <v>-5.4800000000000999</v>
      </c>
      <c r="AS455" s="6">
        <f t="shared" si="41"/>
        <v>1.2019642790621671E-7</v>
      </c>
    </row>
    <row r="456" spans="39:45">
      <c r="AM456" s="6">
        <v>-5.4700000000001001</v>
      </c>
      <c r="AN456" s="6">
        <f t="shared" si="37"/>
        <v>-5.4700000000001001</v>
      </c>
      <c r="AO456" s="6">
        <f t="shared" si="38"/>
        <v>1.269606636880596E-7</v>
      </c>
      <c r="AP456" s="6">
        <f t="shared" si="39"/>
        <v>2.2501778948227451E-8</v>
      </c>
      <c r="AR456" s="6">
        <f t="shared" si="40"/>
        <v>-5.4700000000001001</v>
      </c>
      <c r="AS456" s="6">
        <f t="shared" si="41"/>
        <v>1.269606636880596E-7</v>
      </c>
    </row>
    <row r="457" spans="39:45">
      <c r="AM457" s="6">
        <v>-5.4600000000001003</v>
      </c>
      <c r="AN457" s="6">
        <f t="shared" si="37"/>
        <v>-5.4600000000001003</v>
      </c>
      <c r="AO457" s="6">
        <f t="shared" si="38"/>
        <v>1.340921571834739E-7</v>
      </c>
      <c r="AP457" s="6">
        <f t="shared" si="39"/>
        <v>2.3806729162655772E-8</v>
      </c>
      <c r="AR457" s="6">
        <f t="shared" si="40"/>
        <v>-5.4600000000001003</v>
      </c>
      <c r="AS457" s="6">
        <f t="shared" si="41"/>
        <v>1.340921571834739E-7</v>
      </c>
    </row>
    <row r="458" spans="39:45">
      <c r="AM458" s="6">
        <v>-5.4500000000000997</v>
      </c>
      <c r="AN458" s="6">
        <f t="shared" si="37"/>
        <v>-5.4500000000000997</v>
      </c>
      <c r="AO458" s="6">
        <f t="shared" si="38"/>
        <v>1.4161007130153476E-7</v>
      </c>
      <c r="AP458" s="6">
        <f t="shared" si="39"/>
        <v>2.5184910054412782E-8</v>
      </c>
      <c r="AR458" s="6">
        <f t="shared" si="40"/>
        <v>-5.4500000000000997</v>
      </c>
      <c r="AS458" s="6">
        <f t="shared" si="41"/>
        <v>1.4161007130153476E-7</v>
      </c>
    </row>
    <row r="459" spans="39:45">
      <c r="AM459" s="6">
        <v>-5.4400000000000999</v>
      </c>
      <c r="AN459" s="6">
        <f t="shared" si="37"/>
        <v>-5.4400000000000999</v>
      </c>
      <c r="AO459" s="6">
        <f t="shared" si="38"/>
        <v>1.4953452516707841E-7</v>
      </c>
      <c r="AP459" s="6">
        <f t="shared" si="39"/>
        <v>2.6640285609914766E-8</v>
      </c>
      <c r="AR459" s="6">
        <f t="shared" si="40"/>
        <v>-5.4400000000000999</v>
      </c>
      <c r="AS459" s="6">
        <f t="shared" si="41"/>
        <v>1.4953452516707841E-7</v>
      </c>
    </row>
    <row r="460" spans="39:45">
      <c r="AM460" s="6">
        <v>-5.4300000000001001</v>
      </c>
      <c r="AN460" s="6">
        <f t="shared" si="37"/>
        <v>-5.4300000000001001</v>
      </c>
      <c r="AO460" s="6">
        <f t="shared" si="38"/>
        <v>1.5788663945880451E-7</v>
      </c>
      <c r="AP460" s="6">
        <f t="shared" si="39"/>
        <v>2.8177025975982844E-8</v>
      </c>
      <c r="AR460" s="6">
        <f t="shared" si="40"/>
        <v>-5.4300000000001001</v>
      </c>
      <c r="AS460" s="6">
        <f t="shared" si="41"/>
        <v>1.5788663945880451E-7</v>
      </c>
    </row>
    <row r="461" spans="39:45">
      <c r="AM461" s="6">
        <v>-5.4200000000001003</v>
      </c>
      <c r="AN461" s="6">
        <f t="shared" si="37"/>
        <v>-5.4200000000001003</v>
      </c>
      <c r="AO461" s="6">
        <f t="shared" si="38"/>
        <v>1.6668858377213765E-7</v>
      </c>
      <c r="AP461" s="6">
        <f t="shared" si="39"/>
        <v>2.9799517710474296E-8</v>
      </c>
      <c r="AR461" s="6">
        <f t="shared" si="40"/>
        <v>-5.4200000000001003</v>
      </c>
      <c r="AS461" s="6">
        <f t="shared" si="41"/>
        <v>1.6668858377213765E-7</v>
      </c>
    </row>
    <row r="462" spans="39:45">
      <c r="AM462" s="6">
        <v>-5.4100000000000996</v>
      </c>
      <c r="AN462" s="6">
        <f t="shared" si="37"/>
        <v>-5.4100000000000996</v>
      </c>
      <c r="AO462" s="6">
        <f t="shared" si="38"/>
        <v>1.7596362609095119E-7</v>
      </c>
      <c r="AP462" s="6">
        <f t="shared" si="39"/>
        <v>3.1512374517014979E-8</v>
      </c>
      <c r="AR462" s="6">
        <f t="shared" si="40"/>
        <v>-5.4100000000000996</v>
      </c>
      <c r="AS462" s="6">
        <f t="shared" si="41"/>
        <v>1.7596362609095119E-7</v>
      </c>
    </row>
    <row r="463" spans="39:45">
      <c r="AM463" s="6">
        <v>-5.4000000000000998</v>
      </c>
      <c r="AN463" s="6">
        <f t="shared" si="37"/>
        <v>-5.4000000000000998</v>
      </c>
      <c r="AO463" s="6">
        <f t="shared" si="38"/>
        <v>1.8573618445542931E-7</v>
      </c>
      <c r="AP463" s="6">
        <f t="shared" si="39"/>
        <v>3.3320448485355385E-8</v>
      </c>
      <c r="AR463" s="6">
        <f t="shared" si="40"/>
        <v>-5.4000000000000998</v>
      </c>
      <c r="AS463" s="6">
        <f t="shared" si="41"/>
        <v>1.8573618445542931E-7</v>
      </c>
    </row>
    <row r="464" spans="39:45">
      <c r="AM464" s="6">
        <v>-5.3900000000001</v>
      </c>
      <c r="AN464" s="6">
        <f t="shared" si="37"/>
        <v>-5.3900000000001</v>
      </c>
      <c r="AO464" s="6">
        <f t="shared" si="38"/>
        <v>1.9603188091665131E-7</v>
      </c>
      <c r="AP464" s="6">
        <f t="shared" si="39"/>
        <v>3.5228841859763372E-8</v>
      </c>
      <c r="AR464" s="6">
        <f t="shared" si="40"/>
        <v>-5.3900000000001</v>
      </c>
      <c r="AS464" s="6">
        <f t="shared" si="41"/>
        <v>1.9603188091665131E-7</v>
      </c>
    </row>
    <row r="465" spans="39:45">
      <c r="AM465" s="6">
        <v>-5.3800000000001003</v>
      </c>
      <c r="AN465" s="6">
        <f t="shared" si="37"/>
        <v>-5.3800000000001003</v>
      </c>
      <c r="AO465" s="6">
        <f t="shared" si="38"/>
        <v>2.0687759787185374E-7</v>
      </c>
      <c r="AP465" s="6">
        <f t="shared" si="39"/>
        <v>3.7242919358784676E-8</v>
      </c>
      <c r="AR465" s="6">
        <f t="shared" si="40"/>
        <v>-5.3800000000001003</v>
      </c>
      <c r="AS465" s="6">
        <f t="shared" si="41"/>
        <v>2.0687759787185374E-7</v>
      </c>
    </row>
    <row r="466" spans="39:45">
      <c r="AM466" s="6">
        <v>-5.3700000000000996</v>
      </c>
      <c r="AN466" s="6">
        <f t="shared" si="37"/>
        <v>-5.3700000000000996</v>
      </c>
      <c r="AO466" s="6">
        <f t="shared" si="38"/>
        <v>2.1830153687786212E-7</v>
      </c>
      <c r="AP466" s="6">
        <f t="shared" si="39"/>
        <v>3.9368321070665112E-8</v>
      </c>
      <c r="AR466" s="6">
        <f t="shared" si="40"/>
        <v>-5.3700000000000996</v>
      </c>
      <c r="AS466" s="6">
        <f t="shared" si="41"/>
        <v>2.1830153687786212E-7</v>
      </c>
    </row>
    <row r="467" spans="39:45">
      <c r="AM467" s="6">
        <v>-5.3600000000000998</v>
      </c>
      <c r="AN467" s="6">
        <f t="shared" si="37"/>
        <v>-5.3600000000000998</v>
      </c>
      <c r="AO467" s="6">
        <f t="shared" si="38"/>
        <v>2.3033328004379786E-7</v>
      </c>
      <c r="AP467" s="6">
        <f t="shared" si="39"/>
        <v>4.1610975949717524E-8</v>
      </c>
      <c r="AR467" s="6">
        <f t="shared" si="40"/>
        <v>-5.3600000000000998</v>
      </c>
      <c r="AS467" s="6">
        <f t="shared" si="41"/>
        <v>2.3033328004379786E-7</v>
      </c>
    </row>
    <row r="468" spans="39:45">
      <c r="AM468" s="6">
        <v>-5.3500000000001</v>
      </c>
      <c r="AN468" s="6">
        <f t="shared" si="37"/>
        <v>-5.3500000000001</v>
      </c>
      <c r="AO468" s="6">
        <f t="shared" si="38"/>
        <v>2.4300385410792274E-7</v>
      </c>
      <c r="AP468" s="6">
        <f t="shared" si="39"/>
        <v>4.3977115939947642E-8</v>
      </c>
      <c r="AR468" s="6">
        <f t="shared" si="40"/>
        <v>-5.3500000000001</v>
      </c>
      <c r="AS468" s="6">
        <f t="shared" si="41"/>
        <v>2.4300385410792274E-7</v>
      </c>
    </row>
    <row r="469" spans="39:45">
      <c r="AM469" s="6">
        <v>-5.3400000000001002</v>
      </c>
      <c r="AN469" s="6">
        <f t="shared" si="37"/>
        <v>-5.3400000000001002</v>
      </c>
      <c r="AO469" s="6">
        <f t="shared" si="38"/>
        <v>2.5634579730732175E-7</v>
      </c>
      <c r="AP469" s="6">
        <f t="shared" si="39"/>
        <v>4.6473290753320096E-8</v>
      </c>
      <c r="AR469" s="6">
        <f t="shared" si="40"/>
        <v>-5.3400000000001002</v>
      </c>
      <c r="AS469" s="6">
        <f t="shared" si="41"/>
        <v>2.5634579730732175E-7</v>
      </c>
    </row>
    <row r="470" spans="39:45">
      <c r="AM470" s="6">
        <v>-5.3300000000001004</v>
      </c>
      <c r="AN470" s="6">
        <f t="shared" si="37"/>
        <v>-5.3300000000001004</v>
      </c>
      <c r="AO470" s="6">
        <f t="shared" si="38"/>
        <v>2.7039322915314794E-7</v>
      </c>
      <c r="AP470" s="6">
        <f t="shared" si="39"/>
        <v>4.910638333115337E-8</v>
      </c>
      <c r="AR470" s="6">
        <f t="shared" si="40"/>
        <v>-5.3300000000001004</v>
      </c>
      <c r="AS470" s="6">
        <f t="shared" si="41"/>
        <v>2.7039322915314794E-7</v>
      </c>
    </row>
    <row r="471" spans="39:45">
      <c r="AM471" s="6">
        <v>-5.3200000000000998</v>
      </c>
      <c r="AN471" s="6">
        <f t="shared" si="37"/>
        <v>-5.3200000000000998</v>
      </c>
      <c r="AO471" s="6">
        <f t="shared" si="38"/>
        <v>2.8518192322824664E-7</v>
      </c>
      <c r="AP471" s="6">
        <f t="shared" si="39"/>
        <v>5.1883626018280926E-8</v>
      </c>
      <c r="AR471" s="6">
        <f t="shared" si="40"/>
        <v>-5.3200000000000998</v>
      </c>
      <c r="AS471" s="6">
        <f t="shared" si="41"/>
        <v>2.8518192322824664E-7</v>
      </c>
    </row>
    <row r="472" spans="39:45">
      <c r="AM472" s="6">
        <v>-5.3100000000001</v>
      </c>
      <c r="AN472" s="6">
        <f t="shared" si="37"/>
        <v>-5.3100000000001</v>
      </c>
      <c r="AO472" s="6">
        <f t="shared" si="38"/>
        <v>3.0074938312822345E-7</v>
      </c>
      <c r="AP472" s="6">
        <f t="shared" si="39"/>
        <v>5.4812617480800256E-8</v>
      </c>
      <c r="AR472" s="6">
        <f t="shared" si="40"/>
        <v>-5.3100000000001</v>
      </c>
      <c r="AS472" s="6">
        <f t="shared" si="41"/>
        <v>3.0074938312822345E-7</v>
      </c>
    </row>
    <row r="473" spans="39:45">
      <c r="AM473" s="6">
        <v>-5.3000000000001002</v>
      </c>
      <c r="AN473" s="6">
        <f t="shared" si="37"/>
        <v>-5.3000000000001002</v>
      </c>
      <c r="AO473" s="6">
        <f t="shared" si="38"/>
        <v>3.1713492167142909E-7</v>
      </c>
      <c r="AP473" s="6">
        <f t="shared" si="39"/>
        <v>5.7901340399475686E-8</v>
      </c>
      <c r="AR473" s="6">
        <f t="shared" si="40"/>
        <v>-5.3000000000001002</v>
      </c>
      <c r="AS473" s="6">
        <f t="shared" si="41"/>
        <v>3.1713492167142909E-7</v>
      </c>
    </row>
    <row r="474" spans="39:45">
      <c r="AM474" s="6">
        <v>-5.2900000000001004</v>
      </c>
      <c r="AN474" s="6">
        <f t="shared" si="37"/>
        <v>-5.2900000000001004</v>
      </c>
      <c r="AO474" s="6">
        <f t="shared" si="38"/>
        <v>3.3437974350780242E-7</v>
      </c>
      <c r="AP474" s="6">
        <f t="shared" si="39"/>
        <v>6.1158179972120601E-8</v>
      </c>
      <c r="AR474" s="6">
        <f t="shared" si="40"/>
        <v>-5.2900000000001004</v>
      </c>
      <c r="AS474" s="6">
        <f t="shared" si="41"/>
        <v>3.3437974350780242E-7</v>
      </c>
    </row>
    <row r="475" spans="39:45">
      <c r="AM475" s="6">
        <v>-5.2800000000000997</v>
      </c>
      <c r="AN475" s="6">
        <f t="shared" si="37"/>
        <v>-5.2800000000000997</v>
      </c>
      <c r="AO475" s="6">
        <f t="shared" si="38"/>
        <v>3.5252703126121842E-7</v>
      </c>
      <c r="AP475" s="6">
        <f t="shared" si="39"/>
        <v>6.4591943259623518E-8</v>
      </c>
      <c r="AR475" s="6">
        <f t="shared" si="40"/>
        <v>-5.2800000000000997</v>
      </c>
      <c r="AS475" s="6">
        <f t="shared" si="41"/>
        <v>3.5252703126121842E-7</v>
      </c>
    </row>
    <row r="476" spans="39:45">
      <c r="AM476" s="6">
        <v>-5.2700000000000999</v>
      </c>
      <c r="AN476" s="6">
        <f t="shared" si="37"/>
        <v>-5.2700000000000999</v>
      </c>
      <c r="AO476" s="6">
        <f t="shared" si="38"/>
        <v>3.716220353447538E-7</v>
      </c>
      <c r="AP476" s="6">
        <f t="shared" si="39"/>
        <v>6.8211879411642554E-8</v>
      </c>
      <c r="AR476" s="6">
        <f t="shared" si="40"/>
        <v>-5.2700000000000999</v>
      </c>
      <c r="AS476" s="6">
        <f t="shared" si="41"/>
        <v>3.716220353447538E-7</v>
      </c>
    </row>
    <row r="477" spans="39:45">
      <c r="AM477" s="6">
        <v>-5.2600000000001002</v>
      </c>
      <c r="AN477" s="6">
        <f t="shared" si="37"/>
        <v>-5.2600000000001002</v>
      </c>
      <c r="AO477" s="6">
        <f t="shared" si="38"/>
        <v>3.9171216759327419E-7</v>
      </c>
      <c r="AP477" s="6">
        <f t="shared" si="39"/>
        <v>7.2027700809419865E-8</v>
      </c>
      <c r="AR477" s="6">
        <f t="shared" si="40"/>
        <v>-5.2600000000001002</v>
      </c>
      <c r="AS477" s="6">
        <f t="shared" si="41"/>
        <v>3.9171216759327419E-7</v>
      </c>
    </row>
    <row r="478" spans="39:45">
      <c r="AM478" s="6">
        <v>-5.2500000000001004</v>
      </c>
      <c r="AN478" s="6">
        <f t="shared" si="37"/>
        <v>-5.2500000000001004</v>
      </c>
      <c r="AO478" s="6">
        <f t="shared" si="38"/>
        <v>4.1284709886278199E-7</v>
      </c>
      <c r="AP478" s="6">
        <f t="shared" si="39"/>
        <v>7.6049605164625875E-8</v>
      </c>
      <c r="AR478" s="6">
        <f t="shared" si="40"/>
        <v>-5.2500000000001004</v>
      </c>
      <c r="AS478" s="6">
        <f t="shared" si="41"/>
        <v>4.1284709886278199E-7</v>
      </c>
    </row>
    <row r="479" spans="39:45">
      <c r="AM479" s="6">
        <v>-5.2400000000000997</v>
      </c>
      <c r="AN479" s="6">
        <f t="shared" si="37"/>
        <v>-5.2400000000000997</v>
      </c>
      <c r="AO479" s="6">
        <f t="shared" si="38"/>
        <v>4.3507886075128444E-7</v>
      </c>
      <c r="AP479" s="6">
        <f t="shared" si="39"/>
        <v>8.0288298614674373E-8</v>
      </c>
      <c r="AR479" s="6">
        <f t="shared" si="40"/>
        <v>-5.2400000000000997</v>
      </c>
      <c r="AS479" s="6">
        <f t="shared" si="41"/>
        <v>4.3507886075128444E-7</v>
      </c>
    </row>
    <row r="480" spans="39:45">
      <c r="AM480" s="6">
        <v>-5.2300000000000999</v>
      </c>
      <c r="AN480" s="6">
        <f t="shared" si="37"/>
        <v>-5.2300000000000999</v>
      </c>
      <c r="AO480" s="6">
        <f t="shared" si="38"/>
        <v>4.5846195160129426E-7</v>
      </c>
      <c r="AP480" s="6">
        <f t="shared" si="39"/>
        <v>8.4755019856518469E-8</v>
      </c>
      <c r="AR480" s="6">
        <f t="shared" si="40"/>
        <v>-5.2300000000000999</v>
      </c>
      <c r="AS480" s="6">
        <f t="shared" si="41"/>
        <v>4.5846195160129426E-7</v>
      </c>
    </row>
    <row r="481" spans="39:45">
      <c r="AM481" s="6">
        <v>-5.2200000000001001</v>
      </c>
      <c r="AN481" s="6">
        <f t="shared" si="37"/>
        <v>-5.2200000000001001</v>
      </c>
      <c r="AO481" s="6">
        <f t="shared" si="38"/>
        <v>4.8305344694971503E-7</v>
      </c>
      <c r="AP481" s="6">
        <f t="shared" si="39"/>
        <v>8.9461565362569086E-8</v>
      </c>
      <c r="AR481" s="6">
        <f t="shared" si="40"/>
        <v>-5.2200000000001001</v>
      </c>
      <c r="AS481" s="6">
        <f t="shared" si="41"/>
        <v>4.8305344694971503E-7</v>
      </c>
    </row>
    <row r="482" spans="39:45">
      <c r="AM482" s="6">
        <v>-5.2100000000001003</v>
      </c>
      <c r="AN482" s="6">
        <f t="shared" si="37"/>
        <v>-5.2100000000001003</v>
      </c>
      <c r="AO482" s="6">
        <f t="shared" si="38"/>
        <v>5.0891311459649917E-7</v>
      </c>
      <c r="AP482" s="6">
        <f t="shared" si="39"/>
        <v>9.4420315724060557E-8</v>
      </c>
      <c r="AR482" s="6">
        <f t="shared" si="40"/>
        <v>-5.2100000000001003</v>
      </c>
      <c r="AS482" s="6">
        <f t="shared" si="41"/>
        <v>5.0891311459649917E-7</v>
      </c>
    </row>
    <row r="483" spans="39:45">
      <c r="AM483" s="6">
        <v>-5.2000000000000997</v>
      </c>
      <c r="AN483" s="6">
        <f t="shared" si="37"/>
        <v>-5.2000000000000997</v>
      </c>
      <c r="AO483" s="6">
        <f t="shared" si="38"/>
        <v>5.3610353446948416E-7</v>
      </c>
      <c r="AP483" s="6">
        <f t="shared" si="39"/>
        <v>9.9644263168932466E-8</v>
      </c>
      <c r="AR483" s="6">
        <f t="shared" si="40"/>
        <v>-5.2000000000000997</v>
      </c>
      <c r="AS483" s="6">
        <f t="shared" si="41"/>
        <v>5.3610353446948416E-7</v>
      </c>
    </row>
    <row r="484" spans="39:45">
      <c r="AM484" s="6">
        <v>-5.1900000000000999</v>
      </c>
      <c r="AN484" s="6">
        <f t="shared" si="37"/>
        <v>-5.1900000000000999</v>
      </c>
      <c r="AO484" s="6">
        <f t="shared" si="38"/>
        <v>5.64690223468784E-7</v>
      </c>
      <c r="AP484" s="6">
        <f t="shared" si="39"/>
        <v>1.0514704030310168E-7</v>
      </c>
      <c r="AR484" s="6">
        <f t="shared" si="40"/>
        <v>-5.1900000000000999</v>
      </c>
      <c r="AS484" s="6">
        <f t="shared" si="41"/>
        <v>5.64690223468784E-7</v>
      </c>
    </row>
    <row r="485" spans="39:45">
      <c r="AM485" s="6">
        <v>-5.1800000000001001</v>
      </c>
      <c r="AN485" s="6">
        <f t="shared" si="37"/>
        <v>-5.1800000000001001</v>
      </c>
      <c r="AO485" s="6">
        <f t="shared" si="38"/>
        <v>5.9474176548046672E-7</v>
      </c>
      <c r="AP485" s="6">
        <f t="shared" si="39"/>
        <v>1.1094295012586722E-7</v>
      </c>
      <c r="AR485" s="6">
        <f t="shared" si="40"/>
        <v>-5.1800000000001001</v>
      </c>
      <c r="AS485" s="6">
        <f t="shared" si="41"/>
        <v>5.9474176548046672E-7</v>
      </c>
    </row>
    <row r="486" spans="39:45">
      <c r="AM486" s="6">
        <v>-5.1700000000001003</v>
      </c>
      <c r="AN486" s="6">
        <f t="shared" si="37"/>
        <v>-5.1700000000001003</v>
      </c>
      <c r="AO486" s="6">
        <f t="shared" si="38"/>
        <v>6.2632994675556529E-7</v>
      </c>
      <c r="AP486" s="6">
        <f t="shared" si="39"/>
        <v>1.1704699737210902E-7</v>
      </c>
      <c r="AR486" s="6">
        <f t="shared" si="40"/>
        <v>-5.1700000000001003</v>
      </c>
      <c r="AS486" s="6">
        <f t="shared" si="41"/>
        <v>6.2632994675556529E-7</v>
      </c>
    </row>
    <row r="487" spans="39:45">
      <c r="AM487" s="6">
        <v>-5.1600000000000996</v>
      </c>
      <c r="AN487" s="6">
        <f t="shared" si="37"/>
        <v>-5.1600000000000996</v>
      </c>
      <c r="AO487" s="6">
        <f t="shared" si="38"/>
        <v>6.5952989685718297E-7</v>
      </c>
      <c r="AP487" s="6">
        <f t="shared" si="39"/>
        <v>1.2347492123594674E-7</v>
      </c>
      <c r="AR487" s="6">
        <f t="shared" si="40"/>
        <v>-5.1600000000000996</v>
      </c>
      <c r="AS487" s="6">
        <f t="shared" si="41"/>
        <v>6.5952989685718297E-7</v>
      </c>
    </row>
    <row r="488" spans="39:45">
      <c r="AM488" s="6">
        <v>-5.1500000000000998</v>
      </c>
      <c r="AN488" s="6">
        <f t="shared" si="37"/>
        <v>-5.1500000000000998</v>
      </c>
      <c r="AO488" s="6">
        <f t="shared" si="38"/>
        <v>6.9442023538517849E-7</v>
      </c>
      <c r="AP488" s="6">
        <f t="shared" si="39"/>
        <v>1.3024322953257942E-7</v>
      </c>
      <c r="AR488" s="6">
        <f t="shared" si="40"/>
        <v>-5.1500000000000998</v>
      </c>
      <c r="AS488" s="6">
        <f t="shared" si="41"/>
        <v>6.9442023538517849E-7</v>
      </c>
    </row>
    <row r="489" spans="39:45">
      <c r="AM489" s="6">
        <v>-5.1400000000001</v>
      </c>
      <c r="AN489" s="6">
        <f t="shared" si="37"/>
        <v>-5.1400000000001</v>
      </c>
      <c r="AO489" s="6">
        <f t="shared" si="38"/>
        <v>7.3108322469497232E-7</v>
      </c>
      <c r="AP489" s="6">
        <f t="shared" si="39"/>
        <v>1.3736923435716266E-7</v>
      </c>
      <c r="AR489" s="6">
        <f t="shared" si="40"/>
        <v>-5.1400000000001</v>
      </c>
      <c r="AS489" s="6">
        <f t="shared" si="41"/>
        <v>7.3108322469497232E-7</v>
      </c>
    </row>
    <row r="490" spans="39:45">
      <c r="AM490" s="6">
        <v>-5.1300000000001003</v>
      </c>
      <c r="AN490" s="6">
        <f t="shared" si="37"/>
        <v>-5.1300000000001003</v>
      </c>
      <c r="AO490" s="6">
        <f t="shared" si="38"/>
        <v>7.696049288341178E-7</v>
      </c>
      <c r="AP490" s="6">
        <f t="shared" si="39"/>
        <v>1.4487108930176706E-7</v>
      </c>
      <c r="AR490" s="6">
        <f t="shared" si="40"/>
        <v>-5.1300000000001003</v>
      </c>
      <c r="AS490" s="6">
        <f t="shared" si="41"/>
        <v>7.696049288341178E-7</v>
      </c>
    </row>
    <row r="491" spans="39:45">
      <c r="AM491" s="6">
        <v>-5.1200000000000996</v>
      </c>
      <c r="AN491" s="6">
        <f t="shared" si="37"/>
        <v>-5.1200000000000996</v>
      </c>
      <c r="AO491" s="6">
        <f t="shared" si="38"/>
        <v>8.1007537892772133E-7</v>
      </c>
      <c r="AP491" s="6">
        <f t="shared" si="39"/>
        <v>1.5276782829375753E-7</v>
      </c>
      <c r="AR491" s="6">
        <f t="shared" si="40"/>
        <v>-5.1200000000000996</v>
      </c>
      <c r="AS491" s="6">
        <f t="shared" si="41"/>
        <v>8.1007537892772133E-7</v>
      </c>
    </row>
    <row r="492" spans="39:45">
      <c r="AM492" s="6">
        <v>-5.1100000000000998</v>
      </c>
      <c r="AN492" s="6">
        <f t="shared" si="37"/>
        <v>-5.1100000000000998</v>
      </c>
      <c r="AO492" s="6">
        <f t="shared" si="38"/>
        <v>8.5258874525135124E-7</v>
      </c>
      <c r="AP492" s="6">
        <f t="shared" si="39"/>
        <v>1.610794061212547E-7</v>
      </c>
      <c r="AR492" s="6">
        <f t="shared" si="40"/>
        <v>-5.1100000000000998</v>
      </c>
      <c r="AS492" s="6">
        <f t="shared" si="41"/>
        <v>8.5258874525135124E-7</v>
      </c>
    </row>
    <row r="493" spans="39:45">
      <c r="AM493" s="6">
        <v>-5.1000000000001</v>
      </c>
      <c r="AN493" s="6">
        <f t="shared" si="37"/>
        <v>-5.1000000000001</v>
      </c>
      <c r="AO493" s="6">
        <f t="shared" si="38"/>
        <v>8.9724351623787465E-7</v>
      </c>
      <c r="AP493" s="6">
        <f t="shared" si="39"/>
        <v>1.698267407137956E-7</v>
      </c>
      <c r="AR493" s="6">
        <f t="shared" si="40"/>
        <v>-5.1000000000001</v>
      </c>
      <c r="AS493" s="6">
        <f t="shared" si="41"/>
        <v>8.9724351623787465E-7</v>
      </c>
    </row>
    <row r="494" spans="39:45">
      <c r="AM494" s="6">
        <v>-5.0900000000001002</v>
      </c>
      <c r="AN494" s="6">
        <f t="shared" si="37"/>
        <v>-5.0900000000001002</v>
      </c>
      <c r="AO494" s="6">
        <f t="shared" si="38"/>
        <v>9.4414268467260422E-7</v>
      </c>
      <c r="AP494" s="6">
        <f t="shared" si="39"/>
        <v>1.7903175724878104E-7</v>
      </c>
      <c r="AR494" s="6">
        <f t="shared" si="40"/>
        <v>-5.0900000000001002</v>
      </c>
      <c r="AS494" s="6">
        <f t="shared" si="41"/>
        <v>9.4414268467260422E-7</v>
      </c>
    </row>
    <row r="495" spans="39:45">
      <c r="AM495" s="6">
        <v>-5.0800000000001004</v>
      </c>
      <c r="AN495" s="6">
        <f t="shared" si="37"/>
        <v>-5.0800000000001004</v>
      </c>
      <c r="AO495" s="6">
        <f t="shared" si="38"/>
        <v>9.933939413394055E-7</v>
      </c>
      <c r="AP495" s="6">
        <f t="shared" si="39"/>
        <v>1.8871743415690996E-7</v>
      </c>
      <c r="AR495" s="6">
        <f t="shared" si="40"/>
        <v>-5.0800000000001004</v>
      </c>
      <c r="AS495" s="6">
        <f t="shared" si="41"/>
        <v>9.933939413394055E-7</v>
      </c>
    </row>
    <row r="496" spans="39:45">
      <c r="AM496" s="6">
        <v>-5.0700000000001104</v>
      </c>
      <c r="AN496" s="6">
        <f t="shared" si="37"/>
        <v>-5.0700000000001104</v>
      </c>
      <c r="AO496" s="6">
        <f t="shared" si="38"/>
        <v>1.0451098763887328E-6</v>
      </c>
      <c r="AP496" s="6">
        <f t="shared" si="39"/>
        <v>1.9890785110244711E-7</v>
      </c>
      <c r="AR496" s="6">
        <f t="shared" si="40"/>
        <v>-5.0700000000001104</v>
      </c>
      <c r="AS496" s="6">
        <f t="shared" si="41"/>
        <v>1.0451098763887328E-6</v>
      </c>
    </row>
    <row r="497" spans="39:45">
      <c r="AM497" s="6">
        <v>-5.0600000000001097</v>
      </c>
      <c r="AN497" s="6">
        <f t="shared" si="37"/>
        <v>-5.0600000000001097</v>
      </c>
      <c r="AO497" s="6">
        <f t="shared" si="38"/>
        <v>1.0994081887075917E-6</v>
      </c>
      <c r="AP497" s="6">
        <f t="shared" si="39"/>
        <v>2.0962823901698806E-7</v>
      </c>
      <c r="AR497" s="6">
        <f t="shared" si="40"/>
        <v>-5.0600000000001097</v>
      </c>
      <c r="AS497" s="6">
        <f t="shared" si="41"/>
        <v>1.0994081887075917E-6</v>
      </c>
    </row>
    <row r="498" spans="39:45">
      <c r="AM498" s="6">
        <v>-5.05000000000011</v>
      </c>
      <c r="AN498" s="6">
        <f t="shared" si="37"/>
        <v>-5.05000000000011</v>
      </c>
      <c r="AO498" s="6">
        <f t="shared" si="38"/>
        <v>1.1564119035791401E-6</v>
      </c>
      <c r="AP498" s="6">
        <f t="shared" si="39"/>
        <v>2.2090503226803412E-7</v>
      </c>
      <c r="AR498" s="6">
        <f t="shared" si="40"/>
        <v>-5.05000000000011</v>
      </c>
      <c r="AS498" s="6">
        <f t="shared" si="41"/>
        <v>1.1564119035791401E-6</v>
      </c>
    </row>
    <row r="499" spans="39:45">
      <c r="AM499" s="6">
        <v>-5.0400000000001102</v>
      </c>
      <c r="AN499" s="6">
        <f t="shared" si="37"/>
        <v>-5.0400000000001102</v>
      </c>
      <c r="AO499" s="6">
        <f t="shared" si="38"/>
        <v>1.2162495989306438E-6</v>
      </c>
      <c r="AP499" s="6">
        <f t="shared" si="39"/>
        <v>2.3276592304695156E-7</v>
      </c>
      <c r="AR499" s="6">
        <f t="shared" si="40"/>
        <v>-5.0400000000001102</v>
      </c>
      <c r="AS499" s="6">
        <f t="shared" si="41"/>
        <v>1.2162495989306438E-6</v>
      </c>
    </row>
    <row r="500" spans="39:45">
      <c r="AM500" s="6">
        <v>-5.0300000000001104</v>
      </c>
      <c r="AN500" s="6">
        <f t="shared" si="37"/>
        <v>-5.0300000000001104</v>
      </c>
      <c r="AO500" s="6">
        <f t="shared" si="38"/>
        <v>1.279055640475865E-6</v>
      </c>
      <c r="AP500" s="6">
        <f t="shared" si="39"/>
        <v>2.452399180635711E-7</v>
      </c>
      <c r="AR500" s="6">
        <f t="shared" si="40"/>
        <v>-5.0300000000001104</v>
      </c>
      <c r="AS500" s="6">
        <f t="shared" si="41"/>
        <v>1.279055640475865E-6</v>
      </c>
    </row>
    <row r="501" spans="39:45">
      <c r="AM501" s="6">
        <v>-5.0200000000001097</v>
      </c>
      <c r="AN501" s="6">
        <f t="shared" si="37"/>
        <v>-5.0200000000001097</v>
      </c>
      <c r="AO501" s="6">
        <f t="shared" si="38"/>
        <v>1.3449704260687013E-6</v>
      </c>
      <c r="AP501" s="6">
        <f t="shared" si="39"/>
        <v>2.5835739763800795E-7</v>
      </c>
      <c r="AR501" s="6">
        <f t="shared" si="40"/>
        <v>-5.0200000000001097</v>
      </c>
      <c r="AS501" s="6">
        <f t="shared" si="41"/>
        <v>1.3449704260687013E-6</v>
      </c>
    </row>
    <row r="502" spans="39:45">
      <c r="AM502" s="6">
        <v>-5.0100000000001099</v>
      </c>
      <c r="AN502" s="6">
        <f t="shared" si="37"/>
        <v>-5.0100000000001099</v>
      </c>
      <c r="AO502" s="6">
        <f t="shared" si="38"/>
        <v>1.4141406395942221E-6</v>
      </c>
      <c r="AP502" s="6">
        <f t="shared" si="39"/>
        <v>2.7215017728343556E-7</v>
      </c>
      <c r="AR502" s="6">
        <f t="shared" si="40"/>
        <v>-5.0100000000001099</v>
      </c>
      <c r="AS502" s="6">
        <f t="shared" si="41"/>
        <v>1.4141406395942221E-6</v>
      </c>
    </row>
    <row r="503" spans="39:45">
      <c r="AM503" s="6">
        <v>-5.0000000000001101</v>
      </c>
      <c r="AN503" s="6">
        <f t="shared" si="37"/>
        <v>-5.0000000000001101</v>
      </c>
      <c r="AO503" s="6">
        <f t="shared" si="38"/>
        <v>1.486719514733479E-6</v>
      </c>
      <c r="AP503" s="6">
        <f t="shared" si="39"/>
        <v>2.8665157187684922E-7</v>
      </c>
      <c r="AR503" s="6">
        <f t="shared" si="40"/>
        <v>-5.0000000000001101</v>
      </c>
      <c r="AS503" s="6">
        <f t="shared" si="41"/>
        <v>1.486719514733479E-6</v>
      </c>
    </row>
    <row r="504" spans="39:45">
      <c r="AM504" s="6">
        <v>-4.9900000000001103</v>
      </c>
      <c r="AN504" s="6">
        <f t="shared" si="37"/>
        <v>-4.9900000000001103</v>
      </c>
      <c r="AO504" s="6">
        <f t="shared" si="38"/>
        <v>1.5628671089484323E-6</v>
      </c>
      <c r="AP504" s="6">
        <f t="shared" si="39"/>
        <v>3.0189603439367829E-7</v>
      </c>
      <c r="AR504" s="6">
        <f t="shared" si="40"/>
        <v>-4.9900000000001103</v>
      </c>
      <c r="AS504" s="6">
        <f t="shared" si="41"/>
        <v>1.5628671089484323E-6</v>
      </c>
    </row>
    <row r="505" spans="39:45">
      <c r="AM505" s="6">
        <v>-4.9800000000001097</v>
      </c>
      <c r="AN505" s="6">
        <f t="shared" si="37"/>
        <v>-4.9800000000001097</v>
      </c>
      <c r="AO505" s="6">
        <f t="shared" si="38"/>
        <v>1.6427505880441752E-6</v>
      </c>
      <c r="AP505" s="6">
        <f t="shared" si="39"/>
        <v>3.1792125332330556E-7</v>
      </c>
      <c r="AR505" s="6">
        <f t="shared" si="40"/>
        <v>-4.9800000000001097</v>
      </c>
      <c r="AS505" s="6">
        <f t="shared" si="41"/>
        <v>1.6427505880441752E-6</v>
      </c>
    </row>
    <row r="506" spans="39:45">
      <c r="AM506" s="6">
        <v>-4.9700000000001099</v>
      </c>
      <c r="AN506" s="6">
        <f t="shared" si="37"/>
        <v>-4.9700000000001099</v>
      </c>
      <c r="AO506" s="6">
        <f t="shared" si="38"/>
        <v>1.7265445216761287E-6</v>
      </c>
      <c r="AP506" s="6">
        <f t="shared" si="39"/>
        <v>3.3476495220341462E-7</v>
      </c>
      <c r="AR506" s="6">
        <f t="shared" si="40"/>
        <v>-4.9700000000001099</v>
      </c>
      <c r="AS506" s="6">
        <f t="shared" si="41"/>
        <v>1.7265445216761287E-6</v>
      </c>
    </row>
    <row r="507" spans="39:45">
      <c r="AM507" s="6">
        <v>-4.9600000000001101</v>
      </c>
      <c r="AN507" s="6">
        <f t="shared" si="37"/>
        <v>-4.9600000000001101</v>
      </c>
      <c r="AO507" s="6">
        <f t="shared" si="38"/>
        <v>1.8144311901810408E-6</v>
      </c>
      <c r="AP507" s="6">
        <f t="shared" si="39"/>
        <v>3.5246589946691387E-7</v>
      </c>
      <c r="AR507" s="6">
        <f t="shared" si="40"/>
        <v>-4.9600000000001101</v>
      </c>
      <c r="AS507" s="6">
        <f t="shared" si="41"/>
        <v>1.8144311901810408E-6</v>
      </c>
    </row>
    <row r="508" spans="39:45">
      <c r="AM508" s="6">
        <v>-4.9500000000001103</v>
      </c>
      <c r="AN508" s="6">
        <f t="shared" si="37"/>
        <v>-4.9500000000001103</v>
      </c>
      <c r="AO508" s="6">
        <f t="shared" si="38"/>
        <v>1.9066009031217708E-6</v>
      </c>
      <c r="AP508" s="6">
        <f t="shared" si="39"/>
        <v>3.7106748251858335E-7</v>
      </c>
      <c r="AR508" s="6">
        <f t="shared" si="40"/>
        <v>-4.9500000000001103</v>
      </c>
      <c r="AS508" s="6">
        <f t="shared" si="41"/>
        <v>1.9066009031217708E-6</v>
      </c>
    </row>
    <row r="509" spans="39:45">
      <c r="AM509" s="6">
        <v>-4.9400000000001096</v>
      </c>
      <c r="AN509" s="6">
        <f t="shared" si="37"/>
        <v>-4.9400000000001096</v>
      </c>
      <c r="AO509" s="6">
        <f t="shared" si="38"/>
        <v>2.0032523299474069E-6</v>
      </c>
      <c r="AP509" s="6">
        <f t="shared" si="39"/>
        <v>3.9061300172171798E-7</v>
      </c>
      <c r="AR509" s="6">
        <f t="shared" si="40"/>
        <v>-4.9400000000001096</v>
      </c>
      <c r="AS509" s="6">
        <f t="shared" si="41"/>
        <v>2.0032523299474069E-6</v>
      </c>
    </row>
    <row r="510" spans="39:45">
      <c r="AM510" s="6">
        <v>-4.9300000000001098</v>
      </c>
      <c r="AN510" s="6">
        <f t="shared" si="37"/>
        <v>-4.9300000000001098</v>
      </c>
      <c r="AO510" s="6">
        <f t="shared" si="38"/>
        <v>2.1045928431819852E-6</v>
      </c>
      <c r="AP510" s="6">
        <f t="shared" si="39"/>
        <v>4.1114829518740237E-7</v>
      </c>
      <c r="AR510" s="6">
        <f t="shared" si="40"/>
        <v>-4.9300000000001098</v>
      </c>
      <c r="AS510" s="6">
        <f t="shared" si="41"/>
        <v>2.1045928431819852E-6</v>
      </c>
    </row>
    <row r="511" spans="39:45">
      <c r="AM511" s="6">
        <v>-4.9200000000001101</v>
      </c>
      <c r="AN511" s="6">
        <f t="shared" si="37"/>
        <v>-4.9200000000001101</v>
      </c>
      <c r="AO511" s="6">
        <f t="shared" si="38"/>
        <v>2.2108388745672231E-6</v>
      </c>
      <c r="AP511" s="6">
        <f t="shared" si="39"/>
        <v>4.3272101568625487E-7</v>
      </c>
      <c r="AR511" s="6">
        <f t="shared" si="40"/>
        <v>-4.9200000000001101</v>
      </c>
      <c r="AS511" s="6">
        <f t="shared" si="41"/>
        <v>2.2108388745672231E-6</v>
      </c>
    </row>
    <row r="512" spans="39:45">
      <c r="AM512" s="6">
        <v>-4.9100000000001103</v>
      </c>
      <c r="AN512" s="6">
        <f t="shared" si="37"/>
        <v>-4.9100000000001103</v>
      </c>
      <c r="AO512" s="6">
        <f t="shared" si="38"/>
        <v>2.3222162845967387E-6</v>
      </c>
      <c r="AP512" s="6">
        <f t="shared" si="39"/>
        <v>4.5538219217711173E-7</v>
      </c>
      <c r="AR512" s="6">
        <f t="shared" si="40"/>
        <v>-4.9100000000001103</v>
      </c>
      <c r="AS512" s="6">
        <f t="shared" si="41"/>
        <v>2.3222162845967387E-6</v>
      </c>
    </row>
    <row r="513" spans="39:45">
      <c r="AM513" s="6">
        <v>-4.9000000000001096</v>
      </c>
      <c r="AN513" s="6">
        <f t="shared" si="37"/>
        <v>-4.9000000000001096</v>
      </c>
      <c r="AO513" s="6">
        <f t="shared" si="38"/>
        <v>2.4389607458920477E-6</v>
      </c>
      <c r="AP513" s="6">
        <f t="shared" si="39"/>
        <v>4.7918317713779857E-7</v>
      </c>
      <c r="AR513" s="6">
        <f t="shared" si="40"/>
        <v>-4.9000000000001096</v>
      </c>
      <c r="AS513" s="6">
        <f t="shared" si="41"/>
        <v>2.4389607458920477E-6</v>
      </c>
    </row>
    <row r="514" spans="39:45">
      <c r="AM514" s="6">
        <v>-4.8900000000001098</v>
      </c>
      <c r="AN514" s="6">
        <f t="shared" si="37"/>
        <v>-4.8900000000001098</v>
      </c>
      <c r="AO514" s="6">
        <f t="shared" si="38"/>
        <v>2.5613181408831611E-6</v>
      </c>
      <c r="AP514" s="6">
        <f t="shared" si="39"/>
        <v>5.0418015118403048E-7</v>
      </c>
      <c r="AR514" s="6">
        <f t="shared" si="40"/>
        <v>-4.8900000000001098</v>
      </c>
      <c r="AS514" s="6">
        <f t="shared" si="41"/>
        <v>2.5613181408831611E-6</v>
      </c>
    </row>
    <row r="515" spans="39:45">
      <c r="AM515" s="6">
        <v>-4.88000000000011</v>
      </c>
      <c r="AN515" s="6">
        <f t="shared" ref="AN515:AN578" si="42">AM515+$C$2</f>
        <v>-4.88000000000011</v>
      </c>
      <c r="AO515" s="6">
        <f t="shared" ref="AO515:AO578" si="43">NORMDIST(AN515,$C$2,$C$3,FALSE)</f>
        <v>2.6895449742700753E-6</v>
      </c>
      <c r="AP515" s="6">
        <f t="shared" ref="AP515:AP578" si="44">NORMDIST(AN515,$C$2,$C$3,TRUE)</f>
        <v>5.3042925252100304E-7</v>
      </c>
      <c r="AR515" s="6">
        <f t="shared" si="40"/>
        <v>-4.88000000000011</v>
      </c>
      <c r="AS515" s="6">
        <f t="shared" si="41"/>
        <v>2.6895449742700753E-6</v>
      </c>
    </row>
    <row r="516" spans="39:45">
      <c r="AM516" s="6">
        <v>-4.8700000000001102</v>
      </c>
      <c r="AN516" s="6">
        <f t="shared" si="42"/>
        <v>-4.8700000000001102</v>
      </c>
      <c r="AO516" s="6">
        <f t="shared" si="43"/>
        <v>2.8239088007543056E-6</v>
      </c>
      <c r="AP516" s="6">
        <f t="shared" si="44"/>
        <v>5.5799123299671294E-7</v>
      </c>
      <c r="AR516" s="6">
        <f t="shared" ref="AR516:AR579" si="45">AM516</f>
        <v>-4.8700000000001102</v>
      </c>
      <c r="AS516" s="6">
        <f t="shared" ref="AS516:AS579" si="46">NORMDIST(AR516,0,1,FALSE)</f>
        <v>2.8239088007543056E-6</v>
      </c>
    </row>
    <row r="517" spans="39:45">
      <c r="AM517" s="6">
        <v>-4.8600000000001096</v>
      </c>
      <c r="AN517" s="6">
        <f t="shared" si="42"/>
        <v>-4.8600000000001096</v>
      </c>
      <c r="AO517" s="6">
        <f t="shared" si="43"/>
        <v>2.9646886685436979E-6</v>
      </c>
      <c r="AP517" s="6">
        <f t="shared" si="44"/>
        <v>5.8692904003621038E-7</v>
      </c>
      <c r="AR517" s="6">
        <f t="shared" si="45"/>
        <v>-4.8600000000001096</v>
      </c>
      <c r="AS517" s="6">
        <f t="shared" si="46"/>
        <v>2.9646886685436979E-6</v>
      </c>
    </row>
    <row r="518" spans="39:45">
      <c r="AM518" s="6">
        <v>-4.8500000000001098</v>
      </c>
      <c r="AN518" s="6">
        <f t="shared" si="42"/>
        <v>-4.8500000000001098</v>
      </c>
      <c r="AO518" s="6">
        <f t="shared" si="43"/>
        <v>3.1121755791472855E-6</v>
      </c>
      <c r="AP518" s="6">
        <f t="shared" si="44"/>
        <v>6.1730758982303513E-7</v>
      </c>
      <c r="AR518" s="6">
        <f t="shared" si="45"/>
        <v>-4.8500000000001098</v>
      </c>
      <c r="AS518" s="6">
        <f t="shared" si="46"/>
        <v>3.1121755791472855E-6</v>
      </c>
    </row>
    <row r="519" spans="39:45">
      <c r="AM519" s="6">
        <v>-4.84000000000011</v>
      </c>
      <c r="AN519" s="6">
        <f t="shared" si="42"/>
        <v>-4.84000000000011</v>
      </c>
      <c r="AO519" s="6">
        <f t="shared" si="43"/>
        <v>3.2666729639915337E-6</v>
      </c>
      <c r="AP519" s="6">
        <f t="shared" si="44"/>
        <v>6.4919567410726131E-7</v>
      </c>
      <c r="AR519" s="6">
        <f t="shared" si="45"/>
        <v>-4.84000000000011</v>
      </c>
      <c r="AS519" s="6">
        <f t="shared" si="46"/>
        <v>3.2666729639915337E-6</v>
      </c>
    </row>
    <row r="520" spans="39:45">
      <c r="AM520" s="6">
        <v>-4.8300000000001102</v>
      </c>
      <c r="AN520" s="6">
        <f t="shared" si="42"/>
        <v>-4.8300000000001102</v>
      </c>
      <c r="AO520" s="6">
        <f t="shared" si="43"/>
        <v>3.4284971784032178E-6</v>
      </c>
      <c r="AP520" s="6">
        <f t="shared" si="44"/>
        <v>6.8266523478577312E-7</v>
      </c>
      <c r="AR520" s="6">
        <f t="shared" si="45"/>
        <v>-4.8300000000001102</v>
      </c>
      <c r="AS520" s="6">
        <f t="shared" si="46"/>
        <v>3.4284971784032178E-6</v>
      </c>
    </row>
    <row r="521" spans="39:45">
      <c r="AM521" s="6">
        <v>-4.8200000000001104</v>
      </c>
      <c r="AN521" s="6">
        <f t="shared" si="42"/>
        <v>-4.8200000000001104</v>
      </c>
      <c r="AO521" s="6">
        <f t="shared" si="43"/>
        <v>3.5979780135193361E-6</v>
      </c>
      <c r="AP521" s="6">
        <f t="shared" si="44"/>
        <v>7.1779101662450273E-7</v>
      </c>
      <c r="AR521" s="6">
        <f t="shared" si="45"/>
        <v>-4.8200000000001104</v>
      </c>
      <c r="AS521" s="6">
        <f t="shared" si="46"/>
        <v>3.5979780135193361E-6</v>
      </c>
    </row>
    <row r="522" spans="39:45">
      <c r="AM522" s="6">
        <v>-4.8100000000001097</v>
      </c>
      <c r="AN522" s="6">
        <f t="shared" si="42"/>
        <v>-4.8100000000001097</v>
      </c>
      <c r="AO522" s="6">
        <f t="shared" si="43"/>
        <v>3.77545922669935E-6</v>
      </c>
      <c r="AP522" s="6">
        <f t="shared" si="44"/>
        <v>7.5465147497677521E-7</v>
      </c>
      <c r="AR522" s="6">
        <f t="shared" si="45"/>
        <v>-4.8100000000001097</v>
      </c>
      <c r="AS522" s="6">
        <f t="shared" si="46"/>
        <v>3.77545922669935E-6</v>
      </c>
    </row>
    <row r="523" spans="39:45">
      <c r="AM523" s="6">
        <v>-4.80000000000011</v>
      </c>
      <c r="AN523" s="6">
        <f t="shared" si="42"/>
        <v>-4.80000000000011</v>
      </c>
      <c r="AO523" s="6">
        <f t="shared" si="43"/>
        <v>3.9612990910299848E-6</v>
      </c>
      <c r="AP523" s="6">
        <f t="shared" si="44"/>
        <v>7.9332831348644106E-7</v>
      </c>
      <c r="AR523" s="6">
        <f t="shared" si="45"/>
        <v>-4.80000000000011</v>
      </c>
      <c r="AS523" s="6">
        <f t="shared" si="46"/>
        <v>3.9612990910299848E-6</v>
      </c>
    </row>
    <row r="524" spans="39:45">
      <c r="AM524" s="6">
        <v>-4.7900000000001102</v>
      </c>
      <c r="AN524" s="6">
        <f t="shared" si="42"/>
        <v>-4.7900000000001102</v>
      </c>
      <c r="AO524" s="6">
        <f t="shared" si="43"/>
        <v>4.1558709645290072E-6</v>
      </c>
      <c r="AP524" s="6">
        <f t="shared" si="44"/>
        <v>8.3390664129545655E-7</v>
      </c>
      <c r="AR524" s="6">
        <f t="shared" si="45"/>
        <v>-4.7900000000001102</v>
      </c>
      <c r="AS524" s="6">
        <f t="shared" si="46"/>
        <v>4.1558709645290072E-6</v>
      </c>
    </row>
    <row r="525" spans="39:45">
      <c r="AM525" s="6">
        <v>-4.7800000000001104</v>
      </c>
      <c r="AN525" s="6">
        <f t="shared" si="42"/>
        <v>-4.7800000000001104</v>
      </c>
      <c r="AO525" s="6">
        <f t="shared" si="43"/>
        <v>4.3595638796693361E-6</v>
      </c>
      <c r="AP525" s="6">
        <f t="shared" si="44"/>
        <v>8.7647604507523624E-7</v>
      </c>
      <c r="AR525" s="6">
        <f t="shared" si="45"/>
        <v>-4.7800000000001104</v>
      </c>
      <c r="AS525" s="6">
        <f t="shared" si="46"/>
        <v>4.3595638796693361E-6</v>
      </c>
    </row>
    <row r="526" spans="39:45">
      <c r="AM526" s="6">
        <v>-4.7700000000001097</v>
      </c>
      <c r="AN526" s="6">
        <f t="shared" si="42"/>
        <v>-4.7700000000001097</v>
      </c>
      <c r="AO526" s="6">
        <f t="shared" si="43"/>
        <v>4.5727831538617474E-6</v>
      </c>
      <c r="AP526" s="6">
        <f t="shared" si="44"/>
        <v>9.2112972005509164E-7</v>
      </c>
      <c r="AR526" s="6">
        <f t="shared" si="45"/>
        <v>-4.7700000000001097</v>
      </c>
      <c r="AS526" s="6">
        <f t="shared" si="46"/>
        <v>4.5727831538617474E-6</v>
      </c>
    </row>
    <row r="527" spans="39:45">
      <c r="AM527" s="6">
        <v>-4.7600000000001099</v>
      </c>
      <c r="AN527" s="6">
        <f t="shared" si="42"/>
        <v>-4.7600000000001099</v>
      </c>
      <c r="AO527" s="6">
        <f t="shared" si="43"/>
        <v>4.7959510215500077E-6</v>
      </c>
      <c r="AP527" s="6">
        <f t="shared" si="44"/>
        <v>9.6796481519056954E-7</v>
      </c>
      <c r="AR527" s="6">
        <f t="shared" si="45"/>
        <v>-4.7600000000001099</v>
      </c>
      <c r="AS527" s="6">
        <f t="shared" si="46"/>
        <v>4.7959510215500077E-6</v>
      </c>
    </row>
    <row r="528" spans="39:45">
      <c r="AM528" s="6">
        <v>-4.7500000000001101</v>
      </c>
      <c r="AN528" s="6">
        <f t="shared" si="42"/>
        <v>-4.7500000000001101</v>
      </c>
      <c r="AO528" s="6">
        <f t="shared" si="43"/>
        <v>5.0295072885898187E-6</v>
      </c>
      <c r="AP528" s="6">
        <f t="shared" si="44"/>
        <v>1.0170833755207553E-6</v>
      </c>
      <c r="AR528" s="6">
        <f t="shared" si="45"/>
        <v>-4.7500000000001101</v>
      </c>
      <c r="AS528" s="6">
        <f t="shared" si="46"/>
        <v>5.0295072885898187E-6</v>
      </c>
    </row>
    <row r="529" spans="39:45">
      <c r="AM529" s="6">
        <v>-4.7400000000001103</v>
      </c>
      <c r="AN529" s="6">
        <f t="shared" si="42"/>
        <v>-4.7400000000001103</v>
      </c>
      <c r="AO529" s="6">
        <f t="shared" si="43"/>
        <v>5.2739100095985489E-6</v>
      </c>
      <c r="AP529" s="6">
        <f t="shared" si="44"/>
        <v>1.0685910594165904E-6</v>
      </c>
      <c r="AR529" s="6">
        <f t="shared" si="45"/>
        <v>-4.7400000000001103</v>
      </c>
      <c r="AS529" s="6">
        <f t="shared" si="46"/>
        <v>5.2739100095985489E-6</v>
      </c>
    </row>
    <row r="530" spans="39:45">
      <c r="AM530" s="6">
        <v>-4.7300000000001097</v>
      </c>
      <c r="AN530" s="6">
        <f t="shared" si="42"/>
        <v>-4.7300000000001097</v>
      </c>
      <c r="AO530" s="6">
        <f t="shared" si="43"/>
        <v>5.5296361889811919E-6</v>
      </c>
      <c r="AP530" s="6">
        <f t="shared" si="44"/>
        <v>1.1225991733976315E-6</v>
      </c>
      <c r="AR530" s="6">
        <f t="shared" si="45"/>
        <v>-4.7300000000001097</v>
      </c>
      <c r="AS530" s="6">
        <f t="shared" si="46"/>
        <v>5.5296361889811919E-6</v>
      </c>
    </row>
    <row r="531" spans="39:45">
      <c r="AM531" s="6">
        <v>-4.7200000000001099</v>
      </c>
      <c r="AN531" s="6">
        <f t="shared" si="42"/>
        <v>-4.7200000000001099</v>
      </c>
      <c r="AO531" s="6">
        <f t="shared" si="43"/>
        <v>5.797182506354269E-6</v>
      </c>
      <c r="AP531" s="6">
        <f t="shared" si="44"/>
        <v>1.1792233101104443E-6</v>
      </c>
      <c r="AR531" s="6">
        <f t="shared" si="45"/>
        <v>-4.7200000000001099</v>
      </c>
      <c r="AS531" s="6">
        <f t="shared" si="46"/>
        <v>5.797182506354269E-6</v>
      </c>
    </row>
    <row r="532" spans="39:45">
      <c r="AM532" s="6">
        <v>-4.7100000000001101</v>
      </c>
      <c r="AN532" s="6">
        <f t="shared" si="42"/>
        <v>-4.7100000000001101</v>
      </c>
      <c r="AO532" s="6">
        <f t="shared" si="43"/>
        <v>6.0770660671079625E-6</v>
      </c>
      <c r="AP532" s="6">
        <f t="shared" si="44"/>
        <v>1.2385839284201339E-6</v>
      </c>
      <c r="AR532" s="6">
        <f t="shared" si="45"/>
        <v>-4.7100000000001101</v>
      </c>
      <c r="AS532" s="6">
        <f t="shared" si="46"/>
        <v>6.0770660671079625E-6</v>
      </c>
    </row>
    <row r="533" spans="39:45">
      <c r="AM533" s="6">
        <v>-4.7000000000001103</v>
      </c>
      <c r="AN533" s="6">
        <f t="shared" si="42"/>
        <v>-4.7000000000001103</v>
      </c>
      <c r="AO533" s="6">
        <f t="shared" si="43"/>
        <v>6.3698251788637966E-6</v>
      </c>
      <c r="AP533" s="6">
        <f t="shared" si="44"/>
        <v>1.3008075329112856E-6</v>
      </c>
      <c r="AR533" s="6">
        <f t="shared" si="45"/>
        <v>-4.7000000000001103</v>
      </c>
      <c r="AS533" s="6">
        <f t="shared" si="46"/>
        <v>6.3698251788637966E-6</v>
      </c>
    </row>
    <row r="534" spans="39:45">
      <c r="AM534" s="6">
        <v>-4.6900000000001096</v>
      </c>
      <c r="AN534" s="6">
        <f t="shared" si="42"/>
        <v>-4.6900000000001096</v>
      </c>
      <c r="AO534" s="6">
        <f t="shared" si="43"/>
        <v>6.6760201546040338E-6</v>
      </c>
      <c r="AP534" s="6">
        <f t="shared" si="44"/>
        <v>1.3660252047298371E-6</v>
      </c>
      <c r="AR534" s="6">
        <f t="shared" si="45"/>
        <v>-4.6900000000001096</v>
      </c>
      <c r="AS534" s="6">
        <f t="shared" si="46"/>
        <v>6.6760201546040338E-6</v>
      </c>
    </row>
    <row r="535" spans="39:45">
      <c r="AM535" s="6">
        <v>-4.6800000000001098</v>
      </c>
      <c r="AN535" s="6">
        <f t="shared" si="42"/>
        <v>-4.6800000000001098</v>
      </c>
      <c r="AO535" s="6">
        <f t="shared" si="43"/>
        <v>6.9962341432667992E-6</v>
      </c>
      <c r="AP535" s="6">
        <f t="shared" si="44"/>
        <v>1.4343746681522163E-6</v>
      </c>
      <c r="AR535" s="6">
        <f t="shared" si="45"/>
        <v>-4.6800000000001098</v>
      </c>
      <c r="AS535" s="6">
        <f t="shared" si="46"/>
        <v>6.9962341432667992E-6</v>
      </c>
    </row>
    <row r="536" spans="39:45">
      <c r="AM536" s="6">
        <v>-4.6700000000001101</v>
      </c>
      <c r="AN536" s="6">
        <f t="shared" si="42"/>
        <v>-4.6700000000001101</v>
      </c>
      <c r="AO536" s="6">
        <f t="shared" si="43"/>
        <v>7.331073988620168E-6</v>
      </c>
      <c r="AP536" s="6">
        <f t="shared" si="44"/>
        <v>1.5059987610310799E-6</v>
      </c>
      <c r="AR536" s="6">
        <f t="shared" si="45"/>
        <v>-4.6700000000001101</v>
      </c>
      <c r="AS536" s="6">
        <f t="shared" si="46"/>
        <v>7.331073988620168E-6</v>
      </c>
    </row>
    <row r="537" spans="39:45">
      <c r="AM537" s="6">
        <v>-4.6600000000001103</v>
      </c>
      <c r="AN537" s="6">
        <f t="shared" si="42"/>
        <v>-4.6600000000001103</v>
      </c>
      <c r="AO537" s="6">
        <f t="shared" si="43"/>
        <v>7.6811711172465116E-6</v>
      </c>
      <c r="AP537" s="6">
        <f t="shared" si="44"/>
        <v>1.5810470066490723E-6</v>
      </c>
      <c r="AR537" s="6">
        <f t="shared" si="45"/>
        <v>-4.6600000000001103</v>
      </c>
      <c r="AS537" s="6">
        <f t="shared" si="46"/>
        <v>7.6811711172465116E-6</v>
      </c>
    </row>
    <row r="538" spans="39:45">
      <c r="AM538" s="6">
        <v>-4.6500000000001096</v>
      </c>
      <c r="AN538" s="6">
        <f t="shared" si="42"/>
        <v>-4.6500000000001096</v>
      </c>
      <c r="AO538" s="6">
        <f t="shared" si="43"/>
        <v>8.0471824564882041E-6</v>
      </c>
      <c r="AP538" s="6">
        <f t="shared" si="44"/>
        <v>1.6596752128172909E-6</v>
      </c>
      <c r="AR538" s="6">
        <f t="shared" si="45"/>
        <v>-4.6500000000001096</v>
      </c>
      <c r="AS538" s="6">
        <f t="shared" si="46"/>
        <v>8.0471824564882041E-6</v>
      </c>
    </row>
    <row r="539" spans="39:45">
      <c r="AM539" s="6">
        <v>-4.6400000000001098</v>
      </c>
      <c r="AN539" s="6">
        <f t="shared" si="42"/>
        <v>-4.6400000000001098</v>
      </c>
      <c r="AO539" s="6">
        <f t="shared" si="43"/>
        <v>8.4297913832244738E-6</v>
      </c>
      <c r="AP539" s="6">
        <f t="shared" si="44"/>
        <v>1.7420459568207036E-6</v>
      </c>
      <c r="AR539" s="6">
        <f t="shared" si="45"/>
        <v>-4.6400000000001098</v>
      </c>
      <c r="AS539" s="6">
        <f t="shared" si="46"/>
        <v>8.4297913832244738E-6</v>
      </c>
    </row>
    <row r="540" spans="39:45">
      <c r="AM540" s="6">
        <v>-4.63000000000011</v>
      </c>
      <c r="AN540" s="6">
        <f t="shared" si="42"/>
        <v>-4.63000000000011</v>
      </c>
      <c r="AO540" s="6">
        <f t="shared" si="43"/>
        <v>8.8297087043695949E-6</v>
      </c>
      <c r="AP540" s="6">
        <f t="shared" si="44"/>
        <v>1.8283287326337216E-6</v>
      </c>
      <c r="AR540" s="6">
        <f t="shared" si="45"/>
        <v>-4.63000000000011</v>
      </c>
      <c r="AS540" s="6">
        <f t="shared" si="46"/>
        <v>8.8297087043695949E-6</v>
      </c>
    </row>
    <row r="541" spans="39:45">
      <c r="AM541" s="6">
        <v>-4.6200000000001102</v>
      </c>
      <c r="AN541" s="6">
        <f t="shared" si="42"/>
        <v>-4.6200000000001102</v>
      </c>
      <c r="AO541" s="6">
        <f t="shared" si="43"/>
        <v>9.2476736700009004E-6</v>
      </c>
      <c r="AP541" s="6">
        <f t="shared" si="44"/>
        <v>1.9187002060494507E-6</v>
      </c>
      <c r="AR541" s="6">
        <f t="shared" si="45"/>
        <v>-4.6200000000001102</v>
      </c>
      <c r="AS541" s="6">
        <f t="shared" si="46"/>
        <v>9.2476736700009004E-6</v>
      </c>
    </row>
    <row r="542" spans="39:45">
      <c r="AM542" s="6">
        <v>-4.6100000000001096</v>
      </c>
      <c r="AN542" s="6">
        <f t="shared" si="42"/>
        <v>-4.6100000000001096</v>
      </c>
      <c r="AO542" s="6">
        <f t="shared" si="43"/>
        <v>9.6844550200465496E-6</v>
      </c>
      <c r="AP542" s="6">
        <f t="shared" si="44"/>
        <v>2.0133449254444713E-6</v>
      </c>
      <c r="AR542" s="6">
        <f t="shared" si="45"/>
        <v>-4.6100000000001096</v>
      </c>
      <c r="AS542" s="6">
        <f t="shared" si="46"/>
        <v>9.6844550200465496E-6</v>
      </c>
    </row>
    <row r="543" spans="39:45">
      <c r="AM543" s="6">
        <v>-4.6000000000001204</v>
      </c>
      <c r="AN543" s="6">
        <f t="shared" si="42"/>
        <v>-4.6000000000001204</v>
      </c>
      <c r="AO543" s="6">
        <f t="shared" si="43"/>
        <v>1.014085206548112E-5</v>
      </c>
      <c r="AP543" s="6">
        <f t="shared" si="44"/>
        <v>2.1124547120443538E-6</v>
      </c>
      <c r="AR543" s="6">
        <f t="shared" si="45"/>
        <v>-4.6000000000001204</v>
      </c>
      <c r="AS543" s="6">
        <f t="shared" si="46"/>
        <v>1.014085206548112E-5</v>
      </c>
    </row>
    <row r="544" spans="39:45">
      <c r="AM544" s="6">
        <v>-4.5900000000001198</v>
      </c>
      <c r="AN544" s="6">
        <f t="shared" si="42"/>
        <v>-4.5900000000001198</v>
      </c>
      <c r="AO544" s="6">
        <f t="shared" si="43"/>
        <v>1.0617695805002544E-5</v>
      </c>
      <c r="AP544" s="6">
        <f t="shared" si="44"/>
        <v>2.2162301029915454E-6</v>
      </c>
      <c r="AR544" s="6">
        <f t="shared" si="45"/>
        <v>-4.5900000000001198</v>
      </c>
      <c r="AS544" s="6">
        <f t="shared" si="46"/>
        <v>1.0617695805002544E-5</v>
      </c>
    </row>
    <row r="545" spans="39:45">
      <c r="AM545" s="6">
        <v>-4.58000000000012</v>
      </c>
      <c r="AN545" s="6">
        <f t="shared" si="42"/>
        <v>-4.58000000000012</v>
      </c>
      <c r="AO545" s="6">
        <f t="shared" si="43"/>
        <v>1.1115850078171686E-5</v>
      </c>
      <c r="AP545" s="6">
        <f t="shared" si="44"/>
        <v>2.3248796284791595E-6</v>
      </c>
      <c r="AR545" s="6">
        <f t="shared" si="45"/>
        <v>-4.58000000000012</v>
      </c>
      <c r="AS545" s="6">
        <f t="shared" si="46"/>
        <v>1.1115850078171686E-5</v>
      </c>
    </row>
    <row r="546" spans="39:45">
      <c r="AM546" s="6">
        <v>-4.5700000000001202</v>
      </c>
      <c r="AN546" s="6">
        <f t="shared" si="42"/>
        <v>-4.5700000000001202</v>
      </c>
      <c r="AO546" s="6">
        <f t="shared" si="43"/>
        <v>1.1636212756036279E-5</v>
      </c>
      <c r="AP546" s="6">
        <f t="shared" si="44"/>
        <v>2.4386211077143116E-6</v>
      </c>
      <c r="AR546" s="6">
        <f t="shared" si="45"/>
        <v>-4.5700000000001202</v>
      </c>
      <c r="AS546" s="6">
        <f t="shared" si="46"/>
        <v>1.1636212756036279E-5</v>
      </c>
    </row>
    <row r="547" spans="39:45">
      <c r="AM547" s="6">
        <v>-4.5600000000001204</v>
      </c>
      <c r="AN547" s="6">
        <f t="shared" si="42"/>
        <v>-4.5600000000001204</v>
      </c>
      <c r="AO547" s="6">
        <f t="shared" si="43"/>
        <v>1.2179716970261991E-5</v>
      </c>
      <c r="AP547" s="6">
        <f t="shared" si="44"/>
        <v>2.5576809909999554E-6</v>
      </c>
      <c r="AR547" s="6">
        <f t="shared" si="45"/>
        <v>-4.5600000000001204</v>
      </c>
      <c r="AS547" s="6">
        <f t="shared" si="46"/>
        <v>1.2179716970261991E-5</v>
      </c>
    </row>
    <row r="548" spans="39:45">
      <c r="AM548" s="6">
        <v>-4.5500000000001197</v>
      </c>
      <c r="AN548" s="6">
        <f t="shared" si="42"/>
        <v>-4.5500000000001197</v>
      </c>
      <c r="AO548" s="6">
        <f t="shared" si="43"/>
        <v>1.2747332381826489E-5</v>
      </c>
      <c r="AP548" s="6">
        <f t="shared" si="44"/>
        <v>2.6822958089089965E-6</v>
      </c>
      <c r="AR548" s="6">
        <f t="shared" si="45"/>
        <v>-4.5500000000001197</v>
      </c>
      <c r="AS548" s="6">
        <f t="shared" si="46"/>
        <v>1.2747332381826489E-5</v>
      </c>
    </row>
    <row r="549" spans="39:45">
      <c r="AM549" s="6">
        <v>-4.5400000000001199</v>
      </c>
      <c r="AN549" s="6">
        <f t="shared" si="42"/>
        <v>-4.5400000000001199</v>
      </c>
      <c r="AO549" s="6">
        <f t="shared" si="43"/>
        <v>1.3340066490348564E-5</v>
      </c>
      <c r="AP549" s="6">
        <f t="shared" si="44"/>
        <v>2.8127114428677658E-6</v>
      </c>
      <c r="AR549" s="6">
        <f t="shared" si="45"/>
        <v>-4.5400000000001199</v>
      </c>
      <c r="AS549" s="6">
        <f t="shared" si="46"/>
        <v>1.3340066490348564E-5</v>
      </c>
    </row>
    <row r="550" spans="39:45">
      <c r="AM550" s="6">
        <v>-4.5300000000001202</v>
      </c>
      <c r="AN550" s="6">
        <f t="shared" si="42"/>
        <v>-4.5300000000001202</v>
      </c>
      <c r="AO550" s="6">
        <f t="shared" si="43"/>
        <v>1.3958965985147181E-5</v>
      </c>
      <c r="AP550" s="6">
        <f t="shared" si="44"/>
        <v>2.9491843361872938E-6</v>
      </c>
      <c r="AR550" s="6">
        <f t="shared" si="45"/>
        <v>-4.5300000000001202</v>
      </c>
      <c r="AS550" s="6">
        <f t="shared" si="46"/>
        <v>1.3958965985147181E-5</v>
      </c>
    </row>
    <row r="551" spans="39:45">
      <c r="AM551" s="6">
        <v>-4.5200000000001204</v>
      </c>
      <c r="AN551" s="6">
        <f t="shared" si="42"/>
        <v>-4.5200000000001204</v>
      </c>
      <c r="AO551" s="6">
        <f t="shared" si="43"/>
        <v>1.4605118139144949E-5</v>
      </c>
      <c r="AP551" s="6">
        <f t="shared" si="44"/>
        <v>3.0919815969809861E-6</v>
      </c>
      <c r="AR551" s="6">
        <f t="shared" si="45"/>
        <v>-4.5200000000001204</v>
      </c>
      <c r="AS551" s="6">
        <f t="shared" si="46"/>
        <v>1.4605118139144949E-5</v>
      </c>
    </row>
    <row r="552" spans="39:45">
      <c r="AM552" s="6">
        <v>-4.5100000000001197</v>
      </c>
      <c r="AN552" s="6">
        <f t="shared" si="42"/>
        <v>-4.5100000000001197</v>
      </c>
      <c r="AO552" s="6">
        <f t="shared" si="43"/>
        <v>1.5279652246753367E-5</v>
      </c>
      <c r="AP552" s="6">
        <f t="shared" si="44"/>
        <v>3.2413813150222737E-6</v>
      </c>
      <c r="AR552" s="6">
        <f t="shared" si="45"/>
        <v>-4.5100000000001197</v>
      </c>
      <c r="AS552" s="6">
        <f t="shared" si="46"/>
        <v>1.5279652246753367E-5</v>
      </c>
    </row>
    <row r="553" spans="39:45">
      <c r="AM553" s="6">
        <v>-4.5000000000001199</v>
      </c>
      <c r="AN553" s="6">
        <f t="shared" si="42"/>
        <v>-4.5000000000001199</v>
      </c>
      <c r="AO553" s="6">
        <f t="shared" si="43"/>
        <v>1.5983741106896842E-5</v>
      </c>
      <c r="AP553" s="6">
        <f t="shared" si="44"/>
        <v>3.3976731823592843E-6</v>
      </c>
      <c r="AR553" s="6">
        <f t="shared" si="45"/>
        <v>-4.5000000000001199</v>
      </c>
      <c r="AS553" s="6">
        <f t="shared" si="46"/>
        <v>1.5983741106896842E-5</v>
      </c>
    </row>
    <row r="554" spans="39:45">
      <c r="AM554" s="6">
        <v>-4.4900000000001201</v>
      </c>
      <c r="AN554" s="6">
        <f t="shared" si="42"/>
        <v>-4.4900000000001201</v>
      </c>
      <c r="AO554" s="6">
        <f t="shared" si="43"/>
        <v>1.6718602552356072E-5</v>
      </c>
      <c r="AP554" s="6">
        <f t="shared" si="44"/>
        <v>3.5611586869377376E-6</v>
      </c>
      <c r="AR554" s="6">
        <f t="shared" si="45"/>
        <v>-4.4900000000001201</v>
      </c>
      <c r="AS554" s="6">
        <f t="shared" si="46"/>
        <v>1.6718602552356072E-5</v>
      </c>
    </row>
    <row r="555" spans="39:45">
      <c r="AM555" s="6">
        <v>-4.4800000000001203</v>
      </c>
      <c r="AN555" s="6">
        <f t="shared" si="42"/>
        <v>-4.4800000000001203</v>
      </c>
      <c r="AO555" s="6">
        <f t="shared" si="43"/>
        <v>1.7485501026629723E-5</v>
      </c>
      <c r="AP555" s="6">
        <f t="shared" si="44"/>
        <v>3.7321519901212241E-6</v>
      </c>
      <c r="AR555" s="6">
        <f t="shared" si="45"/>
        <v>-4.4800000000001203</v>
      </c>
      <c r="AS555" s="6">
        <f t="shared" si="46"/>
        <v>1.7485501026629723E-5</v>
      </c>
    </row>
    <row r="556" spans="39:45">
      <c r="AM556" s="6">
        <v>-4.4700000000001197</v>
      </c>
      <c r="AN556" s="6">
        <f t="shared" si="42"/>
        <v>-4.4700000000001197</v>
      </c>
      <c r="AO556" s="6">
        <f t="shared" si="43"/>
        <v>1.8285749209537565E-5</v>
      </c>
      <c r="AP556" s="6">
        <f t="shared" si="44"/>
        <v>3.9109799038206106E-6</v>
      </c>
      <c r="AR556" s="6">
        <f t="shared" si="45"/>
        <v>-4.4700000000001197</v>
      </c>
      <c r="AS556" s="6">
        <f t="shared" si="46"/>
        <v>1.8285749209537565E-5</v>
      </c>
    </row>
    <row r="557" spans="39:45">
      <c r="AM557" s="6">
        <v>-4.4600000000001199</v>
      </c>
      <c r="AN557" s="6">
        <f t="shared" si="42"/>
        <v>-4.4600000000001199</v>
      </c>
      <c r="AO557" s="6">
        <f t="shared" si="43"/>
        <v>1.9120709692807512E-5</v>
      </c>
      <c r="AP557" s="6">
        <f t="shared" si="44"/>
        <v>4.0979826303466638E-6</v>
      </c>
      <c r="AR557" s="6">
        <f t="shared" si="45"/>
        <v>-4.4600000000001199</v>
      </c>
      <c r="AS557" s="6">
        <f t="shared" si="46"/>
        <v>1.9120709692807512E-5</v>
      </c>
    </row>
    <row r="558" spans="39:45">
      <c r="AM558" s="6">
        <v>-4.4500000000001201</v>
      </c>
      <c r="AN558" s="6">
        <f t="shared" si="42"/>
        <v>-4.4500000000001201</v>
      </c>
      <c r="AO558" s="6">
        <f t="shared" si="43"/>
        <v>1.9991796706912132E-5</v>
      </c>
      <c r="AP558" s="6">
        <f t="shared" si="44"/>
        <v>4.2935145000422281E-6</v>
      </c>
      <c r="AR558" s="6">
        <f t="shared" si="45"/>
        <v>-4.4500000000001201</v>
      </c>
      <c r="AS558" s="6">
        <f t="shared" si="46"/>
        <v>1.9991796706912132E-5</v>
      </c>
    </row>
    <row r="559" spans="39:45">
      <c r="AM559" s="6">
        <v>-4.4400000000001203</v>
      </c>
      <c r="AN559" s="6">
        <f t="shared" si="42"/>
        <v>-4.4400000000001203</v>
      </c>
      <c r="AO559" s="6">
        <f t="shared" si="43"/>
        <v>2.0900477900439267E-5</v>
      </c>
      <c r="AP559" s="6">
        <f t="shared" si="44"/>
        <v>4.497943917103342E-6</v>
      </c>
      <c r="AR559" s="6">
        <f t="shared" si="45"/>
        <v>-4.4400000000001203</v>
      </c>
      <c r="AS559" s="6">
        <f t="shared" si="46"/>
        <v>2.0900477900439267E-5</v>
      </c>
    </row>
    <row r="560" spans="39:45">
      <c r="AM560" s="6">
        <v>-4.4300000000001196</v>
      </c>
      <c r="AN560" s="6">
        <f t="shared" si="42"/>
        <v>-4.4300000000001196</v>
      </c>
      <c r="AO560" s="6">
        <f t="shared" si="43"/>
        <v>2.1848276173304862E-5</v>
      </c>
      <c r="AP560" s="6">
        <f t="shared" si="44"/>
        <v>4.7116544168446239E-6</v>
      </c>
      <c r="AR560" s="6">
        <f t="shared" si="45"/>
        <v>-4.4300000000001196</v>
      </c>
      <c r="AS560" s="6">
        <f t="shared" si="46"/>
        <v>2.1848276173304862E-5</v>
      </c>
    </row>
    <row r="561" spans="39:45">
      <c r="AM561" s="6">
        <v>-4.4200000000001198</v>
      </c>
      <c r="AN561" s="6">
        <f t="shared" si="42"/>
        <v>-4.4200000000001198</v>
      </c>
      <c r="AO561" s="6">
        <f t="shared" si="43"/>
        <v>2.2836771565134831E-5</v>
      </c>
      <c r="AP561" s="6">
        <f t="shared" si="44"/>
        <v>4.9350450664897849E-6</v>
      </c>
      <c r="AR561" s="6">
        <f t="shared" si="45"/>
        <v>-4.4200000000001198</v>
      </c>
      <c r="AS561" s="6">
        <f t="shared" si="46"/>
        <v>2.2836771565134831E-5</v>
      </c>
    </row>
    <row r="562" spans="39:45">
      <c r="AM562" s="6">
        <v>-4.41000000000012</v>
      </c>
      <c r="AN562" s="6">
        <f t="shared" si="42"/>
        <v>-4.41000000000012</v>
      </c>
      <c r="AO562" s="6">
        <f t="shared" si="43"/>
        <v>2.3867603200166963E-5</v>
      </c>
      <c r="AP562" s="6">
        <f t="shared" si="44"/>
        <v>5.1685309551130487E-6</v>
      </c>
      <c r="AR562" s="6">
        <f t="shared" si="45"/>
        <v>-4.41000000000012</v>
      </c>
      <c r="AS562" s="6">
        <f t="shared" si="46"/>
        <v>2.3867603200166963E-5</v>
      </c>
    </row>
    <row r="563" spans="39:45">
      <c r="AM563" s="6">
        <v>-4.4000000000001203</v>
      </c>
      <c r="AN563" s="6">
        <f t="shared" si="42"/>
        <v>-4.4000000000001203</v>
      </c>
      <c r="AO563" s="6">
        <f t="shared" si="43"/>
        <v>2.4942471290040372E-5</v>
      </c>
      <c r="AP563" s="6">
        <f t="shared" si="44"/>
        <v>5.4125439014063303E-6</v>
      </c>
      <c r="AR563" s="6">
        <f t="shared" si="45"/>
        <v>-4.4000000000001203</v>
      </c>
      <c r="AS563" s="6">
        <f t="shared" si="46"/>
        <v>2.4942471290040372E-5</v>
      </c>
    </row>
    <row r="564" spans="39:45">
      <c r="AM564" s="6">
        <v>-4.3900000000001196</v>
      </c>
      <c r="AN564" s="6">
        <f t="shared" si="42"/>
        <v>-4.3900000000001196</v>
      </c>
      <c r="AO564" s="6">
        <f t="shared" si="43"/>
        <v>2.6063139195864634E-5</v>
      </c>
      <c r="AP564" s="6">
        <f t="shared" si="44"/>
        <v>5.6675330859512485E-6</v>
      </c>
      <c r="AR564" s="6">
        <f t="shared" si="45"/>
        <v>-4.3900000000001196</v>
      </c>
      <c r="AS564" s="6">
        <f t="shared" si="46"/>
        <v>2.6063139195864634E-5</v>
      </c>
    </row>
    <row r="565" spans="39:45">
      <c r="AM565" s="6">
        <v>-4.3800000000001198</v>
      </c>
      <c r="AN565" s="6">
        <f t="shared" si="42"/>
        <v>-4.3800000000001198</v>
      </c>
      <c r="AO565" s="6">
        <f t="shared" si="43"/>
        <v>2.7231435550978338E-5</v>
      </c>
      <c r="AP565" s="6">
        <f t="shared" si="44"/>
        <v>5.9339654501222583E-6</v>
      </c>
      <c r="AR565" s="6">
        <f t="shared" si="45"/>
        <v>-4.3800000000001198</v>
      </c>
      <c r="AS565" s="6">
        <f t="shared" si="46"/>
        <v>2.7231435550978338E-5</v>
      </c>
    </row>
    <row r="566" spans="39:45">
      <c r="AM566" s="6">
        <v>-4.37000000000012</v>
      </c>
      <c r="AN566" s="6">
        <f t="shared" si="42"/>
        <v>-4.37000000000012</v>
      </c>
      <c r="AO566" s="6">
        <f t="shared" si="43"/>
        <v>2.8449256445829397E-5</v>
      </c>
      <c r="AP566" s="6">
        <f t="shared" si="44"/>
        <v>6.2123268457225933E-6</v>
      </c>
      <c r="AR566" s="6">
        <f t="shared" si="45"/>
        <v>-4.37000000000012</v>
      </c>
      <c r="AS566" s="6">
        <f t="shared" si="46"/>
        <v>2.8449256445829397E-5</v>
      </c>
    </row>
    <row r="567" spans="39:45">
      <c r="AM567" s="6">
        <v>-4.3600000000001202</v>
      </c>
      <c r="AN567" s="6">
        <f t="shared" si="42"/>
        <v>-4.3600000000001202</v>
      </c>
      <c r="AO567" s="6">
        <f t="shared" si="43"/>
        <v>2.9718567676426678E-5</v>
      </c>
      <c r="AP567" s="6">
        <f t="shared" si="44"/>
        <v>6.5031222096223473E-6</v>
      </c>
      <c r="AR567" s="6">
        <f t="shared" si="45"/>
        <v>-4.3600000000001202</v>
      </c>
      <c r="AS567" s="6">
        <f t="shared" si="46"/>
        <v>2.9718567676426678E-5</v>
      </c>
    </row>
    <row r="568" spans="39:45">
      <c r="AM568" s="6">
        <v>-4.3500000000001204</v>
      </c>
      <c r="AN568" s="6">
        <f t="shared" si="42"/>
        <v>-4.3500000000001204</v>
      </c>
      <c r="AO568" s="6">
        <f t="shared" si="43"/>
        <v>3.1041407057833942E-5</v>
      </c>
      <c r="AP568" s="6">
        <f t="shared" si="44"/>
        <v>6.806876617471147E-6</v>
      </c>
      <c r="AR568" s="6">
        <f t="shared" si="45"/>
        <v>-4.3500000000001204</v>
      </c>
      <c r="AS568" s="6">
        <f t="shared" si="46"/>
        <v>3.1041407057833942E-5</v>
      </c>
    </row>
    <row r="569" spans="39:45">
      <c r="AM569" s="6">
        <v>-4.3400000000001198</v>
      </c>
      <c r="AN569" s="6">
        <f t="shared" si="42"/>
        <v>-4.3400000000001198</v>
      </c>
      <c r="AO569" s="6">
        <f t="shared" si="43"/>
        <v>3.2419886804196898E-5</v>
      </c>
      <c r="AP569" s="6">
        <f t="shared" si="44"/>
        <v>7.1241357779694425E-6</v>
      </c>
      <c r="AR569" s="6">
        <f t="shared" si="45"/>
        <v>-4.3400000000001198</v>
      </c>
      <c r="AS569" s="6">
        <f t="shared" si="46"/>
        <v>3.2419886804196898E-5</v>
      </c>
    </row>
    <row r="570" spans="39:45">
      <c r="AM570" s="6">
        <v>-4.33000000000012</v>
      </c>
      <c r="AN570" s="6">
        <f t="shared" si="42"/>
        <v>-4.33000000000012</v>
      </c>
      <c r="AO570" s="6">
        <f t="shared" si="43"/>
        <v>3.3856195976810263E-5</v>
      </c>
      <c r="AP570" s="6">
        <f t="shared" si="44"/>
        <v>7.4554670996818118E-6</v>
      </c>
      <c r="AR570" s="6">
        <f t="shared" si="45"/>
        <v>-4.33000000000012</v>
      </c>
      <c r="AS570" s="6">
        <f t="shared" si="46"/>
        <v>3.3856195976810263E-5</v>
      </c>
    </row>
    <row r="571" spans="39:45">
      <c r="AM571" s="6">
        <v>-4.3200000000001202</v>
      </c>
      <c r="AN571" s="6">
        <f t="shared" si="42"/>
        <v>-4.3200000000001202</v>
      </c>
      <c r="AO571" s="6">
        <f t="shared" si="43"/>
        <v>3.5352603001754753E-5</v>
      </c>
      <c r="AP571" s="6">
        <f t="shared" si="44"/>
        <v>7.8014600539688672E-6</v>
      </c>
      <c r="AR571" s="6">
        <f t="shared" si="45"/>
        <v>-4.3200000000001202</v>
      </c>
      <c r="AS571" s="6">
        <f t="shared" si="46"/>
        <v>3.5352603001754753E-5</v>
      </c>
    </row>
    <row r="572" spans="39:45">
      <c r="AM572" s="6">
        <v>-4.3100000000001204</v>
      </c>
      <c r="AN572" s="6">
        <f t="shared" si="42"/>
        <v>-4.3100000000001204</v>
      </c>
      <c r="AO572" s="6">
        <f t="shared" si="43"/>
        <v>3.6911458258646985E-5</v>
      </c>
      <c r="AP572" s="6">
        <f t="shared" si="44"/>
        <v>8.162727308858031E-6</v>
      </c>
      <c r="AR572" s="6">
        <f t="shared" si="45"/>
        <v>-4.3100000000001204</v>
      </c>
      <c r="AS572" s="6">
        <f t="shared" si="46"/>
        <v>3.6911458258646985E-5</v>
      </c>
    </row>
    <row r="573" spans="39:45">
      <c r="AM573" s="6">
        <v>-4.3000000000001197</v>
      </c>
      <c r="AN573" s="6">
        <f t="shared" si="42"/>
        <v>-4.3000000000001197</v>
      </c>
      <c r="AO573" s="6">
        <f t="shared" si="43"/>
        <v>3.8535196742067275E-5</v>
      </c>
      <c r="AP573" s="6">
        <f t="shared" si="44"/>
        <v>8.5399054583490397E-6</v>
      </c>
      <c r="AR573" s="6">
        <f t="shared" si="45"/>
        <v>-4.3000000000001197</v>
      </c>
      <c r="AS573" s="6">
        <f t="shared" si="46"/>
        <v>3.8535196742067275E-5</v>
      </c>
    </row>
    <row r="574" spans="39:45">
      <c r="AM574" s="6">
        <v>-4.2900000000001199</v>
      </c>
      <c r="AN574" s="6">
        <f t="shared" si="42"/>
        <v>-4.2900000000001199</v>
      </c>
      <c r="AO574" s="6">
        <f t="shared" si="43"/>
        <v>4.0226340797244243E-5</v>
      </c>
      <c r="AP574" s="6">
        <f t="shared" si="44"/>
        <v>8.9336559151442785E-6</v>
      </c>
      <c r="AR574" s="6">
        <f t="shared" si="45"/>
        <v>-4.2900000000001199</v>
      </c>
      <c r="AS574" s="6">
        <f t="shared" si="46"/>
        <v>4.0226340797244243E-5</v>
      </c>
    </row>
    <row r="575" spans="39:45">
      <c r="AM575" s="6">
        <v>-4.2800000000001202</v>
      </c>
      <c r="AN575" s="6">
        <f t="shared" si="42"/>
        <v>-4.2800000000001202</v>
      </c>
      <c r="AO575" s="6">
        <f t="shared" si="43"/>
        <v>4.1987502931595759E-5</v>
      </c>
      <c r="AP575" s="6">
        <f t="shared" si="44"/>
        <v>9.3446656868056976E-6</v>
      </c>
      <c r="AR575" s="6">
        <f t="shared" si="45"/>
        <v>-4.2800000000001202</v>
      </c>
      <c r="AS575" s="6">
        <f t="shared" si="46"/>
        <v>4.1987502931595759E-5</v>
      </c>
    </row>
    <row r="576" spans="39:45">
      <c r="AM576" s="6">
        <v>-4.2700000000001204</v>
      </c>
      <c r="AN576" s="6">
        <f t="shared" si="42"/>
        <v>-4.2700000000001204</v>
      </c>
      <c r="AO576" s="6">
        <f t="shared" si="43"/>
        <v>4.3821388703735539E-5</v>
      </c>
      <c r="AP576" s="6">
        <f t="shared" si="44"/>
        <v>9.7736483735122448E-6</v>
      </c>
      <c r="AR576" s="6">
        <f t="shared" si="45"/>
        <v>-4.2700000000001204</v>
      </c>
      <c r="AS576" s="6">
        <f t="shared" si="46"/>
        <v>4.3821388703735539E-5</v>
      </c>
    </row>
    <row r="577" spans="39:45">
      <c r="AM577" s="6">
        <v>-4.2600000000001197</v>
      </c>
      <c r="AN577" s="6">
        <f t="shared" si="42"/>
        <v>-4.2600000000001197</v>
      </c>
      <c r="AO577" s="6">
        <f t="shared" si="43"/>
        <v>4.5730799691577915E-5</v>
      </c>
      <c r="AP577" s="6">
        <f t="shared" si="44"/>
        <v>1.0221345200012166E-5</v>
      </c>
      <c r="AR577" s="6">
        <f t="shared" si="45"/>
        <v>-4.2600000000001197</v>
      </c>
      <c r="AS577" s="6">
        <f t="shared" si="46"/>
        <v>4.5730799691577915E-5</v>
      </c>
    </row>
    <row r="578" spans="39:45">
      <c r="AM578" s="6">
        <v>-4.2500000000001199</v>
      </c>
      <c r="AN578" s="6">
        <f t="shared" si="42"/>
        <v>-4.2500000000001199</v>
      </c>
      <c r="AO578" s="6">
        <f t="shared" si="43"/>
        <v>4.7718636541180611E-5</v>
      </c>
      <c r="AP578" s="6">
        <f t="shared" si="44"/>
        <v>1.0688525774460444E-5</v>
      </c>
      <c r="AR578" s="6">
        <f t="shared" si="45"/>
        <v>-4.2500000000001199</v>
      </c>
      <c r="AS578" s="6">
        <f t="shared" si="46"/>
        <v>4.7718636541180611E-5</v>
      </c>
    </row>
    <row r="579" spans="39:45">
      <c r="AM579" s="6">
        <v>-4.2400000000001201</v>
      </c>
      <c r="AN579" s="6">
        <f t="shared" ref="AN579:AN642" si="47">AM579+$C$2</f>
        <v>-4.2400000000001201</v>
      </c>
      <c r="AO579" s="6">
        <f t="shared" ref="AO579:AO642" si="48">NORMDIST(AN579,$C$2,$C$3,FALSE)</f>
        <v>4.9787902097986781E-5</v>
      </c>
      <c r="AP579" s="6">
        <f t="shared" ref="AP579:AP642" si="49">NORMDIST(AN579,$C$2,$C$3,TRUE)</f>
        <v>1.1175989331091429E-5</v>
      </c>
      <c r="AR579" s="6">
        <f t="shared" si="45"/>
        <v>-4.2400000000001201</v>
      </c>
      <c r="AS579" s="6">
        <f t="shared" si="46"/>
        <v>4.9787902097986781E-5</v>
      </c>
    </row>
    <row r="580" spans="39:45">
      <c r="AM580" s="6">
        <v>-4.2300000000001203</v>
      </c>
      <c r="AN580" s="6">
        <f t="shared" si="47"/>
        <v>-4.2300000000001203</v>
      </c>
      <c r="AO580" s="6">
        <f t="shared" si="48"/>
        <v>5.1941704622133471E-5</v>
      </c>
      <c r="AP580" s="6">
        <f t="shared" si="49"/>
        <v>1.1684565595748708E-5</v>
      </c>
      <c r="AR580" s="6">
        <f t="shared" ref="AR580:AR643" si="50">AM580</f>
        <v>-4.2300000000001203</v>
      </c>
      <c r="AS580" s="6">
        <f t="shared" ref="AS580:AS643" si="51">NORMDIST(AR580,0,1,FALSE)</f>
        <v>5.1941704622133471E-5</v>
      </c>
    </row>
    <row r="581" spans="39:45">
      <c r="AM581" s="6">
        <v>-4.2200000000001197</v>
      </c>
      <c r="AN581" s="6">
        <f t="shared" si="47"/>
        <v>-4.2200000000001197</v>
      </c>
      <c r="AO581" s="6">
        <f t="shared" si="48"/>
        <v>5.4183261089512714E-5</v>
      </c>
      <c r="AP581" s="6">
        <f t="shared" si="49"/>
        <v>1.2215115919866903E-5</v>
      </c>
      <c r="AR581" s="6">
        <f t="shared" si="50"/>
        <v>-4.2200000000001197</v>
      </c>
      <c r="AS581" s="6">
        <f t="shared" si="51"/>
        <v>5.4183261089512714E-5</v>
      </c>
    </row>
    <row r="582" spans="39:45">
      <c r="AM582" s="6">
        <v>-4.2100000000001199</v>
      </c>
      <c r="AN582" s="6">
        <f t="shared" si="47"/>
        <v>-4.2100000000001199</v>
      </c>
      <c r="AO582" s="6">
        <f t="shared" si="48"/>
        <v>5.6515900580278886E-5</v>
      </c>
      <c r="AP582" s="6">
        <f t="shared" si="49"/>
        <v>1.2768534409568488E-5</v>
      </c>
      <c r="AR582" s="6">
        <f t="shared" si="50"/>
        <v>-4.2100000000001199</v>
      </c>
      <c r="AS582" s="6">
        <f t="shared" si="51"/>
        <v>5.6515900580278886E-5</v>
      </c>
    </row>
    <row r="583" spans="39:45">
      <c r="AM583" s="6">
        <v>-4.2000000000001201</v>
      </c>
      <c r="AN583" s="6">
        <f t="shared" si="47"/>
        <v>-4.2000000000001201</v>
      </c>
      <c r="AO583" s="6">
        <f t="shared" si="48"/>
        <v>5.8943067756510107E-5</v>
      </c>
      <c r="AP583" s="6">
        <f t="shared" si="49"/>
        <v>1.3345749020343689E-5</v>
      </c>
      <c r="AR583" s="6">
        <f t="shared" si="50"/>
        <v>-4.2000000000001201</v>
      </c>
      <c r="AS583" s="6">
        <f t="shared" si="51"/>
        <v>5.8943067756510107E-5</v>
      </c>
    </row>
    <row r="584" spans="39:45">
      <c r="AM584" s="6">
        <v>-4.1900000000001203</v>
      </c>
      <c r="AN584" s="6">
        <f t="shared" si="47"/>
        <v>-4.1900000000001203</v>
      </c>
      <c r="AO584" s="6">
        <f t="shared" si="48"/>
        <v>6.1468326430738304E-5</v>
      </c>
      <c r="AP584" s="6">
        <f t="shared" si="49"/>
        <v>1.3947722730334178E-5</v>
      </c>
      <c r="AR584" s="6">
        <f t="shared" si="50"/>
        <v>-4.1900000000001203</v>
      </c>
      <c r="AS584" s="6">
        <f t="shared" si="51"/>
        <v>6.1468326430738304E-5</v>
      </c>
    </row>
    <row r="585" spans="39:45">
      <c r="AM585" s="6">
        <v>-4.1800000000001196</v>
      </c>
      <c r="AN585" s="6">
        <f t="shared" si="47"/>
        <v>-4.1800000000001196</v>
      </c>
      <c r="AO585" s="6">
        <f t="shared" si="48"/>
        <v>6.409536322707399E-5</v>
      </c>
      <c r="AP585" s="6">
        <f t="shared" si="49"/>
        <v>1.4575454780341168E-5</v>
      </c>
      <c r="AR585" s="6">
        <f t="shared" si="50"/>
        <v>-4.1800000000001196</v>
      </c>
      <c r="AS585" s="6">
        <f t="shared" si="51"/>
        <v>6.409536322707399E-5</v>
      </c>
    </row>
    <row r="586" spans="39:45">
      <c r="AM586" s="6">
        <v>-4.1700000000001198</v>
      </c>
      <c r="AN586" s="6">
        <f t="shared" si="47"/>
        <v>-4.1700000000001198</v>
      </c>
      <c r="AO586" s="6">
        <f t="shared" si="48"/>
        <v>6.6827991336657256E-5</v>
      </c>
      <c r="AP586" s="6">
        <f t="shared" si="49"/>
        <v>1.5229981938258419E-5</v>
      </c>
      <c r="AR586" s="6">
        <f t="shared" si="50"/>
        <v>-4.1700000000001198</v>
      </c>
      <c r="AS586" s="6">
        <f t="shared" si="51"/>
        <v>6.6827991336657256E-5</v>
      </c>
    </row>
    <row r="587" spans="39:45">
      <c r="AM587" s="6">
        <v>-4.16000000000012</v>
      </c>
      <c r="AN587" s="6">
        <f t="shared" si="47"/>
        <v>-4.16000000000012</v>
      </c>
      <c r="AO587" s="6">
        <f t="shared" si="48"/>
        <v>6.9670154369179551E-5</v>
      </c>
      <c r="AP587" s="6">
        <f t="shared" si="49"/>
        <v>1.5912379720428582E-5</v>
      </c>
      <c r="AR587" s="6">
        <f t="shared" si="50"/>
        <v>-4.16000000000012</v>
      </c>
      <c r="AS587" s="6">
        <f t="shared" si="51"/>
        <v>6.9670154369179551E-5</v>
      </c>
    </row>
    <row r="588" spans="39:45">
      <c r="AM588" s="6">
        <v>-4.1500000000001203</v>
      </c>
      <c r="AN588" s="6">
        <f t="shared" si="47"/>
        <v>-4.1500000000001203</v>
      </c>
      <c r="AO588" s="6">
        <f t="shared" si="48"/>
        <v>7.2625930302216206E-5</v>
      </c>
      <c r="AP588" s="6">
        <f t="shared" si="49"/>
        <v>1.6623763737344532E-5</v>
      </c>
      <c r="AR588" s="6">
        <f t="shared" si="50"/>
        <v>-4.1500000000001203</v>
      </c>
      <c r="AS588" s="6">
        <f t="shared" si="51"/>
        <v>7.2625930302216206E-5</v>
      </c>
    </row>
    <row r="589" spans="39:45">
      <c r="AM589" s="6">
        <v>-4.1400000000001196</v>
      </c>
      <c r="AN589" s="6">
        <f t="shared" si="47"/>
        <v>-4.1400000000001196</v>
      </c>
      <c r="AO589" s="6">
        <f t="shared" si="48"/>
        <v>7.5699535530123686E-5</v>
      </c>
      <c r="AP589" s="6">
        <f t="shared" si="49"/>
        <v>1.7365291082427348E-5</v>
      </c>
      <c r="AR589" s="6">
        <f t="shared" si="50"/>
        <v>-4.1400000000001196</v>
      </c>
      <c r="AS589" s="6">
        <f t="shared" si="51"/>
        <v>7.5699535530123686E-5</v>
      </c>
    </row>
    <row r="590" spans="39:45">
      <c r="AM590" s="6">
        <v>-4.1300000000001296</v>
      </c>
      <c r="AN590" s="6">
        <f t="shared" si="47"/>
        <v>-4.1300000000001296</v>
      </c>
      <c r="AO590" s="6">
        <f t="shared" si="48"/>
        <v>7.8895329014250749E-5</v>
      </c>
      <c r="AP590" s="6">
        <f t="shared" si="49"/>
        <v>1.8138161724357005E-5</v>
      </c>
      <c r="AR590" s="6">
        <f t="shared" si="50"/>
        <v>-4.1300000000001296</v>
      </c>
      <c r="AS590" s="6">
        <f t="shared" si="51"/>
        <v>7.8895329014250749E-5</v>
      </c>
    </row>
    <row r="591" spans="39:45">
      <c r="AM591" s="6">
        <v>-4.1200000000001298</v>
      </c>
      <c r="AN591" s="6">
        <f t="shared" si="47"/>
        <v>-4.1200000000001298</v>
      </c>
      <c r="AO591" s="6">
        <f t="shared" si="48"/>
        <v>8.2217816536242039E-5</v>
      </c>
      <c r="AP591" s="6">
        <f t="shared" si="49"/>
        <v>1.8943619957134672E-5</v>
      </c>
      <c r="AR591" s="6">
        <f t="shared" si="50"/>
        <v>-4.1200000000001298</v>
      </c>
      <c r="AS591" s="6">
        <f t="shared" si="51"/>
        <v>8.2217816536242039E-5</v>
      </c>
    </row>
    <row r="592" spans="39:45">
      <c r="AM592" s="6">
        <v>-4.11000000000013</v>
      </c>
      <c r="AN592" s="6">
        <f t="shared" si="47"/>
        <v>-4.11000000000013</v>
      </c>
      <c r="AO592" s="6">
        <f t="shared" si="48"/>
        <v>8.5671655056136192E-5</v>
      </c>
      <c r="AP592" s="6">
        <f t="shared" si="49"/>
        <v>1.9782955866132212E-5</v>
      </c>
      <c r="AR592" s="6">
        <f t="shared" si="50"/>
        <v>-4.11000000000013</v>
      </c>
      <c r="AS592" s="6">
        <f t="shared" si="51"/>
        <v>8.5671655056136192E-5</v>
      </c>
    </row>
    <row r="593" spans="39:45">
      <c r="AM593" s="6">
        <v>-4.1000000000001302</v>
      </c>
      <c r="AN593" s="6">
        <f t="shared" si="47"/>
        <v>-4.1000000000001302</v>
      </c>
      <c r="AO593" s="6">
        <f t="shared" si="48"/>
        <v>8.9261657177085196E-5</v>
      </c>
      <c r="AP593" s="6">
        <f t="shared" si="49"/>
        <v>2.0657506909715906E-5</v>
      </c>
      <c r="AR593" s="6">
        <f t="shared" si="50"/>
        <v>-4.1000000000001302</v>
      </c>
      <c r="AS593" s="6">
        <f t="shared" si="51"/>
        <v>8.9261657177085196E-5</v>
      </c>
    </row>
    <row r="594" spans="39:45">
      <c r="AM594" s="6">
        <v>-4.0900000000001304</v>
      </c>
      <c r="AN594" s="6">
        <f t="shared" si="47"/>
        <v>-4.0900000000001304</v>
      </c>
      <c r="AO594" s="6">
        <f t="shared" si="48"/>
        <v>9.2992795718396156E-5</v>
      </c>
      <c r="AP594" s="6">
        <f t="shared" si="49"/>
        <v>2.1568659452464445E-5</v>
      </c>
      <c r="AR594" s="6">
        <f t="shared" si="50"/>
        <v>-4.0900000000001304</v>
      </c>
      <c r="AS594" s="6">
        <f t="shared" si="51"/>
        <v>9.2992795718396156E-5</v>
      </c>
    </row>
    <row r="595" spans="39:45">
      <c r="AM595" s="6">
        <v>-4.0800000000001297</v>
      </c>
      <c r="AN595" s="6">
        <f t="shared" si="47"/>
        <v>-4.0800000000001297</v>
      </c>
      <c r="AO595" s="6">
        <f t="shared" si="48"/>
        <v>9.6870208398667978E-5</v>
      </c>
      <c r="AP595" s="6">
        <f t="shared" si="49"/>
        <v>2.2517850390979532E-5</v>
      </c>
      <c r="AR595" s="6">
        <f t="shared" si="50"/>
        <v>-4.0800000000001297</v>
      </c>
      <c r="AS595" s="6">
        <f t="shared" si="51"/>
        <v>9.6870208398667978E-5</v>
      </c>
    </row>
    <row r="596" spans="39:45">
      <c r="AM596" s="6">
        <v>-4.07000000000013</v>
      </c>
      <c r="AN596" s="6">
        <f t="shared" si="47"/>
        <v>-4.07000000000013</v>
      </c>
      <c r="AO596" s="6">
        <f t="shared" si="48"/>
        <v>1.0089920263076118E-4</v>
      </c>
      <c r="AP596" s="6">
        <f t="shared" si="49"/>
        <v>2.3506568874842593E-5</v>
      </c>
      <c r="AR596" s="6">
        <f t="shared" si="50"/>
        <v>-4.07000000000013</v>
      </c>
      <c r="AS596" s="6">
        <f t="shared" si="51"/>
        <v>1.0089920263076118E-4</v>
      </c>
    </row>
    <row r="597" spans="39:45">
      <c r="AM597" s="6">
        <v>-4.0600000000001302</v>
      </c>
      <c r="AN597" s="6">
        <f t="shared" si="47"/>
        <v>-4.0600000000001302</v>
      </c>
      <c r="AO597" s="6">
        <f t="shared" si="48"/>
        <v>1.0508526043034465E-4</v>
      </c>
      <c r="AP597" s="6">
        <f t="shared" si="49"/>
        <v>2.4536357966731259E-5</v>
      </c>
      <c r="AR597" s="6">
        <f t="shared" si="50"/>
        <v>-4.0600000000001302</v>
      </c>
      <c r="AS597" s="6">
        <f t="shared" si="51"/>
        <v>1.0508526043034465E-4</v>
      </c>
    </row>
    <row r="598" spans="39:45">
      <c r="AM598" s="6">
        <v>-4.0500000000001304</v>
      </c>
      <c r="AN598" s="6">
        <f t="shared" si="47"/>
        <v>-4.0500000000001304</v>
      </c>
      <c r="AO598" s="6">
        <f t="shared" si="48"/>
        <v>1.0943404343974279E-4</v>
      </c>
      <c r="AP598" s="6">
        <f t="shared" si="49"/>
        <v>2.5608816472955098E-5</v>
      </c>
      <c r="AR598" s="6">
        <f t="shared" si="50"/>
        <v>-4.0500000000001304</v>
      </c>
      <c r="AS598" s="6">
        <f t="shared" si="51"/>
        <v>1.0943404343974279E-4</v>
      </c>
    </row>
    <row r="599" spans="39:45">
      <c r="AM599" s="6">
        <v>-4.0400000000001297</v>
      </c>
      <c r="AN599" s="6">
        <f t="shared" si="47"/>
        <v>-4.0400000000001297</v>
      </c>
      <c r="AO599" s="6">
        <f t="shared" si="48"/>
        <v>1.1395139806880488E-4</v>
      </c>
      <c r="AP599" s="6">
        <f t="shared" si="49"/>
        <v>2.6725600725585608E-5</v>
      </c>
      <c r="AR599" s="6">
        <f t="shared" si="50"/>
        <v>-4.0400000000001297</v>
      </c>
      <c r="AS599" s="6">
        <f t="shared" si="51"/>
        <v>1.1395139806880488E-4</v>
      </c>
    </row>
    <row r="600" spans="39:45">
      <c r="AM600" s="6">
        <v>-4.0300000000001299</v>
      </c>
      <c r="AN600" s="6">
        <f t="shared" si="47"/>
        <v>-4.0300000000001299</v>
      </c>
      <c r="AO600" s="6">
        <f t="shared" si="48"/>
        <v>1.1864336075450381E-4</v>
      </c>
      <c r="AP600" s="6">
        <f t="shared" si="49"/>
        <v>2.7888426442523873E-5</v>
      </c>
      <c r="AR600" s="6">
        <f t="shared" si="50"/>
        <v>-4.0300000000001299</v>
      </c>
      <c r="AS600" s="6">
        <f t="shared" si="51"/>
        <v>1.1864336075450381E-4</v>
      </c>
    </row>
    <row r="601" spans="39:45">
      <c r="AM601" s="6">
        <v>-4.0200000000001301</v>
      </c>
      <c r="AN601" s="6">
        <f t="shared" si="47"/>
        <v>-4.0200000000001301</v>
      </c>
      <c r="AO601" s="6">
        <f t="shared" si="48"/>
        <v>1.2351616334095871E-4</v>
      </c>
      <c r="AP601" s="6">
        <f t="shared" si="49"/>
        <v>2.9099070721239073E-5</v>
      </c>
      <c r="AR601" s="6">
        <f t="shared" si="50"/>
        <v>-4.0200000000001301</v>
      </c>
      <c r="AS601" s="6">
        <f t="shared" si="51"/>
        <v>1.2351616334095871E-4</v>
      </c>
    </row>
    <row r="602" spans="39:45">
      <c r="AM602" s="6">
        <v>-4.0100000000001303</v>
      </c>
      <c r="AN602" s="6">
        <f t="shared" si="47"/>
        <v>-4.0100000000001303</v>
      </c>
      <c r="AO602" s="6">
        <f t="shared" si="48"/>
        <v>1.2857623858155369E-4</v>
      </c>
      <c r="AP602" s="6">
        <f t="shared" si="49"/>
        <v>3.0359373929922384E-5</v>
      </c>
      <c r="AR602" s="6">
        <f t="shared" si="50"/>
        <v>-4.0100000000001303</v>
      </c>
      <c r="AS602" s="6">
        <f t="shared" si="51"/>
        <v>1.2857623858155369E-4</v>
      </c>
    </row>
    <row r="603" spans="39:45">
      <c r="AM603" s="6">
        <v>-4.0000000000001297</v>
      </c>
      <c r="AN603" s="6">
        <f t="shared" si="47"/>
        <v>-4.0000000000001297</v>
      </c>
      <c r="AO603" s="6">
        <f t="shared" si="48"/>
        <v>1.3383022576481592E-4</v>
      </c>
      <c r="AP603" s="6">
        <f t="shared" si="49"/>
        <v>3.1671241834896335E-5</v>
      </c>
      <c r="AR603" s="6">
        <f t="shared" si="50"/>
        <v>-4.0000000000001297</v>
      </c>
      <c r="AS603" s="6">
        <f t="shared" si="51"/>
        <v>1.3383022576481592E-4</v>
      </c>
    </row>
    <row r="604" spans="39:45">
      <c r="AM604" s="6">
        <v>-3.9900000000001299</v>
      </c>
      <c r="AN604" s="6">
        <f t="shared" si="47"/>
        <v>-3.9900000000001299</v>
      </c>
      <c r="AO604" s="6">
        <f t="shared" si="48"/>
        <v>1.3928497646568778E-4</v>
      </c>
      <c r="AP604" s="6">
        <f t="shared" si="49"/>
        <v>3.3036647631878857E-5</v>
      </c>
      <c r="AR604" s="6">
        <f t="shared" si="50"/>
        <v>-3.9900000000001299</v>
      </c>
      <c r="AS604" s="6">
        <f t="shared" si="51"/>
        <v>1.3928497646568778E-4</v>
      </c>
    </row>
    <row r="605" spans="39:45">
      <c r="AM605" s="6">
        <v>-3.9800000000001301</v>
      </c>
      <c r="AN605" s="6">
        <f t="shared" si="47"/>
        <v>-3.9800000000001301</v>
      </c>
      <c r="AO605" s="6">
        <f t="shared" si="48"/>
        <v>1.4494756042381598E-4</v>
      </c>
      <c r="AP605" s="6">
        <f t="shared" si="49"/>
        <v>3.445763411535907E-5</v>
      </c>
      <c r="AR605" s="6">
        <f t="shared" si="50"/>
        <v>-3.9800000000001301</v>
      </c>
      <c r="AS605" s="6">
        <f t="shared" si="51"/>
        <v>1.4494756042381598E-4</v>
      </c>
    </row>
    <row r="606" spans="39:45">
      <c r="AM606" s="6">
        <v>-3.9700000000001299</v>
      </c>
      <c r="AN606" s="6">
        <f t="shared" si="47"/>
        <v>-3.9700000000001299</v>
      </c>
      <c r="AO606" s="6">
        <f t="shared" si="48"/>
        <v>1.5082527155044009E-4</v>
      </c>
      <c r="AP606" s="6">
        <f t="shared" si="49"/>
        <v>3.593631590548263E-5</v>
      </c>
      <c r="AR606" s="6">
        <f t="shared" si="50"/>
        <v>-3.9700000000001299</v>
      </c>
      <c r="AS606" s="6">
        <f t="shared" si="51"/>
        <v>1.5082527155044009E-4</v>
      </c>
    </row>
    <row r="607" spans="39:45">
      <c r="AM607" s="6">
        <v>-3.9600000000001301</v>
      </c>
      <c r="AN607" s="6">
        <f t="shared" si="47"/>
        <v>-3.9600000000001301</v>
      </c>
      <c r="AO607" s="6">
        <f t="shared" si="48"/>
        <v>1.5692563406545141E-4</v>
      </c>
      <c r="AP607" s="6">
        <f t="shared" si="49"/>
        <v>3.747488169825175E-5</v>
      </c>
      <c r="AR607" s="6">
        <f t="shared" si="50"/>
        <v>-3.9600000000001301</v>
      </c>
      <c r="AS607" s="6">
        <f t="shared" si="51"/>
        <v>1.5692563406545141E-4</v>
      </c>
    </row>
    <row r="608" spans="39:45">
      <c r="AM608" s="6">
        <v>-3.9500000000001299</v>
      </c>
      <c r="AN608" s="6">
        <f t="shared" si="47"/>
        <v>-3.9500000000001299</v>
      </c>
      <c r="AO608" s="6">
        <f t="shared" si="48"/>
        <v>1.6325640876615832E-4</v>
      </c>
      <c r="AP608" s="6">
        <f t="shared" si="49"/>
        <v>3.9075596596771511E-5</v>
      </c>
      <c r="AR608" s="6">
        <f t="shared" si="50"/>
        <v>-3.9500000000001299</v>
      </c>
      <c r="AS608" s="6">
        <f t="shared" si="51"/>
        <v>1.6325640876615832E-4</v>
      </c>
    </row>
    <row r="609" spans="39:45">
      <c r="AM609" s="6">
        <v>-3.9400000000001301</v>
      </c>
      <c r="AN609" s="6">
        <f t="shared" si="47"/>
        <v>-3.9400000000001301</v>
      </c>
      <c r="AO609" s="6">
        <f t="shared" si="48"/>
        <v>1.6982559942925652E-4</v>
      </c>
      <c r="AP609" s="6">
        <f t="shared" si="49"/>
        <v>4.0740804561290034E-5</v>
      </c>
      <c r="AR609" s="6">
        <f t="shared" si="50"/>
        <v>-3.9400000000001301</v>
      </c>
      <c r="AS609" s="6">
        <f t="shared" si="51"/>
        <v>1.6982559942925652E-4</v>
      </c>
    </row>
    <row r="610" spans="39:45">
      <c r="AM610" s="6">
        <v>-3.9300000000001298</v>
      </c>
      <c r="AN610" s="6">
        <f t="shared" si="47"/>
        <v>-3.9300000000001298</v>
      </c>
      <c r="AO610" s="6">
        <f t="shared" si="48"/>
        <v>1.7664145934748085E-4</v>
      </c>
      <c r="AP610" s="6">
        <f t="shared" si="49"/>
        <v>4.2472930793624464E-5</v>
      </c>
      <c r="AR610" s="6">
        <f t="shared" si="50"/>
        <v>-3.9300000000001298</v>
      </c>
      <c r="AS610" s="6">
        <f t="shared" si="51"/>
        <v>1.7664145934748085E-4</v>
      </c>
    </row>
    <row r="611" spans="39:45">
      <c r="AM611" s="6">
        <v>-3.92000000000013</v>
      </c>
      <c r="AN611" s="6">
        <f t="shared" si="47"/>
        <v>-3.92000000000013</v>
      </c>
      <c r="AO611" s="6">
        <f t="shared" si="48"/>
        <v>1.8371249800236327E-4</v>
      </c>
      <c r="AP611" s="6">
        <f t="shared" si="49"/>
        <v>4.4274484313100437E-5</v>
      </c>
      <c r="AR611" s="6">
        <f t="shared" si="50"/>
        <v>-3.92000000000013</v>
      </c>
      <c r="AS611" s="6">
        <f t="shared" si="51"/>
        <v>1.8371249800236327E-4</v>
      </c>
    </row>
    <row r="612" spans="39:45">
      <c r="AM612" s="6">
        <v>-3.9100000000001298</v>
      </c>
      <c r="AN612" s="6">
        <f t="shared" si="47"/>
        <v>-3.9100000000001298</v>
      </c>
      <c r="AO612" s="6">
        <f t="shared" si="48"/>
        <v>1.9104748787450085E-4</v>
      </c>
      <c r="AP612" s="6">
        <f t="shared" si="49"/>
        <v>4.6148060558248716E-5</v>
      </c>
      <c r="AR612" s="6">
        <f t="shared" si="50"/>
        <v>-3.9100000000001298</v>
      </c>
      <c r="AS612" s="6">
        <f t="shared" si="51"/>
        <v>1.9104748787450085E-4</v>
      </c>
    </row>
    <row r="613" spans="39:45">
      <c r="AM613" s="6">
        <v>-3.90000000000013</v>
      </c>
      <c r="AN613" s="6">
        <f t="shared" si="47"/>
        <v>-3.90000000000013</v>
      </c>
      <c r="AO613" s="6">
        <f t="shared" si="48"/>
        <v>1.9865547139267194E-4</v>
      </c>
      <c r="AP613" s="6">
        <f t="shared" si="49"/>
        <v>4.8096344017700687E-5</v>
      </c>
      <c r="AR613" s="6">
        <f t="shared" si="50"/>
        <v>-3.90000000000013</v>
      </c>
      <c r="AS613" s="6">
        <f t="shared" si="51"/>
        <v>1.9865547139267194E-4</v>
      </c>
    </row>
    <row r="614" spans="39:45">
      <c r="AM614" s="6">
        <v>-3.8900000000001298</v>
      </c>
      <c r="AN614" s="6">
        <f t="shared" si="47"/>
        <v>-3.8900000000001298</v>
      </c>
      <c r="AO614" s="6">
        <f t="shared" si="48"/>
        <v>2.0654576802312124E-4</v>
      </c>
      <c r="AP614" s="6">
        <f t="shared" si="49"/>
        <v>5.0122110997197211E-5</v>
      </c>
      <c r="AR614" s="6">
        <f t="shared" si="50"/>
        <v>-3.8900000000001298</v>
      </c>
      <c r="AS614" s="6">
        <f t="shared" si="51"/>
        <v>2.0654576802312124E-4</v>
      </c>
    </row>
    <row r="615" spans="39:45">
      <c r="AM615" s="6">
        <v>-3.88000000000013</v>
      </c>
      <c r="AN615" s="6">
        <f t="shared" si="47"/>
        <v>-3.88000000000013</v>
      </c>
      <c r="AO615" s="6">
        <f t="shared" si="48"/>
        <v>2.1472798150025865E-4</v>
      </c>
      <c r="AP615" s="6">
        <f t="shared" si="49"/>
        <v>5.2228232403361829E-5</v>
      </c>
      <c r="AR615" s="6">
        <f t="shared" si="50"/>
        <v>-3.88000000000013</v>
      </c>
      <c r="AS615" s="6">
        <f t="shared" si="51"/>
        <v>2.1472798150025865E-4</v>
      </c>
    </row>
    <row r="616" spans="39:45">
      <c r="AM616" s="6">
        <v>-3.8700000000001298</v>
      </c>
      <c r="AN616" s="6">
        <f t="shared" si="47"/>
        <v>-3.8700000000001298</v>
      </c>
      <c r="AO616" s="6">
        <f t="shared" si="48"/>
        <v>2.2321200719999001E-4</v>
      </c>
      <c r="AP616" s="6">
        <f t="shared" si="49"/>
        <v>5.441767663938446E-5</v>
      </c>
      <c r="AR616" s="6">
        <f t="shared" si="50"/>
        <v>-3.8700000000001298</v>
      </c>
      <c r="AS616" s="6">
        <f t="shared" si="51"/>
        <v>2.2321200719999001E-4</v>
      </c>
    </row>
    <row r="617" spans="39:45">
      <c r="AM617" s="6">
        <v>-3.86000000000013</v>
      </c>
      <c r="AN617" s="6">
        <f t="shared" si="47"/>
        <v>-3.86000000000013</v>
      </c>
      <c r="AO617" s="6">
        <f t="shared" si="48"/>
        <v>2.3200803965682591E-4</v>
      </c>
      <c r="AP617" s="6">
        <f t="shared" si="49"/>
        <v>5.6693512535455071E-5</v>
      </c>
      <c r="AR617" s="6">
        <f t="shared" si="50"/>
        <v>-3.86000000000013</v>
      </c>
      <c r="AS617" s="6">
        <f t="shared" si="51"/>
        <v>2.3200803965682591E-4</v>
      </c>
    </row>
    <row r="618" spans="39:45">
      <c r="AM618" s="6">
        <v>-3.8500000000001302</v>
      </c>
      <c r="AN618" s="6">
        <f t="shared" si="47"/>
        <v>-3.8500000000001302</v>
      </c>
      <c r="AO618" s="6">
        <f t="shared" si="48"/>
        <v>2.4112658022587246E-4</v>
      </c>
      <c r="AP618" s="6">
        <f t="shared" si="49"/>
        <v>5.9058912422083054E-5</v>
      </c>
      <c r="AR618" s="6">
        <f t="shared" si="50"/>
        <v>-3.8500000000001302</v>
      </c>
      <c r="AS618" s="6">
        <f t="shared" si="51"/>
        <v>2.4112658022587246E-4</v>
      </c>
    </row>
    <row r="619" spans="39:45">
      <c r="AM619" s="6">
        <v>-3.84000000000013</v>
      </c>
      <c r="AN619" s="6">
        <f t="shared" si="47"/>
        <v>-3.84000000000013</v>
      </c>
      <c r="AO619" s="6">
        <f t="shared" si="48"/>
        <v>2.5057844489073569E-4</v>
      </c>
      <c r="AP619" s="6">
        <f t="shared" si="49"/>
        <v>6.1517155186319172E-5</v>
      </c>
      <c r="AR619" s="6">
        <f t="shared" si="50"/>
        <v>-3.84000000000013</v>
      </c>
      <c r="AS619" s="6">
        <f t="shared" si="51"/>
        <v>2.5057844489073569E-4</v>
      </c>
    </row>
    <row r="620" spans="39:45">
      <c r="AM620" s="6">
        <v>-3.8300000000001302</v>
      </c>
      <c r="AN620" s="6">
        <f t="shared" si="47"/>
        <v>-3.8300000000001302</v>
      </c>
      <c r="AO620" s="6">
        <f t="shared" si="48"/>
        <v>2.6037477221831269E-4</v>
      </c>
      <c r="AP620" s="6">
        <f t="shared" si="49"/>
        <v>6.4071629492179483E-5</v>
      </c>
      <c r="AR620" s="6">
        <f t="shared" si="50"/>
        <v>-3.8300000000001302</v>
      </c>
      <c r="AS620" s="6">
        <f t="shared" si="51"/>
        <v>2.6037477221831269E-4</v>
      </c>
    </row>
    <row r="621" spans="39:45">
      <c r="AM621" s="6">
        <v>-3.82000000000013</v>
      </c>
      <c r="AN621" s="6">
        <f t="shared" si="47"/>
        <v>-3.82000000000013</v>
      </c>
      <c r="AO621" s="6">
        <f t="shared" si="48"/>
        <v>2.7052703146138667E-4</v>
      </c>
      <c r="AP621" s="6">
        <f t="shared" si="49"/>
        <v>6.6725837029379953E-5</v>
      </c>
      <c r="AR621" s="6">
        <f t="shared" si="50"/>
        <v>-3.82000000000013</v>
      </c>
      <c r="AS621" s="6">
        <f t="shared" si="51"/>
        <v>2.7052703146138667E-4</v>
      </c>
    </row>
    <row r="622" spans="39:45">
      <c r="AM622" s="6">
        <v>-3.8100000000001302</v>
      </c>
      <c r="AN622" s="6">
        <f t="shared" si="47"/>
        <v>-3.8100000000001302</v>
      </c>
      <c r="AO622" s="6">
        <f t="shared" si="48"/>
        <v>2.8104703080984673E-4</v>
      </c>
      <c r="AP622" s="6">
        <f t="shared" si="49"/>
        <v>6.9483395881420051E-5</v>
      </c>
      <c r="AR622" s="6">
        <f t="shared" si="50"/>
        <v>-3.8100000000001302</v>
      </c>
      <c r="AS622" s="6">
        <f t="shared" si="51"/>
        <v>2.8104703080984673E-4</v>
      </c>
    </row>
    <row r="623" spans="39:45">
      <c r="AM623" s="6">
        <v>-3.8000000000001299</v>
      </c>
      <c r="AN623" s="6">
        <f t="shared" si="47"/>
        <v>-3.8000000000001299</v>
      </c>
      <c r="AO623" s="6">
        <f t="shared" si="48"/>
        <v>2.9194692579131607E-4</v>
      </c>
      <c r="AP623" s="6">
        <f t="shared" si="49"/>
        <v>7.2348043925862804E-5</v>
      </c>
      <c r="AR623" s="6">
        <f t="shared" si="50"/>
        <v>-3.8000000000001299</v>
      </c>
      <c r="AS623" s="6">
        <f t="shared" si="51"/>
        <v>2.9194692579131607E-4</v>
      </c>
    </row>
    <row r="624" spans="39:45">
      <c r="AM624" s="6">
        <v>-3.7900000000001302</v>
      </c>
      <c r="AN624" s="6">
        <f t="shared" si="47"/>
        <v>-3.7900000000001302</v>
      </c>
      <c r="AO624" s="6">
        <f t="shared" si="48"/>
        <v>3.0323922782185466E-4</v>
      </c>
      <c r="AP624" s="6">
        <f t="shared" si="49"/>
        <v>7.5323642379054867E-5</v>
      </c>
      <c r="AR624" s="6">
        <f t="shared" si="50"/>
        <v>-3.7900000000001302</v>
      </c>
      <c r="AS624" s="6">
        <f t="shared" si="51"/>
        <v>3.0323922782185466E-4</v>
      </c>
    </row>
    <row r="625" spans="39:45">
      <c r="AM625" s="6">
        <v>-3.7800000000001299</v>
      </c>
      <c r="AN625" s="6">
        <f t="shared" si="47"/>
        <v>-3.7800000000001299</v>
      </c>
      <c r="AO625" s="6">
        <f t="shared" si="48"/>
        <v>3.1493681290736711E-4</v>
      </c>
      <c r="AP625" s="6">
        <f t="shared" si="49"/>
        <v>7.8414179381924853E-5</v>
      </c>
      <c r="AR625" s="6">
        <f t="shared" si="50"/>
        <v>-3.7800000000001299</v>
      </c>
      <c r="AS625" s="6">
        <f t="shared" si="51"/>
        <v>3.1493681290736711E-4</v>
      </c>
    </row>
    <row r="626" spans="39:45">
      <c r="AM626" s="6">
        <v>-3.7700000000001301</v>
      </c>
      <c r="AN626" s="6">
        <f t="shared" si="47"/>
        <v>-3.7700000000001301</v>
      </c>
      <c r="AO626" s="6">
        <f t="shared" si="48"/>
        <v>3.270529304962143E-4</v>
      </c>
      <c r="AP626" s="6">
        <f t="shared" si="49"/>
        <v>8.1623773701355873E-5</v>
      </c>
      <c r="AR626" s="6">
        <f t="shared" si="50"/>
        <v>-3.7700000000001301</v>
      </c>
      <c r="AS626" s="6">
        <f t="shared" si="51"/>
        <v>3.270529304962143E-4</v>
      </c>
    </row>
    <row r="627" spans="39:45">
      <c r="AM627" s="6">
        <v>-3.7600000000001299</v>
      </c>
      <c r="AN627" s="6">
        <f t="shared" si="47"/>
        <v>-3.7600000000001299</v>
      </c>
      <c r="AO627" s="6">
        <f t="shared" si="48"/>
        <v>3.3960121248348884E-4</v>
      </c>
      <c r="AP627" s="6">
        <f t="shared" si="49"/>
        <v>8.4956678498726568E-5</v>
      </c>
      <c r="AR627" s="6">
        <f t="shared" si="50"/>
        <v>-3.7600000000001299</v>
      </c>
      <c r="AS627" s="6">
        <f t="shared" si="51"/>
        <v>3.3960121248348884E-4</v>
      </c>
    </row>
    <row r="628" spans="39:45">
      <c r="AM628" s="6">
        <v>-3.7500000000001301</v>
      </c>
      <c r="AN628" s="6">
        <f t="shared" si="47"/>
        <v>-3.7500000000001301</v>
      </c>
      <c r="AO628" s="6">
        <f t="shared" si="48"/>
        <v>3.5259568236727345E-4</v>
      </c>
      <c r="AP628" s="6">
        <f t="shared" si="49"/>
        <v>8.8417285198261197E-5</v>
      </c>
      <c r="AR628" s="6">
        <f t="shared" si="50"/>
        <v>-3.7500000000001301</v>
      </c>
      <c r="AS628" s="6">
        <f t="shared" si="51"/>
        <v>3.5259568236727345E-4</v>
      </c>
    </row>
    <row r="629" spans="39:45">
      <c r="AM629" s="6">
        <v>-3.7400000000001299</v>
      </c>
      <c r="AN629" s="6">
        <f t="shared" si="47"/>
        <v>-3.7400000000001299</v>
      </c>
      <c r="AO629" s="6">
        <f t="shared" si="48"/>
        <v>3.6605076455715742E-4</v>
      </c>
      <c r="AP629" s="6">
        <f t="shared" si="49"/>
        <v>9.2010127474173586E-5</v>
      </c>
      <c r="AR629" s="6">
        <f t="shared" si="50"/>
        <v>-3.7400000000001299</v>
      </c>
      <c r="AS629" s="6">
        <f t="shared" si="51"/>
        <v>3.6605076455715742E-4</v>
      </c>
    </row>
    <row r="630" spans="39:45">
      <c r="AM630" s="6">
        <v>-3.7300000000001301</v>
      </c>
      <c r="AN630" s="6">
        <f t="shared" si="47"/>
        <v>-3.7300000000001301</v>
      </c>
      <c r="AO630" s="6">
        <f t="shared" si="48"/>
        <v>3.799812938351371E-4</v>
      </c>
      <c r="AP630" s="6">
        <f t="shared" si="49"/>
        <v>9.5739885269896519E-5</v>
      </c>
      <c r="AR630" s="6">
        <f t="shared" si="50"/>
        <v>-3.7300000000001301</v>
      </c>
      <c r="AS630" s="6">
        <f t="shared" si="51"/>
        <v>3.799812938351371E-4</v>
      </c>
    </row>
    <row r="631" spans="39:45">
      <c r="AM631" s="6">
        <v>-3.7200000000001299</v>
      </c>
      <c r="AN631" s="6">
        <f t="shared" si="47"/>
        <v>-3.7200000000001299</v>
      </c>
      <c r="AO631" s="6">
        <f t="shared" si="48"/>
        <v>3.9440252496896594E-4</v>
      </c>
      <c r="AP631" s="6">
        <f t="shared" si="49"/>
        <v>9.9611388976073023E-5</v>
      </c>
      <c r="AR631" s="6">
        <f t="shared" si="50"/>
        <v>-3.7200000000001299</v>
      </c>
      <c r="AS631" s="6">
        <f t="shared" si="51"/>
        <v>3.9440252496896594E-4</v>
      </c>
    </row>
    <row r="632" spans="39:45">
      <c r="AM632" s="6">
        <v>-3.7100000000001301</v>
      </c>
      <c r="AN632" s="6">
        <f t="shared" si="47"/>
        <v>-3.7100000000001301</v>
      </c>
      <c r="AO632" s="6">
        <f t="shared" si="48"/>
        <v>4.0933014247788096E-4</v>
      </c>
      <c r="AP632" s="6">
        <f t="shared" si="49"/>
        <v>1.0362962367305162E-4</v>
      </c>
      <c r="AR632" s="6">
        <f t="shared" si="50"/>
        <v>-3.7100000000001301</v>
      </c>
      <c r="AS632" s="6">
        <f t="shared" si="51"/>
        <v>4.0933014247788096E-4</v>
      </c>
    </row>
    <row r="633" spans="39:45">
      <c r="AM633" s="6">
        <v>-3.7000000000001299</v>
      </c>
      <c r="AN633" s="6">
        <f t="shared" si="47"/>
        <v>-3.7000000000001299</v>
      </c>
      <c r="AO633" s="6">
        <f t="shared" si="48"/>
        <v>4.2478027055054766E-4</v>
      </c>
      <c r="AP633" s="6">
        <f t="shared" si="49"/>
        <v>1.0779973347552207E-4</v>
      </c>
      <c r="AR633" s="6">
        <f t="shared" si="50"/>
        <v>-3.7000000000001299</v>
      </c>
      <c r="AS633" s="6">
        <f t="shared" si="51"/>
        <v>4.2478027055054766E-4</v>
      </c>
    </row>
    <row r="634" spans="39:45">
      <c r="AM634" s="6">
        <v>-3.6900000000001301</v>
      </c>
      <c r="AN634" s="6">
        <f t="shared" si="47"/>
        <v>-3.6900000000001301</v>
      </c>
      <c r="AO634" s="6">
        <f t="shared" si="48"/>
        <v>4.4076948311492066E-4</v>
      </c>
      <c r="AP634" s="6">
        <f t="shared" si="49"/>
        <v>1.1212702598051294E-4</v>
      </c>
      <c r="AR634" s="6">
        <f t="shared" si="50"/>
        <v>-3.6900000000001301</v>
      </c>
      <c r="AS634" s="6">
        <f t="shared" si="51"/>
        <v>4.4076948311492066E-4</v>
      </c>
    </row>
    <row r="635" spans="39:45">
      <c r="AM635" s="6">
        <v>-3.6800000000001298</v>
      </c>
      <c r="AN635" s="6">
        <f t="shared" si="47"/>
        <v>-3.6800000000001298</v>
      </c>
      <c r="AO635" s="6">
        <f t="shared" si="48"/>
        <v>4.5731481405963817E-4</v>
      </c>
      <c r="AP635" s="6">
        <f t="shared" si="49"/>
        <v>1.1661697681453198E-4</v>
      </c>
      <c r="AR635" s="6">
        <f t="shared" si="50"/>
        <v>-3.6800000000001298</v>
      </c>
      <c r="AS635" s="6">
        <f t="shared" si="51"/>
        <v>4.5731481405963817E-4</v>
      </c>
    </row>
    <row r="636" spans="39:45">
      <c r="AM636" s="6">
        <v>-3.67000000000013</v>
      </c>
      <c r="AN636" s="6">
        <f t="shared" si="47"/>
        <v>-3.67000000000013</v>
      </c>
      <c r="AO636" s="6">
        <f t="shared" si="48"/>
        <v>4.7443376760639388E-4</v>
      </c>
      <c r="AP636" s="6">
        <f t="shared" si="49"/>
        <v>1.2127523428484555E-4</v>
      </c>
      <c r="AR636" s="6">
        <f t="shared" si="50"/>
        <v>-3.67000000000013</v>
      </c>
      <c r="AS636" s="6">
        <f t="shared" si="51"/>
        <v>4.7443376760639388E-4</v>
      </c>
    </row>
    <row r="637" spans="39:45">
      <c r="AM637" s="6">
        <v>-3.66000000000014</v>
      </c>
      <c r="AN637" s="6">
        <f t="shared" si="47"/>
        <v>-3.66000000000014</v>
      </c>
      <c r="AO637" s="6">
        <f t="shared" si="48"/>
        <v>4.9214432883264126E-4</v>
      </c>
      <c r="AP637" s="6">
        <f t="shared" si="49"/>
        <v>1.2610762413856058E-4</v>
      </c>
      <c r="AR637" s="6">
        <f t="shared" si="50"/>
        <v>-3.66000000000014</v>
      </c>
      <c r="AS637" s="6">
        <f t="shared" si="51"/>
        <v>4.9214432883264126E-4</v>
      </c>
    </row>
    <row r="638" spans="39:45">
      <c r="AM638" s="6">
        <v>-3.6500000000001398</v>
      </c>
      <c r="AN638" s="6">
        <f t="shared" si="47"/>
        <v>-3.6500000000001398</v>
      </c>
      <c r="AO638" s="6">
        <f t="shared" si="48"/>
        <v>5.1046497434392485E-4</v>
      </c>
      <c r="AP638" s="6">
        <f t="shared" si="49"/>
        <v>1.3112015441973934E-4</v>
      </c>
      <c r="AR638" s="6">
        <f t="shared" si="50"/>
        <v>-3.6500000000001398</v>
      </c>
      <c r="AS638" s="6">
        <f t="shared" si="51"/>
        <v>5.1046497434392485E-4</v>
      </c>
    </row>
    <row r="639" spans="39:45">
      <c r="AM639" s="6">
        <v>-3.64000000000014</v>
      </c>
      <c r="AN639" s="6">
        <f t="shared" si="47"/>
        <v>-3.64000000000014</v>
      </c>
      <c r="AO639" s="6">
        <f t="shared" si="48"/>
        <v>5.2941468309466511E-4</v>
      </c>
      <c r="AP639" s="6">
        <f t="shared" si="49"/>
        <v>1.3631902044641819E-4</v>
      </c>
      <c r="AR639" s="6">
        <f t="shared" si="50"/>
        <v>-3.64000000000014</v>
      </c>
      <c r="AS639" s="6">
        <f t="shared" si="51"/>
        <v>5.2941468309466511E-4</v>
      </c>
    </row>
    <row r="640" spans="39:45">
      <c r="AM640" s="6">
        <v>-3.6300000000001398</v>
      </c>
      <c r="AN640" s="6">
        <f t="shared" si="47"/>
        <v>-3.6300000000001398</v>
      </c>
      <c r="AO640" s="6">
        <f t="shared" si="48"/>
        <v>5.4901294735668017E-4</v>
      </c>
      <c r="AP640" s="6">
        <f t="shared" si="49"/>
        <v>1.4171060987799855E-4</v>
      </c>
      <c r="AR640" s="6">
        <f t="shared" si="50"/>
        <v>-3.6300000000001398</v>
      </c>
      <c r="AS640" s="6">
        <f t="shared" si="51"/>
        <v>5.4901294735668017E-4</v>
      </c>
    </row>
    <row r="641" spans="39:45">
      <c r="AM641" s="6">
        <v>-3.62000000000014</v>
      </c>
      <c r="AN641" s="6">
        <f t="shared" si="47"/>
        <v>-3.62000000000014</v>
      </c>
      <c r="AO641" s="6">
        <f t="shared" si="48"/>
        <v>5.6927978383396389E-4</v>
      </c>
      <c r="AP641" s="6">
        <f t="shared" si="49"/>
        <v>1.4730150790609464E-4</v>
      </c>
      <c r="AR641" s="6">
        <f t="shared" si="50"/>
        <v>-3.62000000000014</v>
      </c>
      <c r="AS641" s="6">
        <f t="shared" si="51"/>
        <v>5.6927978383396389E-4</v>
      </c>
    </row>
    <row r="642" spans="39:45">
      <c r="AM642" s="6">
        <v>-3.6100000000001402</v>
      </c>
      <c r="AN642" s="6">
        <f t="shared" si="47"/>
        <v>-3.6100000000001402</v>
      </c>
      <c r="AO642" s="6">
        <f t="shared" si="48"/>
        <v>5.9023574492248669E-4</v>
      </c>
      <c r="AP642" s="6">
        <f t="shared" si="49"/>
        <v>1.5309850257283486E-4</v>
      </c>
      <c r="AR642" s="6">
        <f t="shared" si="50"/>
        <v>-3.6100000000001402</v>
      </c>
      <c r="AS642" s="6">
        <f t="shared" si="51"/>
        <v>5.9023574492248669E-4</v>
      </c>
    </row>
    <row r="643" spans="39:45">
      <c r="AM643" s="6">
        <v>-3.60000000000014</v>
      </c>
      <c r="AN643" s="6">
        <f t="shared" ref="AN643:AN706" si="52">AM643+$C$2</f>
        <v>-3.60000000000014</v>
      </c>
      <c r="AO643" s="6">
        <f t="shared" ref="AO643:AO706" si="53">NORMDIST(AN643,$C$2,$C$3,FALSE)</f>
        <v>6.1190193011346366E-4</v>
      </c>
      <c r="AP643" s="6">
        <f t="shared" ref="AP643:AP706" si="54">NORMDIST(AN643,$C$2,$C$3,TRUE)</f>
        <v>1.591085901577749E-4</v>
      </c>
      <c r="AR643" s="6">
        <f t="shared" si="50"/>
        <v>-3.60000000000014</v>
      </c>
      <c r="AS643" s="6">
        <f t="shared" si="51"/>
        <v>6.1190193011346366E-4</v>
      </c>
    </row>
    <row r="644" spans="39:45">
      <c r="AM644" s="6">
        <v>-3.5900000000001402</v>
      </c>
      <c r="AN644" s="6">
        <f t="shared" si="52"/>
        <v>-3.5900000000001402</v>
      </c>
      <c r="AO644" s="6">
        <f t="shared" si="53"/>
        <v>6.3429999753843798E-4</v>
      </c>
      <c r="AP644" s="6">
        <f t="shared" si="54"/>
        <v>1.6533898071791064E-4</v>
      </c>
      <c r="AR644" s="6">
        <f t="shared" ref="AR644:AR707" si="55">AM644</f>
        <v>-3.5900000000001402</v>
      </c>
      <c r="AS644" s="6">
        <f t="shared" ref="AS644:AS707" si="56">NORMDIST(AR644,0,1,FALSE)</f>
        <v>6.3429999753843798E-4</v>
      </c>
    </row>
    <row r="645" spans="39:45">
      <c r="AM645" s="6">
        <v>-3.58000000000014</v>
      </c>
      <c r="AN645" s="6">
        <f t="shared" si="52"/>
        <v>-3.58000000000014</v>
      </c>
      <c r="AO645" s="6">
        <f t="shared" si="53"/>
        <v>6.5745217565434707E-4</v>
      </c>
      <c r="AP645" s="6">
        <f t="shared" si="54"/>
        <v>1.7179710374637391E-4</v>
      </c>
      <c r="AR645" s="6">
        <f t="shared" si="55"/>
        <v>-3.58000000000014</v>
      </c>
      <c r="AS645" s="6">
        <f t="shared" si="56"/>
        <v>6.5745217565434707E-4</v>
      </c>
    </row>
    <row r="646" spans="39:45">
      <c r="AM646" s="6">
        <v>-3.5700000000001402</v>
      </c>
      <c r="AN646" s="6">
        <f t="shared" si="52"/>
        <v>-3.5700000000001402</v>
      </c>
      <c r="AO646" s="6">
        <f t="shared" si="53"/>
        <v>6.813812750665507E-4</v>
      </c>
      <c r="AP646" s="6">
        <f t="shared" si="54"/>
        <v>1.7849061390562415E-4</v>
      </c>
      <c r="AR646" s="6">
        <f t="shared" si="55"/>
        <v>-3.5700000000001402</v>
      </c>
      <c r="AS646" s="6">
        <f t="shared" si="56"/>
        <v>6.813812750665507E-4</v>
      </c>
    </row>
    <row r="647" spans="39:45">
      <c r="AM647" s="6">
        <v>-3.5600000000001399</v>
      </c>
      <c r="AN647" s="6">
        <f t="shared" si="52"/>
        <v>-3.5600000000001399</v>
      </c>
      <c r="AO647" s="6">
        <f t="shared" si="53"/>
        <v>7.0611070048768427E-4</v>
      </c>
      <c r="AP647" s="6">
        <f t="shared" si="54"/>
        <v>1.854273969327247E-4</v>
      </c>
      <c r="AR647" s="6">
        <f t="shared" si="55"/>
        <v>-3.5600000000001399</v>
      </c>
      <c r="AS647" s="6">
        <f t="shared" si="56"/>
        <v>7.0611070048768427E-4</v>
      </c>
    </row>
    <row r="648" spans="39:45">
      <c r="AM648" s="6">
        <v>-3.5500000000001402</v>
      </c>
      <c r="AN648" s="6">
        <f t="shared" si="52"/>
        <v>-3.5500000000001402</v>
      </c>
      <c r="AO648" s="6">
        <f t="shared" si="53"/>
        <v>7.3166446282994617E-4</v>
      </c>
      <c r="AP648" s="6">
        <f t="shared" si="54"/>
        <v>1.9261557563488019E-4</v>
      </c>
      <c r="AR648" s="6">
        <f t="shared" si="55"/>
        <v>-3.5500000000001402</v>
      </c>
      <c r="AS648" s="6">
        <f t="shared" si="56"/>
        <v>7.3166446282994617E-4</v>
      </c>
    </row>
    <row r="649" spans="39:45">
      <c r="AM649" s="6">
        <v>-3.5400000000001399</v>
      </c>
      <c r="AN649" s="6">
        <f t="shared" si="52"/>
        <v>-3.5400000000001399</v>
      </c>
      <c r="AO649" s="6">
        <f t="shared" si="53"/>
        <v>7.5806719142833517E-4</v>
      </c>
      <c r="AP649" s="6">
        <f t="shared" si="54"/>
        <v>2.0006351600643235E-4</v>
      </c>
      <c r="AR649" s="6">
        <f t="shared" si="55"/>
        <v>-3.5400000000001399</v>
      </c>
      <c r="AS649" s="6">
        <f t="shared" si="56"/>
        <v>7.5806719142833517E-4</v>
      </c>
    </row>
    <row r="650" spans="39:45">
      <c r="AM650" s="6">
        <v>-3.5300000000001401</v>
      </c>
      <c r="AN650" s="6">
        <f t="shared" si="52"/>
        <v>-3.5300000000001401</v>
      </c>
      <c r="AO650" s="6">
        <f t="shared" si="53"/>
        <v>7.8534414639208053E-4</v>
      </c>
      <c r="AP650" s="6">
        <f t="shared" si="54"/>
        <v>2.077798334801928E-4</v>
      </c>
      <c r="AR650" s="6">
        <f t="shared" si="55"/>
        <v>-3.5300000000001401</v>
      </c>
      <c r="AS650" s="6">
        <f t="shared" si="56"/>
        <v>7.8534414639208053E-4</v>
      </c>
    </row>
    <row r="651" spans="39:45">
      <c r="AM651" s="6">
        <v>-3.5200000000001399</v>
      </c>
      <c r="AN651" s="6">
        <f t="shared" si="52"/>
        <v>-3.5200000000001399</v>
      </c>
      <c r="AO651" s="6">
        <f t="shared" si="53"/>
        <v>8.1352123108140726E-4</v>
      </c>
      <c r="AP651" s="6">
        <f t="shared" si="54"/>
        <v>2.1577339929446104E-4</v>
      </c>
      <c r="AR651" s="6">
        <f t="shared" si="55"/>
        <v>-3.5200000000001399</v>
      </c>
      <c r="AS651" s="6">
        <f t="shared" si="56"/>
        <v>8.1352123108140726E-4</v>
      </c>
    </row>
    <row r="652" spans="39:45">
      <c r="AM652" s="6">
        <v>-3.5100000000001401</v>
      </c>
      <c r="AN652" s="6">
        <f t="shared" si="52"/>
        <v>-3.5100000000001401</v>
      </c>
      <c r="AO652" s="6">
        <f t="shared" si="53"/>
        <v>8.4262500470648721E-4</v>
      </c>
      <c r="AP652" s="6">
        <f t="shared" si="54"/>
        <v>2.2405334698938351E-4</v>
      </c>
      <c r="AR652" s="6">
        <f t="shared" si="55"/>
        <v>-3.5100000000001401</v>
      </c>
      <c r="AS652" s="6">
        <f t="shared" si="56"/>
        <v>8.4262500470648721E-4</v>
      </c>
    </row>
    <row r="653" spans="39:45">
      <c r="AM653" s="6">
        <v>-3.5000000000001399</v>
      </c>
      <c r="AN653" s="6">
        <f t="shared" si="52"/>
        <v>-3.5000000000001399</v>
      </c>
      <c r="AO653" s="6">
        <f t="shared" si="53"/>
        <v>8.7268269504533298E-4</v>
      </c>
      <c r="AP653" s="6">
        <f t="shared" si="54"/>
        <v>2.3262907903576213E-4</v>
      </c>
      <c r="AR653" s="6">
        <f t="shared" si="55"/>
        <v>-3.5000000000001399</v>
      </c>
      <c r="AS653" s="6">
        <f t="shared" si="56"/>
        <v>8.7268269504533298E-4</v>
      </c>
    </row>
    <row r="654" spans="39:45">
      <c r="AM654" s="6">
        <v>-3.4900000000001401</v>
      </c>
      <c r="AN654" s="6">
        <f t="shared" si="52"/>
        <v>-3.4900000000001401</v>
      </c>
      <c r="AO654" s="6">
        <f t="shared" si="53"/>
        <v>9.0372221127708299E-4</v>
      </c>
      <c r="AP654" s="6">
        <f t="shared" si="54"/>
        <v>2.4151027356811294E-4</v>
      </c>
      <c r="AR654" s="6">
        <f t="shared" si="55"/>
        <v>-3.4900000000001401</v>
      </c>
      <c r="AS654" s="6">
        <f t="shared" si="56"/>
        <v>9.0372221127708299E-4</v>
      </c>
    </row>
    <row r="655" spans="39:45">
      <c r="AM655" s="6">
        <v>-3.4800000000001399</v>
      </c>
      <c r="AN655" s="6">
        <f t="shared" si="52"/>
        <v>-3.4800000000001399</v>
      </c>
      <c r="AO655" s="6">
        <f t="shared" si="53"/>
        <v>9.3577215692702408E-4</v>
      </c>
      <c r="AP655" s="6">
        <f t="shared" si="54"/>
        <v>2.5070689128159351E-4</v>
      </c>
      <c r="AR655" s="6">
        <f t="shared" si="55"/>
        <v>-3.4800000000001399</v>
      </c>
      <c r="AS655" s="6">
        <f t="shared" si="56"/>
        <v>9.3577215692702408E-4</v>
      </c>
    </row>
    <row r="656" spans="39:45">
      <c r="AM656" s="6">
        <v>-3.4700000000001401</v>
      </c>
      <c r="AN656" s="6">
        <f t="shared" si="52"/>
        <v>-3.4700000000001401</v>
      </c>
      <c r="AO656" s="6">
        <f t="shared" si="53"/>
        <v>9.6886184291937515E-4</v>
      </c>
      <c r="AP656" s="6">
        <f t="shared" si="54"/>
        <v>2.6022918242785131E-4</v>
      </c>
      <c r="AR656" s="6">
        <f t="shared" si="55"/>
        <v>-3.4700000000001401</v>
      </c>
      <c r="AS656" s="6">
        <f t="shared" si="56"/>
        <v>9.6886184291937515E-4</v>
      </c>
    </row>
    <row r="657" spans="39:45">
      <c r="AM657" s="6">
        <v>-3.4600000000001399</v>
      </c>
      <c r="AN657" s="6">
        <f t="shared" si="52"/>
        <v>-3.4600000000001399</v>
      </c>
      <c r="AO657" s="6">
        <f t="shared" si="53"/>
        <v>1.0030213007337519E-3</v>
      </c>
      <c r="AP657" s="6">
        <f t="shared" si="54"/>
        <v>2.7008769396297261E-4</v>
      </c>
      <c r="AR657" s="6">
        <f t="shared" si="55"/>
        <v>-3.4600000000001399</v>
      </c>
      <c r="AS657" s="6">
        <f t="shared" si="56"/>
        <v>1.0030213007337519E-3</v>
      </c>
    </row>
    <row r="658" spans="39:45">
      <c r="AM658" s="6">
        <v>-3.4500000000001401</v>
      </c>
      <c r="AN658" s="6">
        <f t="shared" si="52"/>
        <v>-3.4500000000001401</v>
      </c>
      <c r="AO658" s="6">
        <f t="shared" si="53"/>
        <v>1.0382812956609094E-3</v>
      </c>
      <c r="AP658" s="6">
        <f t="shared" si="54"/>
        <v>2.8029327681533545E-4</v>
      </c>
      <c r="AR658" s="6">
        <f t="shared" si="55"/>
        <v>-3.4500000000001401</v>
      </c>
      <c r="AS658" s="6">
        <f t="shared" si="56"/>
        <v>1.0382812956609094E-3</v>
      </c>
    </row>
    <row r="659" spans="39:45">
      <c r="AM659" s="6">
        <v>-3.4400000000001398</v>
      </c>
      <c r="AN659" s="6">
        <f t="shared" si="52"/>
        <v>-3.4400000000001398</v>
      </c>
      <c r="AO659" s="6">
        <f t="shared" si="53"/>
        <v>1.0746733401532183E-3</v>
      </c>
      <c r="AP659" s="6">
        <f t="shared" si="54"/>
        <v>2.9085709329068621E-4</v>
      </c>
      <c r="AR659" s="6">
        <f t="shared" si="55"/>
        <v>-3.4400000000001398</v>
      </c>
      <c r="AS659" s="6">
        <f t="shared" si="56"/>
        <v>1.0746733401532183E-3</v>
      </c>
    </row>
    <row r="660" spans="39:45">
      <c r="AM660" s="6">
        <v>-3.43000000000014</v>
      </c>
      <c r="AN660" s="6">
        <f t="shared" si="52"/>
        <v>-3.43000000000014</v>
      </c>
      <c r="AO660" s="6">
        <f t="shared" si="53"/>
        <v>1.1122297072650312E-3</v>
      </c>
      <c r="AP660" s="6">
        <f t="shared" si="54"/>
        <v>3.0179062460777839E-4</v>
      </c>
      <c r="AR660" s="6">
        <f t="shared" si="55"/>
        <v>-3.43000000000014</v>
      </c>
      <c r="AS660" s="6">
        <f t="shared" si="56"/>
        <v>1.1122297072650312E-3</v>
      </c>
    </row>
    <row r="661" spans="39:45">
      <c r="AM661" s="6">
        <v>-3.4200000000001398</v>
      </c>
      <c r="AN661" s="6">
        <f t="shared" si="52"/>
        <v>-3.4200000000001398</v>
      </c>
      <c r="AO661" s="6">
        <f t="shared" si="53"/>
        <v>1.1509834441779333E-3</v>
      </c>
      <c r="AP661" s="6">
        <f t="shared" si="54"/>
        <v>3.1310567858100491E-4</v>
      </c>
      <c r="AR661" s="6">
        <f t="shared" si="55"/>
        <v>-3.4200000000001398</v>
      </c>
      <c r="AS661" s="6">
        <f t="shared" si="56"/>
        <v>1.1509834441779333E-3</v>
      </c>
    </row>
    <row r="662" spans="39:45">
      <c r="AM662" s="6">
        <v>-3.41000000000014</v>
      </c>
      <c r="AN662" s="6">
        <f t="shared" si="52"/>
        <v>-3.41000000000014</v>
      </c>
      <c r="AO662" s="6">
        <f t="shared" si="53"/>
        <v>1.1909683858055485E-3</v>
      </c>
      <c r="AP662" s="6">
        <f t="shared" si="54"/>
        <v>3.2481439741893769E-4</v>
      </c>
      <c r="AR662" s="6">
        <f t="shared" si="55"/>
        <v>-3.41000000000014</v>
      </c>
      <c r="AS662" s="6">
        <f t="shared" si="56"/>
        <v>1.1909683858055485E-3</v>
      </c>
    </row>
    <row r="663" spans="39:45">
      <c r="AM663" s="6">
        <v>-3.4000000000001398</v>
      </c>
      <c r="AN663" s="6">
        <f t="shared" si="52"/>
        <v>-3.4000000000001398</v>
      </c>
      <c r="AO663" s="6">
        <f t="shared" si="53"/>
        <v>1.2322191684724329E-3</v>
      </c>
      <c r="AP663" s="6">
        <f t="shared" si="54"/>
        <v>3.369292656763001E-4</v>
      </c>
      <c r="AR663" s="6">
        <f t="shared" si="55"/>
        <v>-3.4000000000001398</v>
      </c>
      <c r="AS663" s="6">
        <f t="shared" si="56"/>
        <v>1.2322191684724329E-3</v>
      </c>
    </row>
    <row r="664" spans="39:45">
      <c r="AM664" s="6">
        <v>-3.39000000000014</v>
      </c>
      <c r="AN664" s="6">
        <f t="shared" si="52"/>
        <v>-3.39000000000014</v>
      </c>
      <c r="AO664" s="6">
        <f t="shared" si="53"/>
        <v>1.274771243661228E-3</v>
      </c>
      <c r="AP664" s="6">
        <f t="shared" si="54"/>
        <v>3.4946311833705668E-4</v>
      </c>
      <c r="AR664" s="6">
        <f t="shared" si="55"/>
        <v>-3.39000000000014</v>
      </c>
      <c r="AS664" s="6">
        <f t="shared" si="56"/>
        <v>1.274771243661228E-3</v>
      </c>
    </row>
    <row r="665" spans="39:45">
      <c r="AM665" s="6">
        <v>-3.3800000000001398</v>
      </c>
      <c r="AN665" s="6">
        <f t="shared" si="52"/>
        <v>-3.3800000000001398</v>
      </c>
      <c r="AO665" s="6">
        <f t="shared" si="53"/>
        <v>1.3186608918221176E-3</v>
      </c>
      <c r="AP665" s="6">
        <f t="shared" si="54"/>
        <v>3.6242914903206191E-4</v>
      </c>
      <c r="AR665" s="6">
        <f t="shared" si="55"/>
        <v>-3.3800000000001398</v>
      </c>
      <c r="AS665" s="6">
        <f t="shared" si="56"/>
        <v>1.3186608918221176E-3</v>
      </c>
    </row>
    <row r="666" spans="39:45">
      <c r="AM666" s="6">
        <v>-3.37000000000014</v>
      </c>
      <c r="AN666" s="6">
        <f t="shared" si="52"/>
        <v>-3.37000000000014</v>
      </c>
      <c r="AO666" s="6">
        <f t="shared" si="53"/>
        <v>1.3639252362382614E-3</v>
      </c>
      <c r="AP666" s="6">
        <f t="shared" si="54"/>
        <v>3.7584091839937273E-4</v>
      </c>
      <c r="AR666" s="6">
        <f t="shared" si="55"/>
        <v>-3.37000000000014</v>
      </c>
      <c r="AS666" s="6">
        <f t="shared" si="56"/>
        <v>1.3639252362382614E-3</v>
      </c>
    </row>
    <row r="667" spans="39:45">
      <c r="AM667" s="6">
        <v>-3.3600000000001402</v>
      </c>
      <c r="AN667" s="6">
        <f t="shared" si="52"/>
        <v>-3.3600000000001402</v>
      </c>
      <c r="AO667" s="6">
        <f t="shared" si="53"/>
        <v>1.4106022569407195E-3</v>
      </c>
      <c r="AP667" s="6">
        <f t="shared" si="54"/>
        <v>3.8971236258145137E-4</v>
      </c>
      <c r="AR667" s="6">
        <f t="shared" si="55"/>
        <v>-3.3600000000001402</v>
      </c>
      <c r="AS667" s="6">
        <f t="shared" si="56"/>
        <v>1.4106022569407195E-3</v>
      </c>
    </row>
    <row r="668" spans="39:45">
      <c r="AM668" s="6">
        <v>-3.35000000000014</v>
      </c>
      <c r="AN668" s="6">
        <f t="shared" si="52"/>
        <v>-3.35000000000014</v>
      </c>
      <c r="AO668" s="6">
        <f t="shared" si="53"/>
        <v>1.4587308046660615E-3</v>
      </c>
      <c r="AP668" s="6">
        <f t="shared" si="54"/>
        <v>4.0405780186381079E-4</v>
      </c>
      <c r="AR668" s="6">
        <f t="shared" si="55"/>
        <v>-3.35000000000014</v>
      </c>
      <c r="AS668" s="6">
        <f t="shared" si="56"/>
        <v>1.4587308046660615E-3</v>
      </c>
    </row>
    <row r="669" spans="39:45">
      <c r="AM669" s="6">
        <v>-3.3400000000001402</v>
      </c>
      <c r="AN669" s="6">
        <f t="shared" si="52"/>
        <v>-3.3400000000001402</v>
      </c>
      <c r="AO669" s="6">
        <f t="shared" si="53"/>
        <v>1.508350614849601E-3</v>
      </c>
      <c r="AP669" s="6">
        <f t="shared" si="54"/>
        <v>4.188919494494403E-4</v>
      </c>
      <c r="AR669" s="6">
        <f t="shared" si="55"/>
        <v>-3.3400000000001402</v>
      </c>
      <c r="AS669" s="6">
        <f t="shared" si="56"/>
        <v>1.508350614849601E-3</v>
      </c>
    </row>
    <row r="670" spans="39:45">
      <c r="AM670" s="6">
        <v>-3.33000000000014</v>
      </c>
      <c r="AN670" s="6">
        <f t="shared" si="52"/>
        <v>-3.33000000000014</v>
      </c>
      <c r="AO670" s="6">
        <f t="shared" si="53"/>
        <v>1.5595023216469657E-3</v>
      </c>
      <c r="AP670" s="6">
        <f t="shared" si="54"/>
        <v>4.3422992038166797E-4</v>
      </c>
      <c r="AR670" s="6">
        <f t="shared" si="55"/>
        <v>-3.33000000000014</v>
      </c>
      <c r="AS670" s="6">
        <f t="shared" si="56"/>
        <v>1.5595023216469657E-3</v>
      </c>
    </row>
    <row r="671" spans="39:45">
      <c r="AM671" s="6">
        <v>-3.3200000000001402</v>
      </c>
      <c r="AN671" s="6">
        <f t="shared" si="52"/>
        <v>-3.3200000000001402</v>
      </c>
      <c r="AO671" s="6">
        <f t="shared" si="53"/>
        <v>1.6122274719763739E-3</v>
      </c>
      <c r="AP671" s="6">
        <f t="shared" si="54"/>
        <v>4.5008724059258931E-4</v>
      </c>
      <c r="AR671" s="6">
        <f t="shared" si="55"/>
        <v>-3.3200000000001402</v>
      </c>
      <c r="AS671" s="6">
        <f t="shared" si="56"/>
        <v>1.6122274719763739E-3</v>
      </c>
    </row>
    <row r="672" spans="39:45">
      <c r="AM672" s="6">
        <v>-3.3100000000001399</v>
      </c>
      <c r="AN672" s="6">
        <f t="shared" si="52"/>
        <v>-3.3100000000001399</v>
      </c>
      <c r="AO672" s="6">
        <f t="shared" si="53"/>
        <v>1.6665685395738086E-3</v>
      </c>
      <c r="AP672" s="6">
        <f t="shared" si="54"/>
        <v>4.6647985610759335E-4</v>
      </c>
      <c r="AR672" s="6">
        <f t="shared" si="55"/>
        <v>-3.3100000000001399</v>
      </c>
      <c r="AS672" s="6">
        <f t="shared" si="56"/>
        <v>1.6665685395738086E-3</v>
      </c>
    </row>
    <row r="673" spans="22:45">
      <c r="AM673" s="6">
        <v>-3.3000000000001402</v>
      </c>
      <c r="AN673" s="6">
        <f t="shared" si="52"/>
        <v>-3.3000000000001402</v>
      </c>
      <c r="AO673" s="6">
        <f t="shared" si="53"/>
        <v>1.7225689390528839E-3</v>
      </c>
      <c r="AP673" s="6">
        <f t="shared" si="54"/>
        <v>4.834241423832264E-4</v>
      </c>
      <c r="AR673" s="6">
        <f t="shared" si="55"/>
        <v>-3.3000000000001402</v>
      </c>
      <c r="AS673" s="6">
        <f t="shared" si="56"/>
        <v>1.7225689390528839E-3</v>
      </c>
    </row>
    <row r="674" spans="22:45">
      <c r="AM674" s="6">
        <v>-3.2900000000001399</v>
      </c>
      <c r="AN674" s="6">
        <f t="shared" si="52"/>
        <v>-3.2900000000001399</v>
      </c>
      <c r="AO674" s="6">
        <f t="shared" si="53"/>
        <v>1.7802730399610577E-3</v>
      </c>
      <c r="AP674" s="6">
        <f t="shared" si="54"/>
        <v>5.0093691378494398E-4</v>
      </c>
      <c r="AR674" s="6">
        <f t="shared" si="55"/>
        <v>-3.2900000000001399</v>
      </c>
      <c r="AS674" s="6">
        <f t="shared" si="56"/>
        <v>1.7802730399610577E-3</v>
      </c>
    </row>
    <row r="675" spans="22:45">
      <c r="AM675" s="6">
        <v>-3.2800000000001401</v>
      </c>
      <c r="AN675" s="6">
        <f t="shared" si="52"/>
        <v>-3.2800000000001401</v>
      </c>
      <c r="AO675" s="6">
        <f t="shared" si="53"/>
        <v>1.8397261808234327E-3</v>
      </c>
      <c r="AP675" s="6">
        <f t="shared" si="54"/>
        <v>5.1903543320641621E-4</v>
      </c>
      <c r="AR675" s="6">
        <f t="shared" si="55"/>
        <v>-3.2800000000001401</v>
      </c>
      <c r="AS675" s="6">
        <f t="shared" si="56"/>
        <v>1.8397261808234327E-3</v>
      </c>
    </row>
    <row r="676" spans="22:45">
      <c r="AM676" s="6">
        <v>-3.2700000000001399</v>
      </c>
      <c r="AN676" s="6">
        <f t="shared" si="52"/>
        <v>-3.2700000000001399</v>
      </c>
      <c r="AO676" s="6">
        <f t="shared" si="53"/>
        <v>1.9009746831652105E-3</v>
      </c>
      <c r="AP676" s="6">
        <f t="shared" si="54"/>
        <v>5.3773742182927631E-4</v>
      </c>
      <c r="AR676" s="6">
        <f t="shared" si="55"/>
        <v>-3.2700000000001399</v>
      </c>
      <c r="AS676" s="6">
        <f t="shared" si="56"/>
        <v>1.9009746831652105E-3</v>
      </c>
    </row>
    <row r="677" spans="22:45">
      <c r="AM677" s="6">
        <v>-3.2600000000001401</v>
      </c>
      <c r="AN677" s="6">
        <f t="shared" si="52"/>
        <v>-3.2600000000001401</v>
      </c>
      <c r="AO677" s="6">
        <f t="shared" si="53"/>
        <v>1.9640658655034771E-3</v>
      </c>
      <c r="AP677" s="6">
        <f t="shared" si="54"/>
        <v>5.5706106902420061E-4</v>
      </c>
      <c r="AR677" s="6">
        <f t="shared" si="55"/>
        <v>-3.2600000000001401</v>
      </c>
      <c r="AS677" s="6">
        <f t="shared" si="56"/>
        <v>1.9640658655034771E-3</v>
      </c>
    </row>
    <row r="678" spans="22:45">
      <c r="AM678" s="6">
        <v>-3.2500000000001399</v>
      </c>
      <c r="AN678" s="6">
        <f t="shared" si="52"/>
        <v>-3.2500000000001399</v>
      </c>
      <c r="AO678" s="6">
        <f t="shared" si="53"/>
        <v>2.0290480572988448E-3</v>
      </c>
      <c r="AP678" s="6">
        <f t="shared" si="54"/>
        <v>5.7702504239043328E-4</v>
      </c>
      <c r="AR678" s="6">
        <f t="shared" si="55"/>
        <v>-3.2500000000001399</v>
      </c>
      <c r="AS678" s="6">
        <f t="shared" si="56"/>
        <v>2.0290480572988448E-3</v>
      </c>
    </row>
    <row r="679" spans="22:45">
      <c r="AM679" s="6">
        <v>-3.2400000000001401</v>
      </c>
      <c r="AN679" s="6">
        <f t="shared" si="52"/>
        <v>-3.2400000000001401</v>
      </c>
      <c r="AO679" s="6">
        <f t="shared" si="53"/>
        <v>2.0959706128569917E-3</v>
      </c>
      <c r="AP679" s="6">
        <f t="shared" si="54"/>
        <v>5.9764849793397801E-4</v>
      </c>
      <c r="AR679" s="6">
        <f t="shared" si="55"/>
        <v>-3.2400000000001401</v>
      </c>
      <c r="AS679" s="6">
        <f t="shared" si="56"/>
        <v>2.0959706128569917E-3</v>
      </c>
    </row>
    <row r="680" spans="22:45">
      <c r="AM680" s="6">
        <v>-3.2300000000001399</v>
      </c>
      <c r="AN680" s="6">
        <f t="shared" si="52"/>
        <v>-3.2300000000001399</v>
      </c>
      <c r="AO680" s="6">
        <f t="shared" si="53"/>
        <v>2.1648839251700832E-3</v>
      </c>
      <c r="AP680" s="6">
        <f t="shared" si="54"/>
        <v>6.1895109038678786E-4</v>
      </c>
      <c r="AR680" s="6">
        <f t="shared" si="55"/>
        <v>-3.2300000000001399</v>
      </c>
      <c r="AS680" s="6">
        <f t="shared" si="56"/>
        <v>2.1648839251700832E-3</v>
      </c>
    </row>
    <row r="681" spans="22:45">
      <c r="V681" t="s">
        <v>193</v>
      </c>
      <c r="AM681" s="6">
        <v>-3.2200000000001401</v>
      </c>
      <c r="AN681" s="6">
        <f t="shared" si="52"/>
        <v>-3.2200000000001401</v>
      </c>
      <c r="AO681" s="6">
        <f t="shared" si="53"/>
        <v>2.2358394396875311E-3</v>
      </c>
      <c r="AP681" s="6">
        <f t="shared" si="54"/>
        <v>6.4095298365951514E-4</v>
      </c>
      <c r="AR681" s="6">
        <f t="shared" si="55"/>
        <v>-3.2200000000001401</v>
      </c>
      <c r="AS681" s="6">
        <f t="shared" si="56"/>
        <v>2.2358394396875311E-3</v>
      </c>
    </row>
    <row r="682" spans="22:45">
      <c r="AM682" s="6">
        <v>-3.2100000000001399</v>
      </c>
      <c r="AN682" s="6">
        <f t="shared" si="52"/>
        <v>-3.2100000000001399</v>
      </c>
      <c r="AO682" s="6">
        <f t="shared" si="53"/>
        <v>2.3088896680054597E-3</v>
      </c>
      <c r="AP682" s="6">
        <f t="shared" si="54"/>
        <v>6.636748614390342E-4</v>
      </c>
      <c r="AR682" s="6">
        <f t="shared" si="55"/>
        <v>-3.2100000000001399</v>
      </c>
      <c r="AS682" s="6">
        <f t="shared" si="56"/>
        <v>2.3088896680054597E-3</v>
      </c>
    </row>
    <row r="683" spans="22:45">
      <c r="AM683" s="6">
        <v>-3.2000000000001401</v>
      </c>
      <c r="AN683" s="6">
        <f t="shared" si="52"/>
        <v>-3.2000000000001401</v>
      </c>
      <c r="AO683" s="6">
        <f t="shared" si="53"/>
        <v>2.3840882014637727E-3</v>
      </c>
      <c r="AP683" s="6">
        <f t="shared" si="54"/>
        <v>6.8713793791563837E-4</v>
      </c>
      <c r="AR683" s="6">
        <f t="shared" si="55"/>
        <v>-3.2000000000001401</v>
      </c>
      <c r="AS683" s="6">
        <f t="shared" si="56"/>
        <v>2.3840882014637727E-3</v>
      </c>
    </row>
    <row r="684" spans="22:45">
      <c r="AM684" s="6">
        <v>-3.19000000000015</v>
      </c>
      <c r="AN684" s="6">
        <f t="shared" si="52"/>
        <v>-3.19000000000015</v>
      </c>
      <c r="AO684" s="6">
        <f t="shared" si="53"/>
        <v>2.4614897246395219E-3</v>
      </c>
      <c r="AP684" s="6">
        <f t="shared" si="54"/>
        <v>7.1136396864557305E-4</v>
      </c>
      <c r="AR684" s="6">
        <f t="shared" si="55"/>
        <v>-3.19000000000015</v>
      </c>
      <c r="AS684" s="6">
        <f t="shared" si="56"/>
        <v>2.4614897246395219E-3</v>
      </c>
    </row>
    <row r="685" spans="22:45">
      <c r="AM685" s="6">
        <v>-3.1800000000001498</v>
      </c>
      <c r="AN685" s="6">
        <f t="shared" si="52"/>
        <v>-3.1800000000001498</v>
      </c>
      <c r="AO685" s="6">
        <f t="shared" si="53"/>
        <v>2.5411500287253115E-3</v>
      </c>
      <c r="AP685" s="6">
        <f t="shared" si="54"/>
        <v>7.3637526155356792E-4</v>
      </c>
      <c r="AR685" s="6">
        <f t="shared" si="55"/>
        <v>-3.1800000000001498</v>
      </c>
      <c r="AS685" s="6">
        <f t="shared" si="56"/>
        <v>2.5411500287253115E-3</v>
      </c>
    </row>
    <row r="686" spans="22:45">
      <c r="AM686" s="6">
        <v>-3.17000000000015</v>
      </c>
      <c r="AN686" s="6">
        <f t="shared" si="52"/>
        <v>-3.17000000000015</v>
      </c>
      <c r="AO686" s="6">
        <f t="shared" si="53"/>
        <v>2.6231260247797754E-3</v>
      </c>
      <c r="AP686" s="6">
        <f t="shared" si="54"/>
        <v>7.6219468806693058E-4</v>
      </c>
      <c r="AR686" s="6">
        <f t="shared" si="55"/>
        <v>-3.17000000000015</v>
      </c>
      <c r="AS686" s="6">
        <f t="shared" si="56"/>
        <v>2.6231260247797754E-3</v>
      </c>
    </row>
    <row r="687" spans="22:45">
      <c r="AM687" s="6">
        <v>-3.1600000000001498</v>
      </c>
      <c r="AN687" s="6">
        <f t="shared" si="52"/>
        <v>-3.1600000000001498</v>
      </c>
      <c r="AO687" s="6">
        <f t="shared" si="53"/>
        <v>2.7074757568394205E-3</v>
      </c>
      <c r="AP687" s="6">
        <f t="shared" si="54"/>
        <v>7.8884569437498442E-4</v>
      </c>
      <c r="AR687" s="6">
        <f t="shared" si="55"/>
        <v>-3.1600000000001498</v>
      </c>
      <c r="AS687" s="6">
        <f t="shared" si="56"/>
        <v>2.7074757568394205E-3</v>
      </c>
    </row>
    <row r="688" spans="22:45">
      <c r="AM688" s="6">
        <v>-3.15000000000015</v>
      </c>
      <c r="AN688" s="6">
        <f t="shared" si="52"/>
        <v>-3.15000000000015</v>
      </c>
      <c r="AO688" s="6">
        <f t="shared" si="53"/>
        <v>2.7942584148781266E-3</v>
      </c>
      <c r="AP688" s="6">
        <f t="shared" si="54"/>
        <v>8.1635231282772835E-4</v>
      </c>
      <c r="AR688" s="6">
        <f t="shared" si="55"/>
        <v>-3.15000000000015</v>
      </c>
      <c r="AS688" s="6">
        <f t="shared" si="56"/>
        <v>2.7942584148781266E-3</v>
      </c>
    </row>
    <row r="689" spans="39:45">
      <c r="AM689" s="6">
        <v>-3.1400000000001498</v>
      </c>
      <c r="AN689" s="6">
        <f t="shared" si="52"/>
        <v>-3.1400000000001498</v>
      </c>
      <c r="AO689" s="6">
        <f t="shared" si="53"/>
        <v>2.8835343476020839E-3</v>
      </c>
      <c r="AP689" s="6">
        <f t="shared" si="54"/>
        <v>8.4473917345828653E-4</v>
      </c>
      <c r="AR689" s="6">
        <f t="shared" si="55"/>
        <v>-3.1400000000001498</v>
      </c>
      <c r="AS689" s="6">
        <f t="shared" si="56"/>
        <v>2.8835343476020839E-3</v>
      </c>
    </row>
    <row r="690" spans="39:45">
      <c r="AM690" s="6">
        <v>-3.13000000000015</v>
      </c>
      <c r="AN690" s="6">
        <f t="shared" si="52"/>
        <v>-3.13000000000015</v>
      </c>
      <c r="AO690" s="6">
        <f t="shared" si="53"/>
        <v>2.9753650750668549E-3</v>
      </c>
      <c r="AP690" s="6">
        <f t="shared" si="54"/>
        <v>8.7403151563125725E-4</v>
      </c>
      <c r="AR690" s="6">
        <f t="shared" si="55"/>
        <v>-3.13000000000015</v>
      </c>
      <c r="AS690" s="6">
        <f t="shared" si="56"/>
        <v>2.9753650750668549E-3</v>
      </c>
    </row>
    <row r="691" spans="39:45">
      <c r="AM691" s="6">
        <v>-3.1200000000001502</v>
      </c>
      <c r="AN691" s="6">
        <f t="shared" si="52"/>
        <v>-3.1200000000001502</v>
      </c>
      <c r="AO691" s="6">
        <f t="shared" si="53"/>
        <v>3.0698133011033031E-3</v>
      </c>
      <c r="AP691" s="6">
        <f t="shared" si="54"/>
        <v>9.0425519982151314E-4</v>
      </c>
      <c r="AR691" s="6">
        <f t="shared" si="55"/>
        <v>-3.1200000000001502</v>
      </c>
      <c r="AS691" s="6">
        <f t="shared" si="56"/>
        <v>3.0698133011033031E-3</v>
      </c>
    </row>
    <row r="692" spans="39:45">
      <c r="AM692" s="6">
        <v>-3.11000000000015</v>
      </c>
      <c r="AN692" s="6">
        <f t="shared" si="52"/>
        <v>-3.11000000000015</v>
      </c>
      <c r="AO692" s="6">
        <f t="shared" si="53"/>
        <v>3.1669429255386013E-3</v>
      </c>
      <c r="AP692" s="6">
        <f t="shared" si="54"/>
        <v>9.3543671951357155E-4</v>
      </c>
      <c r="AR692" s="6">
        <f t="shared" si="55"/>
        <v>-3.11000000000015</v>
      </c>
      <c r="AS692" s="6">
        <f t="shared" si="56"/>
        <v>3.1669429255386013E-3</v>
      </c>
    </row>
    <row r="693" spans="39:45">
      <c r="AM693" s="6">
        <v>-3.1000000000001502</v>
      </c>
      <c r="AN693" s="6">
        <f t="shared" si="52"/>
        <v>-3.1000000000001502</v>
      </c>
      <c r="AO693" s="6">
        <f t="shared" si="53"/>
        <v>3.2668190561983977E-3</v>
      </c>
      <c r="AP693" s="6">
        <f t="shared" si="54"/>
        <v>9.6760321321798237E-4</v>
      </c>
      <c r="AR693" s="6">
        <f t="shared" si="55"/>
        <v>-3.1000000000001502</v>
      </c>
      <c r="AS693" s="6">
        <f t="shared" si="56"/>
        <v>3.2668190561983977E-3</v>
      </c>
    </row>
    <row r="694" spans="39:45">
      <c r="AM694" s="6">
        <v>-3.09000000000015</v>
      </c>
      <c r="AN694" s="6">
        <f t="shared" si="52"/>
        <v>-3.09000000000015</v>
      </c>
      <c r="AO694" s="6">
        <f t="shared" si="53"/>
        <v>3.3695080206759182E-3</v>
      </c>
      <c r="AP694" s="6">
        <f t="shared" si="54"/>
        <v>1.0007824766136153E-3</v>
      </c>
      <c r="AR694" s="6">
        <f t="shared" si="55"/>
        <v>-3.09000000000015</v>
      </c>
      <c r="AS694" s="6">
        <f t="shared" si="56"/>
        <v>3.3695080206759182E-3</v>
      </c>
    </row>
    <row r="695" spans="39:45">
      <c r="AM695" s="6">
        <v>-3.0800000000001502</v>
      </c>
      <c r="AN695" s="6">
        <f t="shared" si="52"/>
        <v>-3.0800000000001502</v>
      </c>
      <c r="AO695" s="6">
        <f t="shared" si="53"/>
        <v>3.4750773778533294E-3</v>
      </c>
      <c r="AP695" s="6">
        <f t="shared" si="54"/>
        <v>1.0350029748020795E-3</v>
      </c>
      <c r="AR695" s="6">
        <f t="shared" si="55"/>
        <v>-3.0800000000001502</v>
      </c>
      <c r="AS695" s="6">
        <f t="shared" si="56"/>
        <v>3.4750773778533294E-3</v>
      </c>
    </row>
    <row r="696" spans="39:45">
      <c r="AM696" s="6">
        <v>-3.0700000000001499</v>
      </c>
      <c r="AN696" s="6">
        <f t="shared" si="52"/>
        <v>-3.0700000000001499</v>
      </c>
      <c r="AO696" s="6">
        <f t="shared" si="53"/>
        <v>3.5835959291607091E-3</v>
      </c>
      <c r="AP696" s="6">
        <f t="shared" si="54"/>
        <v>1.0702938546784946E-3</v>
      </c>
      <c r="AR696" s="6">
        <f t="shared" si="55"/>
        <v>-3.0700000000001499</v>
      </c>
      <c r="AS696" s="6">
        <f t="shared" si="56"/>
        <v>3.5835959291607091E-3</v>
      </c>
    </row>
    <row r="697" spans="39:45">
      <c r="AM697" s="6">
        <v>-3.0600000000001502</v>
      </c>
      <c r="AN697" s="6">
        <f t="shared" si="52"/>
        <v>-3.0600000000001502</v>
      </c>
      <c r="AO697" s="6">
        <f t="shared" si="53"/>
        <v>3.6951337295573375E-3</v>
      </c>
      <c r="AP697" s="6">
        <f t="shared" si="54"/>
        <v>1.1066849574088433E-3</v>
      </c>
      <c r="AR697" s="6">
        <f t="shared" si="55"/>
        <v>-3.0600000000001502</v>
      </c>
      <c r="AS697" s="6">
        <f t="shared" si="56"/>
        <v>3.6951337295573375E-3</v>
      </c>
    </row>
    <row r="698" spans="39:45">
      <c r="AM698" s="6">
        <v>-3.0500000000001499</v>
      </c>
      <c r="AN698" s="6">
        <f t="shared" si="52"/>
        <v>-3.0500000000001499</v>
      </c>
      <c r="AO698" s="6">
        <f t="shared" si="53"/>
        <v>3.809762098220064E-3</v>
      </c>
      <c r="AP698" s="6">
        <f t="shared" si="54"/>
        <v>1.144206831022121E-3</v>
      </c>
      <c r="AR698" s="6">
        <f t="shared" si="55"/>
        <v>-3.0500000000001499</v>
      </c>
      <c r="AS698" s="6">
        <f t="shared" si="56"/>
        <v>3.809762098220064E-3</v>
      </c>
    </row>
    <row r="699" spans="39:45">
      <c r="AM699" s="6">
        <v>-3.0400000000001501</v>
      </c>
      <c r="AN699" s="6">
        <f t="shared" si="52"/>
        <v>-3.0400000000001501</v>
      </c>
      <c r="AO699" s="6">
        <f t="shared" si="53"/>
        <v>3.9275536289229852E-3</v>
      </c>
      <c r="AP699" s="6">
        <f t="shared" si="54"/>
        <v>1.1828907431032931E-3</v>
      </c>
      <c r="AR699" s="6">
        <f t="shared" si="55"/>
        <v>-3.0400000000001501</v>
      </c>
      <c r="AS699" s="6">
        <f t="shared" si="56"/>
        <v>3.9275536289229852E-3</v>
      </c>
    </row>
    <row r="700" spans="39:45">
      <c r="AM700" s="6">
        <v>-3.0300000000001499</v>
      </c>
      <c r="AN700" s="6">
        <f t="shared" si="52"/>
        <v>-3.0300000000001499</v>
      </c>
      <c r="AO700" s="6">
        <f t="shared" si="53"/>
        <v>4.0485822000925877E-3</v>
      </c>
      <c r="AP700" s="6">
        <f t="shared" si="54"/>
        <v>1.2227686935916138E-3</v>
      </c>
      <c r="AR700" s="6">
        <f t="shared" si="55"/>
        <v>-3.0300000000001499</v>
      </c>
      <c r="AS700" s="6">
        <f t="shared" si="56"/>
        <v>4.0485822000925877E-3</v>
      </c>
    </row>
    <row r="701" spans="39:45">
      <c r="AM701" s="6">
        <v>-3.0200000000001501</v>
      </c>
      <c r="AN701" s="6">
        <f t="shared" si="52"/>
        <v>-3.0200000000001501</v>
      </c>
      <c r="AO701" s="6">
        <f t="shared" si="53"/>
        <v>4.1729229845220714E-3</v>
      </c>
      <c r="AP701" s="6">
        <f t="shared" si="54"/>
        <v>1.2638734276717578E-3</v>
      </c>
      <c r="AR701" s="6">
        <f t="shared" si="55"/>
        <v>-3.0200000000001501</v>
      </c>
      <c r="AS701" s="6">
        <f t="shared" si="56"/>
        <v>4.1729229845220714E-3</v>
      </c>
    </row>
    <row r="702" spans="39:45">
      <c r="AM702" s="6">
        <v>-3.0100000000001499</v>
      </c>
      <c r="AN702" s="6">
        <f t="shared" si="52"/>
        <v>-3.0100000000001499</v>
      </c>
      <c r="AO702" s="6">
        <f t="shared" si="53"/>
        <v>4.3006524587285051E-3</v>
      </c>
      <c r="AP702" s="6">
        <f t="shared" si="54"/>
        <v>1.3062384487685375E-3</v>
      </c>
      <c r="AR702" s="6">
        <f t="shared" si="55"/>
        <v>-3.0100000000001499</v>
      </c>
      <c r="AS702" s="6">
        <f t="shared" si="56"/>
        <v>4.3006524587285051E-3</v>
      </c>
    </row>
    <row r="703" spans="39:45">
      <c r="AM703" s="6">
        <v>-3.0000000000001501</v>
      </c>
      <c r="AN703" s="6">
        <f t="shared" si="52"/>
        <v>-3.0000000000001501</v>
      </c>
      <c r="AO703" s="6">
        <f t="shared" si="53"/>
        <v>4.4318484119360117E-3</v>
      </c>
      <c r="AP703" s="6">
        <f t="shared" si="54"/>
        <v>1.3498980316293263E-3</v>
      </c>
      <c r="AR703" s="6">
        <f t="shared" si="55"/>
        <v>-3.0000000000001501</v>
      </c>
      <c r="AS703" s="6">
        <f t="shared" si="56"/>
        <v>4.4318484119360117E-3</v>
      </c>
    </row>
    <row r="704" spans="39:45">
      <c r="AM704" s="6">
        <v>-2.9900000000001499</v>
      </c>
      <c r="AN704" s="6">
        <f t="shared" si="52"/>
        <v>-2.9900000000001499</v>
      </c>
      <c r="AO704" s="6">
        <f t="shared" si="53"/>
        <v>4.5665899546681E-3</v>
      </c>
      <c r="AP704" s="6">
        <f t="shared" si="54"/>
        <v>1.3948872354916375E-3</v>
      </c>
      <c r="AR704" s="6">
        <f t="shared" si="55"/>
        <v>-2.9900000000001499</v>
      </c>
      <c r="AS704" s="6">
        <f t="shared" si="56"/>
        <v>4.5665899546681E-3</v>
      </c>
    </row>
    <row r="705" spans="39:45">
      <c r="AM705" s="6">
        <v>-2.9800000000001501</v>
      </c>
      <c r="AN705" s="6">
        <f t="shared" si="52"/>
        <v>-2.9800000000001501</v>
      </c>
      <c r="AO705" s="6">
        <f t="shared" si="53"/>
        <v>4.7049575269318732E-3</v>
      </c>
      <c r="AP705" s="6">
        <f t="shared" si="54"/>
        <v>1.4412419173390756E-3</v>
      </c>
      <c r="AR705" s="6">
        <f t="shared" si="55"/>
        <v>-2.9800000000001501</v>
      </c>
      <c r="AS705" s="6">
        <f t="shared" si="56"/>
        <v>4.7049575269318732E-3</v>
      </c>
    </row>
    <row r="706" spans="39:45">
      <c r="AM706" s="6">
        <v>-2.9700000000001499</v>
      </c>
      <c r="AN706" s="6">
        <f t="shared" si="52"/>
        <v>-2.9700000000001499</v>
      </c>
      <c r="AO706" s="6">
        <f t="shared" si="53"/>
        <v>4.8470329059767912E-3</v>
      </c>
      <c r="AP706" s="6">
        <f t="shared" si="54"/>
        <v>1.4889987452366693E-3</v>
      </c>
      <c r="AR706" s="6">
        <f t="shared" si="55"/>
        <v>-2.9700000000001499</v>
      </c>
      <c r="AS706" s="6">
        <f t="shared" si="56"/>
        <v>4.8470329059767912E-3</v>
      </c>
    </row>
    <row r="707" spans="39:45">
      <c r="AM707" s="6">
        <v>-2.9600000000001501</v>
      </c>
      <c r="AN707" s="6">
        <f t="shared" ref="AN707:AN770" si="57">AM707+$C$2</f>
        <v>-2.9600000000001501</v>
      </c>
      <c r="AO707" s="6">
        <f t="shared" ref="AO707:AO770" si="58">NORMDIST(AN707,$C$2,$C$3,FALSE)</f>
        <v>4.9928992136101585E-3</v>
      </c>
      <c r="AP707" s="6">
        <f t="shared" ref="AP707:AP770" si="59">NORMDIST(AN707,$C$2,$C$3,TRUE)</f>
        <v>1.5381952117374809E-3</v>
      </c>
      <c r="AR707" s="6">
        <f t="shared" si="55"/>
        <v>-2.9600000000001501</v>
      </c>
      <c r="AS707" s="6">
        <f t="shared" si="56"/>
        <v>4.9928992136101585E-3</v>
      </c>
    </row>
    <row r="708" spans="39:45">
      <c r="AM708" s="6">
        <v>-2.9500000000001498</v>
      </c>
      <c r="AN708" s="6">
        <f t="shared" si="57"/>
        <v>-2.9500000000001498</v>
      </c>
      <c r="AO708" s="6">
        <f t="shared" si="58"/>
        <v>5.1426409230516676E-3</v>
      </c>
      <c r="AP708" s="1267">
        <f t="shared" si="59"/>
        <v>1.588869647364044E-3</v>
      </c>
      <c r="AR708" s="6">
        <f t="shared" ref="AR708:AR771" si="60">AM708</f>
        <v>-2.9500000000001498</v>
      </c>
      <c r="AS708" s="6">
        <f t="shared" ref="AS708:AS771" si="61">NORMDIST(AR708,0,1,FALSE)</f>
        <v>5.1426409230516676E-3</v>
      </c>
    </row>
    <row r="709" spans="39:45">
      <c r="AM709" s="6">
        <v>-2.94000000000015</v>
      </c>
      <c r="AN709" s="6">
        <f t="shared" si="57"/>
        <v>-2.94000000000015</v>
      </c>
      <c r="AO709" s="6">
        <f t="shared" si="58"/>
        <v>5.2963438653086817E-3</v>
      </c>
      <c r="AP709" s="6">
        <f t="shared" si="59"/>
        <v>1.6410612341559716E-3</v>
      </c>
      <c r="AR709" s="6">
        <f t="shared" si="60"/>
        <v>-2.94000000000015</v>
      </c>
      <c r="AS709" s="6">
        <f t="shared" si="61"/>
        <v>5.2963438653086817E-3</v>
      </c>
    </row>
    <row r="710" spans="39:45">
      <c r="AM710" s="6">
        <v>-2.9300000000001498</v>
      </c>
      <c r="AN710" s="6">
        <f t="shared" si="57"/>
        <v>-2.9300000000001498</v>
      </c>
      <c r="AO710" s="6">
        <f t="shared" si="58"/>
        <v>5.4540952350541514E-3</v>
      </c>
      <c r="AP710" s="6">
        <f t="shared" si="59"/>
        <v>1.6948100192761828E-3</v>
      </c>
      <c r="AR710" s="6">
        <f t="shared" si="60"/>
        <v>-2.9300000000001498</v>
      </c>
      <c r="AS710" s="6">
        <f t="shared" si="61"/>
        <v>5.4540952350541514E-3</v>
      </c>
    </row>
    <row r="711" spans="39:45">
      <c r="AM711" s="6">
        <v>-2.92000000000015</v>
      </c>
      <c r="AN711" s="6">
        <f t="shared" si="57"/>
        <v>-2.92000000000015</v>
      </c>
      <c r="AO711" s="6">
        <f t="shared" si="58"/>
        <v>5.6159835959885031E-3</v>
      </c>
      <c r="AP711" s="6">
        <f t="shared" si="59"/>
        <v>1.7501569286755281E-3</v>
      </c>
      <c r="AR711" s="6">
        <f t="shared" si="60"/>
        <v>-2.92000000000015</v>
      </c>
      <c r="AS711" s="6">
        <f t="shared" si="61"/>
        <v>5.6159835959885031E-3</v>
      </c>
    </row>
    <row r="712" spans="39:45">
      <c r="AM712" s="6">
        <v>-2.9100000000001498</v>
      </c>
      <c r="AN712" s="6">
        <f t="shared" si="57"/>
        <v>-2.9100000000001498</v>
      </c>
      <c r="AO712" s="6">
        <f t="shared" si="58"/>
        <v>5.7820988856669558E-3</v>
      </c>
      <c r="AP712" s="6">
        <f t="shared" si="59"/>
        <v>1.8071437808055979E-3</v>
      </c>
      <c r="AR712" s="6">
        <f t="shared" si="60"/>
        <v>-2.9100000000001498</v>
      </c>
      <c r="AS712" s="6">
        <f t="shared" si="61"/>
        <v>5.7820988856669558E-3</v>
      </c>
    </row>
    <row r="713" spans="39:45">
      <c r="AM713" s="6">
        <v>-2.90000000000015</v>
      </c>
      <c r="AN713" s="6">
        <f t="shared" si="57"/>
        <v>-2.90000000000015</v>
      </c>
      <c r="AO713" s="6">
        <f t="shared" si="58"/>
        <v>5.952532419773263E-3</v>
      </c>
      <c r="AP713" s="6">
        <f t="shared" si="59"/>
        <v>1.8658133003832678E-3</v>
      </c>
      <c r="AR713" s="6">
        <f t="shared" si="60"/>
        <v>-2.90000000000015</v>
      </c>
      <c r="AS713" s="6">
        <f t="shared" si="61"/>
        <v>5.952532419773263E-3</v>
      </c>
    </row>
    <row r="714" spans="39:45">
      <c r="AM714" s="6">
        <v>-2.8900000000001498</v>
      </c>
      <c r="AN714" s="6">
        <f t="shared" si="57"/>
        <v>-2.8900000000001498</v>
      </c>
      <c r="AO714" s="6">
        <f t="shared" si="58"/>
        <v>6.1273768958210366E-3</v>
      </c>
      <c r="AP714" s="6">
        <f t="shared" si="59"/>
        <v>1.9262091321867736E-3</v>
      </c>
      <c r="AR714" s="6">
        <f t="shared" si="60"/>
        <v>-2.8900000000001498</v>
      </c>
      <c r="AS714" s="6">
        <f t="shared" si="61"/>
        <v>6.1273768958210366E-3</v>
      </c>
    </row>
    <row r="715" spans="39:45">
      <c r="AM715" s="6">
        <v>-2.88000000000015</v>
      </c>
      <c r="AN715" s="6">
        <f t="shared" si="57"/>
        <v>-2.88000000000015</v>
      </c>
      <c r="AO715" s="6">
        <f t="shared" si="58"/>
        <v>6.3067263962631997E-3</v>
      </c>
      <c r="AP715" s="6">
        <f t="shared" si="59"/>
        <v>1.9883758548935315E-3</v>
      </c>
      <c r="AR715" s="6">
        <f t="shared" si="60"/>
        <v>-2.88000000000015</v>
      </c>
      <c r="AS715" s="6">
        <f t="shared" si="61"/>
        <v>6.3067263962631997E-3</v>
      </c>
    </row>
    <row r="716" spans="39:45">
      <c r="AM716" s="6">
        <v>-2.8700000000001502</v>
      </c>
      <c r="AN716" s="6">
        <f t="shared" si="57"/>
        <v>-2.8700000000001502</v>
      </c>
      <c r="AO716" s="6">
        <f t="shared" si="58"/>
        <v>6.490676390990568E-3</v>
      </c>
      <c r="AP716" s="6">
        <f t="shared" si="59"/>
        <v>2.0523589949384968E-3</v>
      </c>
      <c r="AR716" s="6">
        <f t="shared" si="60"/>
        <v>-2.8700000000001502</v>
      </c>
      <c r="AS716" s="6">
        <f t="shared" si="61"/>
        <v>6.490676390990568E-3</v>
      </c>
    </row>
    <row r="717" spans="39:45">
      <c r="AM717" s="6">
        <v>-2.86000000000015</v>
      </c>
      <c r="AN717" s="6">
        <f t="shared" si="57"/>
        <v>-2.86000000000015</v>
      </c>
      <c r="AO717" s="6">
        <f t="shared" si="58"/>
        <v>6.6793237391997483E-3</v>
      </c>
      <c r="AP717" s="6">
        <f t="shared" si="59"/>
        <v>2.118205040403609E-3</v>
      </c>
      <c r="AR717" s="6">
        <f t="shared" si="60"/>
        <v>-2.86000000000015</v>
      </c>
      <c r="AS717" s="6">
        <f t="shared" si="61"/>
        <v>6.6793237391997483E-3</v>
      </c>
    </row>
    <row r="718" spans="39:45">
      <c r="AM718" s="6">
        <v>-2.8500000000001502</v>
      </c>
      <c r="AN718" s="6">
        <f t="shared" si="57"/>
        <v>-2.8500000000001502</v>
      </c>
      <c r="AO718" s="6">
        <f t="shared" si="58"/>
        <v>6.8727666906110273E-3</v>
      </c>
      <c r="AP718" s="6">
        <f t="shared" si="59"/>
        <v>2.1859614549124551E-3</v>
      </c>
      <c r="AR718" s="6">
        <f t="shared" si="60"/>
        <v>-2.8500000000001502</v>
      </c>
      <c r="AS718" s="6">
        <f t="shared" si="61"/>
        <v>6.8727666906110273E-3</v>
      </c>
    </row>
    <row r="719" spans="39:45">
      <c r="AM719" s="6">
        <v>-2.84000000000015</v>
      </c>
      <c r="AN719" s="6">
        <f t="shared" si="57"/>
        <v>-2.84000000000015</v>
      </c>
      <c r="AO719" s="6">
        <f t="shared" si="58"/>
        <v>7.0711048860164329E-3</v>
      </c>
      <c r="AP719" s="6">
        <f t="shared" si="59"/>
        <v>2.2556766915411419E-3</v>
      </c>
      <c r="AR719" s="6">
        <f t="shared" si="60"/>
        <v>-2.84000000000015</v>
      </c>
      <c r="AS719" s="6">
        <f t="shared" si="61"/>
        <v>7.0711048860164329E-3</v>
      </c>
    </row>
    <row r="720" spans="39:45">
      <c r="AM720" s="6">
        <v>-2.8300000000001502</v>
      </c>
      <c r="AN720" s="6">
        <f t="shared" si="57"/>
        <v>-2.8300000000001502</v>
      </c>
      <c r="AO720" s="6">
        <f t="shared" si="58"/>
        <v>7.2744393571381278E-3</v>
      </c>
      <c r="AP720" s="6">
        <f t="shared" si="59"/>
        <v>2.327400206730168E-3</v>
      </c>
      <c r="AR720" s="6">
        <f t="shared" si="60"/>
        <v>-2.8300000000001502</v>
      </c>
      <c r="AS720" s="6">
        <f t="shared" si="61"/>
        <v>7.2744393571381278E-3</v>
      </c>
    </row>
    <row r="721" spans="39:45">
      <c r="AM721" s="6">
        <v>-2.8200000000001499</v>
      </c>
      <c r="AN721" s="6">
        <f t="shared" si="57"/>
        <v>-2.8200000000001499</v>
      </c>
      <c r="AO721" s="6">
        <f t="shared" si="58"/>
        <v>7.4828725257773962E-3</v>
      </c>
      <c r="AP721" s="6">
        <f t="shared" si="59"/>
        <v>2.4011824741885235E-3</v>
      </c>
      <c r="AR721" s="6">
        <f t="shared" si="60"/>
        <v>-2.8200000000001499</v>
      </c>
      <c r="AS721" s="6">
        <f t="shared" si="61"/>
        <v>7.4828725257773962E-3</v>
      </c>
    </row>
    <row r="722" spans="39:45">
      <c r="AM722" s="6">
        <v>-2.8100000000001502</v>
      </c>
      <c r="AN722" s="6">
        <f t="shared" si="57"/>
        <v>-2.8100000000001502</v>
      </c>
      <c r="AO722" s="6">
        <f t="shared" si="58"/>
        <v>7.6965082022340779E-3</v>
      </c>
      <c r="AP722" s="6">
        <f t="shared" si="59"/>
        <v>2.4770749987844676E-3</v>
      </c>
      <c r="AR722" s="6">
        <f t="shared" si="60"/>
        <v>-2.8100000000001502</v>
      </c>
      <c r="AS722" s="6">
        <f t="shared" si="61"/>
        <v>7.6965082022340779E-3</v>
      </c>
    </row>
    <row r="723" spans="39:45">
      <c r="AM723" s="6">
        <v>-2.8000000000001499</v>
      </c>
      <c r="AN723" s="6">
        <f t="shared" si="57"/>
        <v>-2.8000000000001499</v>
      </c>
      <c r="AO723" s="6">
        <f t="shared" si="58"/>
        <v>7.9154515829766414E-3</v>
      </c>
      <c r="AP723" s="6">
        <f t="shared" si="59"/>
        <v>2.555130330426425E-3</v>
      </c>
      <c r="AR723" s="6">
        <f t="shared" si="60"/>
        <v>-2.8000000000001499</v>
      </c>
      <c r="AS723" s="6">
        <f t="shared" si="61"/>
        <v>7.9154515829766414E-3</v>
      </c>
    </row>
    <row r="724" spans="39:45">
      <c r="AM724" s="6">
        <v>-2.7900000000001501</v>
      </c>
      <c r="AN724" s="6">
        <f t="shared" si="57"/>
        <v>-2.7900000000001501</v>
      </c>
      <c r="AO724" s="6">
        <f t="shared" si="58"/>
        <v>8.139809247542611E-3</v>
      </c>
      <c r="AP724" s="6">
        <f t="shared" si="59"/>
        <v>2.6354020779038034E-3</v>
      </c>
      <c r="AR724" s="6">
        <f t="shared" si="60"/>
        <v>-2.7900000000001501</v>
      </c>
      <c r="AS724" s="6">
        <f t="shared" si="61"/>
        <v>8.139809247542611E-3</v>
      </c>
    </row>
    <row r="725" spans="39:45">
      <c r="AM725" s="6">
        <v>-2.7800000000001499</v>
      </c>
      <c r="AN725" s="6">
        <f t="shared" si="57"/>
        <v>-2.7800000000001499</v>
      </c>
      <c r="AO725" s="6">
        <f t="shared" si="58"/>
        <v>8.3696891546495393E-3</v>
      </c>
      <c r="AP725" s="6">
        <f t="shared" si="59"/>
        <v>2.7179449227001662E-3</v>
      </c>
      <c r="AR725" s="6">
        <f t="shared" si="60"/>
        <v>-2.7800000000001499</v>
      </c>
      <c r="AS725" s="6">
        <f t="shared" si="61"/>
        <v>8.3696891546495393E-3</v>
      </c>
    </row>
    <row r="726" spans="39:45">
      <c r="AM726" s="6">
        <v>-2.7700000000001501</v>
      </c>
      <c r="AN726" s="6">
        <f t="shared" si="57"/>
        <v>-2.7700000000001501</v>
      </c>
      <c r="AO726" s="6">
        <f t="shared" si="58"/>
        <v>8.6052006374960945E-3</v>
      </c>
      <c r="AP726" s="6">
        <f t="shared" si="59"/>
        <v>2.8028146327637726E-3</v>
      </c>
      <c r="AR726" s="6">
        <f t="shared" si="60"/>
        <v>-2.7700000000001501</v>
      </c>
      <c r="AS726" s="6">
        <f t="shared" si="61"/>
        <v>8.6052006374960945E-3</v>
      </c>
    </row>
    <row r="727" spans="39:45">
      <c r="AM727" s="6">
        <v>-2.7600000000001499</v>
      </c>
      <c r="AN727" s="6">
        <f t="shared" si="57"/>
        <v>-2.7600000000001499</v>
      </c>
      <c r="AO727" s="6">
        <f t="shared" si="58"/>
        <v>8.8464543982335643E-3</v>
      </c>
      <c r="AP727" s="6">
        <f t="shared" si="59"/>
        <v>2.8900680762249387E-3</v>
      </c>
      <c r="AR727" s="6">
        <f t="shared" si="60"/>
        <v>-2.7600000000001499</v>
      </c>
      <c r="AS727" s="6">
        <f t="shared" si="61"/>
        <v>8.8464543982335643E-3</v>
      </c>
    </row>
    <row r="728" spans="39:45">
      <c r="AM728" s="6">
        <v>-2.7500000000001501</v>
      </c>
      <c r="AN728" s="6">
        <f t="shared" si="57"/>
        <v>-2.7500000000001501</v>
      </c>
      <c r="AO728" s="6">
        <f t="shared" si="58"/>
        <v>9.0935625015872972E-3</v>
      </c>
      <c r="AP728" s="6">
        <f t="shared" si="59"/>
        <v>2.9797632350530012E-3</v>
      </c>
      <c r="AR728" s="6">
        <f t="shared" si="60"/>
        <v>-2.7500000000001501</v>
      </c>
      <c r="AS728" s="6">
        <f t="shared" si="61"/>
        <v>9.0935625015872972E-3</v>
      </c>
    </row>
    <row r="729" spans="39:45">
      <c r="AM729" s="6">
        <v>-2.7400000000001499</v>
      </c>
      <c r="AN729" s="6">
        <f t="shared" si="57"/>
        <v>-2.7400000000001499</v>
      </c>
      <c r="AO729" s="6">
        <f t="shared" si="58"/>
        <v>9.3466383676084463E-3</v>
      </c>
      <c r="AP729" s="6">
        <f t="shared" si="59"/>
        <v>3.0719592186492228E-3</v>
      </c>
      <c r="AR729" s="6">
        <f t="shared" si="60"/>
        <v>-2.7400000000001499</v>
      </c>
      <c r="AS729" s="6">
        <f t="shared" si="61"/>
        <v>9.3466383676084463E-3</v>
      </c>
    </row>
    <row r="730" spans="39:45">
      <c r="AM730" s="6">
        <v>-2.7300000000001501</v>
      </c>
      <c r="AN730" s="6">
        <f t="shared" si="57"/>
        <v>-2.7300000000001501</v>
      </c>
      <c r="AO730" s="6">
        <f t="shared" si="58"/>
        <v>9.6057967635356477E-3</v>
      </c>
      <c r="AP730" s="6">
        <f t="shared" si="59"/>
        <v>3.1667162773565405E-3</v>
      </c>
      <c r="AR730" s="6">
        <f t="shared" si="60"/>
        <v>-2.7300000000001501</v>
      </c>
      <c r="AS730" s="6">
        <f t="shared" si="61"/>
        <v>9.6057967635356477E-3</v>
      </c>
    </row>
    <row r="731" spans="39:45">
      <c r="AM731" s="6">
        <v>-2.7200000000001601</v>
      </c>
      <c r="AN731" s="6">
        <f t="shared" si="57"/>
        <v>-2.7200000000001601</v>
      </c>
      <c r="AO731" s="6">
        <f t="shared" si="58"/>
        <v>9.8711537947468366E-3</v>
      </c>
      <c r="AP731" s="6">
        <f t="shared" si="59"/>
        <v>3.2640958158896005E-3</v>
      </c>
      <c r="AR731" s="6">
        <f t="shared" si="60"/>
        <v>-2.7200000000001601</v>
      </c>
      <c r="AS731" s="6">
        <f t="shared" si="61"/>
        <v>9.8711537947468366E-3</v>
      </c>
    </row>
    <row r="732" spans="39:45">
      <c r="AM732" s="6">
        <v>-2.7100000000001598</v>
      </c>
      <c r="AN732" s="6">
        <f t="shared" si="57"/>
        <v>-2.7100000000001598</v>
      </c>
      <c r="AO732" s="6">
        <f t="shared" si="58"/>
        <v>1.0142826894782684E-2</v>
      </c>
      <c r="AP732" s="6">
        <f t="shared" si="59"/>
        <v>3.3641604066673159E-3</v>
      </c>
      <c r="AR732" s="6">
        <f t="shared" si="60"/>
        <v>-2.7100000000001598</v>
      </c>
      <c r="AS732" s="6">
        <f t="shared" si="61"/>
        <v>1.0142826894782684E-2</v>
      </c>
    </row>
    <row r="733" spans="39:45">
      <c r="AM733" s="6">
        <v>-2.70000000000016</v>
      </c>
      <c r="AN733" s="6">
        <f t="shared" si="57"/>
        <v>-2.70000000000016</v>
      </c>
      <c r="AO733" s="6">
        <f t="shared" si="58"/>
        <v>1.0420934814418092E-2</v>
      </c>
      <c r="AP733" s="6">
        <f t="shared" si="59"/>
        <v>3.466973803039064E-3</v>
      </c>
      <c r="AR733" s="6">
        <f t="shared" si="60"/>
        <v>-2.70000000000016</v>
      </c>
      <c r="AS733" s="6">
        <f t="shared" si="61"/>
        <v>1.0420934814418092E-2</v>
      </c>
    </row>
    <row r="734" spans="39:45">
      <c r="AM734" s="6">
        <v>-2.6900000000001598</v>
      </c>
      <c r="AN734" s="6">
        <f t="shared" si="57"/>
        <v>-2.6900000000001598</v>
      </c>
      <c r="AO734" s="6">
        <f t="shared" si="58"/>
        <v>1.0705597609767577E-2</v>
      </c>
      <c r="AP734" s="6">
        <f t="shared" si="59"/>
        <v>3.5726009523979751E-3</v>
      </c>
      <c r="AR734" s="6">
        <f t="shared" si="60"/>
        <v>-2.6900000000001598</v>
      </c>
      <c r="AS734" s="6">
        <f t="shared" si="61"/>
        <v>1.0705597609767577E-2</v>
      </c>
    </row>
    <row r="735" spans="39:45">
      <c r="AM735" s="6">
        <v>-2.68000000000016</v>
      </c>
      <c r="AN735" s="6">
        <f t="shared" si="57"/>
        <v>-2.68000000000016</v>
      </c>
      <c r="AO735" s="6">
        <f t="shared" si="58"/>
        <v>1.0996936629400864E-2</v>
      </c>
      <c r="AP735" s="6">
        <f t="shared" si="59"/>
        <v>3.6811080091729842E-3</v>
      </c>
      <c r="AR735" s="6">
        <f t="shared" si="60"/>
        <v>-2.68000000000016</v>
      </c>
      <c r="AS735" s="6">
        <f t="shared" si="61"/>
        <v>1.0996936629400864E-2</v>
      </c>
    </row>
    <row r="736" spans="39:45">
      <c r="AM736" s="6">
        <v>-2.6700000000001598</v>
      </c>
      <c r="AN736" s="6">
        <f t="shared" si="57"/>
        <v>-2.6700000000001598</v>
      </c>
      <c r="AO736" s="6">
        <f t="shared" si="58"/>
        <v>1.1295074500451315E-2</v>
      </c>
      <c r="AP736" s="6">
        <f t="shared" si="59"/>
        <v>3.7925623476835479E-3</v>
      </c>
      <c r="AR736" s="6">
        <f t="shared" si="60"/>
        <v>-2.6700000000001598</v>
      </c>
      <c r="AS736" s="6">
        <f t="shared" si="61"/>
        <v>1.1295074500451315E-2</v>
      </c>
    </row>
    <row r="737" spans="39:45">
      <c r="AM737" s="6">
        <v>-2.66000000000016</v>
      </c>
      <c r="AN737" s="6">
        <f t="shared" si="57"/>
        <v>-2.66000000000016</v>
      </c>
      <c r="AO737" s="6">
        <f t="shared" si="58"/>
        <v>1.1600135113697625E-2</v>
      </c>
      <c r="AP737" s="6">
        <f t="shared" si="59"/>
        <v>3.9070325748508106E-3</v>
      </c>
      <c r="AR737" s="6">
        <f t="shared" si="60"/>
        <v>-2.66000000000016</v>
      </c>
      <c r="AS737" s="6">
        <f t="shared" si="61"/>
        <v>1.1600135113697625E-2</v>
      </c>
    </row>
    <row r="738" spans="39:45">
      <c r="AM738" s="6">
        <v>-2.6500000000001598</v>
      </c>
      <c r="AN738" s="6">
        <f t="shared" si="57"/>
        <v>-2.6500000000001598</v>
      </c>
      <c r="AO738" s="6">
        <f t="shared" si="58"/>
        <v>1.1912243607600131E-2</v>
      </c>
      <c r="AP738" s="6">
        <f t="shared" si="59"/>
        <v>4.0245885427565575E-3</v>
      </c>
      <c r="AR738" s="6">
        <f t="shared" si="60"/>
        <v>-2.6500000000001598</v>
      </c>
      <c r="AS738" s="6">
        <f t="shared" si="61"/>
        <v>1.1912243607600131E-2</v>
      </c>
    </row>
    <row r="739" spans="39:45">
      <c r="AM739" s="6">
        <v>-2.64000000000016</v>
      </c>
      <c r="AN739" s="6">
        <f t="shared" si="57"/>
        <v>-2.64000000000016</v>
      </c>
      <c r="AO739" s="6">
        <f t="shared" si="58"/>
        <v>1.2231526351272809E-2</v>
      </c>
      <c r="AP739" s="6">
        <f t="shared" si="59"/>
        <v>4.1453013610341927E-3</v>
      </c>
      <c r="AR739" s="6">
        <f t="shared" si="60"/>
        <v>-2.64000000000016</v>
      </c>
      <c r="AS739" s="6">
        <f t="shared" si="61"/>
        <v>1.2231526351272809E-2</v>
      </c>
    </row>
    <row r="740" spans="39:45">
      <c r="AM740" s="6">
        <v>-2.6300000000001602</v>
      </c>
      <c r="AN740" s="6">
        <f t="shared" si="57"/>
        <v>-2.6300000000001602</v>
      </c>
      <c r="AO740" s="6">
        <f t="shared" si="58"/>
        <v>1.2558110926372911E-2</v>
      </c>
      <c r="AP740" s="6">
        <f t="shared" si="59"/>
        <v>4.2692434090871867E-3</v>
      </c>
      <c r="AR740" s="6">
        <f t="shared" si="60"/>
        <v>-2.6300000000001602</v>
      </c>
      <c r="AS740" s="6">
        <f t="shared" si="61"/>
        <v>1.2558110926372911E-2</v>
      </c>
    </row>
    <row r="741" spans="39:45">
      <c r="AM741" s="6">
        <v>-2.62000000000016</v>
      </c>
      <c r="AN741" s="6">
        <f t="shared" si="57"/>
        <v>-2.62000000000016</v>
      </c>
      <c r="AO741" s="6">
        <f t="shared" si="58"/>
        <v>1.2892126107889904E-2</v>
      </c>
      <c r="AP741" s="6">
        <f t="shared" si="59"/>
        <v>4.3964883481188988E-3</v>
      </c>
      <c r="AR741" s="6">
        <f t="shared" si="60"/>
        <v>-2.62000000000016</v>
      </c>
      <c r="AS741" s="6">
        <f t="shared" si="61"/>
        <v>1.2892126107889904E-2</v>
      </c>
    </row>
    <row r="742" spans="39:45">
      <c r="AM742" s="6">
        <v>-2.6100000000001602</v>
      </c>
      <c r="AN742" s="6">
        <f t="shared" si="57"/>
        <v>-2.6100000000001602</v>
      </c>
      <c r="AO742" s="6">
        <f t="shared" si="58"/>
        <v>1.3233701843815835E-2</v>
      </c>
      <c r="AP742" s="6">
        <f t="shared" si="59"/>
        <v>4.5271111329650005E-3</v>
      </c>
      <c r="AR742" s="6">
        <f t="shared" si="60"/>
        <v>-2.6100000000001602</v>
      </c>
      <c r="AS742" s="6">
        <f t="shared" si="61"/>
        <v>1.3233701843815835E-2</v>
      </c>
    </row>
    <row r="743" spans="39:45">
      <c r="AM743" s="6">
        <v>-2.60000000000016</v>
      </c>
      <c r="AN743" s="6">
        <f t="shared" si="57"/>
        <v>-2.60000000000016</v>
      </c>
      <c r="AO743" s="6">
        <f t="shared" si="58"/>
        <v>1.3582969233679965E-2</v>
      </c>
      <c r="AP743" s="6">
        <f t="shared" si="59"/>
        <v>4.6611880237166226E-3</v>
      </c>
      <c r="AR743" s="6">
        <f t="shared" si="60"/>
        <v>-2.60000000000016</v>
      </c>
      <c r="AS743" s="6">
        <f t="shared" si="61"/>
        <v>1.3582969233679965E-2</v>
      </c>
    </row>
    <row r="744" spans="39:45">
      <c r="AM744" s="6">
        <v>-2.5900000000001602</v>
      </c>
      <c r="AN744" s="6">
        <f t="shared" si="57"/>
        <v>-2.5900000000001602</v>
      </c>
      <c r="AO744" s="6">
        <f t="shared" si="58"/>
        <v>1.3940060505930035E-2</v>
      </c>
      <c r="AP744" s="6">
        <f t="shared" si="59"/>
        <v>4.7987965971238999E-3</v>
      </c>
      <c r="AR744" s="6">
        <f t="shared" si="60"/>
        <v>-2.5900000000001602</v>
      </c>
      <c r="AS744" s="6">
        <f t="shared" si="61"/>
        <v>1.3940060505930035E-2</v>
      </c>
    </row>
    <row r="745" spans="39:45">
      <c r="AM745" s="6">
        <v>-2.5800000000001599</v>
      </c>
      <c r="AN745" s="6">
        <f t="shared" si="57"/>
        <v>-2.5800000000001599</v>
      </c>
      <c r="AO745" s="6">
        <f t="shared" si="58"/>
        <v>1.4305108994143787E-2</v>
      </c>
      <c r="AP745" s="6">
        <f t="shared" si="59"/>
        <v>4.9400157577683679E-3</v>
      </c>
      <c r="AR745" s="6">
        <f t="shared" si="60"/>
        <v>-2.5800000000001599</v>
      </c>
      <c r="AS745" s="6">
        <f t="shared" si="61"/>
        <v>1.4305108994143787E-2</v>
      </c>
    </row>
    <row r="746" spans="39:45">
      <c r="AM746" s="6">
        <v>-2.5700000000001602</v>
      </c>
      <c r="AN746" s="6">
        <f t="shared" si="57"/>
        <v>-2.5700000000001602</v>
      </c>
      <c r="AO746" s="6">
        <f t="shared" si="58"/>
        <v>1.4678249112053994E-2</v>
      </c>
      <c r="AP746" s="6">
        <f t="shared" si="59"/>
        <v>5.0849257489886668E-3</v>
      </c>
      <c r="AR746" s="6">
        <f t="shared" si="60"/>
        <v>-2.5700000000001602</v>
      </c>
      <c r="AS746" s="6">
        <f t="shared" si="61"/>
        <v>1.4678249112053994E-2</v>
      </c>
    </row>
    <row r="747" spans="39:45">
      <c r="AM747" s="6">
        <v>-2.5600000000001599</v>
      </c>
      <c r="AN747" s="6">
        <f t="shared" si="57"/>
        <v>-2.5600000000001599</v>
      </c>
      <c r="AO747" s="6">
        <f t="shared" si="58"/>
        <v>1.5059616327371282E-2</v>
      </c>
      <c r="AP747" s="6">
        <f t="shared" si="59"/>
        <v>5.2336081635533382E-3</v>
      </c>
      <c r="AR747" s="6">
        <f t="shared" si="60"/>
        <v>-2.5600000000001599</v>
      </c>
      <c r="AS747" s="6">
        <f t="shared" si="61"/>
        <v>1.5059616327371282E-2</v>
      </c>
    </row>
    <row r="748" spans="39:45">
      <c r="AM748" s="6">
        <v>-2.5500000000001601</v>
      </c>
      <c r="AN748" s="6">
        <f t="shared" si="57"/>
        <v>-2.5500000000001601</v>
      </c>
      <c r="AO748" s="6">
        <f t="shared" si="58"/>
        <v>1.544934713438886E-2</v>
      </c>
      <c r="AP748" s="6">
        <f t="shared" si="59"/>
        <v>5.3861459540642809E-3</v>
      </c>
      <c r="AR748" s="6">
        <f t="shared" si="60"/>
        <v>-2.5500000000001601</v>
      </c>
      <c r="AS748" s="6">
        <f t="shared" si="61"/>
        <v>1.544934713438886E-2</v>
      </c>
    </row>
    <row r="749" spans="39:45">
      <c r="AM749" s="6">
        <v>-2.5400000000001599</v>
      </c>
      <c r="AN749" s="6">
        <f t="shared" si="57"/>
        <v>-2.5400000000001599</v>
      </c>
      <c r="AO749" s="6">
        <f t="shared" si="58"/>
        <v>1.5847579025354379E-2</v>
      </c>
      <c r="AP749" s="6">
        <f t="shared" si="59"/>
        <v>5.5426234430800969E-3</v>
      </c>
      <c r="AR749" s="6">
        <f t="shared" si="60"/>
        <v>-2.5400000000001599</v>
      </c>
      <c r="AS749" s="6">
        <f t="shared" si="61"/>
        <v>1.5847579025354379E-2</v>
      </c>
    </row>
    <row r="750" spans="39:45">
      <c r="AM750" s="6">
        <v>-2.5300000000001601</v>
      </c>
      <c r="AN750" s="6">
        <f t="shared" si="57"/>
        <v>-2.5300000000001601</v>
      </c>
      <c r="AO750" s="6">
        <f t="shared" si="58"/>
        <v>1.625445046059391E-2</v>
      </c>
      <c r="AP750" s="6">
        <f t="shared" si="59"/>
        <v>5.7031263329480053E-3</v>
      </c>
      <c r="AR750" s="6">
        <f t="shared" si="60"/>
        <v>-2.5300000000001601</v>
      </c>
      <c r="AS750" s="6">
        <f t="shared" si="61"/>
        <v>1.625445046059391E-2</v>
      </c>
    </row>
    <row r="751" spans="39:45">
      <c r="AM751" s="6">
        <v>-2.5200000000001599</v>
      </c>
      <c r="AN751" s="6">
        <f t="shared" si="57"/>
        <v>-2.5200000000001599</v>
      </c>
      <c r="AO751" s="6">
        <f t="shared" si="58"/>
        <v>1.667010083737434E-2</v>
      </c>
      <c r="AP751" s="6">
        <f t="shared" si="59"/>
        <v>5.8677417153301104E-3</v>
      </c>
      <c r="AR751" s="6">
        <f t="shared" si="60"/>
        <v>-2.5200000000001599</v>
      </c>
      <c r="AS751" s="6">
        <f t="shared" si="61"/>
        <v>1.667010083737434E-2</v>
      </c>
    </row>
    <row r="752" spans="39:45">
      <c r="AM752" s="6">
        <v>-2.5100000000001601</v>
      </c>
      <c r="AN752" s="6">
        <f t="shared" si="57"/>
        <v>-2.5100000000001601</v>
      </c>
      <c r="AO752" s="6">
        <f t="shared" si="58"/>
        <v>1.7094670457490073E-2</v>
      </c>
      <c r="AP752" s="6">
        <f t="shared" si="59"/>
        <v>6.0365580804098151E-3</v>
      </c>
      <c r="AR752" s="6">
        <f t="shared" si="60"/>
        <v>-2.5100000000001601</v>
      </c>
      <c r="AS752" s="6">
        <f t="shared" si="61"/>
        <v>1.7094670457490073E-2</v>
      </c>
    </row>
    <row r="753" spans="39:45">
      <c r="AM753" s="6">
        <v>-2.5000000000001599</v>
      </c>
      <c r="AN753" s="6">
        <f t="shared" si="57"/>
        <v>-2.5000000000001599</v>
      </c>
      <c r="AO753" s="6">
        <f t="shared" si="58"/>
        <v>1.7528300493561532E-2</v>
      </c>
      <c r="AP753" s="6">
        <f t="shared" si="59"/>
        <v>6.2096653257732726E-3</v>
      </c>
      <c r="AR753" s="6">
        <f t="shared" si="60"/>
        <v>-2.5000000000001599</v>
      </c>
      <c r="AS753" s="6">
        <f t="shared" si="61"/>
        <v>1.7528300493561532E-2</v>
      </c>
    </row>
    <row r="754" spans="39:45">
      <c r="AM754" s="6">
        <v>-2.4900000000001601</v>
      </c>
      <c r="AN754" s="6">
        <f t="shared" si="57"/>
        <v>-2.4900000000001601</v>
      </c>
      <c r="AO754" s="6">
        <f t="shared" si="58"/>
        <v>1.7971132954032472E-2</v>
      </c>
      <c r="AP754" s="6">
        <f t="shared" si="59"/>
        <v>6.3871547649405613E-3</v>
      </c>
      <c r="AR754" s="6">
        <f t="shared" si="60"/>
        <v>-2.4900000000001601</v>
      </c>
      <c r="AS754" s="6">
        <f t="shared" si="61"/>
        <v>1.7971132954032472E-2</v>
      </c>
    </row>
    <row r="755" spans="39:45">
      <c r="AM755" s="6">
        <v>-2.4800000000001599</v>
      </c>
      <c r="AN755" s="6">
        <f t="shared" si="57"/>
        <v>-2.4800000000001599</v>
      </c>
      <c r="AO755" s="6">
        <f t="shared" si="58"/>
        <v>1.8423310646854749E-2</v>
      </c>
      <c r="AP755" s="6">
        <f t="shared" si="59"/>
        <v>6.5691191355436995E-3</v>
      </c>
      <c r="AR755" s="6">
        <f t="shared" si="60"/>
        <v>-2.4800000000001599</v>
      </c>
      <c r="AS755" s="6">
        <f t="shared" si="61"/>
        <v>1.8423310646854749E-2</v>
      </c>
    </row>
    <row r="756" spans="39:45">
      <c r="AM756" s="6">
        <v>-2.4700000000001601</v>
      </c>
      <c r="AN756" s="6">
        <f t="shared" si="57"/>
        <v>-2.4700000000001601</v>
      </c>
      <c r="AO756" s="6">
        <f t="shared" si="58"/>
        <v>1.8884977141848704E-2</v>
      </c>
      <c r="AP756" s="6">
        <f t="shared" si="59"/>
        <v>6.7556526071377299E-3</v>
      </c>
      <c r="AR756" s="6">
        <f t="shared" si="60"/>
        <v>-2.4700000000001601</v>
      </c>
      <c r="AS756" s="6">
        <f t="shared" si="61"/>
        <v>1.8884977141848704E-2</v>
      </c>
    </row>
    <row r="757" spans="39:45">
      <c r="AM757" s="6">
        <v>-2.4600000000001598</v>
      </c>
      <c r="AN757" s="6">
        <f t="shared" si="57"/>
        <v>-2.4600000000001598</v>
      </c>
      <c r="AO757" s="6">
        <f t="shared" si="58"/>
        <v>1.9356276731729346E-2</v>
      </c>
      <c r="AP757" s="6">
        <f t="shared" si="59"/>
        <v>6.9468507886210062E-3</v>
      </c>
      <c r="AR757" s="6">
        <f t="shared" si="60"/>
        <v>-2.4600000000001598</v>
      </c>
      <c r="AS757" s="6">
        <f t="shared" si="61"/>
        <v>1.9356276731729346E-2</v>
      </c>
    </row>
    <row r="758" spans="39:45">
      <c r="AM758" s="6">
        <v>-2.45000000000016</v>
      </c>
      <c r="AN758" s="6">
        <f t="shared" si="57"/>
        <v>-2.45000000000016</v>
      </c>
      <c r="AO758" s="6">
        <f t="shared" si="58"/>
        <v>1.9837354391787538E-2</v>
      </c>
      <c r="AP758" s="6">
        <f t="shared" si="59"/>
        <v>7.1428107352682346E-3</v>
      </c>
      <c r="AR758" s="6">
        <f t="shared" si="60"/>
        <v>-2.45000000000016</v>
      </c>
      <c r="AS758" s="6">
        <f t="shared" si="61"/>
        <v>1.9837354391787538E-2</v>
      </c>
    </row>
    <row r="759" spans="39:45">
      <c r="AM759" s="6">
        <v>-2.4400000000001598</v>
      </c>
      <c r="AN759" s="6">
        <f t="shared" si="57"/>
        <v>-2.4400000000001598</v>
      </c>
      <c r="AO759" s="6">
        <f t="shared" si="58"/>
        <v>2.0328355738217906E-2</v>
      </c>
      <c r="AP759" s="6">
        <f t="shared" si="59"/>
        <v>7.3436309553449597E-3</v>
      </c>
      <c r="AR759" s="6">
        <f t="shared" si="60"/>
        <v>-2.4400000000001598</v>
      </c>
      <c r="AS759" s="6">
        <f t="shared" si="61"/>
        <v>2.0328355738217906E-2</v>
      </c>
    </row>
    <row r="760" spans="39:45">
      <c r="AM760" s="6">
        <v>-2.43000000000016</v>
      </c>
      <c r="AN760" s="6">
        <f t="shared" si="57"/>
        <v>-2.43000000000016</v>
      </c>
      <c r="AO760" s="6">
        <f t="shared" si="58"/>
        <v>2.0829426985084089E-2</v>
      </c>
      <c r="AP760" s="6">
        <f t="shared" si="59"/>
        <v>7.54941141630594E-3</v>
      </c>
      <c r="AR760" s="6">
        <f t="shared" si="60"/>
        <v>-2.43000000000016</v>
      </c>
      <c r="AS760" s="6">
        <f t="shared" si="61"/>
        <v>2.0829426985084089E-2</v>
      </c>
    </row>
    <row r="761" spans="39:45">
      <c r="AM761" s="6">
        <v>-2.4200000000001598</v>
      </c>
      <c r="AN761" s="6">
        <f t="shared" si="57"/>
        <v>-2.4200000000001598</v>
      </c>
      <c r="AO761" s="6">
        <f t="shared" si="58"/>
        <v>2.1340714899914525E-2</v>
      </c>
      <c r="AP761" s="6">
        <f t="shared" si="59"/>
        <v>7.7602535505503223E-3</v>
      </c>
      <c r="AR761" s="6">
        <f t="shared" si="60"/>
        <v>-2.4200000000001598</v>
      </c>
      <c r="AS761" s="6">
        <f t="shared" si="61"/>
        <v>2.1340714899914525E-2</v>
      </c>
    </row>
    <row r="762" spans="39:45">
      <c r="AM762" s="6">
        <v>-2.41000000000016</v>
      </c>
      <c r="AN762" s="6">
        <f t="shared" si="57"/>
        <v>-2.41000000000016</v>
      </c>
      <c r="AO762" s="6">
        <f t="shared" si="58"/>
        <v>2.1862366757920956E-2</v>
      </c>
      <c r="AP762" s="6">
        <f t="shared" si="59"/>
        <v>7.9762602607302835E-3</v>
      </c>
      <c r="AR762" s="6">
        <f t="shared" si="60"/>
        <v>-2.41000000000016</v>
      </c>
      <c r="AS762" s="6">
        <f t="shared" si="61"/>
        <v>2.1862366757920956E-2</v>
      </c>
    </row>
    <row r="763" spans="39:45">
      <c r="AM763" s="6">
        <v>-2.4000000000001598</v>
      </c>
      <c r="AN763" s="6">
        <f t="shared" si="57"/>
        <v>-2.4000000000001598</v>
      </c>
      <c r="AO763" s="6">
        <f t="shared" si="58"/>
        <v>2.2394530294834306E-2</v>
      </c>
      <c r="AP763" s="6">
        <f t="shared" si="59"/>
        <v>8.1975359245923807E-3</v>
      </c>
      <c r="AR763" s="6">
        <f t="shared" si="60"/>
        <v>-2.4000000000001598</v>
      </c>
      <c r="AS763" s="6">
        <f t="shared" si="61"/>
        <v>2.2394530294834306E-2</v>
      </c>
    </row>
    <row r="764" spans="39:45">
      <c r="AM764" s="6">
        <v>-2.39000000000016</v>
      </c>
      <c r="AN764" s="6">
        <f t="shared" si="57"/>
        <v>-2.39000000000016</v>
      </c>
      <c r="AO764" s="6">
        <f t="shared" si="58"/>
        <v>2.2937353658351919E-2</v>
      </c>
      <c r="AP764" s="6">
        <f t="shared" si="59"/>
        <v>8.4241863993417265E-3</v>
      </c>
      <c r="AR764" s="6">
        <f t="shared" si="60"/>
        <v>-2.39000000000016</v>
      </c>
      <c r="AS764" s="6">
        <f t="shared" si="61"/>
        <v>2.2937353658351919E-2</v>
      </c>
    </row>
    <row r="765" spans="39:45">
      <c r="AM765" s="6">
        <v>-2.3800000000001602</v>
      </c>
      <c r="AN765" s="6">
        <f t="shared" si="57"/>
        <v>-2.3800000000001602</v>
      </c>
      <c r="AO765" s="6">
        <f t="shared" si="58"/>
        <v>2.3490985358192402E-2</v>
      </c>
      <c r="AP765" s="6">
        <f t="shared" si="59"/>
        <v>8.656319025512671E-3</v>
      </c>
      <c r="AR765" s="6">
        <f t="shared" si="60"/>
        <v>-2.3800000000001602</v>
      </c>
      <c r="AS765" s="6">
        <f t="shared" si="61"/>
        <v>2.3490985358192402E-2</v>
      </c>
    </row>
    <row r="766" spans="39:45">
      <c r="AM766" s="6">
        <v>-2.37000000000016</v>
      </c>
      <c r="AN766" s="6">
        <f t="shared" si="57"/>
        <v>-2.37000000000016</v>
      </c>
      <c r="AO766" s="6">
        <f t="shared" si="58"/>
        <v>2.4055574214753843E-2</v>
      </c>
      <c r="AP766" s="6">
        <f t="shared" si="59"/>
        <v>8.8940426303329989E-3</v>
      </c>
      <c r="AR766" s="6">
        <f t="shared" si="60"/>
        <v>-2.37000000000016</v>
      </c>
      <c r="AS766" s="6">
        <f t="shared" si="61"/>
        <v>2.4055574214753843E-2</v>
      </c>
    </row>
    <row r="767" spans="39:45">
      <c r="AM767" s="6">
        <v>-2.3600000000001602</v>
      </c>
      <c r="AN767" s="6">
        <f t="shared" si="57"/>
        <v>-2.3600000000001602</v>
      </c>
      <c r="AO767" s="6">
        <f t="shared" si="58"/>
        <v>2.4631269306373185E-2</v>
      </c>
      <c r="AP767" s="6">
        <f t="shared" si="59"/>
        <v>9.1374675305686548E-3</v>
      </c>
      <c r="AR767" s="6">
        <f t="shared" si="60"/>
        <v>-2.3600000000001602</v>
      </c>
      <c r="AS767" s="6">
        <f t="shared" si="61"/>
        <v>2.4631269306373185E-2</v>
      </c>
    </row>
    <row r="768" spans="39:45">
      <c r="AM768" s="6">
        <v>-2.35000000000016</v>
      </c>
      <c r="AN768" s="6">
        <f t="shared" si="57"/>
        <v>-2.35000000000016</v>
      </c>
      <c r="AO768" s="6">
        <f t="shared" si="58"/>
        <v>2.52182199151849E-2</v>
      </c>
      <c r="AP768" s="6">
        <f t="shared" si="59"/>
        <v>9.3867055348344497E-3</v>
      </c>
      <c r="AR768" s="6">
        <f t="shared" si="60"/>
        <v>-2.35000000000016</v>
      </c>
      <c r="AS768" s="6">
        <f t="shared" si="61"/>
        <v>2.52182199151849E-2</v>
      </c>
    </row>
    <row r="769" spans="39:45">
      <c r="AM769" s="6">
        <v>-2.3400000000001602</v>
      </c>
      <c r="AN769" s="6">
        <f t="shared" si="57"/>
        <v>-2.3400000000001602</v>
      </c>
      <c r="AO769" s="6">
        <f t="shared" si="58"/>
        <v>2.5816575471578004E-2</v>
      </c>
      <c r="AP769" s="6">
        <f t="shared" si="59"/>
        <v>9.6418699453542089E-3</v>
      </c>
      <c r="AR769" s="6">
        <f t="shared" si="60"/>
        <v>-2.3400000000001602</v>
      </c>
      <c r="AS769" s="6">
        <f t="shared" si="61"/>
        <v>2.5816575471578004E-2</v>
      </c>
    </row>
    <row r="770" spans="39:45">
      <c r="AM770" s="6">
        <v>-2.3300000000001599</v>
      </c>
      <c r="AN770" s="6">
        <f t="shared" si="57"/>
        <v>-2.3300000000001599</v>
      </c>
      <c r="AO770" s="6">
        <f t="shared" si="58"/>
        <v>2.6426485497251875E-2</v>
      </c>
      <c r="AP770" s="6">
        <f t="shared" si="59"/>
        <v>9.903075559160035E-3</v>
      </c>
      <c r="AR770" s="6">
        <f t="shared" si="60"/>
        <v>-2.3300000000001599</v>
      </c>
      <c r="AS770" s="6">
        <f t="shared" si="61"/>
        <v>2.6426485497251875E-2</v>
      </c>
    </row>
    <row r="771" spans="39:45">
      <c r="AM771" s="6">
        <v>-2.3200000000001602</v>
      </c>
      <c r="AN771" s="6">
        <f t="shared" ref="AN771:AN834" si="62">AM771+$C$2</f>
        <v>-2.3200000000001602</v>
      </c>
      <c r="AO771" s="6">
        <f t="shared" ref="AO771:AO834" si="63">NORMDIST(AN771,$C$2,$C$3,FALSE)</f>
        <v>2.7048099546871731E-2</v>
      </c>
      <c r="AP771" s="6">
        <f t="shared" ref="AP771:AP834" si="64">NORMDIST(AN771,$C$2,$C$3,TRUE)</f>
        <v>1.0170438668715365E-2</v>
      </c>
      <c r="AR771" s="6">
        <f t="shared" si="60"/>
        <v>-2.3200000000001602</v>
      </c>
      <c r="AS771" s="6">
        <f t="shared" si="61"/>
        <v>2.7048099546871731E-2</v>
      </c>
    </row>
    <row r="772" spans="39:45">
      <c r="AM772" s="6">
        <v>-2.3100000000001599</v>
      </c>
      <c r="AN772" s="6">
        <f t="shared" si="62"/>
        <v>-2.3100000000001599</v>
      </c>
      <c r="AO772" s="6">
        <f t="shared" si="63"/>
        <v>2.7681567148326341E-2</v>
      </c>
      <c r="AP772" s="6">
        <f t="shared" si="64"/>
        <v>1.0444077061946722E-2</v>
      </c>
      <c r="AR772" s="6">
        <f t="shared" ref="AR772:AR835" si="65">AM772</f>
        <v>-2.3100000000001599</v>
      </c>
      <c r="AS772" s="6">
        <f t="shared" ref="AS772:AS835" si="66">NORMDIST(AR772,0,1,FALSE)</f>
        <v>2.7681567148326341E-2</v>
      </c>
    </row>
    <row r="773" spans="39:45">
      <c r="AM773" s="6">
        <v>-2.3000000000001601</v>
      </c>
      <c r="AN773" s="6">
        <f t="shared" si="62"/>
        <v>-2.3000000000001601</v>
      </c>
      <c r="AO773" s="6">
        <f t="shared" si="63"/>
        <v>2.832703774159074E-2</v>
      </c>
      <c r="AP773" s="6">
        <f t="shared" si="64"/>
        <v>1.0724110021671507E-2</v>
      </c>
      <c r="AR773" s="6">
        <f t="shared" si="65"/>
        <v>-2.3000000000001601</v>
      </c>
      <c r="AS773" s="6">
        <f t="shared" si="66"/>
        <v>2.832703774159074E-2</v>
      </c>
    </row>
    <row r="774" spans="39:45">
      <c r="AM774" s="6">
        <v>-2.2900000000001599</v>
      </c>
      <c r="AN774" s="6">
        <f t="shared" si="62"/>
        <v>-2.2900000000001599</v>
      </c>
      <c r="AO774" s="6">
        <f t="shared" si="63"/>
        <v>2.8984660616198803E-2</v>
      </c>
      <c r="AP774" s="6">
        <f t="shared" si="64"/>
        <v>1.101065832440673E-2</v>
      </c>
      <c r="AR774" s="6">
        <f t="shared" si="65"/>
        <v>-2.2900000000001599</v>
      </c>
      <c r="AS774" s="6">
        <f t="shared" si="66"/>
        <v>2.8984660616198803E-2</v>
      </c>
    </row>
    <row r="775" spans="39:45">
      <c r="AM775" s="6">
        <v>-2.2800000000001601</v>
      </c>
      <c r="AN775" s="6">
        <f t="shared" si="62"/>
        <v>-2.2800000000001601</v>
      </c>
      <c r="AO775" s="6">
        <f t="shared" si="63"/>
        <v>2.9654584847330433E-2</v>
      </c>
      <c r="AP775" s="6">
        <f t="shared" si="64"/>
        <v>1.1303844238548022E-2</v>
      </c>
      <c r="AR775" s="6">
        <f t="shared" si="65"/>
        <v>-2.2800000000001601</v>
      </c>
      <c r="AS775" s="6">
        <f t="shared" si="66"/>
        <v>2.9654584847330433E-2</v>
      </c>
    </row>
    <row r="776" spans="39:45">
      <c r="AM776" s="6">
        <v>-2.2700000000001599</v>
      </c>
      <c r="AN776" s="6">
        <f t="shared" si="62"/>
        <v>-2.2700000000001599</v>
      </c>
      <c r="AO776" s="6">
        <f t="shared" si="63"/>
        <v>3.0336959230520617E-2</v>
      </c>
      <c r="AP776" s="6">
        <f t="shared" si="64"/>
        <v>1.1603791521898721E-2</v>
      </c>
      <c r="AR776" s="6">
        <f t="shared" si="65"/>
        <v>-2.2700000000001599</v>
      </c>
      <c r="AS776" s="6">
        <f t="shared" si="66"/>
        <v>3.0336959230520617E-2</v>
      </c>
    </row>
    <row r="777" spans="39:45">
      <c r="AM777" s="6">
        <v>-2.2600000000001601</v>
      </c>
      <c r="AN777" s="6">
        <f t="shared" si="62"/>
        <v>-2.2600000000001601</v>
      </c>
      <c r="AO777" s="6">
        <f t="shared" si="63"/>
        <v>3.1031932214997022E-2</v>
      </c>
      <c r="AP777" s="6">
        <f t="shared" si="64"/>
        <v>1.1910625418541931E-2</v>
      </c>
      <c r="AR777" s="6">
        <f t="shared" si="65"/>
        <v>-2.2600000000001601</v>
      </c>
      <c r="AS777" s="6">
        <f t="shared" si="66"/>
        <v>3.1031932214997022E-2</v>
      </c>
    </row>
    <row r="778" spans="39:45">
      <c r="AM778" s="6">
        <v>-2.2500000000001701</v>
      </c>
      <c r="AN778" s="6">
        <f t="shared" si="62"/>
        <v>-2.2500000000001701</v>
      </c>
      <c r="AO778" s="6">
        <f t="shared" si="63"/>
        <v>3.1739651835655261E-2</v>
      </c>
      <c r="AP778" s="6">
        <f t="shared" si="64"/>
        <v>1.222447265503912E-2</v>
      </c>
      <c r="AR778" s="6">
        <f t="shared" si="65"/>
        <v>-2.2500000000001701</v>
      </c>
      <c r="AS778" s="6">
        <f t="shared" si="66"/>
        <v>3.1739651835655261E-2</v>
      </c>
    </row>
    <row r="779" spans="39:45">
      <c r="AM779" s="6">
        <v>-2.2400000000001699</v>
      </c>
      <c r="AN779" s="6">
        <f t="shared" si="62"/>
        <v>-2.2400000000001699</v>
      </c>
      <c r="AO779" s="6">
        <f t="shared" si="63"/>
        <v>3.24602656436851E-2</v>
      </c>
      <c r="AP779" s="6">
        <f t="shared" si="64"/>
        <v>1.254546143594093E-2</v>
      </c>
      <c r="AR779" s="6">
        <f t="shared" si="65"/>
        <v>-2.2400000000001699</v>
      </c>
      <c r="AS779" s="6">
        <f t="shared" si="66"/>
        <v>3.24602656436851E-2</v>
      </c>
    </row>
    <row r="780" spans="39:45">
      <c r="AM780" s="6">
        <v>-2.2300000000001701</v>
      </c>
      <c r="AN780" s="6">
        <f t="shared" si="62"/>
        <v>-2.2300000000001701</v>
      </c>
      <c r="AO780" s="6">
        <f t="shared" si="63"/>
        <v>3.3193920635848528E-2</v>
      </c>
      <c r="AP780" s="6">
        <f t="shared" si="64"/>
        <v>1.2873721438596331E-2</v>
      </c>
      <c r="AR780" s="6">
        <f t="shared" si="65"/>
        <v>-2.2300000000001701</v>
      </c>
      <c r="AS780" s="6">
        <f t="shared" si="66"/>
        <v>3.3193920635848528E-2</v>
      </c>
    </row>
    <row r="781" spans="39:45">
      <c r="AM781" s="6">
        <v>-2.2200000000001698</v>
      </c>
      <c r="AN781" s="6">
        <f t="shared" si="62"/>
        <v>-2.2200000000001698</v>
      </c>
      <c r="AO781" s="6">
        <f t="shared" si="63"/>
        <v>3.3940763182436398E-2</v>
      </c>
      <c r="AP781" s="6">
        <f t="shared" si="64"/>
        <v>1.3209383807250452E-2</v>
      </c>
      <c r="AR781" s="6">
        <f t="shared" si="65"/>
        <v>-2.2200000000001698</v>
      </c>
      <c r="AS781" s="6">
        <f t="shared" si="66"/>
        <v>3.3940763182436398E-2</v>
      </c>
    </row>
    <row r="782" spans="39:45">
      <c r="AM782" s="6">
        <v>-2.2100000000001701</v>
      </c>
      <c r="AN782" s="6">
        <f t="shared" si="62"/>
        <v>-2.2100000000001701</v>
      </c>
      <c r="AO782" s="6">
        <f t="shared" si="63"/>
        <v>3.4700938953905774E-2</v>
      </c>
      <c r="AP782" s="6">
        <f t="shared" si="64"/>
        <v>1.3552581146414E-2</v>
      </c>
      <c r="AR782" s="6">
        <f t="shared" si="65"/>
        <v>-2.2100000000001701</v>
      </c>
      <c r="AS782" s="6">
        <f t="shared" si="66"/>
        <v>3.4700938953905774E-2</v>
      </c>
    </row>
    <row r="783" spans="39:45">
      <c r="AM783" s="6">
        <v>-2.2000000000001698</v>
      </c>
      <c r="AN783" s="6">
        <f t="shared" si="62"/>
        <v>-2.2000000000001698</v>
      </c>
      <c r="AO783" s="6">
        <f t="shared" si="63"/>
        <v>3.5474592846218185E-2</v>
      </c>
      <c r="AP783" s="6">
        <f t="shared" si="64"/>
        <v>1.3903447513492706E-2</v>
      </c>
      <c r="AR783" s="6">
        <f t="shared" si="65"/>
        <v>-2.2000000000001698</v>
      </c>
      <c r="AS783" s="6">
        <f t="shared" si="66"/>
        <v>3.5474592846218185E-2</v>
      </c>
    </row>
    <row r="784" spans="39:45">
      <c r="AM784" s="6">
        <v>-2.19000000000017</v>
      </c>
      <c r="AN784" s="6">
        <f t="shared" si="62"/>
        <v>-2.19000000000017</v>
      </c>
      <c r="AO784" s="6">
        <f t="shared" si="63"/>
        <v>3.6261868904892719E-2</v>
      </c>
      <c r="AP784" s="6">
        <f t="shared" si="64"/>
        <v>1.4262118410662605E-2</v>
      </c>
      <c r="AR784" s="6">
        <f t="shared" si="65"/>
        <v>-2.19000000000017</v>
      </c>
      <c r="AS784" s="6">
        <f t="shared" si="66"/>
        <v>3.6261868904892719E-2</v>
      </c>
    </row>
    <row r="785" spans="39:45">
      <c r="AM785" s="6">
        <v>-2.1800000000001698</v>
      </c>
      <c r="AN785" s="6">
        <f t="shared" si="62"/>
        <v>-2.1800000000001698</v>
      </c>
      <c r="AO785" s="6">
        <f t="shared" si="63"/>
        <v>3.7062910247792756E-2</v>
      </c>
      <c r="AP785" s="6">
        <f t="shared" si="64"/>
        <v>1.4628730775982812E-2</v>
      </c>
      <c r="AR785" s="6">
        <f t="shared" si="65"/>
        <v>-2.1800000000001698</v>
      </c>
      <c r="AS785" s="6">
        <f t="shared" si="66"/>
        <v>3.7062910247792756E-2</v>
      </c>
    </row>
    <row r="786" spans="39:45">
      <c r="AM786" s="6">
        <v>-2.17000000000017</v>
      </c>
      <c r="AN786" s="6">
        <f t="shared" si="62"/>
        <v>-2.17000000000017</v>
      </c>
      <c r="AO786" s="6">
        <f t="shared" si="63"/>
        <v>3.7877858986663494E-2</v>
      </c>
      <c r="AP786" s="6">
        <f t="shared" si="64"/>
        <v>1.5003422973725922E-2</v>
      </c>
      <c r="AR786" s="6">
        <f t="shared" si="65"/>
        <v>-2.17000000000017</v>
      </c>
      <c r="AS786" s="6">
        <f t="shared" si="66"/>
        <v>3.7877858986663494E-2</v>
      </c>
    </row>
    <row r="787" spans="39:45">
      <c r="AM787" s="6">
        <v>-2.1600000000001698</v>
      </c>
      <c r="AN787" s="6">
        <f t="shared" si="62"/>
        <v>-2.1600000000001698</v>
      </c>
      <c r="AO787" s="6">
        <f t="shared" si="63"/>
        <v>3.8706856147441425E-2</v>
      </c>
      <c r="AP787" s="6">
        <f t="shared" si="64"/>
        <v>1.5386334783918931E-2</v>
      </c>
      <c r="AR787" s="6">
        <f t="shared" si="65"/>
        <v>-2.1600000000001698</v>
      </c>
      <c r="AS787" s="6">
        <f t="shared" si="66"/>
        <v>3.8706856147441425E-2</v>
      </c>
    </row>
    <row r="788" spans="39:45">
      <c r="AM788" s="6">
        <v>-2.15000000000017</v>
      </c>
      <c r="AN788" s="6">
        <f t="shared" si="62"/>
        <v>-2.15000000000017</v>
      </c>
      <c r="AO788" s="6">
        <f t="shared" si="63"/>
        <v>3.9550041589355767E-2</v>
      </c>
      <c r="AP788" s="6">
        <f t="shared" si="64"/>
        <v>1.5777607391083803E-2</v>
      </c>
      <c r="AR788" s="6">
        <f t="shared" si="65"/>
        <v>-2.15000000000017</v>
      </c>
      <c r="AS788" s="6">
        <f t="shared" si="66"/>
        <v>3.9550041589355767E-2</v>
      </c>
    </row>
    <row r="789" spans="39:45">
      <c r="AM789" s="6">
        <v>-2.1400000000001702</v>
      </c>
      <c r="AN789" s="6">
        <f t="shared" si="62"/>
        <v>-2.1400000000001702</v>
      </c>
      <c r="AO789" s="6">
        <f t="shared" si="63"/>
        <v>4.0407553922845584E-2</v>
      </c>
      <c r="AP789" s="6">
        <f t="shared" si="64"/>
        <v>1.6177383372159237E-2</v>
      </c>
      <c r="AR789" s="6">
        <f t="shared" si="65"/>
        <v>-2.1400000000001702</v>
      </c>
      <c r="AS789" s="6">
        <f t="shared" si="66"/>
        <v>4.0407553922845584E-2</v>
      </c>
    </row>
    <row r="790" spans="39:45">
      <c r="AM790" s="6">
        <v>-2.13000000000017</v>
      </c>
      <c r="AN790" s="6">
        <f t="shared" si="62"/>
        <v>-2.13000000000017</v>
      </c>
      <c r="AO790" s="6">
        <f t="shared" si="63"/>
        <v>4.1279530426315457E-2</v>
      </c>
      <c r="AP790" s="6">
        <f t="shared" si="64"/>
        <v>1.6585806683598214E-2</v>
      </c>
      <c r="AR790" s="6">
        <f t="shared" si="65"/>
        <v>-2.13000000000017</v>
      </c>
      <c r="AS790" s="6">
        <f t="shared" si="66"/>
        <v>4.1279530426315457E-2</v>
      </c>
    </row>
    <row r="791" spans="39:45">
      <c r="AM791" s="6">
        <v>-2.1200000000001702</v>
      </c>
      <c r="AN791" s="6">
        <f t="shared" si="62"/>
        <v>-2.1200000000001702</v>
      </c>
      <c r="AO791" s="6">
        <f t="shared" si="63"/>
        <v>4.2166106961755094E-2</v>
      </c>
      <c r="AP791" s="6">
        <f t="shared" si="64"/>
        <v>1.7003022647625654E-2</v>
      </c>
      <c r="AR791" s="6">
        <f t="shared" si="65"/>
        <v>-2.1200000000001702</v>
      </c>
      <c r="AS791" s="6">
        <f t="shared" si="66"/>
        <v>4.2166106961755094E-2</v>
      </c>
    </row>
    <row r="792" spans="39:45">
      <c r="AM792" s="6">
        <v>-2.11000000000017</v>
      </c>
      <c r="AN792" s="6">
        <f t="shared" si="62"/>
        <v>-2.11000000000017</v>
      </c>
      <c r="AO792" s="6">
        <f t="shared" si="63"/>
        <v>4.3067417889250281E-2</v>
      </c>
      <c r="AP792" s="6">
        <f t="shared" si="64"/>
        <v>1.7429177937649754E-2</v>
      </c>
      <c r="AR792" s="6">
        <f t="shared" si="65"/>
        <v>-2.11000000000017</v>
      </c>
      <c r="AS792" s="6">
        <f t="shared" si="66"/>
        <v>4.3067417889250281E-2</v>
      </c>
    </row>
    <row r="793" spans="39:45">
      <c r="AM793" s="6">
        <v>-2.1000000000001702</v>
      </c>
      <c r="AN793" s="6">
        <f t="shared" si="62"/>
        <v>-2.1000000000001702</v>
      </c>
      <c r="AO793" s="6">
        <f t="shared" si="63"/>
        <v>4.3983595980411461E-2</v>
      </c>
      <c r="AP793" s="6">
        <f t="shared" si="64"/>
        <v>1.7864420562808903E-2</v>
      </c>
      <c r="AR793" s="6">
        <f t="shared" si="65"/>
        <v>-2.1000000000001702</v>
      </c>
      <c r="AS793" s="6">
        <f t="shared" si="66"/>
        <v>4.3983595980411461E-2</v>
      </c>
    </row>
    <row r="794" spans="39:45">
      <c r="AM794" s="6">
        <v>-2.0900000000001699</v>
      </c>
      <c r="AN794" s="6">
        <f t="shared" si="62"/>
        <v>-2.0900000000001699</v>
      </c>
      <c r="AO794" s="6">
        <f t="shared" si="63"/>
        <v>4.4914772330751113E-2</v>
      </c>
      <c r="AP794" s="6">
        <f t="shared" si="64"/>
        <v>1.8308899851651406E-2</v>
      </c>
      <c r="AR794" s="6">
        <f t="shared" si="65"/>
        <v>-2.0900000000001699</v>
      </c>
      <c r="AS794" s="6">
        <f t="shared" si="66"/>
        <v>4.4914772330751113E-2</v>
      </c>
    </row>
    <row r="795" spans="39:45">
      <c r="AM795" s="6">
        <v>-2.0800000000001702</v>
      </c>
      <c r="AN795" s="6">
        <f t="shared" si="62"/>
        <v>-2.0800000000001702</v>
      </c>
      <c r="AO795" s="6">
        <f t="shared" si="63"/>
        <v>4.5861076271038671E-2</v>
      </c>
      <c r="AP795" s="6">
        <f t="shared" si="64"/>
        <v>1.8762766434929912E-2</v>
      </c>
      <c r="AR795" s="6">
        <f t="shared" si="65"/>
        <v>-2.0800000000001702</v>
      </c>
      <c r="AS795" s="6">
        <f t="shared" si="66"/>
        <v>4.5861076271038671E-2</v>
      </c>
    </row>
    <row r="796" spans="39:45">
      <c r="AM796" s="6">
        <v>-2.0700000000001699</v>
      </c>
      <c r="AN796" s="6">
        <f t="shared" si="62"/>
        <v>-2.0700000000001699</v>
      </c>
      <c r="AO796" s="6">
        <f t="shared" si="63"/>
        <v>4.6822635277666669E-2</v>
      </c>
      <c r="AP796" s="6">
        <f t="shared" si="64"/>
        <v>1.9226172227509331E-2</v>
      </c>
      <c r="AR796" s="6">
        <f t="shared" si="65"/>
        <v>-2.0700000000001699</v>
      </c>
      <c r="AS796" s="6">
        <f t="shared" si="66"/>
        <v>4.6822635277666669E-2</v>
      </c>
    </row>
    <row r="797" spans="39:45">
      <c r="AM797" s="6">
        <v>-2.0600000000001701</v>
      </c>
      <c r="AN797" s="6">
        <f t="shared" si="62"/>
        <v>-2.0600000000001701</v>
      </c>
      <c r="AO797" s="6">
        <f t="shared" si="63"/>
        <v>4.7799574882060276E-2</v>
      </c>
      <c r="AP797" s="6">
        <f t="shared" si="64"/>
        <v>1.9699270409368808E-2</v>
      </c>
      <c r="AR797" s="6">
        <f t="shared" si="65"/>
        <v>-2.0600000000001701</v>
      </c>
      <c r="AS797" s="6">
        <f t="shared" si="66"/>
        <v>4.7799574882060276E-2</v>
      </c>
    </row>
    <row r="798" spans="39:45">
      <c r="AM798" s="6">
        <v>-2.0500000000001699</v>
      </c>
      <c r="AN798" s="6">
        <f t="shared" si="62"/>
        <v>-2.0500000000001699</v>
      </c>
      <c r="AO798" s="6">
        <f t="shared" si="63"/>
        <v>4.879201857916575E-2</v>
      </c>
      <c r="AP798" s="6">
        <f t="shared" si="64"/>
        <v>2.0182215405696091E-2</v>
      </c>
      <c r="AR798" s="6">
        <f t="shared" si="65"/>
        <v>-2.0500000000001699</v>
      </c>
      <c r="AS798" s="6">
        <f t="shared" si="66"/>
        <v>4.879201857916575E-2</v>
      </c>
    </row>
    <row r="799" spans="39:45">
      <c r="AM799" s="6">
        <v>-2.0400000000001701</v>
      </c>
      <c r="AN799" s="6">
        <f t="shared" si="62"/>
        <v>-2.0400000000001701</v>
      </c>
      <c r="AO799" s="6">
        <f t="shared" si="63"/>
        <v>4.9800087735053469E-2</v>
      </c>
      <c r="AP799" s="6">
        <f t="shared" si="64"/>
        <v>2.0675162866061525E-2</v>
      </c>
      <c r="AR799" s="6">
        <f t="shared" si="65"/>
        <v>-2.0400000000001701</v>
      </c>
      <c r="AS799" s="6">
        <f t="shared" si="66"/>
        <v>4.9800087735053469E-2</v>
      </c>
    </row>
    <row r="800" spans="39:45">
      <c r="AM800" s="6">
        <v>-2.0300000000001699</v>
      </c>
      <c r="AN800" s="6">
        <f t="shared" si="62"/>
        <v>-2.0300000000001699</v>
      </c>
      <c r="AO800" s="6">
        <f t="shared" si="63"/>
        <v>5.0823901493673634E-2</v>
      </c>
      <c r="AP800" s="6">
        <f t="shared" si="64"/>
        <v>2.1178269642663672E-2</v>
      </c>
      <c r="AR800" s="6">
        <f t="shared" si="65"/>
        <v>-2.0300000000001699</v>
      </c>
      <c r="AS800" s="6">
        <f t="shared" si="66"/>
        <v>5.0823901493673634E-2</v>
      </c>
    </row>
    <row r="801" spans="39:45">
      <c r="AM801" s="6">
        <v>-2.0200000000001701</v>
      </c>
      <c r="AN801" s="6">
        <f t="shared" si="62"/>
        <v>-2.0200000000001701</v>
      </c>
      <c r="AO801" s="6">
        <f t="shared" si="63"/>
        <v>5.1863576682802733E-2</v>
      </c>
      <c r="AP801" s="6">
        <f t="shared" si="64"/>
        <v>2.1691693767638132E-2</v>
      </c>
      <c r="AR801" s="6">
        <f t="shared" si="65"/>
        <v>-2.0200000000001701</v>
      </c>
      <c r="AS801" s="6">
        <f t="shared" si="66"/>
        <v>5.1863576682802733E-2</v>
      </c>
    </row>
    <row r="802" spans="39:45">
      <c r="AM802" s="6">
        <v>-2.0100000000001699</v>
      </c>
      <c r="AN802" s="6">
        <f t="shared" si="62"/>
        <v>-2.0100000000001699</v>
      </c>
      <c r="AO802" s="6">
        <f t="shared" si="63"/>
        <v>5.2919227719222216E-2</v>
      </c>
      <c r="AP802" s="6">
        <f t="shared" si="64"/>
        <v>2.2215594429422669E-2</v>
      </c>
      <c r="AR802" s="6">
        <f t="shared" si="65"/>
        <v>-2.0100000000001699</v>
      </c>
      <c r="AS802" s="6">
        <f t="shared" si="66"/>
        <v>5.2919227719222216E-2</v>
      </c>
    </row>
    <row r="803" spans="39:45">
      <c r="AM803" s="6">
        <v>-2.0000000000001701</v>
      </c>
      <c r="AN803" s="6">
        <f t="shared" si="62"/>
        <v>-2.0000000000001701</v>
      </c>
      <c r="AO803" s="6">
        <f t="shared" si="63"/>
        <v>5.3990966513169682E-2</v>
      </c>
      <c r="AP803" s="6">
        <f t="shared" si="64"/>
        <v>2.2750131948169994E-2</v>
      </c>
      <c r="AR803" s="6">
        <f t="shared" si="65"/>
        <v>-2.0000000000001701</v>
      </c>
      <c r="AS803" s="6">
        <f t="shared" si="66"/>
        <v>5.3990966513169682E-2</v>
      </c>
    </row>
    <row r="804" spans="39:45">
      <c r="AM804" s="6">
        <v>-1.9900000000001701</v>
      </c>
      <c r="AN804" s="6">
        <f t="shared" si="62"/>
        <v>-1.9900000000001701</v>
      </c>
      <c r="AO804" s="6">
        <f t="shared" si="63"/>
        <v>5.5078902372107122E-2</v>
      </c>
      <c r="AP804" s="6">
        <f t="shared" si="64"/>
        <v>2.3295467750202525E-2</v>
      </c>
      <c r="AR804" s="6">
        <f t="shared" si="65"/>
        <v>-1.9900000000001701</v>
      </c>
      <c r="AS804" s="6">
        <f t="shared" si="66"/>
        <v>5.5078902372107122E-2</v>
      </c>
    </row>
    <row r="805" spans="39:45">
      <c r="AM805" s="6">
        <v>-1.9800000000001701</v>
      </c>
      <c r="AN805" s="6">
        <f t="shared" si="62"/>
        <v>-1.9800000000001701</v>
      </c>
      <c r="AO805" s="6">
        <f t="shared" si="63"/>
        <v>5.6183141903849119E-2</v>
      </c>
      <c r="AP805" s="6">
        <f t="shared" si="64"/>
        <v>2.3851764341498938E-2</v>
      </c>
      <c r="AR805" s="6">
        <f t="shared" si="65"/>
        <v>-1.9800000000001701</v>
      </c>
      <c r="AS805" s="6">
        <f t="shared" si="66"/>
        <v>5.6183141903849119E-2</v>
      </c>
    </row>
    <row r="806" spans="39:45">
      <c r="AM806" s="6">
        <v>-1.9700000000001701</v>
      </c>
      <c r="AN806" s="6">
        <f t="shared" si="62"/>
        <v>-1.9700000000001701</v>
      </c>
      <c r="AO806" s="6">
        <f t="shared" si="63"/>
        <v>5.7303788919097924E-2</v>
      </c>
      <c r="AP806" s="6">
        <f t="shared" si="64"/>
        <v>2.4419185280212696E-2</v>
      </c>
      <c r="AR806" s="6">
        <f t="shared" si="65"/>
        <v>-1.9700000000001701</v>
      </c>
      <c r="AS806" s="6">
        <f t="shared" si="66"/>
        <v>5.7303788919097924E-2</v>
      </c>
    </row>
    <row r="807" spans="39:45">
      <c r="AM807" s="6">
        <v>-1.9600000000001701</v>
      </c>
      <c r="AN807" s="6">
        <f t="shared" si="62"/>
        <v>-1.9600000000001701</v>
      </c>
      <c r="AO807" s="6">
        <f t="shared" si="63"/>
        <v>5.8440944333431978E-2</v>
      </c>
      <c r="AP807" s="6">
        <f t="shared" si="64"/>
        <v>2.4997895148210381E-2</v>
      </c>
      <c r="AR807" s="6">
        <f t="shared" si="65"/>
        <v>-1.9600000000001701</v>
      </c>
      <c r="AS807" s="6">
        <f t="shared" si="66"/>
        <v>5.8440944333431978E-2</v>
      </c>
    </row>
    <row r="808" spans="39:45">
      <c r="AM808" s="6">
        <v>-1.95000000000017</v>
      </c>
      <c r="AN808" s="6">
        <f t="shared" si="62"/>
        <v>-1.95000000000017</v>
      </c>
      <c r="AO808" s="6">
        <f t="shared" si="63"/>
        <v>5.9594706068796299E-2</v>
      </c>
      <c r="AP808" s="6">
        <f t="shared" si="64"/>
        <v>2.5588059521628459E-2</v>
      </c>
      <c r="AR808" s="6">
        <f t="shared" si="65"/>
        <v>-1.95000000000017</v>
      </c>
      <c r="AS808" s="6">
        <f t="shared" si="66"/>
        <v>5.9594706068796299E-2</v>
      </c>
    </row>
    <row r="809" spans="39:45">
      <c r="AM809" s="6">
        <v>-1.94000000000017</v>
      </c>
      <c r="AN809" s="6">
        <f t="shared" si="62"/>
        <v>-1.94000000000017</v>
      </c>
      <c r="AO809" s="6">
        <f t="shared" si="63"/>
        <v>6.0765168954544729E-2</v>
      </c>
      <c r="AP809" s="6">
        <f t="shared" si="64"/>
        <v>2.6189844940442186E-2</v>
      </c>
      <c r="AR809" s="6">
        <f t="shared" si="65"/>
        <v>-1.94000000000017</v>
      </c>
      <c r="AS809" s="6">
        <f t="shared" si="66"/>
        <v>6.0765168954544729E-2</v>
      </c>
    </row>
    <row r="810" spans="39:45">
      <c r="AM810" s="6">
        <v>-1.93000000000017</v>
      </c>
      <c r="AN810" s="6">
        <f t="shared" si="62"/>
        <v>-1.93000000000017</v>
      </c>
      <c r="AO810" s="6">
        <f t="shared" si="63"/>
        <v>6.1952424628084826E-2</v>
      </c>
      <c r="AP810" s="6">
        <f t="shared" si="64"/>
        <v>2.6803418877044405E-2</v>
      </c>
      <c r="AR810" s="6">
        <f t="shared" si="65"/>
        <v>-1.93000000000017</v>
      </c>
      <c r="AS810" s="6">
        <f t="shared" si="66"/>
        <v>6.1952424628084826E-2</v>
      </c>
    </row>
    <row r="811" spans="39:45">
      <c r="AM811" s="6">
        <v>-1.92000000000017</v>
      </c>
      <c r="AN811" s="6">
        <f t="shared" si="62"/>
        <v>-1.92000000000017</v>
      </c>
      <c r="AO811" s="6">
        <f t="shared" si="63"/>
        <v>6.3156561435178032E-2</v>
      </c>
      <c r="AP811" s="6">
        <f t="shared" si="64"/>
        <v>2.7428949703826033E-2</v>
      </c>
      <c r="AR811" s="6">
        <f t="shared" si="65"/>
        <v>-1.92000000000017</v>
      </c>
      <c r="AS811" s="6">
        <f t="shared" si="66"/>
        <v>6.3156561435178032E-2</v>
      </c>
    </row>
    <row r="812" spans="39:45">
      <c r="AM812" s="6">
        <v>-1.91000000000017</v>
      </c>
      <c r="AN812" s="6">
        <f t="shared" si="62"/>
        <v>-1.91000000000017</v>
      </c>
      <c r="AO812" s="6">
        <f t="shared" si="63"/>
        <v>6.4377664329948431E-2</v>
      </c>
      <c r="AP812" s="6">
        <f t="shared" si="64"/>
        <v>2.8066606659761684E-2</v>
      </c>
      <c r="AR812" s="6">
        <f t="shared" si="65"/>
        <v>-1.91000000000017</v>
      </c>
      <c r="AS812" s="6">
        <f t="shared" si="66"/>
        <v>6.4377664329948431E-2</v>
      </c>
    </row>
    <row r="813" spans="39:45">
      <c r="AM813" s="6">
        <v>-1.90000000000017</v>
      </c>
      <c r="AN813" s="6">
        <f t="shared" si="62"/>
        <v>-1.90000000000017</v>
      </c>
      <c r="AO813" s="6">
        <f t="shared" si="63"/>
        <v>6.561581477465539E-2</v>
      </c>
      <c r="AP813" s="6">
        <f t="shared" si="64"/>
        <v>2.871655981599075E-2</v>
      </c>
      <c r="AR813" s="6">
        <f t="shared" si="65"/>
        <v>-1.90000000000017</v>
      </c>
      <c r="AS813" s="6">
        <f t="shared" si="66"/>
        <v>6.561581477465539E-2</v>
      </c>
    </row>
    <row r="814" spans="39:45">
      <c r="AM814" s="6">
        <v>-1.89000000000017</v>
      </c>
      <c r="AN814" s="6">
        <f t="shared" si="62"/>
        <v>-1.89000000000017</v>
      </c>
      <c r="AO814" s="6">
        <f t="shared" si="63"/>
        <v>6.687109063928566E-2</v>
      </c>
      <c r="AP814" s="6">
        <f t="shared" si="64"/>
        <v>2.9378980040398073E-2</v>
      </c>
      <c r="AR814" s="6">
        <f t="shared" si="65"/>
        <v>-1.89000000000017</v>
      </c>
      <c r="AS814" s="6">
        <f t="shared" si="66"/>
        <v>6.687109063928566E-2</v>
      </c>
    </row>
    <row r="815" spans="39:45">
      <c r="AM815" s="6">
        <v>-1.88000000000017</v>
      </c>
      <c r="AN815" s="6">
        <f t="shared" si="62"/>
        <v>-1.88000000000017</v>
      </c>
      <c r="AO815" s="6">
        <f t="shared" si="63"/>
        <v>6.814356610102279E-2</v>
      </c>
      <c r="AP815" s="6">
        <f t="shared" si="64"/>
        <v>3.005403896118819E-2</v>
      </c>
      <c r="AR815" s="6">
        <f t="shared" si="65"/>
        <v>-1.88000000000017</v>
      </c>
      <c r="AS815" s="6">
        <f t="shared" si="66"/>
        <v>6.814356610102279E-2</v>
      </c>
    </row>
    <row r="816" spans="39:45">
      <c r="AM816" s="6">
        <v>-1.87000000000017</v>
      </c>
      <c r="AN816" s="6">
        <f t="shared" si="62"/>
        <v>-1.87000000000017</v>
      </c>
      <c r="AO816" s="6">
        <f t="shared" si="63"/>
        <v>6.9433311543652121E-2</v>
      </c>
      <c r="AP816" s="6">
        <f t="shared" si="64"/>
        <v>3.0741908929454276E-2</v>
      </c>
      <c r="AR816" s="6">
        <f t="shared" si="65"/>
        <v>-1.87000000000017</v>
      </c>
      <c r="AS816" s="6">
        <f t="shared" si="66"/>
        <v>6.9433311543652121E-2</v>
      </c>
    </row>
    <row r="817" spans="39:45">
      <c r="AM817" s="6">
        <v>-1.86000000000017</v>
      </c>
      <c r="AN817" s="6">
        <f t="shared" si="62"/>
        <v>-1.86000000000017</v>
      </c>
      <c r="AO817" s="6">
        <f t="shared" si="63"/>
        <v>7.0740393456961009E-2</v>
      </c>
      <c r="AP817" s="6">
        <f t="shared" si="64"/>
        <v>3.1442762980740557E-2</v>
      </c>
      <c r="AR817" s="6">
        <f t="shared" si="65"/>
        <v>-1.86000000000017</v>
      </c>
      <c r="AS817" s="6">
        <f t="shared" si="66"/>
        <v>7.0740393456961009E-2</v>
      </c>
    </row>
    <row r="818" spans="39:45">
      <c r="AM818" s="6">
        <v>-1.85000000000017</v>
      </c>
      <c r="AN818" s="6">
        <f t="shared" si="62"/>
        <v>-1.85000000000017</v>
      </c>
      <c r="AO818" s="6">
        <f t="shared" si="63"/>
        <v>7.2064874336195336E-2</v>
      </c>
      <c r="AP818" s="6">
        <f t="shared" si="64"/>
        <v>3.2156774795601417E-2</v>
      </c>
      <c r="AR818" s="6">
        <f t="shared" si="65"/>
        <v>-1.85000000000017</v>
      </c>
      <c r="AS818" s="6">
        <f t="shared" si="66"/>
        <v>7.2064874336195336E-2</v>
      </c>
    </row>
    <row r="819" spans="39:45">
      <c r="AM819" s="6">
        <v>-1.8400000000001699</v>
      </c>
      <c r="AN819" s="6">
        <f t="shared" si="62"/>
        <v>-1.8400000000001699</v>
      </c>
      <c r="AO819" s="6">
        <f t="shared" si="63"/>
        <v>7.3406812581633923E-2</v>
      </c>
      <c r="AP819" s="6">
        <f t="shared" si="64"/>
        <v>3.2884118659151529E-2</v>
      </c>
      <c r="AR819" s="6">
        <f t="shared" si="65"/>
        <v>-1.8400000000001699</v>
      </c>
      <c r="AS819" s="6">
        <f t="shared" si="66"/>
        <v>7.3406812581633923E-2</v>
      </c>
    </row>
    <row r="820" spans="39:45">
      <c r="AM820" s="6">
        <v>-1.8300000000001699</v>
      </c>
      <c r="AN820" s="6">
        <f t="shared" si="62"/>
        <v>-1.8300000000001699</v>
      </c>
      <c r="AO820" s="6">
        <f t="shared" si="63"/>
        <v>7.4766262398344344E-2</v>
      </c>
      <c r="AP820" s="6">
        <f t="shared" si="64"/>
        <v>3.3624969419615569E-2</v>
      </c>
      <c r="AR820" s="6">
        <f t="shared" si="65"/>
        <v>-1.8300000000001699</v>
      </c>
      <c r="AS820" s="6">
        <f t="shared" si="66"/>
        <v>7.4766262398344344E-2</v>
      </c>
    </row>
    <row r="821" spans="39:45">
      <c r="AM821" s="6">
        <v>-1.8200000000001699</v>
      </c>
      <c r="AN821" s="6">
        <f t="shared" si="62"/>
        <v>-1.8200000000001699</v>
      </c>
      <c r="AO821" s="6">
        <f t="shared" si="63"/>
        <v>7.6143273696183761E-2</v>
      </c>
      <c r="AP821" s="6">
        <f t="shared" si="64"/>
        <v>3.4379502445877064E-2</v>
      </c>
      <c r="AR821" s="6">
        <f t="shared" si="65"/>
        <v>-1.8200000000001699</v>
      </c>
      <c r="AS821" s="6">
        <f t="shared" si="66"/>
        <v>7.6143273696183761E-2</v>
      </c>
    </row>
    <row r="822" spans="39:45">
      <c r="AM822" s="6">
        <v>-1.8100000000001699</v>
      </c>
      <c r="AN822" s="6">
        <f t="shared" si="62"/>
        <v>-1.8100000000001699</v>
      </c>
      <c r="AO822" s="6">
        <f t="shared" si="63"/>
        <v>7.753789199011013E-2</v>
      </c>
      <c r="AP822" s="6">
        <f t="shared" si="64"/>
        <v>3.5147893584025591E-2</v>
      </c>
      <c r="AR822" s="6">
        <f t="shared" si="65"/>
        <v>-1.8100000000001699</v>
      </c>
      <c r="AS822" s="6">
        <f t="shared" si="66"/>
        <v>7.753789199011013E-2</v>
      </c>
    </row>
    <row r="823" spans="39:45">
      <c r="AM823" s="6">
        <v>-1.8000000000001699</v>
      </c>
      <c r="AN823" s="6">
        <f t="shared" si="62"/>
        <v>-1.8000000000001699</v>
      </c>
      <c r="AO823" s="6">
        <f t="shared" si="63"/>
        <v>7.8950158300870002E-2</v>
      </c>
      <c r="AP823" s="6">
        <f t="shared" si="64"/>
        <v>3.5930319112912446E-2</v>
      </c>
      <c r="AR823" s="6">
        <f t="shared" si="65"/>
        <v>-1.8000000000001699</v>
      </c>
      <c r="AS823" s="6">
        <f t="shared" si="66"/>
        <v>7.8950158300870002E-2</v>
      </c>
    </row>
    <row r="824" spans="39:45">
      <c r="AM824" s="6">
        <v>-1.7900000000001799</v>
      </c>
      <c r="AN824" s="6">
        <f t="shared" si="62"/>
        <v>-1.7900000000001799</v>
      </c>
      <c r="AO824" s="6">
        <f t="shared" si="63"/>
        <v>8.0380109056128274E-2</v>
      </c>
      <c r="AP824" s="6">
        <f t="shared" si="64"/>
        <v>3.6726955698711761E-2</v>
      </c>
      <c r="AR824" s="6">
        <f t="shared" si="65"/>
        <v>-1.7900000000001799</v>
      </c>
      <c r="AS824" s="6">
        <f t="shared" si="66"/>
        <v>8.0380109056128274E-2</v>
      </c>
    </row>
    <row r="825" spans="39:45">
      <c r="AM825" s="6">
        <v>-1.7800000000001801</v>
      </c>
      <c r="AN825" s="6">
        <f t="shared" si="62"/>
        <v>-1.7800000000001801</v>
      </c>
      <c r="AO825" s="6">
        <f t="shared" si="63"/>
        <v>8.1827775992116561E-2</v>
      </c>
      <c r="AP825" s="6">
        <f t="shared" si="64"/>
        <v>3.7537980348502087E-2</v>
      </c>
      <c r="AR825" s="6">
        <f t="shared" si="65"/>
        <v>-1.7800000000001801</v>
      </c>
      <c r="AS825" s="6">
        <f t="shared" si="66"/>
        <v>8.1827775992116561E-2</v>
      </c>
    </row>
    <row r="826" spans="39:45">
      <c r="AM826" s="6">
        <v>-1.7700000000001801</v>
      </c>
      <c r="AN826" s="6">
        <f t="shared" si="62"/>
        <v>-1.7700000000001801</v>
      </c>
      <c r="AO826" s="6">
        <f t="shared" si="63"/>
        <v>8.3293186055847915E-2</v>
      </c>
      <c r="AP826" s="6">
        <f t="shared" si="64"/>
        <v>3.8363570362856425E-2</v>
      </c>
      <c r="AR826" s="6">
        <f t="shared" si="65"/>
        <v>-1.7700000000001801</v>
      </c>
      <c r="AS826" s="6">
        <f t="shared" si="66"/>
        <v>8.3293186055847915E-2</v>
      </c>
    </row>
    <row r="827" spans="39:45">
      <c r="AM827" s="6">
        <v>-1.7600000000001801</v>
      </c>
      <c r="AN827" s="6">
        <f t="shared" si="62"/>
        <v>-1.7600000000001801</v>
      </c>
      <c r="AO827" s="6">
        <f t="shared" si="63"/>
        <v>8.4776361307995346E-2</v>
      </c>
      <c r="AP827" s="6">
        <f t="shared" si="64"/>
        <v>3.9203903287467368E-2</v>
      </c>
      <c r="AR827" s="6">
        <f t="shared" si="65"/>
        <v>-1.7600000000001801</v>
      </c>
      <c r="AS827" s="6">
        <f t="shared" si="66"/>
        <v>8.4776361307995346E-2</v>
      </c>
    </row>
    <row r="828" spans="39:45">
      <c r="AM828" s="6">
        <v>-1.7500000000001801</v>
      </c>
      <c r="AN828" s="6">
        <f t="shared" si="62"/>
        <v>-1.7500000000001801</v>
      </c>
      <c r="AO828" s="6">
        <f t="shared" si="63"/>
        <v>8.6277318826484331E-2</v>
      </c>
      <c r="AP828" s="6">
        <f t="shared" si="64"/>
        <v>4.005915686380157E-2</v>
      </c>
      <c r="AR828" s="6">
        <f t="shared" si="65"/>
        <v>-1.7500000000001801</v>
      </c>
      <c r="AS828" s="6">
        <f t="shared" si="66"/>
        <v>8.6277318826484331E-2</v>
      </c>
    </row>
    <row r="829" spans="39:45">
      <c r="AM829" s="6">
        <v>-1.7400000000001801</v>
      </c>
      <c r="AN829" s="6">
        <f t="shared" si="62"/>
        <v>-1.7400000000001801</v>
      </c>
      <c r="AO829" s="6">
        <f t="shared" si="63"/>
        <v>8.7796070610878102E-2</v>
      </c>
      <c r="AP829" s="6">
        <f t="shared" si="64"/>
        <v>4.0929508978791662E-2</v>
      </c>
      <c r="AR829" s="6">
        <f t="shared" si="65"/>
        <v>-1.7400000000001801</v>
      </c>
      <c r="AS829" s="6">
        <f t="shared" si="66"/>
        <v>8.7796070610878102E-2</v>
      </c>
    </row>
    <row r="830" spans="39:45">
      <c r="AM830" s="6">
        <v>-1.7300000000001801</v>
      </c>
      <c r="AN830" s="6">
        <f t="shared" si="62"/>
        <v>-1.7300000000001801</v>
      </c>
      <c r="AO830" s="6">
        <f t="shared" si="63"/>
        <v>8.9332623487627161E-2</v>
      </c>
      <c r="AP830" s="6">
        <f t="shared" si="64"/>
        <v>4.1815137613578912E-2</v>
      </c>
      <c r="AR830" s="6">
        <f t="shared" si="65"/>
        <v>-1.7300000000001801</v>
      </c>
      <c r="AS830" s="6">
        <f t="shared" si="66"/>
        <v>8.9332623487627161E-2</v>
      </c>
    </row>
    <row r="831" spans="39:45">
      <c r="AM831" s="6">
        <v>-1.7200000000001801</v>
      </c>
      <c r="AN831" s="6">
        <f t="shared" si="62"/>
        <v>-1.7200000000001801</v>
      </c>
      <c r="AO831" s="6">
        <f t="shared" si="63"/>
        <v>9.0886979016254699E-2</v>
      </c>
      <c r="AP831" s="6">
        <f t="shared" si="64"/>
        <v>4.2716220791312653E-2</v>
      </c>
      <c r="AR831" s="6">
        <f t="shared" si="65"/>
        <v>-1.7200000000001801</v>
      </c>
      <c r="AS831" s="6">
        <f t="shared" si="66"/>
        <v>9.0886979016254699E-2</v>
      </c>
    </row>
    <row r="832" spans="39:45">
      <c r="AM832" s="6">
        <v>-1.71000000000018</v>
      </c>
      <c r="AN832" s="6">
        <f t="shared" si="62"/>
        <v>-1.71000000000018</v>
      </c>
      <c r="AO832" s="6">
        <f t="shared" si="63"/>
        <v>9.2459133396552193E-2</v>
      </c>
      <c r="AP832" s="6">
        <f t="shared" si="64"/>
        <v>4.363293652401512E-2</v>
      </c>
      <c r="AR832" s="6">
        <f t="shared" si="65"/>
        <v>-1.71000000000018</v>
      </c>
      <c r="AS832" s="6">
        <f t="shared" si="66"/>
        <v>9.2459133396552193E-2</v>
      </c>
    </row>
    <row r="833" spans="39:45">
      <c r="AM833" s="6">
        <v>-1.70000000000018</v>
      </c>
      <c r="AN833" s="6">
        <f t="shared" si="62"/>
        <v>-1.70000000000018</v>
      </c>
      <c r="AO833" s="6">
        <f t="shared" si="63"/>
        <v>9.4049077376858137E-2</v>
      </c>
      <c r="AP833" s="6">
        <f t="shared" si="64"/>
        <v>4.4565462758526131E-2</v>
      </c>
      <c r="AR833" s="6">
        <f t="shared" si="65"/>
        <v>-1.70000000000018</v>
      </c>
      <c r="AS833" s="6">
        <f t="shared" si="66"/>
        <v>9.4049077376858137E-2</v>
      </c>
    </row>
    <row r="834" spans="39:45">
      <c r="AM834" s="6">
        <v>-1.69000000000018</v>
      </c>
      <c r="AN834" s="6">
        <f t="shared" si="62"/>
        <v>-1.69000000000018</v>
      </c>
      <c r="AO834" s="6">
        <f t="shared" si="63"/>
        <v>9.5656796163494873E-2</v>
      </c>
      <c r="AP834" s="6">
        <f t="shared" si="64"/>
        <v>4.5513977321532617E-2</v>
      </c>
      <c r="AR834" s="6">
        <f t="shared" si="65"/>
        <v>-1.69000000000018</v>
      </c>
      <c r="AS834" s="6">
        <f t="shared" si="66"/>
        <v>9.5656796163494873E-2</v>
      </c>
    </row>
    <row r="835" spans="39:45">
      <c r="AM835" s="6">
        <v>-1.68000000000018</v>
      </c>
      <c r="AN835" s="6">
        <f t="shared" ref="AN835:AN898" si="67">AM835+$C$2</f>
        <v>-1.68000000000018</v>
      </c>
      <c r="AO835" s="6">
        <f t="shared" ref="AO835:AO898" si="68">NORMDIST(AN835,$C$2,$C$3,FALSE)</f>
        <v>9.7282269331438062E-2</v>
      </c>
      <c r="AP835" s="6">
        <f t="shared" ref="AP835:AP898" si="69">NORMDIST(AN835,$C$2,$C$3,TRUE)</f>
        <v>4.6478657863702644E-2</v>
      </c>
      <c r="AR835" s="6">
        <f t="shared" si="65"/>
        <v>-1.68000000000018</v>
      </c>
      <c r="AS835" s="6">
        <f t="shared" si="66"/>
        <v>9.7282269331438062E-2</v>
      </c>
    </row>
    <row r="836" spans="39:45">
      <c r="AM836" s="6">
        <v>-1.67000000000018</v>
      </c>
      <c r="AN836" s="6">
        <f t="shared" si="67"/>
        <v>-1.67000000000018</v>
      </c>
      <c r="AO836" s="6">
        <f t="shared" si="68"/>
        <v>9.8925470736293958E-2</v>
      </c>
      <c r="AP836" s="6">
        <f t="shared" si="69"/>
        <v>4.7459681802929587E-2</v>
      </c>
      <c r="AR836" s="6">
        <f t="shared" ref="AR836:AR899" si="70">AM836</f>
        <v>-1.67000000000018</v>
      </c>
      <c r="AS836" s="6">
        <f t="shared" ref="AS836:AS899" si="71">NORMDIST(AR836,0,1,FALSE)</f>
        <v>9.8925470736293958E-2</v>
      </c>
    </row>
    <row r="837" spans="39:45">
      <c r="AM837" s="6">
        <v>-1.66000000000018</v>
      </c>
      <c r="AN837" s="6">
        <f t="shared" si="67"/>
        <v>-1.66000000000018</v>
      </c>
      <c r="AO837" s="6">
        <f t="shared" si="68"/>
        <v>0.10058636842766049</v>
      </c>
      <c r="AP837" s="6">
        <f t="shared" si="69"/>
        <v>4.8457226266704678E-2</v>
      </c>
      <c r="AR837" s="6">
        <f t="shared" si="70"/>
        <v>-1.66000000000018</v>
      </c>
      <c r="AS837" s="6">
        <f t="shared" si="71"/>
        <v>0.10058636842766049</v>
      </c>
    </row>
    <row r="838" spans="39:45">
      <c r="AM838" s="6">
        <v>-1.65000000000018</v>
      </c>
      <c r="AN838" s="6">
        <f t="shared" si="67"/>
        <v>-1.65000000000018</v>
      </c>
      <c r="AO838" s="6">
        <f t="shared" si="68"/>
        <v>0.10226492456394763</v>
      </c>
      <c r="AP838" s="6">
        <f t="shared" si="69"/>
        <v>4.9471468033629673E-2</v>
      </c>
      <c r="AR838" s="6">
        <f t="shared" si="70"/>
        <v>-1.65000000000018</v>
      </c>
      <c r="AS838" s="6">
        <f t="shared" si="71"/>
        <v>0.10226492456394763</v>
      </c>
    </row>
    <row r="839" spans="39:45">
      <c r="AM839" s="6">
        <v>-1.64000000000018</v>
      </c>
      <c r="AN839" s="6">
        <f t="shared" si="67"/>
        <v>-1.64000000000018</v>
      </c>
      <c r="AO839" s="6">
        <f t="shared" si="68"/>
        <v>0.1039610953287335</v>
      </c>
      <c r="AP839" s="6">
        <f t="shared" si="69"/>
        <v>5.0502583474085094E-2</v>
      </c>
      <c r="AR839" s="6">
        <f t="shared" si="70"/>
        <v>-1.64000000000018</v>
      </c>
      <c r="AS839" s="6">
        <f t="shared" si="71"/>
        <v>0.1039610953287335</v>
      </c>
    </row>
    <row r="840" spans="39:45">
      <c r="AM840" s="6">
        <v>-1.63000000000018</v>
      </c>
      <c r="AN840" s="6">
        <f t="shared" si="67"/>
        <v>-1.63000000000018</v>
      </c>
      <c r="AO840" s="6">
        <f t="shared" si="68"/>
        <v>0.10567483084873258</v>
      </c>
      <c r="AP840" s="6">
        <f t="shared" si="69"/>
        <v>5.1550748490070353E-2</v>
      </c>
      <c r="AR840" s="6">
        <f t="shared" si="70"/>
        <v>-1.63000000000018</v>
      </c>
      <c r="AS840" s="6">
        <f t="shared" si="71"/>
        <v>0.10567483084873258</v>
      </c>
    </row>
    <row r="841" spans="39:45">
      <c r="AM841" s="6">
        <v>-1.62000000000018</v>
      </c>
      <c r="AN841" s="6">
        <f t="shared" si="67"/>
        <v>-1.62000000000018</v>
      </c>
      <c r="AO841" s="6">
        <f t="shared" si="68"/>
        <v>0.10740607511345249</v>
      </c>
      <c r="AP841" s="6">
        <f t="shared" si="69"/>
        <v>5.2616138454232741E-2</v>
      </c>
      <c r="AR841" s="6">
        <f t="shared" si="70"/>
        <v>-1.62000000000018</v>
      </c>
      <c r="AS841" s="6">
        <f t="shared" si="71"/>
        <v>0.10740607511345249</v>
      </c>
    </row>
    <row r="842" spans="39:45">
      <c r="AM842" s="6">
        <v>-1.61000000000018</v>
      </c>
      <c r="AN842" s="6">
        <f t="shared" si="67"/>
        <v>-1.61000000000018</v>
      </c>
      <c r="AO842" s="6">
        <f t="shared" si="68"/>
        <v>0.10915476589661574</v>
      </c>
      <c r="AP842" s="6">
        <f t="shared" si="69"/>
        <v>5.3698928148100067E-2</v>
      </c>
      <c r="AR842" s="6">
        <f t="shared" si="70"/>
        <v>-1.61000000000018</v>
      </c>
      <c r="AS842" s="6">
        <f t="shared" si="71"/>
        <v>0.10915476589661574</v>
      </c>
    </row>
    <row r="843" spans="39:45">
      <c r="AM843" s="6">
        <v>-1.6000000000001799</v>
      </c>
      <c r="AN843" s="6">
        <f t="shared" si="67"/>
        <v>-1.6000000000001799</v>
      </c>
      <c r="AO843" s="6">
        <f t="shared" si="68"/>
        <v>0.1109208346794236</v>
      </c>
      <c r="AP843" s="6">
        <f t="shared" si="69"/>
        <v>5.47992916995379E-2</v>
      </c>
      <c r="AR843" s="6">
        <f t="shared" si="70"/>
        <v>-1.6000000000001799</v>
      </c>
      <c r="AS843" s="6">
        <f t="shared" si="71"/>
        <v>0.1109208346794236</v>
      </c>
    </row>
    <row r="844" spans="39:45">
      <c r="AM844" s="6">
        <v>-1.5900000000001799</v>
      </c>
      <c r="AN844" s="6">
        <f t="shared" si="67"/>
        <v>-1.5900000000001799</v>
      </c>
      <c r="AO844" s="6">
        <f t="shared" si="68"/>
        <v>0.11270420657573829</v>
      </c>
      <c r="AP844" s="6">
        <f t="shared" si="69"/>
        <v>5.59174025194491E-2</v>
      </c>
      <c r="AR844" s="6">
        <f t="shared" si="70"/>
        <v>-1.5900000000001799</v>
      </c>
      <c r="AS844" s="6">
        <f t="shared" si="71"/>
        <v>0.11270420657573829</v>
      </c>
    </row>
    <row r="845" spans="39:45">
      <c r="AM845" s="6">
        <v>-1.5800000000001799</v>
      </c>
      <c r="AN845" s="6">
        <f t="shared" si="67"/>
        <v>-1.5800000000001799</v>
      </c>
      <c r="AO845" s="6">
        <f t="shared" si="68"/>
        <v>0.11450480025925983</v>
      </c>
      <c r="AP845" s="6">
        <f t="shared" si="69"/>
        <v>5.7053433237733708E-2</v>
      </c>
      <c r="AR845" s="6">
        <f t="shared" si="70"/>
        <v>-1.5800000000001799</v>
      </c>
      <c r="AS845" s="6">
        <f t="shared" si="71"/>
        <v>0.11450480025925983</v>
      </c>
    </row>
    <row r="846" spans="39:45">
      <c r="AM846" s="6">
        <v>-1.5700000000001799</v>
      </c>
      <c r="AN846" s="6">
        <f t="shared" si="67"/>
        <v>-1.5700000000001799</v>
      </c>
      <c r="AO846" s="6">
        <f t="shared" si="68"/>
        <v>0.11632252789277421</v>
      </c>
      <c r="AP846" s="6">
        <f t="shared" si="69"/>
        <v>5.8207555638532193E-2</v>
      </c>
      <c r="AR846" s="6">
        <f t="shared" si="70"/>
        <v>-1.5700000000001799</v>
      </c>
      <c r="AS846" s="6">
        <f t="shared" si="71"/>
        <v>0.11632252789277421</v>
      </c>
    </row>
    <row r="847" spans="39:45">
      <c r="AM847" s="6">
        <v>-1.5600000000001799</v>
      </c>
      <c r="AN847" s="6">
        <f t="shared" si="67"/>
        <v>-1.5600000000001799</v>
      </c>
      <c r="AO847" s="6">
        <f t="shared" si="68"/>
        <v>0.1181572950595491</v>
      </c>
      <c r="AP847" s="6">
        <f t="shared" si="69"/>
        <v>5.9379940594771696E-2</v>
      </c>
      <c r="AR847" s="6">
        <f t="shared" si="70"/>
        <v>-1.5600000000001799</v>
      </c>
      <c r="AS847" s="6">
        <f t="shared" si="71"/>
        <v>0.1181572950595491</v>
      </c>
    </row>
    <row r="848" spans="39:45">
      <c r="AM848" s="6">
        <v>-1.5500000000001799</v>
      </c>
      <c r="AN848" s="6">
        <f t="shared" si="67"/>
        <v>-1.5500000000001799</v>
      </c>
      <c r="AO848" s="6">
        <f t="shared" si="68"/>
        <v>0.12000900069695213</v>
      </c>
      <c r="AP848" s="6">
        <f t="shared" si="69"/>
        <v>6.0570758002037373E-2</v>
      </c>
      <c r="AR848" s="6">
        <f t="shared" si="70"/>
        <v>-1.5500000000001799</v>
      </c>
      <c r="AS848" s="6">
        <f t="shared" si="71"/>
        <v>0.12000900069695213</v>
      </c>
    </row>
    <row r="849" spans="39:45">
      <c r="AM849" s="6">
        <v>-1.5400000000001799</v>
      </c>
      <c r="AN849" s="6">
        <f t="shared" si="67"/>
        <v>-1.5400000000001799</v>
      </c>
      <c r="AO849" s="6">
        <f t="shared" si="68"/>
        <v>0.12187753703236799</v>
      </c>
      <c r="AP849" s="6">
        <f t="shared" si="69"/>
        <v>6.1780176711790036E-2</v>
      </c>
      <c r="AR849" s="6">
        <f t="shared" si="70"/>
        <v>-1.5400000000001799</v>
      </c>
      <c r="AS849" s="6">
        <f t="shared" si="71"/>
        <v>0.12187753703236799</v>
      </c>
    </row>
    <row r="850" spans="39:45">
      <c r="AM850" s="6">
        <v>-1.5300000000001801</v>
      </c>
      <c r="AN850" s="6">
        <f t="shared" si="67"/>
        <v>-1.5300000000001801</v>
      </c>
      <c r="AO850" s="6">
        <f t="shared" si="68"/>
        <v>0.12376278952148902</v>
      </c>
      <c r="AP850" s="6">
        <f t="shared" si="69"/>
        <v>6.3008364463956079E-2</v>
      </c>
      <c r="AR850" s="6">
        <f t="shared" si="70"/>
        <v>-1.5300000000001801</v>
      </c>
      <c r="AS850" s="6">
        <f t="shared" si="71"/>
        <v>0.12376278952148902</v>
      </c>
    </row>
    <row r="851" spans="39:45">
      <c r="AM851" s="6">
        <v>-1.5200000000001801</v>
      </c>
      <c r="AN851" s="6">
        <f t="shared" si="67"/>
        <v>-1.5200000000001801</v>
      </c>
      <c r="AO851" s="6">
        <f t="shared" si="68"/>
        <v>0.12566463678905371</v>
      </c>
      <c r="AP851" s="6">
        <f t="shared" si="69"/>
        <v>6.4255487818913215E-2</v>
      </c>
      <c r="AR851" s="6">
        <f t="shared" si="70"/>
        <v>-1.5200000000001801</v>
      </c>
      <c r="AS851" s="6">
        <f t="shared" si="71"/>
        <v>0.12566463678905371</v>
      </c>
    </row>
    <row r="852" spans="39:45">
      <c r="AM852" s="6">
        <v>-1.5100000000001801</v>
      </c>
      <c r="AN852" s="6">
        <f t="shared" si="67"/>
        <v>-1.5100000000001801</v>
      </c>
      <c r="AO852" s="6">
        <f t="shared" si="68"/>
        <v>0.12758295057210714</v>
      </c>
      <c r="AP852" s="6">
        <f t="shared" si="69"/>
        <v>6.5521712088893569E-2</v>
      </c>
      <c r="AR852" s="6">
        <f t="shared" si="70"/>
        <v>-1.5100000000001801</v>
      </c>
      <c r="AS852" s="6">
        <f t="shared" si="71"/>
        <v>0.12758295057210714</v>
      </c>
    </row>
    <row r="853" spans="39:45">
      <c r="AM853" s="6">
        <v>-1.5000000000001801</v>
      </c>
      <c r="AN853" s="6">
        <f t="shared" si="67"/>
        <v>-1.5000000000001801</v>
      </c>
      <c r="AO853" s="6">
        <f t="shared" si="68"/>
        <v>0.12951759566585674</v>
      </c>
      <c r="AP853" s="6">
        <f t="shared" si="69"/>
        <v>6.6807201268834771E-2</v>
      </c>
      <c r="AR853" s="6">
        <f t="shared" si="70"/>
        <v>-1.5000000000001801</v>
      </c>
      <c r="AS853" s="6">
        <f t="shared" si="71"/>
        <v>0.12951759566585674</v>
      </c>
    </row>
    <row r="854" spans="39:45">
      <c r="AM854" s="6">
        <v>-1.4900000000001801</v>
      </c>
      <c r="AN854" s="6">
        <f t="shared" si="67"/>
        <v>-1.4900000000001801</v>
      </c>
      <c r="AO854" s="6">
        <f t="shared" si="68"/>
        <v>0.13146842987219576</v>
      </c>
      <c r="AP854" s="6">
        <f t="shared" si="69"/>
        <v>6.8112117966701691E-2</v>
      </c>
      <c r="AR854" s="6">
        <f t="shared" si="70"/>
        <v>-1.4900000000001801</v>
      </c>
      <c r="AS854" s="6">
        <f t="shared" si="71"/>
        <v>0.13146842987219576</v>
      </c>
    </row>
    <row r="855" spans="39:45">
      <c r="AM855" s="6">
        <v>-1.4800000000001801</v>
      </c>
      <c r="AN855" s="6">
        <f t="shared" si="67"/>
        <v>-1.4800000000001801</v>
      </c>
      <c r="AO855" s="6">
        <f t="shared" si="68"/>
        <v>0.13343530395096673</v>
      </c>
      <c r="AP855" s="6">
        <f t="shared" si="69"/>
        <v>6.943662333330769E-2</v>
      </c>
      <c r="AR855" s="6">
        <f t="shared" si="70"/>
        <v>-1.4800000000001801</v>
      </c>
      <c r="AS855" s="6">
        <f t="shared" si="71"/>
        <v>0.13343530395096673</v>
      </c>
    </row>
    <row r="856" spans="39:45">
      <c r="AM856" s="6">
        <v>-1.4700000000001801</v>
      </c>
      <c r="AN856" s="6">
        <f t="shared" si="67"/>
        <v>-1.4700000000001801</v>
      </c>
      <c r="AO856" s="6">
        <f t="shared" si="68"/>
        <v>0.13541806157403544</v>
      </c>
      <c r="AP856" s="6">
        <f t="shared" si="69"/>
        <v>7.0780876991661135E-2</v>
      </c>
      <c r="AR856" s="6">
        <f t="shared" si="70"/>
        <v>-1.4700000000001801</v>
      </c>
      <c r="AS856" s="6">
        <f t="shared" si="71"/>
        <v>0.13541806157403544</v>
      </c>
    </row>
    <row r="857" spans="39:45">
      <c r="AM857" s="6">
        <v>-1.46000000000018</v>
      </c>
      <c r="AN857" s="6">
        <f t="shared" si="67"/>
        <v>-1.46000000000018</v>
      </c>
      <c r="AO857" s="6">
        <f t="shared" si="68"/>
        <v>0.13741653928224562</v>
      </c>
      <c r="AP857" s="6">
        <f t="shared" si="69"/>
        <v>7.2145036965869158E-2</v>
      </c>
      <c r="AR857" s="6">
        <f t="shared" si="70"/>
        <v>-1.46000000000018</v>
      </c>
      <c r="AS857" s="6">
        <f t="shared" si="71"/>
        <v>0.13741653928224562</v>
      </c>
    </row>
    <row r="858" spans="39:45">
      <c r="AM858" s="6">
        <v>-1.45000000000018</v>
      </c>
      <c r="AN858" s="6">
        <f t="shared" si="67"/>
        <v>-1.45000000000018</v>
      </c>
      <c r="AO858" s="6">
        <f t="shared" si="68"/>
        <v>0.13943056644532384</v>
      </c>
      <c r="AP858" s="6">
        <f t="shared" si="69"/>
        <v>7.352925960962331E-2</v>
      </c>
      <c r="AR858" s="6">
        <f t="shared" si="70"/>
        <v>-1.45000000000018</v>
      </c>
      <c r="AS858" s="6">
        <f t="shared" si="71"/>
        <v>0.13943056644532384</v>
      </c>
    </row>
    <row r="859" spans="39:45">
      <c r="AM859" s="6">
        <v>-1.44000000000018</v>
      </c>
      <c r="AN859" s="6">
        <f t="shared" si="67"/>
        <v>-1.44000000000018</v>
      </c>
      <c r="AO859" s="6">
        <f t="shared" si="68"/>
        <v>0.14145996522480209</v>
      </c>
      <c r="AP859" s="6">
        <f t="shared" si="69"/>
        <v>7.4933699534301734E-2</v>
      </c>
      <c r="AR859" s="6">
        <f t="shared" si="70"/>
        <v>-1.44000000000018</v>
      </c>
      <c r="AS859" s="6">
        <f t="shared" si="71"/>
        <v>0.14145996522480209</v>
      </c>
    </row>
    <row r="860" spans="39:45">
      <c r="AM860" s="6">
        <v>-1.43000000000018</v>
      </c>
      <c r="AN860" s="6">
        <f t="shared" si="67"/>
        <v>-1.43000000000018</v>
      </c>
      <c r="AO860" s="6">
        <f t="shared" si="68"/>
        <v>0.14350455054002545</v>
      </c>
      <c r="AP860" s="6">
        <f t="shared" si="69"/>
        <v>7.6358509536713193E-2</v>
      </c>
      <c r="AR860" s="6">
        <f t="shared" si="70"/>
        <v>-1.43000000000018</v>
      </c>
      <c r="AS860" s="6">
        <f t="shared" si="71"/>
        <v>0.14350455054002545</v>
      </c>
    </row>
    <row r="861" spans="39:45">
      <c r="AM861" s="6">
        <v>-1.42000000000018</v>
      </c>
      <c r="AN861" s="6">
        <f t="shared" si="67"/>
        <v>-1.42000000000018</v>
      </c>
      <c r="AO861" s="6">
        <f t="shared" si="68"/>
        <v>0.14556413003731039</v>
      </c>
      <c r="AP861" s="6">
        <f t="shared" si="69"/>
        <v>7.7803840526520229E-2</v>
      </c>
      <c r="AR861" s="6">
        <f t="shared" si="70"/>
        <v>-1.42000000000018</v>
      </c>
      <c r="AS861" s="6">
        <f t="shared" si="71"/>
        <v>0.14556413003731039</v>
      </c>
    </row>
    <row r="862" spans="39:45">
      <c r="AM862" s="6">
        <v>-1.41000000000018</v>
      </c>
      <c r="AN862" s="6">
        <f t="shared" si="67"/>
        <v>-1.41000000000018</v>
      </c>
      <c r="AO862" s="6">
        <f t="shared" si="68"/>
        <v>0.14763850406231824</v>
      </c>
      <c r="AP862" s="6">
        <f t="shared" si="69"/>
        <v>7.9269841453365908E-2</v>
      </c>
      <c r="AR862" s="6">
        <f t="shared" si="70"/>
        <v>-1.41000000000018</v>
      </c>
      <c r="AS862" s="6">
        <f t="shared" si="71"/>
        <v>0.14763850406231824</v>
      </c>
    </row>
    <row r="863" spans="39:45">
      <c r="AM863" s="6">
        <v>-1.40000000000018</v>
      </c>
      <c r="AN863" s="6">
        <f t="shared" si="67"/>
        <v>-1.40000000000018</v>
      </c>
      <c r="AO863" s="6">
        <f t="shared" si="68"/>
        <v>0.14972746563570713</v>
      </c>
      <c r="AP863" s="6">
        <f t="shared" si="69"/>
        <v>8.0756659233744088E-2</v>
      </c>
      <c r="AR863" s="6">
        <f t="shared" si="70"/>
        <v>-1.40000000000018</v>
      </c>
      <c r="AS863" s="6">
        <f t="shared" si="71"/>
        <v>0.14972746563570713</v>
      </c>
    </row>
    <row r="864" spans="39:45">
      <c r="AM864" s="6">
        <v>-1.39000000000018</v>
      </c>
      <c r="AN864" s="6">
        <f t="shared" si="67"/>
        <v>-1.39000000000018</v>
      </c>
      <c r="AO864" s="6">
        <f t="shared" si="68"/>
        <v>0.15183080043212366</v>
      </c>
      <c r="AP864" s="6">
        <f t="shared" si="69"/>
        <v>8.226443867764166E-2</v>
      </c>
      <c r="AR864" s="6">
        <f t="shared" si="70"/>
        <v>-1.39000000000018</v>
      </c>
      <c r="AS864" s="6">
        <f t="shared" si="71"/>
        <v>0.15183080043212366</v>
      </c>
    </row>
    <row r="865" spans="39:45">
      <c r="AM865" s="6">
        <v>-1.38000000000018</v>
      </c>
      <c r="AN865" s="6">
        <f t="shared" si="67"/>
        <v>-1.38000000000018</v>
      </c>
      <c r="AO865" s="6">
        <f t="shared" si="68"/>
        <v>0.15394828676259545</v>
      </c>
      <c r="AP865" s="6">
        <f t="shared" si="69"/>
        <v>8.3793322414986493E-2</v>
      </c>
      <c r="AR865" s="6">
        <f t="shared" si="70"/>
        <v>-1.38000000000018</v>
      </c>
      <c r="AS865" s="6">
        <f t="shared" si="71"/>
        <v>0.15394828676259545</v>
      </c>
    </row>
    <row r="866" spans="39:45">
      <c r="AM866" s="6">
        <v>-1.37000000000018</v>
      </c>
      <c r="AN866" s="6">
        <f t="shared" si="67"/>
        <v>-1.37000000000018</v>
      </c>
      <c r="AO866" s="6">
        <f t="shared" si="68"/>
        <v>0.15607969556038234</v>
      </c>
      <c r="AP866" s="6">
        <f t="shared" si="69"/>
        <v>8.534345082193906E-2</v>
      </c>
      <c r="AR866" s="6">
        <f t="shared" si="70"/>
        <v>-1.37000000000018</v>
      </c>
      <c r="AS866" s="6">
        <f t="shared" si="71"/>
        <v>0.15607969556038234</v>
      </c>
    </row>
    <row r="867" spans="39:45">
      <c r="AM867" s="6">
        <v>-1.36000000000018</v>
      </c>
      <c r="AN867" s="6">
        <f t="shared" si="67"/>
        <v>-1.36000000000018</v>
      </c>
      <c r="AO867" s="6">
        <f t="shared" si="68"/>
        <v>0.15822479037034429</v>
      </c>
      <c r="AP867" s="6">
        <f t="shared" si="69"/>
        <v>8.6914961947056502E-2</v>
      </c>
      <c r="AR867" s="6">
        <f t="shared" si="70"/>
        <v>-1.36000000000018</v>
      </c>
      <c r="AS867" s="6">
        <f t="shared" si="71"/>
        <v>0.15822479037034429</v>
      </c>
    </row>
    <row r="868" spans="39:45">
      <c r="AM868" s="6">
        <v>-1.3500000000001799</v>
      </c>
      <c r="AN868" s="6">
        <f t="shared" si="67"/>
        <v>-1.3500000000001799</v>
      </c>
      <c r="AO868" s="6">
        <f t="shared" si="68"/>
        <v>0.16038332734188063</v>
      </c>
      <c r="AP868" s="6">
        <f t="shared" si="69"/>
        <v>8.8507991437373201E-2</v>
      </c>
      <c r="AR868" s="6">
        <f t="shared" si="70"/>
        <v>-1.3500000000001799</v>
      </c>
      <c r="AS868" s="6">
        <f t="shared" si="71"/>
        <v>0.16038332734188063</v>
      </c>
    </row>
    <row r="869" spans="39:45">
      <c r="AM869" s="6">
        <v>-1.3400000000001799</v>
      </c>
      <c r="AN869" s="6">
        <f t="shared" si="67"/>
        <v>-1.3400000000001799</v>
      </c>
      <c r="AO869" s="6">
        <f t="shared" si="68"/>
        <v>0.16255505522549493</v>
      </c>
      <c r="AP869" s="6">
        <f t="shared" si="69"/>
        <v>9.0122672464423292E-2</v>
      </c>
      <c r="AR869" s="6">
        <f t="shared" si="70"/>
        <v>-1.3400000000001799</v>
      </c>
      <c r="AS869" s="6">
        <f t="shared" si="71"/>
        <v>0.16255505522549493</v>
      </c>
    </row>
    <row r="870" spans="39:45">
      <c r="AM870" s="6">
        <v>-1.3300000000001799</v>
      </c>
      <c r="AN870" s="6">
        <f t="shared" si="67"/>
        <v>-1.3300000000001799</v>
      </c>
      <c r="AO870" s="6">
        <f t="shared" si="68"/>
        <v>0.16473971537303739</v>
      </c>
      <c r="AP870" s="6">
        <f t="shared" si="69"/>
        <v>9.1759135650251178E-2</v>
      </c>
      <c r="AR870" s="6">
        <f t="shared" si="70"/>
        <v>-1.3300000000001799</v>
      </c>
      <c r="AS870" s="6">
        <f t="shared" si="71"/>
        <v>0.16473971537303739</v>
      </c>
    </row>
    <row r="871" spans="39:45">
      <c r="AM871" s="6">
        <v>-1.3200000000001899</v>
      </c>
      <c r="AN871" s="6">
        <f t="shared" si="67"/>
        <v>-1.3200000000001899</v>
      </c>
      <c r="AO871" s="6">
        <f t="shared" si="68"/>
        <v>0.16693704174167195</v>
      </c>
      <c r="AP871" s="6">
        <f t="shared" si="69"/>
        <v>9.3417508993440146E-2</v>
      </c>
      <c r="AR871" s="6">
        <f t="shared" si="70"/>
        <v>-1.3200000000001899</v>
      </c>
      <c r="AS871" s="6">
        <f t="shared" si="71"/>
        <v>0.16693704174167195</v>
      </c>
    </row>
    <row r="872" spans="39:45">
      <c r="AM872" s="6">
        <v>-1.3100000000001899</v>
      </c>
      <c r="AN872" s="6">
        <f t="shared" si="67"/>
        <v>-1.3100000000001899</v>
      </c>
      <c r="AO872" s="6">
        <f t="shared" si="68"/>
        <v>0.16914676090163031</v>
      </c>
      <c r="AP872" s="6">
        <f t="shared" si="69"/>
        <v>9.5097917795206932E-2</v>
      </c>
      <c r="AR872" s="6">
        <f t="shared" si="70"/>
        <v>-1.3100000000001899</v>
      </c>
      <c r="AS872" s="6">
        <f t="shared" si="71"/>
        <v>0.16914676090163031</v>
      </c>
    </row>
    <row r="873" spans="39:45">
      <c r="AM873" s="6">
        <v>-1.3000000000001899</v>
      </c>
      <c r="AN873" s="6">
        <f t="shared" si="67"/>
        <v>-1.3000000000001899</v>
      </c>
      <c r="AO873" s="6">
        <f t="shared" si="68"/>
        <v>0.17136859204776506</v>
      </c>
      <c r="AP873" s="6">
        <f t="shared" si="69"/>
        <v>9.6800484585577884E-2</v>
      </c>
      <c r="AR873" s="6">
        <f t="shared" si="70"/>
        <v>-1.3000000000001899</v>
      </c>
      <c r="AS873" s="6">
        <f t="shared" si="71"/>
        <v>0.17136859204776506</v>
      </c>
    </row>
    <row r="874" spans="39:45">
      <c r="AM874" s="6">
        <v>-1.2900000000001901</v>
      </c>
      <c r="AN874" s="6">
        <f t="shared" si="67"/>
        <v>-1.2900000000001901</v>
      </c>
      <c r="AO874" s="6">
        <f t="shared" si="68"/>
        <v>0.17360224701499039</v>
      </c>
      <c r="AP874" s="6">
        <f t="shared" si="69"/>
        <v>9.8525329049714783E-2</v>
      </c>
      <c r="AR874" s="6">
        <f t="shared" si="70"/>
        <v>-1.2900000000001901</v>
      </c>
      <c r="AS874" s="6">
        <f t="shared" si="71"/>
        <v>0.17360224701499039</v>
      </c>
    </row>
    <row r="875" spans="39:45">
      <c r="AM875" s="6">
        <v>-1.2800000000001901</v>
      </c>
      <c r="AN875" s="6">
        <f t="shared" si="67"/>
        <v>-1.2800000000001901</v>
      </c>
      <c r="AO875" s="6">
        <f t="shared" si="68"/>
        <v>0.17584743029761957</v>
      </c>
      <c r="AP875" s="6">
        <f t="shared" si="69"/>
        <v>0.10027256795440853</v>
      </c>
      <c r="AR875" s="6">
        <f t="shared" si="70"/>
        <v>-1.2800000000001901</v>
      </c>
      <c r="AS875" s="6">
        <f t="shared" si="71"/>
        <v>0.17584743029761957</v>
      </c>
    </row>
    <row r="876" spans="39:45">
      <c r="AM876" s="6">
        <v>-1.2700000000001901</v>
      </c>
      <c r="AN876" s="6">
        <f t="shared" si="67"/>
        <v>-1.2700000000001901</v>
      </c>
      <c r="AO876" s="6">
        <f t="shared" si="68"/>
        <v>0.17810383907265059</v>
      </c>
      <c r="AP876" s="6">
        <f t="shared" si="69"/>
        <v>0.10204231507478534</v>
      </c>
      <c r="AR876" s="6">
        <f t="shared" si="70"/>
        <v>-1.2700000000001901</v>
      </c>
      <c r="AS876" s="6">
        <f t="shared" si="71"/>
        <v>0.17810383907265059</v>
      </c>
    </row>
    <row r="877" spans="39:45">
      <c r="AM877" s="6">
        <v>-1.2600000000001901</v>
      </c>
      <c r="AN877" s="6">
        <f t="shared" si="67"/>
        <v>-1.2600000000001901</v>
      </c>
      <c r="AO877" s="6">
        <f t="shared" si="68"/>
        <v>0.18037116322703711</v>
      </c>
      <c r="AP877" s="6">
        <f t="shared" si="69"/>
        <v>0.10383468112126615</v>
      </c>
      <c r="AR877" s="6">
        <f t="shared" si="70"/>
        <v>-1.2600000000001901</v>
      </c>
      <c r="AS877" s="6">
        <f t="shared" si="71"/>
        <v>0.18037116322703711</v>
      </c>
    </row>
    <row r="878" spans="39:45">
      <c r="AM878" s="6">
        <v>-1.2500000000001901</v>
      </c>
      <c r="AN878" s="6">
        <f t="shared" si="67"/>
        <v>-1.2500000000001901</v>
      </c>
      <c r="AO878" s="6">
        <f t="shared" si="68"/>
        <v>0.18264908538897848</v>
      </c>
      <c r="AP878" s="6">
        <f t="shared" si="69"/>
        <v>0.10564977366682049</v>
      </c>
      <c r="AR878" s="6">
        <f t="shared" si="70"/>
        <v>-1.2500000000001901</v>
      </c>
      <c r="AS878" s="6">
        <f t="shared" si="71"/>
        <v>0.18264908538897848</v>
      </c>
    </row>
    <row r="879" spans="39:45">
      <c r="AM879" s="6">
        <v>-1.2400000000001901</v>
      </c>
      <c r="AN879" s="6">
        <f t="shared" si="67"/>
        <v>-1.2400000000001901</v>
      </c>
      <c r="AO879" s="6">
        <f t="shared" si="68"/>
        <v>0.1849372809632617</v>
      </c>
      <c r="AP879" s="6">
        <f t="shared" si="69"/>
        <v>0.10748769707455175</v>
      </c>
      <c r="AR879" s="6">
        <f t="shared" si="70"/>
        <v>-1.2400000000001901</v>
      </c>
      <c r="AS879" s="6">
        <f t="shared" si="71"/>
        <v>0.1849372809632617</v>
      </c>
    </row>
    <row r="880" spans="39:45">
      <c r="AM880" s="6">
        <v>-1.2300000000001901</v>
      </c>
      <c r="AN880" s="6">
        <f t="shared" si="67"/>
        <v>-1.2300000000001901</v>
      </c>
      <c r="AO880" s="6">
        <f t="shared" si="68"/>
        <v>0.18723541817068573</v>
      </c>
      <c r="AP880" s="6">
        <f t="shared" si="69"/>
        <v>0.10934855242565633</v>
      </c>
      <c r="AR880" s="6">
        <f t="shared" si="70"/>
        <v>-1.2300000000001901</v>
      </c>
      <c r="AS880" s="6">
        <f t="shared" si="71"/>
        <v>0.18723541817068573</v>
      </c>
    </row>
    <row r="881" spans="39:45">
      <c r="AM881" s="6">
        <v>-1.22000000000019</v>
      </c>
      <c r="AN881" s="6">
        <f t="shared" si="67"/>
        <v>-1.22000000000019</v>
      </c>
      <c r="AO881" s="6">
        <f t="shared" si="68"/>
        <v>0.18954315809159625</v>
      </c>
      <c r="AP881" s="6">
        <f t="shared" si="69"/>
        <v>0.11123243744779887</v>
      </c>
      <c r="AR881" s="6">
        <f t="shared" si="70"/>
        <v>-1.22000000000019</v>
      </c>
      <c r="AS881" s="6">
        <f t="shared" si="71"/>
        <v>0.18954315809159625</v>
      </c>
    </row>
    <row r="882" spans="39:45">
      <c r="AM882" s="6">
        <v>-1.21000000000019</v>
      </c>
      <c r="AN882" s="6">
        <f t="shared" si="67"/>
        <v>-1.21000000000019</v>
      </c>
      <c r="AO882" s="6">
        <f t="shared" si="68"/>
        <v>0.19186015471355525</v>
      </c>
      <c r="AP882" s="6">
        <f t="shared" si="69"/>
        <v>0.11313944644394081</v>
      </c>
      <c r="AR882" s="6">
        <f t="shared" si="70"/>
        <v>-1.21000000000019</v>
      </c>
      <c r="AS882" s="6">
        <f t="shared" si="71"/>
        <v>0.19186015471355525</v>
      </c>
    </row>
    <row r="883" spans="39:45">
      <c r="AM883" s="6">
        <v>-1.20000000000019</v>
      </c>
      <c r="AN883" s="6">
        <f t="shared" si="67"/>
        <v>-1.20000000000019</v>
      </c>
      <c r="AO883" s="6">
        <f t="shared" si="68"/>
        <v>0.19418605498316865</v>
      </c>
      <c r="AP883" s="6">
        <f t="shared" si="69"/>
        <v>0.11506967022167136</v>
      </c>
      <c r="AR883" s="6">
        <f t="shared" si="70"/>
        <v>-1.20000000000019</v>
      </c>
      <c r="AS883" s="6">
        <f t="shared" si="71"/>
        <v>0.19418605498316865</v>
      </c>
    </row>
    <row r="884" spans="39:45">
      <c r="AM884" s="6">
        <v>-1.19000000000019</v>
      </c>
      <c r="AN884" s="6">
        <f t="shared" si="67"/>
        <v>-1.19000000000019</v>
      </c>
      <c r="AO884" s="6">
        <f t="shared" si="68"/>
        <v>0.19652049886209205</v>
      </c>
      <c r="AP884" s="6">
        <f t="shared" si="69"/>
        <v>0.11702319602307143</v>
      </c>
      <c r="AR884" s="6">
        <f t="shared" si="70"/>
        <v>-1.19000000000019</v>
      </c>
      <c r="AS884" s="6">
        <f t="shared" si="71"/>
        <v>0.19652049886209205</v>
      </c>
    </row>
    <row r="885" spans="39:45">
      <c r="AM885" s="6">
        <v>-1.18000000000019</v>
      </c>
      <c r="AN885" s="6">
        <f t="shared" si="67"/>
        <v>-1.18000000000019</v>
      </c>
      <c r="AO885" s="6">
        <f t="shared" si="68"/>
        <v>0.19886311938723131</v>
      </c>
      <c r="AP885" s="6">
        <f t="shared" si="69"/>
        <v>0.11900010745516298</v>
      </c>
      <c r="AR885" s="6">
        <f t="shared" si="70"/>
        <v>-1.18000000000019</v>
      </c>
      <c r="AS885" s="6">
        <f t="shared" si="71"/>
        <v>0.19886311938723131</v>
      </c>
    </row>
    <row r="886" spans="39:45">
      <c r="AM886" s="6">
        <v>-1.17000000000019</v>
      </c>
      <c r="AN886" s="6">
        <f t="shared" si="67"/>
        <v>-1.17000000000019</v>
      </c>
      <c r="AO886" s="6">
        <f t="shared" si="68"/>
        <v>0.2012135427351526</v>
      </c>
      <c r="AP886" s="6">
        <f t="shared" si="69"/>
        <v>0.12100048442097999</v>
      </c>
      <c r="AR886" s="6">
        <f t="shared" si="70"/>
        <v>-1.17000000000019</v>
      </c>
      <c r="AS886" s="6">
        <f t="shared" si="71"/>
        <v>0.2012135427351526</v>
      </c>
    </row>
    <row r="887" spans="39:45">
      <c r="AM887" s="6">
        <v>-1.16000000000019</v>
      </c>
      <c r="AN887" s="6">
        <f t="shared" si="67"/>
        <v>-1.16000000000019</v>
      </c>
      <c r="AO887" s="6">
        <f t="shared" si="68"/>
        <v>0.20357138829071453</v>
      </c>
      <c r="AP887" s="6">
        <f t="shared" si="69"/>
        <v>0.1230244030513048</v>
      </c>
      <c r="AR887" s="6">
        <f t="shared" si="70"/>
        <v>-1.16000000000019</v>
      </c>
      <c r="AS887" s="6">
        <f t="shared" si="71"/>
        <v>0.20357138829071453</v>
      </c>
    </row>
    <row r="888" spans="39:45">
      <c r="AM888" s="6">
        <v>-1.15000000000019</v>
      </c>
      <c r="AN888" s="6">
        <f t="shared" si="67"/>
        <v>-1.15000000000019</v>
      </c>
      <c r="AO888" s="6">
        <f t="shared" si="68"/>
        <v>0.20593626871992976</v>
      </c>
      <c r="AP888" s="6">
        <f t="shared" si="69"/>
        <v>0.12507193563711105</v>
      </c>
      <c r="AR888" s="6">
        <f t="shared" si="70"/>
        <v>-1.15000000000019</v>
      </c>
      <c r="AS888" s="6">
        <f t="shared" si="71"/>
        <v>0.20593626871992976</v>
      </c>
    </row>
    <row r="889" spans="39:45">
      <c r="AM889" s="6">
        <v>-1.14000000000019</v>
      </c>
      <c r="AN889" s="6">
        <f t="shared" si="67"/>
        <v>-1.14000000000019</v>
      </c>
      <c r="AO889" s="6">
        <f t="shared" si="68"/>
        <v>0.20830779004706323</v>
      </c>
      <c r="AP889" s="6">
        <f t="shared" si="69"/>
        <v>0.12714315056275871</v>
      </c>
      <c r="AR889" s="6">
        <f t="shared" si="70"/>
        <v>-1.14000000000019</v>
      </c>
      <c r="AS889" s="6">
        <f t="shared" si="71"/>
        <v>0.20830779004706323</v>
      </c>
    </row>
    <row r="890" spans="39:45">
      <c r="AM890" s="6">
        <v>-1.13000000000019</v>
      </c>
      <c r="AN890" s="6">
        <f t="shared" si="67"/>
        <v>-1.13000000000019</v>
      </c>
      <c r="AO890" s="6">
        <f t="shared" si="68"/>
        <v>0.21068555173597003</v>
      </c>
      <c r="AP890" s="6">
        <f t="shared" si="69"/>
        <v>0.12923811223997772</v>
      </c>
      <c r="AR890" s="6">
        <f t="shared" si="70"/>
        <v>-1.13000000000019</v>
      </c>
      <c r="AS890" s="6">
        <f t="shared" si="71"/>
        <v>0.21068555173597003</v>
      </c>
    </row>
    <row r="891" spans="39:45">
      <c r="AM891" s="6">
        <v>-1.12000000000019</v>
      </c>
      <c r="AN891" s="6">
        <f t="shared" si="67"/>
        <v>-1.12000000000019</v>
      </c>
      <c r="AO891" s="6">
        <f t="shared" si="68"/>
        <v>0.21306914677567254</v>
      </c>
      <c r="AP891" s="6">
        <f t="shared" si="69"/>
        <v>0.13135688104269017</v>
      </c>
      <c r="AR891" s="6">
        <f t="shared" si="70"/>
        <v>-1.12000000000019</v>
      </c>
      <c r="AS891" s="6">
        <f t="shared" si="71"/>
        <v>0.21306914677567254</v>
      </c>
    </row>
    <row r="892" spans="39:45">
      <c r="AM892" s="6">
        <v>-1.1100000000001899</v>
      </c>
      <c r="AN892" s="6">
        <f t="shared" si="67"/>
        <v>-1.1100000000001899</v>
      </c>
      <c r="AO892" s="6">
        <f t="shared" si="68"/>
        <v>0.21545816177017427</v>
      </c>
      <c r="AP892" s="6">
        <f t="shared" si="69"/>
        <v>0.13349951324270637</v>
      </c>
      <c r="AR892" s="6">
        <f t="shared" si="70"/>
        <v>-1.1100000000001899</v>
      </c>
      <c r="AS892" s="6">
        <f t="shared" si="71"/>
        <v>0.21545816177017427</v>
      </c>
    </row>
    <row r="893" spans="39:45">
      <c r="AM893" s="6">
        <v>-1.1000000000001899</v>
      </c>
      <c r="AN893" s="6">
        <f t="shared" si="67"/>
        <v>-1.1000000000001899</v>
      </c>
      <c r="AO893" s="6">
        <f t="shared" si="68"/>
        <v>0.21785217703250503</v>
      </c>
      <c r="AP893" s="6">
        <f t="shared" si="69"/>
        <v>0.13566606094634137</v>
      </c>
      <c r="AR893" s="6">
        <f t="shared" si="70"/>
        <v>-1.1000000000001899</v>
      </c>
      <c r="AS893" s="6">
        <f t="shared" si="71"/>
        <v>0.21785217703250503</v>
      </c>
    </row>
    <row r="894" spans="39:45">
      <c r="AM894" s="6">
        <v>-1.0900000000001899</v>
      </c>
      <c r="AN894" s="6">
        <f t="shared" si="67"/>
        <v>-1.0900000000001899</v>
      </c>
      <c r="AO894" s="6">
        <f t="shared" si="68"/>
        <v>0.22025076668298765</v>
      </c>
      <c r="AP894" s="6">
        <f t="shared" si="69"/>
        <v>0.13785657203199375</v>
      </c>
      <c r="AR894" s="6">
        <f t="shared" si="70"/>
        <v>-1.0900000000001899</v>
      </c>
      <c r="AS894" s="6">
        <f t="shared" si="71"/>
        <v>0.22025076668298765</v>
      </c>
    </row>
    <row r="895" spans="39:45">
      <c r="AM895" s="6">
        <v>-1.0800000000001899</v>
      </c>
      <c r="AN895" s="6">
        <f t="shared" si="67"/>
        <v>-1.0800000000001899</v>
      </c>
      <c r="AO895" s="6">
        <f t="shared" si="68"/>
        <v>0.22265349875171545</v>
      </c>
      <c r="AP895" s="6">
        <f t="shared" si="69"/>
        <v>0.14007109008872676</v>
      </c>
      <c r="AR895" s="6">
        <f t="shared" si="70"/>
        <v>-1.0800000000001899</v>
      </c>
      <c r="AS895" s="6">
        <f t="shared" si="71"/>
        <v>0.22265349875171545</v>
      </c>
    </row>
    <row r="896" spans="39:45">
      <c r="AM896" s="6">
        <v>-1.0700000000001899</v>
      </c>
      <c r="AN896" s="6">
        <f t="shared" si="67"/>
        <v>-1.0700000000001899</v>
      </c>
      <c r="AO896" s="6">
        <f t="shared" si="68"/>
        <v>0.22505993528522389</v>
      </c>
      <c r="AP896" s="6">
        <f t="shared" si="69"/>
        <v>0.1423096543558966</v>
      </c>
      <c r="AR896" s="6">
        <f t="shared" si="70"/>
        <v>-1.0700000000001899</v>
      </c>
      <c r="AS896" s="6">
        <f t="shared" si="71"/>
        <v>0.22505993528522389</v>
      </c>
    </row>
    <row r="897" spans="39:45">
      <c r="AM897" s="6">
        <v>-1.0600000000001899</v>
      </c>
      <c r="AN897" s="6">
        <f t="shared" si="67"/>
        <v>-1.0600000000001899</v>
      </c>
      <c r="AO897" s="6">
        <f t="shared" si="68"/>
        <v>0.22746963245734006</v>
      </c>
      <c r="AP897" s="6">
        <f t="shared" si="69"/>
        <v>0.14457229966386653</v>
      </c>
      <c r="AR897" s="6">
        <f t="shared" si="70"/>
        <v>-1.0600000000001899</v>
      </c>
      <c r="AS897" s="6">
        <f t="shared" si="71"/>
        <v>0.22746963245734006</v>
      </c>
    </row>
    <row r="898" spans="39:45">
      <c r="AM898" s="6">
        <v>-1.0500000000001899</v>
      </c>
      <c r="AN898" s="6">
        <f t="shared" si="67"/>
        <v>-1.0500000000001899</v>
      </c>
      <c r="AO898" s="6">
        <f t="shared" si="68"/>
        <v>0.22988214068418719</v>
      </c>
      <c r="AP898" s="6">
        <f t="shared" si="69"/>
        <v>0.14685905637585228</v>
      </c>
      <c r="AR898" s="6">
        <f t="shared" si="70"/>
        <v>-1.0500000000001899</v>
      </c>
      <c r="AS898" s="6">
        <f t="shared" si="71"/>
        <v>0.22988214068418719</v>
      </c>
    </row>
    <row r="899" spans="39:45">
      <c r="AM899" s="6">
        <v>-1.0400000000001901</v>
      </c>
      <c r="AN899" s="6">
        <f t="shared" ref="AN899:AN962" si="72">AM899+$C$2</f>
        <v>-1.0400000000001901</v>
      </c>
      <c r="AO899" s="6">
        <f t="shared" ref="AO899:AO962" si="73">NORMDIST(AN899,$C$2,$C$3,FALSE)</f>
        <v>0.23229700474332027</v>
      </c>
      <c r="AP899" s="6">
        <f t="shared" ref="AP899:AP962" si="74">NORMDIST(AN899,$C$2,$C$3,TRUE)</f>
        <v>0.14916995033093727</v>
      </c>
      <c r="AR899" s="6">
        <f t="shared" si="70"/>
        <v>-1.0400000000001901</v>
      </c>
      <c r="AS899" s="6">
        <f t="shared" si="71"/>
        <v>0.23229700474332027</v>
      </c>
    </row>
    <row r="900" spans="39:45">
      <c r="AM900" s="6">
        <v>-1.0300000000001901</v>
      </c>
      <c r="AN900" s="6">
        <f t="shared" si="72"/>
        <v>-1.0300000000001901</v>
      </c>
      <c r="AO900" s="6">
        <f t="shared" si="73"/>
        <v>0.23471376389696583</v>
      </c>
      <c r="AP900" s="6">
        <f t="shared" si="74"/>
        <v>0.15150500278829904</v>
      </c>
      <c r="AR900" s="6">
        <f t="shared" ref="AR900:AR963" si="75">AM900</f>
        <v>-1.0300000000001901</v>
      </c>
      <c r="AS900" s="6">
        <f t="shared" ref="AS900:AS963" si="76">NORMDIST(AR900,0,1,FALSE)</f>
        <v>0.23471376389696583</v>
      </c>
    </row>
    <row r="901" spans="39:45">
      <c r="AM901" s="6">
        <v>-1.0200000000001901</v>
      </c>
      <c r="AN901" s="6">
        <f t="shared" si="72"/>
        <v>-1.0200000000001901</v>
      </c>
      <c r="AO901" s="6">
        <f t="shared" si="73"/>
        <v>0.2371319520193336</v>
      </c>
      <c r="AP901" s="6">
        <f t="shared" si="74"/>
        <v>0.15386423037268981</v>
      </c>
      <c r="AR901" s="6">
        <f t="shared" si="75"/>
        <v>-1.0200000000001901</v>
      </c>
      <c r="AS901" s="6">
        <f t="shared" si="76"/>
        <v>0.2371319520193336</v>
      </c>
    </row>
    <row r="902" spans="39:45">
      <c r="AM902" s="6">
        <v>-1.0100000000001901</v>
      </c>
      <c r="AN902" s="6">
        <f t="shared" si="72"/>
        <v>-1.0100000000001901</v>
      </c>
      <c r="AO902" s="6">
        <f t="shared" si="73"/>
        <v>0.23955109772796734</v>
      </c>
      <c r="AP902" s="6">
        <f t="shared" si="74"/>
        <v>0.15624764502120914</v>
      </c>
      <c r="AR902" s="6">
        <f t="shared" si="75"/>
        <v>-1.0100000000001901</v>
      </c>
      <c r="AS902" s="6">
        <f t="shared" si="76"/>
        <v>0.23955109772796734</v>
      </c>
    </row>
    <row r="903" spans="39:45">
      <c r="AM903" s="6">
        <v>-1.0000000000001901</v>
      </c>
      <c r="AN903" s="6">
        <f t="shared" si="72"/>
        <v>-1.0000000000001901</v>
      </c>
      <c r="AO903" s="6">
        <f t="shared" si="73"/>
        <v>0.24197072451909735</v>
      </c>
      <c r="AP903" s="6">
        <f t="shared" si="74"/>
        <v>0.158655253931411</v>
      </c>
      <c r="AR903" s="6">
        <f t="shared" si="75"/>
        <v>-1.0000000000001901</v>
      </c>
      <c r="AS903" s="6">
        <f t="shared" si="76"/>
        <v>0.24197072451909735</v>
      </c>
    </row>
    <row r="904" spans="39:45">
      <c r="AM904" s="6">
        <v>-0.99000000000018995</v>
      </c>
      <c r="AN904" s="6">
        <f t="shared" si="72"/>
        <v>-0.99000000000018995</v>
      </c>
      <c r="AO904" s="6">
        <f t="shared" si="73"/>
        <v>0.24439035090695357</v>
      </c>
      <c r="AP904" s="6">
        <f t="shared" si="74"/>
        <v>0.1610870595107845</v>
      </c>
      <c r="AR904" s="6">
        <f t="shared" si="75"/>
        <v>-0.99000000000018995</v>
      </c>
      <c r="AS904" s="6">
        <f t="shared" si="76"/>
        <v>0.24439035090695357</v>
      </c>
    </row>
    <row r="905" spans="39:45">
      <c r="AM905" s="6">
        <v>-0.98000000000019005</v>
      </c>
      <c r="AN905" s="6">
        <f t="shared" si="72"/>
        <v>-0.98000000000019005</v>
      </c>
      <c r="AO905" s="6">
        <f t="shared" si="73"/>
        <v>0.24680949056699672</v>
      </c>
      <c r="AP905" s="6">
        <f t="shared" si="74"/>
        <v>0.16354305932764557</v>
      </c>
      <c r="AR905" s="6">
        <f t="shared" si="75"/>
        <v>-0.98000000000019005</v>
      </c>
      <c r="AS905" s="6">
        <f t="shared" si="76"/>
        <v>0.24680949056699672</v>
      </c>
    </row>
    <row r="906" spans="39:45">
      <c r="AM906" s="6">
        <v>-0.97000000000019104</v>
      </c>
      <c r="AN906" s="6">
        <f t="shared" si="72"/>
        <v>-0.97000000000019104</v>
      </c>
      <c r="AO906" s="6">
        <f t="shared" si="73"/>
        <v>0.2492276524830197</v>
      </c>
      <c r="AP906" s="6">
        <f t="shared" si="74"/>
        <v>0.16602324606348196</v>
      </c>
      <c r="AR906" s="6">
        <f t="shared" si="75"/>
        <v>-0.97000000000019104</v>
      </c>
      <c r="AS906" s="6">
        <f t="shared" si="76"/>
        <v>0.2492276524830197</v>
      </c>
    </row>
    <row r="907" spans="39:45">
      <c r="AM907" s="6">
        <v>-0.96000000000018904</v>
      </c>
      <c r="AN907" s="6">
        <f t="shared" si="72"/>
        <v>-0.96000000000018904</v>
      </c>
      <c r="AO907" s="6">
        <f t="shared" si="73"/>
        <v>0.25164434109807143</v>
      </c>
      <c r="AP907" s="6">
        <f t="shared" si="74"/>
        <v>0.1685276074667903</v>
      </c>
      <c r="AR907" s="6">
        <f t="shared" si="75"/>
        <v>-0.96000000000018904</v>
      </c>
      <c r="AS907" s="6">
        <f t="shared" si="76"/>
        <v>0.25164434109807143</v>
      </c>
    </row>
    <row r="908" spans="39:45">
      <c r="AM908" s="6">
        <v>-0.95000000000018903</v>
      </c>
      <c r="AN908" s="6">
        <f t="shared" si="72"/>
        <v>-0.95000000000018903</v>
      </c>
      <c r="AO908" s="6">
        <f t="shared" si="73"/>
        <v>0.2540590564691434</v>
      </c>
      <c r="AP908" s="6">
        <f t="shared" si="74"/>
        <v>0.17105612630843381</v>
      </c>
      <c r="AR908" s="6">
        <f t="shared" si="75"/>
        <v>-0.95000000000018903</v>
      </c>
      <c r="AS908" s="6">
        <f t="shared" si="76"/>
        <v>0.2540590564691434</v>
      </c>
    </row>
    <row r="909" spans="39:45">
      <c r="AM909" s="6">
        <v>-0.94000000000019002</v>
      </c>
      <c r="AN909" s="6">
        <f t="shared" si="72"/>
        <v>-0.94000000000019002</v>
      </c>
      <c r="AO909" s="6">
        <f t="shared" si="73"/>
        <v>0.25647129442557454</v>
      </c>
      <c r="AP909" s="6">
        <f t="shared" si="74"/>
        <v>0.17360878033857596</v>
      </c>
      <c r="AR909" s="6">
        <f t="shared" si="75"/>
        <v>-0.94000000000019002</v>
      </c>
      <c r="AS909" s="6">
        <f t="shared" si="76"/>
        <v>0.25647129442557454</v>
      </c>
    </row>
    <row r="910" spans="39:45">
      <c r="AM910" s="6">
        <v>-0.93000000000019001</v>
      </c>
      <c r="AN910" s="6">
        <f t="shared" si="72"/>
        <v>-0.93000000000019001</v>
      </c>
      <c r="AO910" s="6">
        <f t="shared" si="73"/>
        <v>0.25888054673110306</v>
      </c>
      <c r="AP910" s="6">
        <f t="shared" si="74"/>
        <v>0.17618554224520877</v>
      </c>
      <c r="AR910" s="6">
        <f t="shared" si="75"/>
        <v>-0.93000000000019001</v>
      </c>
      <c r="AS910" s="6">
        <f t="shared" si="76"/>
        <v>0.25888054673110306</v>
      </c>
    </row>
    <row r="911" spans="39:45">
      <c r="AM911" s="6">
        <v>-0.92000000000019</v>
      </c>
      <c r="AN911" s="6">
        <f t="shared" si="72"/>
        <v>-0.92000000000019</v>
      </c>
      <c r="AO911" s="6">
        <f t="shared" si="73"/>
        <v>0.26128630124950741</v>
      </c>
      <c r="AP911" s="6">
        <f t="shared" si="74"/>
        <v>0.17878637961432209</v>
      </c>
      <c r="AR911" s="6">
        <f t="shared" si="75"/>
        <v>-0.92000000000019</v>
      </c>
      <c r="AS911" s="6">
        <f t="shared" si="76"/>
        <v>0.26128630124950741</v>
      </c>
    </row>
    <row r="912" spans="39:45">
      <c r="AM912" s="6">
        <v>-0.91000000000018999</v>
      </c>
      <c r="AN912" s="6">
        <f t="shared" si="72"/>
        <v>-0.91000000000018999</v>
      </c>
      <c r="AO912" s="6">
        <f t="shared" si="73"/>
        <v>0.26368804211377256</v>
      </c>
      <c r="AP912" s="6">
        <f t="shared" si="74"/>
        <v>0.18141125489174714</v>
      </c>
      <c r="AR912" s="6">
        <f t="shared" si="75"/>
        <v>-0.91000000000018999</v>
      </c>
      <c r="AS912" s="6">
        <f t="shared" si="76"/>
        <v>0.26368804211377256</v>
      </c>
    </row>
    <row r="913" spans="39:45">
      <c r="AM913" s="6">
        <v>-0.90000000000018998</v>
      </c>
      <c r="AN913" s="6">
        <f t="shared" si="72"/>
        <v>-0.90000000000018998</v>
      </c>
      <c r="AO913" s="6">
        <f t="shared" si="73"/>
        <v>0.2660852498987093</v>
      </c>
      <c r="AP913" s="6">
        <f t="shared" si="74"/>
        <v>0.18406012534670901</v>
      </c>
      <c r="AR913" s="6">
        <f t="shared" si="75"/>
        <v>-0.90000000000018998</v>
      </c>
      <c r="AS913" s="6">
        <f t="shared" si="76"/>
        <v>0.2660852498987093</v>
      </c>
    </row>
    <row r="914" spans="39:45">
      <c r="AM914" s="6">
        <v>-0.89000000000019097</v>
      </c>
      <c r="AN914" s="6">
        <f t="shared" si="72"/>
        <v>-0.89000000000019097</v>
      </c>
      <c r="AO914" s="6">
        <f t="shared" si="73"/>
        <v>0.26847740179695667</v>
      </c>
      <c r="AP914" s="6">
        <f t="shared" si="74"/>
        <v>0.1867329430371214</v>
      </c>
      <c r="AR914" s="6">
        <f t="shared" si="75"/>
        <v>-0.89000000000019097</v>
      </c>
      <c r="AS914" s="6">
        <f t="shared" si="76"/>
        <v>0.26847740179695667</v>
      </c>
    </row>
    <row r="915" spans="39:45">
      <c r="AM915" s="6">
        <v>-0.88000000000019096</v>
      </c>
      <c r="AN915" s="6">
        <f t="shared" si="72"/>
        <v>-0.88000000000019096</v>
      </c>
      <c r="AO915" s="6">
        <f t="shared" si="73"/>
        <v>0.27086397179829247</v>
      </c>
      <c r="AP915" s="6">
        <f t="shared" si="74"/>
        <v>0.18942965477666041</v>
      </c>
      <c r="AR915" s="6">
        <f t="shared" si="75"/>
        <v>-0.88000000000019096</v>
      </c>
      <c r="AS915" s="6">
        <f t="shared" si="76"/>
        <v>0.27086397179829247</v>
      </c>
    </row>
    <row r="916" spans="39:45">
      <c r="AM916" s="6">
        <v>-0.87000000000018896</v>
      </c>
      <c r="AN916" s="6">
        <f t="shared" si="72"/>
        <v>-0.87000000000018896</v>
      </c>
      <c r="AO916" s="6">
        <f t="shared" si="73"/>
        <v>0.27324443087217126</v>
      </c>
      <c r="AP916" s="6">
        <f t="shared" si="74"/>
        <v>0.19215020210364453</v>
      </c>
      <c r="AR916" s="6">
        <f t="shared" si="75"/>
        <v>-0.87000000000018896</v>
      </c>
      <c r="AS916" s="6">
        <f t="shared" si="76"/>
        <v>0.27324443087217126</v>
      </c>
    </row>
    <row r="917" spans="39:45">
      <c r="AM917" s="6">
        <v>-0.86000000000018995</v>
      </c>
      <c r="AN917" s="6">
        <f t="shared" si="72"/>
        <v>-0.86000000000018995</v>
      </c>
      <c r="AO917" s="6">
        <f t="shared" si="73"/>
        <v>0.2756182471534116</v>
      </c>
      <c r="AP917" s="6">
        <f t="shared" si="74"/>
        <v>0.1948945212517561</v>
      </c>
      <c r="AR917" s="6">
        <f t="shared" si="75"/>
        <v>-0.86000000000018995</v>
      </c>
      <c r="AS917" s="6">
        <f t="shared" si="76"/>
        <v>0.2756182471534116</v>
      </c>
    </row>
    <row r="918" spans="39:45">
      <c r="AM918" s="6">
        <v>-0.85000000000020004</v>
      </c>
      <c r="AN918" s="6">
        <f t="shared" si="72"/>
        <v>-0.85000000000020004</v>
      </c>
      <c r="AO918" s="6">
        <f t="shared" si="73"/>
        <v>0.27798488613094918</v>
      </c>
      <c r="AP918" s="6">
        <f t="shared" si="74"/>
        <v>0.19766254312263665</v>
      </c>
      <c r="AR918" s="6">
        <f t="shared" si="75"/>
        <v>-0.85000000000020004</v>
      </c>
      <c r="AS918" s="6">
        <f t="shared" si="76"/>
        <v>0.27798488613094918</v>
      </c>
    </row>
    <row r="919" spans="39:45">
      <c r="AM919" s="6">
        <v>-0.84000000000020103</v>
      </c>
      <c r="AN919" s="6">
        <f t="shared" si="72"/>
        <v>-0.84000000000020103</v>
      </c>
      <c r="AO919" s="6">
        <f t="shared" si="73"/>
        <v>0.28034381083957316</v>
      </c>
      <c r="AP919" s="6">
        <f t="shared" si="74"/>
        <v>0.20045419326039338</v>
      </c>
      <c r="AR919" s="6">
        <f t="shared" si="75"/>
        <v>-0.84000000000020103</v>
      </c>
      <c r="AS919" s="6">
        <f t="shared" si="76"/>
        <v>0.28034381083957316</v>
      </c>
    </row>
    <row r="920" spans="39:45">
      <c r="AM920" s="6">
        <v>-0.83000000000020102</v>
      </c>
      <c r="AN920" s="6">
        <f t="shared" si="72"/>
        <v>-0.83000000000020102</v>
      </c>
      <c r="AO920" s="6">
        <f t="shared" si="73"/>
        <v>0.28269448205453301</v>
      </c>
      <c r="AP920" s="6">
        <f t="shared" si="74"/>
        <v>0.20326939182801163</v>
      </c>
      <c r="AR920" s="6">
        <f t="shared" si="75"/>
        <v>-0.83000000000020102</v>
      </c>
      <c r="AS920" s="6">
        <f t="shared" si="76"/>
        <v>0.28269448205453301</v>
      </c>
    </row>
    <row r="921" spans="39:45">
      <c r="AM921" s="6">
        <v>-0.82000000000019901</v>
      </c>
      <c r="AN921" s="6">
        <f t="shared" si="72"/>
        <v>-0.82000000000019901</v>
      </c>
      <c r="AO921" s="6">
        <f t="shared" si="73"/>
        <v>0.28503635848896064</v>
      </c>
      <c r="AP921" s="6">
        <f t="shared" si="74"/>
        <v>0.20610805358575646</v>
      </c>
      <c r="AR921" s="6">
        <f t="shared" si="75"/>
        <v>-0.82000000000019901</v>
      </c>
      <c r="AS921" s="6">
        <f t="shared" si="76"/>
        <v>0.28503635848896064</v>
      </c>
    </row>
    <row r="922" spans="39:45">
      <c r="AM922" s="6">
        <v>-0.81000000000019901</v>
      </c>
      <c r="AN922" s="6">
        <f t="shared" si="72"/>
        <v>-0.81000000000019901</v>
      </c>
      <c r="AO922" s="6">
        <f t="shared" si="73"/>
        <v>0.28736889699398194</v>
      </c>
      <c r="AP922" s="6">
        <f t="shared" si="74"/>
        <v>0.20897008787154436</v>
      </c>
      <c r="AR922" s="6">
        <f t="shared" si="75"/>
        <v>-0.81000000000019901</v>
      </c>
      <c r="AS922" s="6">
        <f t="shared" si="76"/>
        <v>0.28736889699398194</v>
      </c>
    </row>
    <row r="923" spans="39:45">
      <c r="AM923" s="6">
        <v>-0.8000000000002</v>
      </c>
      <c r="AN923" s="6">
        <f t="shared" si="72"/>
        <v>-0.8000000000002</v>
      </c>
      <c r="AO923" s="6">
        <f t="shared" si="73"/>
        <v>0.28969155276143638</v>
      </c>
      <c r="AP923" s="6">
        <f t="shared" si="74"/>
        <v>0.21185539858333891</v>
      </c>
      <c r="AR923" s="6">
        <f t="shared" si="75"/>
        <v>-0.8000000000002</v>
      </c>
      <c r="AS923" s="6">
        <f t="shared" si="76"/>
        <v>0.28969155276143638</v>
      </c>
    </row>
    <row r="924" spans="39:45">
      <c r="AM924" s="6">
        <v>-0.79000000000019999</v>
      </c>
      <c r="AN924" s="6">
        <f t="shared" si="72"/>
        <v>-0.79000000000019999</v>
      </c>
      <c r="AO924" s="6">
        <f t="shared" si="73"/>
        <v>0.29200377952909529</v>
      </c>
      <c r="AP924" s="6">
        <f t="shared" si="74"/>
        <v>0.21476388416357883</v>
      </c>
      <c r="AR924" s="6">
        <f t="shared" si="75"/>
        <v>-0.79000000000019999</v>
      </c>
      <c r="AS924" s="6">
        <f t="shared" si="76"/>
        <v>0.29200377952909529</v>
      </c>
    </row>
    <row r="925" spans="39:45">
      <c r="AM925" s="6">
        <v>-0.78000000000019998</v>
      </c>
      <c r="AN925" s="6">
        <f t="shared" si="72"/>
        <v>-0.78000000000019998</v>
      </c>
      <c r="AO925" s="6">
        <f t="shared" si="73"/>
        <v>0.29430502978827922</v>
      </c>
      <c r="AP925" s="6">
        <f t="shared" si="74"/>
        <v>0.21769543758567433</v>
      </c>
      <c r="AR925" s="6">
        <f t="shared" si="75"/>
        <v>-0.78000000000019998</v>
      </c>
      <c r="AS925" s="6">
        <f t="shared" si="76"/>
        <v>0.29430502978827922</v>
      </c>
    </row>
    <row r="926" spans="39:45">
      <c r="AM926" s="6">
        <v>-0.77000000000019997</v>
      </c>
      <c r="AN926" s="6">
        <f t="shared" si="72"/>
        <v>-0.77000000000019997</v>
      </c>
      <c r="AO926" s="6">
        <f t="shared" si="73"/>
        <v>0.29659475499377003</v>
      </c>
      <c r="AP926" s="6">
        <f t="shared" si="74"/>
        <v>0.22064994634259028</v>
      </c>
      <c r="AR926" s="6">
        <f t="shared" si="75"/>
        <v>-0.77000000000019997</v>
      </c>
      <c r="AS926" s="6">
        <f t="shared" si="76"/>
        <v>0.29659475499377003</v>
      </c>
    </row>
    <row r="927" spans="39:45">
      <c r="AM927" s="6">
        <v>-0.76000000000020096</v>
      </c>
      <c r="AN927" s="6">
        <f t="shared" si="72"/>
        <v>-0.76000000000020096</v>
      </c>
      <c r="AO927" s="6">
        <f t="shared" si="73"/>
        <v>0.29887240577590707</v>
      </c>
      <c r="AP927" s="6">
        <f t="shared" si="74"/>
        <v>0.22362729243753954</v>
      </c>
      <c r="AR927" s="6">
        <f t="shared" si="75"/>
        <v>-0.76000000000020096</v>
      </c>
      <c r="AS927" s="6">
        <f t="shared" si="76"/>
        <v>0.29887240577590707</v>
      </c>
    </row>
    <row r="928" spans="39:45">
      <c r="AM928" s="6">
        <v>-0.75000000000020095</v>
      </c>
      <c r="AN928" s="6">
        <f t="shared" si="72"/>
        <v>-0.75000000000020095</v>
      </c>
      <c r="AO928" s="6">
        <f t="shared" si="73"/>
        <v>0.30113743215475897</v>
      </c>
      <c r="AP928" s="6">
        <f t="shared" si="74"/>
        <v>0.22662735237680787</v>
      </c>
      <c r="AR928" s="6">
        <f t="shared" si="75"/>
        <v>-0.75000000000020095</v>
      </c>
      <c r="AS928" s="6">
        <f t="shared" si="76"/>
        <v>0.30113743215475897</v>
      </c>
    </row>
    <row r="929" spans="39:45">
      <c r="AM929" s="6">
        <v>-0.74000000000019905</v>
      </c>
      <c r="AN929" s="6">
        <f t="shared" si="72"/>
        <v>-0.74000000000019905</v>
      </c>
      <c r="AO929" s="6">
        <f t="shared" si="73"/>
        <v>0.3033892837562554</v>
      </c>
      <c r="AP929" s="6">
        <f t="shared" si="74"/>
        <v>0.22964999716473011</v>
      </c>
      <c r="AR929" s="6">
        <f t="shared" si="75"/>
        <v>-0.74000000000019905</v>
      </c>
      <c r="AS929" s="6">
        <f t="shared" si="76"/>
        <v>0.3033892837562554</v>
      </c>
    </row>
    <row r="930" spans="39:45">
      <c r="AM930" s="6">
        <v>-0.73000000000019905</v>
      </c>
      <c r="AN930" s="6">
        <f t="shared" si="72"/>
        <v>-0.73000000000019905</v>
      </c>
      <c r="AO930" s="6">
        <f t="shared" si="73"/>
        <v>0.30562741003016541</v>
      </c>
      <c r="AP930" s="6">
        <f t="shared" si="74"/>
        <v>0.23269509230083663</v>
      </c>
      <c r="AR930" s="6">
        <f t="shared" si="75"/>
        <v>-0.73000000000019905</v>
      </c>
      <c r="AS930" s="6">
        <f t="shared" si="76"/>
        <v>0.30562741003016541</v>
      </c>
    </row>
    <row r="931" spans="39:45">
      <c r="AM931" s="6">
        <v>-0.72000000000020004</v>
      </c>
      <c r="AN931" s="6">
        <f t="shared" si="72"/>
        <v>-0.72000000000020004</v>
      </c>
      <c r="AO931" s="6">
        <f t="shared" si="73"/>
        <v>0.30785126046980854</v>
      </c>
      <c r="AP931" s="6">
        <f t="shared" si="74"/>
        <v>0.23576249777918967</v>
      </c>
      <c r="AR931" s="6">
        <f t="shared" si="75"/>
        <v>-0.72000000000020004</v>
      </c>
      <c r="AS931" s="6">
        <f t="shared" si="76"/>
        <v>0.30785126046980854</v>
      </c>
    </row>
    <row r="932" spans="39:45">
      <c r="AM932" s="6">
        <v>-0.71000000000020003</v>
      </c>
      <c r="AN932" s="6">
        <f t="shared" si="72"/>
        <v>-0.71000000000020003</v>
      </c>
      <c r="AO932" s="6">
        <f t="shared" si="73"/>
        <v>0.31006028483337206</v>
      </c>
      <c r="AP932" s="6">
        <f t="shared" si="74"/>
        <v>0.23885206808992465</v>
      </c>
      <c r="AR932" s="6">
        <f t="shared" si="75"/>
        <v>-0.71000000000020003</v>
      </c>
      <c r="AS932" s="6">
        <f t="shared" si="76"/>
        <v>0.31006028483337206</v>
      </c>
    </row>
    <row r="933" spans="39:45">
      <c r="AM933" s="6">
        <v>-0.70000000000020002</v>
      </c>
      <c r="AN933" s="6">
        <f t="shared" si="72"/>
        <v>-0.70000000000020002</v>
      </c>
      <c r="AO933" s="6">
        <f t="shared" si="73"/>
        <v>0.31225393336671753</v>
      </c>
      <c r="AP933" s="6">
        <f t="shared" si="74"/>
        <v>0.24196365222301053</v>
      </c>
      <c r="AR933" s="6">
        <f t="shared" si="75"/>
        <v>-0.70000000000020002</v>
      </c>
      <c r="AS933" s="6">
        <f t="shared" si="76"/>
        <v>0.31225393336671753</v>
      </c>
    </row>
    <row r="934" spans="39:45">
      <c r="AM934" s="6">
        <v>-0.69000000000020001</v>
      </c>
      <c r="AN934" s="6">
        <f t="shared" si="72"/>
        <v>-0.69000000000020001</v>
      </c>
      <c r="AO934" s="6">
        <f t="shared" si="73"/>
        <v>0.31443165702755388</v>
      </c>
      <c r="AP934" s="6">
        <f t="shared" si="74"/>
        <v>0.24509709367424659</v>
      </c>
      <c r="AR934" s="6">
        <f t="shared" si="75"/>
        <v>-0.69000000000020001</v>
      </c>
      <c r="AS934" s="6">
        <f t="shared" si="76"/>
        <v>0.31443165702755388</v>
      </c>
    </row>
    <row r="935" spans="39:45">
      <c r="AM935" s="6">
        <v>-0.6800000000002</v>
      </c>
      <c r="AN935" s="6">
        <f t="shared" si="72"/>
        <v>-0.6800000000002</v>
      </c>
      <c r="AO935" s="6">
        <f t="shared" si="73"/>
        <v>0.31659290771084975</v>
      </c>
      <c r="AP935" s="6">
        <f t="shared" si="74"/>
        <v>0.24825223045350719</v>
      </c>
      <c r="AR935" s="6">
        <f t="shared" si="75"/>
        <v>-0.6800000000002</v>
      </c>
      <c r="AS935" s="6">
        <f t="shared" si="76"/>
        <v>0.31659290771084975</v>
      </c>
    </row>
    <row r="936" spans="39:45">
      <c r="AM936" s="6">
        <v>-0.67000000000020099</v>
      </c>
      <c r="AN936" s="6">
        <f t="shared" si="72"/>
        <v>-0.67000000000020099</v>
      </c>
      <c r="AO936" s="6">
        <f t="shared" si="73"/>
        <v>0.31873713847535862</v>
      </c>
      <c r="AP936" s="6">
        <f t="shared" si="74"/>
        <v>0.25142889509524613</v>
      </c>
      <c r="AR936" s="6">
        <f t="shared" si="75"/>
        <v>-0.67000000000020099</v>
      </c>
      <c r="AS936" s="6">
        <f t="shared" si="76"/>
        <v>0.31873713847535862</v>
      </c>
    </row>
    <row r="937" spans="39:45">
      <c r="AM937" s="6">
        <v>-0.66000000000020098</v>
      </c>
      <c r="AN937" s="6">
        <f t="shared" si="72"/>
        <v>-0.66000000000020098</v>
      </c>
      <c r="AO937" s="6">
        <f t="shared" si="73"/>
        <v>0.32086380377112989</v>
      </c>
      <c r="AP937" s="6">
        <f t="shared" si="74"/>
        <v>0.25462691467127163</v>
      </c>
      <c r="AR937" s="6">
        <f t="shared" si="75"/>
        <v>-0.66000000000020098</v>
      </c>
      <c r="AS937" s="6">
        <f t="shared" si="76"/>
        <v>0.32086380377112989</v>
      </c>
    </row>
    <row r="938" spans="39:45">
      <c r="AM938" s="6">
        <v>-0.65000000000019897</v>
      </c>
      <c r="AN938" s="6">
        <f t="shared" si="72"/>
        <v>-0.65000000000019897</v>
      </c>
      <c r="AO938" s="6">
        <f t="shared" si="73"/>
        <v>0.32297235966787247</v>
      </c>
      <c r="AP938" s="6">
        <f t="shared" si="74"/>
        <v>0.25784611080580044</v>
      </c>
      <c r="AR938" s="6">
        <f t="shared" si="75"/>
        <v>-0.65000000000019897</v>
      </c>
      <c r="AS938" s="6">
        <f t="shared" si="76"/>
        <v>0.32297235966787247</v>
      </c>
    </row>
    <row r="939" spans="39:45">
      <c r="AM939" s="6">
        <v>-0.64000000000019996</v>
      </c>
      <c r="AN939" s="6">
        <f t="shared" si="72"/>
        <v>-0.64000000000019996</v>
      </c>
      <c r="AO939" s="6">
        <f t="shared" si="73"/>
        <v>0.32506226408404049</v>
      </c>
      <c r="AP939" s="6">
        <f t="shared" si="74"/>
        <v>0.26108629969279651</v>
      </c>
      <c r="AR939" s="6">
        <f t="shared" si="75"/>
        <v>-0.64000000000019996</v>
      </c>
      <c r="AS939" s="6">
        <f t="shared" si="76"/>
        <v>0.32506226408404049</v>
      </c>
    </row>
    <row r="940" spans="39:45">
      <c r="AM940" s="6">
        <v>-0.63000000000019996</v>
      </c>
      <c r="AN940" s="6">
        <f t="shared" si="72"/>
        <v>-0.63000000000019996</v>
      </c>
      <c r="AO940" s="6">
        <f t="shared" si="73"/>
        <v>0.32713297701651323</v>
      </c>
      <c r="AP940" s="6">
        <f t="shared" si="74"/>
        <v>0.26434729211561214</v>
      </c>
      <c r="AR940" s="6">
        <f t="shared" si="75"/>
        <v>-0.63000000000019996</v>
      </c>
      <c r="AS940" s="6">
        <f t="shared" si="76"/>
        <v>0.32713297701651323</v>
      </c>
    </row>
    <row r="941" spans="39:45">
      <c r="AM941" s="6">
        <v>-0.62000000000019995</v>
      </c>
      <c r="AN941" s="6">
        <f t="shared" si="72"/>
        <v>-0.62000000000019995</v>
      </c>
      <c r="AO941" s="6">
        <f t="shared" si="73"/>
        <v>0.32918396077072393</v>
      </c>
      <c r="AP941" s="6">
        <f t="shared" si="74"/>
        <v>0.26762889346891727</v>
      </c>
      <c r="AR941" s="6">
        <f t="shared" si="75"/>
        <v>-0.62000000000019995</v>
      </c>
      <c r="AS941" s="6">
        <f t="shared" si="76"/>
        <v>0.32918396077072393</v>
      </c>
    </row>
    <row r="942" spans="39:45">
      <c r="AM942" s="6">
        <v>-0.61000000000020005</v>
      </c>
      <c r="AN942" s="6">
        <f t="shared" si="72"/>
        <v>-0.61000000000020005</v>
      </c>
      <c r="AO942" s="6">
        <f t="shared" si="73"/>
        <v>0.3312146801911125</v>
      </c>
      <c r="AP942" s="6">
        <f t="shared" si="74"/>
        <v>0.27093090378293938</v>
      </c>
      <c r="AR942" s="6">
        <f t="shared" si="75"/>
        <v>-0.61000000000020005</v>
      </c>
      <c r="AS942" s="6">
        <f t="shared" si="76"/>
        <v>0.3312146801911125</v>
      </c>
    </row>
    <row r="943" spans="39:45">
      <c r="AM943" s="6">
        <v>-0.60000000000020004</v>
      </c>
      <c r="AN943" s="6">
        <f t="shared" si="72"/>
        <v>-0.60000000000020004</v>
      </c>
      <c r="AO943" s="6">
        <f t="shared" si="73"/>
        <v>0.33322460289175959</v>
      </c>
      <c r="AP943" s="6">
        <f t="shared" si="74"/>
        <v>0.27425311775000694</v>
      </c>
      <c r="AR943" s="6">
        <f t="shared" si="75"/>
        <v>-0.60000000000020004</v>
      </c>
      <c r="AS943" s="6">
        <f t="shared" si="76"/>
        <v>0.33322460289175959</v>
      </c>
    </row>
    <row r="944" spans="39:45">
      <c r="AM944" s="6">
        <v>-0.59000000000020103</v>
      </c>
      <c r="AN944" s="6">
        <f t="shared" si="72"/>
        <v>-0.59000000000020103</v>
      </c>
      <c r="AO944" s="6">
        <f t="shared" si="73"/>
        <v>0.33521319948706629</v>
      </c>
      <c r="AP944" s="6">
        <f t="shared" si="74"/>
        <v>0.27759532475339754</v>
      </c>
      <c r="AR944" s="6">
        <f t="shared" si="75"/>
        <v>-0.59000000000020103</v>
      </c>
      <c r="AS944" s="6">
        <f t="shared" si="76"/>
        <v>0.33521319948706629</v>
      </c>
    </row>
    <row r="945" spans="39:45">
      <c r="AM945" s="6">
        <v>-0.58000000000020102</v>
      </c>
      <c r="AN945" s="6">
        <f t="shared" si="72"/>
        <v>-0.58000000000020102</v>
      </c>
      <c r="AO945" s="6">
        <f t="shared" si="73"/>
        <v>0.33717994382234118</v>
      </c>
      <c r="AP945" s="6">
        <f t="shared" si="74"/>
        <v>0.28095730889849657</v>
      </c>
      <c r="AR945" s="6">
        <f t="shared" si="75"/>
        <v>-0.58000000000020102</v>
      </c>
      <c r="AS945" s="6">
        <f t="shared" si="76"/>
        <v>0.33717994382234118</v>
      </c>
    </row>
    <row r="946" spans="39:45">
      <c r="AM946" s="6">
        <v>-0.57000000000019901</v>
      </c>
      <c r="AN946" s="6">
        <f t="shared" si="72"/>
        <v>-0.57000000000019901</v>
      </c>
      <c r="AO946" s="6">
        <f t="shared" si="73"/>
        <v>0.33912431320415365</v>
      </c>
      <c r="AP946" s="6">
        <f t="shared" si="74"/>
        <v>0.28433884904625673</v>
      </c>
      <c r="AR946" s="6">
        <f t="shared" si="75"/>
        <v>-0.57000000000019901</v>
      </c>
      <c r="AS946" s="6">
        <f t="shared" si="76"/>
        <v>0.33912431320415365</v>
      </c>
    </row>
    <row r="947" spans="39:45">
      <c r="AM947" s="6">
        <v>-0.56000000000019901</v>
      </c>
      <c r="AN947" s="6">
        <f t="shared" si="72"/>
        <v>-0.56000000000019901</v>
      </c>
      <c r="AO947" s="6">
        <f t="shared" si="73"/>
        <v>0.34104578863031454</v>
      </c>
      <c r="AP947" s="6">
        <f t="shared" si="74"/>
        <v>0.28773971884895921</v>
      </c>
      <c r="AR947" s="6">
        <f t="shared" si="75"/>
        <v>-0.56000000000019901</v>
      </c>
      <c r="AS947" s="6">
        <f t="shared" si="76"/>
        <v>0.34104578863031454</v>
      </c>
    </row>
    <row r="948" spans="39:45">
      <c r="AM948" s="6">
        <v>-0.5500000000002</v>
      </c>
      <c r="AN948" s="6">
        <f t="shared" si="72"/>
        <v>-0.5500000000002</v>
      </c>
      <c r="AO948" s="6">
        <f t="shared" si="73"/>
        <v>0.34294385501934616</v>
      </c>
      <c r="AP948" s="6">
        <f t="shared" si="74"/>
        <v>0.29115968678827775</v>
      </c>
      <c r="AR948" s="6">
        <f t="shared" si="75"/>
        <v>-0.5500000000002</v>
      </c>
      <c r="AS948" s="6">
        <f t="shared" si="76"/>
        <v>0.34294385501934616</v>
      </c>
    </row>
    <row r="949" spans="39:45">
      <c r="AM949" s="6">
        <v>-0.54000000000019999</v>
      </c>
      <c r="AN949" s="6">
        <f t="shared" si="72"/>
        <v>-0.54000000000019999</v>
      </c>
      <c r="AO949" s="6">
        <f t="shared" si="73"/>
        <v>0.34481800143929608</v>
      </c>
      <c r="AP949" s="6">
        <f t="shared" si="74"/>
        <v>0.29459851621562916</v>
      </c>
      <c r="AR949" s="6">
        <f t="shared" si="75"/>
        <v>-0.54000000000019999</v>
      </c>
      <c r="AS949" s="6">
        <f t="shared" si="76"/>
        <v>0.34481800143929608</v>
      </c>
    </row>
    <row r="950" spans="39:45">
      <c r="AM950" s="6">
        <v>-0.53000000000019998</v>
      </c>
      <c r="AN950" s="6">
        <f t="shared" si="72"/>
        <v>-0.53000000000019998</v>
      </c>
      <c r="AO950" s="6">
        <f t="shared" si="73"/>
        <v>0.3466677213357548</v>
      </c>
      <c r="AP950" s="6">
        <f t="shared" si="74"/>
        <v>0.29805596539480717</v>
      </c>
      <c r="AR950" s="6">
        <f t="shared" si="75"/>
        <v>-0.53000000000019998</v>
      </c>
      <c r="AS950" s="6">
        <f t="shared" si="76"/>
        <v>0.3466677213357548</v>
      </c>
    </row>
    <row r="951" spans="39:45">
      <c r="AM951" s="6">
        <v>-0.52000000000019997</v>
      </c>
      <c r="AN951" s="6">
        <f t="shared" si="72"/>
        <v>-0.52000000000019997</v>
      </c>
      <c r="AO951" s="6">
        <f t="shared" si="73"/>
        <v>0.34849251275893822</v>
      </c>
      <c r="AP951" s="6">
        <f t="shared" si="74"/>
        <v>0.30153178754689658</v>
      </c>
      <c r="AR951" s="6">
        <f t="shared" si="75"/>
        <v>-0.52000000000019997</v>
      </c>
      <c r="AS951" s="6">
        <f t="shared" si="76"/>
        <v>0.34849251275893822</v>
      </c>
    </row>
    <row r="952" spans="39:45">
      <c r="AM952" s="6">
        <v>-0.51000000000020096</v>
      </c>
      <c r="AN952" s="6">
        <f t="shared" si="72"/>
        <v>-0.51000000000020096</v>
      </c>
      <c r="AO952" s="6">
        <f t="shared" si="73"/>
        <v>0.35029187858968985</v>
      </c>
      <c r="AP952" s="6">
        <f t="shared" si="74"/>
        <v>0.30502573089744911</v>
      </c>
      <c r="AR952" s="6">
        <f t="shared" si="75"/>
        <v>-0.51000000000020096</v>
      </c>
      <c r="AS952" s="6">
        <f t="shared" si="76"/>
        <v>0.35029187858968985</v>
      </c>
    </row>
    <row r="953" spans="39:45">
      <c r="AM953" s="6">
        <v>-0.50000000000020095</v>
      </c>
      <c r="AN953" s="6">
        <f t="shared" si="72"/>
        <v>-0.50000000000020095</v>
      </c>
      <c r="AO953" s="6">
        <f t="shared" si="73"/>
        <v>0.35206532676426411</v>
      </c>
      <c r="AP953" s="6">
        <f t="shared" si="74"/>
        <v>0.30853753872591616</v>
      </c>
      <c r="AR953" s="6">
        <f t="shared" si="75"/>
        <v>-0.50000000000020095</v>
      </c>
      <c r="AS953" s="6">
        <f t="shared" si="76"/>
        <v>0.35206532676426411</v>
      </c>
    </row>
    <row r="954" spans="39:45">
      <c r="AM954" s="6">
        <v>-0.490000000000199</v>
      </c>
      <c r="AN954" s="6">
        <f t="shared" si="72"/>
        <v>-0.490000000000199</v>
      </c>
      <c r="AO954" s="6">
        <f t="shared" si="73"/>
        <v>0.35381237049774517</v>
      </c>
      <c r="AP954" s="6">
        <f t="shared" si="74"/>
        <v>0.31206694941732016</v>
      </c>
      <c r="AR954" s="6">
        <f t="shared" si="75"/>
        <v>-0.490000000000199</v>
      </c>
      <c r="AS954" s="6">
        <f t="shared" si="76"/>
        <v>0.35381237049774517</v>
      </c>
    </row>
    <row r="955" spans="39:45">
      <c r="AM955" s="6">
        <v>-0.48000000000019899</v>
      </c>
      <c r="AN955" s="6">
        <f t="shared" si="72"/>
        <v>-0.48000000000019899</v>
      </c>
      <c r="AO955" s="6">
        <f t="shared" si="73"/>
        <v>0.35553252850596312</v>
      </c>
      <c r="AP955" s="6">
        <f t="shared" si="74"/>
        <v>0.31561369651615179</v>
      </c>
      <c r="AR955" s="6">
        <f t="shared" si="75"/>
        <v>-0.48000000000019899</v>
      </c>
      <c r="AS955" s="6">
        <f t="shared" si="76"/>
        <v>0.35553252850596312</v>
      </c>
    </row>
    <row r="956" spans="39:45">
      <c r="AM956" s="6">
        <v>-0.47000000000019998</v>
      </c>
      <c r="AN956" s="6">
        <f t="shared" si="72"/>
        <v>-0.47000000000019998</v>
      </c>
      <c r="AO956" s="6">
        <f t="shared" si="73"/>
        <v>0.35722532522576722</v>
      </c>
      <c r="AP956" s="6">
        <f t="shared" si="74"/>
        <v>0.31917750878248441</v>
      </c>
      <c r="AR956" s="6">
        <f t="shared" si="75"/>
        <v>-0.47000000000019998</v>
      </c>
      <c r="AS956" s="6">
        <f t="shared" si="76"/>
        <v>0.35722532522576722</v>
      </c>
    </row>
    <row r="957" spans="39:45">
      <c r="AM957" s="6">
        <v>-0.46000000000020003</v>
      </c>
      <c r="AN957" s="6">
        <f t="shared" si="72"/>
        <v>-0.46000000000020003</v>
      </c>
      <c r="AO957" s="6">
        <f t="shared" si="73"/>
        <v>0.3588902910335115</v>
      </c>
      <c r="AP957" s="6">
        <f t="shared" si="74"/>
        <v>0.32275811025027601</v>
      </c>
      <c r="AR957" s="6">
        <f t="shared" si="75"/>
        <v>-0.46000000000020003</v>
      </c>
      <c r="AS957" s="6">
        <f t="shared" si="76"/>
        <v>0.3588902910335115</v>
      </c>
    </row>
    <row r="958" spans="39:45">
      <c r="AM958" s="6">
        <v>-0.45000000000020002</v>
      </c>
      <c r="AN958" s="6">
        <f t="shared" si="72"/>
        <v>-0.45000000000020002</v>
      </c>
      <c r="AO958" s="6">
        <f t="shared" si="73"/>
        <v>0.36052696246161547</v>
      </c>
      <c r="AP958" s="6">
        <f t="shared" si="74"/>
        <v>0.32635522028784791</v>
      </c>
      <c r="AR958" s="6">
        <f t="shared" si="75"/>
        <v>-0.45000000000020002</v>
      </c>
      <c r="AS958" s="6">
        <f t="shared" si="76"/>
        <v>0.36052696246161547</v>
      </c>
    </row>
    <row r="959" spans="39:45">
      <c r="AM959" s="6">
        <v>-0.44000000000020001</v>
      </c>
      <c r="AN959" s="6">
        <f t="shared" si="72"/>
        <v>-0.44000000000020001</v>
      </c>
      <c r="AO959" s="6">
        <f t="shared" si="73"/>
        <v>0.3621348824130603</v>
      </c>
      <c r="AP959" s="6">
        <f t="shared" si="74"/>
        <v>0.32996855366052125</v>
      </c>
      <c r="AR959" s="6">
        <f t="shared" si="75"/>
        <v>-0.44000000000020001</v>
      </c>
      <c r="AS959" s="6">
        <f t="shared" si="76"/>
        <v>0.3621348824130603</v>
      </c>
    </row>
    <row r="960" spans="39:45">
      <c r="AM960" s="6">
        <v>-0.4300000000002</v>
      </c>
      <c r="AN960" s="6">
        <f t="shared" si="72"/>
        <v>-0.4300000000002</v>
      </c>
      <c r="AO960" s="6">
        <f t="shared" si="73"/>
        <v>0.36371360037368211</v>
      </c>
      <c r="AP960" s="6">
        <f t="shared" si="74"/>
        <v>0.3335978205953849</v>
      </c>
      <c r="AR960" s="6">
        <f t="shared" si="75"/>
        <v>-0.4300000000002</v>
      </c>
      <c r="AS960" s="6">
        <f t="shared" si="76"/>
        <v>0.36371360037368211</v>
      </c>
    </row>
    <row r="961" spans="39:45">
      <c r="AM961" s="6">
        <v>-0.42000000000020099</v>
      </c>
      <c r="AN961" s="6">
        <f t="shared" si="72"/>
        <v>-0.42000000000020099</v>
      </c>
      <c r="AO961" s="6">
        <f t="shared" si="73"/>
        <v>0.36526267262212303</v>
      </c>
      <c r="AP961" s="6">
        <f t="shared" si="74"/>
        <v>0.33724272684817613</v>
      </c>
      <c r="AR961" s="6">
        <f t="shared" si="75"/>
        <v>-0.42000000000020099</v>
      </c>
      <c r="AS961" s="6">
        <f t="shared" si="76"/>
        <v>0.36526267262212303</v>
      </c>
    </row>
    <row r="962" spans="39:45">
      <c r="AM962" s="6">
        <v>-0.41000000000020098</v>
      </c>
      <c r="AN962" s="6">
        <f t="shared" si="72"/>
        <v>-0.41000000000020098</v>
      </c>
      <c r="AO962" s="6">
        <f t="shared" si="73"/>
        <v>0.36678166243730587</v>
      </c>
      <c r="AP962" s="6">
        <f t="shared" si="74"/>
        <v>0.34090297377224887</v>
      </c>
      <c r="AR962" s="6">
        <f t="shared" si="75"/>
        <v>-0.41000000000020098</v>
      </c>
      <c r="AS962" s="6">
        <f t="shared" si="76"/>
        <v>0.36678166243730587</v>
      </c>
    </row>
    <row r="963" spans="39:45">
      <c r="AM963" s="6">
        <v>-0.40000000000019897</v>
      </c>
      <c r="AN963" s="6">
        <f t="shared" ref="AN963:AN1026" si="77">AM963+$C$2</f>
        <v>-0.40000000000019897</v>
      </c>
      <c r="AO963" s="6">
        <f t="shared" ref="AO963:AO1026" si="78">NORMDIST(AN963,$C$2,$C$3,FALSE)</f>
        <v>0.36827014030329397</v>
      </c>
      <c r="AP963" s="6">
        <f t="shared" ref="AP963:AP1026" si="79">NORMDIST(AN963,$C$2,$C$3,TRUE)</f>
        <v>0.34457825838960254</v>
      </c>
      <c r="AR963" s="6">
        <f t="shared" si="75"/>
        <v>-0.40000000000019897</v>
      </c>
      <c r="AS963" s="6">
        <f t="shared" si="76"/>
        <v>0.36827014030329397</v>
      </c>
    </row>
    <row r="964" spans="39:45">
      <c r="AM964" s="6">
        <v>-0.39000000000020002</v>
      </c>
      <c r="AN964" s="6">
        <f t="shared" si="77"/>
        <v>-0.39000000000020002</v>
      </c>
      <c r="AO964" s="6">
        <f t="shared" si="78"/>
        <v>0.36972768411140344</v>
      </c>
      <c r="AP964" s="6">
        <f t="shared" si="79"/>
        <v>0.34826827346394373</v>
      </c>
      <c r="AR964" s="6">
        <f t="shared" ref="AR964:AR1027" si="80">AM964</f>
        <v>-0.39000000000020002</v>
      </c>
      <c r="AS964" s="6">
        <f t="shared" ref="AS964:AS1027" si="81">NORMDIST(AR964,0,1,FALSE)</f>
        <v>0.36972768411140344</v>
      </c>
    </row>
    <row r="965" spans="39:45">
      <c r="AM965" s="6">
        <v>-0.38000000000021</v>
      </c>
      <c r="AN965" s="6">
        <f t="shared" si="77"/>
        <v>-0.38000000000021</v>
      </c>
      <c r="AO965" s="6">
        <f t="shared" si="78"/>
        <v>0.37115387935943639</v>
      </c>
      <c r="AP965" s="6">
        <f t="shared" si="79"/>
        <v>0.35197270757575927</v>
      </c>
      <c r="AR965" s="6">
        <f t="shared" si="80"/>
        <v>-0.38000000000021</v>
      </c>
      <c r="AS965" s="6">
        <f t="shared" si="81"/>
        <v>0.37115387935943639</v>
      </c>
    </row>
    <row r="966" spans="39:45">
      <c r="AM966" s="6">
        <v>-0.37000000000021099</v>
      </c>
      <c r="AN966" s="6">
        <f t="shared" si="77"/>
        <v>-0.37000000000021099</v>
      </c>
      <c r="AO966" s="6">
        <f t="shared" si="78"/>
        <v>0.37254831934790428</v>
      </c>
      <c r="AP966" s="6">
        <f t="shared" si="79"/>
        <v>0.35569124519937456</v>
      </c>
      <c r="AR966" s="6">
        <f t="shared" si="80"/>
        <v>-0.37000000000021099</v>
      </c>
      <c r="AS966" s="6">
        <f t="shared" si="81"/>
        <v>0.37254831934790428</v>
      </c>
    </row>
    <row r="967" spans="39:45">
      <c r="AM967" s="6">
        <v>-0.36000000000021098</v>
      </c>
      <c r="AN967" s="6">
        <f t="shared" si="77"/>
        <v>-0.36000000000021098</v>
      </c>
      <c r="AO967" s="6">
        <f t="shared" si="78"/>
        <v>0.37391060537309995</v>
      </c>
      <c r="AP967" s="6">
        <f t="shared" si="79"/>
        <v>0.35942356678192988</v>
      </c>
      <c r="AR967" s="6">
        <f t="shared" si="80"/>
        <v>-0.36000000000021098</v>
      </c>
      <c r="AS967" s="6">
        <f t="shared" si="81"/>
        <v>0.37391060537309995</v>
      </c>
    </row>
    <row r="968" spans="39:45">
      <c r="AM968" s="6">
        <v>-0.35000000000020898</v>
      </c>
      <c r="AN968" s="6">
        <f t="shared" si="77"/>
        <v>-0.35000000000020898</v>
      </c>
      <c r="AO968" s="6">
        <f t="shared" si="78"/>
        <v>0.37524034691691038</v>
      </c>
      <c r="AP968" s="6">
        <f t="shared" si="79"/>
        <v>0.36316934882430252</v>
      </c>
      <c r="AR968" s="6">
        <f t="shared" si="80"/>
        <v>-0.35000000000020898</v>
      </c>
      <c r="AS968" s="6">
        <f t="shared" si="81"/>
        <v>0.37524034691691038</v>
      </c>
    </row>
    <row r="969" spans="39:45">
      <c r="AM969" s="6">
        <v>-0.34000000000020902</v>
      </c>
      <c r="AN969" s="6">
        <f t="shared" si="77"/>
        <v>-0.34000000000020902</v>
      </c>
      <c r="AO969" s="6">
        <f t="shared" si="78"/>
        <v>0.37653716183322711</v>
      </c>
      <c r="AP969" s="6">
        <f t="shared" si="79"/>
        <v>0.36692826396389322</v>
      </c>
      <c r="AR969" s="6">
        <f t="shared" si="80"/>
        <v>-0.34000000000020902</v>
      </c>
      <c r="AS969" s="6">
        <f t="shared" si="81"/>
        <v>0.37653716183322711</v>
      </c>
    </row>
    <row r="970" spans="39:45">
      <c r="AM970" s="6">
        <v>-0.33000000000021001</v>
      </c>
      <c r="AN970" s="6">
        <f t="shared" si="77"/>
        <v>-0.33000000000021001</v>
      </c>
      <c r="AO970" s="6">
        <f t="shared" si="78"/>
        <v>0.37780067653083838</v>
      </c>
      <c r="AP970" s="6">
        <f t="shared" si="79"/>
        <v>0.37069998105926716</v>
      </c>
      <c r="AR970" s="6">
        <f t="shared" si="80"/>
        <v>-0.33000000000021001</v>
      </c>
      <c r="AS970" s="6">
        <f t="shared" si="81"/>
        <v>0.37780067653083838</v>
      </c>
    </row>
    <row r="971" spans="39:45">
      <c r="AM971" s="6">
        <v>-0.32000000000021001</v>
      </c>
      <c r="AN971" s="6">
        <f t="shared" si="77"/>
        <v>-0.32000000000021001</v>
      </c>
      <c r="AO971" s="6">
        <f t="shared" si="78"/>
        <v>0.37903052615267618</v>
      </c>
      <c r="AP971" s="6">
        <f t="shared" si="79"/>
        <v>0.37448416527660044</v>
      </c>
      <c r="AR971" s="6">
        <f t="shared" si="80"/>
        <v>-0.32000000000021001</v>
      </c>
      <c r="AS971" s="6">
        <f t="shared" si="81"/>
        <v>0.37903052615267618</v>
      </c>
    </row>
    <row r="972" spans="39:45">
      <c r="AM972" s="6">
        <v>-0.31000000000021</v>
      </c>
      <c r="AN972" s="6">
        <f t="shared" si="77"/>
        <v>-0.31000000000021</v>
      </c>
      <c r="AO972" s="6">
        <f t="shared" si="78"/>
        <v>0.38022635475130012</v>
      </c>
      <c r="AP972" s="6">
        <f t="shared" si="79"/>
        <v>0.37828047817790089</v>
      </c>
      <c r="AR972" s="6">
        <f t="shared" si="80"/>
        <v>-0.31000000000021</v>
      </c>
      <c r="AS972" s="6">
        <f t="shared" si="81"/>
        <v>0.38022635475130012</v>
      </c>
    </row>
    <row r="973" spans="39:45">
      <c r="AM973" s="6">
        <v>-0.30000000000020999</v>
      </c>
      <c r="AN973" s="6">
        <f t="shared" si="77"/>
        <v>-0.30000000000020999</v>
      </c>
      <c r="AO973" s="6">
        <f t="shared" si="78"/>
        <v>0.38138781546050005</v>
      </c>
      <c r="AP973" s="6">
        <f t="shared" si="79"/>
        <v>0.38208857781096728</v>
      </c>
      <c r="AR973" s="6">
        <f t="shared" si="80"/>
        <v>-0.30000000000020999</v>
      </c>
      <c r="AS973" s="6">
        <f t="shared" si="81"/>
        <v>0.38138781546050005</v>
      </c>
    </row>
    <row r="974" spans="39:45">
      <c r="AM974" s="6">
        <v>-0.29000000000021098</v>
      </c>
      <c r="AN974" s="6">
        <f t="shared" si="77"/>
        <v>-0.29000000000021098</v>
      </c>
      <c r="AO974" s="6">
        <f t="shared" si="78"/>
        <v>0.38251457066290062</v>
      </c>
      <c r="AP974" s="6">
        <f t="shared" si="79"/>
        <v>0.38590811880104203</v>
      </c>
      <c r="AR974" s="6">
        <f t="shared" si="80"/>
        <v>-0.29000000000021098</v>
      </c>
      <c r="AS974" s="6">
        <f t="shared" si="81"/>
        <v>0.38251457066290062</v>
      </c>
    </row>
    <row r="975" spans="39:45">
      <c r="AM975" s="6">
        <v>-0.28000000000021102</v>
      </c>
      <c r="AN975" s="6">
        <f t="shared" si="77"/>
        <v>-0.28000000000021102</v>
      </c>
      <c r="AO975" s="6">
        <f t="shared" si="78"/>
        <v>0.38360629215345582</v>
      </c>
      <c r="AP975" s="6">
        <f t="shared" si="79"/>
        <v>0.38973875244412182</v>
      </c>
      <c r="AR975" s="6">
        <f t="shared" si="80"/>
        <v>-0.28000000000021102</v>
      </c>
      <c r="AS975" s="6">
        <f t="shared" si="81"/>
        <v>0.38360629215345582</v>
      </c>
    </row>
    <row r="976" spans="39:45">
      <c r="AM976" s="6">
        <v>-0.27000000000020902</v>
      </c>
      <c r="AN976" s="6">
        <f t="shared" si="77"/>
        <v>-0.27000000000020902</v>
      </c>
      <c r="AO976" s="6">
        <f t="shared" si="78"/>
        <v>0.38466266129872101</v>
      </c>
      <c r="AP976" s="6">
        <f t="shared" si="79"/>
        <v>0.39358012680188004</v>
      </c>
      <c r="AR976" s="6">
        <f t="shared" si="80"/>
        <v>-0.27000000000020902</v>
      </c>
      <c r="AS976" s="6">
        <f t="shared" si="81"/>
        <v>0.38466266129872101</v>
      </c>
    </row>
    <row r="977" spans="39:45">
      <c r="AM977" s="6">
        <v>-0.26000000000020901</v>
      </c>
      <c r="AN977" s="6">
        <f t="shared" si="77"/>
        <v>-0.26000000000020901</v>
      </c>
      <c r="AO977" s="6">
        <f t="shared" si="78"/>
        <v>0.38568336919179508</v>
      </c>
      <c r="AP977" s="6">
        <f t="shared" si="79"/>
        <v>0.39743188679815888</v>
      </c>
      <c r="AR977" s="6">
        <f t="shared" si="80"/>
        <v>-0.26000000000020901</v>
      </c>
      <c r="AS977" s="6">
        <f t="shared" si="81"/>
        <v>0.38568336919179508</v>
      </c>
    </row>
    <row r="978" spans="39:45">
      <c r="AM978" s="6">
        <v>-0.25000000000021</v>
      </c>
      <c r="AN978" s="6">
        <f t="shared" si="77"/>
        <v>-0.25000000000021</v>
      </c>
      <c r="AO978" s="6">
        <f t="shared" si="78"/>
        <v>0.38666811680282887</v>
      </c>
      <c r="AP978" s="6">
        <f t="shared" si="79"/>
        <v>0.40129367431699503</v>
      </c>
      <c r="AR978" s="6">
        <f t="shared" si="80"/>
        <v>-0.25000000000021</v>
      </c>
      <c r="AS978" s="6">
        <f t="shared" si="81"/>
        <v>0.38666811680282887</v>
      </c>
    </row>
    <row r="979" spans="39:45">
      <c r="AM979" s="6">
        <v>-0.24000000000020999</v>
      </c>
      <c r="AN979" s="6">
        <f t="shared" si="77"/>
        <v>-0.24000000000020999</v>
      </c>
      <c r="AO979" s="6">
        <f t="shared" si="78"/>
        <v>0.38761661512499457</v>
      </c>
      <c r="AP979" s="6">
        <f t="shared" si="79"/>
        <v>0.4051651283021227</v>
      </c>
      <c r="AR979" s="6">
        <f t="shared" si="80"/>
        <v>-0.24000000000020999</v>
      </c>
      <c r="AS979" s="6">
        <f t="shared" si="81"/>
        <v>0.38761661512499457</v>
      </c>
    </row>
    <row r="980" spans="39:45">
      <c r="AM980" s="6">
        <v>-0.23000000000021001</v>
      </c>
      <c r="AN980" s="6">
        <f t="shared" si="77"/>
        <v>-0.23000000000021001</v>
      </c>
      <c r="AO980" s="6">
        <f t="shared" si="78"/>
        <v>0.38852858531581708</v>
      </c>
      <c r="AP980" s="6">
        <f t="shared" si="79"/>
        <v>0.4090458848579126</v>
      </c>
      <c r="AR980" s="6">
        <f t="shared" si="80"/>
        <v>-0.23000000000021001</v>
      </c>
      <c r="AS980" s="6">
        <f t="shared" si="81"/>
        <v>0.38852858531581708</v>
      </c>
    </row>
    <row r="981" spans="39:45">
      <c r="AM981" s="6">
        <v>-0.22000000000021</v>
      </c>
      <c r="AN981" s="6">
        <f t="shared" si="77"/>
        <v>-0.22000000000021</v>
      </c>
      <c r="AO981" s="6">
        <f t="shared" si="78"/>
        <v>0.38940375883377237</v>
      </c>
      <c r="AP981" s="6">
        <f t="shared" si="79"/>
        <v>0.41293557735170361</v>
      </c>
      <c r="AR981" s="6">
        <f t="shared" si="80"/>
        <v>-0.22000000000021</v>
      </c>
      <c r="AS981" s="6">
        <f t="shared" si="81"/>
        <v>0.38940375883377237</v>
      </c>
    </row>
    <row r="982" spans="39:45">
      <c r="AM982" s="6">
        <v>-0.21000000000020999</v>
      </c>
      <c r="AN982" s="6">
        <f t="shared" si="77"/>
        <v>-0.21000000000020999</v>
      </c>
      <c r="AO982" s="6">
        <f t="shared" si="78"/>
        <v>0.39024187757005702</v>
      </c>
      <c r="AP982" s="6">
        <f t="shared" si="79"/>
        <v>0.41683383651747574</v>
      </c>
      <c r="AR982" s="6">
        <f t="shared" si="80"/>
        <v>-0.21000000000020999</v>
      </c>
      <c r="AS982" s="6">
        <f t="shared" si="81"/>
        <v>0.39024187757005702</v>
      </c>
    </row>
    <row r="983" spans="39:45">
      <c r="AM983" s="6">
        <v>-0.20000000000021101</v>
      </c>
      <c r="AN983" s="6">
        <f t="shared" si="77"/>
        <v>-0.20000000000021101</v>
      </c>
      <c r="AO983" s="6">
        <f t="shared" si="78"/>
        <v>0.39104269397543934</v>
      </c>
      <c r="AP983" s="6">
        <f t="shared" si="79"/>
        <v>0.42074029056081452</v>
      </c>
      <c r="AR983" s="6">
        <f t="shared" si="80"/>
        <v>-0.20000000000021101</v>
      </c>
      <c r="AS983" s="6">
        <f t="shared" si="81"/>
        <v>0.39104269397543934</v>
      </c>
    </row>
    <row r="984" spans="39:45">
      <c r="AM984" s="6">
        <v>-0.190000000000209</v>
      </c>
      <c r="AN984" s="6">
        <f t="shared" si="77"/>
        <v>-0.190000000000209</v>
      </c>
      <c r="AO984" s="6">
        <f t="shared" si="78"/>
        <v>0.39180597118210547</v>
      </c>
      <c r="AP984" s="6">
        <f t="shared" si="79"/>
        <v>0.42465456526512269</v>
      </c>
      <c r="AR984" s="6">
        <f t="shared" si="80"/>
        <v>-0.190000000000209</v>
      </c>
      <c r="AS984" s="6">
        <f t="shared" si="81"/>
        <v>0.39180597118210547</v>
      </c>
    </row>
    <row r="985" spans="39:45">
      <c r="AM985" s="6">
        <v>-0.18000000000020899</v>
      </c>
      <c r="AN985" s="6">
        <f t="shared" si="77"/>
        <v>-0.18000000000020899</v>
      </c>
      <c r="AO985" s="6">
        <f t="shared" si="78"/>
        <v>0.39253148312041408</v>
      </c>
      <c r="AP985" s="6">
        <f t="shared" si="79"/>
        <v>0.42857628409901727</v>
      </c>
      <c r="AR985" s="6">
        <f t="shared" si="80"/>
        <v>-0.18000000000020899</v>
      </c>
      <c r="AS985" s="6">
        <f t="shared" si="81"/>
        <v>0.39253148312041408</v>
      </c>
    </row>
    <row r="986" spans="39:45">
      <c r="AM986" s="6">
        <v>-0.17000000000021001</v>
      </c>
      <c r="AN986" s="6">
        <f t="shared" si="77"/>
        <v>-0.17000000000021001</v>
      </c>
      <c r="AO986" s="6">
        <f t="shared" si="78"/>
        <v>0.39321901463048309</v>
      </c>
      <c r="AP986" s="6">
        <f t="shared" si="79"/>
        <v>0.43250506832487901</v>
      </c>
      <c r="AR986" s="6">
        <f t="shared" si="80"/>
        <v>-0.17000000000021001</v>
      </c>
      <c r="AS986" s="6">
        <f t="shared" si="81"/>
        <v>0.39321901463048309</v>
      </c>
    </row>
    <row r="987" spans="39:45">
      <c r="AM987" s="6">
        <v>-0.16000000000021</v>
      </c>
      <c r="AN987" s="6">
        <f t="shared" si="77"/>
        <v>-0.16000000000021</v>
      </c>
      <c r="AO987" s="6">
        <f t="shared" si="78"/>
        <v>0.39386836156852756</v>
      </c>
      <c r="AP987" s="6">
        <f t="shared" si="79"/>
        <v>0.43644053710848441</v>
      </c>
      <c r="AR987" s="6">
        <f t="shared" si="80"/>
        <v>-0.16000000000021</v>
      </c>
      <c r="AS987" s="6">
        <f t="shared" si="81"/>
        <v>0.39386836156852756</v>
      </c>
    </row>
    <row r="988" spans="39:45">
      <c r="AM988" s="6">
        <v>-0.15000000000020999</v>
      </c>
      <c r="AN988" s="6">
        <f t="shared" si="77"/>
        <v>-0.15000000000020999</v>
      </c>
      <c r="AO988" s="6">
        <f t="shared" si="78"/>
        <v>0.39447933090787646</v>
      </c>
      <c r="AP988" s="6">
        <f t="shared" si="79"/>
        <v>0.44038230762967467</v>
      </c>
      <c r="AR988" s="6">
        <f t="shared" si="80"/>
        <v>-0.15000000000020999</v>
      </c>
      <c r="AS988" s="6">
        <f t="shared" si="81"/>
        <v>0.39447933090787646</v>
      </c>
    </row>
    <row r="989" spans="39:45">
      <c r="AM989" s="6">
        <v>-0.14000000000021001</v>
      </c>
      <c r="AN989" s="6">
        <f t="shared" si="77"/>
        <v>-0.14000000000021001</v>
      </c>
      <c r="AO989" s="6">
        <f t="shared" si="78"/>
        <v>0.3950517408345996</v>
      </c>
      <c r="AP989" s="6">
        <f t="shared" si="79"/>
        <v>0.44432999519401062</v>
      </c>
      <c r="AR989" s="6">
        <f t="shared" si="80"/>
        <v>-0.14000000000021001</v>
      </c>
      <c r="AS989" s="6">
        <f t="shared" si="81"/>
        <v>0.3950517408345996</v>
      </c>
    </row>
    <row r="990" spans="39:45">
      <c r="AM990" s="6">
        <v>-0.13000000000021</v>
      </c>
      <c r="AN990" s="6">
        <f t="shared" si="77"/>
        <v>-0.13000000000021</v>
      </c>
      <c r="AO990" s="6">
        <f t="shared" si="78"/>
        <v>0.39558542083767656</v>
      </c>
      <c r="AP990" s="6">
        <f t="shared" si="79"/>
        <v>0.44828321334535581</v>
      </c>
      <c r="AR990" s="6">
        <f t="shared" si="80"/>
        <v>-0.13000000000021</v>
      </c>
      <c r="AS990" s="6">
        <f t="shared" si="81"/>
        <v>0.39558542083767656</v>
      </c>
    </row>
    <row r="991" spans="39:45">
      <c r="AM991" s="6">
        <v>-0.12000000000021099</v>
      </c>
      <c r="AN991" s="6">
        <f t="shared" si="77"/>
        <v>-0.12000000000021099</v>
      </c>
      <c r="AO991" s="6">
        <f t="shared" si="78"/>
        <v>0.396080211793646</v>
      </c>
      <c r="AP991" s="6">
        <f t="shared" si="79"/>
        <v>0.45224157397933262</v>
      </c>
      <c r="AR991" s="6">
        <f t="shared" si="80"/>
        <v>-0.12000000000021099</v>
      </c>
      <c r="AS991" s="6">
        <f t="shared" si="81"/>
        <v>0.396080211793646</v>
      </c>
    </row>
    <row r="992" spans="39:45">
      <c r="AM992" s="6">
        <v>-0.110000000000211</v>
      </c>
      <c r="AN992" s="6">
        <f t="shared" si="77"/>
        <v>-0.110000000000211</v>
      </c>
      <c r="AO992" s="6">
        <f t="shared" si="78"/>
        <v>0.39653596604567654</v>
      </c>
      <c r="AP992" s="6">
        <f t="shared" si="79"/>
        <v>0.45620468745759957</v>
      </c>
      <c r="AR992" s="6">
        <f t="shared" si="80"/>
        <v>-0.110000000000211</v>
      </c>
      <c r="AS992" s="6">
        <f t="shared" si="81"/>
        <v>0.39653596604567654</v>
      </c>
    </row>
    <row r="993" spans="39:45">
      <c r="AM993" s="6">
        <v>-0.10000000000020901</v>
      </c>
      <c r="AN993" s="6">
        <f t="shared" si="77"/>
        <v>-0.10000000000020901</v>
      </c>
      <c r="AO993" s="6">
        <f t="shared" si="78"/>
        <v>0.39695254747700348</v>
      </c>
      <c r="AP993" s="6">
        <f t="shared" si="79"/>
        <v>0.46017216272288808</v>
      </c>
      <c r="AR993" s="6">
        <f t="shared" si="80"/>
        <v>-0.10000000000020901</v>
      </c>
      <c r="AS993" s="6">
        <f t="shared" si="81"/>
        <v>0.39695254747700348</v>
      </c>
    </row>
    <row r="994" spans="39:45">
      <c r="AM994" s="6">
        <v>-9.0000000000209496E-2</v>
      </c>
      <c r="AN994" s="6">
        <f t="shared" si="77"/>
        <v>-9.0000000000209496E-2</v>
      </c>
      <c r="AO994" s="6">
        <f t="shared" si="78"/>
        <v>0.39732983157868079</v>
      </c>
      <c r="AP994" s="6">
        <f t="shared" si="79"/>
        <v>0.4641436074147447</v>
      </c>
      <c r="AR994" s="6">
        <f t="shared" si="80"/>
        <v>-9.0000000000209496E-2</v>
      </c>
      <c r="AS994" s="6">
        <f t="shared" si="81"/>
        <v>0.39732983157868079</v>
      </c>
    </row>
    <row r="995" spans="39:45">
      <c r="AM995" s="6">
        <v>-8.0000000000209695E-2</v>
      </c>
      <c r="AN995" s="6">
        <f t="shared" si="77"/>
        <v>-8.0000000000209695E-2</v>
      </c>
      <c r="AO995" s="6">
        <f t="shared" si="78"/>
        <v>0.39766770551160219</v>
      </c>
      <c r="AP995" s="6">
        <f t="shared" si="79"/>
        <v>0.46811862798592918</v>
      </c>
      <c r="AR995" s="6">
        <f t="shared" si="80"/>
        <v>-8.0000000000209695E-2</v>
      </c>
      <c r="AS995" s="6">
        <f t="shared" si="81"/>
        <v>0.39766770551160219</v>
      </c>
    </row>
    <row r="996" spans="39:45">
      <c r="AM996" s="6">
        <v>-7.0000000000209894E-2</v>
      </c>
      <c r="AN996" s="6">
        <f t="shared" si="77"/>
        <v>-7.0000000000209894E-2</v>
      </c>
      <c r="AO996" s="6">
        <f t="shared" si="78"/>
        <v>0.3979660681627451</v>
      </c>
      <c r="AP996" s="6">
        <f t="shared" si="79"/>
        <v>0.47209682981939538</v>
      </c>
      <c r="AR996" s="6">
        <f t="shared" si="80"/>
        <v>-7.0000000000209894E-2</v>
      </c>
      <c r="AS996" s="6">
        <f t="shared" si="81"/>
        <v>0.3979660681627451</v>
      </c>
    </row>
    <row r="997" spans="39:45">
      <c r="AM997" s="6">
        <v>-6.0000000000210101E-2</v>
      </c>
      <c r="AN997" s="6">
        <f t="shared" si="77"/>
        <v>-6.0000000000210101E-2</v>
      </c>
      <c r="AO997" s="6">
        <f t="shared" si="78"/>
        <v>0.39822483019560184</v>
      </c>
      <c r="AP997" s="6">
        <f t="shared" si="79"/>
        <v>0.47607781734580945</v>
      </c>
      <c r="AR997" s="6">
        <f t="shared" si="80"/>
        <v>-6.0000000000210101E-2</v>
      </c>
      <c r="AS997" s="6">
        <f t="shared" si="81"/>
        <v>0.39822483019560184</v>
      </c>
    </row>
    <row r="998" spans="39:45">
      <c r="AM998" s="6">
        <v>-5.00000000002103E-2</v>
      </c>
      <c r="AN998" s="6">
        <f t="shared" si="77"/>
        <v>-5.00000000002103E-2</v>
      </c>
      <c r="AO998" s="6">
        <f t="shared" si="78"/>
        <v>0.39844391409475977</v>
      </c>
      <c r="AP998" s="6">
        <f t="shared" si="79"/>
        <v>0.4800611941615438</v>
      </c>
      <c r="AR998" s="6">
        <f t="shared" si="80"/>
        <v>-5.00000000002103E-2</v>
      </c>
      <c r="AS998" s="6">
        <f t="shared" si="81"/>
        <v>0.39844391409475977</v>
      </c>
    </row>
    <row r="999" spans="39:45">
      <c r="AM999" s="6">
        <v>-4.0000000000210499E-2</v>
      </c>
      <c r="AN999" s="6">
        <f t="shared" si="77"/>
        <v>-4.0000000000210499E-2</v>
      </c>
      <c r="AO999" s="6">
        <f t="shared" si="78"/>
        <v>0.3986232542046016</v>
      </c>
      <c r="AP999" s="6">
        <f t="shared" si="79"/>
        <v>0.48404656314708538</v>
      </c>
      <c r="AR999" s="6">
        <f t="shared" si="80"/>
        <v>-4.0000000000210499E-2</v>
      </c>
      <c r="AS999" s="6">
        <f t="shared" si="81"/>
        <v>0.3986232542046016</v>
      </c>
    </row>
    <row r="1000" spans="39:45">
      <c r="AM1000" s="6">
        <v>-3.0000000000210698E-2</v>
      </c>
      <c r="AN1000" s="6">
        <f t="shared" si="77"/>
        <v>-3.0000000000210698E-2</v>
      </c>
      <c r="AO1000" s="6">
        <f t="shared" si="78"/>
        <v>0.39876279676209714</v>
      </c>
      <c r="AP1000" s="6">
        <f t="shared" si="79"/>
        <v>0.48803352658580335</v>
      </c>
      <c r="AR1000" s="6">
        <f t="shared" si="80"/>
        <v>-3.0000000000210698E-2</v>
      </c>
      <c r="AS1000" s="6">
        <f t="shared" si="81"/>
        <v>0.39876279676209714</v>
      </c>
    </row>
    <row r="1001" spans="39:45">
      <c r="AM1001" s="6">
        <v>-2.0000000000209201E-2</v>
      </c>
      <c r="AN1001" s="6">
        <f t="shared" si="77"/>
        <v>-2.0000000000209201E-2</v>
      </c>
      <c r="AO1001" s="6">
        <f t="shared" si="78"/>
        <v>0.3988624999236644</v>
      </c>
      <c r="AP1001" s="6">
        <f t="shared" si="79"/>
        <v>0.49202168628301457</v>
      </c>
      <c r="AR1001" s="6">
        <f t="shared" si="80"/>
        <v>-2.0000000000209201E-2</v>
      </c>
      <c r="AS1001" s="6">
        <f t="shared" si="81"/>
        <v>0.3988624999236644</v>
      </c>
    </row>
    <row r="1002" spans="39:45">
      <c r="AM1002" s="6">
        <v>-1.00000000002094E-2</v>
      </c>
      <c r="AN1002" s="6">
        <f t="shared" si="77"/>
        <v>-1.00000000002094E-2</v>
      </c>
      <c r="AO1002" s="6">
        <f t="shared" si="78"/>
        <v>0.39892233378608133</v>
      </c>
      <c r="AP1002" s="6">
        <f t="shared" si="79"/>
        <v>0.49601064368528491</v>
      </c>
      <c r="AR1002" s="6">
        <f t="shared" si="80"/>
        <v>-1.00000000002094E-2</v>
      </c>
      <c r="AS1002" s="6">
        <f t="shared" si="81"/>
        <v>0.39892233378608133</v>
      </c>
    </row>
    <row r="1003" spans="39:45">
      <c r="AM1003" s="6">
        <v>0</v>
      </c>
      <c r="AN1003" s="6">
        <f t="shared" si="77"/>
        <v>0</v>
      </c>
      <c r="AO1003" s="6">
        <f t="shared" si="78"/>
        <v>0.39894228040143265</v>
      </c>
      <c r="AP1003" s="8">
        <f t="shared" si="79"/>
        <v>0.5</v>
      </c>
      <c r="AR1003" s="6">
        <f t="shared" si="80"/>
        <v>0</v>
      </c>
      <c r="AS1003" s="6">
        <f t="shared" si="81"/>
        <v>0.39894228040143265</v>
      </c>
    </row>
    <row r="1004" spans="39:45">
      <c r="AM1004" s="6">
        <v>9.9999999998008297E-3</v>
      </c>
      <c r="AN1004" s="6">
        <f t="shared" si="77"/>
        <v>9.9999999998008297E-3</v>
      </c>
      <c r="AO1004" s="6">
        <f t="shared" si="78"/>
        <v>0.39892233378608288</v>
      </c>
      <c r="AP1004" s="6">
        <f t="shared" si="79"/>
        <v>0.50398935631455211</v>
      </c>
      <c r="AR1004" s="6">
        <f t="shared" si="80"/>
        <v>9.9999999998008297E-3</v>
      </c>
      <c r="AS1004" s="6">
        <f t="shared" si="81"/>
        <v>0.39892233378608288</v>
      </c>
    </row>
    <row r="1005" spans="39:45">
      <c r="AM1005" s="6">
        <v>1.9999999999800601E-2</v>
      </c>
      <c r="AN1005" s="6">
        <f t="shared" si="77"/>
        <v>1.9999999999800601E-2</v>
      </c>
      <c r="AO1005" s="6">
        <f t="shared" si="78"/>
        <v>0.39886249992366768</v>
      </c>
      <c r="AP1005" s="6">
        <f t="shared" si="79"/>
        <v>0.50797831371682245</v>
      </c>
      <c r="AR1005" s="6">
        <f t="shared" si="80"/>
        <v>1.9999999999800601E-2</v>
      </c>
      <c r="AS1005" s="6">
        <f t="shared" si="81"/>
        <v>0.39886249992366768</v>
      </c>
    </row>
    <row r="1006" spans="39:45">
      <c r="AM1006" s="6">
        <v>2.9999999999800402E-2</v>
      </c>
      <c r="AN1006" s="6">
        <f t="shared" si="77"/>
        <v>2.9999999999800402E-2</v>
      </c>
      <c r="AO1006" s="6">
        <f t="shared" si="78"/>
        <v>0.39876279676210202</v>
      </c>
      <c r="AP1006" s="6">
        <f t="shared" si="79"/>
        <v>0.51196647341403301</v>
      </c>
      <c r="AR1006" s="6">
        <f t="shared" si="80"/>
        <v>2.9999999999800402E-2</v>
      </c>
      <c r="AS1006" s="6">
        <f t="shared" si="81"/>
        <v>0.39876279676210202</v>
      </c>
    </row>
    <row r="1007" spans="39:45">
      <c r="AM1007" s="6">
        <v>3.9999999999800202E-2</v>
      </c>
      <c r="AN1007" s="6">
        <f t="shared" si="77"/>
        <v>3.9999999999800202E-2</v>
      </c>
      <c r="AO1007" s="6">
        <f t="shared" si="78"/>
        <v>0.39862325420460815</v>
      </c>
      <c r="AP1007" s="6">
        <f t="shared" si="79"/>
        <v>0.51595343685275108</v>
      </c>
      <c r="AR1007" s="6">
        <f t="shared" si="80"/>
        <v>3.9999999999800202E-2</v>
      </c>
      <c r="AS1007" s="6">
        <f t="shared" si="81"/>
        <v>0.39862325420460815</v>
      </c>
    </row>
    <row r="1008" spans="39:45">
      <c r="AM1008" s="6">
        <v>4.9999999999800003E-2</v>
      </c>
      <c r="AN1008" s="6">
        <f t="shared" si="77"/>
        <v>4.9999999999800003E-2</v>
      </c>
      <c r="AO1008" s="6">
        <f t="shared" si="78"/>
        <v>0.39844391409476798</v>
      </c>
      <c r="AP1008" s="6">
        <f t="shared" si="79"/>
        <v>0.51993880583829277</v>
      </c>
      <c r="AR1008" s="6">
        <f t="shared" si="80"/>
        <v>4.9999999999800003E-2</v>
      </c>
      <c r="AS1008" s="6">
        <f t="shared" si="81"/>
        <v>0.39844391409476798</v>
      </c>
    </row>
    <row r="1009" spans="39:45">
      <c r="AM1009" s="6">
        <v>5.9999999999799797E-2</v>
      </c>
      <c r="AN1009" s="6">
        <f t="shared" si="77"/>
        <v>5.9999999999799797E-2</v>
      </c>
      <c r="AO1009" s="6">
        <f t="shared" si="78"/>
        <v>0.39822483019561167</v>
      </c>
      <c r="AP1009" s="6">
        <f t="shared" si="79"/>
        <v>0.52392218265402712</v>
      </c>
      <c r="AR1009" s="6">
        <f t="shared" si="80"/>
        <v>5.9999999999799797E-2</v>
      </c>
      <c r="AS1009" s="6">
        <f t="shared" si="81"/>
        <v>0.39822483019561167</v>
      </c>
    </row>
    <row r="1010" spans="39:45">
      <c r="AM1010" s="6">
        <v>6.9999999999799598E-2</v>
      </c>
      <c r="AN1010" s="6">
        <f t="shared" si="77"/>
        <v>6.9999999999799598E-2</v>
      </c>
      <c r="AO1010" s="6">
        <f t="shared" si="78"/>
        <v>0.39796606816275654</v>
      </c>
      <c r="AP1010" s="6">
        <f t="shared" si="79"/>
        <v>0.52790317018044131</v>
      </c>
      <c r="AR1010" s="6">
        <f t="shared" si="80"/>
        <v>6.9999999999799598E-2</v>
      </c>
      <c r="AS1010" s="6">
        <f t="shared" si="81"/>
        <v>0.39796606816275654</v>
      </c>
    </row>
    <row r="1011" spans="39:45">
      <c r="AM1011" s="6">
        <v>7.9999999999799301E-2</v>
      </c>
      <c r="AN1011" s="6">
        <f t="shared" si="77"/>
        <v>7.9999999999799301E-2</v>
      </c>
      <c r="AO1011" s="6">
        <f t="shared" si="78"/>
        <v>0.39766770551161523</v>
      </c>
      <c r="AP1011" s="6">
        <f t="shared" si="79"/>
        <v>0.53188137201390762</v>
      </c>
      <c r="AR1011" s="6">
        <f t="shared" si="80"/>
        <v>7.9999999999799301E-2</v>
      </c>
      <c r="AS1011" s="6">
        <f t="shared" si="81"/>
        <v>0.39766770551161523</v>
      </c>
    </row>
    <row r="1012" spans="39:45">
      <c r="AM1012" s="6">
        <v>8.9999999999799102E-2</v>
      </c>
      <c r="AN1012" s="6">
        <f t="shared" si="77"/>
        <v>8.9999999999799102E-2</v>
      </c>
      <c r="AO1012" s="6">
        <f t="shared" si="78"/>
        <v>0.39732983157869545</v>
      </c>
      <c r="AP1012" s="6">
        <f t="shared" si="79"/>
        <v>0.53585639258509232</v>
      </c>
      <c r="AR1012" s="6">
        <f t="shared" si="80"/>
        <v>8.9999999999799102E-2</v>
      </c>
      <c r="AS1012" s="6">
        <f t="shared" si="81"/>
        <v>0.39732983157869545</v>
      </c>
    </row>
    <row r="1013" spans="39:45">
      <c r="AM1013" s="6">
        <v>9.9999999999800707E-2</v>
      </c>
      <c r="AN1013" s="6">
        <f t="shared" si="77"/>
        <v>9.9999999999800707E-2</v>
      </c>
      <c r="AO1013" s="6">
        <f t="shared" si="78"/>
        <v>0.39695254747701969</v>
      </c>
      <c r="AP1013" s="6">
        <f t="shared" si="79"/>
        <v>0.53982783727694983</v>
      </c>
      <c r="AR1013" s="6">
        <f t="shared" si="80"/>
        <v>9.9999999999800707E-2</v>
      </c>
      <c r="AS1013" s="6">
        <f t="shared" si="81"/>
        <v>0.39695254747701969</v>
      </c>
    </row>
    <row r="1014" spans="39:45">
      <c r="AM1014" s="6">
        <v>0.10999999999979999</v>
      </c>
      <c r="AN1014" s="6">
        <f t="shared" si="77"/>
        <v>0.10999999999979999</v>
      </c>
      <c r="AO1014" s="6">
        <f t="shared" si="78"/>
        <v>0.39653596604569447</v>
      </c>
      <c r="AP1014" s="6">
        <f t="shared" si="79"/>
        <v>0.54379531254223745</v>
      </c>
      <c r="AR1014" s="6">
        <f t="shared" si="80"/>
        <v>0.10999999999979999</v>
      </c>
      <c r="AS1014" s="6">
        <f t="shared" si="81"/>
        <v>0.39653596604569447</v>
      </c>
    </row>
    <row r="1015" spans="39:45">
      <c r="AM1015" s="6">
        <v>0.1199999999998</v>
      </c>
      <c r="AN1015" s="6">
        <f t="shared" si="77"/>
        <v>0.1199999999998</v>
      </c>
      <c r="AO1015" s="6">
        <f t="shared" si="78"/>
        <v>0.39608021179366554</v>
      </c>
      <c r="AP1015" s="6">
        <f t="shared" si="79"/>
        <v>0.54775842602050462</v>
      </c>
      <c r="AR1015" s="6">
        <f t="shared" si="80"/>
        <v>0.1199999999998</v>
      </c>
      <c r="AS1015" s="6">
        <f t="shared" si="81"/>
        <v>0.39608021179366554</v>
      </c>
    </row>
    <row r="1016" spans="39:45">
      <c r="AM1016" s="6">
        <v>0.1299999999998</v>
      </c>
      <c r="AN1016" s="6">
        <f t="shared" si="77"/>
        <v>0.1299999999998</v>
      </c>
      <c r="AO1016" s="6">
        <f t="shared" si="78"/>
        <v>0.3955854208376976</v>
      </c>
      <c r="AP1016" s="6">
        <f t="shared" si="79"/>
        <v>0.55171678665448198</v>
      </c>
      <c r="AR1016" s="6">
        <f t="shared" si="80"/>
        <v>0.1299999999998</v>
      </c>
      <c r="AS1016" s="6">
        <f t="shared" si="81"/>
        <v>0.3955854208376976</v>
      </c>
    </row>
    <row r="1017" spans="39:45">
      <c r="AM1017" s="6">
        <v>0.13999999999980001</v>
      </c>
      <c r="AN1017" s="6">
        <f t="shared" si="77"/>
        <v>0.13999999999980001</v>
      </c>
      <c r="AO1017" s="6">
        <f t="shared" si="78"/>
        <v>0.39505174083462224</v>
      </c>
      <c r="AP1017" s="6">
        <f t="shared" si="79"/>
        <v>0.5556700048058274</v>
      </c>
      <c r="AR1017" s="6">
        <f t="shared" si="80"/>
        <v>0.13999999999980001</v>
      </c>
      <c r="AS1017" s="6">
        <f t="shared" si="81"/>
        <v>0.39505174083462224</v>
      </c>
    </row>
    <row r="1018" spans="39:45">
      <c r="AM1018" s="6">
        <v>0.14999999999979999</v>
      </c>
      <c r="AN1018" s="6">
        <f t="shared" si="77"/>
        <v>0.14999999999979999</v>
      </c>
      <c r="AO1018" s="6">
        <f t="shared" si="78"/>
        <v>0.39447933090790072</v>
      </c>
      <c r="AP1018" s="6">
        <f t="shared" si="79"/>
        <v>0.55961769237016368</v>
      </c>
      <c r="AR1018" s="6">
        <f t="shared" si="80"/>
        <v>0.14999999999979999</v>
      </c>
      <c r="AS1018" s="6">
        <f t="shared" si="81"/>
        <v>0.39447933090790072</v>
      </c>
    </row>
    <row r="1019" spans="39:45">
      <c r="AM1019" s="6">
        <v>0.159999999999799</v>
      </c>
      <c r="AN1019" s="6">
        <f t="shared" si="77"/>
        <v>0.159999999999799</v>
      </c>
      <c r="AO1019" s="6">
        <f t="shared" si="78"/>
        <v>0.39386836156855343</v>
      </c>
      <c r="AP1019" s="6">
        <f t="shared" si="79"/>
        <v>0.56355946289135361</v>
      </c>
      <c r="AR1019" s="6">
        <f t="shared" si="80"/>
        <v>0.159999999999799</v>
      </c>
      <c r="AS1019" s="6">
        <f t="shared" si="81"/>
        <v>0.39386836156855343</v>
      </c>
    </row>
    <row r="1020" spans="39:45">
      <c r="AM1020" s="6">
        <v>0.16999999999979901</v>
      </c>
      <c r="AN1020" s="6">
        <f t="shared" si="77"/>
        <v>0.16999999999979901</v>
      </c>
      <c r="AO1020" s="6">
        <f t="shared" si="78"/>
        <v>0.39321901463051062</v>
      </c>
      <c r="AP1020" s="6">
        <f t="shared" si="79"/>
        <v>0.56749493167495935</v>
      </c>
      <c r="AR1020" s="6">
        <f t="shared" si="80"/>
        <v>0.16999999999979901</v>
      </c>
      <c r="AS1020" s="6">
        <f t="shared" si="81"/>
        <v>0.39321901463051062</v>
      </c>
    </row>
    <row r="1021" spans="39:45">
      <c r="AM1021" s="6">
        <v>0.17999999999980101</v>
      </c>
      <c r="AN1021" s="6">
        <f t="shared" si="77"/>
        <v>0.17999999999980101</v>
      </c>
      <c r="AO1021" s="6">
        <f t="shared" si="78"/>
        <v>0.39253148312044295</v>
      </c>
      <c r="AP1021" s="6">
        <f t="shared" si="79"/>
        <v>0.57142371590082264</v>
      </c>
      <c r="AR1021" s="6">
        <f t="shared" si="80"/>
        <v>0.17999999999980101</v>
      </c>
      <c r="AS1021" s="6">
        <f t="shared" si="81"/>
        <v>0.39253148312044295</v>
      </c>
    </row>
    <row r="1022" spans="39:45">
      <c r="AM1022" s="6">
        <v>0.18999999999980099</v>
      </c>
      <c r="AN1022" s="6">
        <f t="shared" si="77"/>
        <v>0.18999999999980099</v>
      </c>
      <c r="AO1022" s="6">
        <f t="shared" si="78"/>
        <v>0.39180597118213584</v>
      </c>
      <c r="AP1022" s="6">
        <f t="shared" si="79"/>
        <v>0.57534543473471744</v>
      </c>
      <c r="AR1022" s="6">
        <f t="shared" si="80"/>
        <v>0.18999999999980099</v>
      </c>
      <c r="AS1022" s="6">
        <f t="shared" si="81"/>
        <v>0.39180597118213584</v>
      </c>
    </row>
    <row r="1023" spans="39:45">
      <c r="AM1023" s="6">
        <v>0.1999999999998</v>
      </c>
      <c r="AN1023" s="6">
        <f t="shared" si="77"/>
        <v>0.1999999999998</v>
      </c>
      <c r="AO1023" s="6">
        <f t="shared" si="78"/>
        <v>0.39104269397547153</v>
      </c>
      <c r="AP1023" s="6">
        <f t="shared" si="79"/>
        <v>0.57925970943902483</v>
      </c>
      <c r="AR1023" s="6">
        <f t="shared" si="80"/>
        <v>0.1999999999998</v>
      </c>
      <c r="AS1023" s="6">
        <f t="shared" si="81"/>
        <v>0.39104269397547153</v>
      </c>
    </row>
    <row r="1024" spans="39:45">
      <c r="AM1024" s="6">
        <v>0.20999999999980001</v>
      </c>
      <c r="AN1024" s="6">
        <f t="shared" si="77"/>
        <v>0.20999999999980001</v>
      </c>
      <c r="AO1024" s="6">
        <f t="shared" si="78"/>
        <v>0.39024187757009066</v>
      </c>
      <c r="AP1024" s="6">
        <f t="shared" si="79"/>
        <v>0.58316616348236427</v>
      </c>
      <c r="AR1024" s="6">
        <f t="shared" si="80"/>
        <v>0.20999999999980001</v>
      </c>
      <c r="AS1024" s="6">
        <f t="shared" si="81"/>
        <v>0.39024187757009066</v>
      </c>
    </row>
    <row r="1025" spans="39:45">
      <c r="AM1025" s="6">
        <v>0.21999999999979999</v>
      </c>
      <c r="AN1025" s="6">
        <f t="shared" si="77"/>
        <v>0.21999999999979999</v>
      </c>
      <c r="AO1025" s="6">
        <f t="shared" si="78"/>
        <v>0.38940375883380751</v>
      </c>
      <c r="AP1025" s="6">
        <f t="shared" si="79"/>
        <v>0.58706442264813674</v>
      </c>
      <c r="AR1025" s="6">
        <f t="shared" si="80"/>
        <v>0.21999999999979999</v>
      </c>
      <c r="AS1025" s="6">
        <f t="shared" si="81"/>
        <v>0.38940375883380751</v>
      </c>
    </row>
    <row r="1026" spans="39:45">
      <c r="AM1026" s="6">
        <v>0.2299999999998</v>
      </c>
      <c r="AN1026" s="6">
        <f t="shared" si="77"/>
        <v>0.2299999999998</v>
      </c>
      <c r="AO1026" s="6">
        <f t="shared" si="78"/>
        <v>0.38852858531585371</v>
      </c>
      <c r="AP1026" s="6">
        <f t="shared" si="79"/>
        <v>0.59095411514192819</v>
      </c>
      <c r="AR1026" s="6">
        <f t="shared" si="80"/>
        <v>0.2299999999998</v>
      </c>
      <c r="AS1026" s="6">
        <f t="shared" si="81"/>
        <v>0.38852858531585371</v>
      </c>
    </row>
    <row r="1027" spans="39:45">
      <c r="AM1027" s="6">
        <v>0.23999999999979901</v>
      </c>
      <c r="AN1027" s="6">
        <f t="shared" ref="AN1027:AN1090" si="82">AM1027+$C$2</f>
        <v>0.23999999999979901</v>
      </c>
      <c r="AO1027" s="6">
        <f t="shared" ref="AO1027:AO1090" si="83">NORMDIST(AN1027,$C$2,$C$3,FALSE)</f>
        <v>0.38761661512503282</v>
      </c>
      <c r="AP1027" s="6">
        <f t="shared" ref="AP1027:AP1090" si="84">NORMDIST(AN1027,$C$2,$C$3,TRUE)</f>
        <v>0.59483487169771798</v>
      </c>
      <c r="AR1027" s="6">
        <f t="shared" si="80"/>
        <v>0.23999999999979901</v>
      </c>
      <c r="AS1027" s="6">
        <f t="shared" si="81"/>
        <v>0.38761661512503282</v>
      </c>
    </row>
    <row r="1028" spans="39:45">
      <c r="AM1028" s="6">
        <v>0.24999999999979899</v>
      </c>
      <c r="AN1028" s="6">
        <f t="shared" si="82"/>
        <v>0.24999999999979899</v>
      </c>
      <c r="AO1028" s="6">
        <f t="shared" si="83"/>
        <v>0.38666811680286861</v>
      </c>
      <c r="AP1028" s="6">
        <f t="shared" si="84"/>
        <v>0.59870632568284599</v>
      </c>
      <c r="AR1028" s="6">
        <f t="shared" ref="AR1028:AR1091" si="85">AM1028</f>
        <v>0.24999999999979899</v>
      </c>
      <c r="AS1028" s="6">
        <f t="shared" ref="AS1028:AS1091" si="86">NORMDIST(AR1028,0,1,FALSE)</f>
        <v>0.38666811680286861</v>
      </c>
    </row>
    <row r="1029" spans="39:45">
      <c r="AM1029" s="6">
        <v>0.259999999999801</v>
      </c>
      <c r="AN1029" s="6">
        <f t="shared" si="82"/>
        <v>0.259999999999801</v>
      </c>
      <c r="AO1029" s="6">
        <f t="shared" si="83"/>
        <v>0.38568336919183599</v>
      </c>
      <c r="AP1029" s="6">
        <f t="shared" si="84"/>
        <v>0.6025681132016838</v>
      </c>
      <c r="AR1029" s="6">
        <f t="shared" si="85"/>
        <v>0.259999999999801</v>
      </c>
      <c r="AS1029" s="6">
        <f t="shared" si="86"/>
        <v>0.38568336919183599</v>
      </c>
    </row>
    <row r="1030" spans="39:45">
      <c r="AM1030" s="6">
        <v>0.26999999999980101</v>
      </c>
      <c r="AN1030" s="6">
        <f t="shared" si="82"/>
        <v>0.26999999999980101</v>
      </c>
      <c r="AO1030" s="6">
        <f t="shared" si="83"/>
        <v>0.38466266129876342</v>
      </c>
      <c r="AP1030" s="6">
        <f t="shared" si="84"/>
        <v>0.60641987319796298</v>
      </c>
      <c r="AR1030" s="6">
        <f t="shared" si="85"/>
        <v>0.26999999999980101</v>
      </c>
      <c r="AS1030" s="6">
        <f t="shared" si="86"/>
        <v>0.38466266129876342</v>
      </c>
    </row>
    <row r="1031" spans="39:45">
      <c r="AM1031" s="6">
        <v>0.27999999999980002</v>
      </c>
      <c r="AN1031" s="6">
        <f t="shared" si="82"/>
        <v>0.27999999999980002</v>
      </c>
      <c r="AO1031" s="6">
        <f t="shared" si="83"/>
        <v>0.38360629215350001</v>
      </c>
      <c r="AP1031" s="6">
        <f t="shared" si="84"/>
        <v>0.61026124755572053</v>
      </c>
      <c r="AR1031" s="6">
        <f t="shared" si="85"/>
        <v>0.27999999999980002</v>
      </c>
      <c r="AS1031" s="6">
        <f t="shared" si="86"/>
        <v>0.38360629215350001</v>
      </c>
    </row>
    <row r="1032" spans="39:45">
      <c r="AM1032" s="6">
        <v>0.28999999999979997</v>
      </c>
      <c r="AN1032" s="6">
        <f t="shared" si="82"/>
        <v>0.28999999999979997</v>
      </c>
      <c r="AO1032" s="6">
        <f t="shared" si="83"/>
        <v>0.3825145706629462</v>
      </c>
      <c r="AP1032" s="6">
        <f t="shared" si="84"/>
        <v>0.61409188119880076</v>
      </c>
      <c r="AR1032" s="6">
        <f t="shared" si="85"/>
        <v>0.28999999999979997</v>
      </c>
      <c r="AS1032" s="6">
        <f t="shared" si="86"/>
        <v>0.3825145706629462</v>
      </c>
    </row>
    <row r="1033" spans="39:45">
      <c r="AM1033" s="6">
        <v>0.29999999999979998</v>
      </c>
      <c r="AN1033" s="6">
        <f t="shared" si="82"/>
        <v>0.29999999999979998</v>
      </c>
      <c r="AO1033" s="6">
        <f t="shared" si="83"/>
        <v>0.38138781546054695</v>
      </c>
      <c r="AP1033" s="6">
        <f t="shared" si="84"/>
        <v>0.61791142218887629</v>
      </c>
      <c r="AR1033" s="6">
        <f t="shared" si="85"/>
        <v>0.29999999999979998</v>
      </c>
      <c r="AS1033" s="6">
        <f t="shared" si="86"/>
        <v>0.38138781546054695</v>
      </c>
    </row>
    <row r="1034" spans="39:45">
      <c r="AM1034" s="6">
        <v>0.30999999999979999</v>
      </c>
      <c r="AN1034" s="6">
        <f t="shared" si="82"/>
        <v>0.30999999999979999</v>
      </c>
      <c r="AO1034" s="6">
        <f t="shared" si="83"/>
        <v>0.38022635475134842</v>
      </c>
      <c r="AP1034" s="6">
        <f t="shared" si="84"/>
        <v>0.62171952182194323</v>
      </c>
      <c r="AR1034" s="6">
        <f t="shared" si="85"/>
        <v>0.30999999999979999</v>
      </c>
      <c r="AS1034" s="6">
        <f t="shared" si="86"/>
        <v>0.38022635475134842</v>
      </c>
    </row>
    <row r="1035" spans="39:45">
      <c r="AM1035" s="6">
        <v>0.3199999999998</v>
      </c>
      <c r="AN1035" s="6">
        <f t="shared" si="82"/>
        <v>0.3199999999998</v>
      </c>
      <c r="AO1035" s="6">
        <f t="shared" si="83"/>
        <v>0.37903052615272592</v>
      </c>
      <c r="AP1035" s="6">
        <f t="shared" si="84"/>
        <v>0.62551583472324424</v>
      </c>
      <c r="AR1035" s="6">
        <f t="shared" si="85"/>
        <v>0.3199999999998</v>
      </c>
      <c r="AS1035" s="6">
        <f t="shared" si="86"/>
        <v>0.37903052615272592</v>
      </c>
    </row>
    <row r="1036" spans="39:45">
      <c r="AM1036" s="6">
        <v>0.32999999999979901</v>
      </c>
      <c r="AN1036" s="6">
        <f t="shared" si="82"/>
        <v>0.32999999999979901</v>
      </c>
      <c r="AO1036" s="6">
        <f t="shared" si="83"/>
        <v>0.37780067653088961</v>
      </c>
      <c r="AP1036" s="6">
        <f t="shared" si="84"/>
        <v>0.62930001894057752</v>
      </c>
      <c r="AR1036" s="6">
        <f t="shared" si="85"/>
        <v>0.32999999999979901</v>
      </c>
      <c r="AS1036" s="6">
        <f t="shared" si="86"/>
        <v>0.37780067653088961</v>
      </c>
    </row>
    <row r="1037" spans="39:45">
      <c r="AM1037" s="6">
        <v>0.33999999999979902</v>
      </c>
      <c r="AN1037" s="6">
        <f t="shared" si="82"/>
        <v>0.33999999999979902</v>
      </c>
      <c r="AO1037" s="6">
        <f t="shared" si="83"/>
        <v>0.37653716183327962</v>
      </c>
      <c r="AP1037" s="6">
        <f t="shared" si="84"/>
        <v>0.63307173603595235</v>
      </c>
      <c r="AR1037" s="6">
        <f t="shared" si="85"/>
        <v>0.33999999999979902</v>
      </c>
      <c r="AS1037" s="6">
        <f t="shared" si="86"/>
        <v>0.37653716183327962</v>
      </c>
    </row>
    <row r="1038" spans="39:45">
      <c r="AM1038" s="6">
        <v>0.34999999999980103</v>
      </c>
      <c r="AN1038" s="6">
        <f t="shared" si="82"/>
        <v>0.34999999999980103</v>
      </c>
      <c r="AO1038" s="6">
        <f t="shared" si="83"/>
        <v>0.37524034691696401</v>
      </c>
      <c r="AP1038" s="6">
        <f t="shared" si="84"/>
        <v>0.63683065117554438</v>
      </c>
      <c r="AR1038" s="6">
        <f t="shared" si="85"/>
        <v>0.34999999999980103</v>
      </c>
      <c r="AS1038" s="6">
        <f t="shared" si="86"/>
        <v>0.37524034691696401</v>
      </c>
    </row>
    <row r="1039" spans="39:45">
      <c r="AM1039" s="6">
        <v>0.35999999999979998</v>
      </c>
      <c r="AN1039" s="6">
        <f t="shared" si="82"/>
        <v>0.35999999999979998</v>
      </c>
      <c r="AO1039" s="6">
        <f t="shared" si="83"/>
        <v>0.37391060537315524</v>
      </c>
      <c r="AP1039" s="6">
        <f t="shared" si="84"/>
        <v>0.64057643321791646</v>
      </c>
      <c r="AR1039" s="6">
        <f t="shared" si="85"/>
        <v>0.35999999999979998</v>
      </c>
      <c r="AS1039" s="6">
        <f t="shared" si="86"/>
        <v>0.37391060537315524</v>
      </c>
    </row>
    <row r="1040" spans="39:45">
      <c r="AM1040" s="6">
        <v>0.36999999999979999</v>
      </c>
      <c r="AN1040" s="6">
        <f t="shared" si="82"/>
        <v>0.36999999999979999</v>
      </c>
      <c r="AO1040" s="6">
        <f t="shared" si="83"/>
        <v>0.37254831934796095</v>
      </c>
      <c r="AP1040" s="6">
        <f t="shared" si="84"/>
        <v>0.64430875480047223</v>
      </c>
      <c r="AR1040" s="6">
        <f t="shared" si="85"/>
        <v>0.36999999999979999</v>
      </c>
      <c r="AS1040" s="6">
        <f t="shared" si="86"/>
        <v>0.37254831934796095</v>
      </c>
    </row>
    <row r="1041" spans="39:45">
      <c r="AM1041" s="6">
        <v>0.3799999999998</v>
      </c>
      <c r="AN1041" s="6">
        <f t="shared" si="82"/>
        <v>0.3799999999998</v>
      </c>
      <c r="AO1041" s="6">
        <f t="shared" si="83"/>
        <v>0.37115387935949418</v>
      </c>
      <c r="AP1041" s="6">
        <f t="shared" si="84"/>
        <v>0.64802729242408852</v>
      </c>
      <c r="AR1041" s="6">
        <f t="shared" si="85"/>
        <v>0.3799999999998</v>
      </c>
      <c r="AS1041" s="6">
        <f t="shared" si="86"/>
        <v>0.37115387935949418</v>
      </c>
    </row>
    <row r="1042" spans="39:45">
      <c r="AM1042" s="6">
        <v>0.38999999999980001</v>
      </c>
      <c r="AN1042" s="6">
        <f t="shared" si="82"/>
        <v>0.38999999999980001</v>
      </c>
      <c r="AO1042" s="6">
        <f t="shared" si="83"/>
        <v>0.36972768411146117</v>
      </c>
      <c r="AP1042" s="6">
        <f t="shared" si="84"/>
        <v>0.6517317265359085</v>
      </c>
      <c r="AR1042" s="6">
        <f t="shared" si="85"/>
        <v>0.38999999999980001</v>
      </c>
      <c r="AS1042" s="6">
        <f t="shared" si="86"/>
        <v>0.36972768411146117</v>
      </c>
    </row>
    <row r="1043" spans="39:45">
      <c r="AM1043" s="6">
        <v>0.39999999999980002</v>
      </c>
      <c r="AN1043" s="6">
        <f t="shared" si="82"/>
        <v>0.39999999999980002</v>
      </c>
      <c r="AO1043" s="6">
        <f t="shared" si="83"/>
        <v>0.3682701403033527</v>
      </c>
      <c r="AP1043" s="6">
        <f t="shared" si="84"/>
        <v>0.65542174161025057</v>
      </c>
      <c r="AR1043" s="6">
        <f t="shared" si="85"/>
        <v>0.39999999999980002</v>
      </c>
      <c r="AS1043" s="6">
        <f t="shared" si="86"/>
        <v>0.3682701403033527</v>
      </c>
    </row>
    <row r="1044" spans="39:45">
      <c r="AM1044" s="6">
        <v>0.40999999999979903</v>
      </c>
      <c r="AN1044" s="6">
        <f t="shared" si="82"/>
        <v>0.40999999999979903</v>
      </c>
      <c r="AO1044" s="6">
        <f t="shared" si="83"/>
        <v>0.36678166243736626</v>
      </c>
      <c r="AP1044" s="6">
        <f t="shared" si="84"/>
        <v>0.65909702622760369</v>
      </c>
      <c r="AR1044" s="6">
        <f t="shared" si="85"/>
        <v>0.40999999999979903</v>
      </c>
      <c r="AS1044" s="6">
        <f t="shared" si="86"/>
        <v>0.36678166243736626</v>
      </c>
    </row>
    <row r="1045" spans="39:45">
      <c r="AM1045" s="6">
        <v>0.41999999999979898</v>
      </c>
      <c r="AN1045" s="6">
        <f t="shared" si="82"/>
        <v>0.41999999999979898</v>
      </c>
      <c r="AO1045" s="6">
        <f t="shared" si="83"/>
        <v>0.3652626726221847</v>
      </c>
      <c r="AP1045" s="6">
        <f t="shared" si="84"/>
        <v>0.6627572731516771</v>
      </c>
      <c r="AR1045" s="6">
        <f t="shared" si="85"/>
        <v>0.41999999999979898</v>
      </c>
      <c r="AS1045" s="6">
        <f t="shared" si="86"/>
        <v>0.3652626726221847</v>
      </c>
    </row>
    <row r="1046" spans="39:45">
      <c r="AM1046" s="6">
        <v>0.42999999999980099</v>
      </c>
      <c r="AN1046" s="6">
        <f t="shared" si="82"/>
        <v>0.42999999999980099</v>
      </c>
      <c r="AO1046" s="6">
        <f t="shared" si="83"/>
        <v>0.36371360037374451</v>
      </c>
      <c r="AP1046" s="6">
        <f t="shared" si="84"/>
        <v>0.66640217940446989</v>
      </c>
      <c r="AR1046" s="6">
        <f t="shared" si="85"/>
        <v>0.42999999999980099</v>
      </c>
      <c r="AS1046" s="6">
        <f t="shared" si="86"/>
        <v>0.36371360037374451</v>
      </c>
    </row>
    <row r="1047" spans="39:45">
      <c r="AM1047" s="6">
        <v>0.43999999999980099</v>
      </c>
      <c r="AN1047" s="6">
        <f t="shared" si="82"/>
        <v>0.43999999999980099</v>
      </c>
      <c r="AO1047" s="6">
        <f t="shared" si="83"/>
        <v>0.36213488241312392</v>
      </c>
      <c r="AP1047" s="6">
        <f t="shared" si="84"/>
        <v>0.6700314463393342</v>
      </c>
      <c r="AR1047" s="6">
        <f t="shared" si="85"/>
        <v>0.43999999999980099</v>
      </c>
      <c r="AS1047" s="6">
        <f t="shared" si="86"/>
        <v>0.36213488241312392</v>
      </c>
    </row>
    <row r="1048" spans="39:45">
      <c r="AM1048" s="6">
        <v>0.4499999999998</v>
      </c>
      <c r="AN1048" s="6">
        <f t="shared" si="82"/>
        <v>0.4499999999998</v>
      </c>
      <c r="AO1048" s="6">
        <f t="shared" si="83"/>
        <v>0.36052696246168037</v>
      </c>
      <c r="AP1048" s="6">
        <f t="shared" si="84"/>
        <v>0.67364477971200776</v>
      </c>
      <c r="AR1048" s="6">
        <f t="shared" si="85"/>
        <v>0.4499999999998</v>
      </c>
      <c r="AS1048" s="6">
        <f t="shared" si="86"/>
        <v>0.36052696246168037</v>
      </c>
    </row>
    <row r="1049" spans="39:45">
      <c r="AM1049" s="6">
        <v>0.45999999999980001</v>
      </c>
      <c r="AN1049" s="6">
        <f t="shared" si="82"/>
        <v>0.45999999999980001</v>
      </c>
      <c r="AO1049" s="6">
        <f t="shared" si="83"/>
        <v>0.35889029103357756</v>
      </c>
      <c r="AP1049" s="6">
        <f t="shared" si="84"/>
        <v>0.67724188974958044</v>
      </c>
      <c r="AR1049" s="6">
        <f t="shared" si="85"/>
        <v>0.45999999999980001</v>
      </c>
      <c r="AS1049" s="6">
        <f t="shared" si="86"/>
        <v>0.35889029103357756</v>
      </c>
    </row>
    <row r="1050" spans="39:45">
      <c r="AM1050" s="6">
        <v>0.46999999999980002</v>
      </c>
      <c r="AN1050" s="6">
        <f t="shared" si="82"/>
        <v>0.46999999999980002</v>
      </c>
      <c r="AO1050" s="6">
        <f t="shared" si="83"/>
        <v>0.35722532522583433</v>
      </c>
      <c r="AP1050" s="6">
        <f t="shared" si="84"/>
        <v>0.68082249121737271</v>
      </c>
      <c r="AR1050" s="6">
        <f t="shared" si="85"/>
        <v>0.46999999999980002</v>
      </c>
      <c r="AS1050" s="6">
        <f t="shared" si="86"/>
        <v>0.35722532522583433</v>
      </c>
    </row>
    <row r="1051" spans="39:45">
      <c r="AM1051" s="6">
        <v>0.47999999999979998</v>
      </c>
      <c r="AN1051" s="6">
        <f t="shared" si="82"/>
        <v>0.47999999999979998</v>
      </c>
      <c r="AO1051" s="6">
        <f t="shared" si="83"/>
        <v>0.35553252850603118</v>
      </c>
      <c r="AP1051" s="6">
        <f t="shared" si="84"/>
        <v>0.68438630348370633</v>
      </c>
      <c r="AR1051" s="6">
        <f t="shared" si="85"/>
        <v>0.47999999999979998</v>
      </c>
      <c r="AS1051" s="6">
        <f t="shared" si="86"/>
        <v>0.35553252850603118</v>
      </c>
    </row>
    <row r="1052" spans="39:45">
      <c r="AM1052" s="6">
        <v>0.48999999999979899</v>
      </c>
      <c r="AN1052" s="6">
        <f t="shared" si="82"/>
        <v>0.48999999999979899</v>
      </c>
      <c r="AO1052" s="6">
        <f t="shared" si="83"/>
        <v>0.35381237049781444</v>
      </c>
      <c r="AP1052" s="6">
        <f t="shared" si="84"/>
        <v>0.68793305058253829</v>
      </c>
      <c r="AR1052" s="6">
        <f t="shared" si="85"/>
        <v>0.48999999999979899</v>
      </c>
      <c r="AS1052" s="6">
        <f t="shared" si="86"/>
        <v>0.35381237049781444</v>
      </c>
    </row>
    <row r="1053" spans="39:45">
      <c r="AM1053" s="6">
        <v>0.49999999999979899</v>
      </c>
      <c r="AN1053" s="6">
        <f t="shared" si="82"/>
        <v>0.49999999999979899</v>
      </c>
      <c r="AO1053" s="6">
        <f t="shared" si="83"/>
        <v>0.35206532676433483</v>
      </c>
      <c r="AP1053" s="6">
        <f t="shared" si="84"/>
        <v>0.69146246127394229</v>
      </c>
      <c r="AR1053" s="6">
        <f t="shared" si="85"/>
        <v>0.49999999999979899</v>
      </c>
      <c r="AS1053" s="6">
        <f t="shared" si="86"/>
        <v>0.35206532676433483</v>
      </c>
    </row>
    <row r="1054" spans="39:45">
      <c r="AM1054" s="6">
        <v>0.50999999999980095</v>
      </c>
      <c r="AN1054" s="6">
        <f t="shared" si="82"/>
        <v>0.50999999999980095</v>
      </c>
      <c r="AO1054" s="6">
        <f t="shared" si="83"/>
        <v>0.35029187858976135</v>
      </c>
      <c r="AP1054" s="6">
        <f t="shared" si="84"/>
        <v>0.69497426910241078</v>
      </c>
      <c r="AR1054" s="6">
        <f t="shared" si="85"/>
        <v>0.50999999999980095</v>
      </c>
      <c r="AS1054" s="6">
        <f t="shared" si="86"/>
        <v>0.35029187858976135</v>
      </c>
    </row>
    <row r="1055" spans="39:45">
      <c r="AM1055" s="6">
        <v>0.51999999999980095</v>
      </c>
      <c r="AN1055" s="6">
        <f t="shared" si="82"/>
        <v>0.51999999999980095</v>
      </c>
      <c r="AO1055" s="6">
        <f t="shared" si="83"/>
        <v>0.34849251275901055</v>
      </c>
      <c r="AP1055" s="6">
        <f t="shared" si="84"/>
        <v>0.69846821245296442</v>
      </c>
      <c r="AR1055" s="6">
        <f t="shared" si="85"/>
        <v>0.51999999999980095</v>
      </c>
      <c r="AS1055" s="6">
        <f t="shared" si="86"/>
        <v>0.34849251275901055</v>
      </c>
    </row>
    <row r="1056" spans="39:45">
      <c r="AM1056" s="6">
        <v>0.52999999999979996</v>
      </c>
      <c r="AN1056" s="6">
        <f t="shared" si="82"/>
        <v>0.52999999999979996</v>
      </c>
      <c r="AO1056" s="6">
        <f t="shared" si="83"/>
        <v>0.34666772133582835</v>
      </c>
      <c r="AP1056" s="6">
        <f t="shared" si="84"/>
        <v>0.70194403460505428</v>
      </c>
      <c r="AR1056" s="6">
        <f t="shared" si="85"/>
        <v>0.52999999999979996</v>
      </c>
      <c r="AS1056" s="6">
        <f t="shared" si="86"/>
        <v>0.34666772133582835</v>
      </c>
    </row>
    <row r="1057" spans="39:45">
      <c r="AM1057" s="6">
        <v>0.53999999999979997</v>
      </c>
      <c r="AN1057" s="6">
        <f t="shared" si="82"/>
        <v>0.53999999999979997</v>
      </c>
      <c r="AO1057" s="6">
        <f t="shared" si="83"/>
        <v>0.34481800143937058</v>
      </c>
      <c r="AP1057" s="6">
        <f t="shared" si="84"/>
        <v>0.70540148378423295</v>
      </c>
      <c r="AR1057" s="6">
        <f t="shared" si="85"/>
        <v>0.53999999999979997</v>
      </c>
      <c r="AS1057" s="6">
        <f t="shared" si="86"/>
        <v>0.34481800143937058</v>
      </c>
    </row>
    <row r="1058" spans="39:45">
      <c r="AM1058" s="6">
        <v>0.54999999999979998</v>
      </c>
      <c r="AN1058" s="6">
        <f t="shared" si="82"/>
        <v>0.54999999999979998</v>
      </c>
      <c r="AO1058" s="6">
        <f t="shared" si="83"/>
        <v>0.3429438550194216</v>
      </c>
      <c r="AP1058" s="6">
        <f t="shared" si="84"/>
        <v>0.70884031321158503</v>
      </c>
      <c r="AR1058" s="6">
        <f t="shared" si="85"/>
        <v>0.54999999999979998</v>
      </c>
      <c r="AS1058" s="6">
        <f t="shared" si="86"/>
        <v>0.3429438550194216</v>
      </c>
    </row>
    <row r="1059" spans="39:45">
      <c r="AM1059" s="6">
        <v>0.55999999999979999</v>
      </c>
      <c r="AN1059" s="6">
        <f t="shared" si="82"/>
        <v>0.55999999999979999</v>
      </c>
      <c r="AO1059" s="6">
        <f t="shared" si="83"/>
        <v>0.3410457886303907</v>
      </c>
      <c r="AP1059" s="6">
        <f t="shared" si="84"/>
        <v>0.71226028115090478</v>
      </c>
      <c r="AR1059" s="6">
        <f t="shared" si="85"/>
        <v>0.55999999999979999</v>
      </c>
      <c r="AS1059" s="6">
        <f t="shared" si="86"/>
        <v>0.3410457886303907</v>
      </c>
    </row>
    <row r="1060" spans="39:45">
      <c r="AM1060" s="6">
        <v>0.5699999999998</v>
      </c>
      <c r="AN1060" s="6">
        <f t="shared" si="82"/>
        <v>0.5699999999998</v>
      </c>
      <c r="AO1060" s="6">
        <f t="shared" si="83"/>
        <v>0.33912431320423081</v>
      </c>
      <c r="AP1060" s="6">
        <f t="shared" si="84"/>
        <v>0.71566115095360794</v>
      </c>
      <c r="AR1060" s="6">
        <f t="shared" si="85"/>
        <v>0.5699999999998</v>
      </c>
      <c r="AS1060" s="6">
        <f t="shared" si="86"/>
        <v>0.33912431320423081</v>
      </c>
    </row>
    <row r="1061" spans="39:45">
      <c r="AM1061" s="6">
        <v>0.57999999999979901</v>
      </c>
      <c r="AN1061" s="6">
        <f t="shared" si="82"/>
        <v>0.57999999999979901</v>
      </c>
      <c r="AO1061" s="6">
        <f t="shared" si="83"/>
        <v>0.33717994382241984</v>
      </c>
      <c r="AP1061" s="6">
        <f t="shared" si="84"/>
        <v>0.71904269110136787</v>
      </c>
      <c r="AR1061" s="6">
        <f t="shared" si="85"/>
        <v>0.57999999999979901</v>
      </c>
      <c r="AS1061" s="6">
        <f t="shared" si="86"/>
        <v>0.33717994382241984</v>
      </c>
    </row>
    <row r="1062" spans="39:45">
      <c r="AM1062" s="6">
        <v>0.58999999999979902</v>
      </c>
      <c r="AN1062" s="6">
        <f t="shared" si="82"/>
        <v>0.58999999999979902</v>
      </c>
      <c r="AO1062" s="6">
        <f t="shared" si="83"/>
        <v>0.33521319948714584</v>
      </c>
      <c r="AP1062" s="6">
        <f t="shared" si="84"/>
        <v>0.72240467524646768</v>
      </c>
      <c r="AR1062" s="6">
        <f t="shared" si="85"/>
        <v>0.58999999999979902</v>
      </c>
      <c r="AS1062" s="6">
        <f t="shared" si="86"/>
        <v>0.33521319948714584</v>
      </c>
    </row>
    <row r="1063" spans="39:45">
      <c r="AM1063" s="6">
        <v>0.59999999999980103</v>
      </c>
      <c r="AN1063" s="6">
        <f t="shared" si="82"/>
        <v>0.59999999999980103</v>
      </c>
      <c r="AO1063" s="6">
        <f t="shared" si="83"/>
        <v>0.33322460289183936</v>
      </c>
      <c r="AP1063" s="6">
        <f t="shared" si="84"/>
        <v>0.72574688224986006</v>
      </c>
      <c r="AR1063" s="6">
        <f t="shared" si="85"/>
        <v>0.59999999999980103</v>
      </c>
      <c r="AS1063" s="6">
        <f t="shared" si="86"/>
        <v>0.33322460289183936</v>
      </c>
    </row>
    <row r="1064" spans="39:45">
      <c r="AM1064" s="6">
        <v>0.60999999999980004</v>
      </c>
      <c r="AN1064" s="6">
        <f t="shared" si="82"/>
        <v>0.60999999999980004</v>
      </c>
      <c r="AO1064" s="6">
        <f t="shared" si="83"/>
        <v>0.33121468019119332</v>
      </c>
      <c r="AP1064" s="6">
        <f t="shared" si="84"/>
        <v>0.72906909621692806</v>
      </c>
      <c r="AR1064" s="6">
        <f t="shared" si="85"/>
        <v>0.60999999999980004</v>
      </c>
      <c r="AS1064" s="6">
        <f t="shared" si="86"/>
        <v>0.33121468019119332</v>
      </c>
    </row>
    <row r="1065" spans="39:45">
      <c r="AM1065" s="6">
        <v>0.61999999999980004</v>
      </c>
      <c r="AN1065" s="6">
        <f t="shared" si="82"/>
        <v>0.61999999999980004</v>
      </c>
      <c r="AO1065" s="6">
        <f t="shared" si="83"/>
        <v>0.32918396077080558</v>
      </c>
      <c r="AP1065" s="6">
        <f t="shared" si="84"/>
        <v>0.73237110653095117</v>
      </c>
      <c r="AR1065" s="6">
        <f t="shared" si="85"/>
        <v>0.61999999999980004</v>
      </c>
      <c r="AS1065" s="6">
        <f t="shared" si="86"/>
        <v>0.32918396077080558</v>
      </c>
    </row>
    <row r="1066" spans="39:45">
      <c r="AM1066" s="6">
        <v>0.62999999999980005</v>
      </c>
      <c r="AN1066" s="6">
        <f t="shared" si="82"/>
        <v>0.62999999999980005</v>
      </c>
      <c r="AO1066" s="6">
        <f t="shared" si="83"/>
        <v>0.32713297701659566</v>
      </c>
      <c r="AP1066" s="6">
        <f t="shared" si="84"/>
        <v>0.73565270788425696</v>
      </c>
      <c r="AR1066" s="6">
        <f t="shared" si="85"/>
        <v>0.62999999999980005</v>
      </c>
      <c r="AS1066" s="6">
        <f t="shared" si="86"/>
        <v>0.32713297701659566</v>
      </c>
    </row>
    <row r="1067" spans="39:45">
      <c r="AM1067" s="6">
        <v>0.63999999999979995</v>
      </c>
      <c r="AN1067" s="6">
        <f t="shared" si="82"/>
        <v>0.63999999999979995</v>
      </c>
      <c r="AO1067" s="6">
        <f t="shared" si="83"/>
        <v>0.3250622640841237</v>
      </c>
      <c r="AP1067" s="6">
        <f t="shared" si="84"/>
        <v>0.73891370030707337</v>
      </c>
      <c r="AR1067" s="6">
        <f t="shared" si="85"/>
        <v>0.63999999999979995</v>
      </c>
      <c r="AS1067" s="6">
        <f t="shared" si="86"/>
        <v>0.3250622640841237</v>
      </c>
    </row>
    <row r="1068" spans="39:45">
      <c r="AM1068" s="6">
        <v>0.64999999999979996</v>
      </c>
      <c r="AN1068" s="6">
        <f t="shared" si="82"/>
        <v>0.64999999999979996</v>
      </c>
      <c r="AO1068" s="6">
        <f t="shared" si="83"/>
        <v>0.32297235966795623</v>
      </c>
      <c r="AP1068" s="6">
        <f t="shared" si="84"/>
        <v>0.74215388919407066</v>
      </c>
      <c r="AR1068" s="6">
        <f t="shared" si="85"/>
        <v>0.64999999999979996</v>
      </c>
      <c r="AS1068" s="6">
        <f t="shared" si="86"/>
        <v>0.32297235966795623</v>
      </c>
    </row>
    <row r="1069" spans="39:45">
      <c r="AM1069" s="6">
        <v>0.65999999999979897</v>
      </c>
      <c r="AN1069" s="6">
        <f t="shared" si="82"/>
        <v>0.65999999999979897</v>
      </c>
      <c r="AO1069" s="6">
        <f t="shared" si="83"/>
        <v>0.32086380377121504</v>
      </c>
      <c r="AP1069" s="6">
        <f t="shared" si="84"/>
        <v>0.74537308532859936</v>
      </c>
      <c r="AR1069" s="6">
        <f t="shared" si="85"/>
        <v>0.65999999999979897</v>
      </c>
      <c r="AS1069" s="6">
        <f t="shared" si="86"/>
        <v>0.32086380377121504</v>
      </c>
    </row>
    <row r="1070" spans="39:45">
      <c r="AM1070" s="6">
        <v>0.66999999999979898</v>
      </c>
      <c r="AN1070" s="6">
        <f t="shared" si="82"/>
        <v>0.66999999999979898</v>
      </c>
      <c r="AO1070" s="6">
        <f t="shared" si="83"/>
        <v>0.31873713847544444</v>
      </c>
      <c r="AP1070" s="6">
        <f t="shared" si="84"/>
        <v>0.74857110490462575</v>
      </c>
      <c r="AR1070" s="6">
        <f t="shared" si="85"/>
        <v>0.66999999999979898</v>
      </c>
      <c r="AS1070" s="6">
        <f t="shared" si="86"/>
        <v>0.31873713847544444</v>
      </c>
    </row>
    <row r="1071" spans="39:45">
      <c r="AM1071" s="6">
        <v>0.67999999999980099</v>
      </c>
      <c r="AN1071" s="6">
        <f t="shared" si="82"/>
        <v>0.67999999999980099</v>
      </c>
      <c r="AO1071" s="6">
        <f t="shared" si="83"/>
        <v>0.31659290771093562</v>
      </c>
      <c r="AP1071" s="6">
        <f t="shared" si="84"/>
        <v>0.75174776954636646</v>
      </c>
      <c r="AR1071" s="6">
        <f t="shared" si="85"/>
        <v>0.67999999999980099</v>
      </c>
      <c r="AS1071" s="6">
        <f t="shared" si="86"/>
        <v>0.31659290771093562</v>
      </c>
    </row>
    <row r="1072" spans="39:45">
      <c r="AM1072" s="6">
        <v>0.68999999999980099</v>
      </c>
      <c r="AN1072" s="6">
        <f t="shared" si="82"/>
        <v>0.68999999999980099</v>
      </c>
      <c r="AO1072" s="6">
        <f t="shared" si="83"/>
        <v>0.31443165702764042</v>
      </c>
      <c r="AP1072" s="6">
        <f t="shared" si="84"/>
        <v>0.75490290632562784</v>
      </c>
      <c r="AR1072" s="6">
        <f t="shared" si="85"/>
        <v>0.68999999999980099</v>
      </c>
      <c r="AS1072" s="6">
        <f t="shared" si="86"/>
        <v>0.31443165702764042</v>
      </c>
    </row>
    <row r="1073" spans="39:45">
      <c r="AM1073" s="6">
        <v>0.6999999999998</v>
      </c>
      <c r="AN1073" s="6">
        <f t="shared" si="82"/>
        <v>0.6999999999998</v>
      </c>
      <c r="AO1073" s="6">
        <f t="shared" si="83"/>
        <v>0.31225393336680496</v>
      </c>
      <c r="AP1073" s="6">
        <f t="shared" si="84"/>
        <v>0.75803634777686457</v>
      </c>
      <c r="AR1073" s="6">
        <f t="shared" si="85"/>
        <v>0.6999999999998</v>
      </c>
      <c r="AS1073" s="6">
        <f t="shared" si="86"/>
        <v>0.31225393336680496</v>
      </c>
    </row>
    <row r="1074" spans="39:45">
      <c r="AM1074" s="6">
        <v>0.70999999999980001</v>
      </c>
      <c r="AN1074" s="6">
        <f t="shared" si="82"/>
        <v>0.70999999999980001</v>
      </c>
      <c r="AO1074" s="6">
        <f t="shared" si="83"/>
        <v>0.31006028483346015</v>
      </c>
      <c r="AP1074" s="6">
        <f t="shared" si="84"/>
        <v>0.76114793190995123</v>
      </c>
      <c r="AR1074" s="6">
        <f t="shared" si="85"/>
        <v>0.70999999999980001</v>
      </c>
      <c r="AS1074" s="6">
        <f t="shared" si="86"/>
        <v>0.31006028483346015</v>
      </c>
    </row>
    <row r="1075" spans="39:45">
      <c r="AM1075" s="6">
        <v>0.71999999999980002</v>
      </c>
      <c r="AN1075" s="6">
        <f t="shared" si="82"/>
        <v>0.71999999999980002</v>
      </c>
      <c r="AO1075" s="6">
        <f t="shared" si="83"/>
        <v>0.30785126046989725</v>
      </c>
      <c r="AP1075" s="6">
        <f t="shared" si="84"/>
        <v>0.7642375022206872</v>
      </c>
      <c r="AR1075" s="6">
        <f t="shared" si="85"/>
        <v>0.71999999999980002</v>
      </c>
      <c r="AS1075" s="6">
        <f t="shared" si="86"/>
        <v>0.30785126046989725</v>
      </c>
    </row>
    <row r="1076" spans="39:45">
      <c r="AM1076" s="6">
        <v>0.72999999999980003</v>
      </c>
      <c r="AN1076" s="6">
        <f t="shared" si="82"/>
        <v>0.72999999999980003</v>
      </c>
      <c r="AO1076" s="6">
        <f t="shared" si="83"/>
        <v>0.30562741003025445</v>
      </c>
      <c r="AP1076" s="6">
        <f t="shared" si="84"/>
        <v>0.76730490769904136</v>
      </c>
      <c r="AR1076" s="6">
        <f t="shared" si="85"/>
        <v>0.72999999999980003</v>
      </c>
      <c r="AS1076" s="6">
        <f t="shared" si="86"/>
        <v>0.30562741003025445</v>
      </c>
    </row>
    <row r="1077" spans="39:45">
      <c r="AM1077" s="6">
        <v>0.73999999999979904</v>
      </c>
      <c r="AN1077" s="6">
        <f t="shared" si="82"/>
        <v>0.73999999999979904</v>
      </c>
      <c r="AO1077" s="6">
        <f t="shared" si="83"/>
        <v>0.30338928375634522</v>
      </c>
      <c r="AP1077" s="6">
        <f t="shared" si="84"/>
        <v>0.77035000283514843</v>
      </c>
      <c r="AR1077" s="6">
        <f t="shared" si="85"/>
        <v>0.73999999999979904</v>
      </c>
      <c r="AS1077" s="6">
        <f t="shared" si="86"/>
        <v>0.30338928375634522</v>
      </c>
    </row>
    <row r="1078" spans="39:45">
      <c r="AM1078" s="6">
        <v>0.74999999999979905</v>
      </c>
      <c r="AN1078" s="6">
        <f t="shared" si="82"/>
        <v>0.74999999999979905</v>
      </c>
      <c r="AO1078" s="6">
        <f t="shared" si="83"/>
        <v>0.30113743215484978</v>
      </c>
      <c r="AP1078" s="6">
        <f t="shared" si="84"/>
        <v>0.77337264762307123</v>
      </c>
      <c r="AR1078" s="6">
        <f t="shared" si="85"/>
        <v>0.74999999999979905</v>
      </c>
      <c r="AS1078" s="6">
        <f t="shared" si="86"/>
        <v>0.30113743215484978</v>
      </c>
    </row>
    <row r="1079" spans="39:45">
      <c r="AM1079" s="6">
        <v>0.75999999999980095</v>
      </c>
      <c r="AN1079" s="6">
        <f t="shared" si="82"/>
        <v>0.75999999999980095</v>
      </c>
      <c r="AO1079" s="6">
        <f t="shared" si="83"/>
        <v>0.29887240577599794</v>
      </c>
      <c r="AP1079" s="6">
        <f t="shared" si="84"/>
        <v>0.776372707562341</v>
      </c>
      <c r="AR1079" s="6">
        <f t="shared" si="85"/>
        <v>0.75999999999980095</v>
      </c>
      <c r="AS1079" s="6">
        <f t="shared" si="86"/>
        <v>0.29887240577599794</v>
      </c>
    </row>
    <row r="1080" spans="39:45">
      <c r="AM1080" s="6">
        <v>0.76999999999980095</v>
      </c>
      <c r="AN1080" s="6">
        <f t="shared" si="82"/>
        <v>0.76999999999980095</v>
      </c>
      <c r="AO1080" s="6">
        <f t="shared" si="83"/>
        <v>0.29659475499386118</v>
      </c>
      <c r="AP1080" s="6">
        <f t="shared" si="84"/>
        <v>0.77935005365729138</v>
      </c>
      <c r="AR1080" s="6">
        <f t="shared" si="85"/>
        <v>0.76999999999980095</v>
      </c>
      <c r="AS1080" s="6">
        <f t="shared" si="86"/>
        <v>0.29659475499386118</v>
      </c>
    </row>
    <row r="1081" spans="39:45">
      <c r="AM1081" s="6">
        <v>0.77999999999979996</v>
      </c>
      <c r="AN1081" s="6">
        <f t="shared" si="82"/>
        <v>0.77999999999979996</v>
      </c>
      <c r="AO1081" s="6">
        <f t="shared" si="83"/>
        <v>0.29430502978837103</v>
      </c>
      <c r="AP1081" s="6">
        <f t="shared" si="84"/>
        <v>0.78230456241420798</v>
      </c>
      <c r="AR1081" s="6">
        <f t="shared" si="85"/>
        <v>0.77999999999979996</v>
      </c>
      <c r="AS1081" s="6">
        <f t="shared" si="86"/>
        <v>0.29430502978837103</v>
      </c>
    </row>
    <row r="1082" spans="39:45">
      <c r="AM1082" s="6">
        <v>0.78999999999979997</v>
      </c>
      <c r="AN1082" s="6">
        <f t="shared" si="82"/>
        <v>0.78999999999979997</v>
      </c>
      <c r="AO1082" s="6">
        <f t="shared" si="83"/>
        <v>0.2920037795291876</v>
      </c>
      <c r="AP1082" s="6">
        <f t="shared" si="84"/>
        <v>0.78523611583630437</v>
      </c>
      <c r="AR1082" s="6">
        <f t="shared" si="85"/>
        <v>0.78999999999979997</v>
      </c>
      <c r="AS1082" s="6">
        <f t="shared" si="86"/>
        <v>0.2920037795291876</v>
      </c>
    </row>
    <row r="1083" spans="39:45">
      <c r="AM1083" s="6">
        <v>0.79999999999979998</v>
      </c>
      <c r="AN1083" s="6">
        <f t="shared" si="82"/>
        <v>0.79999999999979998</v>
      </c>
      <c r="AO1083" s="6">
        <f t="shared" si="83"/>
        <v>0.28969155276152908</v>
      </c>
      <c r="AP1083" s="6">
        <f t="shared" si="84"/>
        <v>0.7881446014165453</v>
      </c>
      <c r="AR1083" s="6">
        <f t="shared" si="85"/>
        <v>0.79999999999979998</v>
      </c>
      <c r="AS1083" s="6">
        <f t="shared" si="86"/>
        <v>0.28969155276152908</v>
      </c>
    </row>
    <row r="1084" spans="39:45">
      <c r="AM1084" s="6">
        <v>0.80999999999979999</v>
      </c>
      <c r="AN1084" s="6">
        <f t="shared" si="82"/>
        <v>0.80999999999979999</v>
      </c>
      <c r="AO1084" s="6">
        <f t="shared" si="83"/>
        <v>0.28736889699407486</v>
      </c>
      <c r="AP1084" s="6">
        <f t="shared" si="84"/>
        <v>0.79102991212834095</v>
      </c>
      <c r="AR1084" s="6">
        <f t="shared" si="85"/>
        <v>0.80999999999979999</v>
      </c>
      <c r="AS1084" s="6">
        <f t="shared" si="86"/>
        <v>0.28736889699407486</v>
      </c>
    </row>
    <row r="1085" spans="39:45">
      <c r="AM1085" s="6">
        <v>0.8199999999998</v>
      </c>
      <c r="AN1085" s="6">
        <f t="shared" si="82"/>
        <v>0.8199999999998</v>
      </c>
      <c r="AO1085" s="6">
        <f t="shared" si="83"/>
        <v>0.28503635848905395</v>
      </c>
      <c r="AP1085" s="6">
        <f t="shared" si="84"/>
        <v>0.79389194641412986</v>
      </c>
      <c r="AR1085" s="6">
        <f t="shared" si="85"/>
        <v>0.8199999999998</v>
      </c>
      <c r="AS1085" s="6">
        <f t="shared" si="86"/>
        <v>0.28503635848905395</v>
      </c>
    </row>
    <row r="1086" spans="39:45">
      <c r="AM1086" s="6">
        <v>0.82999999999979901</v>
      </c>
      <c r="AN1086" s="6">
        <f t="shared" si="82"/>
        <v>0.82999999999979901</v>
      </c>
      <c r="AO1086" s="6">
        <f t="shared" si="83"/>
        <v>0.28269448205462738</v>
      </c>
      <c r="AP1086" s="6">
        <f t="shared" si="84"/>
        <v>0.7967306081718748</v>
      </c>
      <c r="AR1086" s="6">
        <f t="shared" si="85"/>
        <v>0.82999999999979901</v>
      </c>
      <c r="AS1086" s="6">
        <f t="shared" si="86"/>
        <v>0.28269448205462738</v>
      </c>
    </row>
    <row r="1087" spans="39:45">
      <c r="AM1087" s="6">
        <v>0.83999999999979902</v>
      </c>
      <c r="AN1087" s="6">
        <f t="shared" si="82"/>
        <v>0.83999999999979902</v>
      </c>
      <c r="AO1087" s="6">
        <f t="shared" si="83"/>
        <v>0.28034381083966786</v>
      </c>
      <c r="AP1087" s="6">
        <f t="shared" si="84"/>
        <v>0.79954580673949405</v>
      </c>
      <c r="AR1087" s="6">
        <f t="shared" si="85"/>
        <v>0.83999999999979902</v>
      </c>
      <c r="AS1087" s="6">
        <f t="shared" si="86"/>
        <v>0.28034381083966786</v>
      </c>
    </row>
    <row r="1088" spans="39:45">
      <c r="AM1088" s="6">
        <v>0.84999999999980103</v>
      </c>
      <c r="AN1088" s="6">
        <f t="shared" si="82"/>
        <v>0.84999999999980103</v>
      </c>
      <c r="AO1088" s="6">
        <f t="shared" si="83"/>
        <v>0.27798488613104344</v>
      </c>
      <c r="AP1088" s="6">
        <f t="shared" si="84"/>
        <v>0.80233745687725233</v>
      </c>
      <c r="AR1088" s="6">
        <f t="shared" si="85"/>
        <v>0.84999999999980103</v>
      </c>
      <c r="AS1088" s="6">
        <f t="shared" si="86"/>
        <v>0.27798488613104344</v>
      </c>
    </row>
    <row r="1089" spans="39:45">
      <c r="AM1089" s="6">
        <v>0.85999999999980004</v>
      </c>
      <c r="AN1089" s="6">
        <f t="shared" si="82"/>
        <v>0.85999999999980004</v>
      </c>
      <c r="AO1089" s="6">
        <f t="shared" si="83"/>
        <v>0.27561824715350403</v>
      </c>
      <c r="AP1089" s="6">
        <f t="shared" si="84"/>
        <v>0.80510547874813643</v>
      </c>
      <c r="AR1089" s="6">
        <f t="shared" si="85"/>
        <v>0.85999999999980004</v>
      </c>
      <c r="AS1089" s="6">
        <f t="shared" si="86"/>
        <v>0.27561824715350403</v>
      </c>
    </row>
    <row r="1090" spans="39:45">
      <c r="AM1090" s="6">
        <v>0.86999999999980004</v>
      </c>
      <c r="AN1090" s="6">
        <f t="shared" si="82"/>
        <v>0.86999999999980004</v>
      </c>
      <c r="AO1090" s="6">
        <f t="shared" si="83"/>
        <v>0.27324443087226374</v>
      </c>
      <c r="AP1090" s="6">
        <f t="shared" si="84"/>
        <v>0.80784979789624922</v>
      </c>
      <c r="AR1090" s="6">
        <f t="shared" si="85"/>
        <v>0.86999999999980004</v>
      </c>
      <c r="AS1090" s="6">
        <f t="shared" si="86"/>
        <v>0.27324443087226374</v>
      </c>
    </row>
    <row r="1091" spans="39:45">
      <c r="AM1091" s="6">
        <v>0.87999999999980005</v>
      </c>
      <c r="AN1091" s="6">
        <f t="shared" ref="AN1091:AN1154" si="87">AM1091+$C$2</f>
        <v>0.87999999999980005</v>
      </c>
      <c r="AO1091" s="6">
        <f t="shared" ref="AO1091:AO1154" si="88">NORMDIST(AN1091,$C$2,$C$3,FALSE)</f>
        <v>0.27086397179838562</v>
      </c>
      <c r="AP1091" s="6">
        <f t="shared" ref="AP1091:AP1154" si="89">NORMDIST(AN1091,$C$2,$C$3,TRUE)</f>
        <v>0.81057034522323379</v>
      </c>
      <c r="AR1091" s="6">
        <f t="shared" si="85"/>
        <v>0.87999999999980005</v>
      </c>
      <c r="AS1091" s="6">
        <f t="shared" si="86"/>
        <v>0.27086397179838562</v>
      </c>
    </row>
    <row r="1092" spans="39:45">
      <c r="AM1092" s="6">
        <v>0.88999999999979995</v>
      </c>
      <c r="AN1092" s="6">
        <f t="shared" si="87"/>
        <v>0.88999999999979995</v>
      </c>
      <c r="AO1092" s="6">
        <f t="shared" si="88"/>
        <v>0.26847740179705015</v>
      </c>
      <c r="AP1092" s="6">
        <f t="shared" si="89"/>
        <v>0.81326705696277357</v>
      </c>
      <c r="AR1092" s="6">
        <f t="shared" ref="AR1092:AR1155" si="90">AM1092</f>
        <v>0.88999999999979995</v>
      </c>
      <c r="AS1092" s="6">
        <f t="shared" ref="AS1092:AS1155" si="91">NORMDIST(AR1092,0,1,FALSE)</f>
        <v>0.26847740179705015</v>
      </c>
    </row>
    <row r="1093" spans="39:45">
      <c r="AM1093" s="6">
        <v>0.89999999999979996</v>
      </c>
      <c r="AN1093" s="6">
        <f t="shared" si="87"/>
        <v>0.89999999999979996</v>
      </c>
      <c r="AO1093" s="6">
        <f t="shared" si="88"/>
        <v>0.26608524989880272</v>
      </c>
      <c r="AP1093" s="6">
        <f t="shared" si="89"/>
        <v>0.81593987465318718</v>
      </c>
      <c r="AR1093" s="6">
        <f t="shared" si="90"/>
        <v>0.89999999999979996</v>
      </c>
      <c r="AS1093" s="6">
        <f t="shared" si="91"/>
        <v>0.26608524989880272</v>
      </c>
    </row>
    <row r="1094" spans="39:45">
      <c r="AM1094" s="6">
        <v>0.90999999999979897</v>
      </c>
      <c r="AN1094" s="6">
        <f t="shared" si="87"/>
        <v>0.90999999999979897</v>
      </c>
      <c r="AO1094" s="6">
        <f t="shared" si="88"/>
        <v>0.26368804211386637</v>
      </c>
      <c r="AP1094" s="6">
        <f t="shared" si="89"/>
        <v>0.81858874510814972</v>
      </c>
      <c r="AR1094" s="6">
        <f t="shared" si="90"/>
        <v>0.90999999999979897</v>
      </c>
      <c r="AS1094" s="6">
        <f t="shared" si="91"/>
        <v>0.26368804211386637</v>
      </c>
    </row>
    <row r="1095" spans="39:45">
      <c r="AM1095" s="6">
        <v>0.91999999999979898</v>
      </c>
      <c r="AN1095" s="6">
        <f t="shared" si="87"/>
        <v>0.91999999999979898</v>
      </c>
      <c r="AO1095" s="6">
        <f t="shared" si="88"/>
        <v>0.26128630124960145</v>
      </c>
      <c r="AP1095" s="6">
        <f t="shared" si="89"/>
        <v>0.82121362038557577</v>
      </c>
      <c r="AR1095" s="6">
        <f t="shared" si="90"/>
        <v>0.91999999999979898</v>
      </c>
      <c r="AS1095" s="6">
        <f t="shared" si="91"/>
        <v>0.26128630124960145</v>
      </c>
    </row>
    <row r="1096" spans="39:45">
      <c r="AM1096" s="6">
        <v>0.92999999999980099</v>
      </c>
      <c r="AN1096" s="6">
        <f t="shared" si="87"/>
        <v>0.92999999999980099</v>
      </c>
      <c r="AO1096" s="6">
        <f t="shared" si="88"/>
        <v>0.2588805467311967</v>
      </c>
      <c r="AP1096" s="6">
        <f t="shared" si="89"/>
        <v>0.82381445775469064</v>
      </c>
      <c r="AR1096" s="6">
        <f t="shared" si="90"/>
        <v>0.92999999999980099</v>
      </c>
      <c r="AS1096" s="6">
        <f t="shared" si="91"/>
        <v>0.2588805467311967</v>
      </c>
    </row>
    <row r="1097" spans="39:45">
      <c r="AM1097" s="6">
        <v>0.93999999999980099</v>
      </c>
      <c r="AN1097" s="6">
        <f t="shared" si="87"/>
        <v>0.93999999999980099</v>
      </c>
      <c r="AO1097" s="6">
        <f t="shared" si="88"/>
        <v>0.25647129442566829</v>
      </c>
      <c r="AP1097" s="6">
        <f t="shared" si="89"/>
        <v>0.82639121966132423</v>
      </c>
      <c r="AR1097" s="6">
        <f t="shared" si="90"/>
        <v>0.93999999999980099</v>
      </c>
      <c r="AS1097" s="6">
        <f t="shared" si="91"/>
        <v>0.25647129442566829</v>
      </c>
    </row>
    <row r="1098" spans="39:45">
      <c r="AM1098" s="6">
        <v>0.9499999999998</v>
      </c>
      <c r="AN1098" s="6">
        <f t="shared" si="87"/>
        <v>0.9499999999998</v>
      </c>
      <c r="AO1098" s="6">
        <f t="shared" si="88"/>
        <v>0.25405905646923721</v>
      </c>
      <c r="AP1098" s="6">
        <f t="shared" si="89"/>
        <v>0.82894387369146738</v>
      </c>
      <c r="AR1098" s="6">
        <f t="shared" si="90"/>
        <v>0.9499999999998</v>
      </c>
      <c r="AS1098" s="6">
        <f t="shared" si="91"/>
        <v>0.25405905646923721</v>
      </c>
    </row>
    <row r="1099" spans="39:45">
      <c r="AM1099" s="6">
        <v>0.95999999999980001</v>
      </c>
      <c r="AN1099" s="6">
        <f t="shared" si="87"/>
        <v>0.95999999999980001</v>
      </c>
      <c r="AO1099" s="6">
        <f t="shared" si="88"/>
        <v>0.25164434109816536</v>
      </c>
      <c r="AP1099" s="6">
        <f t="shared" si="89"/>
        <v>0.83147239253311178</v>
      </c>
      <c r="AR1099" s="6">
        <f t="shared" si="90"/>
        <v>0.95999999999980001</v>
      </c>
      <c r="AS1099" s="6">
        <f t="shared" si="91"/>
        <v>0.25164434109816536</v>
      </c>
    </row>
    <row r="1100" spans="39:45">
      <c r="AM1100" s="6">
        <v>0.96999999999980002</v>
      </c>
      <c r="AN1100" s="6">
        <f t="shared" si="87"/>
        <v>0.96999999999980002</v>
      </c>
      <c r="AO1100" s="6">
        <f t="shared" si="88"/>
        <v>0.24922765248311424</v>
      </c>
      <c r="AP1100" s="6">
        <f t="shared" si="89"/>
        <v>0.83397675393642046</v>
      </c>
      <c r="AR1100" s="6">
        <f t="shared" si="90"/>
        <v>0.96999999999980002</v>
      </c>
      <c r="AS1100" s="6">
        <f t="shared" si="91"/>
        <v>0.24922765248311424</v>
      </c>
    </row>
    <row r="1101" spans="39:45">
      <c r="AM1101" s="6">
        <v>0.97999999999980003</v>
      </c>
      <c r="AN1101" s="6">
        <f t="shared" si="87"/>
        <v>0.97999999999980003</v>
      </c>
      <c r="AO1101" s="6">
        <f t="shared" si="88"/>
        <v>0.24680949056709106</v>
      </c>
      <c r="AP1101" s="6">
        <f t="shared" si="89"/>
        <v>0.83645694067225818</v>
      </c>
      <c r="AR1101" s="6">
        <f t="shared" si="90"/>
        <v>0.97999999999980003</v>
      </c>
      <c r="AS1101" s="6">
        <f t="shared" si="91"/>
        <v>0.24680949056709106</v>
      </c>
    </row>
    <row r="1102" spans="39:45">
      <c r="AM1102" s="6">
        <v>0.98999999999979904</v>
      </c>
      <c r="AN1102" s="6">
        <f t="shared" si="87"/>
        <v>0.98999999999979904</v>
      </c>
      <c r="AO1102" s="6">
        <f t="shared" si="88"/>
        <v>0.24439035090704816</v>
      </c>
      <c r="AP1102" s="6">
        <f t="shared" si="89"/>
        <v>0.83891294048911991</v>
      </c>
      <c r="AR1102" s="6">
        <f t="shared" si="90"/>
        <v>0.98999999999979904</v>
      </c>
      <c r="AS1102" s="6">
        <f t="shared" si="91"/>
        <v>0.24439035090704816</v>
      </c>
    </row>
    <row r="1103" spans="39:45">
      <c r="AM1103" s="6">
        <v>0.99999999999979905</v>
      </c>
      <c r="AN1103" s="6">
        <f t="shared" si="87"/>
        <v>0.99999999999979905</v>
      </c>
      <c r="AO1103" s="6">
        <f t="shared" si="88"/>
        <v>0.24197072451919197</v>
      </c>
      <c r="AP1103" s="6">
        <f t="shared" si="89"/>
        <v>0.8413447460684943</v>
      </c>
      <c r="AR1103" s="6">
        <f t="shared" si="90"/>
        <v>0.99999999999979905</v>
      </c>
      <c r="AS1103" s="6">
        <f t="shared" si="91"/>
        <v>0.24197072451919197</v>
      </c>
    </row>
    <row r="1104" spans="39:45">
      <c r="AM1104" s="6">
        <v>1.0099999999997999</v>
      </c>
      <c r="AN1104" s="6">
        <f t="shared" si="87"/>
        <v>1.0099999999997999</v>
      </c>
      <c r="AO1104" s="6">
        <f t="shared" si="88"/>
        <v>0.23955109772806174</v>
      </c>
      <c r="AP1104" s="6">
        <f t="shared" si="89"/>
        <v>0.84375235497869738</v>
      </c>
      <c r="AR1104" s="6">
        <f t="shared" si="90"/>
        <v>1.0099999999997999</v>
      </c>
      <c r="AS1104" s="6">
        <f t="shared" si="91"/>
        <v>0.23955109772806174</v>
      </c>
    </row>
    <row r="1105" spans="39:45">
      <c r="AM1105" s="6">
        <v>1.0199999999998</v>
      </c>
      <c r="AN1105" s="6">
        <f t="shared" si="87"/>
        <v>1.0199999999998</v>
      </c>
      <c r="AO1105" s="6">
        <f t="shared" si="88"/>
        <v>0.23713195201942794</v>
      </c>
      <c r="AP1105" s="6">
        <f t="shared" si="89"/>
        <v>0.8461357696272177</v>
      </c>
      <c r="AR1105" s="6">
        <f t="shared" si="90"/>
        <v>1.0199999999998</v>
      </c>
      <c r="AS1105" s="6">
        <f t="shared" si="91"/>
        <v>0.23713195201942794</v>
      </c>
    </row>
    <row r="1106" spans="39:45">
      <c r="AM1106" s="6">
        <v>1.0299999999998</v>
      </c>
      <c r="AN1106" s="6">
        <f t="shared" si="87"/>
        <v>1.0299999999998</v>
      </c>
      <c r="AO1106" s="6">
        <f t="shared" si="88"/>
        <v>0.23471376389706017</v>
      </c>
      <c r="AP1106" s="6">
        <f t="shared" si="89"/>
        <v>0.84849499721160937</v>
      </c>
      <c r="AR1106" s="6">
        <f t="shared" si="90"/>
        <v>1.0299999999998</v>
      </c>
      <c r="AS1106" s="6">
        <f t="shared" si="91"/>
        <v>0.23471376389706017</v>
      </c>
    </row>
    <row r="1107" spans="39:45">
      <c r="AM1107" s="6">
        <v>1.0399999999998</v>
      </c>
      <c r="AN1107" s="6">
        <f t="shared" si="87"/>
        <v>1.0399999999998</v>
      </c>
      <c r="AO1107" s="6">
        <f t="shared" si="88"/>
        <v>0.23229700474341447</v>
      </c>
      <c r="AP1107" s="6">
        <f t="shared" si="89"/>
        <v>0.85083004966897202</v>
      </c>
      <c r="AR1107" s="6">
        <f t="shared" si="90"/>
        <v>1.0399999999998</v>
      </c>
      <c r="AS1107" s="6">
        <f t="shared" si="91"/>
        <v>0.23229700474341447</v>
      </c>
    </row>
    <row r="1108" spans="39:45">
      <c r="AM1108" s="6">
        <v>1.0499999999998</v>
      </c>
      <c r="AN1108" s="6">
        <f t="shared" si="87"/>
        <v>1.0499999999998</v>
      </c>
      <c r="AO1108" s="6">
        <f t="shared" si="88"/>
        <v>0.22988214068428131</v>
      </c>
      <c r="AP1108" s="6">
        <f t="shared" si="89"/>
        <v>0.85314094362405801</v>
      </c>
      <c r="AR1108" s="6">
        <f t="shared" si="90"/>
        <v>1.0499999999998</v>
      </c>
      <c r="AS1108" s="6">
        <f t="shared" si="91"/>
        <v>0.22988214068428131</v>
      </c>
    </row>
    <row r="1109" spans="39:45">
      <c r="AM1109" s="6">
        <v>1.0599999999998</v>
      </c>
      <c r="AN1109" s="6">
        <f t="shared" si="87"/>
        <v>1.0599999999998</v>
      </c>
      <c r="AO1109" s="6">
        <f t="shared" si="88"/>
        <v>0.2274696324574341</v>
      </c>
      <c r="AP1109" s="6">
        <f t="shared" si="89"/>
        <v>0.85542770033604487</v>
      </c>
      <c r="AR1109" s="6">
        <f t="shared" si="90"/>
        <v>1.0599999999998</v>
      </c>
      <c r="AS1109" s="6">
        <f t="shared" si="91"/>
        <v>0.2274696324574341</v>
      </c>
    </row>
    <row r="1110" spans="39:45">
      <c r="AM1110" s="6">
        <v>1.0699999999998</v>
      </c>
      <c r="AN1110" s="6">
        <f t="shared" si="87"/>
        <v>1.0699999999998</v>
      </c>
      <c r="AO1110" s="6">
        <f t="shared" si="88"/>
        <v>0.22505993528531779</v>
      </c>
      <c r="AP1110" s="6">
        <f t="shared" si="89"/>
        <v>0.85769034564401569</v>
      </c>
      <c r="AR1110" s="6">
        <f t="shared" si="90"/>
        <v>1.0699999999998</v>
      </c>
      <c r="AS1110" s="6">
        <f t="shared" si="91"/>
        <v>0.22505993528531779</v>
      </c>
    </row>
    <row r="1111" spans="39:45">
      <c r="AM1111" s="6">
        <v>1.0799999999998</v>
      </c>
      <c r="AN1111" s="6">
        <f t="shared" si="87"/>
        <v>1.0799999999998</v>
      </c>
      <c r="AO1111" s="6">
        <f t="shared" si="88"/>
        <v>0.2226534987518092</v>
      </c>
      <c r="AP1111" s="6">
        <f t="shared" si="89"/>
        <v>0.85992890991118642</v>
      </c>
      <c r="AR1111" s="6">
        <f t="shared" si="90"/>
        <v>1.0799999999998</v>
      </c>
      <c r="AS1111" s="6">
        <f t="shared" si="91"/>
        <v>0.2226534987518092</v>
      </c>
    </row>
    <row r="1112" spans="39:45">
      <c r="AM1112" s="6">
        <v>1.0899999999998</v>
      </c>
      <c r="AN1112" s="6">
        <f t="shared" si="87"/>
        <v>1.0899999999998</v>
      </c>
      <c r="AO1112" s="6">
        <f t="shared" si="88"/>
        <v>0.22025076668308127</v>
      </c>
      <c r="AP1112" s="6">
        <f t="shared" si="89"/>
        <v>0.86214342796792032</v>
      </c>
      <c r="AR1112" s="6">
        <f t="shared" si="90"/>
        <v>1.0899999999998</v>
      </c>
      <c r="AS1112" s="6">
        <f t="shared" si="91"/>
        <v>0.22025076668308127</v>
      </c>
    </row>
    <row r="1113" spans="39:45">
      <c r="AM1113" s="6">
        <v>1.0999999999998</v>
      </c>
      <c r="AN1113" s="6">
        <f t="shared" si="87"/>
        <v>1.0999999999998</v>
      </c>
      <c r="AO1113" s="6">
        <f t="shared" si="88"/>
        <v>0.21785217703259843</v>
      </c>
      <c r="AP1113" s="6">
        <f t="shared" si="89"/>
        <v>0.86433393905357381</v>
      </c>
      <c r="AR1113" s="6">
        <f t="shared" si="90"/>
        <v>1.0999999999998</v>
      </c>
      <c r="AS1113" s="6">
        <f t="shared" si="91"/>
        <v>0.21785217703259843</v>
      </c>
    </row>
    <row r="1114" spans="39:45">
      <c r="AM1114" s="6">
        <v>1.1099999999998</v>
      </c>
      <c r="AN1114" s="6">
        <f t="shared" si="87"/>
        <v>1.1099999999998</v>
      </c>
      <c r="AO1114" s="6">
        <f t="shared" si="88"/>
        <v>0.2154581617702675</v>
      </c>
      <c r="AP1114" s="6">
        <f t="shared" si="89"/>
        <v>0.8665004867572097</v>
      </c>
      <c r="AR1114" s="6">
        <f t="shared" si="90"/>
        <v>1.1099999999998</v>
      </c>
      <c r="AS1114" s="6">
        <f t="shared" si="91"/>
        <v>0.2154581617702675</v>
      </c>
    </row>
    <row r="1115" spans="39:45">
      <c r="AM1115" s="6">
        <v>1.1199999999998</v>
      </c>
      <c r="AN1115" s="6">
        <f t="shared" si="87"/>
        <v>1.1199999999998</v>
      </c>
      <c r="AO1115" s="6">
        <f t="shared" si="88"/>
        <v>0.21306914677576555</v>
      </c>
      <c r="AP1115" s="6">
        <f t="shared" si="89"/>
        <v>0.86864311895722679</v>
      </c>
      <c r="AR1115" s="6">
        <f t="shared" si="90"/>
        <v>1.1199999999998</v>
      </c>
      <c r="AS1115" s="6">
        <f t="shared" si="91"/>
        <v>0.21306914677576555</v>
      </c>
    </row>
    <row r="1116" spans="39:45">
      <c r="AM1116" s="6">
        <v>1.1299999999998001</v>
      </c>
      <c r="AN1116" s="6">
        <f t="shared" si="87"/>
        <v>1.1299999999998001</v>
      </c>
      <c r="AO1116" s="6">
        <f t="shared" si="88"/>
        <v>0.21068555173606288</v>
      </c>
      <c r="AP1116" s="6">
        <f t="shared" si="89"/>
        <v>0.87076188775994012</v>
      </c>
      <c r="AR1116" s="6">
        <f t="shared" si="90"/>
        <v>1.1299999999998001</v>
      </c>
      <c r="AS1116" s="6">
        <f t="shared" si="91"/>
        <v>0.21068555173606288</v>
      </c>
    </row>
    <row r="1117" spans="39:45">
      <c r="AM1117" s="6">
        <v>1.1399999999998001</v>
      </c>
      <c r="AN1117" s="6">
        <f t="shared" si="87"/>
        <v>1.1399999999998001</v>
      </c>
      <c r="AO1117" s="6">
        <f t="shared" si="88"/>
        <v>0.2083077900471558</v>
      </c>
      <c r="AP1117" s="6">
        <f t="shared" si="89"/>
        <v>0.87285684943716002</v>
      </c>
      <c r="AR1117" s="6">
        <f t="shared" si="90"/>
        <v>1.1399999999998001</v>
      </c>
      <c r="AS1117" s="6">
        <f t="shared" si="91"/>
        <v>0.2083077900471558</v>
      </c>
    </row>
    <row r="1118" spans="39:45">
      <c r="AM1118" s="6">
        <v>1.1499999999998001</v>
      </c>
      <c r="AN1118" s="6">
        <f t="shared" si="87"/>
        <v>1.1499999999998001</v>
      </c>
      <c r="AO1118" s="6">
        <f t="shared" si="88"/>
        <v>0.20593626872002205</v>
      </c>
      <c r="AP1118" s="6">
        <f t="shared" si="89"/>
        <v>0.87492806436280868</v>
      </c>
      <c r="AR1118" s="6">
        <f t="shared" si="90"/>
        <v>1.1499999999998001</v>
      </c>
      <c r="AS1118" s="6">
        <f t="shared" si="91"/>
        <v>0.20593626872002205</v>
      </c>
    </row>
    <row r="1119" spans="39:45">
      <c r="AM1119" s="6">
        <v>1.1599999999998001</v>
      </c>
      <c r="AN1119" s="6">
        <f t="shared" si="87"/>
        <v>1.1599999999998001</v>
      </c>
      <c r="AO1119" s="6">
        <f t="shared" si="88"/>
        <v>0.20357138829080662</v>
      </c>
      <c r="AP1119" s="6">
        <f t="shared" si="89"/>
        <v>0.87697559694861582</v>
      </c>
      <c r="AR1119" s="6">
        <f t="shared" si="90"/>
        <v>1.1599999999998001</v>
      </c>
      <c r="AS1119" s="6">
        <f t="shared" si="91"/>
        <v>0.20357138829080662</v>
      </c>
    </row>
    <row r="1120" spans="39:45">
      <c r="AM1120" s="6">
        <v>1.1699999999998001</v>
      </c>
      <c r="AN1120" s="6">
        <f t="shared" si="87"/>
        <v>1.1699999999998001</v>
      </c>
      <c r="AO1120" s="6">
        <f t="shared" si="88"/>
        <v>0.20121354273524442</v>
      </c>
      <c r="AP1120" s="6">
        <f t="shared" si="89"/>
        <v>0.8789995155789414</v>
      </c>
      <c r="AR1120" s="6">
        <f t="shared" si="90"/>
        <v>1.1699999999998001</v>
      </c>
      <c r="AS1120" s="6">
        <f t="shared" si="91"/>
        <v>0.20121354273524442</v>
      </c>
    </row>
    <row r="1121" spans="39:45">
      <c r="AM1121" s="6">
        <v>1.1799999999998001</v>
      </c>
      <c r="AN1121" s="6">
        <f t="shared" si="87"/>
        <v>1.1799999999998001</v>
      </c>
      <c r="AO1121" s="6">
        <f t="shared" si="88"/>
        <v>0.19886311938732279</v>
      </c>
      <c r="AP1121" s="6">
        <f t="shared" si="89"/>
        <v>0.88099989254475952</v>
      </c>
      <c r="AR1121" s="6">
        <f t="shared" si="90"/>
        <v>1.1799999999998001</v>
      </c>
      <c r="AS1121" s="6">
        <f t="shared" si="91"/>
        <v>0.19886311938732279</v>
      </c>
    </row>
    <row r="1122" spans="39:45">
      <c r="AM1122" s="6">
        <v>1.1899999999998001</v>
      </c>
      <c r="AN1122" s="6">
        <f t="shared" si="87"/>
        <v>1.1899999999998001</v>
      </c>
      <c r="AO1122" s="6">
        <f t="shared" si="88"/>
        <v>0.19652049886218326</v>
      </c>
      <c r="AP1122" s="6">
        <f t="shared" si="89"/>
        <v>0.88297680397685196</v>
      </c>
      <c r="AR1122" s="6">
        <f t="shared" si="90"/>
        <v>1.1899999999998001</v>
      </c>
      <c r="AS1122" s="6">
        <f t="shared" si="91"/>
        <v>0.19652049886218326</v>
      </c>
    </row>
    <row r="1123" spans="39:45">
      <c r="AM1123" s="6">
        <v>1.1999999999997999</v>
      </c>
      <c r="AN1123" s="6">
        <f t="shared" si="87"/>
        <v>1.1999999999997999</v>
      </c>
      <c r="AO1123" s="6">
        <f t="shared" si="88"/>
        <v>0.19418605498325955</v>
      </c>
      <c r="AP1123" s="6">
        <f t="shared" si="89"/>
        <v>0.88493032977825281</v>
      </c>
      <c r="AR1123" s="6">
        <f t="shared" si="90"/>
        <v>1.1999999999997999</v>
      </c>
      <c r="AS1123" s="6">
        <f t="shared" si="91"/>
        <v>0.19418605498325955</v>
      </c>
    </row>
    <row r="1124" spans="39:45">
      <c r="AM1124" s="6">
        <v>1.2099999999997999</v>
      </c>
      <c r="AN1124" s="6">
        <f t="shared" si="87"/>
        <v>1.2099999999997999</v>
      </c>
      <c r="AO1124" s="6">
        <f t="shared" si="88"/>
        <v>0.19186015471364581</v>
      </c>
      <c r="AP1124" s="6">
        <f t="shared" si="89"/>
        <v>0.88686055355598437</v>
      </c>
      <c r="AR1124" s="6">
        <f t="shared" si="90"/>
        <v>1.2099999999997999</v>
      </c>
      <c r="AS1124" s="6">
        <f t="shared" si="91"/>
        <v>0.19186015471364581</v>
      </c>
    </row>
    <row r="1125" spans="39:45">
      <c r="AM1125" s="6">
        <v>1.2199999999997999</v>
      </c>
      <c r="AN1125" s="6">
        <f t="shared" si="87"/>
        <v>1.2199999999997999</v>
      </c>
      <c r="AO1125" s="6">
        <f t="shared" si="88"/>
        <v>0.18954315809168645</v>
      </c>
      <c r="AP1125" s="6">
        <f t="shared" si="89"/>
        <v>0.88876756255212741</v>
      </c>
      <c r="AR1125" s="6">
        <f t="shared" si="90"/>
        <v>1.2199999999997999</v>
      </c>
      <c r="AS1125" s="6">
        <f t="shared" si="91"/>
        <v>0.18954315809168645</v>
      </c>
    </row>
    <row r="1126" spans="39:45">
      <c r="AM1126" s="6">
        <v>1.2299999999997999</v>
      </c>
      <c r="AN1126" s="6">
        <f t="shared" si="87"/>
        <v>1.2299999999997999</v>
      </c>
      <c r="AO1126" s="6">
        <f t="shared" si="88"/>
        <v>0.18723541817077557</v>
      </c>
      <c r="AP1126" s="6">
        <f t="shared" si="89"/>
        <v>0.89065144757427062</v>
      </c>
      <c r="AR1126" s="6">
        <f t="shared" si="90"/>
        <v>1.2299999999997999</v>
      </c>
      <c r="AS1126" s="6">
        <f t="shared" si="91"/>
        <v>0.18723541817077557</v>
      </c>
    </row>
    <row r="1127" spans="39:45">
      <c r="AM1127" s="6">
        <v>1.2399999999997999</v>
      </c>
      <c r="AN1127" s="6">
        <f t="shared" si="87"/>
        <v>1.2399999999997999</v>
      </c>
      <c r="AO1127" s="6">
        <f t="shared" si="88"/>
        <v>0.18493728096335116</v>
      </c>
      <c r="AP1127" s="6">
        <f t="shared" si="89"/>
        <v>0.89251230292537609</v>
      </c>
      <c r="AR1127" s="6">
        <f t="shared" si="90"/>
        <v>1.2399999999997999</v>
      </c>
      <c r="AS1127" s="6">
        <f t="shared" si="91"/>
        <v>0.18493728096335116</v>
      </c>
    </row>
    <row r="1128" spans="39:45">
      <c r="AM1128" s="6">
        <v>1.2499999999997999</v>
      </c>
      <c r="AN1128" s="6">
        <f t="shared" si="87"/>
        <v>1.2499999999997999</v>
      </c>
      <c r="AO1128" s="6">
        <f t="shared" si="88"/>
        <v>0.18264908538906754</v>
      </c>
      <c r="AP1128" s="6">
        <f t="shared" si="89"/>
        <v>0.89435022633310801</v>
      </c>
      <c r="AR1128" s="6">
        <f t="shared" si="90"/>
        <v>1.2499999999997999</v>
      </c>
      <c r="AS1128" s="6">
        <f t="shared" si="91"/>
        <v>0.18264908538906754</v>
      </c>
    </row>
    <row r="1129" spans="39:45">
      <c r="AM1129" s="6">
        <v>1.2599999999997999</v>
      </c>
      <c r="AN1129" s="6">
        <f t="shared" si="87"/>
        <v>1.2599999999997999</v>
      </c>
      <c r="AO1129" s="6">
        <f t="shared" si="88"/>
        <v>0.18037116322712579</v>
      </c>
      <c r="AP1129" s="6">
        <f t="shared" si="89"/>
        <v>0.89616531887866335</v>
      </c>
      <c r="AR1129" s="6">
        <f t="shared" si="90"/>
        <v>1.2599999999997999</v>
      </c>
      <c r="AS1129" s="6">
        <f t="shared" si="91"/>
        <v>0.18037116322712579</v>
      </c>
    </row>
    <row r="1130" spans="39:45">
      <c r="AM1130" s="6">
        <v>1.2699999999998</v>
      </c>
      <c r="AN1130" s="6">
        <f t="shared" si="87"/>
        <v>1.2699999999998</v>
      </c>
      <c r="AO1130" s="6">
        <f t="shared" si="88"/>
        <v>0.1781038390727388</v>
      </c>
      <c r="AP1130" s="6">
        <f t="shared" si="89"/>
        <v>0.89795768492514516</v>
      </c>
      <c r="AR1130" s="6">
        <f t="shared" si="90"/>
        <v>1.2699999999998</v>
      </c>
      <c r="AS1130" s="6">
        <f t="shared" si="91"/>
        <v>0.1781038390727388</v>
      </c>
    </row>
    <row r="1131" spans="39:45">
      <c r="AM1131" s="6">
        <v>1.2799999999998</v>
      </c>
      <c r="AN1131" s="6">
        <f t="shared" si="87"/>
        <v>1.2799999999998</v>
      </c>
      <c r="AO1131" s="6">
        <f t="shared" si="88"/>
        <v>0.17584743029770739</v>
      </c>
      <c r="AP1131" s="6">
        <f t="shared" si="89"/>
        <v>0.89972743204552275</v>
      </c>
      <c r="AR1131" s="6">
        <f t="shared" si="90"/>
        <v>1.2799999999998</v>
      </c>
      <c r="AS1131" s="6">
        <f t="shared" si="91"/>
        <v>0.17584743029770739</v>
      </c>
    </row>
    <row r="1132" spans="39:45">
      <c r="AM1132" s="6">
        <v>1.2899999999998</v>
      </c>
      <c r="AN1132" s="6">
        <f t="shared" si="87"/>
        <v>1.2899999999998</v>
      </c>
      <c r="AO1132" s="6">
        <f t="shared" si="88"/>
        <v>0.17360224701507779</v>
      </c>
      <c r="AP1132" s="6">
        <f t="shared" si="89"/>
        <v>0.90147467095021749</v>
      </c>
      <c r="AR1132" s="6">
        <f t="shared" si="90"/>
        <v>1.2899999999998</v>
      </c>
      <c r="AS1132" s="6">
        <f t="shared" si="91"/>
        <v>0.17360224701507779</v>
      </c>
    </row>
    <row r="1133" spans="39:45">
      <c r="AM1133" s="6">
        <v>1.2999999999998</v>
      </c>
      <c r="AN1133" s="6">
        <f t="shared" si="87"/>
        <v>1.2999999999998</v>
      </c>
      <c r="AO1133" s="6">
        <f t="shared" si="88"/>
        <v>0.1713685920478519</v>
      </c>
      <c r="AP1133" s="6">
        <f t="shared" si="89"/>
        <v>0.9031995154143555</v>
      </c>
      <c r="AR1133" s="6">
        <f t="shared" si="90"/>
        <v>1.2999999999998</v>
      </c>
      <c r="AS1133" s="6">
        <f t="shared" si="91"/>
        <v>0.1713685920478519</v>
      </c>
    </row>
    <row r="1134" spans="39:45">
      <c r="AM1134" s="6">
        <v>1.3099999999998</v>
      </c>
      <c r="AN1134" s="6">
        <f t="shared" si="87"/>
        <v>1.3099999999998</v>
      </c>
      <c r="AO1134" s="6">
        <f t="shared" si="88"/>
        <v>0.16914676090171671</v>
      </c>
      <c r="AP1134" s="6">
        <f t="shared" si="89"/>
        <v>0.90490208220472712</v>
      </c>
      <c r="AR1134" s="6">
        <f t="shared" si="90"/>
        <v>1.3099999999998</v>
      </c>
      <c r="AS1134" s="6">
        <f t="shared" si="91"/>
        <v>0.16914676090171671</v>
      </c>
    </row>
    <row r="1135" spans="39:45">
      <c r="AM1135" s="6">
        <v>1.3199999999998</v>
      </c>
      <c r="AN1135" s="6">
        <f t="shared" si="87"/>
        <v>1.3199999999998</v>
      </c>
      <c r="AO1135" s="6">
        <f t="shared" si="88"/>
        <v>0.16693704174175789</v>
      </c>
      <c r="AP1135" s="6">
        <f t="shared" si="89"/>
        <v>0.9065824910064948</v>
      </c>
      <c r="AR1135" s="6">
        <f t="shared" si="90"/>
        <v>1.3199999999998</v>
      </c>
      <c r="AS1135" s="6">
        <f t="shared" si="91"/>
        <v>0.16693704174175789</v>
      </c>
    </row>
    <row r="1136" spans="39:45">
      <c r="AM1136" s="6">
        <v>1.3299999999998</v>
      </c>
      <c r="AN1136" s="6">
        <f t="shared" si="87"/>
        <v>1.3299999999998</v>
      </c>
      <c r="AO1136" s="6">
        <f t="shared" si="88"/>
        <v>0.1647397153731206</v>
      </c>
      <c r="AP1136" s="6">
        <f t="shared" si="89"/>
        <v>0.90824086434968621</v>
      </c>
      <c r="AR1136" s="6">
        <f t="shared" si="90"/>
        <v>1.3299999999998</v>
      </c>
      <c r="AS1136" s="6">
        <f t="shared" si="91"/>
        <v>0.1647397153731206</v>
      </c>
    </row>
    <row r="1137" spans="39:45">
      <c r="AM1137" s="6">
        <v>1.3399999999998</v>
      </c>
      <c r="AN1137" s="6">
        <f t="shared" si="87"/>
        <v>1.3399999999998</v>
      </c>
      <c r="AO1137" s="6">
        <f t="shared" si="88"/>
        <v>0.1625550552255777</v>
      </c>
      <c r="AP1137" s="6">
        <f t="shared" si="89"/>
        <v>0.90987732753551498</v>
      </c>
      <c r="AR1137" s="6">
        <f t="shared" si="90"/>
        <v>1.3399999999998</v>
      </c>
      <c r="AS1137" s="6">
        <f t="shared" si="91"/>
        <v>0.1625550552255777</v>
      </c>
    </row>
    <row r="1138" spans="39:45">
      <c r="AM1138" s="6">
        <v>1.3499999999998</v>
      </c>
      <c r="AN1138" s="6">
        <f t="shared" si="87"/>
        <v>1.3499999999998</v>
      </c>
      <c r="AO1138" s="6">
        <f t="shared" si="88"/>
        <v>0.16038332734196289</v>
      </c>
      <c r="AP1138" s="6">
        <f t="shared" si="89"/>
        <v>0.91149200856256585</v>
      </c>
      <c r="AR1138" s="6">
        <f t="shared" si="90"/>
        <v>1.3499999999998</v>
      </c>
      <c r="AS1138" s="6">
        <f t="shared" si="91"/>
        <v>0.16038332734196289</v>
      </c>
    </row>
    <row r="1139" spans="39:45">
      <c r="AM1139" s="6">
        <v>1.3599999999998</v>
      </c>
      <c r="AN1139" s="6">
        <f t="shared" si="87"/>
        <v>1.3599999999998</v>
      </c>
      <c r="AO1139" s="6">
        <f t="shared" si="88"/>
        <v>0.15822479037042605</v>
      </c>
      <c r="AP1139" s="6">
        <f t="shared" si="89"/>
        <v>0.91308503805288332</v>
      </c>
      <c r="AR1139" s="6">
        <f t="shared" si="90"/>
        <v>1.3599999999998</v>
      </c>
      <c r="AS1139" s="6">
        <f t="shared" si="91"/>
        <v>0.15822479037042605</v>
      </c>
    </row>
    <row r="1140" spans="39:45">
      <c r="AM1140" s="6">
        <v>1.3699999999998</v>
      </c>
      <c r="AN1140" s="6">
        <f t="shared" si="87"/>
        <v>1.3699999999998</v>
      </c>
      <c r="AO1140" s="6">
        <f t="shared" si="88"/>
        <v>0.15607969556046358</v>
      </c>
      <c r="AP1140" s="6">
        <f t="shared" si="89"/>
        <v>0.91465654917800165</v>
      </c>
      <c r="AR1140" s="6">
        <f t="shared" si="90"/>
        <v>1.3699999999998</v>
      </c>
      <c r="AS1140" s="6">
        <f t="shared" si="91"/>
        <v>0.15607969556046358</v>
      </c>
    </row>
    <row r="1141" spans="39:45">
      <c r="AM1141" s="6">
        <v>1.3799999999998001</v>
      </c>
      <c r="AN1141" s="6">
        <f t="shared" si="87"/>
        <v>1.3799999999998001</v>
      </c>
      <c r="AO1141" s="6">
        <f t="shared" si="88"/>
        <v>0.15394828676267616</v>
      </c>
      <c r="AP1141" s="6">
        <f t="shared" si="89"/>
        <v>0.91620667758495511</v>
      </c>
      <c r="AR1141" s="6">
        <f t="shared" si="90"/>
        <v>1.3799999999998001</v>
      </c>
      <c r="AS1141" s="6">
        <f t="shared" si="91"/>
        <v>0.15394828676267616</v>
      </c>
    </row>
    <row r="1142" spans="39:45">
      <c r="AM1142" s="6">
        <v>1.3899999999998001</v>
      </c>
      <c r="AN1142" s="6">
        <f t="shared" si="87"/>
        <v>1.3899999999998001</v>
      </c>
      <c r="AO1142" s="6">
        <f t="shared" si="88"/>
        <v>0.15183080043220384</v>
      </c>
      <c r="AP1142" s="6">
        <f t="shared" si="89"/>
        <v>0.91773556132230061</v>
      </c>
      <c r="AR1142" s="6">
        <f t="shared" si="90"/>
        <v>1.3899999999998001</v>
      </c>
      <c r="AS1142" s="6">
        <f t="shared" si="91"/>
        <v>0.15183080043220384</v>
      </c>
    </row>
    <row r="1143" spans="39:45">
      <c r="AM1143" s="6">
        <v>1.3999999999998001</v>
      </c>
      <c r="AN1143" s="6">
        <f t="shared" si="87"/>
        <v>1.3999999999998001</v>
      </c>
      <c r="AO1143" s="6">
        <f t="shared" si="88"/>
        <v>0.14972746563578676</v>
      </c>
      <c r="AP1143" s="6">
        <f t="shared" si="89"/>
        <v>0.91924334076619885</v>
      </c>
      <c r="AR1143" s="6">
        <f t="shared" si="90"/>
        <v>1.3999999999998001</v>
      </c>
      <c r="AS1143" s="6">
        <f t="shared" si="91"/>
        <v>0.14972746563578676</v>
      </c>
    </row>
    <row r="1144" spans="39:45">
      <c r="AM1144" s="6">
        <v>1.4099999999998001</v>
      </c>
      <c r="AN1144" s="6">
        <f t="shared" si="87"/>
        <v>1.4099999999998001</v>
      </c>
      <c r="AO1144" s="6">
        <f t="shared" si="88"/>
        <v>0.14763850406239734</v>
      </c>
      <c r="AP1144" s="6">
        <f t="shared" si="89"/>
        <v>0.92073015854657814</v>
      </c>
      <c r="AR1144" s="6">
        <f t="shared" si="90"/>
        <v>1.4099999999998001</v>
      </c>
      <c r="AS1144" s="6">
        <f t="shared" si="91"/>
        <v>0.14763850406239734</v>
      </c>
    </row>
    <row r="1145" spans="39:45">
      <c r="AM1145" s="6">
        <v>1.4199999999998001</v>
      </c>
      <c r="AN1145" s="6">
        <f t="shared" si="87"/>
        <v>1.4199999999998001</v>
      </c>
      <c r="AO1145" s="6">
        <f t="shared" si="88"/>
        <v>0.14556413003738888</v>
      </c>
      <c r="AP1145" s="6">
        <f t="shared" si="89"/>
        <v>0.92219615947342448</v>
      </c>
      <c r="AR1145" s="6">
        <f t="shared" si="90"/>
        <v>1.4199999999998001</v>
      </c>
      <c r="AS1145" s="6">
        <f t="shared" si="91"/>
        <v>0.14556413003738888</v>
      </c>
    </row>
    <row r="1146" spans="39:45">
      <c r="AM1146" s="6">
        <v>1.4299999999998001</v>
      </c>
      <c r="AN1146" s="6">
        <f t="shared" si="87"/>
        <v>1.4299999999998001</v>
      </c>
      <c r="AO1146" s="6">
        <f t="shared" si="88"/>
        <v>0.14350455054010341</v>
      </c>
      <c r="AP1146" s="6">
        <f t="shared" si="89"/>
        <v>0.92364149046323218</v>
      </c>
      <c r="AR1146" s="6">
        <f t="shared" si="90"/>
        <v>1.4299999999998001</v>
      </c>
      <c r="AS1146" s="6">
        <f t="shared" si="91"/>
        <v>0.14350455054010341</v>
      </c>
    </row>
    <row r="1147" spans="39:45">
      <c r="AM1147" s="6">
        <v>1.4399999999998001</v>
      </c>
      <c r="AN1147" s="6">
        <f t="shared" si="87"/>
        <v>1.4399999999998001</v>
      </c>
      <c r="AO1147" s="6">
        <f t="shared" si="88"/>
        <v>0.14145996522487947</v>
      </c>
      <c r="AP1147" s="6">
        <f t="shared" si="89"/>
        <v>0.92506630046564453</v>
      </c>
      <c r="AR1147" s="6">
        <f t="shared" si="90"/>
        <v>1.4399999999998001</v>
      </c>
      <c r="AS1147" s="6">
        <f t="shared" si="91"/>
        <v>0.14145996522487947</v>
      </c>
    </row>
    <row r="1148" spans="39:45">
      <c r="AM1148" s="6">
        <v>1.4499999999997999</v>
      </c>
      <c r="AN1148" s="6">
        <f t="shared" si="87"/>
        <v>1.4499999999997999</v>
      </c>
      <c r="AO1148" s="6">
        <f t="shared" si="88"/>
        <v>0.13943056644540072</v>
      </c>
      <c r="AP1148" s="6">
        <f t="shared" si="89"/>
        <v>0.92647074039032373</v>
      </c>
      <c r="AR1148" s="6">
        <f t="shared" si="90"/>
        <v>1.4499999999997999</v>
      </c>
      <c r="AS1148" s="6">
        <f t="shared" si="91"/>
        <v>0.13943056644540072</v>
      </c>
    </row>
    <row r="1149" spans="39:45">
      <c r="AM1149" s="6">
        <v>1.4599999999997999</v>
      </c>
      <c r="AN1149" s="6">
        <f t="shared" si="87"/>
        <v>1.4599999999997999</v>
      </c>
      <c r="AO1149" s="6">
        <f t="shared" si="88"/>
        <v>0.13741653928232189</v>
      </c>
      <c r="AP1149" s="6">
        <f t="shared" si="89"/>
        <v>0.92785496303407877</v>
      </c>
      <c r="AR1149" s="6">
        <f t="shared" si="90"/>
        <v>1.4599999999997999</v>
      </c>
      <c r="AS1149" s="6">
        <f t="shared" si="91"/>
        <v>0.13741653928232189</v>
      </c>
    </row>
    <row r="1150" spans="39:45">
      <c r="AM1150" s="6">
        <v>1.4699999999997999</v>
      </c>
      <c r="AN1150" s="6">
        <f t="shared" si="87"/>
        <v>1.4699999999997999</v>
      </c>
      <c r="AO1150" s="6">
        <f t="shared" si="88"/>
        <v>0.1354180615741111</v>
      </c>
      <c r="AP1150" s="6">
        <f t="shared" si="89"/>
        <v>0.92921912300828735</v>
      </c>
      <c r="AR1150" s="6">
        <f t="shared" si="90"/>
        <v>1.4699999999997999</v>
      </c>
      <c r="AS1150" s="6">
        <f t="shared" si="91"/>
        <v>0.1354180615741111</v>
      </c>
    </row>
    <row r="1151" spans="39:45">
      <c r="AM1151" s="6">
        <v>1.4799999999997999</v>
      </c>
      <c r="AN1151" s="6">
        <f t="shared" si="87"/>
        <v>1.4799999999997999</v>
      </c>
      <c r="AO1151" s="6">
        <f t="shared" si="88"/>
        <v>0.13343530395104178</v>
      </c>
      <c r="AP1151" s="6">
        <f t="shared" si="89"/>
        <v>0.93056337666664168</v>
      </c>
      <c r="AR1151" s="6">
        <f t="shared" si="90"/>
        <v>1.4799999999997999</v>
      </c>
      <c r="AS1151" s="6">
        <f t="shared" si="91"/>
        <v>0.13343530395104178</v>
      </c>
    </row>
    <row r="1152" spans="39:45">
      <c r="AM1152" s="6">
        <v>1.4899999999997999</v>
      </c>
      <c r="AN1152" s="6">
        <f t="shared" si="87"/>
        <v>1.4899999999997999</v>
      </c>
      <c r="AO1152" s="6">
        <f t="shared" si="88"/>
        <v>0.1314684298722702</v>
      </c>
      <c r="AP1152" s="6">
        <f t="shared" si="89"/>
        <v>0.93188788203324824</v>
      </c>
      <c r="AR1152" s="6">
        <f t="shared" si="90"/>
        <v>1.4899999999997999</v>
      </c>
      <c r="AS1152" s="6">
        <f t="shared" si="91"/>
        <v>0.1314684298722702</v>
      </c>
    </row>
    <row r="1153" spans="39:45">
      <c r="AM1153" s="6">
        <v>1.4999999999997999</v>
      </c>
      <c r="AN1153" s="6">
        <f t="shared" si="87"/>
        <v>1.4999999999997999</v>
      </c>
      <c r="AO1153" s="6">
        <f t="shared" si="88"/>
        <v>0.1295175956659306</v>
      </c>
      <c r="AP1153" s="6">
        <f t="shared" si="89"/>
        <v>0.93319279873111594</v>
      </c>
      <c r="AR1153" s="6">
        <f t="shared" si="90"/>
        <v>1.4999999999997999</v>
      </c>
      <c r="AS1153" s="6">
        <f t="shared" si="91"/>
        <v>0.1295175956659306</v>
      </c>
    </row>
    <row r="1154" spans="39:45">
      <c r="AM1154" s="6">
        <v>1.5099999999997999</v>
      </c>
      <c r="AN1154" s="6">
        <f t="shared" si="87"/>
        <v>1.5099999999997999</v>
      </c>
      <c r="AO1154" s="6">
        <f t="shared" si="88"/>
        <v>0.12758295057218039</v>
      </c>
      <c r="AP1154" s="6">
        <f t="shared" si="89"/>
        <v>0.93447828791105803</v>
      </c>
      <c r="AR1154" s="6">
        <f t="shared" si="90"/>
        <v>1.5099999999997999</v>
      </c>
      <c r="AS1154" s="6">
        <f t="shared" si="91"/>
        <v>0.12758295057218039</v>
      </c>
    </row>
    <row r="1155" spans="39:45">
      <c r="AM1155" s="6">
        <v>1.5199999999998</v>
      </c>
      <c r="AN1155" s="6">
        <f t="shared" ref="AN1155:AN1218" si="92">AM1155+$C$2</f>
        <v>1.5199999999998</v>
      </c>
      <c r="AO1155" s="6">
        <f t="shared" ref="AO1155:AO1218" si="93">NORMDIST(AN1155,$C$2,$C$3,FALSE)</f>
        <v>0.12566463678912632</v>
      </c>
      <c r="AP1155" s="6">
        <f t="shared" ref="AP1155:AP1218" si="94">NORMDIST(AN1155,$C$2,$C$3,TRUE)</f>
        <v>0.93574451218103905</v>
      </c>
      <c r="AR1155" s="6">
        <f t="shared" si="90"/>
        <v>1.5199999999998</v>
      </c>
      <c r="AS1155" s="6">
        <f t="shared" si="91"/>
        <v>0.12566463678912632</v>
      </c>
    </row>
    <row r="1156" spans="39:45">
      <c r="AM1156" s="6">
        <v>1.5299999999998</v>
      </c>
      <c r="AN1156" s="6">
        <f t="shared" si="92"/>
        <v>1.5299999999998</v>
      </c>
      <c r="AO1156" s="6">
        <f t="shared" si="93"/>
        <v>0.12376278952156099</v>
      </c>
      <c r="AP1156" s="6">
        <f t="shared" si="94"/>
        <v>0.93699163553599685</v>
      </c>
      <c r="AR1156" s="6">
        <f t="shared" ref="AR1156:AR1219" si="95">AM1156</f>
        <v>1.5299999999998</v>
      </c>
      <c r="AS1156" s="6">
        <f t="shared" ref="AS1156:AS1219" si="96">NORMDIST(AR1156,0,1,FALSE)</f>
        <v>0.12376278952156099</v>
      </c>
    </row>
    <row r="1157" spans="39:45">
      <c r="AM1157" s="6">
        <v>1.5399999999998</v>
      </c>
      <c r="AN1157" s="6">
        <f t="shared" si="92"/>
        <v>1.5399999999998</v>
      </c>
      <c r="AO1157" s="6">
        <f t="shared" si="93"/>
        <v>0.1218775370324393</v>
      </c>
      <c r="AP1157" s="6">
        <f t="shared" si="94"/>
        <v>0.93821982328816367</v>
      </c>
      <c r="AR1157" s="6">
        <f t="shared" si="95"/>
        <v>1.5399999999998</v>
      </c>
      <c r="AS1157" s="6">
        <f t="shared" si="96"/>
        <v>0.1218775370324393</v>
      </c>
    </row>
    <row r="1158" spans="39:45">
      <c r="AM1158" s="6">
        <v>1.5499999999998</v>
      </c>
      <c r="AN1158" s="6">
        <f t="shared" si="92"/>
        <v>1.5499999999998</v>
      </c>
      <c r="AO1158" s="6">
        <f t="shared" si="93"/>
        <v>0.12000900069702279</v>
      </c>
      <c r="AP1158" s="6">
        <f t="shared" si="94"/>
        <v>0.93942924199791711</v>
      </c>
      <c r="AR1158" s="6">
        <f t="shared" si="95"/>
        <v>1.5499999999998</v>
      </c>
      <c r="AS1158" s="6">
        <f t="shared" si="96"/>
        <v>0.12000900069702279</v>
      </c>
    </row>
    <row r="1159" spans="39:45">
      <c r="AM1159" s="6">
        <v>1.5599999999998</v>
      </c>
      <c r="AN1159" s="6">
        <f t="shared" si="92"/>
        <v>1.5599999999998</v>
      </c>
      <c r="AO1159" s="6">
        <f t="shared" si="93"/>
        <v>0.11815729505961915</v>
      </c>
      <c r="AP1159" s="6">
        <f t="shared" si="94"/>
        <v>0.94062005940518334</v>
      </c>
      <c r="AR1159" s="6">
        <f t="shared" si="95"/>
        <v>1.5599999999998</v>
      </c>
      <c r="AS1159" s="6">
        <f t="shared" si="96"/>
        <v>0.11815729505961915</v>
      </c>
    </row>
    <row r="1160" spans="39:45">
      <c r="AM1160" s="6">
        <v>1.5699999999998</v>
      </c>
      <c r="AN1160" s="6">
        <f t="shared" si="92"/>
        <v>1.5699999999998</v>
      </c>
      <c r="AO1160" s="6">
        <f t="shared" si="93"/>
        <v>0.1163225278928436</v>
      </c>
      <c r="AP1160" s="6">
        <f t="shared" si="94"/>
        <v>0.94179244436142362</v>
      </c>
      <c r="AR1160" s="6">
        <f t="shared" si="95"/>
        <v>1.5699999999998</v>
      </c>
      <c r="AS1160" s="6">
        <f t="shared" si="96"/>
        <v>0.1163225278928436</v>
      </c>
    </row>
    <row r="1161" spans="39:45">
      <c r="AM1161" s="6">
        <v>1.5799999999998</v>
      </c>
      <c r="AN1161" s="6">
        <f t="shared" si="92"/>
        <v>1.5799999999998</v>
      </c>
      <c r="AO1161" s="6">
        <f t="shared" si="93"/>
        <v>0.11450480025932853</v>
      </c>
      <c r="AP1161" s="6">
        <f t="shared" si="94"/>
        <v>0.94294656676222299</v>
      </c>
      <c r="AR1161" s="6">
        <f t="shared" si="95"/>
        <v>1.5799999999998</v>
      </c>
      <c r="AS1161" s="6">
        <f t="shared" si="96"/>
        <v>0.11450480025932853</v>
      </c>
    </row>
    <row r="1162" spans="39:45">
      <c r="AM1162" s="6">
        <v>1.5899999999998</v>
      </c>
      <c r="AN1162" s="6">
        <f t="shared" si="92"/>
        <v>1.5899999999998</v>
      </c>
      <c r="AO1162" s="6">
        <f t="shared" si="93"/>
        <v>0.11270420657580639</v>
      </c>
      <c r="AP1162" s="6">
        <f t="shared" si="94"/>
        <v>0.94408259748050805</v>
      </c>
      <c r="AR1162" s="6">
        <f t="shared" si="95"/>
        <v>1.5899999999998</v>
      </c>
      <c r="AS1162" s="6">
        <f t="shared" si="96"/>
        <v>0.11270420657580639</v>
      </c>
    </row>
    <row r="1163" spans="39:45">
      <c r="AM1163" s="6">
        <v>1.5999999999998</v>
      </c>
      <c r="AN1163" s="6">
        <f t="shared" si="92"/>
        <v>1.5999999999998</v>
      </c>
      <c r="AO1163" s="6">
        <f t="shared" si="93"/>
        <v>0.11092083467949103</v>
      </c>
      <c r="AP1163" s="6">
        <f t="shared" si="94"/>
        <v>0.94520070830041991</v>
      </c>
      <c r="AR1163" s="6">
        <f t="shared" si="95"/>
        <v>1.5999999999998</v>
      </c>
      <c r="AS1163" s="6">
        <f t="shared" si="96"/>
        <v>0.11092083467949103</v>
      </c>
    </row>
    <row r="1164" spans="39:45">
      <c r="AM1164" s="6">
        <v>1.6099999999998</v>
      </c>
      <c r="AN1164" s="6">
        <f t="shared" si="92"/>
        <v>1.6099999999998</v>
      </c>
      <c r="AO1164" s="6">
        <f t="shared" si="93"/>
        <v>0.10915476589668251</v>
      </c>
      <c r="AP1164" s="6">
        <f t="shared" si="94"/>
        <v>0.94630107185185852</v>
      </c>
      <c r="AR1164" s="6">
        <f t="shared" si="95"/>
        <v>1.6099999999998</v>
      </c>
      <c r="AS1164" s="6">
        <f t="shared" si="96"/>
        <v>0.10915476589668251</v>
      </c>
    </row>
    <row r="1165" spans="39:45">
      <c r="AM1165" s="6">
        <v>1.6199999999998</v>
      </c>
      <c r="AN1165" s="6">
        <f t="shared" si="92"/>
        <v>1.6199999999998</v>
      </c>
      <c r="AO1165" s="6">
        <f t="shared" si="93"/>
        <v>0.10740607511351861</v>
      </c>
      <c r="AP1165" s="6">
        <f t="shared" si="94"/>
        <v>0.9473838615457264</v>
      </c>
      <c r="AR1165" s="6">
        <f t="shared" si="95"/>
        <v>1.6199999999998</v>
      </c>
      <c r="AS1165" s="6">
        <f t="shared" si="96"/>
        <v>0.10740607511351861</v>
      </c>
    </row>
    <row r="1166" spans="39:45">
      <c r="AM1166" s="6">
        <v>1.6299999999998001</v>
      </c>
      <c r="AN1166" s="6">
        <f t="shared" si="92"/>
        <v>1.6299999999998001</v>
      </c>
      <c r="AO1166" s="6">
        <f t="shared" si="93"/>
        <v>0.10567483084879804</v>
      </c>
      <c r="AP1166" s="6">
        <f t="shared" si="94"/>
        <v>0.94844925150988957</v>
      </c>
      <c r="AR1166" s="6">
        <f t="shared" si="95"/>
        <v>1.6299999999998001</v>
      </c>
      <c r="AS1166" s="6">
        <f t="shared" si="96"/>
        <v>0.10567483084879804</v>
      </c>
    </row>
    <row r="1167" spans="39:45">
      <c r="AM1167" s="6">
        <v>1.6399999999998001</v>
      </c>
      <c r="AN1167" s="6">
        <f t="shared" si="92"/>
        <v>1.6399999999998001</v>
      </c>
      <c r="AO1167" s="6">
        <f t="shared" si="93"/>
        <v>0.10396109532879828</v>
      </c>
      <c r="AP1167" s="6">
        <f t="shared" si="94"/>
        <v>0.94949741652587527</v>
      </c>
      <c r="AR1167" s="6">
        <f t="shared" si="95"/>
        <v>1.6399999999998001</v>
      </c>
      <c r="AS1167" s="6">
        <f t="shared" si="96"/>
        <v>0.10396109532879828</v>
      </c>
    </row>
    <row r="1168" spans="39:45">
      <c r="AM1168" s="6">
        <v>1.6499999999998001</v>
      </c>
      <c r="AN1168" s="6">
        <f t="shared" si="92"/>
        <v>1.6499999999998001</v>
      </c>
      <c r="AO1168" s="6">
        <f t="shared" si="93"/>
        <v>0.10226492456401172</v>
      </c>
      <c r="AP1168" s="6">
        <f t="shared" si="94"/>
        <v>0.95052853196633147</v>
      </c>
      <c r="AR1168" s="6">
        <f t="shared" si="95"/>
        <v>1.6499999999998001</v>
      </c>
      <c r="AS1168" s="6">
        <f t="shared" si="96"/>
        <v>0.10226492456401172</v>
      </c>
    </row>
    <row r="1169" spans="39:45">
      <c r="AM1169" s="6">
        <v>1.6599999999998001</v>
      </c>
      <c r="AN1169" s="6">
        <f t="shared" si="92"/>
        <v>1.6599999999998001</v>
      </c>
      <c r="AO1169" s="6">
        <f t="shared" si="93"/>
        <v>0.10058636842772394</v>
      </c>
      <c r="AP1169" s="6">
        <f t="shared" si="94"/>
        <v>0.95154277373325713</v>
      </c>
      <c r="AR1169" s="6">
        <f t="shared" si="95"/>
        <v>1.6599999999998001</v>
      </c>
      <c r="AS1169" s="6">
        <f t="shared" si="96"/>
        <v>0.10058636842772394</v>
      </c>
    </row>
    <row r="1170" spans="39:45">
      <c r="AM1170" s="6">
        <v>1.6699999999998001</v>
      </c>
      <c r="AN1170" s="6">
        <f t="shared" si="92"/>
        <v>1.6699999999998001</v>
      </c>
      <c r="AO1170" s="6">
        <f t="shared" si="93"/>
        <v>9.8925470736356727E-2</v>
      </c>
      <c r="AP1170" s="6">
        <f t="shared" si="94"/>
        <v>0.95254031819703289</v>
      </c>
      <c r="AR1170" s="6">
        <f t="shared" si="95"/>
        <v>1.6699999999998001</v>
      </c>
      <c r="AS1170" s="6">
        <f t="shared" si="96"/>
        <v>9.8925470736356727E-2</v>
      </c>
    </row>
    <row r="1171" spans="39:45">
      <c r="AM1171" s="6">
        <v>1.6799999999998001</v>
      </c>
      <c r="AN1171" s="6">
        <f t="shared" si="92"/>
        <v>1.6799999999998001</v>
      </c>
      <c r="AO1171" s="6">
        <f t="shared" si="93"/>
        <v>9.7282269331500165E-2</v>
      </c>
      <c r="AP1171" s="6">
        <f t="shared" si="94"/>
        <v>0.9535213421362605</v>
      </c>
      <c r="AR1171" s="6">
        <f t="shared" si="95"/>
        <v>1.6799999999998001</v>
      </c>
      <c r="AS1171" s="6">
        <f t="shared" si="96"/>
        <v>9.7282269331500165E-2</v>
      </c>
    </row>
    <row r="1172" spans="39:45">
      <c r="AM1172" s="6">
        <v>1.6899999999998001</v>
      </c>
      <c r="AN1172" s="6">
        <f t="shared" si="92"/>
        <v>1.6899999999998001</v>
      </c>
      <c r="AO1172" s="6">
        <f t="shared" si="93"/>
        <v>9.565679616355631E-2</v>
      </c>
      <c r="AP1172" s="6">
        <f t="shared" si="94"/>
        <v>0.95448602267843097</v>
      </c>
      <c r="AR1172" s="6">
        <f t="shared" si="95"/>
        <v>1.6899999999998001</v>
      </c>
      <c r="AS1172" s="6">
        <f t="shared" si="96"/>
        <v>9.565679616355631E-2</v>
      </c>
    </row>
    <row r="1173" spans="39:45">
      <c r="AM1173" s="6">
        <v>1.6999999999997999</v>
      </c>
      <c r="AN1173" s="6">
        <f t="shared" si="92"/>
        <v>1.6999999999997999</v>
      </c>
      <c r="AO1173" s="6">
        <f t="shared" si="93"/>
        <v>9.4049077376918908E-2</v>
      </c>
      <c r="AP1173" s="6">
        <f t="shared" si="94"/>
        <v>0.95543453724143812</v>
      </c>
      <c r="AR1173" s="6">
        <f t="shared" si="95"/>
        <v>1.6999999999997999</v>
      </c>
      <c r="AS1173" s="6">
        <f t="shared" si="96"/>
        <v>9.4049077376918908E-2</v>
      </c>
    </row>
    <row r="1174" spans="39:45">
      <c r="AM1174" s="6">
        <v>1.7099999999997999</v>
      </c>
      <c r="AN1174" s="6">
        <f t="shared" si="92"/>
        <v>1.7099999999997999</v>
      </c>
      <c r="AO1174" s="6">
        <f t="shared" si="93"/>
        <v>9.2459133396612284E-2</v>
      </c>
      <c r="AP1174" s="6">
        <f t="shared" si="94"/>
        <v>0.95636706347594957</v>
      </c>
      <c r="AR1174" s="6">
        <f t="shared" si="95"/>
        <v>1.7099999999997999</v>
      </c>
      <c r="AS1174" s="6">
        <f t="shared" si="96"/>
        <v>9.2459133396612284E-2</v>
      </c>
    </row>
    <row r="1175" spans="39:45">
      <c r="AM1175" s="6">
        <v>1.7199999999997999</v>
      </c>
      <c r="AN1175" s="6">
        <f t="shared" si="92"/>
        <v>1.7199999999997999</v>
      </c>
      <c r="AO1175" s="6">
        <f t="shared" si="93"/>
        <v>9.0886979016314123E-2</v>
      </c>
      <c r="AP1175" s="6">
        <f t="shared" si="94"/>
        <v>0.95728377920865282</v>
      </c>
      <c r="AR1175" s="6">
        <f t="shared" si="95"/>
        <v>1.7199999999997999</v>
      </c>
      <c r="AS1175" s="6">
        <f t="shared" si="96"/>
        <v>9.0886979016314123E-2</v>
      </c>
    </row>
    <row r="1176" spans="39:45">
      <c r="AM1176" s="6">
        <v>1.7299999999997</v>
      </c>
      <c r="AN1176" s="6">
        <f t="shared" si="92"/>
        <v>1.7299999999997</v>
      </c>
      <c r="AO1176" s="6">
        <f t="shared" si="93"/>
        <v>8.9332623487701351E-2</v>
      </c>
      <c r="AP1176" s="6">
        <f t="shared" si="94"/>
        <v>0.95818486238637823</v>
      </c>
      <c r="AR1176" s="6">
        <f t="shared" si="95"/>
        <v>1.7299999999997</v>
      </c>
      <c r="AS1176" s="6">
        <f t="shared" si="96"/>
        <v>8.9332623487701351E-2</v>
      </c>
    </row>
    <row r="1177" spans="39:45">
      <c r="AM1177" s="6">
        <v>1.7399999999997</v>
      </c>
      <c r="AN1177" s="6">
        <f t="shared" si="92"/>
        <v>1.7399999999997</v>
      </c>
      <c r="AO1177" s="6">
        <f t="shared" si="93"/>
        <v>8.779607061095146E-2</v>
      </c>
      <c r="AP1177" s="6">
        <f t="shared" si="94"/>
        <v>0.95907049102116615</v>
      </c>
      <c r="AR1177" s="6">
        <f t="shared" si="95"/>
        <v>1.7399999999997</v>
      </c>
      <c r="AS1177" s="6">
        <f t="shared" si="96"/>
        <v>8.779607061095146E-2</v>
      </c>
    </row>
    <row r="1178" spans="39:45">
      <c r="AM1178" s="6">
        <v>1.7499999999997</v>
      </c>
      <c r="AN1178" s="6">
        <f t="shared" si="92"/>
        <v>1.7499999999997</v>
      </c>
      <c r="AO1178" s="6">
        <f t="shared" si="93"/>
        <v>8.6277318826556801E-2</v>
      </c>
      <c r="AP1178" s="6">
        <f t="shared" si="94"/>
        <v>0.95994084313615691</v>
      </c>
      <c r="AR1178" s="6">
        <f t="shared" si="95"/>
        <v>1.7499999999997</v>
      </c>
      <c r="AS1178" s="6">
        <f t="shared" si="96"/>
        <v>8.6277318826556801E-2</v>
      </c>
    </row>
    <row r="1179" spans="39:45">
      <c r="AM1179" s="6">
        <v>1.7599999999997</v>
      </c>
      <c r="AN1179" s="6">
        <f t="shared" si="92"/>
        <v>1.7599999999997</v>
      </c>
      <c r="AO1179" s="6">
        <f t="shared" si="93"/>
        <v>8.4776361308066969E-2</v>
      </c>
      <c r="AP1179" s="6">
        <f t="shared" si="94"/>
        <v>0.960796096712492</v>
      </c>
      <c r="AR1179" s="6">
        <f t="shared" si="95"/>
        <v>1.7599999999997</v>
      </c>
      <c r="AS1179" s="6">
        <f t="shared" si="96"/>
        <v>8.4776361308066969E-2</v>
      </c>
    </row>
    <row r="1180" spans="39:45">
      <c r="AM1180" s="6">
        <v>1.7699999999997</v>
      </c>
      <c r="AN1180" s="6">
        <f t="shared" si="92"/>
        <v>1.7699999999997</v>
      </c>
      <c r="AO1180" s="6">
        <f t="shared" si="93"/>
        <v>8.3293186055918692E-2</v>
      </c>
      <c r="AP1180" s="6">
        <f t="shared" si="94"/>
        <v>0.96163642963710361</v>
      </c>
      <c r="AR1180" s="6">
        <f t="shared" si="95"/>
        <v>1.7699999999997</v>
      </c>
      <c r="AS1180" s="6">
        <f t="shared" si="96"/>
        <v>8.3293186055918692E-2</v>
      </c>
    </row>
    <row r="1181" spans="39:45">
      <c r="AM1181" s="6">
        <v>1.7799999999997</v>
      </c>
      <c r="AN1181" s="6">
        <f t="shared" si="92"/>
        <v>1.7799999999997</v>
      </c>
      <c r="AO1181" s="6">
        <f t="shared" si="93"/>
        <v>8.1827775992186491E-2</v>
      </c>
      <c r="AP1181" s="6">
        <f t="shared" si="94"/>
        <v>0.96246201965145861</v>
      </c>
      <c r="AR1181" s="6">
        <f t="shared" si="95"/>
        <v>1.7799999999997</v>
      </c>
      <c r="AS1181" s="6">
        <f t="shared" si="96"/>
        <v>8.1827775992186491E-2</v>
      </c>
    </row>
    <row r="1182" spans="39:45">
      <c r="AM1182" s="6">
        <v>1.7899999999997001</v>
      </c>
      <c r="AN1182" s="6">
        <f t="shared" si="92"/>
        <v>1.7899999999997001</v>
      </c>
      <c r="AO1182" s="6">
        <f t="shared" si="93"/>
        <v>8.0380109056197316E-2</v>
      </c>
      <c r="AP1182" s="6">
        <f t="shared" si="94"/>
        <v>0.9632730443012496</v>
      </c>
      <c r="AR1182" s="6">
        <f t="shared" si="95"/>
        <v>1.7899999999997001</v>
      </c>
      <c r="AS1182" s="6">
        <f t="shared" si="96"/>
        <v>8.0380109056197316E-2</v>
      </c>
    </row>
    <row r="1183" spans="39:45">
      <c r="AM1183" s="6">
        <v>1.7999999999997001</v>
      </c>
      <c r="AN1183" s="6">
        <f t="shared" si="92"/>
        <v>1.7999999999997001</v>
      </c>
      <c r="AO1183" s="6">
        <f t="shared" si="93"/>
        <v>7.8950158300936768E-2</v>
      </c>
      <c r="AP1183" s="6">
        <f t="shared" si="94"/>
        <v>0.96406968088705047</v>
      </c>
      <c r="AR1183" s="6">
        <f t="shared" si="95"/>
        <v>1.7999999999997001</v>
      </c>
      <c r="AS1183" s="6">
        <f t="shared" si="96"/>
        <v>7.8950158300936768E-2</v>
      </c>
    </row>
    <row r="1184" spans="39:45">
      <c r="AM1184" s="6">
        <v>1.8099999999997001</v>
      </c>
      <c r="AN1184" s="6">
        <f t="shared" si="92"/>
        <v>1.8099999999997001</v>
      </c>
      <c r="AO1184" s="6">
        <f t="shared" si="93"/>
        <v>7.7537891990176064E-2</v>
      </c>
      <c r="AP1184" s="6">
        <f t="shared" si="94"/>
        <v>0.96485210641593799</v>
      </c>
      <c r="AR1184" s="6">
        <f t="shared" si="95"/>
        <v>1.8099999999997001</v>
      </c>
      <c r="AS1184" s="6">
        <f t="shared" si="96"/>
        <v>7.7537891990176064E-2</v>
      </c>
    </row>
    <row r="1185" spans="39:45">
      <c r="AM1185" s="6">
        <v>1.8199999999997001</v>
      </c>
      <c r="AN1185" s="6">
        <f t="shared" si="92"/>
        <v>1.8199999999997001</v>
      </c>
      <c r="AO1185" s="6">
        <f t="shared" si="93"/>
        <v>7.6143273696248875E-2</v>
      </c>
      <c r="AP1185" s="6">
        <f t="shared" si="94"/>
        <v>0.96562049755408719</v>
      </c>
      <c r="AR1185" s="6">
        <f t="shared" si="95"/>
        <v>1.8199999999997001</v>
      </c>
      <c r="AS1185" s="6">
        <f t="shared" si="96"/>
        <v>7.6143273696248875E-2</v>
      </c>
    </row>
    <row r="1186" spans="39:45">
      <c r="AM1186" s="6">
        <v>1.8299999999997001</v>
      </c>
      <c r="AN1186" s="6">
        <f t="shared" si="92"/>
        <v>1.8299999999997001</v>
      </c>
      <c r="AO1186" s="6">
        <f t="shared" si="93"/>
        <v>7.4766262398408639E-2</v>
      </c>
      <c r="AP1186" s="6">
        <f t="shared" si="94"/>
        <v>0.96637503058034935</v>
      </c>
      <c r="AR1186" s="6">
        <f t="shared" si="95"/>
        <v>1.8299999999997001</v>
      </c>
      <c r="AS1186" s="6">
        <f t="shared" si="96"/>
        <v>7.4766262398408639E-2</v>
      </c>
    </row>
    <row r="1187" spans="39:45">
      <c r="AM1187" s="6">
        <v>1.8399999999997001</v>
      </c>
      <c r="AN1187" s="6">
        <f t="shared" si="92"/>
        <v>1.8399999999997001</v>
      </c>
      <c r="AO1187" s="6">
        <f t="shared" si="93"/>
        <v>7.34068125816974E-2</v>
      </c>
      <c r="AP1187" s="6">
        <f t="shared" si="94"/>
        <v>0.96711588134081417</v>
      </c>
      <c r="AR1187" s="6">
        <f t="shared" si="95"/>
        <v>1.8399999999997001</v>
      </c>
      <c r="AS1187" s="6">
        <f t="shared" si="96"/>
        <v>7.34068125816974E-2</v>
      </c>
    </row>
    <row r="1188" spans="39:45">
      <c r="AM1188" s="6">
        <v>1.8499999999997001</v>
      </c>
      <c r="AN1188" s="6">
        <f t="shared" si="92"/>
        <v>1.8499999999997001</v>
      </c>
      <c r="AO1188" s="6">
        <f t="shared" si="93"/>
        <v>7.2064874336257967E-2</v>
      </c>
      <c r="AP1188" s="6">
        <f t="shared" si="94"/>
        <v>0.96784322520436472</v>
      </c>
      <c r="AR1188" s="6">
        <f t="shared" si="95"/>
        <v>1.8499999999997001</v>
      </c>
      <c r="AS1188" s="6">
        <f t="shared" si="96"/>
        <v>7.2064874336257967E-2</v>
      </c>
    </row>
    <row r="1189" spans="39:45">
      <c r="AM1189" s="6">
        <v>1.8599999999996999</v>
      </c>
      <c r="AN1189" s="6">
        <f t="shared" si="92"/>
        <v>1.8599999999996999</v>
      </c>
      <c r="AO1189" s="6">
        <f t="shared" si="93"/>
        <v>7.0740393457022863E-2</v>
      </c>
      <c r="AP1189" s="6">
        <f t="shared" si="94"/>
        <v>0.96855723701922602</v>
      </c>
      <c r="AR1189" s="6">
        <f t="shared" si="95"/>
        <v>1.8599999999996999</v>
      </c>
      <c r="AS1189" s="6">
        <f t="shared" si="96"/>
        <v>7.0740393457022863E-2</v>
      </c>
    </row>
    <row r="1190" spans="39:45">
      <c r="AM1190" s="6">
        <v>1.8699999999996999</v>
      </c>
      <c r="AN1190" s="6">
        <f t="shared" si="92"/>
        <v>1.8699999999996999</v>
      </c>
      <c r="AO1190" s="6">
        <f t="shared" si="93"/>
        <v>6.9433311543713155E-2</v>
      </c>
      <c r="AP1190" s="6">
        <f t="shared" si="94"/>
        <v>0.96925809107051297</v>
      </c>
      <c r="AR1190" s="6">
        <f t="shared" si="95"/>
        <v>1.8699999999996999</v>
      </c>
      <c r="AS1190" s="6">
        <f t="shared" si="96"/>
        <v>6.9433311543713155E-2</v>
      </c>
    </row>
    <row r="1191" spans="39:45">
      <c r="AM1191" s="6">
        <v>1.8799999999996999</v>
      </c>
      <c r="AN1191" s="6">
        <f t="shared" si="92"/>
        <v>1.8799999999996999</v>
      </c>
      <c r="AO1191" s="6">
        <f t="shared" si="93"/>
        <v>6.8143566101083006E-2</v>
      </c>
      <c r="AP1191" s="6">
        <f t="shared" si="94"/>
        <v>0.96994596103877984</v>
      </c>
      <c r="AR1191" s="6">
        <f t="shared" si="95"/>
        <v>1.8799999999996999</v>
      </c>
      <c r="AS1191" s="6">
        <f t="shared" si="96"/>
        <v>6.8143566101083006E-2</v>
      </c>
    </row>
    <row r="1192" spans="39:45">
      <c r="AM1192" s="6">
        <v>1.8899999999996999</v>
      </c>
      <c r="AN1192" s="6">
        <f t="shared" si="92"/>
        <v>1.8899999999996999</v>
      </c>
      <c r="AO1192" s="6">
        <f t="shared" si="93"/>
        <v>6.6871090639345071E-2</v>
      </c>
      <c r="AP1192" s="6">
        <f t="shared" si="94"/>
        <v>0.97062101995957062</v>
      </c>
      <c r="AR1192" s="6">
        <f t="shared" si="95"/>
        <v>1.8899999999996999</v>
      </c>
      <c r="AS1192" s="6">
        <f t="shared" si="96"/>
        <v>6.6871090639345071E-2</v>
      </c>
    </row>
    <row r="1193" spans="39:45">
      <c r="AM1193" s="6">
        <v>1.8999999999996999</v>
      </c>
      <c r="AN1193" s="6">
        <f t="shared" si="92"/>
        <v>1.8999999999996999</v>
      </c>
      <c r="AO1193" s="6">
        <f t="shared" si="93"/>
        <v>6.5615814774713996E-2</v>
      </c>
      <c r="AP1193" s="6">
        <f t="shared" si="94"/>
        <v>0.97128344018397827</v>
      </c>
      <c r="AR1193" s="6">
        <f t="shared" si="95"/>
        <v>1.8999999999996999</v>
      </c>
      <c r="AS1193" s="6">
        <f t="shared" si="96"/>
        <v>6.5615814774713996E-2</v>
      </c>
    </row>
    <row r="1194" spans="39:45">
      <c r="AM1194" s="6">
        <v>1.9099999999996999</v>
      </c>
      <c r="AN1194" s="6">
        <f t="shared" si="92"/>
        <v>1.9099999999996999</v>
      </c>
      <c r="AO1194" s="6">
        <f t="shared" si="93"/>
        <v>6.4377664330006232E-2</v>
      </c>
      <c r="AP1194" s="6">
        <f t="shared" si="94"/>
        <v>0.97193339334020812</v>
      </c>
      <c r="AR1194" s="6">
        <f t="shared" si="95"/>
        <v>1.9099999999996999</v>
      </c>
      <c r="AS1194" s="6">
        <f t="shared" si="96"/>
        <v>6.4377664330006232E-2</v>
      </c>
    </row>
    <row r="1195" spans="39:45">
      <c r="AM1195" s="6">
        <v>1.9199999999996999</v>
      </c>
      <c r="AN1195" s="6">
        <f t="shared" si="92"/>
        <v>1.9199999999996999</v>
      </c>
      <c r="AO1195" s="6">
        <f t="shared" si="93"/>
        <v>6.3156561435235015E-2</v>
      </c>
      <c r="AP1195" s="6">
        <f t="shared" si="94"/>
        <v>0.9725710502961441</v>
      </c>
      <c r="AR1195" s="6">
        <f t="shared" si="95"/>
        <v>1.9199999999996999</v>
      </c>
      <c r="AS1195" s="6">
        <f t="shared" si="96"/>
        <v>6.3156561435235015E-2</v>
      </c>
    </row>
    <row r="1196" spans="39:45">
      <c r="AM1196" s="6">
        <v>1.9299999999997</v>
      </c>
      <c r="AN1196" s="6">
        <f t="shared" si="92"/>
        <v>1.9299999999997</v>
      </c>
      <c r="AO1196" s="6">
        <f t="shared" si="93"/>
        <v>6.1952424628141031E-2</v>
      </c>
      <c r="AP1196" s="6">
        <f t="shared" si="94"/>
        <v>0.9731965811229264</v>
      </c>
      <c r="AR1196" s="6">
        <f t="shared" si="95"/>
        <v>1.9299999999997</v>
      </c>
      <c r="AS1196" s="6">
        <f t="shared" si="96"/>
        <v>6.1952424628141031E-2</v>
      </c>
    </row>
    <row r="1197" spans="39:45">
      <c r="AM1197" s="6">
        <v>1.9399999999997</v>
      </c>
      <c r="AN1197" s="6">
        <f t="shared" si="92"/>
        <v>1.9399999999997</v>
      </c>
      <c r="AO1197" s="6">
        <f t="shared" si="93"/>
        <v>6.0765168954600136E-2</v>
      </c>
      <c r="AP1197" s="6">
        <f t="shared" si="94"/>
        <v>0.97381015505952917</v>
      </c>
      <c r="AR1197" s="6">
        <f t="shared" si="95"/>
        <v>1.9399999999997</v>
      </c>
      <c r="AS1197" s="6">
        <f t="shared" si="96"/>
        <v>6.0765168954600136E-2</v>
      </c>
    </row>
    <row r="1198" spans="39:45">
      <c r="AM1198" s="6">
        <v>1.9499999999997</v>
      </c>
      <c r="AN1198" s="6">
        <f t="shared" si="92"/>
        <v>1.9499999999997</v>
      </c>
      <c r="AO1198" s="6">
        <f t="shared" si="93"/>
        <v>5.9594706068850922E-2</v>
      </c>
      <c r="AP1198" s="6">
        <f t="shared" si="94"/>
        <v>0.97441194047834334</v>
      </c>
      <c r="AR1198" s="6">
        <f t="shared" si="95"/>
        <v>1.9499999999997</v>
      </c>
      <c r="AS1198" s="6">
        <f t="shared" si="96"/>
        <v>5.9594706068850922E-2</v>
      </c>
    </row>
    <row r="1199" spans="39:45">
      <c r="AM1199" s="6">
        <v>1.9599999999997</v>
      </c>
      <c r="AN1199" s="6">
        <f t="shared" si="92"/>
        <v>1.9599999999997</v>
      </c>
      <c r="AO1199" s="6">
        <f t="shared" si="93"/>
        <v>5.8440944333485824E-2</v>
      </c>
      <c r="AP1199" s="6">
        <f t="shared" si="94"/>
        <v>0.97500210485176209</v>
      </c>
      <c r="AR1199" s="6">
        <f t="shared" si="95"/>
        <v>1.9599999999997</v>
      </c>
      <c r="AS1199" s="6">
        <f t="shared" si="96"/>
        <v>5.8440944333485824E-2</v>
      </c>
    </row>
    <row r="1200" spans="39:45">
      <c r="AM1200" s="6">
        <v>1.9699999999997</v>
      </c>
      <c r="AN1200" s="6">
        <f t="shared" si="92"/>
        <v>1.9699999999997</v>
      </c>
      <c r="AO1200" s="6">
        <f t="shared" si="93"/>
        <v>5.7303788919150993E-2</v>
      </c>
      <c r="AP1200" s="6">
        <f t="shared" si="94"/>
        <v>0.97558081471976033</v>
      </c>
      <c r="AR1200" s="6">
        <f t="shared" si="95"/>
        <v>1.9699999999997</v>
      </c>
      <c r="AS1200" s="6">
        <f t="shared" si="96"/>
        <v>5.7303788919150993E-2</v>
      </c>
    </row>
    <row r="1201" spans="39:45">
      <c r="AM1201" s="6">
        <v>1.9799999999997</v>
      </c>
      <c r="AN1201" s="6">
        <f t="shared" si="92"/>
        <v>1.9799999999997</v>
      </c>
      <c r="AO1201" s="6">
        <f t="shared" si="93"/>
        <v>5.6183141903901404E-2</v>
      </c>
      <c r="AP1201" s="6">
        <f t="shared" si="94"/>
        <v>0.97614823565847475</v>
      </c>
      <c r="AR1201" s="6">
        <f t="shared" si="95"/>
        <v>1.9799999999997</v>
      </c>
      <c r="AS1201" s="6">
        <f t="shared" si="96"/>
        <v>5.6183141903901404E-2</v>
      </c>
    </row>
    <row r="1202" spans="39:45">
      <c r="AM1202" s="6">
        <v>1.9899999999997</v>
      </c>
      <c r="AN1202" s="6">
        <f t="shared" si="92"/>
        <v>1.9899999999997</v>
      </c>
      <c r="AO1202" s="6">
        <f t="shared" si="93"/>
        <v>5.5078902372158643E-2</v>
      </c>
      <c r="AP1202" s="6">
        <f t="shared" si="94"/>
        <v>0.97670453224977161</v>
      </c>
      <c r="AR1202" s="6">
        <f t="shared" si="95"/>
        <v>1.9899999999997</v>
      </c>
      <c r="AS1202" s="6">
        <f t="shared" si="96"/>
        <v>5.5078902372158643E-2</v>
      </c>
    </row>
    <row r="1203" spans="39:45">
      <c r="AM1203" s="8">
        <v>1.9999999999997</v>
      </c>
      <c r="AN1203" s="8">
        <f t="shared" si="92"/>
        <v>1.9999999999997</v>
      </c>
      <c r="AO1203" s="8">
        <f t="shared" si="93"/>
        <v>5.399096651322044E-2</v>
      </c>
      <c r="AP1203" s="8">
        <f t="shared" si="94"/>
        <v>0.97724986805180469</v>
      </c>
      <c r="AR1203" s="6">
        <f t="shared" si="95"/>
        <v>1.9999999999997</v>
      </c>
      <c r="AS1203" s="6">
        <f t="shared" si="96"/>
        <v>5.399096651322044E-2</v>
      </c>
    </row>
    <row r="1204" spans="39:45">
      <c r="AM1204" s="6">
        <v>2.0099999999997</v>
      </c>
      <c r="AN1204" s="6">
        <f t="shared" si="92"/>
        <v>2.0099999999997</v>
      </c>
      <c r="AO1204" s="6">
        <f t="shared" si="93"/>
        <v>5.2919227719272176E-2</v>
      </c>
      <c r="AP1204" s="6">
        <f t="shared" si="94"/>
        <v>0.97778440557055246</v>
      </c>
      <c r="AR1204" s="6">
        <f t="shared" si="95"/>
        <v>2.0099999999997</v>
      </c>
      <c r="AS1204" s="6">
        <f t="shared" si="96"/>
        <v>5.2919227719272176E-2</v>
      </c>
    </row>
    <row r="1205" spans="39:45">
      <c r="AM1205" s="6">
        <v>2.0199999999996998</v>
      </c>
      <c r="AN1205" s="6">
        <f t="shared" si="92"/>
        <v>2.0199999999996998</v>
      </c>
      <c r="AO1205" s="6">
        <f t="shared" si="93"/>
        <v>5.1863576682851992E-2</v>
      </c>
      <c r="AP1205" s="6">
        <f t="shared" si="94"/>
        <v>0.97830830623233744</v>
      </c>
      <c r="AR1205" s="6">
        <f t="shared" si="95"/>
        <v>2.0199999999996998</v>
      </c>
      <c r="AS1205" s="6">
        <f t="shared" si="96"/>
        <v>5.1863576682851992E-2</v>
      </c>
    </row>
    <row r="1206" spans="39:45">
      <c r="AM1206" s="6">
        <v>2.0299999999997</v>
      </c>
      <c r="AN1206" s="6">
        <f t="shared" si="92"/>
        <v>2.0299999999997</v>
      </c>
      <c r="AO1206" s="6">
        <f t="shared" si="93"/>
        <v>5.0823901493722123E-2</v>
      </c>
      <c r="AP1206" s="6">
        <f t="shared" si="94"/>
        <v>0.97882173035731235</v>
      </c>
      <c r="AR1206" s="6">
        <f t="shared" si="95"/>
        <v>2.0299999999997</v>
      </c>
      <c r="AS1206" s="6">
        <f t="shared" si="96"/>
        <v>5.0823901493722123E-2</v>
      </c>
    </row>
    <row r="1207" spans="39:45">
      <c r="AM1207" s="6">
        <v>2.0399999999996998</v>
      </c>
      <c r="AN1207" s="6">
        <f t="shared" si="92"/>
        <v>2.0399999999996998</v>
      </c>
      <c r="AO1207" s="6">
        <f t="shared" si="93"/>
        <v>4.9800087735101257E-2</v>
      </c>
      <c r="AP1207" s="6">
        <f t="shared" si="94"/>
        <v>0.97932483713391505</v>
      </c>
      <c r="AR1207" s="6">
        <f t="shared" si="95"/>
        <v>2.0399999999996998</v>
      </c>
      <c r="AS1207" s="6">
        <f t="shared" si="96"/>
        <v>4.9800087735101257E-2</v>
      </c>
    </row>
    <row r="1208" spans="39:45">
      <c r="AM1208" s="6">
        <v>2.0499999999997001</v>
      </c>
      <c r="AN1208" s="6">
        <f t="shared" si="92"/>
        <v>2.0499999999997001</v>
      </c>
      <c r="AO1208" s="6">
        <f t="shared" si="93"/>
        <v>4.8792018579212747E-2</v>
      </c>
      <c r="AP1208" s="6">
        <f t="shared" si="94"/>
        <v>0.97981778459428093</v>
      </c>
      <c r="AR1208" s="6">
        <f t="shared" si="95"/>
        <v>2.0499999999997001</v>
      </c>
      <c r="AS1208" s="6">
        <f t="shared" si="96"/>
        <v>4.8792018579212747E-2</v>
      </c>
    </row>
    <row r="1209" spans="39:45">
      <c r="AM1209" s="6">
        <v>2.0599999999996998</v>
      </c>
      <c r="AN1209" s="6">
        <f t="shared" si="92"/>
        <v>2.0599999999996998</v>
      </c>
      <c r="AO1209" s="6">
        <f t="shared" si="93"/>
        <v>4.7799574882106573E-2</v>
      </c>
      <c r="AP1209" s="6">
        <f t="shared" si="94"/>
        <v>0.98030072959060877</v>
      </c>
      <c r="AR1209" s="6">
        <f t="shared" si="95"/>
        <v>2.0599999999996998</v>
      </c>
      <c r="AS1209" s="6">
        <f t="shared" si="96"/>
        <v>4.7799574882106573E-2</v>
      </c>
    </row>
    <row r="1210" spans="39:45">
      <c r="AM1210" s="6">
        <v>2.0699999999997001</v>
      </c>
      <c r="AN1210" s="6">
        <f t="shared" si="92"/>
        <v>2.0699999999997001</v>
      </c>
      <c r="AO1210" s="6">
        <f t="shared" si="93"/>
        <v>4.6822635277712209E-2</v>
      </c>
      <c r="AP1210" s="6">
        <f t="shared" si="94"/>
        <v>0.98077382777246858</v>
      </c>
      <c r="AR1210" s="6">
        <f t="shared" si="95"/>
        <v>2.0699999999997001</v>
      </c>
      <c r="AS1210" s="6">
        <f t="shared" si="96"/>
        <v>4.6822635277712209E-2</v>
      </c>
    </row>
    <row r="1211" spans="39:45">
      <c r="AM1211" s="6">
        <v>2.0799999999996999</v>
      </c>
      <c r="AN1211" s="6">
        <f t="shared" si="92"/>
        <v>2.0799999999996999</v>
      </c>
      <c r="AO1211" s="6">
        <f t="shared" si="93"/>
        <v>4.5861076271083517E-2</v>
      </c>
      <c r="AP1211" s="6">
        <f t="shared" si="94"/>
        <v>0.98123723356504833</v>
      </c>
      <c r="AR1211" s="6">
        <f t="shared" si="95"/>
        <v>2.0799999999996999</v>
      </c>
      <c r="AS1211" s="6">
        <f t="shared" si="96"/>
        <v>4.5861076271083517E-2</v>
      </c>
    </row>
    <row r="1212" spans="39:45">
      <c r="AM1212" s="6">
        <v>2.0899999999997001</v>
      </c>
      <c r="AN1212" s="6">
        <f t="shared" si="92"/>
        <v>2.0899999999997001</v>
      </c>
      <c r="AO1212" s="6">
        <f t="shared" si="93"/>
        <v>4.4914772330795237E-2</v>
      </c>
      <c r="AP1212" s="6">
        <f t="shared" si="94"/>
        <v>0.9816911001483275</v>
      </c>
      <c r="AR1212" s="6">
        <f t="shared" si="95"/>
        <v>2.0899999999997001</v>
      </c>
      <c r="AS1212" s="6">
        <f t="shared" si="96"/>
        <v>4.4914772330795237E-2</v>
      </c>
    </row>
    <row r="1213" spans="39:45">
      <c r="AM1213" s="6">
        <v>2.0999999999996999</v>
      </c>
      <c r="AN1213" s="6">
        <f t="shared" si="92"/>
        <v>2.0999999999996999</v>
      </c>
      <c r="AO1213" s="6">
        <f t="shared" si="93"/>
        <v>4.3983595980454905E-2</v>
      </c>
      <c r="AP1213" s="6">
        <f t="shared" si="94"/>
        <v>0.98213557943717034</v>
      </c>
      <c r="AR1213" s="6">
        <f t="shared" si="95"/>
        <v>2.0999999999996999</v>
      </c>
      <c r="AS1213" s="6">
        <f t="shared" si="96"/>
        <v>4.3983595980454905E-2</v>
      </c>
    </row>
    <row r="1214" spans="39:45">
      <c r="AM1214" s="6">
        <v>2.1099999999997001</v>
      </c>
      <c r="AN1214" s="6">
        <f t="shared" si="92"/>
        <v>2.1099999999997001</v>
      </c>
      <c r="AO1214" s="6">
        <f t="shared" si="93"/>
        <v>4.3067417889292983E-2</v>
      </c>
      <c r="AP1214" s="6">
        <f t="shared" si="94"/>
        <v>0.98257082206233004</v>
      </c>
      <c r="AR1214" s="6">
        <f t="shared" si="95"/>
        <v>2.1099999999997001</v>
      </c>
      <c r="AS1214" s="6">
        <f t="shared" si="96"/>
        <v>4.3067417889292983E-2</v>
      </c>
    </row>
    <row r="1215" spans="39:45">
      <c r="AM1215" s="6">
        <v>2.1199999999996999</v>
      </c>
      <c r="AN1215" s="6">
        <f t="shared" si="92"/>
        <v>2.1199999999996999</v>
      </c>
      <c r="AO1215" s="6">
        <f t="shared" si="93"/>
        <v>4.2166106961797137E-2</v>
      </c>
      <c r="AP1215" s="6">
        <f t="shared" si="94"/>
        <v>0.98299697735235436</v>
      </c>
      <c r="AR1215" s="6">
        <f t="shared" si="95"/>
        <v>2.1199999999996999</v>
      </c>
      <c r="AS1215" s="6">
        <f t="shared" si="96"/>
        <v>4.2166106961797137E-2</v>
      </c>
    </row>
    <row r="1216" spans="39:45">
      <c r="AM1216" s="6">
        <v>2.1299999999997001</v>
      </c>
      <c r="AN1216" s="6">
        <f t="shared" si="92"/>
        <v>2.1299999999997001</v>
      </c>
      <c r="AO1216" s="6">
        <f t="shared" si="93"/>
        <v>4.1279530426356757E-2</v>
      </c>
      <c r="AP1216" s="6">
        <f t="shared" si="94"/>
        <v>0.98341419331638247</v>
      </c>
      <c r="AR1216" s="6">
        <f t="shared" si="95"/>
        <v>2.1299999999997001</v>
      </c>
      <c r="AS1216" s="6">
        <f t="shared" si="96"/>
        <v>4.1279530426356757E-2</v>
      </c>
    </row>
    <row r="1217" spans="39:45">
      <c r="AM1217" s="6">
        <v>2.1399999999996999</v>
      </c>
      <c r="AN1217" s="6">
        <f t="shared" si="92"/>
        <v>2.1399999999996999</v>
      </c>
      <c r="AO1217" s="6">
        <f t="shared" si="93"/>
        <v>4.0407553922886252E-2</v>
      </c>
      <c r="AP1217" s="6">
        <f t="shared" si="94"/>
        <v>0.98382261662782167</v>
      </c>
      <c r="AR1217" s="6">
        <f t="shared" si="95"/>
        <v>2.1399999999996999</v>
      </c>
      <c r="AS1217" s="6">
        <f t="shared" si="96"/>
        <v>4.0407553922886252E-2</v>
      </c>
    </row>
    <row r="1218" spans="39:45">
      <c r="AM1218" s="6">
        <v>2.1499999999997002</v>
      </c>
      <c r="AN1218" s="6">
        <f t="shared" si="92"/>
        <v>2.1499999999997002</v>
      </c>
      <c r="AO1218" s="6">
        <f t="shared" si="93"/>
        <v>3.9550041589395707E-2</v>
      </c>
      <c r="AP1218" s="6">
        <f t="shared" si="94"/>
        <v>0.98422239260889766</v>
      </c>
      <c r="AR1218" s="6">
        <f t="shared" si="95"/>
        <v>2.1499999999997002</v>
      </c>
      <c r="AS1218" s="6">
        <f t="shared" si="96"/>
        <v>3.9550041589395707E-2</v>
      </c>
    </row>
    <row r="1219" spans="39:45">
      <c r="AM1219" s="6">
        <v>2.1599999999996999</v>
      </c>
      <c r="AN1219" s="6">
        <f t="shared" ref="AN1219:AN1282" si="97">AM1219+$C$2</f>
        <v>2.1599999999996999</v>
      </c>
      <c r="AO1219" s="6">
        <f t="shared" ref="AO1219:AO1282" si="98">NORMDIST(AN1219,$C$2,$C$3,FALSE)</f>
        <v>3.8706856147480699E-2</v>
      </c>
      <c r="AP1219" s="6">
        <f t="shared" ref="AP1219:AP1282" si="99">NORMDIST(AN1219,$C$2,$C$3,TRUE)</f>
        <v>0.98461366521606264</v>
      </c>
      <c r="AR1219" s="6">
        <f t="shared" si="95"/>
        <v>2.1599999999996999</v>
      </c>
      <c r="AS1219" s="6">
        <f t="shared" si="96"/>
        <v>3.8706856147480699E-2</v>
      </c>
    </row>
    <row r="1220" spans="39:45">
      <c r="AM1220" s="6">
        <v>2.1699999999997002</v>
      </c>
      <c r="AN1220" s="6">
        <f t="shared" si="97"/>
        <v>2.1699999999997002</v>
      </c>
      <c r="AO1220" s="6">
        <f t="shared" si="98"/>
        <v>3.7877858986702116E-2</v>
      </c>
      <c r="AP1220" s="6">
        <f t="shared" si="99"/>
        <v>0.98499657702625631</v>
      </c>
      <c r="AR1220" s="6">
        <f t="shared" ref="AR1220:AR1283" si="100">AM1220</f>
        <v>2.1699999999997002</v>
      </c>
      <c r="AS1220" s="6">
        <f t="shared" ref="AS1220:AS1283" si="101">NORMDIST(AR1220,0,1,FALSE)</f>
        <v>3.7877858986702116E-2</v>
      </c>
    </row>
    <row r="1221" spans="39:45">
      <c r="AM1221" s="6">
        <v>2.1799999999997</v>
      </c>
      <c r="AN1221" s="6">
        <f t="shared" si="97"/>
        <v>2.1799999999997</v>
      </c>
      <c r="AO1221" s="6">
        <f t="shared" si="98"/>
        <v>3.7062910247830726E-2</v>
      </c>
      <c r="AP1221" s="6">
        <f t="shared" si="99"/>
        <v>0.98537126922399954</v>
      </c>
      <c r="AR1221" s="6">
        <f t="shared" si="100"/>
        <v>2.1799999999997</v>
      </c>
      <c r="AS1221" s="6">
        <f t="shared" si="101"/>
        <v>3.7062910247830726E-2</v>
      </c>
    </row>
    <row r="1222" spans="39:45">
      <c r="AM1222" s="6">
        <v>2.1899999999997002</v>
      </c>
      <c r="AN1222" s="6">
        <f t="shared" si="97"/>
        <v>2.1899999999997002</v>
      </c>
      <c r="AO1222" s="6">
        <f t="shared" si="98"/>
        <v>3.6261868904930036E-2</v>
      </c>
      <c r="AP1222" s="6">
        <f t="shared" si="99"/>
        <v>0.9857378815893203</v>
      </c>
      <c r="AR1222" s="6">
        <f t="shared" si="100"/>
        <v>2.1899999999997002</v>
      </c>
      <c r="AS1222" s="6">
        <f t="shared" si="101"/>
        <v>3.6261868904930036E-2</v>
      </c>
    </row>
    <row r="1223" spans="39:45">
      <c r="AM1223" s="6">
        <v>2.1999999999997</v>
      </c>
      <c r="AN1223" s="6">
        <f t="shared" si="97"/>
        <v>2.1999999999997</v>
      </c>
      <c r="AO1223" s="6">
        <f t="shared" si="98"/>
        <v>3.5474592846254843E-2</v>
      </c>
      <c r="AP1223" s="6">
        <f t="shared" si="99"/>
        <v>0.98609655248649075</v>
      </c>
      <c r="AR1223" s="6">
        <f t="shared" si="100"/>
        <v>2.1999999999997</v>
      </c>
      <c r="AS1223" s="6">
        <f t="shared" si="101"/>
        <v>3.5474592846254843E-2</v>
      </c>
    </row>
    <row r="1224" spans="39:45">
      <c r="AM1224" s="6">
        <v>2.2099999999997002</v>
      </c>
      <c r="AN1224" s="6">
        <f t="shared" si="97"/>
        <v>2.2099999999997002</v>
      </c>
      <c r="AO1224" s="6">
        <f t="shared" si="98"/>
        <v>3.4700938953941808E-2</v>
      </c>
      <c r="AP1224" s="6">
        <f t="shared" si="99"/>
        <v>0.98644741885356957</v>
      </c>
      <c r="AR1224" s="6">
        <f t="shared" si="100"/>
        <v>2.2099999999997002</v>
      </c>
      <c r="AS1224" s="6">
        <f t="shared" si="101"/>
        <v>3.4700938953941808E-2</v>
      </c>
    </row>
    <row r="1225" spans="39:45">
      <c r="AM1225" s="6">
        <v>2.2199999999997</v>
      </c>
      <c r="AN1225" s="6">
        <f t="shared" si="97"/>
        <v>2.2199999999997</v>
      </c>
      <c r="AO1225" s="6">
        <f t="shared" si="98"/>
        <v>3.39407631824718E-2</v>
      </c>
      <c r="AP1225" s="6">
        <f t="shared" si="99"/>
        <v>0.98679061619273367</v>
      </c>
      <c r="AR1225" s="6">
        <f t="shared" si="100"/>
        <v>2.2199999999997</v>
      </c>
      <c r="AS1225" s="6">
        <f t="shared" si="101"/>
        <v>3.39407631824718E-2</v>
      </c>
    </row>
    <row r="1226" spans="39:45">
      <c r="AM1226" s="6">
        <v>2.2299999999997002</v>
      </c>
      <c r="AN1226" s="6">
        <f t="shared" si="97"/>
        <v>2.2299999999997002</v>
      </c>
      <c r="AO1226" s="6">
        <f t="shared" si="98"/>
        <v>3.3193920635883306E-2</v>
      </c>
      <c r="AP1226" s="6">
        <f t="shared" si="99"/>
        <v>0.9871262785613879</v>
      </c>
      <c r="AR1226" s="6">
        <f t="shared" si="100"/>
        <v>2.2299999999997002</v>
      </c>
      <c r="AS1226" s="6">
        <f t="shared" si="101"/>
        <v>3.3193920635883306E-2</v>
      </c>
    </row>
    <row r="1227" spans="39:45">
      <c r="AM1227" s="6">
        <v>2.2399999999997</v>
      </c>
      <c r="AN1227" s="6">
        <f t="shared" si="97"/>
        <v>2.2399999999997</v>
      </c>
      <c r="AO1227" s="6">
        <f t="shared" si="98"/>
        <v>3.246026564371926E-2</v>
      </c>
      <c r="AP1227" s="6">
        <f t="shared" si="99"/>
        <v>0.98745453856404364</v>
      </c>
      <c r="AR1227" s="6">
        <f t="shared" si="100"/>
        <v>2.2399999999997</v>
      </c>
      <c r="AS1227" s="6">
        <f t="shared" si="101"/>
        <v>3.246026564371926E-2</v>
      </c>
    </row>
    <row r="1228" spans="39:45">
      <c r="AM1228" s="6">
        <v>2.2499999999996998</v>
      </c>
      <c r="AN1228" s="6">
        <f t="shared" si="97"/>
        <v>2.2499999999996998</v>
      </c>
      <c r="AO1228" s="6">
        <f t="shared" si="98"/>
        <v>3.1739651835688852E-2</v>
      </c>
      <c r="AP1228" s="6">
        <f t="shared" si="99"/>
        <v>0.98777552734494578</v>
      </c>
      <c r="AR1228" s="6">
        <f t="shared" si="100"/>
        <v>2.2499999999996998</v>
      </c>
      <c r="AS1228" s="6">
        <f t="shared" si="101"/>
        <v>3.1739651835688852E-2</v>
      </c>
    </row>
    <row r="1229" spans="39:45">
      <c r="AM1229" s="6">
        <v>2.2599999999997</v>
      </c>
      <c r="AN1229" s="6">
        <f t="shared" si="97"/>
        <v>2.2599999999997</v>
      </c>
      <c r="AO1229" s="6">
        <f t="shared" si="98"/>
        <v>3.1031932215029284E-2</v>
      </c>
      <c r="AP1229" s="6">
        <f t="shared" si="99"/>
        <v>0.98808937458144364</v>
      </c>
      <c r="AR1229" s="6">
        <f t="shared" si="100"/>
        <v>2.2599999999997</v>
      </c>
      <c r="AS1229" s="6">
        <f t="shared" si="101"/>
        <v>3.1031932215029284E-2</v>
      </c>
    </row>
    <row r="1230" spans="39:45">
      <c r="AM1230" s="6">
        <v>2.2699999999996998</v>
      </c>
      <c r="AN1230" s="6">
        <f t="shared" si="97"/>
        <v>2.2699999999996998</v>
      </c>
      <c r="AO1230" s="6">
        <f t="shared" si="98"/>
        <v>3.03369592305523E-2</v>
      </c>
      <c r="AP1230" s="6">
        <f t="shared" si="99"/>
        <v>0.98839620847808729</v>
      </c>
      <c r="AR1230" s="6">
        <f t="shared" si="100"/>
        <v>2.2699999999996998</v>
      </c>
      <c r="AS1230" s="6">
        <f t="shared" si="101"/>
        <v>3.03369592305523E-2</v>
      </c>
    </row>
    <row r="1231" spans="39:45">
      <c r="AM1231" s="6">
        <v>2.2799999999997</v>
      </c>
      <c r="AN1231" s="6">
        <f t="shared" si="97"/>
        <v>2.2799999999997</v>
      </c>
      <c r="AO1231" s="6">
        <f t="shared" si="98"/>
        <v>2.9654584847361543E-2</v>
      </c>
      <c r="AP1231" s="6">
        <f t="shared" si="99"/>
        <v>0.98869615576143821</v>
      </c>
      <c r="AR1231" s="6">
        <f t="shared" si="100"/>
        <v>2.2799999999997</v>
      </c>
      <c r="AS1231" s="6">
        <f t="shared" si="101"/>
        <v>2.9654584847361543E-2</v>
      </c>
    </row>
    <row r="1232" spans="39:45">
      <c r="AM1232" s="6">
        <v>2.2899999999996998</v>
      </c>
      <c r="AN1232" s="6">
        <f t="shared" si="97"/>
        <v>2.2899999999996998</v>
      </c>
      <c r="AO1232" s="6">
        <f t="shared" si="98"/>
        <v>2.8984660616229334E-2</v>
      </c>
      <c r="AP1232" s="6">
        <f t="shared" si="99"/>
        <v>0.98898934167557973</v>
      </c>
      <c r="AR1232" s="6">
        <f t="shared" si="100"/>
        <v>2.2899999999996998</v>
      </c>
      <c r="AS1232" s="6">
        <f t="shared" si="101"/>
        <v>2.8984660616229334E-2</v>
      </c>
    </row>
    <row r="1233" spans="39:45">
      <c r="AM1233" s="6">
        <v>2.2999999999997001</v>
      </c>
      <c r="AN1233" s="6">
        <f t="shared" si="97"/>
        <v>2.2999999999997001</v>
      </c>
      <c r="AO1233" s="6">
        <f t="shared" si="98"/>
        <v>2.8327037741620705E-2</v>
      </c>
      <c r="AP1233" s="6">
        <f t="shared" si="99"/>
        <v>0.98927588997831539</v>
      </c>
      <c r="AR1233" s="6">
        <f t="shared" si="100"/>
        <v>2.2999999999997001</v>
      </c>
      <c r="AS1233" s="6">
        <f t="shared" si="101"/>
        <v>2.8327037741620705E-2</v>
      </c>
    </row>
    <row r="1234" spans="39:45">
      <c r="AM1234" s="6">
        <v>2.3099999999996998</v>
      </c>
      <c r="AN1234" s="6">
        <f t="shared" si="97"/>
        <v>2.3099999999996998</v>
      </c>
      <c r="AO1234" s="6">
        <f t="shared" si="98"/>
        <v>2.7681567148355759E-2</v>
      </c>
      <c r="AP1234" s="6">
        <f t="shared" si="99"/>
        <v>0.98955592293804062</v>
      </c>
      <c r="AR1234" s="6">
        <f t="shared" si="100"/>
        <v>2.3099999999996998</v>
      </c>
      <c r="AS1234" s="6">
        <f t="shared" si="101"/>
        <v>2.7681567148355759E-2</v>
      </c>
    </row>
    <row r="1235" spans="39:45">
      <c r="AM1235" s="6">
        <v>2.3199999999997001</v>
      </c>
      <c r="AN1235" s="6">
        <f t="shared" si="97"/>
        <v>2.3199999999997001</v>
      </c>
      <c r="AO1235" s="6">
        <f t="shared" si="98"/>
        <v>2.7048099546900593E-2</v>
      </c>
      <c r="AP1235" s="6">
        <f t="shared" si="99"/>
        <v>0.98982956133127209</v>
      </c>
      <c r="AR1235" s="6">
        <f t="shared" si="100"/>
        <v>2.3199999999997001</v>
      </c>
      <c r="AS1235" s="6">
        <f t="shared" si="101"/>
        <v>2.7048099546900593E-2</v>
      </c>
    </row>
    <row r="1236" spans="39:45">
      <c r="AM1236" s="6">
        <v>2.3299999999996999</v>
      </c>
      <c r="AN1236" s="6">
        <f t="shared" si="97"/>
        <v>2.3299999999996999</v>
      </c>
      <c r="AO1236" s="6">
        <f t="shared" si="98"/>
        <v>2.6426485497280206E-2</v>
      </c>
      <c r="AP1236" s="6">
        <f t="shared" si="99"/>
        <v>0.99009692444082797</v>
      </c>
      <c r="AR1236" s="6">
        <f t="shared" si="100"/>
        <v>2.3299999999996999</v>
      </c>
      <c r="AS1236" s="6">
        <f t="shared" si="101"/>
        <v>2.6426485497280206E-2</v>
      </c>
    </row>
    <row r="1237" spans="39:45">
      <c r="AM1237" s="6">
        <v>2.3399999999997001</v>
      </c>
      <c r="AN1237" s="6">
        <f t="shared" si="97"/>
        <v>2.3399999999997001</v>
      </c>
      <c r="AO1237" s="6">
        <f t="shared" si="98"/>
        <v>2.581657547160579E-2</v>
      </c>
      <c r="AP1237" s="6">
        <f t="shared" si="99"/>
        <v>0.99035813005463391</v>
      </c>
      <c r="AR1237" s="6">
        <f t="shared" si="100"/>
        <v>2.3399999999997001</v>
      </c>
      <c r="AS1237" s="6">
        <f t="shared" si="101"/>
        <v>2.581657547160579E-2</v>
      </c>
    </row>
    <row r="1238" spans="39:45">
      <c r="AM1238" s="6">
        <v>2.3499999999996999</v>
      </c>
      <c r="AN1238" s="6">
        <f t="shared" si="97"/>
        <v>2.3499999999996999</v>
      </c>
      <c r="AO1238" s="6">
        <f t="shared" si="98"/>
        <v>2.5218219915212173E-2</v>
      </c>
      <c r="AP1238" s="6">
        <f t="shared" si="99"/>
        <v>0.99061329446515389</v>
      </c>
      <c r="AR1238" s="6">
        <f t="shared" si="100"/>
        <v>2.3499999999996999</v>
      </c>
      <c r="AS1238" s="6">
        <f t="shared" si="101"/>
        <v>2.5218219915212173E-2</v>
      </c>
    </row>
    <row r="1239" spans="39:45">
      <c r="AM1239" s="6">
        <v>2.3599999999997001</v>
      </c>
      <c r="AN1239" s="6">
        <f t="shared" si="97"/>
        <v>2.3599999999997001</v>
      </c>
      <c r="AO1239" s="6">
        <f t="shared" si="98"/>
        <v>2.4631269306399931E-2</v>
      </c>
      <c r="AP1239" s="6">
        <f t="shared" si="99"/>
        <v>0.99086253246942002</v>
      </c>
      <c r="AR1239" s="6">
        <f t="shared" si="100"/>
        <v>2.3599999999997001</v>
      </c>
      <c r="AS1239" s="6">
        <f t="shared" si="101"/>
        <v>2.4631269306399931E-2</v>
      </c>
    </row>
    <row r="1240" spans="39:45">
      <c r="AM1240" s="6">
        <v>2.3699999999996999</v>
      </c>
      <c r="AN1240" s="6">
        <f t="shared" si="97"/>
        <v>2.3699999999996999</v>
      </c>
      <c r="AO1240" s="6">
        <f t="shared" si="98"/>
        <v>2.4055574214780082E-2</v>
      </c>
      <c r="AP1240" s="6">
        <f t="shared" si="99"/>
        <v>0.99110595736965579</v>
      </c>
      <c r="AR1240" s="6">
        <f t="shared" si="100"/>
        <v>2.3699999999996999</v>
      </c>
      <c r="AS1240" s="6">
        <f t="shared" si="101"/>
        <v>2.4055574214780082E-2</v>
      </c>
    </row>
    <row r="1241" spans="39:45">
      <c r="AM1241" s="6">
        <v>2.3799999999997001</v>
      </c>
      <c r="AN1241" s="6">
        <f t="shared" si="97"/>
        <v>2.3799999999997001</v>
      </c>
      <c r="AO1241" s="6">
        <f t="shared" si="98"/>
        <v>2.3490985358218124E-2</v>
      </c>
      <c r="AP1241" s="6">
        <f t="shared" si="99"/>
        <v>0.99134368097447645</v>
      </c>
      <c r="AR1241" s="6">
        <f t="shared" si="100"/>
        <v>2.3799999999997001</v>
      </c>
      <c r="AS1241" s="6">
        <f t="shared" si="101"/>
        <v>2.3490985358218124E-2</v>
      </c>
    </row>
    <row r="1242" spans="39:45">
      <c r="AM1242" s="6">
        <v>2.3899999999996999</v>
      </c>
      <c r="AN1242" s="6">
        <f t="shared" si="97"/>
        <v>2.3899999999996999</v>
      </c>
      <c r="AO1242" s="6">
        <f t="shared" si="98"/>
        <v>2.2937353658377142E-2</v>
      </c>
      <c r="AP1242" s="6">
        <f t="shared" si="99"/>
        <v>0.99157581360064762</v>
      </c>
      <c r="AR1242" s="6">
        <f t="shared" si="100"/>
        <v>2.3899999999996999</v>
      </c>
      <c r="AS1242" s="6">
        <f t="shared" si="101"/>
        <v>2.2937353658377142E-2</v>
      </c>
    </row>
    <row r="1243" spans="39:45">
      <c r="AM1243" s="6">
        <v>2.3999999999997002</v>
      </c>
      <c r="AN1243" s="6">
        <f t="shared" si="97"/>
        <v>2.3999999999997002</v>
      </c>
      <c r="AO1243" s="6">
        <f t="shared" si="98"/>
        <v>2.2394530294859008E-2</v>
      </c>
      <c r="AP1243" s="6">
        <f t="shared" si="99"/>
        <v>0.99180246407539729</v>
      </c>
      <c r="AR1243" s="6">
        <f t="shared" si="100"/>
        <v>2.3999999999997002</v>
      </c>
      <c r="AS1243" s="6">
        <f t="shared" si="101"/>
        <v>2.2394530294859008E-2</v>
      </c>
    </row>
    <row r="1244" spans="39:45">
      <c r="AM1244" s="6">
        <v>2.4099999999996999</v>
      </c>
      <c r="AN1244" s="6">
        <f t="shared" si="97"/>
        <v>2.4099999999996999</v>
      </c>
      <c r="AO1244" s="6">
        <f t="shared" si="98"/>
        <v>2.1862366757945197E-2</v>
      </c>
      <c r="AP1244" s="6">
        <f t="shared" si="99"/>
        <v>0.99202373973925984</v>
      </c>
      <c r="AR1244" s="6">
        <f t="shared" si="100"/>
        <v>2.4099999999996999</v>
      </c>
      <c r="AS1244" s="6">
        <f t="shared" si="101"/>
        <v>2.1862366757945197E-2</v>
      </c>
    </row>
    <row r="1245" spans="39:45">
      <c r="AM1245" s="6">
        <v>2.4199999999997002</v>
      </c>
      <c r="AN1245" s="6">
        <f t="shared" si="97"/>
        <v>2.4199999999997002</v>
      </c>
      <c r="AO1245" s="6">
        <f t="shared" si="98"/>
        <v>2.1340714899938266E-2</v>
      </c>
      <c r="AP1245" s="6">
        <f t="shared" si="99"/>
        <v>0.99223974644943991</v>
      </c>
      <c r="AR1245" s="6">
        <f t="shared" si="100"/>
        <v>2.4199999999997002</v>
      </c>
      <c r="AS1245" s="6">
        <f t="shared" si="101"/>
        <v>2.1340714899938266E-2</v>
      </c>
    </row>
    <row r="1246" spans="39:45">
      <c r="AM1246" s="6">
        <v>2.4299999999997</v>
      </c>
      <c r="AN1246" s="6">
        <f t="shared" si="97"/>
        <v>2.4299999999997</v>
      </c>
      <c r="AO1246" s="6">
        <f t="shared" si="98"/>
        <v>2.0829426985107372E-2</v>
      </c>
      <c r="AP1246" s="6">
        <f t="shared" si="99"/>
        <v>0.99245058858368473</v>
      </c>
      <c r="AR1246" s="6">
        <f t="shared" si="100"/>
        <v>2.4299999999997</v>
      </c>
      <c r="AS1246" s="6">
        <f t="shared" si="101"/>
        <v>2.0829426985107372E-2</v>
      </c>
    </row>
    <row r="1247" spans="39:45">
      <c r="AM1247" s="6">
        <v>2.4399999999997002</v>
      </c>
      <c r="AN1247" s="6">
        <f t="shared" si="97"/>
        <v>2.4399999999997002</v>
      </c>
      <c r="AO1247" s="6">
        <f t="shared" si="98"/>
        <v>2.0328355738240704E-2</v>
      </c>
      <c r="AP1247" s="6">
        <f t="shared" si="99"/>
        <v>0.99265636904464549</v>
      </c>
      <c r="AR1247" s="6">
        <f t="shared" si="100"/>
        <v>2.4399999999997002</v>
      </c>
      <c r="AS1247" s="6">
        <f t="shared" si="101"/>
        <v>2.0328355738240704E-2</v>
      </c>
    </row>
    <row r="1248" spans="39:45">
      <c r="AM1248" s="6">
        <v>2.4499999999997</v>
      </c>
      <c r="AN1248" s="6">
        <f t="shared" si="97"/>
        <v>2.4499999999997</v>
      </c>
      <c r="AO1248" s="6">
        <f t="shared" si="98"/>
        <v>1.9837354391809905E-2</v>
      </c>
      <c r="AP1248" s="6">
        <f t="shared" si="99"/>
        <v>0.99285718926472266</v>
      </c>
      <c r="AR1248" s="6">
        <f t="shared" si="100"/>
        <v>2.4499999999997</v>
      </c>
      <c r="AS1248" s="6">
        <f t="shared" si="101"/>
        <v>1.9837354391809905E-2</v>
      </c>
    </row>
    <row r="1249" spans="39:45">
      <c r="AM1249" s="6">
        <v>2.4599999999997002</v>
      </c>
      <c r="AN1249" s="6">
        <f t="shared" si="97"/>
        <v>2.4599999999997002</v>
      </c>
      <c r="AO1249" s="6">
        <f t="shared" si="98"/>
        <v>1.9356276731751231E-2</v>
      </c>
      <c r="AP1249" s="6">
        <f t="shared" si="99"/>
        <v>0.99305314921137</v>
      </c>
      <c r="AR1249" s="6">
        <f t="shared" si="100"/>
        <v>2.4599999999997002</v>
      </c>
      <c r="AS1249" s="6">
        <f t="shared" si="101"/>
        <v>1.9356276731751231E-2</v>
      </c>
    </row>
    <row r="1250" spans="39:45">
      <c r="AM1250" s="6">
        <v>2.4699999999997</v>
      </c>
      <c r="AN1250" s="6">
        <f t="shared" si="97"/>
        <v>2.4699999999997</v>
      </c>
      <c r="AO1250" s="6">
        <f t="shared" si="98"/>
        <v>1.8884977141870166E-2</v>
      </c>
      <c r="AP1250" s="6">
        <f t="shared" si="99"/>
        <v>0.99324434739285361</v>
      </c>
      <c r="AR1250" s="6">
        <f t="shared" si="100"/>
        <v>2.4699999999997</v>
      </c>
      <c r="AS1250" s="6">
        <f t="shared" si="101"/>
        <v>1.8884977141870166E-2</v>
      </c>
    </row>
    <row r="1251" spans="39:45">
      <c r="AM1251" s="6">
        <v>2.4799999999997002</v>
      </c>
      <c r="AN1251" s="6">
        <f t="shared" si="97"/>
        <v>2.4799999999997002</v>
      </c>
      <c r="AO1251" s="6">
        <f t="shared" si="98"/>
        <v>1.8423310646875742E-2</v>
      </c>
      <c r="AP1251" s="6">
        <f t="shared" si="99"/>
        <v>0.99343088086444786</v>
      </c>
      <c r="AR1251" s="6">
        <f t="shared" si="100"/>
        <v>2.4799999999997002</v>
      </c>
      <c r="AS1251" s="6">
        <f t="shared" si="101"/>
        <v>1.8423310646875742E-2</v>
      </c>
    </row>
    <row r="1252" spans="39:45">
      <c r="AM1252" s="6">
        <v>2.4899999999997</v>
      </c>
      <c r="AN1252" s="6">
        <f t="shared" si="97"/>
        <v>2.4899999999997</v>
      </c>
      <c r="AO1252" s="6">
        <f t="shared" si="98"/>
        <v>1.797113295405306E-2</v>
      </c>
      <c r="AP1252" s="6">
        <f t="shared" si="99"/>
        <v>0.99361284523505122</v>
      </c>
      <c r="AR1252" s="6">
        <f t="shared" si="100"/>
        <v>2.4899999999997</v>
      </c>
      <c r="AS1252" s="6">
        <f t="shared" si="101"/>
        <v>1.797113295405306E-2</v>
      </c>
    </row>
    <row r="1253" spans="39:45">
      <c r="AM1253" s="6">
        <v>2.4999999999996998</v>
      </c>
      <c r="AN1253" s="6">
        <f t="shared" si="97"/>
        <v>2.4999999999996998</v>
      </c>
      <c r="AO1253" s="6">
        <f t="shared" si="98"/>
        <v>1.7528300493581693E-2</v>
      </c>
      <c r="AP1253" s="6">
        <f t="shared" si="99"/>
        <v>0.99379033467421851</v>
      </c>
      <c r="AR1253" s="6">
        <f t="shared" si="100"/>
        <v>2.4999999999996998</v>
      </c>
      <c r="AS1253" s="6">
        <f t="shared" si="101"/>
        <v>1.7528300493581693E-2</v>
      </c>
    </row>
    <row r="1254" spans="39:45">
      <c r="AM1254" s="6">
        <v>2.5099999999997</v>
      </c>
      <c r="AN1254" s="6">
        <f t="shared" si="97"/>
        <v>2.5099999999997</v>
      </c>
      <c r="AO1254" s="6">
        <f t="shared" si="98"/>
        <v>1.7094670457509811E-2</v>
      </c>
      <c r="AP1254" s="6">
        <f t="shared" si="99"/>
        <v>0.99396344191958219</v>
      </c>
      <c r="AR1254" s="6">
        <f t="shared" si="100"/>
        <v>2.5099999999997</v>
      </c>
      <c r="AS1254" s="6">
        <f t="shared" si="101"/>
        <v>1.7094670457509811E-2</v>
      </c>
    </row>
    <row r="1255" spans="39:45">
      <c r="AM1255" s="6">
        <v>2.5199999999996998</v>
      </c>
      <c r="AN1255" s="6">
        <f t="shared" si="97"/>
        <v>2.5199999999996998</v>
      </c>
      <c r="AO1255" s="6">
        <f t="shared" si="98"/>
        <v>1.6670100837393668E-2</v>
      </c>
      <c r="AP1255" s="6">
        <f t="shared" si="99"/>
        <v>0.99413225828466256</v>
      </c>
      <c r="AR1255" s="6">
        <f t="shared" si="100"/>
        <v>2.5199999999996998</v>
      </c>
      <c r="AS1255" s="6">
        <f t="shared" si="101"/>
        <v>1.6670100837393668E-2</v>
      </c>
    </row>
    <row r="1256" spans="39:45">
      <c r="AM1256" s="6">
        <v>2.5299999999997</v>
      </c>
      <c r="AN1256" s="6">
        <f t="shared" si="97"/>
        <v>2.5299999999997</v>
      </c>
      <c r="AO1256" s="6">
        <f t="shared" si="98"/>
        <v>1.6254450460612833E-2</v>
      </c>
      <c r="AP1256" s="6">
        <f t="shared" si="99"/>
        <v>0.99429687366704433</v>
      </c>
      <c r="AR1256" s="6">
        <f t="shared" si="100"/>
        <v>2.5299999999997</v>
      </c>
      <c r="AS1256" s="6">
        <f t="shared" si="101"/>
        <v>1.6254450460612833E-2</v>
      </c>
    </row>
    <row r="1257" spans="39:45">
      <c r="AM1257" s="6">
        <v>2.5399999999996998</v>
      </c>
      <c r="AN1257" s="6">
        <f t="shared" si="97"/>
        <v>2.5399999999996998</v>
      </c>
      <c r="AO1257" s="6">
        <f t="shared" si="98"/>
        <v>1.5847579025372899E-2</v>
      </c>
      <c r="AP1257" s="6">
        <f t="shared" si="99"/>
        <v>0.99445737655691269</v>
      </c>
      <c r="AR1257" s="6">
        <f t="shared" si="100"/>
        <v>2.5399999999996998</v>
      </c>
      <c r="AS1257" s="6">
        <f t="shared" si="101"/>
        <v>1.5847579025372899E-2</v>
      </c>
    </row>
    <row r="1258" spans="39:45">
      <c r="AM1258" s="6">
        <v>2.5499999999997001</v>
      </c>
      <c r="AN1258" s="6">
        <f t="shared" si="97"/>
        <v>2.5499999999997001</v>
      </c>
      <c r="AO1258" s="6">
        <f t="shared" si="98"/>
        <v>1.5449347134406986E-2</v>
      </c>
      <c r="AP1258" s="6">
        <f t="shared" si="99"/>
        <v>0.99461385404592861</v>
      </c>
      <c r="AR1258" s="6">
        <f t="shared" si="100"/>
        <v>2.5499999999997001</v>
      </c>
      <c r="AS1258" s="6">
        <f t="shared" si="101"/>
        <v>1.5449347134406986E-2</v>
      </c>
    </row>
    <row r="1259" spans="39:45">
      <c r="AM1259" s="6">
        <v>2.5599999999996998</v>
      </c>
      <c r="AN1259" s="6">
        <f t="shared" si="97"/>
        <v>2.5599999999996998</v>
      </c>
      <c r="AO1259" s="6">
        <f t="shared" si="98"/>
        <v>1.5059616327389024E-2</v>
      </c>
      <c r="AP1259" s="6">
        <f t="shared" si="99"/>
        <v>0.99476639183643967</v>
      </c>
      <c r="AR1259" s="6">
        <f t="shared" si="100"/>
        <v>2.5599999999996998</v>
      </c>
      <c r="AS1259" s="6">
        <f t="shared" si="101"/>
        <v>1.5059616327389024E-2</v>
      </c>
    </row>
    <row r="1260" spans="39:45">
      <c r="AM1260" s="6">
        <v>2.5699999999997001</v>
      </c>
      <c r="AN1260" s="6">
        <f t="shared" si="97"/>
        <v>2.5699999999997001</v>
      </c>
      <c r="AO1260" s="6">
        <f t="shared" si="98"/>
        <v>1.4678249112071346E-2</v>
      </c>
      <c r="AP1260" s="6">
        <f t="shared" si="99"/>
        <v>0.99491507425100467</v>
      </c>
      <c r="AR1260" s="6">
        <f t="shared" si="100"/>
        <v>2.5699999999997001</v>
      </c>
      <c r="AS1260" s="6">
        <f t="shared" si="101"/>
        <v>1.4678249112071346E-2</v>
      </c>
    </row>
    <row r="1261" spans="39:45">
      <c r="AM1261" s="6">
        <v>2.5799999999996999</v>
      </c>
      <c r="AN1261" s="6">
        <f t="shared" si="97"/>
        <v>2.5799999999996999</v>
      </c>
      <c r="AO1261" s="6">
        <f t="shared" si="98"/>
        <v>1.4305108994160766E-2</v>
      </c>
      <c r="AP1261" s="6">
        <f t="shared" si="99"/>
        <v>0.99505998424222497</v>
      </c>
      <c r="AR1261" s="6">
        <f t="shared" si="100"/>
        <v>2.5799999999996999</v>
      </c>
      <c r="AS1261" s="6">
        <f t="shared" si="101"/>
        <v>1.4305108994160766E-2</v>
      </c>
    </row>
    <row r="1262" spans="39:45">
      <c r="AM1262" s="6">
        <v>2.5899999999997001</v>
      </c>
      <c r="AN1262" s="6">
        <f t="shared" si="97"/>
        <v>2.5899999999997001</v>
      </c>
      <c r="AO1262" s="6">
        <f t="shared" si="98"/>
        <v>1.3940060505946645E-2</v>
      </c>
      <c r="AP1262" s="6">
        <f t="shared" si="99"/>
        <v>0.99520120340286966</v>
      </c>
      <c r="AR1262" s="6">
        <f t="shared" si="100"/>
        <v>2.5899999999997001</v>
      </c>
      <c r="AS1262" s="6">
        <f t="shared" si="101"/>
        <v>1.3940060505946645E-2</v>
      </c>
    </row>
    <row r="1263" spans="39:45">
      <c r="AM1263" s="6">
        <v>2.5999999999996999</v>
      </c>
      <c r="AN1263" s="6">
        <f t="shared" si="97"/>
        <v>2.5999999999996999</v>
      </c>
      <c r="AO1263" s="6">
        <f t="shared" si="98"/>
        <v>1.3582969233696217E-2</v>
      </c>
      <c r="AP1263" s="6">
        <f t="shared" si="99"/>
        <v>0.99533881197627716</v>
      </c>
      <c r="AR1263" s="6">
        <f t="shared" si="100"/>
        <v>2.5999999999996999</v>
      </c>
      <c r="AS1263" s="6">
        <f t="shared" si="101"/>
        <v>1.3582969233696217E-2</v>
      </c>
    </row>
    <row r="1264" spans="39:45">
      <c r="AM1264" s="6">
        <v>2.6099999999997001</v>
      </c>
      <c r="AN1264" s="6">
        <f t="shared" si="97"/>
        <v>2.6099999999997001</v>
      </c>
      <c r="AO1264" s="6">
        <f t="shared" si="98"/>
        <v>1.3233701843831725E-2</v>
      </c>
      <c r="AP1264" s="6">
        <f t="shared" si="99"/>
        <v>0.99547288886702878</v>
      </c>
      <c r="AR1264" s="6">
        <f t="shared" si="100"/>
        <v>2.6099999999997001</v>
      </c>
      <c r="AS1264" s="6">
        <f t="shared" si="101"/>
        <v>1.3233701843831725E-2</v>
      </c>
    </row>
    <row r="1265" spans="39:45">
      <c r="AM1265" s="6">
        <v>2.6199999999996999</v>
      </c>
      <c r="AN1265" s="6">
        <f t="shared" si="97"/>
        <v>2.6199999999996999</v>
      </c>
      <c r="AO1265" s="6">
        <f t="shared" si="98"/>
        <v>1.2892126107905442E-2</v>
      </c>
      <c r="AP1265" s="6">
        <f t="shared" si="99"/>
        <v>0.99560351165187488</v>
      </c>
      <c r="AR1265" s="6">
        <f t="shared" si="100"/>
        <v>2.6199999999996999</v>
      </c>
      <c r="AS1265" s="6">
        <f t="shared" si="101"/>
        <v>1.2892126107905442E-2</v>
      </c>
    </row>
    <row r="1266" spans="39:45">
      <c r="AM1266" s="6">
        <v>2.6299999999997001</v>
      </c>
      <c r="AN1266" s="6">
        <f t="shared" si="97"/>
        <v>2.6299999999997001</v>
      </c>
      <c r="AO1266" s="6">
        <f t="shared" si="98"/>
        <v>1.2558110926388109E-2</v>
      </c>
      <c r="AP1266" s="6">
        <f t="shared" si="99"/>
        <v>0.99573075659090704</v>
      </c>
      <c r="AR1266" s="6">
        <f t="shared" si="100"/>
        <v>2.6299999999997001</v>
      </c>
      <c r="AS1266" s="6">
        <f t="shared" si="101"/>
        <v>1.2558110926388109E-2</v>
      </c>
    </row>
    <row r="1267" spans="39:45">
      <c r="AM1267" s="6">
        <v>2.6399999999996999</v>
      </c>
      <c r="AN1267" s="6">
        <f t="shared" si="97"/>
        <v>2.6399999999996999</v>
      </c>
      <c r="AO1267" s="6">
        <f t="shared" si="98"/>
        <v>1.2231526351287665E-2</v>
      </c>
      <c r="AP1267" s="6">
        <f t="shared" si="99"/>
        <v>0.99585469863896048</v>
      </c>
      <c r="AR1267" s="6">
        <f t="shared" si="100"/>
        <v>2.6399999999996999</v>
      </c>
      <c r="AS1267" s="6">
        <f t="shared" si="101"/>
        <v>1.2231526351287665E-2</v>
      </c>
    </row>
    <row r="1268" spans="39:45">
      <c r="AM1268" s="6">
        <v>2.6499999999997002</v>
      </c>
      <c r="AN1268" s="6">
        <f t="shared" si="97"/>
        <v>2.6499999999997002</v>
      </c>
      <c r="AO1268" s="6">
        <f t="shared" si="98"/>
        <v>1.1912243607614642E-2</v>
      </c>
      <c r="AP1268" s="6">
        <f t="shared" si="99"/>
        <v>0.99597541145723789</v>
      </c>
      <c r="AR1268" s="6">
        <f t="shared" si="100"/>
        <v>2.6499999999997002</v>
      </c>
      <c r="AS1268" s="6">
        <f t="shared" si="101"/>
        <v>1.1912243607614642E-2</v>
      </c>
    </row>
    <row r="1269" spans="39:45">
      <c r="AM1269" s="6">
        <v>2.6599999999996999</v>
      </c>
      <c r="AN1269" s="6">
        <f t="shared" si="97"/>
        <v>2.6599999999996999</v>
      </c>
      <c r="AO1269" s="6">
        <f t="shared" si="98"/>
        <v>1.1600135113711822E-2</v>
      </c>
      <c r="AP1269" s="6">
        <f t="shared" si="99"/>
        <v>0.99609296742514375</v>
      </c>
      <c r="AR1269" s="6">
        <f t="shared" si="100"/>
        <v>2.6599999999996999</v>
      </c>
      <c r="AS1269" s="6">
        <f t="shared" si="101"/>
        <v>1.1600135113711822E-2</v>
      </c>
    </row>
    <row r="1270" spans="39:45">
      <c r="AM1270" s="6">
        <v>2.6699999999997002</v>
      </c>
      <c r="AN1270" s="6">
        <f t="shared" si="97"/>
        <v>2.6699999999997002</v>
      </c>
      <c r="AO1270" s="6">
        <f t="shared" si="98"/>
        <v>1.1295074500465173E-2</v>
      </c>
      <c r="AP1270" s="6">
        <f t="shared" si="99"/>
        <v>0.99620743765231123</v>
      </c>
      <c r="AR1270" s="6">
        <f t="shared" si="100"/>
        <v>2.6699999999997002</v>
      </c>
      <c r="AS1270" s="6">
        <f t="shared" si="101"/>
        <v>1.1295074500465173E-2</v>
      </c>
    </row>
    <row r="1271" spans="39:45">
      <c r="AM1271" s="6">
        <v>2.6799999999997</v>
      </c>
      <c r="AN1271" s="6">
        <f t="shared" si="97"/>
        <v>2.6799999999997</v>
      </c>
      <c r="AO1271" s="6">
        <f t="shared" si="98"/>
        <v>1.0996936629414419E-2</v>
      </c>
      <c r="AP1271" s="6">
        <f t="shared" si="99"/>
        <v>0.99631889199082169</v>
      </c>
      <c r="AR1271" s="6">
        <f t="shared" si="100"/>
        <v>2.6799999999997</v>
      </c>
      <c r="AS1271" s="6">
        <f t="shared" si="101"/>
        <v>1.0996936629414419E-2</v>
      </c>
    </row>
    <row r="1272" spans="39:45">
      <c r="AM1272" s="6">
        <v>2.6899999999997002</v>
      </c>
      <c r="AN1272" s="6">
        <f t="shared" si="97"/>
        <v>2.6899999999997002</v>
      </c>
      <c r="AO1272" s="6">
        <f t="shared" si="98"/>
        <v>1.0705597609780819E-2</v>
      </c>
      <c r="AP1272" s="6">
        <f t="shared" si="99"/>
        <v>0.99642739904759736</v>
      </c>
      <c r="AR1272" s="6">
        <f t="shared" si="100"/>
        <v>2.6899999999997002</v>
      </c>
      <c r="AS1272" s="6">
        <f t="shared" si="101"/>
        <v>1.0705597609780819E-2</v>
      </c>
    </row>
    <row r="1273" spans="39:45">
      <c r="AM1273" s="6">
        <v>2.6999999999997</v>
      </c>
      <c r="AN1273" s="6">
        <f t="shared" si="97"/>
        <v>2.6999999999997</v>
      </c>
      <c r="AO1273" s="6">
        <f t="shared" si="98"/>
        <v>1.0420934814431035E-2</v>
      </c>
      <c r="AP1273" s="6">
        <f t="shared" si="99"/>
        <v>0.9965330261969565</v>
      </c>
      <c r="AR1273" s="6">
        <f t="shared" si="100"/>
        <v>2.6999999999997</v>
      </c>
      <c r="AS1273" s="6">
        <f t="shared" si="101"/>
        <v>1.0420934814431035E-2</v>
      </c>
    </row>
    <row r="1274" spans="39:45">
      <c r="AM1274" s="6">
        <v>2.7099999999997002</v>
      </c>
      <c r="AN1274" s="6">
        <f t="shared" si="97"/>
        <v>2.7099999999997002</v>
      </c>
      <c r="AO1274" s="6">
        <f t="shared" si="98"/>
        <v>1.0142826894795318E-2</v>
      </c>
      <c r="AP1274" s="6">
        <f t="shared" si="99"/>
        <v>0.99663583959332769</v>
      </c>
      <c r="AR1274" s="6">
        <f t="shared" si="100"/>
        <v>2.7099999999997002</v>
      </c>
      <c r="AS1274" s="6">
        <f t="shared" si="101"/>
        <v>1.0142826894795318E-2</v>
      </c>
    </row>
    <row r="1275" spans="39:45">
      <c r="AM1275" s="6">
        <v>2.7199999999997</v>
      </c>
      <c r="AN1275" s="6">
        <f t="shared" si="97"/>
        <v>2.7199999999997</v>
      </c>
      <c r="AO1275" s="6">
        <f t="shared" si="98"/>
        <v>9.8711537947591896E-3</v>
      </c>
      <c r="AP1275" s="6">
        <f t="shared" si="99"/>
        <v>0.99673590418410574</v>
      </c>
      <c r="AR1275" s="6">
        <f t="shared" si="100"/>
        <v>2.7199999999997</v>
      </c>
      <c r="AS1275" s="6">
        <f t="shared" si="101"/>
        <v>9.8711537947591896E-3</v>
      </c>
    </row>
    <row r="1276" spans="39:45">
      <c r="AM1276" s="6">
        <v>2.7299999999997002</v>
      </c>
      <c r="AN1276" s="6">
        <f t="shared" si="97"/>
        <v>2.7299999999997002</v>
      </c>
      <c r="AO1276" s="6">
        <f t="shared" si="98"/>
        <v>9.6057967635474438E-3</v>
      </c>
      <c r="AP1276" s="6">
        <f t="shared" si="99"/>
        <v>0.99683328372263946</v>
      </c>
      <c r="AR1276" s="6">
        <f t="shared" si="100"/>
        <v>2.7299999999997002</v>
      </c>
      <c r="AS1276" s="6">
        <f t="shared" si="101"/>
        <v>9.6057967635474438E-3</v>
      </c>
    </row>
    <row r="1277" spans="39:45">
      <c r="AM1277" s="6">
        <v>2.7399999999997</v>
      </c>
      <c r="AN1277" s="6">
        <f t="shared" si="97"/>
        <v>2.7399999999997</v>
      </c>
      <c r="AO1277" s="6">
        <f t="shared" si="98"/>
        <v>9.3466383676199701E-3</v>
      </c>
      <c r="AP1277" s="6">
        <f t="shared" si="99"/>
        <v>0.99692804078134689</v>
      </c>
      <c r="AR1277" s="6">
        <f t="shared" si="100"/>
        <v>2.7399999999997</v>
      </c>
      <c r="AS1277" s="6">
        <f t="shared" si="101"/>
        <v>9.3466383676199701E-3</v>
      </c>
    </row>
    <row r="1278" spans="39:45">
      <c r="AM1278" s="6">
        <v>2.7499999999996998</v>
      </c>
      <c r="AN1278" s="6">
        <f t="shared" si="97"/>
        <v>2.7499999999996998</v>
      </c>
      <c r="AO1278" s="6">
        <f t="shared" si="98"/>
        <v>9.093562501598559E-3</v>
      </c>
      <c r="AP1278" s="6">
        <f t="shared" si="99"/>
        <v>0.99702023676494278</v>
      </c>
      <c r="AR1278" s="6">
        <f t="shared" si="100"/>
        <v>2.7499999999996998</v>
      </c>
      <c r="AS1278" s="6">
        <f t="shared" si="101"/>
        <v>9.093562501598559E-3</v>
      </c>
    </row>
    <row r="1279" spans="39:45">
      <c r="AM1279" s="6">
        <v>2.7599999999997</v>
      </c>
      <c r="AN1279" s="6">
        <f t="shared" si="97"/>
        <v>2.7599999999997</v>
      </c>
      <c r="AO1279" s="6">
        <f t="shared" si="98"/>
        <v>8.8464543982445486E-3</v>
      </c>
      <c r="AP1279" s="6">
        <f t="shared" si="99"/>
        <v>0.99710993192377151</v>
      </c>
      <c r="AR1279" s="6">
        <f t="shared" si="100"/>
        <v>2.7599999999997</v>
      </c>
      <c r="AS1279" s="6">
        <f t="shared" si="101"/>
        <v>8.8464543982445486E-3</v>
      </c>
    </row>
    <row r="1280" spans="39:45">
      <c r="AM1280" s="6">
        <v>2.7699999999996998</v>
      </c>
      <c r="AN1280" s="6">
        <f t="shared" si="97"/>
        <v>2.7699999999996998</v>
      </c>
      <c r="AO1280" s="6">
        <f t="shared" si="98"/>
        <v>8.6052006375068289E-3</v>
      </c>
      <c r="AP1280" s="6">
        <f t="shared" si="99"/>
        <v>0.99719718536723212</v>
      </c>
      <c r="AR1280" s="6">
        <f t="shared" si="100"/>
        <v>2.7699999999996998</v>
      </c>
      <c r="AS1280" s="6">
        <f t="shared" si="101"/>
        <v>8.6052006375068289E-3</v>
      </c>
    </row>
    <row r="1281" spans="39:45">
      <c r="AM1281" s="6">
        <v>2.7799999999997</v>
      </c>
      <c r="AN1281" s="6">
        <f t="shared" si="97"/>
        <v>2.7799999999997</v>
      </c>
      <c r="AO1281" s="6">
        <f t="shared" si="98"/>
        <v>8.3696891546600049E-3</v>
      </c>
      <c r="AP1281" s="6">
        <f t="shared" si="99"/>
        <v>0.99728205507729628</v>
      </c>
      <c r="AR1281" s="6">
        <f t="shared" si="100"/>
        <v>2.7799999999997</v>
      </c>
      <c r="AS1281" s="6">
        <f t="shared" si="101"/>
        <v>8.3696891546600049E-3</v>
      </c>
    </row>
    <row r="1282" spans="39:45">
      <c r="AM1282" s="6">
        <v>2.7899999999996998</v>
      </c>
      <c r="AN1282" s="6">
        <f t="shared" si="97"/>
        <v>2.7899999999996998</v>
      </c>
      <c r="AO1282" s="6">
        <f t="shared" si="98"/>
        <v>8.1398092475528372E-3</v>
      </c>
      <c r="AP1282" s="6">
        <f t="shared" si="99"/>
        <v>0.99736459792209275</v>
      </c>
      <c r="AR1282" s="6">
        <f t="shared" si="100"/>
        <v>2.7899999999996998</v>
      </c>
      <c r="AS1282" s="6">
        <f t="shared" si="101"/>
        <v>8.1398092475528372E-3</v>
      </c>
    </row>
    <row r="1283" spans="39:45">
      <c r="AM1283" s="6">
        <v>2.7999999999997001</v>
      </c>
      <c r="AN1283" s="6">
        <f t="shared" ref="AN1283:AN1346" si="102">AM1283+$C$2</f>
        <v>2.7999999999997001</v>
      </c>
      <c r="AO1283" s="6">
        <f t="shared" ref="AO1283:AO1346" si="103">NORMDIST(AN1283,$C$2,$C$3,FALSE)</f>
        <v>7.9154515829866108E-3</v>
      </c>
      <c r="AP1283" s="6">
        <f t="shared" ref="AP1283:AP1346" si="104">NORMDIST(AN1283,$C$2,$C$3,TRUE)</f>
        <v>0.99744486966956969</v>
      </c>
      <c r="AR1283" s="6">
        <f t="shared" si="100"/>
        <v>2.7999999999997001</v>
      </c>
      <c r="AS1283" s="6">
        <f t="shared" si="101"/>
        <v>7.9154515829866108E-3</v>
      </c>
    </row>
    <row r="1284" spans="39:45">
      <c r="AM1284" s="6">
        <v>2.8099999999996998</v>
      </c>
      <c r="AN1284" s="6">
        <f t="shared" si="102"/>
        <v>2.8099999999996998</v>
      </c>
      <c r="AO1284" s="6">
        <f t="shared" si="103"/>
        <v>7.6965082022438149E-3</v>
      </c>
      <c r="AP1284" s="6">
        <f t="shared" si="104"/>
        <v>0.99752292500121198</v>
      </c>
      <c r="AR1284" s="6">
        <f t="shared" ref="AR1284:AR1347" si="105">AM1284</f>
        <v>2.8099999999996998</v>
      </c>
      <c r="AS1284" s="6">
        <f t="shared" ref="AS1284:AS1347" si="106">NORMDIST(AR1284,0,1,FALSE)</f>
        <v>7.6965082022438149E-3</v>
      </c>
    </row>
    <row r="1285" spans="39:45">
      <c r="AM1285" s="6">
        <v>2.8199999999997001</v>
      </c>
      <c r="AN1285" s="6">
        <f t="shared" si="102"/>
        <v>2.8199999999997001</v>
      </c>
      <c r="AO1285" s="6">
        <f t="shared" si="103"/>
        <v>7.4828725257868869E-3</v>
      </c>
      <c r="AP1285" s="6">
        <f t="shared" si="104"/>
        <v>0.99759881752580837</v>
      </c>
      <c r="AR1285" s="6">
        <f t="shared" si="105"/>
        <v>2.8199999999997001</v>
      </c>
      <c r="AS1285" s="6">
        <f t="shared" si="106"/>
        <v>7.4828725257868869E-3</v>
      </c>
    </row>
    <row r="1286" spans="39:45">
      <c r="AM1286" s="6">
        <v>2.8299999999996999</v>
      </c>
      <c r="AN1286" s="6">
        <f t="shared" si="102"/>
        <v>2.8299999999996999</v>
      </c>
      <c r="AO1286" s="6">
        <f t="shared" si="103"/>
        <v>7.2744393571473999E-3</v>
      </c>
      <c r="AP1286" s="6">
        <f t="shared" si="104"/>
        <v>0.99767259979326628</v>
      </c>
      <c r="AR1286" s="6">
        <f t="shared" si="105"/>
        <v>2.8299999999996999</v>
      </c>
      <c r="AS1286" s="6">
        <f t="shared" si="106"/>
        <v>7.2744393571473999E-3</v>
      </c>
    </row>
    <row r="1287" spans="39:45">
      <c r="AM1287" s="6">
        <v>2.8399999999997001</v>
      </c>
      <c r="AN1287" s="6">
        <f t="shared" si="102"/>
        <v>2.8399999999997001</v>
      </c>
      <c r="AO1287" s="6">
        <f t="shared" si="103"/>
        <v>7.0711048860254717E-3</v>
      </c>
      <c r="AP1287" s="6">
        <f t="shared" si="104"/>
        <v>0.99774432330845553</v>
      </c>
      <c r="AR1287" s="6">
        <f t="shared" si="105"/>
        <v>2.8399999999997001</v>
      </c>
      <c r="AS1287" s="6">
        <f t="shared" si="106"/>
        <v>7.0711048860254717E-3</v>
      </c>
    </row>
    <row r="1288" spans="39:45">
      <c r="AM1288" s="6">
        <v>2.8499999999996999</v>
      </c>
      <c r="AN1288" s="6">
        <f t="shared" si="102"/>
        <v>2.8499999999996999</v>
      </c>
      <c r="AO1288" s="6">
        <f t="shared" si="103"/>
        <v>6.8727666906198484E-3</v>
      </c>
      <c r="AP1288" s="6">
        <f t="shared" si="104"/>
        <v>0.99781403854508466</v>
      </c>
      <c r="AR1288" s="6">
        <f t="shared" si="105"/>
        <v>2.8499999999996999</v>
      </c>
      <c r="AS1288" s="6">
        <f t="shared" si="106"/>
        <v>6.8727666906198484E-3</v>
      </c>
    </row>
    <row r="1289" spans="39:45">
      <c r="AM1289" s="6">
        <v>2.8599999999997001</v>
      </c>
      <c r="AN1289" s="6">
        <f t="shared" si="102"/>
        <v>2.8599999999997001</v>
      </c>
      <c r="AO1289" s="6">
        <f t="shared" si="103"/>
        <v>6.6793237392083439E-3</v>
      </c>
      <c r="AP1289" s="6">
        <f t="shared" si="104"/>
        <v>0.99788179495959362</v>
      </c>
      <c r="AR1289" s="6">
        <f t="shared" si="105"/>
        <v>2.8599999999997001</v>
      </c>
      <c r="AS1289" s="6">
        <f t="shared" si="106"/>
        <v>6.6793237392083439E-3</v>
      </c>
    </row>
    <row r="1290" spans="39:45">
      <c r="AM1290" s="6">
        <v>2.8699999999996999</v>
      </c>
      <c r="AN1290" s="6">
        <f t="shared" si="102"/>
        <v>2.8699999999996999</v>
      </c>
      <c r="AO1290" s="6">
        <f t="shared" si="103"/>
        <v>6.4906763909989553E-3</v>
      </c>
      <c r="AP1290" s="6">
        <f t="shared" si="104"/>
        <v>0.99794764100505828</v>
      </c>
      <c r="AR1290" s="6">
        <f t="shared" si="105"/>
        <v>2.8699999999996999</v>
      </c>
      <c r="AS1290" s="6">
        <f t="shared" si="106"/>
        <v>6.4906763909989553E-3</v>
      </c>
    </row>
    <row r="1291" spans="39:45">
      <c r="AM1291" s="6">
        <v>2.8799999999997001</v>
      </c>
      <c r="AN1291" s="6">
        <f t="shared" si="102"/>
        <v>2.8799999999997001</v>
      </c>
      <c r="AO1291" s="6">
        <f t="shared" si="103"/>
        <v>6.3067263962713711E-3</v>
      </c>
      <c r="AP1291" s="6">
        <f t="shared" si="104"/>
        <v>0.9980116241451038</v>
      </c>
      <c r="AR1291" s="6">
        <f t="shared" si="105"/>
        <v>2.8799999999997001</v>
      </c>
      <c r="AS1291" s="6">
        <f t="shared" si="106"/>
        <v>6.3067263962713711E-3</v>
      </c>
    </row>
    <row r="1292" spans="39:45">
      <c r="AM1292" s="6">
        <v>2.8899999999996999</v>
      </c>
      <c r="AN1292" s="6">
        <f t="shared" si="102"/>
        <v>2.8899999999996999</v>
      </c>
      <c r="AO1292" s="6">
        <f t="shared" si="103"/>
        <v>6.1273768958289981E-3</v>
      </c>
      <c r="AP1292" s="6">
        <f t="shared" si="104"/>
        <v>0.99807379086781034</v>
      </c>
      <c r="AR1292" s="6">
        <f t="shared" si="105"/>
        <v>2.8899999999996999</v>
      </c>
      <c r="AS1292" s="6">
        <f t="shared" si="106"/>
        <v>6.1273768958289981E-3</v>
      </c>
    </row>
    <row r="1293" spans="39:45">
      <c r="AM1293" s="6">
        <v>2.8999999999997002</v>
      </c>
      <c r="AN1293" s="6">
        <f t="shared" si="102"/>
        <v>2.8999999999997002</v>
      </c>
      <c r="AO1293" s="6">
        <f t="shared" si="103"/>
        <v>5.9525324197810285E-3</v>
      </c>
      <c r="AP1293" s="6">
        <f t="shared" si="104"/>
        <v>0.99813418669961429</v>
      </c>
      <c r="AR1293" s="6">
        <f t="shared" si="105"/>
        <v>2.8999999999997002</v>
      </c>
      <c r="AS1293" s="6">
        <f t="shared" si="106"/>
        <v>5.9525324197810285E-3</v>
      </c>
    </row>
    <row r="1294" spans="39:45">
      <c r="AM1294" s="6">
        <v>2.9099999999996999</v>
      </c>
      <c r="AN1294" s="6">
        <f t="shared" si="102"/>
        <v>2.9099999999996999</v>
      </c>
      <c r="AO1294" s="6">
        <f t="shared" si="103"/>
        <v>5.7820988856745253E-3</v>
      </c>
      <c r="AP1294" s="6">
        <f t="shared" si="104"/>
        <v>0.99819285621919207</v>
      </c>
      <c r="AR1294" s="6">
        <f t="shared" si="105"/>
        <v>2.9099999999996999</v>
      </c>
      <c r="AS1294" s="6">
        <f t="shared" si="106"/>
        <v>5.7820988856745253E-3</v>
      </c>
    </row>
    <row r="1295" spans="39:45">
      <c r="AM1295" s="6">
        <v>2.9199999999997002</v>
      </c>
      <c r="AN1295" s="6">
        <f t="shared" si="102"/>
        <v>2.9199999999997002</v>
      </c>
      <c r="AO1295" s="6">
        <f t="shared" si="103"/>
        <v>5.6159835959958809E-3</v>
      </c>
      <c r="AP1295" s="6">
        <f t="shared" si="104"/>
        <v>0.99824984307132236</v>
      </c>
      <c r="AR1295" s="6">
        <f t="shared" si="105"/>
        <v>2.9199999999997002</v>
      </c>
      <c r="AS1295" s="6">
        <f t="shared" si="106"/>
        <v>5.6159835959958809E-3</v>
      </c>
    </row>
    <row r="1296" spans="39:45">
      <c r="AM1296" s="6">
        <v>2.9299999999997</v>
      </c>
      <c r="AN1296" s="6">
        <f t="shared" si="102"/>
        <v>2.9299999999997</v>
      </c>
      <c r="AO1296" s="6">
        <f t="shared" si="103"/>
        <v>5.454095235061341E-3</v>
      </c>
      <c r="AP1296" s="6">
        <f t="shared" si="104"/>
        <v>0.99830518998072093</v>
      </c>
      <c r="AR1296" s="6">
        <f t="shared" si="105"/>
        <v>2.9299999999997</v>
      </c>
      <c r="AS1296" s="6">
        <f t="shared" si="106"/>
        <v>5.454095235061341E-3</v>
      </c>
    </row>
    <row r="1297" spans="39:45">
      <c r="AM1297" s="6">
        <v>2.9399999999997002</v>
      </c>
      <c r="AN1297" s="6">
        <f t="shared" si="102"/>
        <v>2.9399999999997002</v>
      </c>
      <c r="AO1297" s="6">
        <f t="shared" si="103"/>
        <v>5.2963438653156857E-3</v>
      </c>
      <c r="AP1297" s="6">
        <f t="shared" si="104"/>
        <v>0.99835893876584147</v>
      </c>
      <c r="AR1297" s="6">
        <f t="shared" si="105"/>
        <v>2.9399999999997002</v>
      </c>
      <c r="AS1297" s="6">
        <f t="shared" si="106"/>
        <v>5.2963438653156857E-3</v>
      </c>
    </row>
    <row r="1298" spans="39:45">
      <c r="AM1298" s="6">
        <v>2.9499999999997</v>
      </c>
      <c r="AN1298" s="6">
        <f t="shared" si="102"/>
        <v>2.9499999999997</v>
      </c>
      <c r="AO1298" s="6">
        <f t="shared" si="103"/>
        <v>5.142640923058492E-3</v>
      </c>
      <c r="AP1298" s="6">
        <f t="shared" si="104"/>
        <v>0.99841113035263351</v>
      </c>
      <c r="AR1298" s="6">
        <f t="shared" si="105"/>
        <v>2.9499999999997</v>
      </c>
      <c r="AS1298" s="6">
        <f t="shared" si="106"/>
        <v>5.142640923058492E-3</v>
      </c>
    </row>
    <row r="1299" spans="39:45">
      <c r="AM1299" s="6">
        <v>2.9599999999997002</v>
      </c>
      <c r="AN1299" s="6">
        <f t="shared" si="102"/>
        <v>2.9599999999997002</v>
      </c>
      <c r="AO1299" s="6">
        <f t="shared" si="103"/>
        <v>4.992899213616806E-3</v>
      </c>
      <c r="AP1299" s="6">
        <f t="shared" si="104"/>
        <v>0.9984618047882603</v>
      </c>
      <c r="AR1299" s="6">
        <f t="shared" si="105"/>
        <v>2.9599999999997002</v>
      </c>
      <c r="AS1299" s="6">
        <f t="shared" si="106"/>
        <v>4.992899213616806E-3</v>
      </c>
    </row>
    <row r="1300" spans="39:45">
      <c r="AM1300" s="6">
        <v>2.9699999999997</v>
      </c>
      <c r="AN1300" s="6">
        <f t="shared" si="102"/>
        <v>2.9699999999997</v>
      </c>
      <c r="AO1300" s="6">
        <f t="shared" si="103"/>
        <v>4.8470329059832652E-3</v>
      </c>
      <c r="AP1300" s="6">
        <f t="shared" si="104"/>
        <v>0.998511001254761</v>
      </c>
      <c r="AR1300" s="6">
        <f t="shared" si="105"/>
        <v>2.9699999999997</v>
      </c>
      <c r="AS1300" s="6">
        <f t="shared" si="106"/>
        <v>4.8470329059832652E-3</v>
      </c>
    </row>
    <row r="1301" spans="39:45">
      <c r="AM1301" s="6">
        <v>2.9799999999997002</v>
      </c>
      <c r="AN1301" s="6">
        <f t="shared" si="102"/>
        <v>2.9799999999997002</v>
      </c>
      <c r="AO1301" s="6">
        <f t="shared" si="103"/>
        <v>4.7049575269381833E-3</v>
      </c>
      <c r="AP1301" s="6">
        <f t="shared" si="104"/>
        <v>0.99855875808265893</v>
      </c>
      <c r="AR1301" s="6">
        <f t="shared" si="105"/>
        <v>2.9799999999997002</v>
      </c>
      <c r="AS1301" s="6">
        <f t="shared" si="106"/>
        <v>4.7049575269381833E-3</v>
      </c>
    </row>
    <row r="1302" spans="39:45">
      <c r="AM1302" s="6">
        <v>2.9899999999997</v>
      </c>
      <c r="AN1302" s="6">
        <f t="shared" si="102"/>
        <v>2.9899999999997</v>
      </c>
      <c r="AO1302" s="6">
        <f t="shared" si="103"/>
        <v>4.5665899546742401E-3</v>
      </c>
      <c r="AP1302" s="6">
        <f t="shared" si="104"/>
        <v>0.99860511276450659</v>
      </c>
      <c r="AR1302" s="6">
        <f t="shared" si="105"/>
        <v>2.9899999999997</v>
      </c>
      <c r="AS1302" s="6">
        <f t="shared" si="106"/>
        <v>4.5665899546742401E-3</v>
      </c>
    </row>
    <row r="1303" spans="39:45">
      <c r="AM1303" s="8">
        <v>2.9999999999996998</v>
      </c>
      <c r="AN1303" s="8">
        <f t="shared" si="102"/>
        <v>2.9999999999996998</v>
      </c>
      <c r="AO1303" s="8">
        <f t="shared" si="103"/>
        <v>4.4318484119419983E-3</v>
      </c>
      <c r="AP1303" s="8">
        <f t="shared" si="104"/>
        <v>0.99865010196836845</v>
      </c>
      <c r="AR1303" s="6">
        <f t="shared" si="105"/>
        <v>2.9999999999996998</v>
      </c>
      <c r="AS1303" s="6">
        <f t="shared" si="106"/>
        <v>4.4318484119419983E-3</v>
      </c>
    </row>
    <row r="1304" spans="39:45">
      <c r="AM1304" s="6">
        <v>3.0099999999997</v>
      </c>
      <c r="AN1304" s="6">
        <f t="shared" si="102"/>
        <v>3.0099999999997</v>
      </c>
      <c r="AO1304" s="6">
        <f t="shared" si="103"/>
        <v>4.3006524587343303E-3</v>
      </c>
      <c r="AP1304" s="6">
        <f t="shared" si="104"/>
        <v>0.99869376155122924</v>
      </c>
      <c r="AR1304" s="6">
        <f t="shared" si="105"/>
        <v>3.0099999999997</v>
      </c>
      <c r="AS1304" s="6">
        <f t="shared" si="106"/>
        <v>4.3006524587343303E-3</v>
      </c>
    </row>
    <row r="1305" spans="39:45">
      <c r="AM1305" s="6">
        <v>3.0199999999996998</v>
      </c>
      <c r="AN1305" s="6">
        <f t="shared" si="102"/>
        <v>3.0199999999996998</v>
      </c>
      <c r="AO1305" s="6">
        <f t="shared" si="103"/>
        <v>4.1729229845277457E-3</v>
      </c>
      <c r="AP1305" s="6">
        <f t="shared" si="104"/>
        <v>0.99873612657232647</v>
      </c>
      <c r="AR1305" s="6">
        <f t="shared" si="105"/>
        <v>3.0199999999996998</v>
      </c>
      <c r="AS1305" s="6">
        <f t="shared" si="106"/>
        <v>4.1729229845277457E-3</v>
      </c>
    </row>
    <row r="1306" spans="39:45">
      <c r="AM1306" s="6">
        <v>3.0299999999997</v>
      </c>
      <c r="AN1306" s="6">
        <f t="shared" si="102"/>
        <v>3.0299999999997</v>
      </c>
      <c r="AO1306" s="6">
        <f t="shared" si="103"/>
        <v>4.0485822000981076E-3</v>
      </c>
      <c r="AP1306" s="6">
        <f t="shared" si="104"/>
        <v>0.9987772313064065</v>
      </c>
      <c r="AR1306" s="6">
        <f t="shared" si="105"/>
        <v>3.0299999999997</v>
      </c>
      <c r="AS1306" s="6">
        <f t="shared" si="106"/>
        <v>4.0485822000981076E-3</v>
      </c>
    </row>
    <row r="1307" spans="39:45">
      <c r="AM1307" s="6">
        <v>3.0399999999996998</v>
      </c>
      <c r="AN1307" s="6">
        <f t="shared" si="102"/>
        <v>3.0399999999996998</v>
      </c>
      <c r="AO1307" s="6">
        <f t="shared" si="103"/>
        <v>3.9275536289283611E-3</v>
      </c>
      <c r="AP1307" s="6">
        <f t="shared" si="104"/>
        <v>0.99881710925689449</v>
      </c>
      <c r="AR1307" s="6">
        <f t="shared" si="105"/>
        <v>3.0399999999996998</v>
      </c>
      <c r="AS1307" s="6">
        <f t="shared" si="106"/>
        <v>3.9275536289283611E-3</v>
      </c>
    </row>
    <row r="1308" spans="39:45">
      <c r="AM1308" s="6">
        <v>3.0499999999997001</v>
      </c>
      <c r="AN1308" s="6">
        <f t="shared" si="102"/>
        <v>3.0499999999997001</v>
      </c>
      <c r="AO1308" s="6">
        <f t="shared" si="103"/>
        <v>3.8097620982252916E-3</v>
      </c>
      <c r="AP1308" s="6">
        <f t="shared" si="104"/>
        <v>0.99885579316897655</v>
      </c>
      <c r="AR1308" s="6">
        <f t="shared" si="105"/>
        <v>3.0499999999997001</v>
      </c>
      <c r="AS1308" s="6">
        <f t="shared" si="106"/>
        <v>3.8097620982252916E-3</v>
      </c>
    </row>
    <row r="1309" spans="39:45">
      <c r="AM1309" s="6">
        <v>3.0599999999996998</v>
      </c>
      <c r="AN1309" s="6">
        <f t="shared" si="102"/>
        <v>3.0599999999996998</v>
      </c>
      <c r="AO1309" s="6">
        <f t="shared" si="103"/>
        <v>3.695133729562428E-3</v>
      </c>
      <c r="AP1309" s="6">
        <f t="shared" si="104"/>
        <v>0.99889331504258938</v>
      </c>
      <c r="AR1309" s="6">
        <f t="shared" si="105"/>
        <v>3.0599999999996998</v>
      </c>
      <c r="AS1309" s="6">
        <f t="shared" si="106"/>
        <v>3.695133729562428E-3</v>
      </c>
    </row>
    <row r="1310" spans="39:45">
      <c r="AM1310" s="6">
        <v>3.0699999999997001</v>
      </c>
      <c r="AN1310" s="6">
        <f t="shared" si="102"/>
        <v>3.0699999999997001</v>
      </c>
      <c r="AO1310" s="6">
        <f t="shared" si="103"/>
        <v>3.5835959291656587E-3</v>
      </c>
      <c r="AP1310" s="6">
        <f t="shared" si="104"/>
        <v>0.99892970614531995</v>
      </c>
      <c r="AR1310" s="6">
        <f t="shared" si="105"/>
        <v>3.0699999999997001</v>
      </c>
      <c r="AS1310" s="6">
        <f t="shared" si="106"/>
        <v>3.5835959291656587E-3</v>
      </c>
    </row>
    <row r="1311" spans="39:45">
      <c r="AM1311" s="6">
        <v>3.0799999999996999</v>
      </c>
      <c r="AN1311" s="6">
        <f t="shared" si="102"/>
        <v>3.0799999999996999</v>
      </c>
      <c r="AO1311" s="6">
        <f t="shared" si="103"/>
        <v>3.4750773778581502E-3</v>
      </c>
      <c r="AP1311" s="6">
        <f t="shared" si="104"/>
        <v>0.99896499702519581</v>
      </c>
      <c r="AR1311" s="6">
        <f t="shared" si="105"/>
        <v>3.0799999999996999</v>
      </c>
      <c r="AS1311" s="6">
        <f t="shared" si="106"/>
        <v>3.4750773778581502E-3</v>
      </c>
    </row>
    <row r="1312" spans="39:45">
      <c r="AM1312" s="6">
        <v>3.0899999999997001</v>
      </c>
      <c r="AN1312" s="6">
        <f t="shared" si="102"/>
        <v>3.0899999999997001</v>
      </c>
      <c r="AO1312" s="6">
        <f t="shared" si="103"/>
        <v>3.369508020680602E-3</v>
      </c>
      <c r="AP1312" s="6">
        <f t="shared" si="104"/>
        <v>0.99899921752338527</v>
      </c>
      <c r="AR1312" s="6">
        <f t="shared" si="105"/>
        <v>3.0899999999997001</v>
      </c>
      <c r="AS1312" s="6">
        <f t="shared" si="106"/>
        <v>3.369508020680602E-3</v>
      </c>
    </row>
    <row r="1313" spans="39:45">
      <c r="AM1313" s="6">
        <v>3.0999999999996999</v>
      </c>
      <c r="AN1313" s="6">
        <f t="shared" si="102"/>
        <v>3.0999999999996999</v>
      </c>
      <c r="AO1313" s="6">
        <f t="shared" si="103"/>
        <v>3.2668190562029588E-3</v>
      </c>
      <c r="AP1313" s="6">
        <f t="shared" si="104"/>
        <v>0.99903239678678046</v>
      </c>
      <c r="AR1313" s="6">
        <f t="shared" si="105"/>
        <v>3.0999999999996999</v>
      </c>
      <c r="AS1313" s="6">
        <f t="shared" si="106"/>
        <v>3.2668190562029588E-3</v>
      </c>
    </row>
    <row r="1314" spans="39:45">
      <c r="AM1314" s="6">
        <v>3.1099999999997001</v>
      </c>
      <c r="AN1314" s="6">
        <f t="shared" si="102"/>
        <v>3.1099999999997001</v>
      </c>
      <c r="AO1314" s="6">
        <f t="shared" si="103"/>
        <v>3.166942925543031E-3</v>
      </c>
      <c r="AP1314" s="6">
        <f t="shared" si="104"/>
        <v>0.99906456328048476</v>
      </c>
      <c r="AR1314" s="6">
        <f t="shared" si="105"/>
        <v>3.1099999999997001</v>
      </c>
      <c r="AS1314" s="6">
        <f t="shared" si="106"/>
        <v>3.166942925543031E-3</v>
      </c>
    </row>
    <row r="1315" spans="39:45">
      <c r="AM1315" s="6">
        <v>3.1199999999996999</v>
      </c>
      <c r="AN1315" s="6">
        <f t="shared" si="102"/>
        <v>3.1199999999996999</v>
      </c>
      <c r="AO1315" s="6">
        <f t="shared" si="103"/>
        <v>3.0698133011076165E-3</v>
      </c>
      <c r="AP1315" s="6">
        <f t="shared" si="104"/>
        <v>0.99909574480017693</v>
      </c>
      <c r="AR1315" s="6">
        <f t="shared" si="105"/>
        <v>3.1199999999996999</v>
      </c>
      <c r="AS1315" s="6">
        <f t="shared" si="106"/>
        <v>3.0698133011076165E-3</v>
      </c>
    </row>
    <row r="1316" spans="39:45">
      <c r="AM1316" s="6">
        <v>3.1299999999997001</v>
      </c>
      <c r="AN1316" s="6">
        <f t="shared" si="102"/>
        <v>3.1299999999997001</v>
      </c>
      <c r="AO1316" s="6">
        <f t="shared" si="103"/>
        <v>2.9753650750710438E-3</v>
      </c>
      <c r="AP1316" s="6">
        <f t="shared" si="104"/>
        <v>0.99912596848436719</v>
      </c>
      <c r="AR1316" s="6">
        <f t="shared" si="105"/>
        <v>3.1299999999997001</v>
      </c>
      <c r="AS1316" s="6">
        <f t="shared" si="106"/>
        <v>2.9753650750710438E-3</v>
      </c>
    </row>
    <row r="1317" spans="39:45">
      <c r="AM1317" s="6">
        <v>3.1399999999996999</v>
      </c>
      <c r="AN1317" s="6">
        <f t="shared" si="102"/>
        <v>3.1399999999996999</v>
      </c>
      <c r="AO1317" s="6">
        <f t="shared" si="103"/>
        <v>2.8835343476061562E-3</v>
      </c>
      <c r="AP1317" s="6">
        <f t="shared" si="104"/>
        <v>0.9991552608265406</v>
      </c>
      <c r="AR1317" s="6">
        <f t="shared" si="105"/>
        <v>3.1399999999996999</v>
      </c>
      <c r="AS1317" s="6">
        <f t="shared" si="106"/>
        <v>2.8835343476061562E-3</v>
      </c>
    </row>
    <row r="1318" spans="39:45">
      <c r="AM1318" s="6">
        <v>3.1499999999997002</v>
      </c>
      <c r="AN1318" s="6">
        <f t="shared" si="102"/>
        <v>3.1499999999997002</v>
      </c>
      <c r="AO1318" s="6">
        <f t="shared" si="103"/>
        <v>2.7942584148820853E-3</v>
      </c>
      <c r="AP1318" s="6">
        <f t="shared" si="104"/>
        <v>0.99918364768717061</v>
      </c>
      <c r="AR1318" s="6">
        <f t="shared" si="105"/>
        <v>3.1499999999997002</v>
      </c>
      <c r="AS1318" s="6">
        <f t="shared" si="106"/>
        <v>2.7942584148820853E-3</v>
      </c>
    </row>
    <row r="1319" spans="39:45">
      <c r="AM1319" s="6">
        <v>3.1599999999996999</v>
      </c>
      <c r="AN1319" s="6">
        <f t="shared" si="102"/>
        <v>3.1599999999996999</v>
      </c>
      <c r="AO1319" s="6">
        <f t="shared" si="103"/>
        <v>2.7074757568432677E-3</v>
      </c>
      <c r="AP1319" s="6">
        <f t="shared" si="104"/>
        <v>0.99921115430562368</v>
      </c>
      <c r="AR1319" s="6">
        <f t="shared" si="105"/>
        <v>3.1599999999996999</v>
      </c>
      <c r="AS1319" s="6">
        <f t="shared" si="106"/>
        <v>2.7074757568432677E-3</v>
      </c>
    </row>
    <row r="1320" spans="39:45">
      <c r="AM1320" s="6">
        <v>3.1699999999997002</v>
      </c>
      <c r="AN1320" s="6">
        <f t="shared" si="102"/>
        <v>3.1699999999997002</v>
      </c>
      <c r="AO1320" s="6">
        <f t="shared" si="103"/>
        <v>2.6231260247835172E-3</v>
      </c>
      <c r="AP1320" s="6">
        <f t="shared" si="104"/>
        <v>0.99923780531193196</v>
      </c>
      <c r="AR1320" s="6">
        <f t="shared" si="105"/>
        <v>3.1699999999997002</v>
      </c>
      <c r="AS1320" s="6">
        <f t="shared" si="106"/>
        <v>2.6231260247835172E-3</v>
      </c>
    </row>
    <row r="1321" spans="39:45">
      <c r="AM1321" s="6">
        <v>3.1799999999997</v>
      </c>
      <c r="AN1321" s="6">
        <f t="shared" si="102"/>
        <v>3.1799999999997</v>
      </c>
      <c r="AO1321" s="6">
        <f t="shared" si="103"/>
        <v>2.5411500287289474E-3</v>
      </c>
      <c r="AP1321" s="6">
        <f t="shared" si="104"/>
        <v>0.99926362473844532</v>
      </c>
      <c r="AR1321" s="6">
        <f t="shared" si="105"/>
        <v>3.1799999999997</v>
      </c>
      <c r="AS1321" s="6">
        <f t="shared" si="106"/>
        <v>2.5411500287289474E-3</v>
      </c>
    </row>
    <row r="1322" spans="39:45">
      <c r="AM1322" s="6">
        <v>3.1899999999997002</v>
      </c>
      <c r="AN1322" s="6">
        <f t="shared" si="102"/>
        <v>3.1899999999997002</v>
      </c>
      <c r="AO1322" s="6">
        <f t="shared" si="103"/>
        <v>2.4614897246430551E-3</v>
      </c>
      <c r="AP1322" s="6">
        <f t="shared" si="104"/>
        <v>0.9992886360313542</v>
      </c>
      <c r="AR1322" s="6">
        <f t="shared" si="105"/>
        <v>3.1899999999997002</v>
      </c>
      <c r="AS1322" s="6">
        <f t="shared" si="106"/>
        <v>2.4614897246430551E-3</v>
      </c>
    </row>
    <row r="1323" spans="39:45">
      <c r="AM1323" s="6">
        <v>3.1999999999997</v>
      </c>
      <c r="AN1323" s="6">
        <f t="shared" si="102"/>
        <v>3.1999999999997</v>
      </c>
      <c r="AO1323" s="6">
        <f t="shared" si="103"/>
        <v>2.3840882014671311E-3</v>
      </c>
      <c r="AP1323" s="6">
        <f t="shared" si="104"/>
        <v>0.99931286206208358</v>
      </c>
      <c r="AR1323" s="6">
        <f t="shared" si="105"/>
        <v>3.1999999999997</v>
      </c>
      <c r="AS1323" s="6">
        <f t="shared" si="106"/>
        <v>2.3840882014671311E-3</v>
      </c>
    </row>
    <row r="1324" spans="39:45">
      <c r="AM1324" s="6">
        <v>3.2099999999997002</v>
      </c>
      <c r="AN1324" s="6">
        <f t="shared" si="102"/>
        <v>3.2099999999997002</v>
      </c>
      <c r="AO1324" s="6">
        <f t="shared" si="103"/>
        <v>2.3088896680087184E-3</v>
      </c>
      <c r="AP1324" s="6">
        <f t="shared" si="104"/>
        <v>0.99933632513855941</v>
      </c>
      <c r="AR1324" s="6">
        <f t="shared" si="105"/>
        <v>3.2099999999997002</v>
      </c>
      <c r="AS1324" s="6">
        <f t="shared" si="106"/>
        <v>2.3088896680087184E-3</v>
      </c>
    </row>
    <row r="1325" spans="39:45">
      <c r="AM1325" s="6">
        <v>3.2199999999997</v>
      </c>
      <c r="AN1325" s="6">
        <f t="shared" si="102"/>
        <v>3.2199999999997</v>
      </c>
      <c r="AO1325" s="6">
        <f t="shared" si="103"/>
        <v>2.2358394396906987E-3</v>
      </c>
      <c r="AP1325" s="6">
        <f t="shared" si="104"/>
        <v>0.99935904701633949</v>
      </c>
      <c r="AR1325" s="6">
        <f t="shared" si="105"/>
        <v>3.2199999999997</v>
      </c>
      <c r="AS1325" s="6">
        <f t="shared" si="106"/>
        <v>2.2358394396906987E-3</v>
      </c>
    </row>
    <row r="1326" spans="39:45">
      <c r="AM1326" s="6">
        <v>3.2299999999997002</v>
      </c>
      <c r="AN1326" s="6">
        <f t="shared" si="102"/>
        <v>3.2299999999997002</v>
      </c>
      <c r="AO1326" s="6">
        <f t="shared" si="103"/>
        <v>2.1648839251731575E-3</v>
      </c>
      <c r="AP1326" s="6">
        <f t="shared" si="104"/>
        <v>0.99938104890961232</v>
      </c>
      <c r="AR1326" s="6">
        <f t="shared" si="105"/>
        <v>3.2299999999997002</v>
      </c>
      <c r="AS1326" s="6">
        <f t="shared" si="106"/>
        <v>2.1648839251731575E-3</v>
      </c>
    </row>
    <row r="1327" spans="39:45">
      <c r="AM1327" s="6">
        <v>3.2399999999997</v>
      </c>
      <c r="AN1327" s="6">
        <f t="shared" si="102"/>
        <v>3.2399999999997</v>
      </c>
      <c r="AO1327" s="6">
        <f t="shared" si="103"/>
        <v>2.0959706128599797E-3</v>
      </c>
      <c r="AP1327" s="6">
        <f t="shared" si="104"/>
        <v>0.99940235150206513</v>
      </c>
      <c r="AR1327" s="6">
        <f t="shared" si="105"/>
        <v>3.2399999999997</v>
      </c>
      <c r="AS1327" s="6">
        <f t="shared" si="106"/>
        <v>2.0959706128599797E-3</v>
      </c>
    </row>
    <row r="1328" spans="39:45">
      <c r="AM1328" s="6">
        <v>3.2499999999996998</v>
      </c>
      <c r="AN1328" s="6">
        <f t="shared" si="102"/>
        <v>3.2499999999996998</v>
      </c>
      <c r="AO1328" s="6">
        <f t="shared" si="103"/>
        <v>2.0290480573017461E-3</v>
      </c>
      <c r="AP1328" s="6">
        <f t="shared" si="104"/>
        <v>0.99942297495760868</v>
      </c>
      <c r="AR1328" s="6">
        <f t="shared" si="105"/>
        <v>3.2499999999996998</v>
      </c>
      <c r="AS1328" s="6">
        <f t="shared" si="106"/>
        <v>2.0290480573017461E-3</v>
      </c>
    </row>
    <row r="1329" spans="39:45">
      <c r="AM1329" s="6">
        <v>3.2599999999997</v>
      </c>
      <c r="AN1329" s="6">
        <f t="shared" si="102"/>
        <v>3.2599999999997</v>
      </c>
      <c r="AO1329" s="6">
        <f t="shared" si="103"/>
        <v>1.9640658655062961E-3</v>
      </c>
      <c r="AP1329" s="6">
        <f t="shared" si="104"/>
        <v>0.99944293893097469</v>
      </c>
      <c r="AR1329" s="6">
        <f t="shared" si="105"/>
        <v>3.2599999999997</v>
      </c>
      <c r="AS1329" s="6">
        <f t="shared" si="106"/>
        <v>1.9640658655062961E-3</v>
      </c>
    </row>
    <row r="1330" spans="39:45">
      <c r="AM1330" s="6">
        <v>3.2699999999996998</v>
      </c>
      <c r="AN1330" s="6">
        <f t="shared" si="102"/>
        <v>3.2699999999996998</v>
      </c>
      <c r="AO1330" s="6">
        <f t="shared" si="103"/>
        <v>1.9009746831679458E-3</v>
      </c>
      <c r="AP1330" s="6">
        <f t="shared" si="104"/>
        <v>0.99946226257817017</v>
      </c>
      <c r="AR1330" s="6">
        <f t="shared" si="105"/>
        <v>3.2699999999996998</v>
      </c>
      <c r="AS1330" s="6">
        <f t="shared" si="106"/>
        <v>1.9009746831679458E-3</v>
      </c>
    </row>
    <row r="1331" spans="39:45">
      <c r="AM1331" s="6">
        <v>3.2799999999997</v>
      </c>
      <c r="AN1331" s="6">
        <f t="shared" si="102"/>
        <v>3.2799999999997</v>
      </c>
      <c r="AO1331" s="6">
        <f t="shared" si="103"/>
        <v>1.8397261808260894E-3</v>
      </c>
      <c r="AP1331" s="6">
        <f t="shared" si="104"/>
        <v>0.99948096456679258</v>
      </c>
      <c r="AR1331" s="6">
        <f t="shared" si="105"/>
        <v>3.2799999999997</v>
      </c>
      <c r="AS1331" s="6">
        <f t="shared" si="106"/>
        <v>1.8397261808260894E-3</v>
      </c>
    </row>
    <row r="1332" spans="39:45">
      <c r="AM1332" s="6">
        <v>3.2899999999996998</v>
      </c>
      <c r="AN1332" s="6">
        <f t="shared" si="102"/>
        <v>3.2899999999996998</v>
      </c>
      <c r="AO1332" s="6">
        <f t="shared" si="103"/>
        <v>1.7802730399636365E-3</v>
      </c>
      <c r="AP1332" s="6">
        <f t="shared" si="104"/>
        <v>0.99949906308621372</v>
      </c>
      <c r="AR1332" s="6">
        <f t="shared" si="105"/>
        <v>3.2899999999996998</v>
      </c>
      <c r="AS1332" s="6">
        <f t="shared" si="106"/>
        <v>1.7802730399636365E-3</v>
      </c>
    </row>
    <row r="1333" spans="39:45">
      <c r="AM1333" s="6">
        <v>3.2999999999997001</v>
      </c>
      <c r="AN1333" s="6">
        <f t="shared" si="102"/>
        <v>3.2999999999997001</v>
      </c>
      <c r="AO1333" s="6">
        <f t="shared" si="103"/>
        <v>1.7225689390553854E-3</v>
      </c>
      <c r="AP1333" s="6">
        <f t="shared" si="104"/>
        <v>0.99951657585761522</v>
      </c>
      <c r="AR1333" s="6">
        <f t="shared" si="105"/>
        <v>3.2999999999997001</v>
      </c>
      <c r="AS1333" s="6">
        <f t="shared" si="106"/>
        <v>1.7225689390553854E-3</v>
      </c>
    </row>
    <row r="1334" spans="39:45">
      <c r="AM1334" s="6">
        <v>3.3099999999996998</v>
      </c>
      <c r="AN1334" s="6">
        <f t="shared" si="102"/>
        <v>3.3099999999996998</v>
      </c>
      <c r="AO1334" s="6">
        <f t="shared" si="103"/>
        <v>1.6665685395762359E-3</v>
      </c>
      <c r="AP1334" s="6">
        <f t="shared" si="104"/>
        <v>0.99953352014389185</v>
      </c>
      <c r="AR1334" s="6">
        <f t="shared" si="105"/>
        <v>3.3099999999996998</v>
      </c>
      <c r="AS1334" s="6">
        <f t="shared" si="106"/>
        <v>1.6665685395762359E-3</v>
      </c>
    </row>
    <row r="1335" spans="39:45">
      <c r="AM1335" s="6">
        <v>3.3199999999997001</v>
      </c>
      <c r="AN1335" s="6">
        <f t="shared" si="102"/>
        <v>3.3199999999997001</v>
      </c>
      <c r="AO1335" s="6">
        <f t="shared" si="103"/>
        <v>1.6122274719787295E-3</v>
      </c>
      <c r="AP1335" s="6">
        <f t="shared" si="104"/>
        <v>0.99954991275940763</v>
      </c>
      <c r="AR1335" s="6">
        <f t="shared" si="105"/>
        <v>3.3199999999997001</v>
      </c>
      <c r="AS1335" s="6">
        <f t="shared" si="106"/>
        <v>1.6122274719787295E-3</v>
      </c>
    </row>
    <row r="1336" spans="39:45">
      <c r="AM1336" s="6">
        <v>3.3299999999996999</v>
      </c>
      <c r="AN1336" s="6">
        <f t="shared" si="102"/>
        <v>3.3299999999996999</v>
      </c>
      <c r="AO1336" s="6">
        <f t="shared" si="103"/>
        <v>1.5595023216492512E-3</v>
      </c>
      <c r="AP1336" s="6">
        <f t="shared" si="104"/>
        <v>0.99956577007961755</v>
      </c>
      <c r="AR1336" s="6">
        <f t="shared" si="105"/>
        <v>3.3299999999996999</v>
      </c>
      <c r="AS1336" s="6">
        <f t="shared" si="106"/>
        <v>1.5595023216492512E-3</v>
      </c>
    </row>
    <row r="1337" spans="39:45">
      <c r="AM1337" s="6">
        <v>3.3399999999997001</v>
      </c>
      <c r="AN1337" s="6">
        <f t="shared" si="102"/>
        <v>3.3399999999997001</v>
      </c>
      <c r="AO1337" s="6">
        <f t="shared" si="103"/>
        <v>1.5083506148518182E-3</v>
      </c>
      <c r="AP1337" s="6">
        <f t="shared" si="104"/>
        <v>0.99958110805054867</v>
      </c>
      <c r="AR1337" s="6">
        <f t="shared" si="105"/>
        <v>3.3399999999997001</v>
      </c>
      <c r="AS1337" s="6">
        <f t="shared" si="106"/>
        <v>1.5083506148518182E-3</v>
      </c>
    </row>
    <row r="1338" spans="39:45">
      <c r="AM1338" s="6">
        <v>3.3499999999996999</v>
      </c>
      <c r="AN1338" s="6">
        <f t="shared" si="102"/>
        <v>3.3499999999996999</v>
      </c>
      <c r="AO1338" s="6">
        <f t="shared" si="103"/>
        <v>1.4587308046682124E-3</v>
      </c>
      <c r="AP1338" s="6">
        <f t="shared" si="104"/>
        <v>0.99959594219813497</v>
      </c>
      <c r="AR1338" s="6">
        <f t="shared" si="105"/>
        <v>3.3499999999996999</v>
      </c>
      <c r="AS1338" s="6">
        <f t="shared" si="106"/>
        <v>1.4587308046682124E-3</v>
      </c>
    </row>
    <row r="1339" spans="39:45">
      <c r="AM1339" s="6">
        <v>3.3599999999997001</v>
      </c>
      <c r="AN1339" s="6">
        <f t="shared" si="102"/>
        <v>3.3599999999997001</v>
      </c>
      <c r="AO1339" s="6">
        <f t="shared" si="103"/>
        <v>1.4106022569428055E-3</v>
      </c>
      <c r="AP1339" s="6">
        <f t="shared" si="104"/>
        <v>0.99961028763741799</v>
      </c>
      <c r="AR1339" s="6">
        <f t="shared" si="105"/>
        <v>3.3599999999997001</v>
      </c>
      <c r="AS1339" s="6">
        <f t="shared" si="106"/>
        <v>1.4106022569428055E-3</v>
      </c>
    </row>
    <row r="1340" spans="39:45">
      <c r="AM1340" s="6">
        <v>3.3699999999996999</v>
      </c>
      <c r="AN1340" s="6">
        <f t="shared" si="102"/>
        <v>3.3699999999996999</v>
      </c>
      <c r="AO1340" s="6">
        <f t="shared" si="103"/>
        <v>1.3639252362402832E-3</v>
      </c>
      <c r="AP1340" s="6">
        <f t="shared" si="104"/>
        <v>0.99962415908160018</v>
      </c>
      <c r="AR1340" s="6">
        <f t="shared" si="105"/>
        <v>3.3699999999996999</v>
      </c>
      <c r="AS1340" s="6">
        <f t="shared" si="106"/>
        <v>1.3639252362402832E-3</v>
      </c>
    </row>
    <row r="1341" spans="39:45">
      <c r="AM1341" s="6">
        <v>3.3799999999997001</v>
      </c>
      <c r="AN1341" s="6">
        <f t="shared" si="102"/>
        <v>3.3799999999997001</v>
      </c>
      <c r="AO1341" s="6">
        <f t="shared" si="103"/>
        <v>1.3186608918240772E-3</v>
      </c>
      <c r="AP1341" s="6">
        <f t="shared" si="104"/>
        <v>0.99963757085096638</v>
      </c>
      <c r="AR1341" s="6">
        <f t="shared" si="105"/>
        <v>3.3799999999997001</v>
      </c>
      <c r="AS1341" s="6">
        <f t="shared" si="106"/>
        <v>1.3186608918240772E-3</v>
      </c>
    </row>
    <row r="1342" spans="39:45">
      <c r="AM1342" s="6">
        <v>3.3899999999996999</v>
      </c>
      <c r="AN1342" s="6">
        <f t="shared" si="102"/>
        <v>3.3899999999996999</v>
      </c>
      <c r="AO1342" s="6">
        <f t="shared" si="103"/>
        <v>1.2747712436631301E-3</v>
      </c>
      <c r="AP1342" s="6">
        <f t="shared" si="104"/>
        <v>0.99965053688166194</v>
      </c>
      <c r="AR1342" s="6">
        <f t="shared" si="105"/>
        <v>3.3899999999996999</v>
      </c>
      <c r="AS1342" s="6">
        <f t="shared" si="106"/>
        <v>1.2747712436631301E-3</v>
      </c>
    </row>
    <row r="1343" spans="39:45">
      <c r="AM1343" s="6">
        <v>3.3999999999997002</v>
      </c>
      <c r="AN1343" s="6">
        <f t="shared" si="102"/>
        <v>3.3999999999997002</v>
      </c>
      <c r="AO1343" s="6">
        <f t="shared" si="103"/>
        <v>1.232219168474275E-3</v>
      </c>
      <c r="AP1343" s="6">
        <f t="shared" si="104"/>
        <v>0.99966307073432292</v>
      </c>
      <c r="AR1343" s="6">
        <f t="shared" si="105"/>
        <v>3.3999999999997002</v>
      </c>
      <c r="AS1343" s="6">
        <f t="shared" si="106"/>
        <v>1.232219168474275E-3</v>
      </c>
    </row>
    <row r="1344" spans="39:45">
      <c r="AM1344" s="6">
        <v>3.4099999999996999</v>
      </c>
      <c r="AN1344" s="6">
        <f t="shared" si="102"/>
        <v>3.4099999999996999</v>
      </c>
      <c r="AO1344" s="6">
        <f t="shared" si="103"/>
        <v>1.1909683858073363E-3</v>
      </c>
      <c r="AP1344" s="6">
        <f t="shared" si="104"/>
        <v>0.99967518560258006</v>
      </c>
      <c r="AR1344" s="6">
        <f t="shared" si="105"/>
        <v>3.4099999999996999</v>
      </c>
      <c r="AS1344" s="6">
        <f t="shared" si="106"/>
        <v>1.1909683858073363E-3</v>
      </c>
    </row>
    <row r="1345" spans="39:45">
      <c r="AM1345" s="6">
        <v>3.4199999999997002</v>
      </c>
      <c r="AN1345" s="6">
        <f t="shared" si="102"/>
        <v>3.4199999999997002</v>
      </c>
      <c r="AO1345" s="6">
        <f t="shared" si="103"/>
        <v>1.1509834441796641E-3</v>
      </c>
      <c r="AP1345" s="6">
        <f t="shared" si="104"/>
        <v>0.99968689432141944</v>
      </c>
      <c r="AR1345" s="6">
        <f t="shared" si="105"/>
        <v>3.4199999999997002</v>
      </c>
      <c r="AS1345" s="6">
        <f t="shared" si="106"/>
        <v>1.1509834441796641E-3</v>
      </c>
    </row>
    <row r="1346" spans="39:45">
      <c r="AM1346" s="6">
        <v>3.4299999999997</v>
      </c>
      <c r="AN1346" s="6">
        <f t="shared" si="102"/>
        <v>3.4299999999997</v>
      </c>
      <c r="AO1346" s="6">
        <f t="shared" si="103"/>
        <v>1.1122297072667098E-3</v>
      </c>
      <c r="AP1346" s="6">
        <f t="shared" si="104"/>
        <v>0.99969820937539211</v>
      </c>
      <c r="AR1346" s="6">
        <f t="shared" si="105"/>
        <v>3.4299999999997</v>
      </c>
      <c r="AS1346" s="6">
        <f t="shared" si="106"/>
        <v>1.1122297072667098E-3</v>
      </c>
    </row>
    <row r="1347" spans="39:45">
      <c r="AM1347" s="6">
        <v>3.4399999999997002</v>
      </c>
      <c r="AN1347" s="6">
        <f t="shared" ref="AN1347:AN1410" si="107">AM1347+$C$2</f>
        <v>3.4399999999997002</v>
      </c>
      <c r="AO1347" s="6">
        <f t="shared" ref="AO1347:AO1410" si="108">NORMDIST(AN1347,$C$2,$C$3,FALSE)</f>
        <v>1.0746733401548437E-3</v>
      </c>
      <c r="AP1347" s="6">
        <f t="shared" ref="AP1347:AP1410" si="109">NORMDIST(AN1347,$C$2,$C$3,TRUE)</f>
        <v>0.99970914290670909</v>
      </c>
      <c r="AR1347" s="6">
        <f t="shared" si="105"/>
        <v>3.4399999999997002</v>
      </c>
      <c r="AS1347" s="6">
        <f t="shared" si="106"/>
        <v>1.0746733401548437E-3</v>
      </c>
    </row>
    <row r="1348" spans="39:45">
      <c r="AM1348" s="6">
        <v>3.4499999999997</v>
      </c>
      <c r="AN1348" s="6">
        <f t="shared" si="107"/>
        <v>3.4499999999997</v>
      </c>
      <c r="AO1348" s="6">
        <f t="shared" si="108"/>
        <v>1.0382812956624854E-3</v>
      </c>
      <c r="AP1348" s="6">
        <f t="shared" si="109"/>
        <v>0.99971970672318444</v>
      </c>
      <c r="AR1348" s="6">
        <f t="shared" ref="AR1348:AR1411" si="110">AM1348</f>
        <v>3.4499999999997</v>
      </c>
      <c r="AS1348" s="6">
        <f t="shared" ref="AS1348:AS1411" si="111">NORMDIST(AR1348,0,1,FALSE)</f>
        <v>1.0382812956624854E-3</v>
      </c>
    </row>
    <row r="1349" spans="39:45">
      <c r="AM1349" s="6">
        <v>3.4599999999997002</v>
      </c>
      <c r="AN1349" s="6">
        <f t="shared" si="107"/>
        <v>3.4599999999997002</v>
      </c>
      <c r="AO1349" s="6">
        <f t="shared" si="108"/>
        <v>1.003021300735278E-3</v>
      </c>
      <c r="AP1349" s="6">
        <f t="shared" si="109"/>
        <v>0.99972991230603603</v>
      </c>
      <c r="AR1349" s="6">
        <f t="shared" si="110"/>
        <v>3.4599999999997002</v>
      </c>
      <c r="AS1349" s="6">
        <f t="shared" si="111"/>
        <v>1.003021300735278E-3</v>
      </c>
    </row>
    <row r="1350" spans="39:45">
      <c r="AM1350" s="6">
        <v>3.4699999999997</v>
      </c>
      <c r="AN1350" s="6">
        <f t="shared" si="107"/>
        <v>3.4699999999997</v>
      </c>
      <c r="AO1350" s="6">
        <f t="shared" si="108"/>
        <v>9.6886184292085443E-4</v>
      </c>
      <c r="AP1350" s="6">
        <f t="shared" si="109"/>
        <v>0.99973977081757104</v>
      </c>
      <c r="AR1350" s="6">
        <f t="shared" si="110"/>
        <v>3.4699999999997</v>
      </c>
      <c r="AS1350" s="6">
        <f t="shared" si="111"/>
        <v>9.6886184292085443E-4</v>
      </c>
    </row>
    <row r="1351" spans="39:45">
      <c r="AM1351" s="6">
        <v>3.4799999999997002</v>
      </c>
      <c r="AN1351" s="6">
        <f t="shared" si="107"/>
        <v>3.4799999999997002</v>
      </c>
      <c r="AO1351" s="6">
        <f t="shared" si="108"/>
        <v>9.3577215692845609E-4</v>
      </c>
      <c r="AP1351" s="6">
        <f t="shared" si="109"/>
        <v>0.9997492931087183</v>
      </c>
      <c r="AR1351" s="6">
        <f t="shared" si="110"/>
        <v>3.4799999999997002</v>
      </c>
      <c r="AS1351" s="6">
        <f t="shared" si="111"/>
        <v>9.3577215692845609E-4</v>
      </c>
    </row>
    <row r="1352" spans="39:45">
      <c r="AM1352" s="6">
        <v>3.4899999999997</v>
      </c>
      <c r="AN1352" s="6">
        <f t="shared" si="107"/>
        <v>3.4899999999997</v>
      </c>
      <c r="AO1352" s="6">
        <f t="shared" si="108"/>
        <v>9.0372221127847066E-4</v>
      </c>
      <c r="AP1352" s="6">
        <f t="shared" si="109"/>
        <v>0.99975848972643155</v>
      </c>
      <c r="AR1352" s="6">
        <f t="shared" si="110"/>
        <v>3.4899999999997</v>
      </c>
      <c r="AS1352" s="6">
        <f t="shared" si="111"/>
        <v>9.0372221127847066E-4</v>
      </c>
    </row>
    <row r="1353" spans="39:45">
      <c r="AM1353" s="6">
        <v>3.4999999999996998</v>
      </c>
      <c r="AN1353" s="6">
        <f t="shared" si="107"/>
        <v>3.4999999999996998</v>
      </c>
      <c r="AO1353" s="6">
        <f t="shared" si="108"/>
        <v>8.7268269504667696E-4</v>
      </c>
      <c r="AP1353" s="6">
        <f t="shared" si="109"/>
        <v>0.99976737092096513</v>
      </c>
      <c r="AR1353" s="6">
        <f t="shared" si="110"/>
        <v>3.4999999999996998</v>
      </c>
      <c r="AS1353" s="6">
        <f t="shared" si="111"/>
        <v>8.7268269504667696E-4</v>
      </c>
    </row>
    <row r="1354" spans="39:45">
      <c r="AM1354" s="6">
        <v>3.5099999999997</v>
      </c>
      <c r="AN1354" s="6">
        <f t="shared" si="107"/>
        <v>3.5099999999997</v>
      </c>
      <c r="AO1354" s="6">
        <f t="shared" si="108"/>
        <v>8.426250047077888E-4</v>
      </c>
      <c r="AP1354" s="6">
        <f t="shared" si="109"/>
        <v>0.99977594665300817</v>
      </c>
      <c r="AR1354" s="6">
        <f t="shared" si="110"/>
        <v>3.5099999999997</v>
      </c>
      <c r="AS1354" s="6">
        <f t="shared" si="111"/>
        <v>8.426250047077888E-4</v>
      </c>
    </row>
    <row r="1355" spans="39:45">
      <c r="AM1355" s="6">
        <v>3.5199999999996998</v>
      </c>
      <c r="AN1355" s="6">
        <f t="shared" si="107"/>
        <v>3.5199999999996998</v>
      </c>
      <c r="AO1355" s="6">
        <f t="shared" si="108"/>
        <v>8.1352123108266732E-4</v>
      </c>
      <c r="AP1355" s="6">
        <f t="shared" si="109"/>
        <v>0.99978422660070376</v>
      </c>
      <c r="AR1355" s="6">
        <f t="shared" si="110"/>
        <v>3.5199999999996998</v>
      </c>
      <c r="AS1355" s="6">
        <f t="shared" si="111"/>
        <v>8.1352123108266732E-4</v>
      </c>
    </row>
    <row r="1356" spans="39:45">
      <c r="AM1356" s="6">
        <v>3.5299999999997</v>
      </c>
      <c r="AN1356" s="6">
        <f t="shared" si="107"/>
        <v>3.5299999999997</v>
      </c>
      <c r="AO1356" s="6">
        <f t="shared" si="108"/>
        <v>7.8534414639330058E-4</v>
      </c>
      <c r="AP1356" s="6">
        <f t="shared" si="109"/>
        <v>0.99979222016651992</v>
      </c>
      <c r="AR1356" s="6">
        <f t="shared" si="110"/>
        <v>3.5299999999997</v>
      </c>
      <c r="AS1356" s="6">
        <f t="shared" si="111"/>
        <v>7.8534414639330058E-4</v>
      </c>
    </row>
    <row r="1357" spans="39:45">
      <c r="AM1357" s="6">
        <v>3.5399999999996998</v>
      </c>
      <c r="AN1357" s="6">
        <f t="shared" si="107"/>
        <v>3.5399999999996998</v>
      </c>
      <c r="AO1357" s="6">
        <f t="shared" si="108"/>
        <v>7.5806719142951608E-4</v>
      </c>
      <c r="AP1357" s="6">
        <f t="shared" si="109"/>
        <v>0.99979993648399246</v>
      </c>
      <c r="AR1357" s="6">
        <f t="shared" si="110"/>
        <v>3.5399999999996998</v>
      </c>
      <c r="AS1357" s="6">
        <f t="shared" si="111"/>
        <v>7.5806719142951608E-4</v>
      </c>
    </row>
    <row r="1358" spans="39:45">
      <c r="AM1358" s="6">
        <v>3.5499999999997001</v>
      </c>
      <c r="AN1358" s="6">
        <f t="shared" si="107"/>
        <v>3.5499999999997001</v>
      </c>
      <c r="AO1358" s="6">
        <f t="shared" si="108"/>
        <v>7.3166446283108935E-4</v>
      </c>
      <c r="AP1358" s="6">
        <f t="shared" si="109"/>
        <v>0.99980738442436445</v>
      </c>
      <c r="AR1358" s="6">
        <f t="shared" si="110"/>
        <v>3.5499999999997001</v>
      </c>
      <c r="AS1358" s="6">
        <f t="shared" si="111"/>
        <v>7.3166446283108935E-4</v>
      </c>
    </row>
    <row r="1359" spans="39:45">
      <c r="AM1359" s="6">
        <v>3.5599999999996998</v>
      </c>
      <c r="AN1359" s="6">
        <f t="shared" si="107"/>
        <v>3.5599999999996998</v>
      </c>
      <c r="AO1359" s="6">
        <f t="shared" si="108"/>
        <v>7.0611070048879059E-4</v>
      </c>
      <c r="AP1359" s="6">
        <f t="shared" si="109"/>
        <v>0.99981457260306561</v>
      </c>
      <c r="AR1359" s="6">
        <f t="shared" si="110"/>
        <v>3.5599999999996998</v>
      </c>
      <c r="AS1359" s="6">
        <f t="shared" si="111"/>
        <v>7.0611070048879059E-4</v>
      </c>
    </row>
    <row r="1360" spans="39:45">
      <c r="AM1360" s="6">
        <v>3.5699999999997001</v>
      </c>
      <c r="AN1360" s="6">
        <f t="shared" si="107"/>
        <v>3.5699999999997001</v>
      </c>
      <c r="AO1360" s="6">
        <f t="shared" si="108"/>
        <v>6.8138127506762124E-4</v>
      </c>
      <c r="AP1360" s="6">
        <f t="shared" si="109"/>
        <v>0.99982150938609338</v>
      </c>
      <c r="AR1360" s="6">
        <f t="shared" si="110"/>
        <v>3.5699999999997001</v>
      </c>
      <c r="AS1360" s="6">
        <f t="shared" si="111"/>
        <v>6.8138127506762124E-4</v>
      </c>
    </row>
    <row r="1361" spans="39:45">
      <c r="AM1361" s="6">
        <v>3.5799999999996999</v>
      </c>
      <c r="AN1361" s="6">
        <f t="shared" si="107"/>
        <v>3.5799999999996999</v>
      </c>
      <c r="AO1361" s="6">
        <f t="shared" si="108"/>
        <v>6.5745217565538292E-4</v>
      </c>
      <c r="AP1361" s="6">
        <f t="shared" si="109"/>
        <v>0.99982820289625263</v>
      </c>
      <c r="AR1361" s="6">
        <f t="shared" si="110"/>
        <v>3.5799999999996999</v>
      </c>
      <c r="AS1361" s="6">
        <f t="shared" si="111"/>
        <v>6.5745217565538292E-4</v>
      </c>
    </row>
    <row r="1362" spans="39:45">
      <c r="AM1362" s="6">
        <v>3.5899999999997001</v>
      </c>
      <c r="AN1362" s="6">
        <f t="shared" si="107"/>
        <v>3.5899999999997001</v>
      </c>
      <c r="AO1362" s="6">
        <f t="shared" si="108"/>
        <v>6.3429999753944022E-4</v>
      </c>
      <c r="AP1362" s="6">
        <f t="shared" si="109"/>
        <v>0.99983466101927843</v>
      </c>
      <c r="AR1362" s="6">
        <f t="shared" si="110"/>
        <v>3.5899999999997001</v>
      </c>
      <c r="AS1362" s="6">
        <f t="shared" si="111"/>
        <v>6.3429999753944022E-4</v>
      </c>
    </row>
    <row r="1363" spans="39:45">
      <c r="AM1363" s="6">
        <v>3.5999999999996999</v>
      </c>
      <c r="AN1363" s="6">
        <f t="shared" si="107"/>
        <v>3.5999999999996999</v>
      </c>
      <c r="AO1363" s="6">
        <f t="shared" si="108"/>
        <v>6.1190193011443326E-4</v>
      </c>
      <c r="AP1363" s="6">
        <f t="shared" si="109"/>
        <v>0.99984089140984167</v>
      </c>
      <c r="AR1363" s="6">
        <f t="shared" si="110"/>
        <v>3.5999999999996999</v>
      </c>
      <c r="AS1363" s="6">
        <f t="shared" si="111"/>
        <v>6.1190193011443326E-4</v>
      </c>
    </row>
    <row r="1364" spans="39:45">
      <c r="AM1364" s="6">
        <v>3.6099999999997001</v>
      </c>
      <c r="AN1364" s="6">
        <f t="shared" si="107"/>
        <v>3.6099999999997001</v>
      </c>
      <c r="AO1364" s="6">
        <f t="shared" si="108"/>
        <v>5.9023574492342453E-4</v>
      </c>
      <c r="AP1364" s="6">
        <f t="shared" si="109"/>
        <v>0.99984690149742783</v>
      </c>
      <c r="AR1364" s="6">
        <f t="shared" si="110"/>
        <v>3.6099999999997001</v>
      </c>
      <c r="AS1364" s="6">
        <f t="shared" si="111"/>
        <v>5.9023574492342453E-4</v>
      </c>
    </row>
    <row r="1365" spans="39:45">
      <c r="AM1365" s="6">
        <v>3.6199999999996999</v>
      </c>
      <c r="AN1365" s="6">
        <f t="shared" si="107"/>
        <v>3.6199999999996999</v>
      </c>
      <c r="AO1365" s="6">
        <f t="shared" si="108"/>
        <v>5.6927978383487093E-4</v>
      </c>
      <c r="AP1365" s="6">
        <f t="shared" si="109"/>
        <v>0.9998526984920918</v>
      </c>
      <c r="AR1365" s="6">
        <f t="shared" si="110"/>
        <v>3.6199999999996999</v>
      </c>
      <c r="AS1365" s="6">
        <f t="shared" si="111"/>
        <v>5.6927978383487093E-4</v>
      </c>
    </row>
    <row r="1366" spans="39:45">
      <c r="AM1366" s="6">
        <v>3.6299999999997001</v>
      </c>
      <c r="AN1366" s="6">
        <f t="shared" si="107"/>
        <v>3.6299999999997001</v>
      </c>
      <c r="AO1366" s="6">
        <f t="shared" si="108"/>
        <v>5.4901294735755599E-4</v>
      </c>
      <c r="AP1366" s="6">
        <f t="shared" si="109"/>
        <v>0.99985828939012378</v>
      </c>
      <c r="AR1366" s="6">
        <f t="shared" si="110"/>
        <v>3.6299999999997001</v>
      </c>
      <c r="AS1366" s="6">
        <f t="shared" si="111"/>
        <v>5.4901294735755599E-4</v>
      </c>
    </row>
    <row r="1367" spans="39:45">
      <c r="AM1367" s="6">
        <v>3.6399999999996999</v>
      </c>
      <c r="AN1367" s="6">
        <f t="shared" si="107"/>
        <v>3.6399999999996999</v>
      </c>
      <c r="AO1367" s="6">
        <f t="shared" si="108"/>
        <v>5.2941468309551307E-4</v>
      </c>
      <c r="AP1367" s="6">
        <f t="shared" si="109"/>
        <v>0.9998636809795558</v>
      </c>
      <c r="AR1367" s="6">
        <f t="shared" si="110"/>
        <v>3.6399999999996999</v>
      </c>
      <c r="AS1367" s="6">
        <f t="shared" si="111"/>
        <v>5.2941468309551307E-4</v>
      </c>
    </row>
    <row r="1368" spans="39:45">
      <c r="AM1368" s="6">
        <v>3.6499999999997002</v>
      </c>
      <c r="AN1368" s="6">
        <f t="shared" si="107"/>
        <v>3.6499999999997002</v>
      </c>
      <c r="AO1368" s="6">
        <f t="shared" si="108"/>
        <v>5.1046497434474407E-4</v>
      </c>
      <c r="AP1368" s="6">
        <f t="shared" si="109"/>
        <v>0.99986887984557871</v>
      </c>
      <c r="AR1368" s="6">
        <f t="shared" si="110"/>
        <v>3.6499999999997002</v>
      </c>
      <c r="AS1368" s="6">
        <f t="shared" si="111"/>
        <v>5.1046497434474407E-4</v>
      </c>
    </row>
    <row r="1369" spans="39:45">
      <c r="AM1369" s="6">
        <v>3.6599999999996999</v>
      </c>
      <c r="AN1369" s="6">
        <f t="shared" si="107"/>
        <v>3.6599999999996999</v>
      </c>
      <c r="AO1369" s="6">
        <f t="shared" si="108"/>
        <v>4.9214432883343381E-4</v>
      </c>
      <c r="AP1369" s="6">
        <f t="shared" si="109"/>
        <v>0.99987389237586222</v>
      </c>
      <c r="AR1369" s="6">
        <f t="shared" si="110"/>
        <v>3.6599999999996999</v>
      </c>
      <c r="AS1369" s="6">
        <f t="shared" si="111"/>
        <v>4.9214432883343381E-4</v>
      </c>
    </row>
    <row r="1370" spans="39:45">
      <c r="AM1370" s="6">
        <v>3.6699999999997002</v>
      </c>
      <c r="AN1370" s="6">
        <f t="shared" si="107"/>
        <v>3.6699999999997002</v>
      </c>
      <c r="AO1370" s="6">
        <f t="shared" si="108"/>
        <v>4.7443376760714269E-4</v>
      </c>
      <c r="AP1370" s="6">
        <f t="shared" si="109"/>
        <v>0.99987872476571416</v>
      </c>
      <c r="AR1370" s="6">
        <f t="shared" si="110"/>
        <v>3.6699999999997002</v>
      </c>
      <c r="AS1370" s="6">
        <f t="shared" si="111"/>
        <v>4.7443376760714269E-4</v>
      </c>
    </row>
    <row r="1371" spans="39:45">
      <c r="AM1371" s="6">
        <v>3.6799999999997</v>
      </c>
      <c r="AN1371" s="6">
        <f t="shared" si="107"/>
        <v>3.6799999999997</v>
      </c>
      <c r="AO1371" s="6">
        <f t="shared" si="108"/>
        <v>4.5731481406036199E-4</v>
      </c>
      <c r="AP1371" s="6">
        <f t="shared" si="109"/>
        <v>0.99988338302318458</v>
      </c>
      <c r="AR1371" s="6">
        <f t="shared" si="110"/>
        <v>3.6799999999997</v>
      </c>
      <c r="AS1371" s="6">
        <f t="shared" si="111"/>
        <v>4.5731481406036199E-4</v>
      </c>
    </row>
    <row r="1372" spans="39:45">
      <c r="AM1372" s="6">
        <v>3.6899999999997002</v>
      </c>
      <c r="AN1372" s="6">
        <f t="shared" si="107"/>
        <v>3.6899999999997002</v>
      </c>
      <c r="AO1372" s="6">
        <f t="shared" si="108"/>
        <v>4.4076948311561981E-4</v>
      </c>
      <c r="AP1372" s="6">
        <f t="shared" si="109"/>
        <v>0.99988787297401771</v>
      </c>
      <c r="AR1372" s="6">
        <f t="shared" si="110"/>
        <v>3.6899999999997002</v>
      </c>
      <c r="AS1372" s="6">
        <f t="shared" si="111"/>
        <v>4.4076948311561981E-4</v>
      </c>
    </row>
    <row r="1373" spans="39:45">
      <c r="AM1373" s="6">
        <v>3.6999999999997</v>
      </c>
      <c r="AN1373" s="6">
        <f t="shared" si="107"/>
        <v>3.6999999999997</v>
      </c>
      <c r="AO1373" s="6">
        <f t="shared" si="108"/>
        <v>4.2478027055122339E-4</v>
      </c>
      <c r="AP1373" s="6">
        <f t="shared" si="109"/>
        <v>0.99989220026652226</v>
      </c>
      <c r="AR1373" s="6">
        <f t="shared" si="110"/>
        <v>3.6999999999997</v>
      </c>
      <c r="AS1373" s="6">
        <f t="shared" si="111"/>
        <v>4.2478027055122339E-4</v>
      </c>
    </row>
    <row r="1374" spans="39:45">
      <c r="AM1374" s="6">
        <v>3.7099999999997002</v>
      </c>
      <c r="AN1374" s="6">
        <f t="shared" si="107"/>
        <v>3.7099999999997002</v>
      </c>
      <c r="AO1374" s="6">
        <f t="shared" si="108"/>
        <v>4.0933014247853392E-4</v>
      </c>
      <c r="AP1374" s="6">
        <f t="shared" si="109"/>
        <v>0.99989637037632684</v>
      </c>
      <c r="AR1374" s="6">
        <f t="shared" si="110"/>
        <v>3.7099999999997002</v>
      </c>
      <c r="AS1374" s="6">
        <f t="shared" si="111"/>
        <v>4.0933014247853392E-4</v>
      </c>
    </row>
    <row r="1375" spans="39:45">
      <c r="AM1375" s="6">
        <v>3.7199999999997</v>
      </c>
      <c r="AN1375" s="6">
        <f t="shared" si="107"/>
        <v>3.7199999999997</v>
      </c>
      <c r="AO1375" s="6">
        <f t="shared" si="108"/>
        <v>3.9440252496959684E-4</v>
      </c>
      <c r="AP1375" s="6">
        <f t="shared" si="109"/>
        <v>0.99990038861102404</v>
      </c>
      <c r="AR1375" s="6">
        <f t="shared" si="110"/>
        <v>3.7199999999997</v>
      </c>
      <c r="AS1375" s="6">
        <f t="shared" si="111"/>
        <v>3.9440252496959684E-4</v>
      </c>
    </row>
    <row r="1376" spans="39:45">
      <c r="AM1376" s="6">
        <v>3.7299999999997002</v>
      </c>
      <c r="AN1376" s="6">
        <f t="shared" si="107"/>
        <v>3.7299999999997002</v>
      </c>
      <c r="AO1376" s="6">
        <f t="shared" si="108"/>
        <v>3.7998129383574631E-4</v>
      </c>
      <c r="AP1376" s="6">
        <f t="shared" si="109"/>
        <v>0.99990426011473121</v>
      </c>
      <c r="AR1376" s="6">
        <f t="shared" si="110"/>
        <v>3.7299999999997002</v>
      </c>
      <c r="AS1376" s="6">
        <f t="shared" si="111"/>
        <v>3.7998129383574631E-4</v>
      </c>
    </row>
    <row r="1377" spans="39:45">
      <c r="AM1377" s="6">
        <v>3.7399999999997</v>
      </c>
      <c r="AN1377" s="6">
        <f t="shared" si="107"/>
        <v>3.7399999999997</v>
      </c>
      <c r="AO1377" s="6">
        <f t="shared" si="108"/>
        <v>3.6605076455774587E-4</v>
      </c>
      <c r="AP1377" s="6">
        <f t="shared" si="109"/>
        <v>0.99990798987252827</v>
      </c>
      <c r="AR1377" s="6">
        <f t="shared" si="110"/>
        <v>3.7399999999997</v>
      </c>
      <c r="AS1377" s="6">
        <f t="shared" si="111"/>
        <v>3.6605076455774587E-4</v>
      </c>
    </row>
    <row r="1378" spans="39:45">
      <c r="AM1378" s="6">
        <v>3.7499999999996998</v>
      </c>
      <c r="AN1378" s="6">
        <f t="shared" si="107"/>
        <v>3.7499999999996998</v>
      </c>
      <c r="AO1378" s="6">
        <f t="shared" si="108"/>
        <v>3.5259568236784244E-4</v>
      </c>
      <c r="AP1378" s="6">
        <f t="shared" si="109"/>
        <v>0.99991158271479974</v>
      </c>
      <c r="AR1378" s="6">
        <f t="shared" si="110"/>
        <v>3.7499999999996998</v>
      </c>
      <c r="AS1378" s="6">
        <f t="shared" si="111"/>
        <v>3.5259568236784244E-4</v>
      </c>
    </row>
    <row r="1379" spans="39:45">
      <c r="AM1379" s="6">
        <v>3.7599999999997</v>
      </c>
      <c r="AN1379" s="6">
        <f t="shared" si="107"/>
        <v>3.7599999999997</v>
      </c>
      <c r="AO1379" s="6">
        <f t="shared" si="108"/>
        <v>3.396012124840375E-4</v>
      </c>
      <c r="AP1379" s="6">
        <f t="shared" si="109"/>
        <v>0.99991504332150127</v>
      </c>
      <c r="AR1379" s="6">
        <f t="shared" si="110"/>
        <v>3.7599999999997</v>
      </c>
      <c r="AS1379" s="6">
        <f t="shared" si="111"/>
        <v>3.396012124840375E-4</v>
      </c>
    </row>
    <row r="1380" spans="39:45">
      <c r="AM1380" s="6">
        <v>3.7699999999996998</v>
      </c>
      <c r="AN1380" s="6">
        <f t="shared" si="107"/>
        <v>3.7699999999996998</v>
      </c>
      <c r="AO1380" s="6">
        <f t="shared" si="108"/>
        <v>3.2705293049674502E-4</v>
      </c>
      <c r="AP1380" s="6">
        <f t="shared" si="109"/>
        <v>0.99991837622629587</v>
      </c>
      <c r="AR1380" s="6">
        <f t="shared" si="110"/>
        <v>3.7699999999996998</v>
      </c>
      <c r="AS1380" s="6">
        <f t="shared" si="111"/>
        <v>3.2705293049674502E-4</v>
      </c>
    </row>
    <row r="1381" spans="39:45">
      <c r="AM1381" s="6">
        <v>3.7799999999997</v>
      </c>
      <c r="AN1381" s="6">
        <f t="shared" si="107"/>
        <v>3.7799999999997</v>
      </c>
      <c r="AO1381" s="6">
        <f t="shared" si="108"/>
        <v>3.1493681290787869E-4</v>
      </c>
      <c r="AP1381" s="6">
        <f t="shared" si="109"/>
        <v>0.99992158582061719</v>
      </c>
      <c r="AR1381" s="6">
        <f t="shared" si="110"/>
        <v>3.7799999999997</v>
      </c>
      <c r="AS1381" s="6">
        <f t="shared" si="111"/>
        <v>3.1493681290787869E-4</v>
      </c>
    </row>
    <row r="1382" spans="39:45">
      <c r="AM1382" s="6">
        <v>3.7899999999996998</v>
      </c>
      <c r="AN1382" s="6">
        <f t="shared" si="107"/>
        <v>3.7899999999996998</v>
      </c>
      <c r="AO1382" s="6">
        <f t="shared" si="108"/>
        <v>3.0323922782234916E-4</v>
      </c>
      <c r="AP1382" s="6">
        <f t="shared" si="109"/>
        <v>0.99992467635762305</v>
      </c>
      <c r="AR1382" s="6">
        <f t="shared" si="110"/>
        <v>3.7899999999996998</v>
      </c>
      <c r="AS1382" s="6">
        <f t="shared" si="111"/>
        <v>3.0323922782234916E-4</v>
      </c>
    </row>
    <row r="1383" spans="39:45">
      <c r="AM1383" s="6">
        <v>3.7999999999997001</v>
      </c>
      <c r="AN1383" s="6">
        <f t="shared" si="107"/>
        <v>3.7999999999997001</v>
      </c>
      <c r="AO1383" s="6">
        <f t="shared" si="108"/>
        <v>2.919469257917929E-4</v>
      </c>
      <c r="AP1383" s="6">
        <f t="shared" si="109"/>
        <v>0.99992765195607614</v>
      </c>
      <c r="AR1383" s="6">
        <f t="shared" si="110"/>
        <v>3.7999999999997001</v>
      </c>
      <c r="AS1383" s="6">
        <f t="shared" si="111"/>
        <v>2.919469257917929E-4</v>
      </c>
    </row>
    <row r="1384" spans="39:45">
      <c r="AM1384" s="6">
        <v>3.8099999999996998</v>
      </c>
      <c r="AN1384" s="6">
        <f t="shared" si="107"/>
        <v>3.8099999999996998</v>
      </c>
      <c r="AO1384" s="6">
        <f t="shared" si="108"/>
        <v>2.8104703081030757E-4</v>
      </c>
      <c r="AP1384" s="6">
        <f t="shared" si="109"/>
        <v>0.99993051660412036</v>
      </c>
      <c r="AR1384" s="6">
        <f t="shared" si="110"/>
        <v>3.8099999999996998</v>
      </c>
      <c r="AS1384" s="6">
        <f t="shared" si="111"/>
        <v>2.8104703081030757E-4</v>
      </c>
    </row>
    <row r="1385" spans="39:45">
      <c r="AM1385" s="6">
        <v>3.8199999999997001</v>
      </c>
      <c r="AN1385" s="6">
        <f t="shared" si="107"/>
        <v>3.8199999999997001</v>
      </c>
      <c r="AO1385" s="6">
        <f t="shared" si="108"/>
        <v>2.7052703146183092E-4</v>
      </c>
      <c r="AP1385" s="6">
        <f t="shared" si="109"/>
        <v>0.99993327416296807</v>
      </c>
      <c r="AR1385" s="6">
        <f t="shared" si="110"/>
        <v>3.8199999999997001</v>
      </c>
      <c r="AS1385" s="6">
        <f t="shared" si="111"/>
        <v>2.7052703146183092E-4</v>
      </c>
    </row>
    <row r="1386" spans="39:45">
      <c r="AM1386" s="6">
        <v>3.8299999999996999</v>
      </c>
      <c r="AN1386" s="6">
        <f t="shared" si="107"/>
        <v>3.8299999999996999</v>
      </c>
      <c r="AO1386" s="6">
        <f t="shared" si="108"/>
        <v>2.6037477221874187E-4</v>
      </c>
      <c r="AP1386" s="6">
        <f t="shared" si="109"/>
        <v>0.99993592837051071</v>
      </c>
      <c r="AR1386" s="6">
        <f t="shared" si="110"/>
        <v>3.8299999999996999</v>
      </c>
      <c r="AS1386" s="6">
        <f t="shared" si="111"/>
        <v>2.6037477221874187E-4</v>
      </c>
    </row>
    <row r="1387" spans="39:45">
      <c r="AM1387" s="6">
        <v>3.8399999999997001</v>
      </c>
      <c r="AN1387" s="6">
        <f t="shared" si="107"/>
        <v>3.8399999999997001</v>
      </c>
      <c r="AO1387" s="6">
        <f t="shared" si="108"/>
        <v>2.505784448911492E-4</v>
      </c>
      <c r="AP1387" s="6">
        <f t="shared" si="109"/>
        <v>0.99993848284481657</v>
      </c>
      <c r="AR1387" s="6">
        <f t="shared" si="110"/>
        <v>3.8399999999997001</v>
      </c>
      <c r="AS1387" s="6">
        <f t="shared" si="111"/>
        <v>2.505784448911492E-4</v>
      </c>
    </row>
    <row r="1388" spans="39:45">
      <c r="AM1388" s="6">
        <v>3.8499999999996999</v>
      </c>
      <c r="AN1388" s="6">
        <f t="shared" si="107"/>
        <v>3.8499999999996999</v>
      </c>
      <c r="AO1388" s="6">
        <f t="shared" si="108"/>
        <v>2.4112658022627207E-4</v>
      </c>
      <c r="AP1388" s="6">
        <f t="shared" si="109"/>
        <v>0.99994094108757947</v>
      </c>
      <c r="AR1388" s="6">
        <f t="shared" si="110"/>
        <v>3.8499999999996999</v>
      </c>
      <c r="AS1388" s="6">
        <f t="shared" si="111"/>
        <v>2.4112658022627207E-4</v>
      </c>
    </row>
    <row r="1389" spans="39:45">
      <c r="AM1389" s="6">
        <v>3.8599999999997001</v>
      </c>
      <c r="AN1389" s="6">
        <f t="shared" si="107"/>
        <v>3.8599999999997001</v>
      </c>
      <c r="AO1389" s="6">
        <f t="shared" si="108"/>
        <v>2.3200803965721086E-4</v>
      </c>
      <c r="AP1389" s="6">
        <f t="shared" si="109"/>
        <v>0.99994330648746621</v>
      </c>
      <c r="AR1389" s="6">
        <f t="shared" si="110"/>
        <v>3.8599999999997001</v>
      </c>
      <c r="AS1389" s="6">
        <f t="shared" si="111"/>
        <v>2.3200803965721086E-4</v>
      </c>
    </row>
    <row r="1390" spans="39:45">
      <c r="AM1390" s="6">
        <v>3.8699999999996999</v>
      </c>
      <c r="AN1390" s="6">
        <f t="shared" si="107"/>
        <v>3.8699999999996999</v>
      </c>
      <c r="AO1390" s="6">
        <f t="shared" si="108"/>
        <v>2.2321200720036135E-4</v>
      </c>
      <c r="AP1390" s="6">
        <f t="shared" si="109"/>
        <v>0.99994558232336694</v>
      </c>
      <c r="AR1390" s="6">
        <f t="shared" si="110"/>
        <v>3.8699999999996999</v>
      </c>
      <c r="AS1390" s="6">
        <f t="shared" si="111"/>
        <v>2.2321200720036135E-4</v>
      </c>
    </row>
    <row r="1391" spans="39:45">
      <c r="AM1391" s="6">
        <v>3.8799999999997001</v>
      </c>
      <c r="AN1391" s="6">
        <f t="shared" si="107"/>
        <v>3.8799999999997001</v>
      </c>
      <c r="AO1391" s="6">
        <f t="shared" si="108"/>
        <v>2.1472798150061684E-4</v>
      </c>
      <c r="AP1391" s="6">
        <f t="shared" si="109"/>
        <v>0.99994777176759886</v>
      </c>
      <c r="AR1391" s="6">
        <f t="shared" si="110"/>
        <v>3.8799999999997001</v>
      </c>
      <c r="AS1391" s="6">
        <f t="shared" si="111"/>
        <v>2.1472798150061684E-4</v>
      </c>
    </row>
    <row r="1392" spans="39:45">
      <c r="AM1392" s="6">
        <v>3.8899999999996999</v>
      </c>
      <c r="AN1392" s="6">
        <f t="shared" si="107"/>
        <v>3.8899999999996999</v>
      </c>
      <c r="AO1392" s="6">
        <f t="shared" si="108"/>
        <v>2.0654576802346672E-4</v>
      </c>
      <c r="AP1392" s="6">
        <f t="shared" si="109"/>
        <v>0.99994987788900369</v>
      </c>
      <c r="AR1392" s="6">
        <f t="shared" si="110"/>
        <v>3.8899999999996999</v>
      </c>
      <c r="AS1392" s="6">
        <f t="shared" si="111"/>
        <v>2.0654576802346672E-4</v>
      </c>
    </row>
    <row r="1393" spans="39:45">
      <c r="AM1393" s="6">
        <v>3.8999999999997002</v>
      </c>
      <c r="AN1393" s="6">
        <f t="shared" si="107"/>
        <v>3.8999999999997002</v>
      </c>
      <c r="AO1393" s="6">
        <f t="shared" si="108"/>
        <v>1.9865547139300487E-4</v>
      </c>
      <c r="AP1393" s="6">
        <f t="shared" si="109"/>
        <v>0.99995190365598163</v>
      </c>
      <c r="AR1393" s="6">
        <f t="shared" si="110"/>
        <v>3.8999999999997002</v>
      </c>
      <c r="AS1393" s="6">
        <f t="shared" si="111"/>
        <v>1.9865547139300487E-4</v>
      </c>
    </row>
    <row r="1394" spans="39:45">
      <c r="AM1394" s="6">
        <v>3.9099999999996999</v>
      </c>
      <c r="AN1394" s="6">
        <f t="shared" si="107"/>
        <v>3.9099999999996999</v>
      </c>
      <c r="AO1394" s="6">
        <f t="shared" si="108"/>
        <v>1.9104748787482188E-4</v>
      </c>
      <c r="AP1394" s="6">
        <f t="shared" si="109"/>
        <v>0.99995385193943997</v>
      </c>
      <c r="AR1394" s="6">
        <f t="shared" si="110"/>
        <v>3.9099999999996999</v>
      </c>
      <c r="AS1394" s="6">
        <f t="shared" si="111"/>
        <v>1.9104748787482188E-4</v>
      </c>
    </row>
    <row r="1395" spans="39:45">
      <c r="AM1395" s="6">
        <v>3.9199999999997002</v>
      </c>
      <c r="AN1395" s="6">
        <f t="shared" si="107"/>
        <v>3.9199999999997002</v>
      </c>
      <c r="AO1395" s="6">
        <f t="shared" si="108"/>
        <v>1.8371249800267295E-4</v>
      </c>
      <c r="AP1395" s="6">
        <f t="shared" si="109"/>
        <v>0.99995572551568435</v>
      </c>
      <c r="AR1395" s="6">
        <f t="shared" si="110"/>
        <v>3.9199999999997002</v>
      </c>
      <c r="AS1395" s="6">
        <f t="shared" si="111"/>
        <v>1.8371249800267295E-4</v>
      </c>
    </row>
    <row r="1396" spans="39:45">
      <c r="AM1396" s="6">
        <v>3.9299999999997</v>
      </c>
      <c r="AN1396" s="6">
        <f t="shared" si="107"/>
        <v>3.9299999999997</v>
      </c>
      <c r="AO1396" s="6">
        <f t="shared" si="108"/>
        <v>1.7664145934777922E-4</v>
      </c>
      <c r="AP1396" s="6">
        <f t="shared" si="109"/>
        <v>0.99995752706921093</v>
      </c>
      <c r="AR1396" s="6">
        <f t="shared" si="110"/>
        <v>3.9299999999997</v>
      </c>
      <c r="AS1396" s="6">
        <f t="shared" si="111"/>
        <v>1.7664145934777922E-4</v>
      </c>
    </row>
    <row r="1397" spans="39:45">
      <c r="AM1397" s="6">
        <v>3.9399999999997002</v>
      </c>
      <c r="AN1397" s="6">
        <f t="shared" si="107"/>
        <v>3.9399999999997002</v>
      </c>
      <c r="AO1397" s="6">
        <f t="shared" si="108"/>
        <v>1.6982559942954416E-4</v>
      </c>
      <c r="AP1397" s="6">
        <f t="shared" si="109"/>
        <v>0.99995925919544337</v>
      </c>
      <c r="AR1397" s="6">
        <f t="shared" si="110"/>
        <v>3.9399999999997002</v>
      </c>
      <c r="AS1397" s="6">
        <f t="shared" si="111"/>
        <v>1.6982559942954416E-4</v>
      </c>
    </row>
    <row r="1398" spans="39:45">
      <c r="AM1398" s="6">
        <v>3.9499999999997</v>
      </c>
      <c r="AN1398" s="6">
        <f t="shared" si="107"/>
        <v>3.9499999999997</v>
      </c>
      <c r="AO1398" s="6">
        <f t="shared" si="108"/>
        <v>1.6325640876643557E-4</v>
      </c>
      <c r="AP1398" s="6">
        <f t="shared" si="109"/>
        <v>0.99996092440340123</v>
      </c>
      <c r="AR1398" s="6">
        <f t="shared" si="110"/>
        <v>3.9499999999997</v>
      </c>
      <c r="AS1398" s="6">
        <f t="shared" si="111"/>
        <v>1.6325640876643557E-4</v>
      </c>
    </row>
    <row r="1399" spans="39:45">
      <c r="AM1399" s="6">
        <v>3.9599999999997002</v>
      </c>
      <c r="AN1399" s="6">
        <f t="shared" si="107"/>
        <v>3.9599999999997002</v>
      </c>
      <c r="AO1399" s="6">
        <f t="shared" si="108"/>
        <v>1.5692563406571845E-4</v>
      </c>
      <c r="AP1399" s="6">
        <f t="shared" si="109"/>
        <v>0.99996252511830352</v>
      </c>
      <c r="AR1399" s="6">
        <f t="shared" si="110"/>
        <v>3.9599999999997002</v>
      </c>
      <c r="AS1399" s="6">
        <f t="shared" si="111"/>
        <v>1.5692563406571845E-4</v>
      </c>
    </row>
    <row r="1400" spans="39:45">
      <c r="AM1400" s="6">
        <v>3.9699999999997</v>
      </c>
      <c r="AN1400" s="6">
        <f t="shared" si="107"/>
        <v>3.9699999999997</v>
      </c>
      <c r="AO1400" s="6">
        <f t="shared" si="108"/>
        <v>1.5082527155069753E-4</v>
      </c>
      <c r="AP1400" s="6">
        <f t="shared" si="109"/>
        <v>0.99996406368409674</v>
      </c>
      <c r="AR1400" s="6">
        <f t="shared" si="110"/>
        <v>3.9699999999997</v>
      </c>
      <c r="AS1400" s="6">
        <f t="shared" si="111"/>
        <v>1.5082527155069753E-4</v>
      </c>
    </row>
    <row r="1401" spans="39:45">
      <c r="AM1401" s="6">
        <v>3.9799999999997002</v>
      </c>
      <c r="AN1401" s="6">
        <f t="shared" si="107"/>
        <v>3.9799999999997002</v>
      </c>
      <c r="AO1401" s="6">
        <f t="shared" si="108"/>
        <v>1.4494756042406404E-4</v>
      </c>
      <c r="AP1401" s="6">
        <f t="shared" si="109"/>
        <v>0.99996554236588819</v>
      </c>
      <c r="AR1401" s="6">
        <f t="shared" si="110"/>
        <v>3.9799999999997002</v>
      </c>
      <c r="AS1401" s="6">
        <f t="shared" si="111"/>
        <v>1.4494756042406404E-4</v>
      </c>
    </row>
    <row r="1402" spans="39:45">
      <c r="AM1402" s="6">
        <v>3.9899999999997</v>
      </c>
      <c r="AN1402" s="6">
        <f t="shared" si="107"/>
        <v>3.9899999999997</v>
      </c>
      <c r="AO1402" s="6">
        <f t="shared" si="108"/>
        <v>1.3928497646592666E-4</v>
      </c>
      <c r="AP1402" s="6">
        <f t="shared" si="109"/>
        <v>0.99996696335236712</v>
      </c>
      <c r="AR1402" s="6">
        <f t="shared" si="110"/>
        <v>3.9899999999997</v>
      </c>
      <c r="AS1402" s="6">
        <f t="shared" si="111"/>
        <v>1.3928497646592666E-4</v>
      </c>
    </row>
    <row r="1403" spans="39:45">
      <c r="AM1403" s="6">
        <v>3.9999999999996998</v>
      </c>
      <c r="AN1403" s="6">
        <f t="shared" si="107"/>
        <v>3.9999999999996998</v>
      </c>
      <c r="AO1403" s="6">
        <f t="shared" si="108"/>
        <v>1.3383022576504605E-4</v>
      </c>
      <c r="AP1403" s="6">
        <f t="shared" si="109"/>
        <v>0.99996832875815977</v>
      </c>
      <c r="AR1403" s="6">
        <f t="shared" si="110"/>
        <v>3.9999999999996998</v>
      </c>
      <c r="AS1403" s="6">
        <f t="shared" si="111"/>
        <v>1.3383022576504605E-4</v>
      </c>
    </row>
    <row r="1404" spans="39:45">
      <c r="AM1404" s="6">
        <v>4.0099999999996996</v>
      </c>
      <c r="AN1404" s="6">
        <f t="shared" si="107"/>
        <v>4.0099999999996996</v>
      </c>
      <c r="AO1404" s="6">
        <f t="shared" si="108"/>
        <v>1.285762385817759E-4</v>
      </c>
      <c r="AP1404" s="6">
        <f t="shared" si="109"/>
        <v>0.99996964062607696</v>
      </c>
      <c r="AR1404" s="6">
        <f t="shared" si="110"/>
        <v>4.0099999999996996</v>
      </c>
      <c r="AS1404" s="6">
        <f t="shared" si="111"/>
        <v>1.285762385817759E-4</v>
      </c>
    </row>
    <row r="1405" spans="39:45">
      <c r="AM1405" s="6">
        <v>4.0199999999997003</v>
      </c>
      <c r="AN1405" s="6">
        <f t="shared" si="107"/>
        <v>4.0199999999997003</v>
      </c>
      <c r="AO1405" s="6">
        <f t="shared" si="108"/>
        <v>1.2351616334117221E-4</v>
      </c>
      <c r="AP1405" s="6">
        <f t="shared" si="109"/>
        <v>0.99997090092928609</v>
      </c>
      <c r="AR1405" s="6">
        <f t="shared" si="110"/>
        <v>4.0199999999997003</v>
      </c>
      <c r="AS1405" s="6">
        <f t="shared" si="111"/>
        <v>1.2351616334117221E-4</v>
      </c>
    </row>
    <row r="1406" spans="39:45">
      <c r="AM1406" s="6">
        <v>4.0299999999997</v>
      </c>
      <c r="AN1406" s="6">
        <f t="shared" si="107"/>
        <v>4.0299999999997</v>
      </c>
      <c r="AO1406" s="6">
        <f t="shared" si="108"/>
        <v>1.1864336075470928E-4</v>
      </c>
      <c r="AP1406" s="6">
        <f t="shared" si="109"/>
        <v>0.99997211157355714</v>
      </c>
      <c r="AR1406" s="6">
        <f t="shared" si="110"/>
        <v>4.0299999999997</v>
      </c>
      <c r="AS1406" s="6">
        <f t="shared" si="111"/>
        <v>1.1864336075470928E-4</v>
      </c>
    </row>
    <row r="1407" spans="39:45">
      <c r="AM1407" s="6">
        <v>4.0399999999996998</v>
      </c>
      <c r="AN1407" s="6">
        <f t="shared" si="107"/>
        <v>4.0399999999996998</v>
      </c>
      <c r="AO1407" s="6">
        <f t="shared" si="108"/>
        <v>1.1395139806900284E-4</v>
      </c>
      <c r="AP1407" s="6">
        <f t="shared" si="109"/>
        <v>0.99997327439927974</v>
      </c>
      <c r="AR1407" s="6">
        <f t="shared" si="110"/>
        <v>4.0399999999996998</v>
      </c>
      <c r="AS1407" s="6">
        <f t="shared" si="111"/>
        <v>1.1395139806900284E-4</v>
      </c>
    </row>
    <row r="1408" spans="39:45">
      <c r="AM1408" s="6">
        <v>4.0499999999996996</v>
      </c>
      <c r="AN1408" s="6">
        <f t="shared" si="107"/>
        <v>4.0499999999996996</v>
      </c>
      <c r="AO1408" s="6">
        <f t="shared" si="108"/>
        <v>1.0943404343993369E-4</v>
      </c>
      <c r="AP1408" s="6">
        <f t="shared" si="109"/>
        <v>0.99997439118353171</v>
      </c>
      <c r="AR1408" s="6">
        <f t="shared" si="110"/>
        <v>4.0499999999996996</v>
      </c>
      <c r="AS1408" s="6">
        <f t="shared" si="111"/>
        <v>1.0943404343993369E-4</v>
      </c>
    </row>
    <row r="1409" spans="39:45">
      <c r="AM1409" s="6">
        <v>4.0599999999997003</v>
      </c>
      <c r="AN1409" s="6">
        <f t="shared" si="107"/>
        <v>4.0599999999997003</v>
      </c>
      <c r="AO1409" s="6">
        <f t="shared" si="108"/>
        <v>1.0508526043052815E-4</v>
      </c>
      <c r="AP1409" s="6">
        <f t="shared" si="109"/>
        <v>0.99997546364203471</v>
      </c>
      <c r="AR1409" s="6">
        <f t="shared" si="110"/>
        <v>4.0599999999997003</v>
      </c>
      <c r="AS1409" s="6">
        <f t="shared" si="111"/>
        <v>1.0508526043052815E-4</v>
      </c>
    </row>
    <row r="1410" spans="39:45">
      <c r="AM1410" s="6">
        <v>4.0699999999997001</v>
      </c>
      <c r="AN1410" s="6">
        <f t="shared" si="107"/>
        <v>4.0699999999997001</v>
      </c>
      <c r="AO1410" s="6">
        <f t="shared" si="108"/>
        <v>1.0089920263093772E-4</v>
      </c>
      <c r="AP1410" s="6">
        <f t="shared" si="109"/>
        <v>0.99997649343112838</v>
      </c>
      <c r="AR1410" s="6">
        <f t="shared" si="110"/>
        <v>4.0699999999997001</v>
      </c>
      <c r="AS1410" s="6">
        <f t="shared" si="111"/>
        <v>1.0089920263093772E-4</v>
      </c>
    </row>
    <row r="1411" spans="39:45">
      <c r="AM1411" s="6">
        <v>4.0799999999996999</v>
      </c>
      <c r="AN1411" s="6">
        <f t="shared" ref="AN1411:AN1474" si="112">AM1411+$C$2</f>
        <v>4.0799999999996999</v>
      </c>
      <c r="AO1411" s="6">
        <f t="shared" ref="AO1411:AO1474" si="113">NORMDIST(AN1411,$C$2,$C$3,FALSE)</f>
        <v>9.6870208398837818E-5</v>
      </c>
      <c r="AP1411" s="6">
        <f t="shared" ref="AP1411:AP1474" si="114">NORMDIST(AN1411,$C$2,$C$3,TRUE)</f>
        <v>0.99997748214961701</v>
      </c>
      <c r="AR1411" s="6">
        <f t="shared" si="110"/>
        <v>4.0799999999996999</v>
      </c>
      <c r="AS1411" s="6">
        <f t="shared" si="111"/>
        <v>9.6870208398837818E-5</v>
      </c>
    </row>
    <row r="1412" spans="39:45">
      <c r="AM1412" s="6">
        <v>4.0899999999996997</v>
      </c>
      <c r="AN1412" s="6">
        <f t="shared" si="112"/>
        <v>4.0899999999996997</v>
      </c>
      <c r="AO1412" s="6">
        <f t="shared" si="113"/>
        <v>9.2992795718560033E-5</v>
      </c>
      <c r="AP1412" s="6">
        <f t="shared" si="114"/>
        <v>0.99997843134054909</v>
      </c>
      <c r="AR1412" s="6">
        <f t="shared" ref="AR1412:AR1475" si="115">AM1412</f>
        <v>4.0899999999996997</v>
      </c>
      <c r="AS1412" s="6">
        <f t="shared" ref="AS1412:AS1475" si="116">NORMDIST(AR1412,0,1,FALSE)</f>
        <v>9.2992795718560033E-5</v>
      </c>
    </row>
    <row r="1413" spans="39:45">
      <c r="AM1413" s="6">
        <v>4.0999999999997003</v>
      </c>
      <c r="AN1413" s="6">
        <f t="shared" si="112"/>
        <v>4.0999999999997003</v>
      </c>
      <c r="AO1413" s="6">
        <f t="shared" si="113"/>
        <v>8.9261657177242486E-5</v>
      </c>
      <c r="AP1413" s="6">
        <f t="shared" si="114"/>
        <v>0.9999793424930844</v>
      </c>
      <c r="AR1413" s="6">
        <f t="shared" si="115"/>
        <v>4.0999999999997003</v>
      </c>
      <c r="AS1413" s="6">
        <f t="shared" si="116"/>
        <v>8.9261657177242486E-5</v>
      </c>
    </row>
    <row r="1414" spans="39:45">
      <c r="AM1414" s="6">
        <v>4.1099999999997001</v>
      </c>
      <c r="AN1414" s="6">
        <f t="shared" si="112"/>
        <v>4.1099999999997001</v>
      </c>
      <c r="AO1414" s="6">
        <f t="shared" si="113"/>
        <v>8.5671655056287615E-5</v>
      </c>
      <c r="AP1414" s="6">
        <f t="shared" si="114"/>
        <v>0.99998021704412166</v>
      </c>
      <c r="AR1414" s="6">
        <f t="shared" si="115"/>
        <v>4.1099999999997001</v>
      </c>
      <c r="AS1414" s="6">
        <f t="shared" si="116"/>
        <v>8.5671655056287615E-5</v>
      </c>
    </row>
    <row r="1415" spans="39:45">
      <c r="AM1415" s="6">
        <v>4.1199999999996999</v>
      </c>
      <c r="AN1415" s="6">
        <f t="shared" si="112"/>
        <v>4.1199999999996999</v>
      </c>
      <c r="AO1415" s="6">
        <f t="shared" si="113"/>
        <v>8.2217816536387633E-5</v>
      </c>
      <c r="AP1415" s="6">
        <f t="shared" si="114"/>
        <v>0.99998105638004275</v>
      </c>
      <c r="AR1415" s="6">
        <f t="shared" si="115"/>
        <v>4.1199999999996999</v>
      </c>
      <c r="AS1415" s="6">
        <f t="shared" si="116"/>
        <v>8.2217816536387633E-5</v>
      </c>
    </row>
    <row r="1416" spans="39:45">
      <c r="AM1416" s="6">
        <v>4.1299999999996997</v>
      </c>
      <c r="AN1416" s="6">
        <f t="shared" si="112"/>
        <v>4.1299999999996997</v>
      </c>
      <c r="AO1416" s="6">
        <f t="shared" si="113"/>
        <v>7.8895329014390896E-5</v>
      </c>
      <c r="AP1416" s="6">
        <f t="shared" si="114"/>
        <v>0.99998186183827542</v>
      </c>
      <c r="AR1416" s="6">
        <f t="shared" si="115"/>
        <v>4.1299999999996997</v>
      </c>
      <c r="AS1416" s="6">
        <f t="shared" si="116"/>
        <v>7.8895329014390896E-5</v>
      </c>
    </row>
    <row r="1417" spans="39:45">
      <c r="AM1417" s="6">
        <v>4.1399999999997004</v>
      </c>
      <c r="AN1417" s="6">
        <f t="shared" si="112"/>
        <v>4.1399999999997004</v>
      </c>
      <c r="AO1417" s="6">
        <f t="shared" si="113"/>
        <v>7.5699535530255064E-5</v>
      </c>
      <c r="AP1417" s="6">
        <f t="shared" si="114"/>
        <v>0.99998263470892224</v>
      </c>
      <c r="AR1417" s="6">
        <f t="shared" si="115"/>
        <v>4.1399999999997004</v>
      </c>
      <c r="AS1417" s="6">
        <f t="shared" si="116"/>
        <v>7.5699535530255064E-5</v>
      </c>
    </row>
    <row r="1418" spans="39:45">
      <c r="AM1418" s="6">
        <v>4.1499999999997002</v>
      </c>
      <c r="AN1418" s="6">
        <f t="shared" si="112"/>
        <v>4.1499999999997002</v>
      </c>
      <c r="AO1418" s="6">
        <f t="shared" si="113"/>
        <v>7.2625930302342895E-5</v>
      </c>
      <c r="AP1418" s="6">
        <f t="shared" si="114"/>
        <v>0.99998337623626954</v>
      </c>
      <c r="AR1418" s="6">
        <f t="shared" si="115"/>
        <v>4.1499999999997002</v>
      </c>
      <c r="AS1418" s="6">
        <f t="shared" si="116"/>
        <v>7.2625930302342895E-5</v>
      </c>
    </row>
    <row r="1419" spans="39:45">
      <c r="AM1419" s="6">
        <v>4.1599999999996999</v>
      </c>
      <c r="AN1419" s="6">
        <f t="shared" si="112"/>
        <v>4.1599999999996999</v>
      </c>
      <c r="AO1419" s="6">
        <f t="shared" si="113"/>
        <v>6.967015436930132E-5</v>
      </c>
      <c r="AP1419" s="6">
        <f t="shared" si="114"/>
        <v>0.99998408762028446</v>
      </c>
      <c r="AR1419" s="6">
        <f t="shared" si="115"/>
        <v>4.1599999999996999</v>
      </c>
      <c r="AS1419" s="6">
        <f t="shared" si="116"/>
        <v>6.967015436930132E-5</v>
      </c>
    </row>
    <row r="1420" spans="39:45">
      <c r="AM1420" s="6">
        <v>4.1699999999996997</v>
      </c>
      <c r="AN1420" s="6">
        <f t="shared" si="112"/>
        <v>4.1699999999996997</v>
      </c>
      <c r="AO1420" s="6">
        <f t="shared" si="113"/>
        <v>6.6827991336774296E-5</v>
      </c>
      <c r="AP1420" s="6">
        <f t="shared" si="114"/>
        <v>0.99998477001803932</v>
      </c>
      <c r="AR1420" s="6">
        <f t="shared" si="115"/>
        <v>4.1699999999996997</v>
      </c>
      <c r="AS1420" s="6">
        <f t="shared" si="116"/>
        <v>6.6827991336774296E-5</v>
      </c>
    </row>
    <row r="1421" spans="39:45">
      <c r="AM1421" s="6">
        <v>4.1799999999997004</v>
      </c>
      <c r="AN1421" s="6">
        <f t="shared" si="112"/>
        <v>4.1799999999997004</v>
      </c>
      <c r="AO1421" s="6">
        <f t="shared" si="113"/>
        <v>6.4095363227186246E-5</v>
      </c>
      <c r="AP1421" s="6">
        <f t="shared" si="114"/>
        <v>0.99998542454520889</v>
      </c>
      <c r="AR1421" s="6">
        <f t="shared" si="115"/>
        <v>4.1799999999997004</v>
      </c>
      <c r="AS1421" s="6">
        <f t="shared" si="116"/>
        <v>6.4095363227186246E-5</v>
      </c>
    </row>
    <row r="1422" spans="39:45">
      <c r="AM1422" s="6">
        <v>4.1899999999997002</v>
      </c>
      <c r="AN1422" s="6">
        <f t="shared" si="112"/>
        <v>4.1899999999997002</v>
      </c>
      <c r="AO1422" s="6">
        <f t="shared" si="113"/>
        <v>6.1468326430846507E-5</v>
      </c>
      <c r="AP1422" s="6">
        <f t="shared" si="114"/>
        <v>0.99998605227727022</v>
      </c>
      <c r="AR1422" s="6">
        <f t="shared" si="115"/>
        <v>4.1899999999997002</v>
      </c>
      <c r="AS1422" s="6">
        <f t="shared" si="116"/>
        <v>6.1468326430846507E-5</v>
      </c>
    </row>
    <row r="1423" spans="39:45">
      <c r="AM1423" s="6">
        <v>4.1999999999997</v>
      </c>
      <c r="AN1423" s="6">
        <f t="shared" si="112"/>
        <v>4.1999999999997</v>
      </c>
      <c r="AO1423" s="6">
        <f t="shared" si="113"/>
        <v>5.8943067756614184E-5</v>
      </c>
      <c r="AP1423" s="6">
        <f t="shared" si="114"/>
        <v>0.99998665425098099</v>
      </c>
      <c r="AR1423" s="6">
        <f t="shared" si="115"/>
        <v>4.1999999999997</v>
      </c>
      <c r="AS1423" s="6">
        <f t="shared" si="116"/>
        <v>5.8943067756614184E-5</v>
      </c>
    </row>
    <row r="1424" spans="39:45">
      <c r="AM1424" s="6">
        <v>4.2099999999996998</v>
      </c>
      <c r="AN1424" s="6">
        <f t="shared" si="112"/>
        <v>4.2099999999996998</v>
      </c>
      <c r="AO1424" s="6">
        <f t="shared" si="113"/>
        <v>5.6515900580378877E-5</v>
      </c>
      <c r="AP1424" s="6">
        <f t="shared" si="114"/>
        <v>0.99998723146557578</v>
      </c>
      <c r="AR1424" s="6">
        <f t="shared" si="115"/>
        <v>4.2099999999996998</v>
      </c>
      <c r="AS1424" s="6">
        <f t="shared" si="116"/>
        <v>5.6515900580378877E-5</v>
      </c>
    </row>
    <row r="1425" spans="39:45">
      <c r="AM1425" s="6">
        <v>4.2199999999997004</v>
      </c>
      <c r="AN1425" s="6">
        <f t="shared" si="112"/>
        <v>4.2199999999997004</v>
      </c>
      <c r="AO1425" s="6">
        <f t="shared" si="113"/>
        <v>5.4183261089608571E-5</v>
      </c>
      <c r="AP1425" s="6">
        <f t="shared" si="114"/>
        <v>0.99998778488407247</v>
      </c>
      <c r="AR1425" s="6">
        <f t="shared" si="115"/>
        <v>4.2199999999997004</v>
      </c>
      <c r="AS1425" s="6">
        <f t="shared" si="116"/>
        <v>5.4183261089608571E-5</v>
      </c>
    </row>
    <row r="1426" spans="39:45">
      <c r="AM1426" s="6">
        <v>4.2299999999997002</v>
      </c>
      <c r="AN1426" s="6">
        <f t="shared" si="112"/>
        <v>4.2299999999997002</v>
      </c>
      <c r="AO1426" s="6">
        <f t="shared" si="113"/>
        <v>5.1941704622225736E-5</v>
      </c>
      <c r="AP1426" s="6">
        <f t="shared" si="114"/>
        <v>0.99998831543440447</v>
      </c>
      <c r="AR1426" s="6">
        <f t="shared" si="115"/>
        <v>4.2299999999997002</v>
      </c>
      <c r="AS1426" s="6">
        <f t="shared" si="116"/>
        <v>5.1941704622225736E-5</v>
      </c>
    </row>
    <row r="1427" spans="39:45">
      <c r="AM1427" s="6">
        <v>4.2399999999997</v>
      </c>
      <c r="AN1427" s="6">
        <f t="shared" si="112"/>
        <v>4.2399999999997</v>
      </c>
      <c r="AO1427" s="6">
        <f t="shared" si="113"/>
        <v>4.9787902098075489E-5</v>
      </c>
      <c r="AP1427" s="6">
        <f t="shared" si="114"/>
        <v>0.99998882401066402</v>
      </c>
      <c r="AR1427" s="6">
        <f t="shared" si="115"/>
        <v>4.2399999999997</v>
      </c>
      <c r="AS1427" s="6">
        <f t="shared" si="116"/>
        <v>4.9787902098075489E-5</v>
      </c>
    </row>
    <row r="1428" spans="39:45">
      <c r="AM1428" s="6">
        <v>4.2499999999996998</v>
      </c>
      <c r="AN1428" s="6">
        <f t="shared" si="112"/>
        <v>4.2499999999996998</v>
      </c>
      <c r="AO1428" s="6">
        <f t="shared" si="113"/>
        <v>4.7718636541265803E-5</v>
      </c>
      <c r="AP1428" s="6">
        <f t="shared" si="114"/>
        <v>0.99998931147421932</v>
      </c>
      <c r="AR1428" s="6">
        <f t="shared" si="115"/>
        <v>4.2499999999996998</v>
      </c>
      <c r="AS1428" s="6">
        <f t="shared" si="116"/>
        <v>4.7718636541265803E-5</v>
      </c>
    </row>
    <row r="1429" spans="39:45">
      <c r="AM1429" s="6">
        <v>4.2599999999996996</v>
      </c>
      <c r="AN1429" s="6">
        <f t="shared" si="112"/>
        <v>4.2599999999996996</v>
      </c>
      <c r="AO1429" s="6">
        <f t="shared" si="113"/>
        <v>4.57307996916598E-5</v>
      </c>
      <c r="AP1429" s="6">
        <f t="shared" si="114"/>
        <v>0.99998977865479532</v>
      </c>
      <c r="AR1429" s="6">
        <f t="shared" si="115"/>
        <v>4.2599999999996996</v>
      </c>
      <c r="AS1429" s="6">
        <f t="shared" si="116"/>
        <v>4.57307996916598E-5</v>
      </c>
    </row>
    <row r="1430" spans="39:45">
      <c r="AM1430" s="6">
        <v>4.2699999999997003</v>
      </c>
      <c r="AN1430" s="6">
        <f t="shared" si="112"/>
        <v>4.2699999999997003</v>
      </c>
      <c r="AO1430" s="6">
        <f t="shared" si="113"/>
        <v>4.3821388703814158E-5</v>
      </c>
      <c r="AP1430" s="6">
        <f t="shared" si="114"/>
        <v>0.99999022635161994</v>
      </c>
      <c r="AR1430" s="6">
        <f t="shared" si="115"/>
        <v>4.2699999999997003</v>
      </c>
      <c r="AS1430" s="6">
        <f t="shared" si="116"/>
        <v>4.3821388703814158E-5</v>
      </c>
    </row>
    <row r="1431" spans="39:45">
      <c r="AM1431" s="6">
        <v>4.2799999999997</v>
      </c>
      <c r="AN1431" s="6">
        <f t="shared" si="112"/>
        <v>4.2799999999997</v>
      </c>
      <c r="AO1431" s="6">
        <f t="shared" si="113"/>
        <v>4.198750293167124E-5</v>
      </c>
      <c r="AP1431" s="6">
        <f t="shared" si="114"/>
        <v>0.9999906553343183</v>
      </c>
      <c r="AR1431" s="6">
        <f t="shared" si="115"/>
        <v>4.2799999999997</v>
      </c>
      <c r="AS1431" s="6">
        <f t="shared" si="116"/>
        <v>4.198750293167124E-5</v>
      </c>
    </row>
    <row r="1432" spans="39:45">
      <c r="AM1432" s="6">
        <v>4.2899999999996998</v>
      </c>
      <c r="AN1432" s="6">
        <f t="shared" si="112"/>
        <v>4.2899999999996998</v>
      </c>
      <c r="AO1432" s="6">
        <f t="shared" si="113"/>
        <v>4.0226340797316769E-5</v>
      </c>
      <c r="AP1432" s="6">
        <f t="shared" si="114"/>
        <v>0.99999106634407831</v>
      </c>
      <c r="AR1432" s="6">
        <f t="shared" si="115"/>
        <v>4.2899999999996998</v>
      </c>
      <c r="AS1432" s="6">
        <f t="shared" si="116"/>
        <v>4.0226340797316769E-5</v>
      </c>
    </row>
    <row r="1433" spans="39:45">
      <c r="AM1433" s="6">
        <v>4.2999999999996996</v>
      </c>
      <c r="AN1433" s="6">
        <f t="shared" si="112"/>
        <v>4.2999999999996996</v>
      </c>
      <c r="AO1433" s="6">
        <f t="shared" si="113"/>
        <v>3.8535196742136888E-5</v>
      </c>
      <c r="AP1433" s="6">
        <f t="shared" si="114"/>
        <v>0.99999146009450746</v>
      </c>
      <c r="AR1433" s="6">
        <f t="shared" si="115"/>
        <v>4.2999999999996996</v>
      </c>
      <c r="AS1433" s="6">
        <f t="shared" si="116"/>
        <v>3.8535196742136888E-5</v>
      </c>
    </row>
    <row r="1434" spans="39:45">
      <c r="AM1434" s="6">
        <v>4.3099999999997003</v>
      </c>
      <c r="AN1434" s="6">
        <f t="shared" si="112"/>
        <v>4.3099999999997003</v>
      </c>
      <c r="AO1434" s="6">
        <f t="shared" si="113"/>
        <v>3.6911458258713799E-5</v>
      </c>
      <c r="AP1434" s="6">
        <f t="shared" si="114"/>
        <v>0.99999183727270369</v>
      </c>
      <c r="AR1434" s="6">
        <f t="shared" si="115"/>
        <v>4.3099999999997003</v>
      </c>
      <c r="AS1434" s="6">
        <f t="shared" si="116"/>
        <v>3.6911458258713799E-5</v>
      </c>
    </row>
    <row r="1435" spans="39:45">
      <c r="AM1435" s="6">
        <v>4.3199999999997001</v>
      </c>
      <c r="AN1435" s="6">
        <f t="shared" si="112"/>
        <v>4.3199999999997001</v>
      </c>
      <c r="AO1435" s="6">
        <f t="shared" si="113"/>
        <v>3.5352603001818931E-5</v>
      </c>
      <c r="AP1435" s="6">
        <f t="shared" si="114"/>
        <v>0.9999921985399709</v>
      </c>
      <c r="AR1435" s="6">
        <f t="shared" si="115"/>
        <v>4.3199999999997001</v>
      </c>
      <c r="AS1435" s="6">
        <f t="shared" si="116"/>
        <v>3.5352603001818931E-5</v>
      </c>
    </row>
    <row r="1436" spans="39:45">
      <c r="AM1436" s="6">
        <v>4.3299999999996999</v>
      </c>
      <c r="AN1436" s="6">
        <f t="shared" si="112"/>
        <v>4.3299999999996999</v>
      </c>
      <c r="AO1436" s="6">
        <f t="shared" si="113"/>
        <v>3.3856195976871845E-5</v>
      </c>
      <c r="AP1436" s="6">
        <f t="shared" si="114"/>
        <v>0.99999254453289788</v>
      </c>
      <c r="AR1436" s="6">
        <f t="shared" si="115"/>
        <v>4.3299999999996999</v>
      </c>
      <c r="AS1436" s="6">
        <f t="shared" si="116"/>
        <v>3.3856195976871845E-5</v>
      </c>
    </row>
    <row r="1437" spans="39:45">
      <c r="AM1437" s="6">
        <v>4.3399999999996997</v>
      </c>
      <c r="AN1437" s="6">
        <f t="shared" si="112"/>
        <v>4.3399999999996997</v>
      </c>
      <c r="AO1437" s="6">
        <f t="shared" si="113"/>
        <v>3.2419886804256048E-5</v>
      </c>
      <c r="AP1437" s="6">
        <f t="shared" si="114"/>
        <v>0.9999928758641865</v>
      </c>
      <c r="AR1437" s="6">
        <f t="shared" si="115"/>
        <v>4.3399999999996997</v>
      </c>
      <c r="AS1437" s="6">
        <f t="shared" si="116"/>
        <v>3.2419886804256048E-5</v>
      </c>
    </row>
    <row r="1438" spans="39:45">
      <c r="AM1438" s="6">
        <v>4.3499999999997003</v>
      </c>
      <c r="AN1438" s="6">
        <f t="shared" si="112"/>
        <v>4.3499999999997003</v>
      </c>
      <c r="AO1438" s="6">
        <f t="shared" si="113"/>
        <v>3.104140705789068E-5</v>
      </c>
      <c r="AP1438" s="6">
        <f t="shared" si="114"/>
        <v>0.99999319312340174</v>
      </c>
      <c r="AR1438" s="6">
        <f t="shared" si="115"/>
        <v>4.3499999999997003</v>
      </c>
      <c r="AS1438" s="6">
        <f t="shared" si="116"/>
        <v>3.104140705789068E-5</v>
      </c>
    </row>
    <row r="1439" spans="39:45">
      <c r="AM1439" s="6">
        <v>4.3599999999997001</v>
      </c>
      <c r="AN1439" s="6">
        <f t="shared" si="112"/>
        <v>4.3599999999997001</v>
      </c>
      <c r="AO1439" s="6">
        <f t="shared" si="113"/>
        <v>2.9718567676481102E-5</v>
      </c>
      <c r="AP1439" s="6">
        <f t="shared" si="114"/>
        <v>0.99999349687779548</v>
      </c>
      <c r="AR1439" s="6">
        <f t="shared" si="115"/>
        <v>4.3599999999997001</v>
      </c>
      <c r="AS1439" s="6">
        <f t="shared" si="116"/>
        <v>2.9718567676481102E-5</v>
      </c>
    </row>
    <row r="1440" spans="39:45">
      <c r="AM1440" s="6">
        <v>4.3699999999996999</v>
      </c>
      <c r="AN1440" s="6">
        <f t="shared" si="112"/>
        <v>4.3699999999996999</v>
      </c>
      <c r="AO1440" s="6">
        <f t="shared" si="113"/>
        <v>2.8449256445881645E-5</v>
      </c>
      <c r="AP1440" s="6">
        <f t="shared" si="114"/>
        <v>0.99999378767314795</v>
      </c>
      <c r="AR1440" s="6">
        <f t="shared" si="115"/>
        <v>4.3699999999996999</v>
      </c>
      <c r="AS1440" s="6">
        <f t="shared" si="116"/>
        <v>2.8449256445881645E-5</v>
      </c>
    </row>
    <row r="1441" spans="39:45">
      <c r="AM1441" s="6">
        <v>4.3799999999996997</v>
      </c>
      <c r="AN1441" s="6">
        <f t="shared" si="112"/>
        <v>4.3799999999996997</v>
      </c>
      <c r="AO1441" s="6">
        <f t="shared" si="113"/>
        <v>2.7231435551028452E-5</v>
      </c>
      <c r="AP1441" s="6">
        <f t="shared" si="114"/>
        <v>0.9999940660345461</v>
      </c>
      <c r="AR1441" s="6">
        <f t="shared" si="115"/>
        <v>4.3799999999996997</v>
      </c>
      <c r="AS1441" s="6">
        <f t="shared" si="116"/>
        <v>2.7231435551028452E-5</v>
      </c>
    </row>
    <row r="1442" spans="39:45">
      <c r="AM1442" s="6">
        <v>4.3899999999997004</v>
      </c>
      <c r="AN1442" s="6">
        <f t="shared" si="112"/>
        <v>4.3899999999997004</v>
      </c>
      <c r="AO1442" s="6">
        <f t="shared" si="113"/>
        <v>2.6063139195912596E-5</v>
      </c>
      <c r="AP1442" s="6">
        <f t="shared" si="114"/>
        <v>0.99999433246697289</v>
      </c>
      <c r="AR1442" s="6">
        <f t="shared" si="115"/>
        <v>4.3899999999997004</v>
      </c>
      <c r="AS1442" s="6">
        <f t="shared" si="116"/>
        <v>2.6063139195912596E-5</v>
      </c>
    </row>
    <row r="1443" spans="39:45">
      <c r="AM1443" s="6">
        <v>4.3999999999997002</v>
      </c>
      <c r="AN1443" s="6">
        <f t="shared" si="112"/>
        <v>4.3999999999997002</v>
      </c>
      <c r="AO1443" s="6">
        <f t="shared" si="113"/>
        <v>2.4942471290086495E-5</v>
      </c>
      <c r="AP1443" s="6">
        <f t="shared" si="114"/>
        <v>0.99999458745607972</v>
      </c>
      <c r="AR1443" s="6">
        <f t="shared" si="115"/>
        <v>4.3999999999997002</v>
      </c>
      <c r="AS1443" s="6">
        <f t="shared" si="116"/>
        <v>2.4942471290086495E-5</v>
      </c>
    </row>
    <row r="1444" spans="39:45">
      <c r="AM1444" s="6">
        <v>4.4099999999996999</v>
      </c>
      <c r="AN1444" s="6">
        <f t="shared" si="112"/>
        <v>4.4099999999996999</v>
      </c>
      <c r="AO1444" s="6">
        <f t="shared" si="113"/>
        <v>2.3867603200211182E-5</v>
      </c>
      <c r="AP1444" s="6">
        <f t="shared" si="114"/>
        <v>0.99999483146900425</v>
      </c>
      <c r="AR1444" s="6">
        <f t="shared" si="115"/>
        <v>4.4099999999996999</v>
      </c>
      <c r="AS1444" s="6">
        <f t="shared" si="116"/>
        <v>2.3867603200211182E-5</v>
      </c>
    </row>
    <row r="1445" spans="39:45">
      <c r="AM1445" s="6">
        <v>4.4199999999996997</v>
      </c>
      <c r="AN1445" s="6">
        <f t="shared" si="112"/>
        <v>4.4199999999996997</v>
      </c>
      <c r="AO1445" s="6">
        <f t="shared" si="113"/>
        <v>2.283677156517722E-5</v>
      </c>
      <c r="AP1445" s="6">
        <f t="shared" si="114"/>
        <v>0.9999950649549223</v>
      </c>
      <c r="AR1445" s="6">
        <f t="shared" si="115"/>
        <v>4.4199999999996997</v>
      </c>
      <c r="AS1445" s="6">
        <f t="shared" si="116"/>
        <v>2.283677156517722E-5</v>
      </c>
    </row>
    <row r="1446" spans="39:45">
      <c r="AM1446" s="6">
        <v>4.4299999999997004</v>
      </c>
      <c r="AN1446" s="6">
        <f t="shared" si="112"/>
        <v>4.4299999999997004</v>
      </c>
      <c r="AO1446" s="6">
        <f t="shared" si="113"/>
        <v>2.1848276173345418E-5</v>
      </c>
      <c r="AP1446" s="6">
        <f t="shared" si="114"/>
        <v>0.99999528834557916</v>
      </c>
      <c r="AR1446" s="6">
        <f t="shared" si="115"/>
        <v>4.4299999999997004</v>
      </c>
      <c r="AS1446" s="6">
        <f t="shared" si="116"/>
        <v>2.1848276173345418E-5</v>
      </c>
    </row>
    <row r="1447" spans="39:45">
      <c r="AM1447" s="6">
        <v>4.4399999999997002</v>
      </c>
      <c r="AN1447" s="6">
        <f t="shared" si="112"/>
        <v>4.4399999999997002</v>
      </c>
      <c r="AO1447" s="6">
        <f t="shared" si="113"/>
        <v>2.0900477900478247E-5</v>
      </c>
      <c r="AP1447" s="6">
        <f t="shared" si="114"/>
        <v>0.99999550205611509</v>
      </c>
      <c r="AR1447" s="6">
        <f t="shared" si="115"/>
        <v>4.4399999999997002</v>
      </c>
      <c r="AS1447" s="6">
        <f t="shared" si="116"/>
        <v>2.0900477900478247E-5</v>
      </c>
    </row>
    <row r="1448" spans="39:45">
      <c r="AM1448" s="6">
        <v>4.4499999999997</v>
      </c>
      <c r="AN1448" s="6">
        <f t="shared" si="112"/>
        <v>4.4499999999997</v>
      </c>
      <c r="AO1448" s="6">
        <f t="shared" si="113"/>
        <v>1.9991796706949493E-5</v>
      </c>
      <c r="AP1448" s="6">
        <f t="shared" si="114"/>
        <v>0.99999570648548708</v>
      </c>
      <c r="AR1448" s="6">
        <f t="shared" si="115"/>
        <v>4.4499999999997</v>
      </c>
      <c r="AS1448" s="6">
        <f t="shared" si="116"/>
        <v>1.9991796706949493E-5</v>
      </c>
    </row>
    <row r="1449" spans="39:45">
      <c r="AM1449" s="6">
        <v>4.4599999999996998</v>
      </c>
      <c r="AN1449" s="6">
        <f t="shared" si="112"/>
        <v>4.4599999999996998</v>
      </c>
      <c r="AO1449" s="6">
        <f t="shared" si="113"/>
        <v>1.9120709692843345E-5</v>
      </c>
      <c r="AP1449" s="6">
        <f t="shared" si="114"/>
        <v>0.99999590201731836</v>
      </c>
      <c r="AR1449" s="6">
        <f t="shared" si="115"/>
        <v>4.4599999999996998</v>
      </c>
      <c r="AS1449" s="6">
        <f t="shared" si="116"/>
        <v>1.9120709692843345E-5</v>
      </c>
    </row>
    <row r="1450" spans="39:45">
      <c r="AM1450" s="6">
        <v>4.4699999999997004</v>
      </c>
      <c r="AN1450" s="6">
        <f t="shared" si="112"/>
        <v>4.4699999999997004</v>
      </c>
      <c r="AO1450" s="6">
        <f t="shared" si="113"/>
        <v>1.8285749209571836E-5</v>
      </c>
      <c r="AP1450" s="6">
        <f t="shared" si="114"/>
        <v>0.99999608902013049</v>
      </c>
      <c r="AR1450" s="6">
        <f t="shared" si="115"/>
        <v>4.4699999999997004</v>
      </c>
      <c r="AS1450" s="6">
        <f t="shared" si="116"/>
        <v>1.8285749209571836E-5</v>
      </c>
    </row>
    <row r="1451" spans="39:45">
      <c r="AM1451" s="6">
        <v>4.4799999999997002</v>
      </c>
      <c r="AN1451" s="6">
        <f t="shared" si="112"/>
        <v>4.4799999999997002</v>
      </c>
      <c r="AO1451" s="6">
        <f t="shared" si="113"/>
        <v>1.7485501026662646E-5</v>
      </c>
      <c r="AP1451" s="6">
        <f t="shared" si="114"/>
        <v>0.99999626784804851</v>
      </c>
      <c r="AR1451" s="6">
        <f t="shared" si="115"/>
        <v>4.4799999999997002</v>
      </c>
      <c r="AS1451" s="6">
        <f t="shared" si="116"/>
        <v>1.7485501026662646E-5</v>
      </c>
    </row>
    <row r="1452" spans="39:45">
      <c r="AM1452" s="6">
        <v>4.4899999999997</v>
      </c>
      <c r="AN1452" s="6">
        <f t="shared" si="112"/>
        <v>4.4899999999997</v>
      </c>
      <c r="AO1452" s="6">
        <f t="shared" si="113"/>
        <v>1.6718602552387612E-5</v>
      </c>
      <c r="AP1452" s="6">
        <f t="shared" si="114"/>
        <v>0.99999643884129896</v>
      </c>
      <c r="AR1452" s="6">
        <f t="shared" si="115"/>
        <v>4.4899999999997</v>
      </c>
      <c r="AS1452" s="6">
        <f t="shared" si="116"/>
        <v>1.6718602552387612E-5</v>
      </c>
    </row>
    <row r="1453" spans="39:45">
      <c r="AM1453" s="6">
        <v>4.4999999999996998</v>
      </c>
      <c r="AN1453" s="6">
        <f t="shared" si="112"/>
        <v>4.4999999999996998</v>
      </c>
      <c r="AO1453" s="6">
        <f t="shared" si="113"/>
        <v>1.598374110692705E-5</v>
      </c>
      <c r="AP1453" s="6">
        <f t="shared" si="114"/>
        <v>0.99999660232687337</v>
      </c>
      <c r="AR1453" s="6">
        <f t="shared" si="115"/>
        <v>4.4999999999996998</v>
      </c>
      <c r="AS1453" s="6">
        <f t="shared" si="116"/>
        <v>1.598374110692705E-5</v>
      </c>
    </row>
    <row r="1454" spans="39:45">
      <c r="AM1454" s="6">
        <v>4.5099999999996996</v>
      </c>
      <c r="AN1454" s="6">
        <f t="shared" si="112"/>
        <v>4.5099999999996996</v>
      </c>
      <c r="AO1454" s="6">
        <f t="shared" si="113"/>
        <v>1.5279652246782328E-5</v>
      </c>
      <c r="AP1454" s="6">
        <f t="shared" si="114"/>
        <v>0.99999675861865456</v>
      </c>
      <c r="AR1454" s="6">
        <f t="shared" si="115"/>
        <v>4.5099999999996996</v>
      </c>
      <c r="AS1454" s="6">
        <f t="shared" si="116"/>
        <v>1.5279652246782328E-5</v>
      </c>
    </row>
    <row r="1455" spans="39:45">
      <c r="AM1455" s="6">
        <v>4.5199999999997003</v>
      </c>
      <c r="AN1455" s="6">
        <f t="shared" si="112"/>
        <v>4.5199999999997003</v>
      </c>
      <c r="AO1455" s="6">
        <f t="shared" si="113"/>
        <v>1.4605118139172683E-5</v>
      </c>
      <c r="AP1455" s="6">
        <f t="shared" si="114"/>
        <v>0.99999690801840435</v>
      </c>
      <c r="AR1455" s="6">
        <f t="shared" si="115"/>
        <v>4.5199999999997003</v>
      </c>
      <c r="AS1455" s="6">
        <f t="shared" si="116"/>
        <v>1.4605118139172683E-5</v>
      </c>
    </row>
    <row r="1456" spans="39:45">
      <c r="AM1456" s="6">
        <v>4.5299999999997</v>
      </c>
      <c r="AN1456" s="6">
        <f t="shared" si="112"/>
        <v>4.5299999999997</v>
      </c>
      <c r="AO1456" s="6">
        <f t="shared" si="113"/>
        <v>1.3958965985173739E-5</v>
      </c>
      <c r="AP1456" s="6">
        <f t="shared" si="114"/>
        <v>0.99999705081566903</v>
      </c>
      <c r="AR1456" s="6">
        <f t="shared" si="115"/>
        <v>4.5299999999997</v>
      </c>
      <c r="AS1456" s="6">
        <f t="shared" si="116"/>
        <v>1.3958965985173739E-5</v>
      </c>
    </row>
    <row r="1457" spans="39:45">
      <c r="AM1457" s="6">
        <v>4.5399999999996998</v>
      </c>
      <c r="AN1457" s="6">
        <f t="shared" si="112"/>
        <v>4.5399999999996998</v>
      </c>
      <c r="AO1457" s="6">
        <f t="shared" si="113"/>
        <v>1.3340066490374012E-5</v>
      </c>
      <c r="AP1457" s="6">
        <f t="shared" si="114"/>
        <v>0.99999718728854015</v>
      </c>
      <c r="AR1457" s="6">
        <f t="shared" si="115"/>
        <v>4.5399999999996998</v>
      </c>
      <c r="AS1457" s="6">
        <f t="shared" si="116"/>
        <v>1.3340066490374012E-5</v>
      </c>
    </row>
    <row r="1458" spans="39:45">
      <c r="AM1458" s="6">
        <v>4.5499999999996996</v>
      </c>
      <c r="AN1458" s="6">
        <f t="shared" si="112"/>
        <v>4.5499999999996996</v>
      </c>
      <c r="AO1458" s="6">
        <f t="shared" si="113"/>
        <v>1.2747332381850877E-5</v>
      </c>
      <c r="AP1458" s="6">
        <f t="shared" si="114"/>
        <v>0.99999731770418343</v>
      </c>
      <c r="AR1458" s="6">
        <f t="shared" si="115"/>
        <v>4.5499999999996996</v>
      </c>
      <c r="AS1458" s="6">
        <f t="shared" si="116"/>
        <v>1.2747332381850877E-5</v>
      </c>
    </row>
    <row r="1459" spans="39:45">
      <c r="AM1459" s="6">
        <v>4.5599999999997003</v>
      </c>
      <c r="AN1459" s="6">
        <f t="shared" si="112"/>
        <v>4.5599999999997003</v>
      </c>
      <c r="AO1459" s="6">
        <f t="shared" si="113"/>
        <v>1.2179716970285337E-5</v>
      </c>
      <c r="AP1459" s="6">
        <f t="shared" si="114"/>
        <v>0.9999974423189224</v>
      </c>
      <c r="AR1459" s="6">
        <f t="shared" si="115"/>
        <v>4.5599999999997003</v>
      </c>
      <c r="AS1459" s="6">
        <f t="shared" si="116"/>
        <v>1.2179716970285337E-5</v>
      </c>
    </row>
    <row r="1460" spans="39:45">
      <c r="AM1460" s="6">
        <v>4.5699999999997001</v>
      </c>
      <c r="AN1460" s="6">
        <f t="shared" si="112"/>
        <v>4.5699999999997001</v>
      </c>
      <c r="AO1460" s="6">
        <f t="shared" si="113"/>
        <v>1.1636212756058624E-5</v>
      </c>
      <c r="AP1460" s="6">
        <f t="shared" si="114"/>
        <v>0.99999756137893081</v>
      </c>
      <c r="AR1460" s="6">
        <f t="shared" si="115"/>
        <v>4.5699999999997001</v>
      </c>
      <c r="AS1460" s="6">
        <f t="shared" si="116"/>
        <v>1.1636212756058624E-5</v>
      </c>
    </row>
    <row r="1461" spans="39:45">
      <c r="AM1461" s="6">
        <v>4.5799999999996999</v>
      </c>
      <c r="AN1461" s="6">
        <f t="shared" si="112"/>
        <v>4.5799999999996999</v>
      </c>
      <c r="AO1461" s="6">
        <f t="shared" si="113"/>
        <v>1.1115850078193072E-5</v>
      </c>
      <c r="AP1461" s="6">
        <f t="shared" si="114"/>
        <v>0.99999767512033666</v>
      </c>
      <c r="AR1461" s="6">
        <f t="shared" si="115"/>
        <v>4.5799999999996999</v>
      </c>
      <c r="AS1461" s="6">
        <f t="shared" si="116"/>
        <v>1.1115850078193072E-5</v>
      </c>
    </row>
    <row r="1462" spans="39:45">
      <c r="AM1462" s="6">
        <v>4.5899999999996997</v>
      </c>
      <c r="AN1462" s="6">
        <f t="shared" si="112"/>
        <v>4.5899999999996997</v>
      </c>
      <c r="AO1462" s="6">
        <f t="shared" si="113"/>
        <v>1.0617695805023008E-5</v>
      </c>
      <c r="AP1462" s="6">
        <f t="shared" si="114"/>
        <v>0.99999778376995696</v>
      </c>
      <c r="AR1462" s="6">
        <f t="shared" si="115"/>
        <v>4.5899999999996997</v>
      </c>
      <c r="AS1462" s="6">
        <f t="shared" si="116"/>
        <v>1.0617695805023008E-5</v>
      </c>
    </row>
    <row r="1463" spans="39:45">
      <c r="AM1463" s="6">
        <v>4.5999999999997003</v>
      </c>
      <c r="AN1463" s="6">
        <f t="shared" si="112"/>
        <v>4.5999999999997003</v>
      </c>
      <c r="AO1463" s="6">
        <f t="shared" si="113"/>
        <v>1.0140852065500719E-5</v>
      </c>
      <c r="AP1463" s="6">
        <f t="shared" si="114"/>
        <v>0.9999978875452904</v>
      </c>
      <c r="AR1463" s="6">
        <f t="shared" si="115"/>
        <v>4.5999999999997003</v>
      </c>
      <c r="AS1463" s="6">
        <f t="shared" si="116"/>
        <v>1.0140852065500719E-5</v>
      </c>
    </row>
    <row r="1464" spans="39:45">
      <c r="AM1464" s="6">
        <v>4.6099999999997001</v>
      </c>
      <c r="AN1464" s="6">
        <f t="shared" si="112"/>
        <v>4.6099999999997001</v>
      </c>
      <c r="AO1464" s="6">
        <f t="shared" si="113"/>
        <v>9.6844550200648354E-6</v>
      </c>
      <c r="AP1464" s="6">
        <f t="shared" si="114"/>
        <v>0.99999798665511874</v>
      </c>
      <c r="AR1464" s="6">
        <f t="shared" si="115"/>
        <v>4.6099999999997001</v>
      </c>
      <c r="AS1464" s="6">
        <f t="shared" si="116"/>
        <v>9.6844550200648354E-6</v>
      </c>
    </row>
    <row r="1465" spans="39:45">
      <c r="AM1465" s="6">
        <v>4.6199999999996999</v>
      </c>
      <c r="AN1465" s="6">
        <f t="shared" si="112"/>
        <v>4.6199999999996999</v>
      </c>
      <c r="AO1465" s="6">
        <f t="shared" si="113"/>
        <v>9.2476736700184458E-6</v>
      </c>
      <c r="AP1465" s="6">
        <f t="shared" si="114"/>
        <v>0.99999808129971846</v>
      </c>
      <c r="AR1465" s="6">
        <f t="shared" si="115"/>
        <v>4.6199999999996999</v>
      </c>
      <c r="AS1465" s="6">
        <f t="shared" si="116"/>
        <v>9.2476736700184458E-6</v>
      </c>
    </row>
    <row r="1466" spans="39:45">
      <c r="AM1466" s="6">
        <v>4.6299999999996997</v>
      </c>
      <c r="AN1466" s="6">
        <f t="shared" si="112"/>
        <v>4.6299999999996997</v>
      </c>
      <c r="AO1466" s="6">
        <f t="shared" si="113"/>
        <v>8.8297087043863611E-6</v>
      </c>
      <c r="AP1466" s="6">
        <f t="shared" si="114"/>
        <v>0.99999817167131777</v>
      </c>
      <c r="AR1466" s="6">
        <f t="shared" si="115"/>
        <v>4.6299999999996997</v>
      </c>
      <c r="AS1466" s="6">
        <f t="shared" si="116"/>
        <v>8.8297087043863611E-6</v>
      </c>
    </row>
    <row r="1467" spans="39:45">
      <c r="AM1467" s="6">
        <v>4.6399999999997004</v>
      </c>
      <c r="AN1467" s="6">
        <f t="shared" si="112"/>
        <v>4.6399999999997004</v>
      </c>
      <c r="AO1467" s="6">
        <f t="shared" si="113"/>
        <v>8.4297913832404794E-6</v>
      </c>
      <c r="AP1467" s="6">
        <f t="shared" si="114"/>
        <v>0.999998257954134</v>
      </c>
      <c r="AR1467" s="6">
        <f t="shared" si="115"/>
        <v>4.6399999999997004</v>
      </c>
      <c r="AS1467" s="6">
        <f t="shared" si="116"/>
        <v>8.4297913832404794E-6</v>
      </c>
    </row>
    <row r="1468" spans="39:45">
      <c r="AM1468" s="6">
        <v>4.6499999999997002</v>
      </c>
      <c r="AN1468" s="6">
        <f t="shared" si="112"/>
        <v>4.6499999999997002</v>
      </c>
      <c r="AO1468" s="6">
        <f t="shared" si="113"/>
        <v>8.0471824565035286E-6</v>
      </c>
      <c r="AP1468" s="6">
        <f t="shared" si="114"/>
        <v>0.99999834032484269</v>
      </c>
      <c r="AR1468" s="6">
        <f t="shared" si="115"/>
        <v>4.6499999999997002</v>
      </c>
      <c r="AS1468" s="6">
        <f t="shared" si="116"/>
        <v>8.0471824565035286E-6</v>
      </c>
    </row>
    <row r="1469" spans="39:45">
      <c r="AM1469" s="6">
        <v>4.6599999999996999</v>
      </c>
      <c r="AN1469" s="6">
        <f t="shared" si="112"/>
        <v>4.6599999999996999</v>
      </c>
      <c r="AO1469" s="6">
        <f t="shared" si="113"/>
        <v>7.6811711172612059E-6</v>
      </c>
      <c r="AP1469" s="6">
        <f t="shared" si="114"/>
        <v>0.99999841895302255</v>
      </c>
      <c r="AR1469" s="6">
        <f t="shared" si="115"/>
        <v>4.6599999999996999</v>
      </c>
      <c r="AS1469" s="6">
        <f t="shared" si="116"/>
        <v>7.6811711172612059E-6</v>
      </c>
    </row>
    <row r="1470" spans="39:45">
      <c r="AM1470" s="6">
        <v>4.6699999999996997</v>
      </c>
      <c r="AN1470" s="6">
        <f t="shared" si="112"/>
        <v>4.6699999999996997</v>
      </c>
      <c r="AO1470" s="6">
        <f t="shared" si="113"/>
        <v>7.3310739886342185E-6</v>
      </c>
      <c r="AP1470" s="6">
        <f t="shared" si="114"/>
        <v>0.99999849400126783</v>
      </c>
      <c r="AR1470" s="6">
        <f t="shared" si="115"/>
        <v>4.6699999999996997</v>
      </c>
      <c r="AS1470" s="6">
        <f t="shared" si="116"/>
        <v>7.3310739886342185E-6</v>
      </c>
    </row>
    <row r="1471" spans="39:45">
      <c r="AM1471" s="6">
        <v>4.6799999999997004</v>
      </c>
      <c r="AN1471" s="6">
        <f t="shared" si="112"/>
        <v>4.6799999999997004</v>
      </c>
      <c r="AO1471" s="6">
        <f t="shared" si="113"/>
        <v>6.9962341432801967E-6</v>
      </c>
      <c r="AP1471" s="6">
        <f t="shared" si="114"/>
        <v>0.99999856562542744</v>
      </c>
      <c r="AR1471" s="6">
        <f t="shared" si="115"/>
        <v>4.6799999999997004</v>
      </c>
      <c r="AS1471" s="6">
        <f t="shared" si="116"/>
        <v>6.9962341432801967E-6</v>
      </c>
    </row>
    <row r="1472" spans="39:45">
      <c r="AM1472" s="6">
        <v>4.6899999999997002</v>
      </c>
      <c r="AN1472" s="6">
        <f t="shared" si="112"/>
        <v>4.6899999999997002</v>
      </c>
      <c r="AO1472" s="6">
        <f t="shared" si="113"/>
        <v>6.6760201546168528E-6</v>
      </c>
      <c r="AP1472" s="6">
        <f t="shared" si="114"/>
        <v>0.99999863397464472</v>
      </c>
      <c r="AR1472" s="6">
        <f t="shared" si="115"/>
        <v>4.6899999999997002</v>
      </c>
      <c r="AS1472" s="6">
        <f t="shared" si="116"/>
        <v>6.6760201546168528E-6</v>
      </c>
    </row>
    <row r="1473" spans="39:45">
      <c r="AM1473" s="6">
        <v>4.6999999999997</v>
      </c>
      <c r="AN1473" s="6">
        <f t="shared" si="112"/>
        <v>4.6999999999997</v>
      </c>
      <c r="AO1473" s="6">
        <f t="shared" si="113"/>
        <v>6.3698251788760845E-6</v>
      </c>
      <c r="AP1473" s="6">
        <f t="shared" si="114"/>
        <v>0.99999869919247741</v>
      </c>
      <c r="AR1473" s="6">
        <f t="shared" si="115"/>
        <v>4.6999999999997</v>
      </c>
      <c r="AS1473" s="6">
        <f t="shared" si="116"/>
        <v>6.3698251788760845E-6</v>
      </c>
    </row>
    <row r="1474" spans="39:45">
      <c r="AM1474" s="6">
        <v>4.7099999999996998</v>
      </c>
      <c r="AN1474" s="6">
        <f t="shared" si="112"/>
        <v>4.7099999999996998</v>
      </c>
      <c r="AO1474" s="6">
        <f t="shared" si="113"/>
        <v>6.0770660671197083E-6</v>
      </c>
      <c r="AP1474" s="6">
        <f t="shared" si="114"/>
        <v>0.99999876141602106</v>
      </c>
      <c r="AR1474" s="6">
        <f t="shared" si="115"/>
        <v>4.7099999999996998</v>
      </c>
      <c r="AS1474" s="6">
        <f t="shared" si="116"/>
        <v>6.0770660671197083E-6</v>
      </c>
    </row>
    <row r="1475" spans="39:45">
      <c r="AM1475" s="6">
        <v>4.7199999999997004</v>
      </c>
      <c r="AN1475" s="6">
        <f t="shared" ref="AN1475:AN1538" si="117">AM1475+$C$2</f>
        <v>4.7199999999997004</v>
      </c>
      <c r="AO1475" s="6">
        <f t="shared" ref="AO1475:AO1538" si="118">NORMDIST(AN1475,$C$2,$C$3,FALSE)</f>
        <v>5.7971825063654727E-6</v>
      </c>
      <c r="AP1475" s="6">
        <f t="shared" ref="AP1475:AP1538" si="119">NORMDIST(AN1475,$C$2,$C$3,TRUE)</f>
        <v>0.99999882077683644</v>
      </c>
      <c r="AR1475" s="6">
        <f t="shared" si="115"/>
        <v>4.7199999999997004</v>
      </c>
      <c r="AS1475" s="6">
        <f t="shared" si="116"/>
        <v>5.7971825063654727E-6</v>
      </c>
    </row>
    <row r="1476" spans="39:45">
      <c r="AM1476" s="6">
        <v>4.7299999999997002</v>
      </c>
      <c r="AN1476" s="6">
        <f t="shared" si="117"/>
        <v>4.7299999999997002</v>
      </c>
      <c r="AO1476" s="6">
        <f t="shared" si="118"/>
        <v>5.5296361889919086E-6</v>
      </c>
      <c r="AP1476" s="6">
        <f t="shared" si="119"/>
        <v>0.99999887740064763</v>
      </c>
      <c r="AR1476" s="6">
        <f t="shared" ref="AR1476:AR1539" si="120">AM1476</f>
        <v>4.7299999999997002</v>
      </c>
      <c r="AS1476" s="6">
        <f t="shared" ref="AS1476:AS1539" si="121">NORMDIST(AR1476,0,1,FALSE)</f>
        <v>5.5296361889919086E-6</v>
      </c>
    </row>
    <row r="1477" spans="39:45">
      <c r="AM1477" s="6">
        <v>4.7399999999997</v>
      </c>
      <c r="AN1477" s="6">
        <f t="shared" si="117"/>
        <v>4.7399999999997</v>
      </c>
      <c r="AO1477" s="6">
        <f t="shared" si="118"/>
        <v>5.2739100096088073E-6</v>
      </c>
      <c r="AP1477" s="6">
        <f t="shared" si="119"/>
        <v>0.9999989314087403</v>
      </c>
      <c r="AR1477" s="6">
        <f t="shared" si="120"/>
        <v>4.7399999999997</v>
      </c>
      <c r="AS1477" s="6">
        <f t="shared" si="121"/>
        <v>5.2739100096088073E-6</v>
      </c>
    </row>
    <row r="1478" spans="39:45">
      <c r="AM1478" s="6">
        <v>4.7499999999996998</v>
      </c>
      <c r="AN1478" s="6">
        <f t="shared" si="117"/>
        <v>4.7499999999996998</v>
      </c>
      <c r="AO1478" s="6">
        <f t="shared" si="118"/>
        <v>5.0295072885996189E-6</v>
      </c>
      <c r="AP1478" s="6">
        <f t="shared" si="119"/>
        <v>0.99999898291670231</v>
      </c>
      <c r="AR1478" s="6">
        <f t="shared" si="120"/>
        <v>4.7499999999996998</v>
      </c>
      <c r="AS1478" s="6">
        <f t="shared" si="121"/>
        <v>5.0295072885996189E-6</v>
      </c>
    </row>
    <row r="1479" spans="39:45">
      <c r="AM1479" s="6">
        <v>4.7599999999996996</v>
      </c>
      <c r="AN1479" s="6">
        <f t="shared" si="117"/>
        <v>4.7599999999996996</v>
      </c>
      <c r="AO1479" s="6">
        <f t="shared" si="118"/>
        <v>4.7959510215593793E-6</v>
      </c>
      <c r="AP1479" s="6">
        <f t="shared" si="119"/>
        <v>0.99999903203515328</v>
      </c>
      <c r="AR1479" s="6">
        <f t="shared" si="120"/>
        <v>4.7599999999996996</v>
      </c>
      <c r="AS1479" s="6">
        <f t="shared" si="121"/>
        <v>4.7959510215593793E-6</v>
      </c>
    </row>
    <row r="1480" spans="39:45">
      <c r="AM1480" s="6">
        <v>4.7699999999997003</v>
      </c>
      <c r="AN1480" s="6">
        <f t="shared" si="117"/>
        <v>4.7699999999997003</v>
      </c>
      <c r="AO1480" s="6">
        <f t="shared" si="118"/>
        <v>4.5727831538706743E-6</v>
      </c>
      <c r="AP1480" s="6">
        <f t="shared" si="119"/>
        <v>0.99999907887033301</v>
      </c>
      <c r="AR1480" s="6">
        <f t="shared" si="120"/>
        <v>4.7699999999997003</v>
      </c>
      <c r="AS1480" s="6">
        <f t="shared" si="121"/>
        <v>4.5727831538706743E-6</v>
      </c>
    </row>
    <row r="1481" spans="39:45">
      <c r="AM1481" s="6">
        <v>4.7799999999997</v>
      </c>
      <c r="AN1481" s="6">
        <f t="shared" si="117"/>
        <v>4.7799999999997</v>
      </c>
      <c r="AO1481" s="6">
        <f t="shared" si="118"/>
        <v>4.3595638796778928E-6</v>
      </c>
      <c r="AP1481" s="6">
        <f t="shared" si="119"/>
        <v>0.99999912352402676</v>
      </c>
      <c r="AR1481" s="6">
        <f t="shared" si="120"/>
        <v>4.7799999999997</v>
      </c>
      <c r="AS1481" s="6">
        <f t="shared" si="121"/>
        <v>4.3595638796778928E-6</v>
      </c>
    </row>
    <row r="1482" spans="39:45">
      <c r="AM1482" s="6">
        <v>4.7899999999996998</v>
      </c>
      <c r="AN1482" s="6">
        <f t="shared" si="117"/>
        <v>4.7899999999996998</v>
      </c>
      <c r="AO1482" s="6">
        <f t="shared" si="118"/>
        <v>4.1558709645371726E-6</v>
      </c>
      <c r="AP1482" s="6">
        <f t="shared" si="119"/>
        <v>0.9999991660933204</v>
      </c>
      <c r="AR1482" s="6">
        <f t="shared" si="120"/>
        <v>4.7899999999996998</v>
      </c>
      <c r="AS1482" s="6">
        <f t="shared" si="121"/>
        <v>4.1558709645371726E-6</v>
      </c>
    </row>
    <row r="1483" spans="39:45">
      <c r="AM1483" s="6">
        <v>4.7999999999996996</v>
      </c>
      <c r="AN1483" s="6">
        <f t="shared" si="117"/>
        <v>4.7999999999996996</v>
      </c>
      <c r="AO1483" s="6">
        <f t="shared" si="118"/>
        <v>3.9612990910377818E-6</v>
      </c>
      <c r="AP1483" s="6">
        <f t="shared" si="119"/>
        <v>0.99999920667180575</v>
      </c>
      <c r="AR1483" s="6">
        <f t="shared" si="120"/>
        <v>4.7999999999996996</v>
      </c>
      <c r="AS1483" s="6">
        <f t="shared" si="121"/>
        <v>3.9612990910377818E-6</v>
      </c>
    </row>
    <row r="1484" spans="39:45">
      <c r="AM1484" s="6">
        <v>4.8099999999997003</v>
      </c>
      <c r="AN1484" s="6">
        <f t="shared" si="117"/>
        <v>4.8099999999997003</v>
      </c>
      <c r="AO1484" s="6">
        <f t="shared" si="118"/>
        <v>3.7754592267067806E-6</v>
      </c>
      <c r="AP1484" s="6">
        <f t="shared" si="119"/>
        <v>0.99999924534836793</v>
      </c>
      <c r="AR1484" s="6">
        <f t="shared" si="120"/>
        <v>4.8099999999997003</v>
      </c>
      <c r="AS1484" s="6">
        <f t="shared" si="121"/>
        <v>3.7754592267067806E-6</v>
      </c>
    </row>
    <row r="1485" spans="39:45">
      <c r="AM1485" s="6">
        <v>4.8199999999997001</v>
      </c>
      <c r="AN1485" s="6">
        <f t="shared" si="117"/>
        <v>4.8199999999997001</v>
      </c>
      <c r="AO1485" s="6">
        <f t="shared" si="118"/>
        <v>3.5979780135264495E-6</v>
      </c>
      <c r="AP1485" s="6">
        <f t="shared" si="119"/>
        <v>0.9999992822087671</v>
      </c>
      <c r="AR1485" s="6">
        <f t="shared" si="120"/>
        <v>4.8199999999997001</v>
      </c>
      <c r="AS1485" s="6">
        <f t="shared" si="121"/>
        <v>3.5979780135264495E-6</v>
      </c>
    </row>
    <row r="1486" spans="39:45">
      <c r="AM1486" s="6">
        <v>4.8299999999996999</v>
      </c>
      <c r="AN1486" s="6">
        <f t="shared" si="117"/>
        <v>4.8299999999996999</v>
      </c>
      <c r="AO1486" s="6">
        <f t="shared" si="118"/>
        <v>3.4284971784100084E-6</v>
      </c>
      <c r="AP1486" s="6">
        <f t="shared" si="119"/>
        <v>0.99999931733473812</v>
      </c>
      <c r="AR1486" s="6">
        <f t="shared" si="120"/>
        <v>4.8299999999996999</v>
      </c>
      <c r="AS1486" s="6">
        <f t="shared" si="121"/>
        <v>3.4284971784100084E-6</v>
      </c>
    </row>
    <row r="1487" spans="39:45">
      <c r="AM1487" s="6">
        <v>4.8399999999996997</v>
      </c>
      <c r="AN1487" s="6">
        <f t="shared" si="117"/>
        <v>4.8399999999996997</v>
      </c>
      <c r="AO1487" s="6">
        <f t="shared" si="118"/>
        <v>3.2666729639980211E-6</v>
      </c>
      <c r="AP1487" s="6">
        <f t="shared" si="119"/>
        <v>0.99999935080421598</v>
      </c>
      <c r="AR1487" s="6">
        <f t="shared" si="120"/>
        <v>4.8399999999996997</v>
      </c>
      <c r="AS1487" s="6">
        <f t="shared" si="121"/>
        <v>3.2666729639980211E-6</v>
      </c>
    </row>
    <row r="1488" spans="39:45">
      <c r="AM1488" s="6">
        <v>4.8499999999997003</v>
      </c>
      <c r="AN1488" s="6">
        <f t="shared" si="117"/>
        <v>4.8499999999997003</v>
      </c>
      <c r="AO1488" s="6">
        <f t="shared" si="118"/>
        <v>3.1121755791534608E-6</v>
      </c>
      <c r="AP1488" s="6">
        <f t="shared" si="119"/>
        <v>0.999999382692353</v>
      </c>
      <c r="AR1488" s="6">
        <f t="shared" si="120"/>
        <v>4.8499999999997003</v>
      </c>
      <c r="AS1488" s="6">
        <f t="shared" si="121"/>
        <v>3.1121755791534608E-6</v>
      </c>
    </row>
    <row r="1489" spans="39:45">
      <c r="AM1489" s="6">
        <v>4.8599999999997001</v>
      </c>
      <c r="AN1489" s="6">
        <f t="shared" si="117"/>
        <v>4.8599999999997001</v>
      </c>
      <c r="AO1489" s="6">
        <f t="shared" si="118"/>
        <v>2.9646886685495962E-6</v>
      </c>
      <c r="AP1489" s="6">
        <f t="shared" si="119"/>
        <v>0.999999413071055</v>
      </c>
      <c r="AR1489" s="6">
        <f t="shared" si="120"/>
        <v>4.8599999999997001</v>
      </c>
      <c r="AS1489" s="6">
        <f t="shared" si="121"/>
        <v>2.9646886685495962E-6</v>
      </c>
    </row>
    <row r="1490" spans="39:45">
      <c r="AM1490" s="6">
        <v>4.8699999999996999</v>
      </c>
      <c r="AN1490" s="6">
        <f t="shared" si="117"/>
        <v>4.8699999999996999</v>
      </c>
      <c r="AO1490" s="6">
        <f t="shared" si="118"/>
        <v>2.823908800759949E-6</v>
      </c>
      <c r="AP1490" s="6">
        <f t="shared" si="119"/>
        <v>0.99999944200853652</v>
      </c>
      <c r="AR1490" s="6">
        <f t="shared" si="120"/>
        <v>4.8699999999996999</v>
      </c>
      <c r="AS1490" s="6">
        <f t="shared" si="121"/>
        <v>2.823908800759949E-6</v>
      </c>
    </row>
    <row r="1491" spans="39:45">
      <c r="AM1491" s="6">
        <v>4.8799999999996997</v>
      </c>
      <c r="AN1491" s="6">
        <f t="shared" si="117"/>
        <v>4.8799999999996997</v>
      </c>
      <c r="AO1491" s="6">
        <f t="shared" si="118"/>
        <v>2.6895449742754646E-6</v>
      </c>
      <c r="AP1491" s="6">
        <f t="shared" si="119"/>
        <v>0.99999946957087948</v>
      </c>
      <c r="AR1491" s="6">
        <f t="shared" si="120"/>
        <v>4.8799999999996997</v>
      </c>
      <c r="AS1491" s="6">
        <f t="shared" si="121"/>
        <v>2.6895449742754646E-6</v>
      </c>
    </row>
    <row r="1492" spans="39:45">
      <c r="AM1492" s="6">
        <v>4.8899999999997004</v>
      </c>
      <c r="AN1492" s="6">
        <f t="shared" si="117"/>
        <v>4.8899999999997004</v>
      </c>
      <c r="AO1492" s="6">
        <f t="shared" si="118"/>
        <v>2.5613181408882929E-6</v>
      </c>
      <c r="AP1492" s="6">
        <f t="shared" si="119"/>
        <v>0.99999949581996184</v>
      </c>
      <c r="AR1492" s="6">
        <f t="shared" si="120"/>
        <v>4.8899999999997004</v>
      </c>
      <c r="AS1492" s="6">
        <f t="shared" si="121"/>
        <v>2.5613181408882929E-6</v>
      </c>
    </row>
    <row r="1493" spans="39:45">
      <c r="AM1493" s="6">
        <v>4.8999999999997002</v>
      </c>
      <c r="AN1493" s="6">
        <f t="shared" si="117"/>
        <v>4.8999999999997002</v>
      </c>
      <c r="AO1493" s="6">
        <f t="shared" si="118"/>
        <v>2.4389607458969436E-6</v>
      </c>
      <c r="AP1493" s="6">
        <f t="shared" si="119"/>
        <v>0.99999952081682819</v>
      </c>
      <c r="AR1493" s="6">
        <f t="shared" si="120"/>
        <v>4.8999999999997002</v>
      </c>
      <c r="AS1493" s="6">
        <f t="shared" si="121"/>
        <v>2.4389607458969436E-6</v>
      </c>
    </row>
    <row r="1494" spans="39:45">
      <c r="AM1494" s="6">
        <v>4.9099999999996999</v>
      </c>
      <c r="AN1494" s="6">
        <f t="shared" si="117"/>
        <v>4.9099999999996999</v>
      </c>
      <c r="AO1494" s="6">
        <f t="shared" si="118"/>
        <v>2.3222162846014164E-6</v>
      </c>
      <c r="AP1494" s="6">
        <f t="shared" si="119"/>
        <v>0.99999954461794327</v>
      </c>
      <c r="AR1494" s="6">
        <f t="shared" si="120"/>
        <v>4.9099999999996999</v>
      </c>
      <c r="AS1494" s="6">
        <f t="shared" si="121"/>
        <v>2.3222162846014164E-6</v>
      </c>
    </row>
    <row r="1495" spans="39:45">
      <c r="AM1495" s="6">
        <v>4.9199999999996997</v>
      </c>
      <c r="AN1495" s="6">
        <f t="shared" si="117"/>
        <v>4.9199999999996997</v>
      </c>
      <c r="AO1495" s="6">
        <f t="shared" si="118"/>
        <v>2.2108388745716844E-6</v>
      </c>
      <c r="AP1495" s="6">
        <f t="shared" si="119"/>
        <v>0.99999956727876782</v>
      </c>
      <c r="AR1495" s="6">
        <f t="shared" si="120"/>
        <v>4.9199999999996997</v>
      </c>
      <c r="AS1495" s="6">
        <f t="shared" si="121"/>
        <v>2.2108388745716844E-6</v>
      </c>
    </row>
    <row r="1496" spans="39:45">
      <c r="AM1496" s="6">
        <v>4.9299999999997004</v>
      </c>
      <c r="AN1496" s="6">
        <f t="shared" si="117"/>
        <v>4.9299999999997004</v>
      </c>
      <c r="AO1496" s="6">
        <f t="shared" si="118"/>
        <v>2.1045928431862322E-6</v>
      </c>
      <c r="AP1496" s="6">
        <f t="shared" si="119"/>
        <v>0.9999995888520421</v>
      </c>
      <c r="AR1496" s="6">
        <f t="shared" si="120"/>
        <v>4.9299999999997004</v>
      </c>
      <c r="AS1496" s="6">
        <f t="shared" si="121"/>
        <v>2.1045928431862322E-6</v>
      </c>
    </row>
    <row r="1497" spans="39:45">
      <c r="AM1497" s="6">
        <v>4.9399999999997002</v>
      </c>
      <c r="AN1497" s="6">
        <f t="shared" si="117"/>
        <v>4.9399999999997002</v>
      </c>
      <c r="AO1497" s="6">
        <f t="shared" si="118"/>
        <v>2.0032523299514604E-6</v>
      </c>
      <c r="AP1497" s="6">
        <f t="shared" si="119"/>
        <v>0.99999960938706667</v>
      </c>
      <c r="AR1497" s="6">
        <f t="shared" si="120"/>
        <v>4.9399999999997002</v>
      </c>
      <c r="AS1497" s="6">
        <f t="shared" si="121"/>
        <v>2.0032523299514604E-6</v>
      </c>
    </row>
    <row r="1498" spans="39:45">
      <c r="AM1498" s="6">
        <v>4.9499999999997</v>
      </c>
      <c r="AN1498" s="6">
        <f t="shared" si="117"/>
        <v>4.9499999999997</v>
      </c>
      <c r="AO1498" s="6">
        <f t="shared" si="118"/>
        <v>1.906600903125642E-6</v>
      </c>
      <c r="AP1498" s="6">
        <f t="shared" si="119"/>
        <v>0.99999962893223848</v>
      </c>
      <c r="AR1498" s="6">
        <f t="shared" si="120"/>
        <v>4.9499999999997</v>
      </c>
      <c r="AS1498" s="6">
        <f t="shared" si="121"/>
        <v>1.906600903125642E-6</v>
      </c>
    </row>
    <row r="1499" spans="39:45">
      <c r="AM1499" s="6">
        <v>4.9599999999996998</v>
      </c>
      <c r="AN1499" s="6">
        <f t="shared" si="117"/>
        <v>4.9599999999996998</v>
      </c>
      <c r="AO1499" s="6">
        <f t="shared" si="118"/>
        <v>1.8144311901847345E-6</v>
      </c>
      <c r="AP1499" s="6">
        <f t="shared" si="119"/>
        <v>0.99999964753395842</v>
      </c>
      <c r="AR1499" s="6">
        <f t="shared" si="120"/>
        <v>4.9599999999996998</v>
      </c>
      <c r="AS1499" s="6">
        <f t="shared" si="121"/>
        <v>1.8144311901847345E-6</v>
      </c>
    </row>
    <row r="1500" spans="39:45">
      <c r="AM1500" s="6">
        <v>4.9699999999997004</v>
      </c>
      <c r="AN1500" s="6">
        <f t="shared" si="117"/>
        <v>4.9699999999997004</v>
      </c>
      <c r="AO1500" s="6">
        <f t="shared" si="118"/>
        <v>1.7265445216796403E-6</v>
      </c>
      <c r="AP1500" s="6">
        <f t="shared" si="119"/>
        <v>0.9999996652351294</v>
      </c>
      <c r="AR1500" s="6">
        <f t="shared" si="120"/>
        <v>4.9699999999997004</v>
      </c>
      <c r="AS1500" s="6">
        <f t="shared" si="121"/>
        <v>1.7265445216796403E-6</v>
      </c>
    </row>
    <row r="1501" spans="39:45">
      <c r="AM1501" s="6">
        <v>4.9799999999997002</v>
      </c>
      <c r="AN1501" s="6">
        <f t="shared" si="117"/>
        <v>4.9799999999997002</v>
      </c>
      <c r="AO1501" s="6">
        <f t="shared" si="118"/>
        <v>1.6427505880475254E-6</v>
      </c>
      <c r="AP1501" s="6">
        <f t="shared" si="119"/>
        <v>0.99999968207842715</v>
      </c>
      <c r="AR1501" s="6">
        <f t="shared" si="120"/>
        <v>4.9799999999997002</v>
      </c>
      <c r="AS1501" s="6">
        <f t="shared" si="121"/>
        <v>1.6427505880475254E-6</v>
      </c>
    </row>
    <row r="1502" spans="39:45">
      <c r="AM1502" s="6">
        <v>4.9899999999997</v>
      </c>
      <c r="AN1502" s="6">
        <f t="shared" si="117"/>
        <v>4.9899999999997</v>
      </c>
      <c r="AO1502" s="6">
        <f t="shared" si="118"/>
        <v>1.5628671089516303E-6</v>
      </c>
      <c r="AP1502" s="6">
        <f t="shared" si="119"/>
        <v>0.9999996981038537</v>
      </c>
      <c r="AR1502" s="6">
        <f t="shared" si="120"/>
        <v>4.9899999999997</v>
      </c>
      <c r="AS1502" s="6">
        <f t="shared" si="121"/>
        <v>1.5628671089516303E-6</v>
      </c>
    </row>
    <row r="1503" spans="39:45">
      <c r="AM1503" s="6">
        <v>4.9999999999996998</v>
      </c>
      <c r="AN1503" s="6">
        <f t="shared" si="117"/>
        <v>4.9999999999996998</v>
      </c>
      <c r="AO1503" s="6">
        <f t="shared" si="118"/>
        <v>1.4867195147365292E-6</v>
      </c>
      <c r="AP1503" s="6">
        <f t="shared" si="119"/>
        <v>0.9999997133484031</v>
      </c>
      <c r="AR1503" s="6">
        <f t="shared" si="120"/>
        <v>4.9999999999996998</v>
      </c>
      <c r="AS1503" s="6">
        <f t="shared" si="121"/>
        <v>1.4867195147365292E-6</v>
      </c>
    </row>
    <row r="1504" spans="39:45">
      <c r="AM1504" s="6">
        <v>5.0099999999996996</v>
      </c>
      <c r="AN1504" s="6">
        <f t="shared" si="117"/>
        <v>5.0099999999996996</v>
      </c>
      <c r="AO1504" s="6">
        <f t="shared" si="118"/>
        <v>1.414140639597131E-6</v>
      </c>
      <c r="AP1504" s="6">
        <f t="shared" si="119"/>
        <v>0.99999972784982272</v>
      </c>
      <c r="AR1504" s="6">
        <f t="shared" si="120"/>
        <v>5.0099999999996996</v>
      </c>
      <c r="AS1504" s="6">
        <f t="shared" si="121"/>
        <v>1.414140639597131E-6</v>
      </c>
    </row>
    <row r="1505" spans="39:45">
      <c r="AM1505" s="6">
        <v>5.0199999999997003</v>
      </c>
      <c r="AN1505" s="6">
        <f t="shared" si="117"/>
        <v>5.0199999999997003</v>
      </c>
      <c r="AO1505" s="6">
        <f t="shared" si="118"/>
        <v>1.3449704260714656E-6</v>
      </c>
      <c r="AP1505" s="6">
        <f t="shared" si="119"/>
        <v>0.99999974164260241</v>
      </c>
      <c r="AR1505" s="6">
        <f t="shared" si="120"/>
        <v>5.0199999999997003</v>
      </c>
      <c r="AS1505" s="6">
        <f t="shared" si="121"/>
        <v>1.3449704260714656E-6</v>
      </c>
    </row>
    <row r="1506" spans="39:45">
      <c r="AM1506" s="6">
        <v>5.0299999999997</v>
      </c>
      <c r="AN1506" s="6">
        <f t="shared" si="117"/>
        <v>5.0299999999997</v>
      </c>
      <c r="AO1506" s="6">
        <f t="shared" si="118"/>
        <v>1.2790556404785052E-6</v>
      </c>
      <c r="AP1506" s="6">
        <f t="shared" si="119"/>
        <v>0.99999975476008196</v>
      </c>
      <c r="AR1506" s="6">
        <f t="shared" si="120"/>
        <v>5.0299999999997</v>
      </c>
      <c r="AS1506" s="6">
        <f t="shared" si="121"/>
        <v>1.2790556404785052E-6</v>
      </c>
    </row>
    <row r="1507" spans="39:45">
      <c r="AM1507" s="6">
        <v>5.0399999999996998</v>
      </c>
      <c r="AN1507" s="6">
        <f t="shared" si="117"/>
        <v>5.0399999999996998</v>
      </c>
      <c r="AO1507" s="6">
        <f t="shared" si="118"/>
        <v>1.2162495989331586E-6</v>
      </c>
      <c r="AP1507" s="6">
        <f t="shared" si="119"/>
        <v>0.99999976723407691</v>
      </c>
      <c r="AR1507" s="6">
        <f t="shared" si="120"/>
        <v>5.0399999999996998</v>
      </c>
      <c r="AS1507" s="6">
        <f t="shared" si="121"/>
        <v>1.2162495989331586E-6</v>
      </c>
    </row>
    <row r="1508" spans="39:45">
      <c r="AM1508" s="6">
        <v>5.0499999999996996</v>
      </c>
      <c r="AN1508" s="6">
        <f t="shared" si="117"/>
        <v>5.0499999999996996</v>
      </c>
      <c r="AO1508" s="6">
        <f t="shared" si="118"/>
        <v>1.1564119035815353E-6</v>
      </c>
      <c r="AP1508" s="6">
        <f t="shared" si="119"/>
        <v>0.99999977909496773</v>
      </c>
      <c r="AR1508" s="6">
        <f t="shared" si="120"/>
        <v>5.0499999999996996</v>
      </c>
      <c r="AS1508" s="6">
        <f t="shared" si="121"/>
        <v>1.1564119035815353E-6</v>
      </c>
    </row>
    <row r="1509" spans="39:45">
      <c r="AM1509" s="6">
        <v>5.0599999999997003</v>
      </c>
      <c r="AN1509" s="6">
        <f t="shared" si="117"/>
        <v>5.0599999999997003</v>
      </c>
      <c r="AO1509" s="6">
        <f t="shared" si="118"/>
        <v>1.0994081887098709E-6</v>
      </c>
      <c r="AP1509" s="6">
        <f t="shared" si="119"/>
        <v>0.99999979037176101</v>
      </c>
      <c r="AR1509" s="6">
        <f t="shared" si="120"/>
        <v>5.0599999999997003</v>
      </c>
      <c r="AS1509" s="6">
        <f t="shared" si="121"/>
        <v>1.0994081887098709E-6</v>
      </c>
    </row>
    <row r="1510" spans="39:45">
      <c r="AM1510" s="6">
        <v>5.0699999999997001</v>
      </c>
      <c r="AN1510" s="6">
        <f t="shared" si="117"/>
        <v>5.0699999999997001</v>
      </c>
      <c r="AO1510" s="6">
        <f t="shared" si="118"/>
        <v>1.0451098763909085E-6</v>
      </c>
      <c r="AP1510" s="6">
        <f t="shared" si="119"/>
        <v>0.99999980109214892</v>
      </c>
      <c r="AR1510" s="6">
        <f t="shared" si="120"/>
        <v>5.0699999999997001</v>
      </c>
      <c r="AS1510" s="6">
        <f t="shared" si="121"/>
        <v>1.0451098763909085E-6</v>
      </c>
    </row>
    <row r="1511" spans="39:45">
      <c r="AM1511" s="6">
        <v>5.0799999999996999</v>
      </c>
      <c r="AN1511" s="6">
        <f t="shared" si="117"/>
        <v>5.0799999999996999</v>
      </c>
      <c r="AO1511" s="6">
        <f t="shared" si="118"/>
        <v>9.933939413414261E-7</v>
      </c>
      <c r="AP1511" s="6">
        <f t="shared" si="119"/>
        <v>0.99999981128256588</v>
      </c>
      <c r="AR1511" s="6">
        <f t="shared" si="120"/>
        <v>5.0799999999996999</v>
      </c>
      <c r="AS1511" s="6">
        <f t="shared" si="121"/>
        <v>9.933939413414261E-7</v>
      </c>
    </row>
    <row r="1512" spans="39:45">
      <c r="AM1512" s="6">
        <v>5.0899999999996997</v>
      </c>
      <c r="AN1512" s="6">
        <f t="shared" si="117"/>
        <v>5.0899999999996997</v>
      </c>
      <c r="AO1512" s="6">
        <f t="shared" si="118"/>
        <v>9.4414268467452942E-7</v>
      </c>
      <c r="AP1512" s="6">
        <f t="shared" si="119"/>
        <v>0.9999998209682428</v>
      </c>
      <c r="AR1512" s="6">
        <f t="shared" si="120"/>
        <v>5.0899999999996997</v>
      </c>
      <c r="AS1512" s="6">
        <f t="shared" si="121"/>
        <v>9.4414268467452942E-7</v>
      </c>
    </row>
    <row r="1513" spans="39:45">
      <c r="AM1513" s="6">
        <v>5.0999999999997003</v>
      </c>
      <c r="AN1513" s="6">
        <f t="shared" si="117"/>
        <v>5.0999999999997003</v>
      </c>
      <c r="AO1513" s="6">
        <f t="shared" si="118"/>
        <v>8.9724351623970434E-7</v>
      </c>
      <c r="AP1513" s="6">
        <f t="shared" si="119"/>
        <v>0.99999983017325933</v>
      </c>
      <c r="AR1513" s="6">
        <f t="shared" si="120"/>
        <v>5.0999999999997003</v>
      </c>
      <c r="AS1513" s="6">
        <f t="shared" si="121"/>
        <v>8.9724351623970434E-7</v>
      </c>
    </row>
    <row r="1514" spans="39:45">
      <c r="AM1514" s="6">
        <v>5.1099999999997001</v>
      </c>
      <c r="AN1514" s="6">
        <f t="shared" si="117"/>
        <v>5.1099999999997001</v>
      </c>
      <c r="AO1514" s="6">
        <f t="shared" si="118"/>
        <v>8.5258874525309285E-7</v>
      </c>
      <c r="AP1514" s="6">
        <f t="shared" si="119"/>
        <v>0.99999983892059385</v>
      </c>
      <c r="AR1514" s="6">
        <f t="shared" si="120"/>
        <v>5.1099999999997001</v>
      </c>
      <c r="AS1514" s="6">
        <f t="shared" si="121"/>
        <v>8.5258874525309285E-7</v>
      </c>
    </row>
    <row r="1515" spans="39:45">
      <c r="AM1515" s="6">
        <v>5.1199999999996999</v>
      </c>
      <c r="AN1515" s="6">
        <f t="shared" si="117"/>
        <v>5.1199999999996999</v>
      </c>
      <c r="AO1515" s="6">
        <f t="shared" si="118"/>
        <v>8.1007537892937908E-7</v>
      </c>
      <c r="AP1515" s="6">
        <f t="shared" si="119"/>
        <v>0.99999984723217172</v>
      </c>
      <c r="AR1515" s="6">
        <f t="shared" si="120"/>
        <v>5.1199999999996999</v>
      </c>
      <c r="AS1515" s="6">
        <f t="shared" si="121"/>
        <v>8.1007537892937908E-7</v>
      </c>
    </row>
    <row r="1516" spans="39:45">
      <c r="AM1516" s="6">
        <v>5.1299999999996997</v>
      </c>
      <c r="AN1516" s="6">
        <f t="shared" si="117"/>
        <v>5.1299999999996997</v>
      </c>
      <c r="AO1516" s="6">
        <f t="shared" si="118"/>
        <v>7.6960492883569816E-7</v>
      </c>
      <c r="AP1516" s="6">
        <f t="shared" si="119"/>
        <v>0.99999985512891065</v>
      </c>
      <c r="AR1516" s="6">
        <f t="shared" si="120"/>
        <v>5.1299999999996997</v>
      </c>
      <c r="AS1516" s="6">
        <f t="shared" si="121"/>
        <v>7.6960492883569816E-7</v>
      </c>
    </row>
    <row r="1517" spans="39:45">
      <c r="AM1517" s="6">
        <v>5.1399999999997004</v>
      </c>
      <c r="AN1517" s="6">
        <f t="shared" si="117"/>
        <v>5.1399999999997004</v>
      </c>
      <c r="AO1517" s="6">
        <f t="shared" si="118"/>
        <v>7.3108322469647485E-7</v>
      </c>
      <c r="AP1517" s="6">
        <f t="shared" si="119"/>
        <v>0.99999986263076568</v>
      </c>
      <c r="AR1517" s="6">
        <f t="shared" si="120"/>
        <v>5.1399999999997004</v>
      </c>
      <c r="AS1517" s="6">
        <f t="shared" si="121"/>
        <v>7.3108322469647485E-7</v>
      </c>
    </row>
    <row r="1518" spans="39:45">
      <c r="AM1518" s="6">
        <v>5.1499999999997002</v>
      </c>
      <c r="AN1518" s="6">
        <f t="shared" si="117"/>
        <v>5.1499999999997002</v>
      </c>
      <c r="AO1518" s="6">
        <f t="shared" si="118"/>
        <v>6.9442023538660828E-7</v>
      </c>
      <c r="AP1518" s="6">
        <f t="shared" si="119"/>
        <v>0.99999986975677047</v>
      </c>
      <c r="AR1518" s="6">
        <f t="shared" si="120"/>
        <v>5.1499999999997002</v>
      </c>
      <c r="AS1518" s="6">
        <f t="shared" si="121"/>
        <v>6.9442023538660828E-7</v>
      </c>
    </row>
    <row r="1519" spans="39:45">
      <c r="AM1519" s="6">
        <v>5.1599999999996999</v>
      </c>
      <c r="AN1519" s="6">
        <f t="shared" si="117"/>
        <v>5.1599999999996999</v>
      </c>
      <c r="AO1519" s="6">
        <f t="shared" si="118"/>
        <v>6.595298968585432E-7</v>
      </c>
      <c r="AP1519" s="6">
        <f t="shared" si="119"/>
        <v>0.99999987652507871</v>
      </c>
      <c r="AR1519" s="6">
        <f t="shared" si="120"/>
        <v>5.1599999999996999</v>
      </c>
      <c r="AS1519" s="6">
        <f t="shared" si="121"/>
        <v>6.595298968585432E-7</v>
      </c>
    </row>
    <row r="1520" spans="39:45">
      <c r="AM1520" s="6">
        <v>5.1699999999996997</v>
      </c>
      <c r="AN1520" s="6">
        <f t="shared" si="117"/>
        <v>5.1699999999996997</v>
      </c>
      <c r="AO1520" s="6">
        <f t="shared" si="118"/>
        <v>6.2632994675686262E-7</v>
      </c>
      <c r="AP1520" s="6">
        <f t="shared" si="119"/>
        <v>0.99999988295300257</v>
      </c>
      <c r="AR1520" s="6">
        <f t="shared" si="120"/>
        <v>5.1699999999996997</v>
      </c>
      <c r="AS1520" s="6">
        <f t="shared" si="121"/>
        <v>6.2632994675686262E-7</v>
      </c>
    </row>
    <row r="1521" spans="39:45">
      <c r="AM1521" s="6">
        <v>5.1799999999997004</v>
      </c>
      <c r="AN1521" s="6">
        <f t="shared" si="117"/>
        <v>5.1799999999997004</v>
      </c>
      <c r="AO1521" s="6">
        <f t="shared" si="118"/>
        <v>5.9474176548169852E-7</v>
      </c>
      <c r="AP1521" s="6">
        <f t="shared" si="119"/>
        <v>0.99999988905704984</v>
      </c>
      <c r="AR1521" s="6">
        <f t="shared" si="120"/>
        <v>5.1799999999997004</v>
      </c>
      <c r="AS1521" s="6">
        <f t="shared" si="121"/>
        <v>5.9474176548169852E-7</v>
      </c>
    </row>
    <row r="1522" spans="39:45">
      <c r="AM1522" s="6">
        <v>5.1899999999997002</v>
      </c>
      <c r="AN1522" s="6">
        <f t="shared" si="117"/>
        <v>5.1899999999997002</v>
      </c>
      <c r="AO1522" s="6">
        <f t="shared" si="118"/>
        <v>5.6469022346995556E-7</v>
      </c>
      <c r="AP1522" s="6">
        <f t="shared" si="119"/>
        <v>0.9999998948529597</v>
      </c>
      <c r="AR1522" s="6">
        <f t="shared" si="120"/>
        <v>5.1899999999997002</v>
      </c>
      <c r="AS1522" s="6">
        <f t="shared" si="121"/>
        <v>5.6469022346995556E-7</v>
      </c>
    </row>
    <row r="1523" spans="39:45">
      <c r="AM1523" s="6">
        <v>5.1999999999997</v>
      </c>
      <c r="AN1523" s="6">
        <f t="shared" si="117"/>
        <v>5.1999999999997</v>
      </c>
      <c r="AO1523" s="6">
        <f t="shared" si="118"/>
        <v>5.3610353447059832E-7</v>
      </c>
      <c r="AP1523" s="6">
        <f t="shared" si="119"/>
        <v>0.99999990035573683</v>
      </c>
      <c r="AR1523" s="6">
        <f t="shared" si="120"/>
        <v>5.1999999999997</v>
      </c>
      <c r="AS1523" s="6">
        <f t="shared" si="121"/>
        <v>5.3610353447059832E-7</v>
      </c>
    </row>
    <row r="1524" spans="39:45">
      <c r="AM1524" s="6">
        <v>5.2099999999996998</v>
      </c>
      <c r="AN1524" s="6">
        <f t="shared" si="117"/>
        <v>5.2099999999996998</v>
      </c>
      <c r="AO1524" s="6">
        <f t="shared" si="118"/>
        <v>5.0891311459756135E-7</v>
      </c>
      <c r="AP1524" s="6">
        <f t="shared" si="119"/>
        <v>0.99999990557968432</v>
      </c>
      <c r="AR1524" s="6">
        <f t="shared" si="120"/>
        <v>5.2099999999996998</v>
      </c>
      <c r="AS1524" s="6">
        <f t="shared" si="121"/>
        <v>5.0891311459756135E-7</v>
      </c>
    </row>
    <row r="1525" spans="39:45">
      <c r="AM1525" s="6">
        <v>5.2199999999997004</v>
      </c>
      <c r="AN1525" s="6">
        <f t="shared" si="117"/>
        <v>5.2199999999997004</v>
      </c>
      <c r="AO1525" s="6">
        <f t="shared" si="118"/>
        <v>4.8305344695072247E-7</v>
      </c>
      <c r="AP1525" s="6">
        <f t="shared" si="119"/>
        <v>0.99999991053843462</v>
      </c>
      <c r="AR1525" s="6">
        <f t="shared" si="120"/>
        <v>5.2199999999997004</v>
      </c>
      <c r="AS1525" s="6">
        <f t="shared" si="121"/>
        <v>4.8305344695072247E-7</v>
      </c>
    </row>
    <row r="1526" spans="39:45">
      <c r="AM1526" s="6">
        <v>5.2299999999997002</v>
      </c>
      <c r="AN1526" s="6">
        <f t="shared" si="117"/>
        <v>5.2299999999997002</v>
      </c>
      <c r="AO1526" s="6">
        <f t="shared" si="118"/>
        <v>4.5846195160225273E-7</v>
      </c>
      <c r="AP1526" s="6">
        <f t="shared" si="119"/>
        <v>0.99999991524498011</v>
      </c>
      <c r="AR1526" s="6">
        <f t="shared" si="120"/>
        <v>5.2299999999997002</v>
      </c>
      <c r="AS1526" s="6">
        <f t="shared" si="121"/>
        <v>4.5846195160225273E-7</v>
      </c>
    </row>
    <row r="1527" spans="39:45">
      <c r="AM1527" s="6">
        <v>5.2399999999997</v>
      </c>
      <c r="AN1527" s="6">
        <f t="shared" si="117"/>
        <v>5.2399999999997</v>
      </c>
      <c r="AO1527" s="6">
        <f t="shared" si="118"/>
        <v>4.3507886075219564E-7</v>
      </c>
      <c r="AP1527" s="6">
        <f t="shared" si="119"/>
        <v>0.99999991971170143</v>
      </c>
      <c r="AR1527" s="6">
        <f t="shared" si="120"/>
        <v>5.2399999999997</v>
      </c>
      <c r="AS1527" s="6">
        <f t="shared" si="121"/>
        <v>4.3507886075219564E-7</v>
      </c>
    </row>
    <row r="1528" spans="39:45">
      <c r="AM1528" s="6">
        <v>5.2499999999996998</v>
      </c>
      <c r="AN1528" s="6">
        <f t="shared" si="117"/>
        <v>5.2499999999996998</v>
      </c>
      <c r="AO1528" s="6">
        <f t="shared" si="118"/>
        <v>4.1284709886365025E-7</v>
      </c>
      <c r="AP1528" s="6">
        <f t="shared" si="119"/>
        <v>0.99999992395039483</v>
      </c>
      <c r="AR1528" s="6">
        <f t="shared" si="120"/>
        <v>5.2499999999996998</v>
      </c>
      <c r="AS1528" s="6">
        <f t="shared" si="121"/>
        <v>4.1284709886365025E-7</v>
      </c>
    </row>
    <row r="1529" spans="39:45">
      <c r="AM1529" s="6">
        <v>5.2599999999996996</v>
      </c>
      <c r="AN1529" s="6">
        <f t="shared" si="117"/>
        <v>5.2599999999996996</v>
      </c>
      <c r="AO1529" s="6">
        <f t="shared" si="118"/>
        <v>3.9171216759410015E-7</v>
      </c>
      <c r="AP1529" s="6">
        <f t="shared" si="119"/>
        <v>0.9999999279722992</v>
      </c>
      <c r="AR1529" s="6">
        <f t="shared" si="120"/>
        <v>5.2599999999996996</v>
      </c>
      <c r="AS1529" s="6">
        <f t="shared" si="121"/>
        <v>3.9171216759410015E-7</v>
      </c>
    </row>
    <row r="1530" spans="39:45">
      <c r="AM1530" s="6">
        <v>5.2699999999997003</v>
      </c>
      <c r="AN1530" s="6">
        <f t="shared" si="117"/>
        <v>5.2699999999997003</v>
      </c>
      <c r="AO1530" s="6">
        <f t="shared" si="118"/>
        <v>3.7162203534553673E-7</v>
      </c>
      <c r="AP1530" s="6">
        <f t="shared" si="119"/>
        <v>0.99999993178812063</v>
      </c>
      <c r="AR1530" s="6">
        <f t="shared" si="120"/>
        <v>5.2699999999997003</v>
      </c>
      <c r="AS1530" s="6">
        <f t="shared" si="121"/>
        <v>3.7162203534553673E-7</v>
      </c>
    </row>
    <row r="1531" spans="39:45">
      <c r="AM1531" s="6">
        <v>5.2799999999997</v>
      </c>
      <c r="AN1531" s="6">
        <f t="shared" si="117"/>
        <v>5.2799999999997</v>
      </c>
      <c r="AO1531" s="6">
        <f t="shared" si="118"/>
        <v>3.5252703126196233E-7</v>
      </c>
      <c r="AP1531" s="6">
        <f t="shared" si="119"/>
        <v>0.99999993540805676</v>
      </c>
      <c r="AR1531" s="6">
        <f t="shared" si="120"/>
        <v>5.2799999999997</v>
      </c>
      <c r="AS1531" s="6">
        <f t="shared" si="121"/>
        <v>3.5252703126196233E-7</v>
      </c>
    </row>
    <row r="1532" spans="39:45">
      <c r="AM1532" s="6">
        <v>5.2899999999996998</v>
      </c>
      <c r="AN1532" s="6">
        <f t="shared" si="117"/>
        <v>5.2899999999996998</v>
      </c>
      <c r="AO1532" s="6">
        <f t="shared" si="118"/>
        <v>3.3437974350851102E-7</v>
      </c>
      <c r="AP1532" s="6">
        <f t="shared" si="119"/>
        <v>0.99999993884182004</v>
      </c>
      <c r="AR1532" s="6">
        <f t="shared" si="120"/>
        <v>5.2899999999996998</v>
      </c>
      <c r="AS1532" s="6">
        <f t="shared" si="121"/>
        <v>3.3437974350851102E-7</v>
      </c>
    </row>
    <row r="1533" spans="39:45">
      <c r="AM1533" s="6">
        <v>5.2999999999996996</v>
      </c>
      <c r="AN1533" s="6">
        <f t="shared" si="117"/>
        <v>5.2999999999996996</v>
      </c>
      <c r="AO1533" s="6">
        <f t="shared" si="118"/>
        <v>3.1713492167210227E-7</v>
      </c>
      <c r="AP1533" s="6">
        <f t="shared" si="119"/>
        <v>0.99999994209865961</v>
      </c>
      <c r="AR1533" s="6">
        <f t="shared" si="120"/>
        <v>5.2999999999996996</v>
      </c>
      <c r="AS1533" s="6">
        <f t="shared" si="121"/>
        <v>3.1713492167210227E-7</v>
      </c>
    </row>
    <row r="1534" spans="39:45">
      <c r="AM1534" s="6">
        <v>5.3099999999997003</v>
      </c>
      <c r="AN1534" s="6">
        <f t="shared" si="117"/>
        <v>5.3099999999997003</v>
      </c>
      <c r="AO1534" s="6">
        <f t="shared" si="118"/>
        <v>3.0074938312886137E-7</v>
      </c>
      <c r="AP1534" s="6">
        <f t="shared" si="119"/>
        <v>0.99999994518738256</v>
      </c>
      <c r="AR1534" s="6">
        <f t="shared" si="120"/>
        <v>5.3099999999997003</v>
      </c>
      <c r="AS1534" s="6">
        <f t="shared" si="121"/>
        <v>3.0074938312886137E-7</v>
      </c>
    </row>
    <row r="1535" spans="39:45">
      <c r="AM1535" s="6">
        <v>5.3199999999997001</v>
      </c>
      <c r="AN1535" s="6">
        <f t="shared" si="117"/>
        <v>5.3199999999997001</v>
      </c>
      <c r="AO1535" s="6">
        <f t="shared" si="118"/>
        <v>2.8518192322885301E-7</v>
      </c>
      <c r="AP1535" s="6">
        <f t="shared" si="119"/>
        <v>0.99999994811637394</v>
      </c>
      <c r="AR1535" s="6">
        <f t="shared" si="120"/>
        <v>5.3199999999997001</v>
      </c>
      <c r="AS1535" s="6">
        <f t="shared" si="121"/>
        <v>2.8518192322885301E-7</v>
      </c>
    </row>
    <row r="1536" spans="39:45">
      <c r="AM1536" s="6">
        <v>5.3299999999996999</v>
      </c>
      <c r="AN1536" s="6">
        <f t="shared" si="117"/>
        <v>5.3299999999996999</v>
      </c>
      <c r="AO1536" s="6">
        <f t="shared" si="118"/>
        <v>2.703932291537253E-7</v>
      </c>
      <c r="AP1536" s="6">
        <f t="shared" si="119"/>
        <v>0.99999995089361671</v>
      </c>
      <c r="AR1536" s="6">
        <f t="shared" si="120"/>
        <v>5.3299999999996999</v>
      </c>
      <c r="AS1536" s="6">
        <f t="shared" si="121"/>
        <v>2.703932291537253E-7</v>
      </c>
    </row>
    <row r="1537" spans="39:45">
      <c r="AM1537" s="6">
        <v>5.3399999999996997</v>
      </c>
      <c r="AN1537" s="6">
        <f t="shared" si="117"/>
        <v>5.3399999999996997</v>
      </c>
      <c r="AO1537" s="6">
        <f t="shared" si="118"/>
        <v>2.5634579730787042E-7</v>
      </c>
      <c r="AP1537" s="6">
        <f t="shared" si="119"/>
        <v>0.99999995352670923</v>
      </c>
      <c r="AR1537" s="6">
        <f t="shared" si="120"/>
        <v>5.3399999999996997</v>
      </c>
      <c r="AS1537" s="6">
        <f t="shared" si="121"/>
        <v>2.5634579730787042E-7</v>
      </c>
    </row>
    <row r="1538" spans="39:45">
      <c r="AM1538" s="6">
        <v>5.3499999999997003</v>
      </c>
      <c r="AN1538" s="6">
        <f t="shared" si="117"/>
        <v>5.3499999999997003</v>
      </c>
      <c r="AO1538" s="6">
        <f t="shared" si="118"/>
        <v>2.4300385410844245E-7</v>
      </c>
      <c r="AP1538" s="6">
        <f t="shared" si="119"/>
        <v>0.99999995602288405</v>
      </c>
      <c r="AR1538" s="6">
        <f t="shared" si="120"/>
        <v>5.3499999999997003</v>
      </c>
      <c r="AS1538" s="6">
        <f t="shared" si="121"/>
        <v>2.4300385410844245E-7</v>
      </c>
    </row>
    <row r="1539" spans="39:45">
      <c r="AM1539" s="6">
        <v>5.3599999999997001</v>
      </c>
      <c r="AN1539" s="6">
        <f t="shared" ref="AN1539:AN1602" si="122">AM1539+$C$2</f>
        <v>5.3599999999997001</v>
      </c>
      <c r="AO1539" s="6">
        <f t="shared" ref="AO1539:AO1602" si="123">NORMDIST(AN1539,$C$2,$C$3,FALSE)</f>
        <v>2.3033328004429131E-7</v>
      </c>
      <c r="AP1539" s="6">
        <f t="shared" ref="AP1539:AP1602" si="124">NORMDIST(AN1539,$C$2,$C$3,TRUE)</f>
        <v>0.999999958389024</v>
      </c>
      <c r="AR1539" s="6">
        <f t="shared" si="120"/>
        <v>5.3599999999997001</v>
      </c>
      <c r="AS1539" s="6">
        <f t="shared" si="121"/>
        <v>2.3033328004429131E-7</v>
      </c>
    </row>
    <row r="1540" spans="39:45">
      <c r="AM1540" s="6">
        <v>5.3699999999996999</v>
      </c>
      <c r="AN1540" s="6">
        <f t="shared" si="122"/>
        <v>5.3699999999996999</v>
      </c>
      <c r="AO1540" s="6">
        <f t="shared" si="123"/>
        <v>2.1830153687833058E-7</v>
      </c>
      <c r="AP1540" s="6">
        <f t="shared" si="124"/>
        <v>0.99999996063167895</v>
      </c>
      <c r="AR1540" s="6">
        <f t="shared" ref="AR1540:AR1603" si="125">AM1540</f>
        <v>5.3699999999996999</v>
      </c>
      <c r="AS1540" s="6">
        <f t="shared" ref="AS1540:AS1603" si="126">NORMDIST(AR1540,0,1,FALSE)</f>
        <v>2.1830153687833058E-7</v>
      </c>
    </row>
    <row r="1541" spans="39:45">
      <c r="AM1541" s="6">
        <v>5.3799999999996997</v>
      </c>
      <c r="AN1541" s="6">
        <f t="shared" si="122"/>
        <v>5.3799999999996997</v>
      </c>
      <c r="AO1541" s="6">
        <f t="shared" si="123"/>
        <v>2.0687759787229952E-7</v>
      </c>
      <c r="AP1541" s="6">
        <f t="shared" si="124"/>
        <v>0.9999999627570807</v>
      </c>
      <c r="AR1541" s="6">
        <f t="shared" si="125"/>
        <v>5.3799999999996997</v>
      </c>
      <c r="AS1541" s="6">
        <f t="shared" si="126"/>
        <v>2.0687759787229952E-7</v>
      </c>
    </row>
    <row r="1542" spans="39:45">
      <c r="AM1542" s="6">
        <v>5.3899999999997004</v>
      </c>
      <c r="AN1542" s="6">
        <f t="shared" si="122"/>
        <v>5.3899999999997004</v>
      </c>
      <c r="AO1542" s="6">
        <f t="shared" si="123"/>
        <v>1.9603188091707371E-7</v>
      </c>
      <c r="AP1542" s="6">
        <f t="shared" si="124"/>
        <v>0.99999996477115816</v>
      </c>
      <c r="AR1542" s="6">
        <f t="shared" si="125"/>
        <v>5.3899999999997004</v>
      </c>
      <c r="AS1542" s="6">
        <f t="shared" si="126"/>
        <v>1.9603188091707371E-7</v>
      </c>
    </row>
    <row r="1543" spans="39:45">
      <c r="AM1543" s="6">
        <v>5.3999999999997002</v>
      </c>
      <c r="AN1543" s="6">
        <f t="shared" si="122"/>
        <v>5.3999999999997002</v>
      </c>
      <c r="AO1543" s="6">
        <f t="shared" si="123"/>
        <v>1.8573618445583017E-7</v>
      </c>
      <c r="AP1543" s="6">
        <f t="shared" si="124"/>
        <v>0.99999996667955149</v>
      </c>
      <c r="AR1543" s="6">
        <f t="shared" si="125"/>
        <v>5.3999999999997002</v>
      </c>
      <c r="AS1543" s="6">
        <f t="shared" si="126"/>
        <v>1.8573618445583017E-7</v>
      </c>
    </row>
    <row r="1544" spans="39:45">
      <c r="AM1544" s="6">
        <v>5.4099999999996999</v>
      </c>
      <c r="AN1544" s="6">
        <f t="shared" si="122"/>
        <v>5.4099999999996999</v>
      </c>
      <c r="AO1544" s="6">
        <f t="shared" si="123"/>
        <v>1.7596362609133159E-7</v>
      </c>
      <c r="AP1544" s="6">
        <f t="shared" si="124"/>
        <v>0.99999996848762551</v>
      </c>
      <c r="AR1544" s="6">
        <f t="shared" si="125"/>
        <v>5.4099999999996999</v>
      </c>
      <c r="AS1544" s="6">
        <f t="shared" si="126"/>
        <v>1.7596362609133159E-7</v>
      </c>
    </row>
    <row r="1545" spans="39:45">
      <c r="AM1545" s="6">
        <v>5.4199999999996997</v>
      </c>
      <c r="AN1545" s="6">
        <f t="shared" si="122"/>
        <v>5.4199999999996997</v>
      </c>
      <c r="AO1545" s="6">
        <f t="shared" si="123"/>
        <v>1.6668858377249949E-7</v>
      </c>
      <c r="AP1545" s="6">
        <f t="shared" si="124"/>
        <v>0.99999997020048226</v>
      </c>
      <c r="AR1545" s="6">
        <f t="shared" si="125"/>
        <v>5.4199999999996997</v>
      </c>
      <c r="AS1545" s="6">
        <f t="shared" si="126"/>
        <v>1.6668858377249949E-7</v>
      </c>
    </row>
    <row r="1546" spans="39:45">
      <c r="AM1546" s="6">
        <v>5.4299999999997004</v>
      </c>
      <c r="AN1546" s="6">
        <f t="shared" si="122"/>
        <v>5.4299999999997004</v>
      </c>
      <c r="AO1546" s="6">
        <f t="shared" si="123"/>
        <v>1.5788663945914724E-7</v>
      </c>
      <c r="AP1546" s="6">
        <f t="shared" si="124"/>
        <v>0.99999997182297407</v>
      </c>
      <c r="AR1546" s="6">
        <f t="shared" si="125"/>
        <v>5.4299999999997004</v>
      </c>
      <c r="AS1546" s="6">
        <f t="shared" si="126"/>
        <v>1.5788663945914724E-7</v>
      </c>
    </row>
    <row r="1547" spans="39:45">
      <c r="AM1547" s="6">
        <v>5.4399999999997002</v>
      </c>
      <c r="AN1547" s="6">
        <f t="shared" si="122"/>
        <v>5.4399999999997002</v>
      </c>
      <c r="AO1547" s="6">
        <f t="shared" si="123"/>
        <v>1.4953452516740353E-7</v>
      </c>
      <c r="AP1547" s="6">
        <f t="shared" si="124"/>
        <v>0.99999997335971436</v>
      </c>
      <c r="AR1547" s="6">
        <f t="shared" si="125"/>
        <v>5.4399999999997002</v>
      </c>
      <c r="AS1547" s="6">
        <f t="shared" si="126"/>
        <v>1.4953452516740353E-7</v>
      </c>
    </row>
    <row r="1548" spans="39:45">
      <c r="AM1548" s="6">
        <v>5.4499999999997</v>
      </c>
      <c r="AN1548" s="6">
        <f t="shared" si="122"/>
        <v>5.4499999999997</v>
      </c>
      <c r="AO1548" s="6">
        <f t="shared" si="123"/>
        <v>1.4161007130184342E-7</v>
      </c>
      <c r="AP1548" s="6">
        <f t="shared" si="124"/>
        <v>0.99999997481508995</v>
      </c>
      <c r="AR1548" s="6">
        <f t="shared" si="125"/>
        <v>5.4499999999997</v>
      </c>
      <c r="AS1548" s="6">
        <f t="shared" si="126"/>
        <v>1.4161007130184342E-7</v>
      </c>
    </row>
    <row r="1549" spans="39:45">
      <c r="AM1549" s="6">
        <v>5.4599999999996998</v>
      </c>
      <c r="AN1549" s="6">
        <f t="shared" si="122"/>
        <v>5.4599999999996998</v>
      </c>
      <c r="AO1549" s="6">
        <f t="shared" si="123"/>
        <v>1.3409215718376713E-7</v>
      </c>
      <c r="AP1549" s="6">
        <f t="shared" si="124"/>
        <v>0.99999997619327086</v>
      </c>
      <c r="AR1549" s="6">
        <f t="shared" si="125"/>
        <v>5.4599999999996998</v>
      </c>
      <c r="AS1549" s="6">
        <f t="shared" si="126"/>
        <v>1.3409215718376713E-7</v>
      </c>
    </row>
    <row r="1550" spans="39:45">
      <c r="AM1550" s="6">
        <v>5.4699999999997004</v>
      </c>
      <c r="AN1550" s="6">
        <f t="shared" si="122"/>
        <v>5.4699999999997004</v>
      </c>
      <c r="AO1550" s="6">
        <f t="shared" si="123"/>
        <v>1.26960663688337E-7</v>
      </c>
      <c r="AP1550" s="6">
        <f t="shared" si="124"/>
        <v>0.999999977498221</v>
      </c>
      <c r="AR1550" s="6">
        <f t="shared" si="125"/>
        <v>5.4699999999997004</v>
      </c>
      <c r="AS1550" s="6">
        <f t="shared" si="126"/>
        <v>1.26960663688337E-7</v>
      </c>
    </row>
    <row r="1551" spans="39:45">
      <c r="AM1551" s="6">
        <v>5.4799999999997002</v>
      </c>
      <c r="AN1551" s="6">
        <f t="shared" si="122"/>
        <v>5.4799999999997002</v>
      </c>
      <c r="AO1551" s="6">
        <f t="shared" si="123"/>
        <v>1.2019642790648001E-7</v>
      </c>
      <c r="AP1551" s="6">
        <f t="shared" si="124"/>
        <v>0.99999997873370816</v>
      </c>
      <c r="AR1551" s="6">
        <f t="shared" si="125"/>
        <v>5.4799999999997002</v>
      </c>
      <c r="AS1551" s="6">
        <f t="shared" si="126"/>
        <v>1.2019642790648001E-7</v>
      </c>
    </row>
    <row r="1552" spans="39:45">
      <c r="AM1552" s="6">
        <v>5.4899999999997</v>
      </c>
      <c r="AN1552" s="6">
        <f t="shared" si="122"/>
        <v>5.4899999999997</v>
      </c>
      <c r="AO1552" s="6">
        <f t="shared" si="123"/>
        <v>1.1378119975053345E-7</v>
      </c>
      <c r="AP1552" s="6">
        <f t="shared" si="124"/>
        <v>0.99999997990331291</v>
      </c>
      <c r="AR1552" s="6">
        <f t="shared" si="125"/>
        <v>5.4899999999997</v>
      </c>
      <c r="AS1552" s="6">
        <f t="shared" si="126"/>
        <v>1.1378119975053345E-7</v>
      </c>
    </row>
    <row r="1553" spans="39:45">
      <c r="AM1553" s="6">
        <v>5.4999999999996998</v>
      </c>
      <c r="AN1553" s="6">
        <f t="shared" si="122"/>
        <v>5.4999999999996998</v>
      </c>
      <c r="AO1553" s="6">
        <f t="shared" si="123"/>
        <v>1.0769760042561068E-7</v>
      </c>
      <c r="AP1553" s="6">
        <f t="shared" si="124"/>
        <v>0.99999998101043752</v>
      </c>
      <c r="AR1553" s="6">
        <f t="shared" si="125"/>
        <v>5.4999999999996998</v>
      </c>
      <c r="AS1553" s="6">
        <f t="shared" si="126"/>
        <v>1.0769760042561068E-7</v>
      </c>
    </row>
    <row r="1554" spans="39:45">
      <c r="AM1554" s="6">
        <v>5.5099999999996996</v>
      </c>
      <c r="AN1554" s="6">
        <f t="shared" si="122"/>
        <v>5.5099999999996996</v>
      </c>
      <c r="AO1554" s="6">
        <f t="shared" si="123"/>
        <v>1.0192908269152166E-7</v>
      </c>
      <c r="AP1554" s="6">
        <f t="shared" si="124"/>
        <v>0.99999998205831508</v>
      </c>
      <c r="AR1554" s="6">
        <f t="shared" si="125"/>
        <v>5.5099999999996996</v>
      </c>
      <c r="AS1554" s="6">
        <f t="shared" si="126"/>
        <v>1.0192908269152166E-7</v>
      </c>
    </row>
    <row r="1555" spans="39:45">
      <c r="AM1555" s="6">
        <v>5.5199999999997003</v>
      </c>
      <c r="AN1555" s="6">
        <f t="shared" si="122"/>
        <v>5.5199999999997003</v>
      </c>
      <c r="AO1555" s="6">
        <f t="shared" si="123"/>
        <v>9.6459892842893176E-8</v>
      </c>
      <c r="AP1555" s="6">
        <f t="shared" si="124"/>
        <v>0.99999998305001692</v>
      </c>
      <c r="AR1555" s="6">
        <f t="shared" si="125"/>
        <v>5.5199999999997003</v>
      </c>
      <c r="AS1555" s="6">
        <f t="shared" si="126"/>
        <v>9.6459892842893176E-8</v>
      </c>
    </row>
    <row r="1556" spans="39:45">
      <c r="AM1556" s="6">
        <v>5.5299999999997</v>
      </c>
      <c r="AN1556" s="6">
        <f t="shared" si="122"/>
        <v>5.5299999999997</v>
      </c>
      <c r="AO1556" s="6">
        <f t="shared" si="123"/>
        <v>9.1275034337816346E-8</v>
      </c>
      <c r="AP1556" s="6">
        <f t="shared" si="124"/>
        <v>0.99999998398846057</v>
      </c>
      <c r="AR1556" s="6">
        <f t="shared" si="125"/>
        <v>5.5299999999997</v>
      </c>
      <c r="AS1556" s="6">
        <f t="shared" si="126"/>
        <v>9.1275034337816346E-8</v>
      </c>
    </row>
    <row r="1557" spans="39:45">
      <c r="AM1557" s="6">
        <v>5.5399999999996998</v>
      </c>
      <c r="AN1557" s="6">
        <f t="shared" si="122"/>
        <v>5.5399999999996998</v>
      </c>
      <c r="AO1557" s="6">
        <f t="shared" si="123"/>
        <v>8.6360233007953453E-8</v>
      </c>
      <c r="AP1557" s="6">
        <f t="shared" si="124"/>
        <v>0.99999998487641761</v>
      </c>
      <c r="AR1557" s="6">
        <f t="shared" si="125"/>
        <v>5.5399999999996998</v>
      </c>
      <c r="AS1557" s="6">
        <f t="shared" si="126"/>
        <v>8.6360233007953453E-8</v>
      </c>
    </row>
    <row r="1558" spans="39:45">
      <c r="AM1558" s="6">
        <v>5.5499999999996996</v>
      </c>
      <c r="AN1558" s="6">
        <f t="shared" si="122"/>
        <v>5.5499999999996996</v>
      </c>
      <c r="AO1558" s="6">
        <f t="shared" si="123"/>
        <v>8.1701903785568311E-8</v>
      </c>
      <c r="AP1558" s="6">
        <f t="shared" si="124"/>
        <v>0.99999998571652016</v>
      </c>
      <c r="AR1558" s="6">
        <f t="shared" si="125"/>
        <v>5.5499999999996996</v>
      </c>
      <c r="AS1558" s="6">
        <f t="shared" si="126"/>
        <v>8.1701903785568311E-8</v>
      </c>
    </row>
    <row r="1559" spans="39:45">
      <c r="AM1559" s="6">
        <v>5.5599999999997003</v>
      </c>
      <c r="AN1559" s="6">
        <f t="shared" si="122"/>
        <v>5.5599999999997003</v>
      </c>
      <c r="AO1559" s="6">
        <f t="shared" si="123"/>
        <v>7.7287118885357827E-8</v>
      </c>
      <c r="AP1559" s="6">
        <f t="shared" si="124"/>
        <v>0.99999998651126754</v>
      </c>
      <c r="AR1559" s="6">
        <f t="shared" si="125"/>
        <v>5.5599999999997003</v>
      </c>
      <c r="AS1559" s="6">
        <f t="shared" si="126"/>
        <v>7.7287118885357827E-8</v>
      </c>
    </row>
    <row r="1560" spans="39:45">
      <c r="AM1560" s="6">
        <v>5.5699999999997001</v>
      </c>
      <c r="AN1560" s="6">
        <f t="shared" si="122"/>
        <v>5.5699999999997001</v>
      </c>
      <c r="AO1560" s="6">
        <f t="shared" si="123"/>
        <v>7.3103577381331524E-8</v>
      </c>
      <c r="AP1560" s="6">
        <f t="shared" si="124"/>
        <v>0.99999998726303319</v>
      </c>
      <c r="AR1560" s="6">
        <f t="shared" si="125"/>
        <v>5.5699999999997001</v>
      </c>
      <c r="AS1560" s="6">
        <f t="shared" si="126"/>
        <v>7.3103577381331524E-8</v>
      </c>
    </row>
    <row r="1561" spans="39:45">
      <c r="AM1561" s="6">
        <v>5.5799999999996999</v>
      </c>
      <c r="AN1561" s="6">
        <f t="shared" si="122"/>
        <v>5.5799999999996999</v>
      </c>
      <c r="AO1561" s="6">
        <f t="shared" si="123"/>
        <v>6.9139576121239789E-8</v>
      </c>
      <c r="AP1561" s="6">
        <f t="shared" si="124"/>
        <v>0.99999998797407075</v>
      </c>
      <c r="AR1561" s="6">
        <f t="shared" si="125"/>
        <v>5.5799999999996999</v>
      </c>
      <c r="AS1561" s="6">
        <f t="shared" si="126"/>
        <v>6.9139576121239789E-8</v>
      </c>
    </row>
    <row r="1562" spans="39:45">
      <c r="AM1562" s="6">
        <v>5.5899999999996997</v>
      </c>
      <c r="AN1562" s="6">
        <f t="shared" si="122"/>
        <v>5.5899999999996997</v>
      </c>
      <c r="AO1562" s="6">
        <f t="shared" si="123"/>
        <v>6.5383981923261077E-8</v>
      </c>
      <c r="AP1562" s="6">
        <f t="shared" si="124"/>
        <v>0.9999999886465194</v>
      </c>
      <c r="AR1562" s="6">
        <f t="shared" si="125"/>
        <v>5.5899999999996997</v>
      </c>
      <c r="AS1562" s="6">
        <f t="shared" si="126"/>
        <v>6.5383981923261077E-8</v>
      </c>
    </row>
    <row r="1563" spans="39:45">
      <c r="AM1563" s="6">
        <v>5.5999999999997003</v>
      </c>
      <c r="AN1563" s="6">
        <f t="shared" si="122"/>
        <v>5.5999999999997003</v>
      </c>
      <c r="AO1563" s="6">
        <f t="shared" si="123"/>
        <v>6.1826205001762242E-8</v>
      </c>
      <c r="AP1563" s="6">
        <f t="shared" si="124"/>
        <v>0.99999998928240974</v>
      </c>
      <c r="AR1563" s="6">
        <f t="shared" si="125"/>
        <v>5.5999999999997003</v>
      </c>
      <c r="AS1563" s="6">
        <f t="shared" si="126"/>
        <v>6.1826205001762242E-8</v>
      </c>
    </row>
    <row r="1564" spans="39:45">
      <c r="AM1564" s="6">
        <v>5.6099999999997001</v>
      </c>
      <c r="AN1564" s="6">
        <f t="shared" si="122"/>
        <v>5.6099999999997001</v>
      </c>
      <c r="AO1564" s="6">
        <f t="shared" si="123"/>
        <v>5.8456173570998935E-8</v>
      </c>
      <c r="AP1564" s="6">
        <f t="shared" si="124"/>
        <v>0.99999998988366923</v>
      </c>
      <c r="AR1564" s="6">
        <f t="shared" si="125"/>
        <v>5.6099999999997001</v>
      </c>
      <c r="AS1564" s="6">
        <f t="shared" si="126"/>
        <v>5.8456173570998935E-8</v>
      </c>
    </row>
    <row r="1565" spans="39:45">
      <c r="AM1565" s="6">
        <v>5.6199999999996999</v>
      </c>
      <c r="AN1565" s="6">
        <f t="shared" si="122"/>
        <v>5.6199999999996999</v>
      </c>
      <c r="AO1565" s="6">
        <f t="shared" si="123"/>
        <v>5.5264309577590404E-8</v>
      </c>
      <c r="AP1565" s="6">
        <f t="shared" si="124"/>
        <v>0.99999999045212706</v>
      </c>
      <c r="AR1565" s="6">
        <f t="shared" si="125"/>
        <v>5.6199999999996999</v>
      </c>
      <c r="AS1565" s="6">
        <f t="shared" si="126"/>
        <v>5.5264309577590404E-8</v>
      </c>
    </row>
    <row r="1566" spans="39:45">
      <c r="AM1566" s="6">
        <v>5.6299999999996997</v>
      </c>
      <c r="AN1566" s="6">
        <f t="shared" si="122"/>
        <v>5.6299999999996997</v>
      </c>
      <c r="AO1566" s="6">
        <f t="shared" si="123"/>
        <v>5.224150551451271E-8</v>
      </c>
      <c r="AP1566" s="6">
        <f t="shared" si="124"/>
        <v>0.99999999098951897</v>
      </c>
      <c r="AR1566" s="6">
        <f t="shared" si="125"/>
        <v>5.6299999999996997</v>
      </c>
      <c r="AS1566" s="6">
        <f t="shared" si="126"/>
        <v>5.224150551451271E-8</v>
      </c>
    </row>
    <row r="1567" spans="39:45">
      <c r="AM1567" s="6">
        <v>5.6399999999997004</v>
      </c>
      <c r="AN1567" s="6">
        <f t="shared" si="122"/>
        <v>5.6399999999997004</v>
      </c>
      <c r="AO1567" s="6">
        <f t="shared" si="123"/>
        <v>4.937910227118781E-8</v>
      </c>
      <c r="AP1567" s="6">
        <f t="shared" si="124"/>
        <v>0.99999999149749175</v>
      </c>
      <c r="AR1567" s="6">
        <f t="shared" si="125"/>
        <v>5.6399999999997004</v>
      </c>
      <c r="AS1567" s="6">
        <f t="shared" si="126"/>
        <v>4.937910227118781E-8</v>
      </c>
    </row>
    <row r="1568" spans="39:45">
      <c r="AM1568" s="6">
        <v>5.6499999999997002</v>
      </c>
      <c r="AN1568" s="6">
        <f t="shared" si="122"/>
        <v>5.6499999999997002</v>
      </c>
      <c r="AO1568" s="6">
        <f t="shared" si="123"/>
        <v>4.6668867976021725E-8</v>
      </c>
      <c r="AP1568" s="6">
        <f t="shared" si="124"/>
        <v>0.99999999197760814</v>
      </c>
      <c r="AR1568" s="6">
        <f t="shared" si="125"/>
        <v>5.6499999999997002</v>
      </c>
      <c r="AS1568" s="6">
        <f t="shared" si="126"/>
        <v>4.6668867976021725E-8</v>
      </c>
    </row>
    <row r="1569" spans="39:45">
      <c r="AM1569" s="6">
        <v>5.6599999999996999</v>
      </c>
      <c r="AN1569" s="6">
        <f t="shared" si="122"/>
        <v>5.6599999999996999</v>
      </c>
      <c r="AO1569" s="6">
        <f t="shared" si="123"/>
        <v>4.4102977789447972E-8</v>
      </c>
      <c r="AP1569" s="6">
        <f t="shared" si="124"/>
        <v>0.99999999243135029</v>
      </c>
      <c r="AR1569" s="6">
        <f t="shared" si="125"/>
        <v>5.6599999999996999</v>
      </c>
      <c r="AS1569" s="6">
        <f t="shared" si="126"/>
        <v>4.4102977789447972E-8</v>
      </c>
    </row>
    <row r="1570" spans="39:45">
      <c r="AM1570" s="6">
        <v>5.6699999999996997</v>
      </c>
      <c r="AN1570" s="6">
        <f t="shared" si="122"/>
        <v>5.6699999999996997</v>
      </c>
      <c r="AO1570" s="6">
        <f t="shared" si="123"/>
        <v>4.1673994607194415E-8</v>
      </c>
      <c r="AP1570" s="6">
        <f t="shared" si="124"/>
        <v>0.99999999286012398</v>
      </c>
      <c r="AR1570" s="6">
        <f t="shared" si="125"/>
        <v>5.6699999999996997</v>
      </c>
      <c r="AS1570" s="6">
        <f t="shared" si="126"/>
        <v>4.1673994607194415E-8</v>
      </c>
    </row>
    <row r="1571" spans="39:45">
      <c r="AM1571" s="6">
        <v>5.6799999999997004</v>
      </c>
      <c r="AN1571" s="6">
        <f t="shared" si="122"/>
        <v>5.6799999999997004</v>
      </c>
      <c r="AO1571" s="6">
        <f t="shared" si="123"/>
        <v>3.9374850635065505E-8</v>
      </c>
      <c r="AP1571" s="6">
        <f t="shared" si="124"/>
        <v>0.9999999932652629</v>
      </c>
      <c r="AR1571" s="6">
        <f t="shared" si="125"/>
        <v>5.6799999999997004</v>
      </c>
      <c r="AS1571" s="6">
        <f t="shared" si="126"/>
        <v>3.9374850635065505E-8</v>
      </c>
    </row>
    <row r="1572" spans="39:45">
      <c r="AM1572" s="6">
        <v>5.6899999999997002</v>
      </c>
      <c r="AN1572" s="6">
        <f t="shared" si="122"/>
        <v>5.6899999999997002</v>
      </c>
      <c r="AO1572" s="6">
        <f t="shared" si="123"/>
        <v>3.7198829798079462E-8</v>
      </c>
      <c r="AP1572" s="6">
        <f t="shared" si="124"/>
        <v>0.99999999364803138</v>
      </c>
      <c r="AR1572" s="6">
        <f t="shared" si="125"/>
        <v>5.6899999999997002</v>
      </c>
      <c r="AS1572" s="6">
        <f t="shared" si="126"/>
        <v>3.7198829798079462E-8</v>
      </c>
    </row>
    <row r="1573" spans="39:45">
      <c r="AM1573" s="6">
        <v>5.6999999999997</v>
      </c>
      <c r="AN1573" s="6">
        <f t="shared" si="122"/>
        <v>5.6999999999997</v>
      </c>
      <c r="AO1573" s="6">
        <f t="shared" si="123"/>
        <v>3.5139550948264506E-8</v>
      </c>
      <c r="AP1573" s="6">
        <f t="shared" si="124"/>
        <v>0.99999999400962858</v>
      </c>
      <c r="AR1573" s="6">
        <f t="shared" si="125"/>
        <v>5.6999999999997</v>
      </c>
      <c r="AS1573" s="6">
        <f t="shared" si="126"/>
        <v>3.5139550948264506E-8</v>
      </c>
    </row>
    <row r="1574" spans="39:45">
      <c r="AM1574" s="6">
        <v>5.7099999999996998</v>
      </c>
      <c r="AN1574" s="6">
        <f t="shared" si="122"/>
        <v>5.7099999999996998</v>
      </c>
      <c r="AO1574" s="6">
        <f t="shared" si="123"/>
        <v>3.3190951836852329E-8</v>
      </c>
      <c r="AP1574" s="6">
        <f t="shared" si="124"/>
        <v>0.99999999435119136</v>
      </c>
      <c r="AR1574" s="6">
        <f t="shared" si="125"/>
        <v>5.7099999999996998</v>
      </c>
      <c r="AS1574" s="6">
        <f t="shared" si="126"/>
        <v>3.3190951836852329E-8</v>
      </c>
    </row>
    <row r="1575" spans="39:45">
      <c r="AM1575" s="6">
        <v>5.7199999999997004</v>
      </c>
      <c r="AN1575" s="6">
        <f t="shared" si="122"/>
        <v>5.7199999999997004</v>
      </c>
      <c r="AO1575" s="6">
        <f t="shared" si="123"/>
        <v>3.1347273817973464E-8</v>
      </c>
      <c r="AP1575" s="6">
        <f t="shared" si="124"/>
        <v>0.9999999946737973</v>
      </c>
      <c r="AR1575" s="6">
        <f t="shared" si="125"/>
        <v>5.7199999999997004</v>
      </c>
      <c r="AS1575" s="6">
        <f t="shared" si="126"/>
        <v>3.1347273817973464E-8</v>
      </c>
    </row>
    <row r="1576" spans="39:45">
      <c r="AM1576" s="6">
        <v>5.7299999999997002</v>
      </c>
      <c r="AN1576" s="6">
        <f t="shared" si="122"/>
        <v>5.7299999999997002</v>
      </c>
      <c r="AO1576" s="6">
        <f t="shared" si="123"/>
        <v>2.9603047252280947E-8</v>
      </c>
      <c r="AP1576" s="6">
        <f t="shared" si="124"/>
        <v>0.99999999497846825</v>
      </c>
      <c r="AR1576" s="6">
        <f t="shared" si="125"/>
        <v>5.7299999999997002</v>
      </c>
      <c r="AS1576" s="6">
        <f t="shared" si="126"/>
        <v>2.9603047252280947E-8</v>
      </c>
    </row>
    <row r="1577" spans="39:45">
      <c r="AM1577" s="6">
        <v>5.7399999999997</v>
      </c>
      <c r="AN1577" s="6">
        <f t="shared" si="122"/>
        <v>5.7399999999997</v>
      </c>
      <c r="AO1577" s="6">
        <f t="shared" si="123"/>
        <v>2.7953077580202809E-8</v>
      </c>
      <c r="AP1577" s="6">
        <f t="shared" si="124"/>
        <v>0.99999999526617245</v>
      </c>
      <c r="AR1577" s="6">
        <f t="shared" si="125"/>
        <v>5.7399999999997</v>
      </c>
      <c r="AS1577" s="6">
        <f t="shared" si="126"/>
        <v>2.7953077580202809E-8</v>
      </c>
    </row>
    <row r="1578" spans="39:45">
      <c r="AM1578" s="6">
        <v>5.7499999999996998</v>
      </c>
      <c r="AN1578" s="6">
        <f t="shared" si="122"/>
        <v>5.7499999999996998</v>
      </c>
      <c r="AO1578" s="6">
        <f t="shared" si="123"/>
        <v>2.6392432035751303E-8</v>
      </c>
      <c r="AP1578" s="6">
        <f t="shared" si="124"/>
        <v>0.99999999553782759</v>
      </c>
      <c r="AR1578" s="6">
        <f t="shared" si="125"/>
        <v>5.7499999999996998</v>
      </c>
      <c r="AS1578" s="6">
        <f t="shared" si="126"/>
        <v>2.6392432035751303E-8</v>
      </c>
    </row>
    <row r="1579" spans="39:45">
      <c r="AM1579" s="6">
        <v>5.7599999999996996</v>
      </c>
      <c r="AN1579" s="6">
        <f t="shared" si="122"/>
        <v>5.7599999999996996</v>
      </c>
      <c r="AO1579" s="6">
        <f t="shared" si="123"/>
        <v>2.4916426972994098E-8</v>
      </c>
      <c r="AP1579" s="6">
        <f t="shared" si="124"/>
        <v>0.99999999579430321</v>
      </c>
      <c r="AR1579" s="6">
        <f t="shared" si="125"/>
        <v>5.7599999999996996</v>
      </c>
      <c r="AS1579" s="6">
        <f t="shared" si="126"/>
        <v>2.4916426972994098E-8</v>
      </c>
    </row>
    <row r="1580" spans="39:45">
      <c r="AM1580" s="6">
        <v>5.7699999999997003</v>
      </c>
      <c r="AN1580" s="6">
        <f t="shared" si="122"/>
        <v>5.7699999999997003</v>
      </c>
      <c r="AO1580" s="6">
        <f t="shared" si="123"/>
        <v>2.3520615778431443E-8</v>
      </c>
      <c r="AP1580" s="6">
        <f t="shared" si="124"/>
        <v>0.99999999603642342</v>
      </c>
      <c r="AR1580" s="6">
        <f t="shared" si="125"/>
        <v>5.7699999999997003</v>
      </c>
      <c r="AS1580" s="6">
        <f t="shared" si="126"/>
        <v>2.3520615778431443E-8</v>
      </c>
    </row>
    <row r="1581" spans="39:45">
      <c r="AM1581" s="6">
        <v>5.7799999999997</v>
      </c>
      <c r="AN1581" s="6">
        <f t="shared" si="122"/>
        <v>5.7799999999997</v>
      </c>
      <c r="AO1581" s="6">
        <f t="shared" si="123"/>
        <v>2.22007773436175E-8</v>
      </c>
      <c r="AP1581" s="6">
        <f t="shared" si="124"/>
        <v>0.99999999626496872</v>
      </c>
      <c r="AR1581" s="6">
        <f t="shared" si="125"/>
        <v>5.7799999999997</v>
      </c>
      <c r="AS1581" s="6">
        <f t="shared" si="126"/>
        <v>2.22007773436175E-8</v>
      </c>
    </row>
    <row r="1582" spans="39:45">
      <c r="AM1582" s="6">
        <v>5.7899999999996998</v>
      </c>
      <c r="AN1582" s="6">
        <f t="shared" si="122"/>
        <v>5.7899999999996998</v>
      </c>
      <c r="AO1582" s="6">
        <f t="shared" si="123"/>
        <v>2.0952905073413443E-8</v>
      </c>
      <c r="AP1582" s="6">
        <f t="shared" si="124"/>
        <v>0.99999999648067883</v>
      </c>
      <c r="AR1582" s="6">
        <f t="shared" si="125"/>
        <v>5.7899999999996998</v>
      </c>
      <c r="AS1582" s="6">
        <f t="shared" si="126"/>
        <v>2.0952905073413443E-8</v>
      </c>
    </row>
    <row r="1583" spans="39:45">
      <c r="AM1583" s="6">
        <v>5.7999999999996996</v>
      </c>
      <c r="AN1583" s="6">
        <f t="shared" si="122"/>
        <v>5.7999999999996996</v>
      </c>
      <c r="AO1583" s="6">
        <f t="shared" si="123"/>
        <v>1.9773196406279089E-8</v>
      </c>
      <c r="AP1583" s="6">
        <f t="shared" si="124"/>
        <v>0.99999999668425399</v>
      </c>
      <c r="AR1583" s="6">
        <f t="shared" si="125"/>
        <v>5.7999999999996996</v>
      </c>
      <c r="AS1583" s="6">
        <f t="shared" si="126"/>
        <v>1.9773196406279089E-8</v>
      </c>
    </row>
    <row r="1584" spans="39:45">
      <c r="AM1584" s="6">
        <v>5.8099999999997003</v>
      </c>
      <c r="AN1584" s="6">
        <f t="shared" si="122"/>
        <v>5.8099999999997003</v>
      </c>
      <c r="AO1584" s="6">
        <f t="shared" si="123"/>
        <v>1.8658042823978654E-8</v>
      </c>
      <c r="AP1584" s="6">
        <f t="shared" si="124"/>
        <v>0.99999999687635788</v>
      </c>
      <c r="AR1584" s="6">
        <f t="shared" si="125"/>
        <v>5.8099999999997003</v>
      </c>
      <c r="AS1584" s="6">
        <f t="shared" si="126"/>
        <v>1.8658042823978654E-8</v>
      </c>
    </row>
    <row r="1585" spans="39:45">
      <c r="AM1585" s="6">
        <v>5.8199999999997001</v>
      </c>
      <c r="AN1585" s="6">
        <f t="shared" si="122"/>
        <v>5.8199999999997001</v>
      </c>
      <c r="AO1585" s="6">
        <f t="shared" si="123"/>
        <v>1.7604020329016548E-8</v>
      </c>
      <c r="AP1585" s="6">
        <f t="shared" si="124"/>
        <v>0.99999999705761866</v>
      </c>
      <c r="AR1585" s="6">
        <f t="shared" si="125"/>
        <v>5.8199999999997001</v>
      </c>
      <c r="AS1585" s="6">
        <f t="shared" si="126"/>
        <v>1.7604020329016548E-8</v>
      </c>
    </row>
    <row r="1586" spans="39:45">
      <c r="AM1586" s="6">
        <v>5.8299999999996999</v>
      </c>
      <c r="AN1586" s="6">
        <f t="shared" si="122"/>
        <v>5.8299999999996999</v>
      </c>
      <c r="AO1586" s="6">
        <f t="shared" si="123"/>
        <v>1.6607880369021134E-8</v>
      </c>
      <c r="AP1586" s="6">
        <f t="shared" si="124"/>
        <v>0.9999999972286312</v>
      </c>
      <c r="AR1586" s="6">
        <f t="shared" si="125"/>
        <v>5.8299999999996999</v>
      </c>
      <c r="AS1586" s="6">
        <f t="shared" si="126"/>
        <v>1.6607880369021134E-8</v>
      </c>
    </row>
    <row r="1587" spans="39:45">
      <c r="AM1587" s="6">
        <v>5.8399999999996997</v>
      </c>
      <c r="AN1587" s="6">
        <f t="shared" si="122"/>
        <v>5.8399999999996997</v>
      </c>
      <c r="AO1587" s="6">
        <f t="shared" si="123"/>
        <v>1.5666541188160008E-8</v>
      </c>
      <c r="AP1587" s="6">
        <f t="shared" si="124"/>
        <v>0.99999999738995893</v>
      </c>
      <c r="AR1587" s="6">
        <f t="shared" si="125"/>
        <v>5.8399999999996997</v>
      </c>
      <c r="AS1587" s="6">
        <f t="shared" si="126"/>
        <v>1.5666541188160008E-8</v>
      </c>
    </row>
    <row r="1588" spans="39:45">
      <c r="AM1588" s="6">
        <v>5.8499999999997003</v>
      </c>
      <c r="AN1588" s="6">
        <f t="shared" si="122"/>
        <v>5.8499999999997003</v>
      </c>
      <c r="AO1588" s="6">
        <f t="shared" si="123"/>
        <v>1.4777079586505934E-8</v>
      </c>
      <c r="AP1588" s="6">
        <f t="shared" si="124"/>
        <v>0.99999999754213498</v>
      </c>
      <c r="AR1588" s="6">
        <f t="shared" si="125"/>
        <v>5.8499999999997003</v>
      </c>
      <c r="AS1588" s="6">
        <f t="shared" si="126"/>
        <v>1.4777079586505934E-8</v>
      </c>
    </row>
    <row r="1589" spans="39:45">
      <c r="AM1589" s="6">
        <v>5.8599999999997001</v>
      </c>
      <c r="AN1589" s="6">
        <f t="shared" si="122"/>
        <v>5.8599999999997001</v>
      </c>
      <c r="AO1589" s="6">
        <f t="shared" si="123"/>
        <v>1.3936723069071898E-8</v>
      </c>
      <c r="AP1589" s="6">
        <f t="shared" si="124"/>
        <v>0.99999999768566417</v>
      </c>
      <c r="AR1589" s="6">
        <f t="shared" si="125"/>
        <v>5.8599999999997001</v>
      </c>
      <c r="AS1589" s="6">
        <f t="shared" si="126"/>
        <v>1.3936723069071898E-8</v>
      </c>
    </row>
    <row r="1590" spans="39:45">
      <c r="AM1590" s="6">
        <v>5.8699999999996999</v>
      </c>
      <c r="AN1590" s="6">
        <f t="shared" si="122"/>
        <v>5.8699999999996999</v>
      </c>
      <c r="AO1590" s="6">
        <f t="shared" si="123"/>
        <v>1.3142842367005297E-8</v>
      </c>
      <c r="AP1590" s="6">
        <f t="shared" si="124"/>
        <v>0.99999999782102433</v>
      </c>
      <c r="AR1590" s="6">
        <f t="shared" si="125"/>
        <v>5.8699999999996999</v>
      </c>
      <c r="AS1590" s="6">
        <f t="shared" si="126"/>
        <v>1.3142842367005297E-8</v>
      </c>
    </row>
    <row r="1591" spans="39:45">
      <c r="AM1591" s="6">
        <v>5.8799999999996997</v>
      </c>
      <c r="AN1591" s="6">
        <f t="shared" si="122"/>
        <v>5.8799999999996997</v>
      </c>
      <c r="AO1591" s="6">
        <f t="shared" si="123"/>
        <v>1.2392944314172009E-8</v>
      </c>
      <c r="AP1591" s="6">
        <f t="shared" si="124"/>
        <v>0.99999999794866756</v>
      </c>
      <c r="AR1591" s="6">
        <f t="shared" si="125"/>
        <v>5.8799999999996997</v>
      </c>
      <c r="AS1591" s="6">
        <f t="shared" si="126"/>
        <v>1.2392944314172009E-8</v>
      </c>
    </row>
    <row r="1592" spans="39:45">
      <c r="AM1592" s="6">
        <v>5.8899999999997004</v>
      </c>
      <c r="AN1592" s="6">
        <f t="shared" si="122"/>
        <v>5.8899999999997004</v>
      </c>
      <c r="AO1592" s="6">
        <f t="shared" si="123"/>
        <v>1.1684665063070458E-8</v>
      </c>
      <c r="AP1592" s="6">
        <f t="shared" si="124"/>
        <v>0.99999999806902196</v>
      </c>
      <c r="AR1592" s="6">
        <f t="shared" si="125"/>
        <v>5.8899999999997004</v>
      </c>
      <c r="AS1592" s="6">
        <f t="shared" si="126"/>
        <v>1.1684665063070458E-8</v>
      </c>
    </row>
    <row r="1593" spans="39:45">
      <c r="AM1593" s="6">
        <v>5.8999999999997002</v>
      </c>
      <c r="AN1593" s="6">
        <f t="shared" si="122"/>
        <v>5.8999999999997002</v>
      </c>
      <c r="AO1593" s="6">
        <f t="shared" si="123"/>
        <v>1.1015763624701797E-8</v>
      </c>
      <c r="AP1593" s="6">
        <f t="shared" si="124"/>
        <v>0.99999999818249219</v>
      </c>
      <c r="AR1593" s="6">
        <f t="shared" si="125"/>
        <v>5.8999999999997002</v>
      </c>
      <c r="AS1593" s="6">
        <f t="shared" si="126"/>
        <v>1.1015763624701797E-8</v>
      </c>
    </row>
    <row r="1594" spans="39:45">
      <c r="AM1594" s="6">
        <v>5.9099999999996999</v>
      </c>
      <c r="AN1594" s="6">
        <f t="shared" si="122"/>
        <v>5.9099999999996999</v>
      </c>
      <c r="AO1594" s="6">
        <f t="shared" si="123"/>
        <v>1.0384115717674735E-8</v>
      </c>
      <c r="AP1594" s="6">
        <f t="shared" si="124"/>
        <v>0.99999999828946129</v>
      </c>
      <c r="AR1594" s="6">
        <f t="shared" si="125"/>
        <v>5.9099999999996999</v>
      </c>
      <c r="AS1594" s="6">
        <f t="shared" si="126"/>
        <v>1.0384115717674735E-8</v>
      </c>
    </row>
    <row r="1595" spans="39:45">
      <c r="AM1595" s="6">
        <v>5.9199999999996997</v>
      </c>
      <c r="AN1595" s="6">
        <f t="shared" si="122"/>
        <v>5.9199999999996997</v>
      </c>
      <c r="AO1595" s="6">
        <f t="shared" si="123"/>
        <v>9.7877079124585635E-9</v>
      </c>
      <c r="AP1595" s="6">
        <f t="shared" si="124"/>
        <v>0.99999999839029186</v>
      </c>
      <c r="AR1595" s="6">
        <f t="shared" si="125"/>
        <v>5.9199999999996997</v>
      </c>
      <c r="AS1595" s="6">
        <f t="shared" si="126"/>
        <v>9.7877079124585635E-9</v>
      </c>
    </row>
    <row r="1596" spans="39:45">
      <c r="AM1596" s="6">
        <v>5.9299999999997004</v>
      </c>
      <c r="AN1596" s="6">
        <f t="shared" si="122"/>
        <v>5.9299999999997004</v>
      </c>
      <c r="AO1596" s="6">
        <f t="shared" si="123"/>
        <v>9.2246320572990724E-9</v>
      </c>
      <c r="AP1596" s="6">
        <f t="shared" si="124"/>
        <v>0.99999999848532661</v>
      </c>
      <c r="AR1596" s="6">
        <f t="shared" si="125"/>
        <v>5.9299999999997004</v>
      </c>
      <c r="AS1596" s="6">
        <f t="shared" si="126"/>
        <v>9.2246320572990724E-9</v>
      </c>
    </row>
    <row r="1597" spans="39:45">
      <c r="AM1597" s="6">
        <v>5.9399999999997002</v>
      </c>
      <c r="AN1597" s="6">
        <f t="shared" si="122"/>
        <v>5.9399999999997002</v>
      </c>
      <c r="AO1597" s="6">
        <f t="shared" si="123"/>
        <v>8.6930799728956764E-9</v>
      </c>
      <c r="AP1597" s="6">
        <f t="shared" si="124"/>
        <v>0.99999999857488964</v>
      </c>
      <c r="AR1597" s="6">
        <f t="shared" si="125"/>
        <v>5.9399999999997002</v>
      </c>
      <c r="AS1597" s="6">
        <f t="shared" si="126"/>
        <v>8.6930799728956764E-9</v>
      </c>
    </row>
    <row r="1598" spans="39:45">
      <c r="AM1598" s="6">
        <v>5.9499999999997</v>
      </c>
      <c r="AN1598" s="6">
        <f t="shared" si="122"/>
        <v>5.9499999999997</v>
      </c>
      <c r="AO1598" s="6">
        <f t="shared" si="123"/>
        <v>8.1913384034938098E-9</v>
      </c>
      <c r="AP1598" s="6">
        <f t="shared" si="124"/>
        <v>0.99999999865928757</v>
      </c>
      <c r="AR1598" s="6">
        <f t="shared" si="125"/>
        <v>5.9499999999997</v>
      </c>
      <c r="AS1598" s="6">
        <f t="shared" si="126"/>
        <v>8.1913384034938098E-9</v>
      </c>
    </row>
    <row r="1599" spans="39:45">
      <c r="AM1599" s="6">
        <v>5.9599999999996998</v>
      </c>
      <c r="AN1599" s="6">
        <f t="shared" si="122"/>
        <v>5.9599999999996998</v>
      </c>
      <c r="AO1599" s="6">
        <f t="shared" si="123"/>
        <v>7.7177842125843461E-9</v>
      </c>
      <c r="AP1599" s="6">
        <f t="shared" si="124"/>
        <v>0.99999999873881029</v>
      </c>
      <c r="AR1599" s="6">
        <f t="shared" si="125"/>
        <v>5.9599999999996998</v>
      </c>
      <c r="AS1599" s="6">
        <f t="shared" si="126"/>
        <v>7.7177842125843461E-9</v>
      </c>
    </row>
    <row r="1600" spans="39:45">
      <c r="AM1600" s="6">
        <v>5.9699999999997004</v>
      </c>
      <c r="AN1600" s="6">
        <f t="shared" si="122"/>
        <v>5.9699999999997004</v>
      </c>
      <c r="AO1600" s="6">
        <f t="shared" si="123"/>
        <v>7.2708798119130998E-9</v>
      </c>
      <c r="AP1600" s="6">
        <f t="shared" si="124"/>
        <v>0.99999999881373203</v>
      </c>
      <c r="AR1600" s="6">
        <f t="shared" si="125"/>
        <v>5.9699999999997004</v>
      </c>
      <c r="AS1600" s="6">
        <f t="shared" si="126"/>
        <v>7.2708798119130998E-9</v>
      </c>
    </row>
    <row r="1601" spans="39:45">
      <c r="AM1601" s="6">
        <v>5.9799999999997002</v>
      </c>
      <c r="AN1601" s="6">
        <f t="shared" si="122"/>
        <v>5.9799999999997002</v>
      </c>
      <c r="AO1601" s="6">
        <f t="shared" si="123"/>
        <v>6.8491688129980463E-9</v>
      </c>
      <c r="AP1601" s="6">
        <f t="shared" si="124"/>
        <v>0.9999999988843119</v>
      </c>
      <c r="AR1601" s="6">
        <f t="shared" si="125"/>
        <v>5.9799999999997002</v>
      </c>
      <c r="AS1601" s="6">
        <f t="shared" si="126"/>
        <v>6.8491688129980463E-9</v>
      </c>
    </row>
    <row r="1602" spans="39:45">
      <c r="AM1602" s="6">
        <v>5.9899999999997</v>
      </c>
      <c r="AN1602" s="6">
        <f t="shared" si="122"/>
        <v>5.9899999999997</v>
      </c>
      <c r="AO1602" s="6">
        <f t="shared" si="123"/>
        <v>6.4512718908233716E-9</v>
      </c>
      <c r="AP1602" s="6">
        <f t="shared" si="124"/>
        <v>0.99999999895079483</v>
      </c>
      <c r="AR1602" s="6">
        <f t="shared" si="125"/>
        <v>5.9899999999997</v>
      </c>
      <c r="AS1602" s="6">
        <f t="shared" si="126"/>
        <v>6.4512718908233716E-9</v>
      </c>
    </row>
    <row r="1603" spans="39:45">
      <c r="AM1603" s="6">
        <v>5.9999999999996998</v>
      </c>
      <c r="AN1603" s="6">
        <f t="shared" ref="AN1603:AN1666" si="127">AM1603+$C$2</f>
        <v>5.9999999999996998</v>
      </c>
      <c r="AO1603" s="6">
        <f t="shared" ref="AO1603:AO1666" si="128">NORMDIST(AN1603,$C$2,$C$3,FALSE)</f>
        <v>6.0758828498342297E-9</v>
      </c>
      <c r="AP1603" s="6">
        <f t="shared" ref="AP1603:AP1666" si="129">NORMDIST(AN1603,$C$2,$C$3,TRUE)</f>
        <v>0.9999999990134123</v>
      </c>
      <c r="AR1603" s="6">
        <f t="shared" si="125"/>
        <v>5.9999999999996998</v>
      </c>
      <c r="AS1603" s="6">
        <f t="shared" si="126"/>
        <v>6.0758828498342297E-9</v>
      </c>
    </row>
    <row r="1604" spans="39:45">
      <c r="AM1604" s="6">
        <v>6.0099999999996996</v>
      </c>
      <c r="AN1604" s="6">
        <f t="shared" si="127"/>
        <v>6.0099999999996996</v>
      </c>
      <c r="AO1604" s="6">
        <f t="shared" si="128"/>
        <v>5.7217648827902214E-9</v>
      </c>
      <c r="AP1604" s="6">
        <f t="shared" si="129"/>
        <v>0.99999999907238335</v>
      </c>
      <c r="AR1604" s="6">
        <f t="shared" ref="AR1604:AR1667" si="130">AM1604</f>
        <v>6.0099999999996996</v>
      </c>
      <c r="AS1604" s="6">
        <f t="shared" ref="AS1604:AS1667" si="131">NORMDIST(AR1604,0,1,FALSE)</f>
        <v>5.7217648827902214E-9</v>
      </c>
    </row>
    <row r="1605" spans="39:45">
      <c r="AM1605" s="6">
        <v>6.0199999999997003</v>
      </c>
      <c r="AN1605" s="6">
        <f t="shared" si="127"/>
        <v>6.0199999999997003</v>
      </c>
      <c r="AO1605" s="6">
        <f t="shared" si="128"/>
        <v>5.3877470134524635E-9</v>
      </c>
      <c r="AP1605" s="6">
        <f t="shared" si="129"/>
        <v>0.9999999991279146</v>
      </c>
      <c r="AR1605" s="6">
        <f t="shared" si="130"/>
        <v>6.0199999999997003</v>
      </c>
      <c r="AS1605" s="6">
        <f t="shared" si="131"/>
        <v>5.3877470134524635E-9</v>
      </c>
    </row>
    <row r="1606" spans="39:45">
      <c r="AM1606" s="6">
        <v>6.0299999999997</v>
      </c>
      <c r="AN1606" s="6">
        <f t="shared" si="127"/>
        <v>6.0299999999997</v>
      </c>
      <c r="AO1606" s="6">
        <f t="shared" si="128"/>
        <v>5.072720714479654E-9</v>
      </c>
      <c r="AP1606" s="6">
        <f t="shared" si="129"/>
        <v>0.99999999918020166</v>
      </c>
      <c r="AR1606" s="6">
        <f t="shared" si="130"/>
        <v>6.0299999999997</v>
      </c>
      <c r="AS1606" s="6">
        <f t="shared" si="131"/>
        <v>5.072720714479654E-9</v>
      </c>
    </row>
    <row r="1607" spans="39:45">
      <c r="AM1607" s="6">
        <v>6.0399999999996998</v>
      </c>
      <c r="AN1607" s="6">
        <f t="shared" si="127"/>
        <v>6.0399999999996998</v>
      </c>
      <c r="AO1607" s="6">
        <f t="shared" si="128"/>
        <v>4.7756366922909282E-9</v>
      </c>
      <c r="AP1607" s="6">
        <f t="shared" si="129"/>
        <v>0.99999999922942884</v>
      </c>
      <c r="AR1607" s="6">
        <f t="shared" si="130"/>
        <v>6.0399999999996998</v>
      </c>
      <c r="AS1607" s="6">
        <f t="shared" si="131"/>
        <v>4.7756366922909282E-9</v>
      </c>
    </row>
    <row r="1608" spans="39:45">
      <c r="AM1608" s="6">
        <v>6.0499999999996996</v>
      </c>
      <c r="AN1608" s="6">
        <f t="shared" si="127"/>
        <v>6.0499999999996996</v>
      </c>
      <c r="AO1608" s="6">
        <f t="shared" si="128"/>
        <v>4.4955018310214056E-9</v>
      </c>
      <c r="AP1608" s="6">
        <f t="shared" si="129"/>
        <v>0.99999999927577088</v>
      </c>
      <c r="AR1608" s="6">
        <f t="shared" si="130"/>
        <v>6.0499999999996996</v>
      </c>
      <c r="AS1608" s="6">
        <f t="shared" si="131"/>
        <v>4.4955018310214056E-9</v>
      </c>
    </row>
    <row r="1609" spans="39:45">
      <c r="AM1609" s="6">
        <v>6.0599999999997003</v>
      </c>
      <c r="AN1609" s="6">
        <f t="shared" si="127"/>
        <v>6.0599999999997003</v>
      </c>
      <c r="AO1609" s="6">
        <f t="shared" si="128"/>
        <v>4.2313762880475743E-9</v>
      </c>
      <c r="AP1609" s="6">
        <f t="shared" si="129"/>
        <v>0.99999999931939221</v>
      </c>
      <c r="AR1609" s="6">
        <f t="shared" si="130"/>
        <v>6.0599999999997003</v>
      </c>
      <c r="AS1609" s="6">
        <f t="shared" si="131"/>
        <v>4.2313762880475743E-9</v>
      </c>
    </row>
    <row r="1610" spans="39:45">
      <c r="AM1610" s="6">
        <v>6.0699999999997001</v>
      </c>
      <c r="AN1610" s="6">
        <f t="shared" si="127"/>
        <v>6.0699999999997001</v>
      </c>
      <c r="AO1610" s="6">
        <f t="shared" si="128"/>
        <v>3.9823707338974351E-9</v>
      </c>
      <c r="AP1610" s="6">
        <f t="shared" si="129"/>
        <v>0.9999999993604487</v>
      </c>
      <c r="AR1610" s="6">
        <f t="shared" si="130"/>
        <v>6.0699999999997001</v>
      </c>
      <c r="AS1610" s="6">
        <f t="shared" si="131"/>
        <v>3.9823707338974351E-9</v>
      </c>
    </row>
    <row r="1611" spans="39:45">
      <c r="AM1611" s="6">
        <v>6.0799999999996999</v>
      </c>
      <c r="AN1611" s="6">
        <f t="shared" si="127"/>
        <v>6.0799999999996999</v>
      </c>
      <c r="AO1611" s="6">
        <f t="shared" si="128"/>
        <v>3.7476437296828813E-9</v>
      </c>
      <c r="AP1611" s="6">
        <f t="shared" si="129"/>
        <v>0.99999999939908724</v>
      </c>
      <c r="AR1611" s="6">
        <f t="shared" si="130"/>
        <v>6.0799999999996999</v>
      </c>
      <c r="AS1611" s="6">
        <f t="shared" si="131"/>
        <v>3.7476437296828813E-9</v>
      </c>
    </row>
    <row r="1612" spans="39:45">
      <c r="AM1612" s="6">
        <v>6.0899999999996997</v>
      </c>
      <c r="AN1612" s="6">
        <f t="shared" si="127"/>
        <v>6.0899999999996997</v>
      </c>
      <c r="AO1612" s="6">
        <f t="shared" si="128"/>
        <v>3.5263992355018196E-9</v>
      </c>
      <c r="AP1612" s="6">
        <f t="shared" si="129"/>
        <v>0.9999999994354466</v>
      </c>
      <c r="AR1612" s="6">
        <f t="shared" si="130"/>
        <v>6.0899999999996997</v>
      </c>
      <c r="AS1612" s="6">
        <f t="shared" si="131"/>
        <v>3.5263992355018196E-9</v>
      </c>
    </row>
    <row r="1613" spans="39:45">
      <c r="AM1613" s="6">
        <v>6.0999999999997003</v>
      </c>
      <c r="AN1613" s="6">
        <f t="shared" si="127"/>
        <v>6.0999999999997003</v>
      </c>
      <c r="AO1613" s="6">
        <f t="shared" si="128"/>
        <v>3.3178842435533632E-9</v>
      </c>
      <c r="AP1613" s="6">
        <f t="shared" si="129"/>
        <v>0.99999999946965767</v>
      </c>
      <c r="AR1613" s="6">
        <f t="shared" si="130"/>
        <v>6.0999999999997003</v>
      </c>
      <c r="AS1613" s="6">
        <f t="shared" si="131"/>
        <v>3.3178842435533632E-9</v>
      </c>
    </row>
    <row r="1614" spans="39:45">
      <c r="AM1614" s="6">
        <v>6.1099999999997001</v>
      </c>
      <c r="AN1614" s="6">
        <f t="shared" si="127"/>
        <v>6.1099999999997001</v>
      </c>
      <c r="AO1614" s="6">
        <f t="shared" si="128"/>
        <v>3.1213865299933591E-9</v>
      </c>
      <c r="AP1614" s="6">
        <f t="shared" si="129"/>
        <v>0.99999999950184426</v>
      </c>
      <c r="AR1614" s="6">
        <f t="shared" si="130"/>
        <v>6.1099999999997001</v>
      </c>
      <c r="AS1614" s="6">
        <f t="shared" si="131"/>
        <v>3.1213865299933591E-9</v>
      </c>
    </row>
    <row r="1615" spans="39:45">
      <c r="AM1615" s="6">
        <v>6.1199999999996999</v>
      </c>
      <c r="AN1615" s="6">
        <f t="shared" si="127"/>
        <v>6.1199999999996999</v>
      </c>
      <c r="AO1615" s="6">
        <f t="shared" si="128"/>
        <v>2.9362325198293236E-9</v>
      </c>
      <c r="AP1615" s="6">
        <f t="shared" si="129"/>
        <v>0.99999999953212326</v>
      </c>
      <c r="AR1615" s="6">
        <f t="shared" si="130"/>
        <v>6.1199999999996999</v>
      </c>
      <c r="AS1615" s="6">
        <f t="shared" si="131"/>
        <v>2.9362325198293236E-9</v>
      </c>
    </row>
    <row r="1616" spans="39:45">
      <c r="AM1616" s="6">
        <v>6.1299999999996997</v>
      </c>
      <c r="AN1616" s="6">
        <f t="shared" si="127"/>
        <v>6.1299999999996997</v>
      </c>
      <c r="AO1616" s="6">
        <f t="shared" si="128"/>
        <v>2.7617852594136723E-9</v>
      </c>
      <c r="AP1616" s="6">
        <f t="shared" si="129"/>
        <v>0.99999999956060459</v>
      </c>
      <c r="AR1616" s="6">
        <f t="shared" si="130"/>
        <v>6.1299999999996997</v>
      </c>
      <c r="AS1616" s="6">
        <f t="shared" si="131"/>
        <v>2.7617852594136723E-9</v>
      </c>
    </row>
    <row r="1617" spans="39:45">
      <c r="AM1617" s="6">
        <v>6.1399999999997004</v>
      </c>
      <c r="AN1617" s="6">
        <f t="shared" si="127"/>
        <v>6.1399999999997004</v>
      </c>
      <c r="AO1617" s="6">
        <f t="shared" si="128"/>
        <v>2.5974424913433109E-9</v>
      </c>
      <c r="AP1617" s="6">
        <f t="shared" si="129"/>
        <v>0.99999999958739261</v>
      </c>
      <c r="AR1617" s="6">
        <f t="shared" si="130"/>
        <v>6.1399999999997004</v>
      </c>
      <c r="AS1617" s="6">
        <f t="shared" si="131"/>
        <v>2.5974424913433109E-9</v>
      </c>
    </row>
    <row r="1618" spans="39:45">
      <c r="AM1618" s="6">
        <v>6.1499999999997002</v>
      </c>
      <c r="AN1618" s="6">
        <f t="shared" si="127"/>
        <v>6.1499999999997002</v>
      </c>
      <c r="AO1618" s="6">
        <f t="shared" si="128"/>
        <v>2.4426348268115567E-9</v>
      </c>
      <c r="AP1618" s="6">
        <f t="shared" si="129"/>
        <v>0.99999999961258523</v>
      </c>
      <c r="AR1618" s="6">
        <f t="shared" si="130"/>
        <v>6.1499999999997002</v>
      </c>
      <c r="AS1618" s="6">
        <f t="shared" si="131"/>
        <v>2.4426348268115567E-9</v>
      </c>
    </row>
    <row r="1619" spans="39:45">
      <c r="AM1619" s="6">
        <v>6.1599999999996999</v>
      </c>
      <c r="AN1619" s="6">
        <f t="shared" si="127"/>
        <v>6.1599999999996999</v>
      </c>
      <c r="AO1619" s="6">
        <f t="shared" si="128"/>
        <v>2.2968240106863616E-9</v>
      </c>
      <c r="AP1619" s="6">
        <f t="shared" si="129"/>
        <v>0.99999999963627528</v>
      </c>
      <c r="AR1619" s="6">
        <f t="shared" si="130"/>
        <v>6.1599999999996999</v>
      </c>
      <c r="AS1619" s="6">
        <f t="shared" si="131"/>
        <v>2.2968240106863616E-9</v>
      </c>
    </row>
    <row r="1620" spans="39:45">
      <c r="AM1620" s="6">
        <v>6.1699999999996997</v>
      </c>
      <c r="AN1620" s="6">
        <f t="shared" si="127"/>
        <v>6.1699999999996997</v>
      </c>
      <c r="AO1620" s="6">
        <f t="shared" si="128"/>
        <v>2.1595012748071509E-9</v>
      </c>
      <c r="AP1620" s="6">
        <f t="shared" si="129"/>
        <v>0.99999999965855002</v>
      </c>
      <c r="AR1620" s="6">
        <f t="shared" si="130"/>
        <v>6.1699999999996997</v>
      </c>
      <c r="AS1620" s="6">
        <f t="shared" si="131"/>
        <v>2.1595012748071509E-9</v>
      </c>
    </row>
    <row r="1621" spans="39:45">
      <c r="AM1621" s="6">
        <v>6.1799999999997004</v>
      </c>
      <c r="AN1621" s="6">
        <f t="shared" si="127"/>
        <v>6.1799999999997004</v>
      </c>
      <c r="AO1621" s="6">
        <f t="shared" si="128"/>
        <v>2.0301857752005631E-9</v>
      </c>
      <c r="AP1621" s="6">
        <f t="shared" si="129"/>
        <v>0.99999999967949205</v>
      </c>
      <c r="AR1621" s="6">
        <f t="shared" si="130"/>
        <v>6.1799999999997004</v>
      </c>
      <c r="AS1621" s="6">
        <f t="shared" si="131"/>
        <v>2.0301857752005631E-9</v>
      </c>
    </row>
    <row r="1622" spans="39:45">
      <c r="AM1622" s="6">
        <v>6.1899999999997002</v>
      </c>
      <c r="AN1622" s="6">
        <f t="shared" si="127"/>
        <v>6.1899999999997002</v>
      </c>
      <c r="AO1622" s="6">
        <f t="shared" si="128"/>
        <v>1.9084231091153981E-9</v>
      </c>
      <c r="AP1622" s="6">
        <f t="shared" si="129"/>
        <v>0.99999999969917897</v>
      </c>
      <c r="AR1622" s="6">
        <f t="shared" si="130"/>
        <v>6.1899999999997002</v>
      </c>
      <c r="AS1622" s="6">
        <f t="shared" si="131"/>
        <v>1.9084231091153981E-9</v>
      </c>
    </row>
    <row r="1623" spans="39:45">
      <c r="AM1623" s="6">
        <v>6.1999999999997</v>
      </c>
      <c r="AN1623" s="6">
        <f t="shared" si="127"/>
        <v>6.1999999999997</v>
      </c>
      <c r="AO1623" s="6">
        <f t="shared" si="128"/>
        <v>1.7937839079674187E-9</v>
      </c>
      <c r="AP1623" s="6">
        <f t="shared" si="129"/>
        <v>0.99999999971768416</v>
      </c>
      <c r="AR1623" s="6">
        <f t="shared" si="130"/>
        <v>6.1999999999997</v>
      </c>
      <c r="AS1623" s="6">
        <f t="shared" si="131"/>
        <v>1.7937839079674187E-9</v>
      </c>
    </row>
    <row r="1624" spans="39:45">
      <c r="AM1624" s="6">
        <v>6.2099999999996998</v>
      </c>
      <c r="AN1624" s="6">
        <f t="shared" si="127"/>
        <v>6.2099999999996998</v>
      </c>
      <c r="AO1624" s="6">
        <f t="shared" si="128"/>
        <v>1.6858625024673389E-9</v>
      </c>
      <c r="AP1624" s="6">
        <f t="shared" si="129"/>
        <v>0.99999999973507703</v>
      </c>
      <c r="AR1624" s="6">
        <f t="shared" si="130"/>
        <v>6.2099999999996998</v>
      </c>
      <c r="AS1624" s="6">
        <f t="shared" si="131"/>
        <v>1.6858625024673389E-9</v>
      </c>
    </row>
    <row r="1625" spans="39:45">
      <c r="AM1625" s="6">
        <v>6.2199999999997004</v>
      </c>
      <c r="AN1625" s="6">
        <f t="shared" si="127"/>
        <v>6.2199999999997004</v>
      </c>
      <c r="AO1625" s="6">
        <f t="shared" si="128"/>
        <v>1.5842756563794043E-9</v>
      </c>
      <c r="AP1625" s="6">
        <f t="shared" si="129"/>
        <v>0.99999999975142251</v>
      </c>
      <c r="AR1625" s="6">
        <f t="shared" si="130"/>
        <v>6.2199999999997004</v>
      </c>
      <c r="AS1625" s="6">
        <f t="shared" si="131"/>
        <v>1.5842756563794043E-9</v>
      </c>
    </row>
    <row r="1626" spans="39:45">
      <c r="AM1626" s="6">
        <v>6.2299999999997002</v>
      </c>
      <c r="AN1626" s="6">
        <f t="shared" si="127"/>
        <v>6.2299999999997002</v>
      </c>
      <c r="AO1626" s="6">
        <f t="shared" si="128"/>
        <v>1.488661365524803E-9</v>
      </c>
      <c r="AP1626" s="6">
        <f t="shared" si="129"/>
        <v>0.99999999976678244</v>
      </c>
      <c r="AR1626" s="6">
        <f t="shared" si="130"/>
        <v>6.2299999999997002</v>
      </c>
      <c r="AS1626" s="6">
        <f t="shared" si="131"/>
        <v>1.488661365524803E-9</v>
      </c>
    </row>
    <row r="1627" spans="39:45">
      <c r="AM1627" s="6">
        <v>6.2399999999997</v>
      </c>
      <c r="AN1627" s="6">
        <f t="shared" si="127"/>
        <v>6.2399999999997</v>
      </c>
      <c r="AO1627" s="6">
        <f t="shared" si="128"/>
        <v>1.3986777188032311E-9</v>
      </c>
      <c r="AP1627" s="6">
        <f t="shared" si="129"/>
        <v>0.99999999978121457</v>
      </c>
      <c r="AR1627" s="6">
        <f t="shared" si="130"/>
        <v>6.2399999999997</v>
      </c>
      <c r="AS1627" s="6">
        <f t="shared" si="131"/>
        <v>1.3986777188032311E-9</v>
      </c>
    </row>
    <row r="1628" spans="39:45">
      <c r="AM1628" s="6">
        <v>6.2499999999996998</v>
      </c>
      <c r="AN1628" s="6">
        <f t="shared" si="127"/>
        <v>6.2499999999996998</v>
      </c>
      <c r="AO1628" s="6">
        <f t="shared" si="128"/>
        <v>1.3140018181583488E-9</v>
      </c>
      <c r="AP1628" s="6">
        <f t="shared" si="129"/>
        <v>0.99999999979477361</v>
      </c>
      <c r="AR1628" s="6">
        <f t="shared" si="130"/>
        <v>6.2499999999996998</v>
      </c>
      <c r="AS1628" s="6">
        <f t="shared" si="131"/>
        <v>1.3140018181583488E-9</v>
      </c>
    </row>
    <row r="1629" spans="39:45">
      <c r="AM1629" s="6">
        <v>6.2599999999996996</v>
      </c>
      <c r="AN1629" s="6">
        <f t="shared" si="127"/>
        <v>6.2599999999996996</v>
      </c>
      <c r="AO1629" s="6">
        <f t="shared" si="128"/>
        <v>1.2343287545579524E-9</v>
      </c>
      <c r="AP1629" s="6">
        <f t="shared" si="129"/>
        <v>0.99999999980751131</v>
      </c>
      <c r="AR1629" s="6">
        <f t="shared" si="130"/>
        <v>6.2599999999996996</v>
      </c>
      <c r="AS1629" s="6">
        <f t="shared" si="131"/>
        <v>1.2343287545579524E-9</v>
      </c>
    </row>
    <row r="1630" spans="39:45">
      <c r="AM1630" s="6">
        <v>6.2699999999997003</v>
      </c>
      <c r="AN1630" s="6">
        <f t="shared" si="127"/>
        <v>6.2699999999997003</v>
      </c>
      <c r="AO1630" s="6">
        <f t="shared" si="128"/>
        <v>1.1593706371988758E-9</v>
      </c>
      <c r="AP1630" s="6">
        <f t="shared" si="129"/>
        <v>0.99999999981947596</v>
      </c>
      <c r="AR1630" s="6">
        <f t="shared" si="130"/>
        <v>6.2699999999997003</v>
      </c>
      <c r="AS1630" s="6">
        <f t="shared" si="131"/>
        <v>1.1593706371988758E-9</v>
      </c>
    </row>
    <row r="1631" spans="39:45">
      <c r="AM1631" s="6">
        <v>6.2799999999997</v>
      </c>
      <c r="AN1631" s="6">
        <f t="shared" si="127"/>
        <v>6.2799999999997</v>
      </c>
      <c r="AO1631" s="6">
        <f t="shared" si="128"/>
        <v>1.088855673279114E-9</v>
      </c>
      <c r="AP1631" s="6">
        <f t="shared" si="129"/>
        <v>0.99999999983071353</v>
      </c>
      <c r="AR1631" s="6">
        <f t="shared" si="130"/>
        <v>6.2799999999997</v>
      </c>
      <c r="AS1631" s="6">
        <f t="shared" si="131"/>
        <v>1.088855673279114E-9</v>
      </c>
    </row>
    <row r="1632" spans="39:45">
      <c r="AM1632" s="6">
        <v>6.2899999999996998</v>
      </c>
      <c r="AN1632" s="6">
        <f t="shared" si="127"/>
        <v>6.2899999999996998</v>
      </c>
      <c r="AO1632" s="6">
        <f t="shared" si="128"/>
        <v>1.0225272958063316E-9</v>
      </c>
      <c r="AP1632" s="6">
        <f t="shared" si="129"/>
        <v>0.99999999984126697</v>
      </c>
      <c r="AR1632" s="6">
        <f t="shared" si="130"/>
        <v>6.2899999999996998</v>
      </c>
      <c r="AS1632" s="6">
        <f t="shared" si="131"/>
        <v>1.0225272958063316E-9</v>
      </c>
    </row>
    <row r="1633" spans="39:45">
      <c r="AM1633" s="6">
        <v>6.2999999999996996</v>
      </c>
      <c r="AN1633" s="6">
        <f t="shared" si="127"/>
        <v>6.2999999999996996</v>
      </c>
      <c r="AO1633" s="6">
        <f t="shared" si="128"/>
        <v>9.6014333703304805E-10</v>
      </c>
      <c r="AP1633" s="6">
        <f t="shared" si="129"/>
        <v>0.99999999985117716</v>
      </c>
      <c r="AR1633" s="6">
        <f t="shared" si="130"/>
        <v>6.2999999999996996</v>
      </c>
      <c r="AS1633" s="6">
        <f t="shared" si="131"/>
        <v>9.6014333703304805E-10</v>
      </c>
    </row>
    <row r="1634" spans="39:45">
      <c r="AM1634" s="6">
        <v>6.3099999999997003</v>
      </c>
      <c r="AN1634" s="6">
        <f t="shared" si="127"/>
        <v>6.3099999999997003</v>
      </c>
      <c r="AO1634" s="6">
        <f t="shared" si="128"/>
        <v>9.014752452241619E-10</v>
      </c>
      <c r="AP1634" s="6">
        <f t="shared" si="129"/>
        <v>0.99999999986048227</v>
      </c>
      <c r="AR1634" s="6">
        <f t="shared" si="130"/>
        <v>6.3099999999997003</v>
      </c>
      <c r="AS1634" s="6">
        <f t="shared" si="131"/>
        <v>9.014752452241619E-10</v>
      </c>
    </row>
    <row r="1635" spans="39:45">
      <c r="AM1635" s="6">
        <v>6.3199999999997001</v>
      </c>
      <c r="AN1635" s="6">
        <f t="shared" si="127"/>
        <v>6.3199999999997001</v>
      </c>
      <c r="AO1635" s="6">
        <f t="shared" si="128"/>
        <v>8.4630734257272101E-10</v>
      </c>
      <c r="AP1635" s="6">
        <f t="shared" si="129"/>
        <v>0.99999999986921839</v>
      </c>
      <c r="AR1635" s="6">
        <f t="shared" si="130"/>
        <v>6.3199999999997001</v>
      </c>
      <c r="AS1635" s="6">
        <f t="shared" si="131"/>
        <v>8.4630734257272101E-10</v>
      </c>
    </row>
    <row r="1636" spans="39:45">
      <c r="AM1636" s="6">
        <v>6.3299999999996999</v>
      </c>
      <c r="AN1636" s="6">
        <f t="shared" si="127"/>
        <v>6.3299999999996999</v>
      </c>
      <c r="AO1636" s="6">
        <f t="shared" si="128"/>
        <v>7.9443612218511151E-10</v>
      </c>
      <c r="AP1636" s="6">
        <f t="shared" si="129"/>
        <v>0.99999999987741939</v>
      </c>
      <c r="AR1636" s="6">
        <f t="shared" si="130"/>
        <v>6.3299999999996999</v>
      </c>
      <c r="AS1636" s="6">
        <f t="shared" si="131"/>
        <v>7.9443612218511151E-10</v>
      </c>
    </row>
    <row r="1637" spans="39:45">
      <c r="AM1637" s="6">
        <v>6.3399999999996997</v>
      </c>
      <c r="AN1637" s="6">
        <f t="shared" si="127"/>
        <v>6.3399999999996997</v>
      </c>
      <c r="AO1637" s="6">
        <f t="shared" si="128"/>
        <v>7.4566958215727025E-10</v>
      </c>
      <c r="AP1637" s="6">
        <f t="shared" si="129"/>
        <v>0.99999999988511745</v>
      </c>
      <c r="AR1637" s="6">
        <f t="shared" si="130"/>
        <v>6.3399999999996997</v>
      </c>
      <c r="AS1637" s="6">
        <f t="shared" si="131"/>
        <v>7.4566958215727025E-10</v>
      </c>
    </row>
    <row r="1638" spans="39:45">
      <c r="AM1638" s="6">
        <v>6.3499999999997003</v>
      </c>
      <c r="AN1638" s="6">
        <f t="shared" si="127"/>
        <v>6.3499999999997003</v>
      </c>
      <c r="AO1638" s="6">
        <f t="shared" si="128"/>
        <v>6.9982659485931041E-10</v>
      </c>
      <c r="AP1638" s="6">
        <f t="shared" si="129"/>
        <v>0.99999999989234256</v>
      </c>
      <c r="AR1638" s="6">
        <f t="shared" si="130"/>
        <v>6.3499999999997003</v>
      </c>
      <c r="AS1638" s="6">
        <f t="shared" si="131"/>
        <v>6.9982659485931041E-10</v>
      </c>
    </row>
    <row r="1639" spans="39:45">
      <c r="AM1639" s="6">
        <v>6.3599999999997001</v>
      </c>
      <c r="AN1639" s="6">
        <f t="shared" si="127"/>
        <v>6.3599999999997001</v>
      </c>
      <c r="AO1639" s="6">
        <f t="shared" si="128"/>
        <v>6.5673630963736076E-10</v>
      </c>
      <c r="AP1639" s="6">
        <f t="shared" si="129"/>
        <v>0.99999999989912314</v>
      </c>
      <c r="AR1639" s="6">
        <f t="shared" si="130"/>
        <v>6.3599999999997001</v>
      </c>
      <c r="AS1639" s="6">
        <f t="shared" si="131"/>
        <v>6.5673630963736076E-10</v>
      </c>
    </row>
    <row r="1640" spans="39:45">
      <c r="AM1640" s="6">
        <v>6.3699999999996004</v>
      </c>
      <c r="AN1640" s="6">
        <f t="shared" si="127"/>
        <v>6.3699999999996004</v>
      </c>
      <c r="AO1640" s="6">
        <f t="shared" si="128"/>
        <v>6.1623758722898119E-10</v>
      </c>
      <c r="AP1640" s="6">
        <f t="shared" si="129"/>
        <v>0.99999999990548594</v>
      </c>
      <c r="AR1640" s="6">
        <f t="shared" si="130"/>
        <v>6.3699999999996004</v>
      </c>
      <c r="AS1640" s="6">
        <f t="shared" si="131"/>
        <v>6.1623758722898119E-10</v>
      </c>
    </row>
    <row r="1641" spans="39:45">
      <c r="AM1641" s="6">
        <v>6.3799999999996997</v>
      </c>
      <c r="AN1641" s="6">
        <f t="shared" si="127"/>
        <v>6.3799999999996997</v>
      </c>
      <c r="AO1641" s="6">
        <f t="shared" si="128"/>
        <v>5.781784642686693E-10</v>
      </c>
      <c r="AP1641" s="6">
        <f t="shared" si="129"/>
        <v>0.99999999991145605</v>
      </c>
      <c r="AR1641" s="6">
        <f t="shared" si="130"/>
        <v>6.3799999999996997</v>
      </c>
      <c r="AS1641" s="6">
        <f t="shared" si="131"/>
        <v>5.781784642686693E-10</v>
      </c>
    </row>
    <row r="1642" spans="39:45">
      <c r="AM1642" s="6">
        <v>6.3899999999997004</v>
      </c>
      <c r="AN1642" s="6">
        <f t="shared" si="127"/>
        <v>6.3899999999997004</v>
      </c>
      <c r="AO1642" s="6">
        <f t="shared" si="128"/>
        <v>5.4241564635009329E-10</v>
      </c>
      <c r="AP1642" s="6">
        <f t="shared" si="129"/>
        <v>0.99999999991705713</v>
      </c>
      <c r="AR1642" s="6">
        <f t="shared" si="130"/>
        <v>6.3899999999997004</v>
      </c>
      <c r="AS1642" s="6">
        <f t="shared" si="131"/>
        <v>5.4241564635009329E-10</v>
      </c>
    </row>
    <row r="1643" spans="39:45">
      <c r="AM1643" s="6">
        <v>6.3999999999997002</v>
      </c>
      <c r="AN1643" s="6">
        <f t="shared" si="127"/>
        <v>6.3999999999997002</v>
      </c>
      <c r="AO1643" s="6">
        <f t="shared" si="128"/>
        <v>5.0881402816548172E-10</v>
      </c>
      <c r="AP1643" s="6">
        <f t="shared" si="129"/>
        <v>0.99999999992231148</v>
      </c>
      <c r="AR1643" s="6">
        <f t="shared" si="130"/>
        <v>6.3999999999997002</v>
      </c>
      <c r="AS1643" s="6">
        <f t="shared" si="131"/>
        <v>5.0881402816548172E-10</v>
      </c>
    </row>
    <row r="1644" spans="39:45">
      <c r="AM1644" s="6">
        <v>6.4099999999995996</v>
      </c>
      <c r="AN1644" s="6">
        <f t="shared" si="127"/>
        <v>6.4099999999995996</v>
      </c>
      <c r="AO1644" s="6">
        <f t="shared" si="128"/>
        <v>4.7724623934236596E-10</v>
      </c>
      <c r="AP1644" s="6">
        <f t="shared" si="129"/>
        <v>0.9999999999272402</v>
      </c>
      <c r="AR1644" s="6">
        <f t="shared" si="130"/>
        <v>6.4099999999995996</v>
      </c>
      <c r="AS1644" s="6">
        <f t="shared" si="131"/>
        <v>4.7724623934236596E-10</v>
      </c>
    </row>
    <row r="1645" spans="39:45">
      <c r="AM1645" s="6">
        <v>6.4199999999996002</v>
      </c>
      <c r="AN1645" s="6">
        <f t="shared" si="127"/>
        <v>6.4199999999996002</v>
      </c>
      <c r="AO1645" s="6">
        <f t="shared" si="128"/>
        <v>4.4759221464251714E-10</v>
      </c>
      <c r="AP1645" s="6">
        <f t="shared" si="129"/>
        <v>0.99999999993186284</v>
      </c>
      <c r="AR1645" s="6">
        <f t="shared" si="130"/>
        <v>6.4199999999996002</v>
      </c>
      <c r="AS1645" s="6">
        <f t="shared" si="131"/>
        <v>4.4759221464251714E-10</v>
      </c>
    </row>
    <row r="1646" spans="39:45">
      <c r="AM1646" s="6">
        <v>6.4299999999997004</v>
      </c>
      <c r="AN1646" s="6">
        <f t="shared" si="127"/>
        <v>6.4299999999997004</v>
      </c>
      <c r="AO1646" s="6">
        <f t="shared" si="128"/>
        <v>4.1973878727069702E-10</v>
      </c>
      <c r="AP1646" s="6">
        <f t="shared" si="129"/>
        <v>0.99999999993619804</v>
      </c>
      <c r="AR1646" s="6">
        <f t="shared" si="130"/>
        <v>6.4299999999997004</v>
      </c>
      <c r="AS1646" s="6">
        <f t="shared" si="131"/>
        <v>4.1973878727069702E-10</v>
      </c>
    </row>
    <row r="1647" spans="39:45">
      <c r="AM1647" s="6">
        <v>6.4399999999995998</v>
      </c>
      <c r="AN1647" s="6">
        <f t="shared" si="127"/>
        <v>6.4399999999995998</v>
      </c>
      <c r="AO1647" s="6">
        <f t="shared" si="128"/>
        <v>3.9357930409115764E-10</v>
      </c>
      <c r="AP1647" s="6">
        <f t="shared" si="129"/>
        <v>0.99999999994026323</v>
      </c>
      <c r="AR1647" s="6">
        <f t="shared" si="130"/>
        <v>6.4399999999995998</v>
      </c>
      <c r="AS1647" s="6">
        <f t="shared" si="131"/>
        <v>3.9357930409115764E-10</v>
      </c>
    </row>
    <row r="1648" spans="39:45">
      <c r="AM1648" s="6">
        <v>6.4499999999995996</v>
      </c>
      <c r="AN1648" s="6">
        <f t="shared" si="127"/>
        <v>6.4499999999995996</v>
      </c>
      <c r="AO1648" s="6">
        <f t="shared" si="128"/>
        <v>3.6901326161340973E-10</v>
      </c>
      <c r="AP1648" s="6">
        <f t="shared" si="129"/>
        <v>0.99999999994407496</v>
      </c>
      <c r="AR1648" s="6">
        <f t="shared" si="130"/>
        <v>6.4499999999995996</v>
      </c>
      <c r="AS1648" s="6">
        <f t="shared" si="131"/>
        <v>3.6901326161340973E-10</v>
      </c>
    </row>
    <row r="1649" spans="39:45">
      <c r="AM1649" s="6">
        <v>6.4599999999996003</v>
      </c>
      <c r="AN1649" s="6">
        <f t="shared" si="127"/>
        <v>6.4599999999996003</v>
      </c>
      <c r="AO1649" s="6">
        <f t="shared" si="128"/>
        <v>3.4594596167367788E-10</v>
      </c>
      <c r="AP1649" s="6">
        <f t="shared" si="129"/>
        <v>0.99999999994764854</v>
      </c>
      <c r="AR1649" s="6">
        <f t="shared" si="130"/>
        <v>6.4599999999996003</v>
      </c>
      <c r="AS1649" s="6">
        <f t="shared" si="131"/>
        <v>3.4594596167367788E-10</v>
      </c>
    </row>
    <row r="1650" spans="39:45">
      <c r="AM1650" s="6">
        <v>6.4699999999997004</v>
      </c>
      <c r="AN1650" s="6">
        <f t="shared" si="127"/>
        <v>6.4699999999997004</v>
      </c>
      <c r="AO1650" s="6">
        <f t="shared" si="128"/>
        <v>3.2428818577568837E-10</v>
      </c>
      <c r="AP1650" s="6">
        <f t="shared" si="129"/>
        <v>0.99999999995099853</v>
      </c>
      <c r="AR1650" s="6">
        <f t="shared" si="130"/>
        <v>6.4699999999997004</v>
      </c>
      <c r="AS1650" s="6">
        <f t="shared" si="131"/>
        <v>3.2428818577568837E-10</v>
      </c>
    </row>
    <row r="1651" spans="39:45">
      <c r="AM1651" s="6">
        <v>6.4799999999995999</v>
      </c>
      <c r="AN1651" s="6">
        <f t="shared" si="127"/>
        <v>6.4799999999995999</v>
      </c>
      <c r="AO1651" s="6">
        <f t="shared" si="128"/>
        <v>3.0395588712223368E-10</v>
      </c>
      <c r="AP1651" s="6">
        <f t="shared" si="129"/>
        <v>0.99999999995413869</v>
      </c>
      <c r="AR1651" s="6">
        <f t="shared" si="130"/>
        <v>6.4799999999995999</v>
      </c>
      <c r="AS1651" s="6">
        <f t="shared" si="131"/>
        <v>3.0395588712223368E-10</v>
      </c>
    </row>
    <row r="1652" spans="39:45">
      <c r="AM1652" s="6">
        <v>6.4899999999995996</v>
      </c>
      <c r="AN1652" s="6">
        <f t="shared" si="127"/>
        <v>6.4899999999995996</v>
      </c>
      <c r="AO1652" s="6">
        <f t="shared" si="128"/>
        <v>2.8486989940454549E-10</v>
      </c>
      <c r="AP1652" s="6">
        <f t="shared" si="129"/>
        <v>0.99999999995708178</v>
      </c>
      <c r="AR1652" s="6">
        <f t="shared" si="130"/>
        <v>6.4899999999995996</v>
      </c>
      <c r="AS1652" s="6">
        <f t="shared" si="131"/>
        <v>2.8486989940454549E-10</v>
      </c>
    </row>
    <row r="1653" spans="39:45">
      <c r="AM1653" s="6">
        <v>6.4999999999996003</v>
      </c>
      <c r="AN1653" s="6">
        <f t="shared" si="127"/>
        <v>6.4999999999996003</v>
      </c>
      <c r="AO1653" s="6">
        <f t="shared" si="128"/>
        <v>2.6695566147697847E-10</v>
      </c>
      <c r="AP1653" s="6">
        <f t="shared" si="129"/>
        <v>0.99999999995984001</v>
      </c>
      <c r="AR1653" s="6">
        <f t="shared" si="130"/>
        <v>6.4999999999996003</v>
      </c>
      <c r="AS1653" s="6">
        <f t="shared" si="131"/>
        <v>2.6695566147697847E-10</v>
      </c>
    </row>
    <row r="1654" spans="39:45">
      <c r="AM1654" s="6">
        <v>6.5099999999996001</v>
      </c>
      <c r="AN1654" s="6">
        <f t="shared" si="127"/>
        <v>6.5099999999996001</v>
      </c>
      <c r="AO1654" s="6">
        <f t="shared" si="128"/>
        <v>2.5014295707393335E-10</v>
      </c>
      <c r="AP1654" s="6">
        <f t="shared" si="129"/>
        <v>0.99999999996242461</v>
      </c>
      <c r="AR1654" s="6">
        <f t="shared" si="130"/>
        <v>6.5099999999996001</v>
      </c>
      <c r="AS1654" s="6">
        <f t="shared" si="131"/>
        <v>2.5014295707393335E-10</v>
      </c>
    </row>
    <row r="1655" spans="39:45">
      <c r="AM1655" s="6">
        <v>6.5199999999995999</v>
      </c>
      <c r="AN1655" s="6">
        <f t="shared" si="127"/>
        <v>6.5199999999995999</v>
      </c>
      <c r="AO1655" s="6">
        <f t="shared" si="128"/>
        <v>2.343656687799319E-10</v>
      </c>
      <c r="AP1655" s="6">
        <f t="shared" si="129"/>
        <v>0.99999999996484634</v>
      </c>
      <c r="AR1655" s="6">
        <f t="shared" si="130"/>
        <v>6.5199999999995999</v>
      </c>
      <c r="AS1655" s="6">
        <f t="shared" si="131"/>
        <v>2.343656687799319E-10</v>
      </c>
    </row>
    <row r="1656" spans="39:45">
      <c r="AM1656" s="6">
        <v>6.5299999999995997</v>
      </c>
      <c r="AN1656" s="6">
        <f t="shared" si="127"/>
        <v>6.5299999999995997</v>
      </c>
      <c r="AO1656" s="6">
        <f t="shared" si="128"/>
        <v>2.1956154549811583E-10</v>
      </c>
      <c r="AP1656" s="6">
        <f t="shared" si="129"/>
        <v>0.99999999996711519</v>
      </c>
      <c r="AR1656" s="6">
        <f t="shared" si="130"/>
        <v>6.5299999999995997</v>
      </c>
      <c r="AS1656" s="6">
        <f t="shared" si="131"/>
        <v>2.1956154549811583E-10</v>
      </c>
    </row>
    <row r="1657" spans="39:45">
      <c r="AM1657" s="6">
        <v>6.5399999999996004</v>
      </c>
      <c r="AN1657" s="6">
        <f t="shared" si="127"/>
        <v>6.5399999999996004</v>
      </c>
      <c r="AO1657" s="6">
        <f t="shared" si="128"/>
        <v>2.0567198270231749E-10</v>
      </c>
      <c r="AP1657" s="6">
        <f t="shared" si="129"/>
        <v>0.9999999999692406</v>
      </c>
      <c r="AR1657" s="6">
        <f t="shared" si="130"/>
        <v>6.5399999999996004</v>
      </c>
      <c r="AS1657" s="6">
        <f t="shared" si="131"/>
        <v>2.0567198270231749E-10</v>
      </c>
    </row>
    <row r="1658" spans="39:45">
      <c r="AM1658" s="6">
        <v>6.5499999999996001</v>
      </c>
      <c r="AN1658" s="6">
        <f t="shared" si="127"/>
        <v>6.5499999999996001</v>
      </c>
      <c r="AO1658" s="6">
        <f t="shared" si="128"/>
        <v>1.9264181479409563E-10</v>
      </c>
      <c r="AP1658" s="6">
        <f t="shared" si="129"/>
        <v>0.99999999997123146</v>
      </c>
      <c r="AR1658" s="6">
        <f t="shared" si="130"/>
        <v>6.5499999999996001</v>
      </c>
      <c r="AS1658" s="6">
        <f t="shared" si="131"/>
        <v>1.9264181479409563E-10</v>
      </c>
    </row>
    <row r="1659" spans="39:45">
      <c r="AM1659" s="6">
        <v>6.5599999999995999</v>
      </c>
      <c r="AN1659" s="6">
        <f t="shared" si="127"/>
        <v>6.5599999999995999</v>
      </c>
      <c r="AO1659" s="6">
        <f t="shared" si="128"/>
        <v>1.8041911892072203E-10</v>
      </c>
      <c r="AP1659" s="6">
        <f t="shared" si="129"/>
        <v>0.99999999997309608</v>
      </c>
      <c r="AR1659" s="6">
        <f t="shared" si="130"/>
        <v>6.5599999999995999</v>
      </c>
      <c r="AS1659" s="6">
        <f t="shared" si="131"/>
        <v>1.8041911892072203E-10</v>
      </c>
    </row>
    <row r="1660" spans="39:45">
      <c r="AM1660" s="6">
        <v>6.5699999999995997</v>
      </c>
      <c r="AN1660" s="6">
        <f t="shared" si="127"/>
        <v>6.5699999999995997</v>
      </c>
      <c r="AO1660" s="6">
        <f t="shared" si="128"/>
        <v>1.6895502964307554E-10</v>
      </c>
      <c r="AP1660" s="6">
        <f t="shared" si="129"/>
        <v>0.99999999997484235</v>
      </c>
      <c r="AR1660" s="6">
        <f t="shared" si="130"/>
        <v>6.5699999999995997</v>
      </c>
      <c r="AS1660" s="6">
        <f t="shared" si="131"/>
        <v>1.6895502964307554E-10</v>
      </c>
    </row>
    <row r="1661" spans="39:45">
      <c r="AM1661" s="6">
        <v>6.5799999999996004</v>
      </c>
      <c r="AN1661" s="6">
        <f t="shared" si="127"/>
        <v>6.5799999999996004</v>
      </c>
      <c r="AO1661" s="6">
        <f t="shared" si="128"/>
        <v>1.582035638737072E-10</v>
      </c>
      <c r="AP1661" s="6">
        <f t="shared" si="129"/>
        <v>0.99999999997647759</v>
      </c>
      <c r="AR1661" s="6">
        <f t="shared" si="130"/>
        <v>6.5799999999996004</v>
      </c>
      <c r="AS1661" s="6">
        <f t="shared" si="131"/>
        <v>1.582035638737072E-10</v>
      </c>
    </row>
    <row r="1662" spans="39:45">
      <c r="AM1662" s="6">
        <v>6.5899999999996002</v>
      </c>
      <c r="AN1662" s="6">
        <f t="shared" si="127"/>
        <v>6.5899999999996002</v>
      </c>
      <c r="AO1662" s="6">
        <f t="shared" si="128"/>
        <v>1.4812145553515597E-10</v>
      </c>
      <c r="AP1662" s="6">
        <f t="shared" si="129"/>
        <v>0.9999999999780087</v>
      </c>
      <c r="AR1662" s="6">
        <f t="shared" si="130"/>
        <v>6.5899999999996002</v>
      </c>
      <c r="AS1662" s="6">
        <f t="shared" si="131"/>
        <v>1.4812145553515597E-10</v>
      </c>
    </row>
    <row r="1663" spans="39:45">
      <c r="AM1663" s="6">
        <v>6.5999999999996</v>
      </c>
      <c r="AN1663" s="6">
        <f t="shared" si="127"/>
        <v>6.5999999999996</v>
      </c>
      <c r="AO1663" s="6">
        <f t="shared" si="128"/>
        <v>1.3866799941689726E-10</v>
      </c>
      <c r="AP1663" s="6">
        <f t="shared" si="129"/>
        <v>0.99999999997944211</v>
      </c>
      <c r="AR1663" s="6">
        <f t="shared" si="130"/>
        <v>6.5999999999996</v>
      </c>
      <c r="AS1663" s="6">
        <f t="shared" si="131"/>
        <v>1.3866799941689726E-10</v>
      </c>
    </row>
    <row r="1664" spans="39:45">
      <c r="AM1664" s="6">
        <v>6.6099999999995998</v>
      </c>
      <c r="AN1664" s="6">
        <f t="shared" si="127"/>
        <v>6.6099999999995998</v>
      </c>
      <c r="AO1664" s="6">
        <f t="shared" si="128"/>
        <v>1.2980490373628489E-10</v>
      </c>
      <c r="AP1664" s="6">
        <f t="shared" si="129"/>
        <v>0.99999999998078404</v>
      </c>
      <c r="AR1664" s="6">
        <f t="shared" si="130"/>
        <v>6.6099999999995998</v>
      </c>
      <c r="AS1664" s="6">
        <f t="shared" si="131"/>
        <v>1.2980490373628489E-10</v>
      </c>
    </row>
    <row r="1665" spans="39:45">
      <c r="AM1665" s="6">
        <v>6.6199999999996004</v>
      </c>
      <c r="AN1665" s="6">
        <f t="shared" si="127"/>
        <v>6.6199999999996004</v>
      </c>
      <c r="AO1665" s="6">
        <f t="shared" si="128"/>
        <v>1.2149615093439853E-10</v>
      </c>
      <c r="AP1665" s="6">
        <f t="shared" si="129"/>
        <v>0.99999999998204003</v>
      </c>
      <c r="AR1665" s="6">
        <f t="shared" si="130"/>
        <v>6.6199999999996004</v>
      </c>
      <c r="AS1665" s="6">
        <f t="shared" si="131"/>
        <v>1.2149615093439853E-10</v>
      </c>
    </row>
    <row r="1666" spans="39:45">
      <c r="AM1666" s="6">
        <v>6.6299999999996002</v>
      </c>
      <c r="AN1666" s="6">
        <f t="shared" si="127"/>
        <v>6.6299999999996002</v>
      </c>
      <c r="AO1666" s="6">
        <f t="shared" si="128"/>
        <v>1.1370786626209179E-10</v>
      </c>
      <c r="AP1666" s="6">
        <f t="shared" si="129"/>
        <v>0.99999999998321565</v>
      </c>
      <c r="AR1666" s="6">
        <f t="shared" si="130"/>
        <v>6.6299999999996002</v>
      </c>
      <c r="AS1666" s="6">
        <f t="shared" si="131"/>
        <v>1.1370786626209179E-10</v>
      </c>
    </row>
    <row r="1667" spans="39:45">
      <c r="AM1667" s="6">
        <v>6.6399999999996</v>
      </c>
      <c r="AN1667" s="6">
        <f t="shared" ref="AN1667:AN1730" si="132">AM1667+$C$2</f>
        <v>6.6399999999996</v>
      </c>
      <c r="AO1667" s="6">
        <f t="shared" ref="AO1667:AO1730" si="133">NORMDIST(AN1667,$C$2,$C$3,FALSE)</f>
        <v>1.0640819373461876E-10</v>
      </c>
      <c r="AP1667" s="6">
        <f t="shared" ref="AP1667:AP1730" si="134">NORMDIST(AN1667,$C$2,$C$3,TRUE)</f>
        <v>0.99999999998431588</v>
      </c>
      <c r="AR1667" s="6">
        <f t="shared" si="130"/>
        <v>6.6399999999996</v>
      </c>
      <c r="AS1667" s="6">
        <f t="shared" si="131"/>
        <v>1.0640819373461876E-10</v>
      </c>
    </row>
    <row r="1668" spans="39:45">
      <c r="AM1668" s="6">
        <v>6.6499999999995998</v>
      </c>
      <c r="AN1668" s="6">
        <f t="shared" si="132"/>
        <v>6.6499999999995998</v>
      </c>
      <c r="AO1668" s="6">
        <f t="shared" si="133"/>
        <v>9.9567179055235326E-11</v>
      </c>
      <c r="AP1668" s="6">
        <f t="shared" si="134"/>
        <v>0.99999999998534539</v>
      </c>
      <c r="AR1668" s="6">
        <f t="shared" ref="AR1668:AR1731" si="135">AM1668</f>
        <v>6.6499999999995998</v>
      </c>
      <c r="AS1668" s="6">
        <f t="shared" ref="AS1668:AS1731" si="136">NORMDIST(AR1668,0,1,FALSE)</f>
        <v>9.9567179055235326E-11</v>
      </c>
    </row>
    <row r="1669" spans="39:45">
      <c r="AM1669" s="6">
        <v>6.6599999999995996</v>
      </c>
      <c r="AN1669" s="6">
        <f t="shared" si="132"/>
        <v>6.6599999999995996</v>
      </c>
      <c r="AO1669" s="6">
        <f t="shared" si="133"/>
        <v>9.3156659129007032E-11</v>
      </c>
      <c r="AP1669" s="6">
        <f t="shared" si="134"/>
        <v>0.99999999998630862</v>
      </c>
      <c r="AR1669" s="6">
        <f t="shared" si="135"/>
        <v>6.6599999999995996</v>
      </c>
      <c r="AS1669" s="6">
        <f t="shared" si="136"/>
        <v>9.3156659129007032E-11</v>
      </c>
    </row>
    <row r="1670" spans="39:45">
      <c r="AM1670" s="6">
        <v>6.6699999999996002</v>
      </c>
      <c r="AN1670" s="6">
        <f t="shared" si="132"/>
        <v>6.6699999999996002</v>
      </c>
      <c r="AO1670" s="6">
        <f t="shared" si="133"/>
        <v>8.7150157807921584E-11</v>
      </c>
      <c r="AP1670" s="6">
        <f t="shared" si="134"/>
        <v>0.99999999998720979</v>
      </c>
      <c r="AR1670" s="6">
        <f t="shared" si="135"/>
        <v>6.6699999999996002</v>
      </c>
      <c r="AS1670" s="6">
        <f t="shared" si="136"/>
        <v>8.7150157807921584E-11</v>
      </c>
    </row>
    <row r="1671" spans="39:45">
      <c r="AM1671" s="6">
        <v>6.6799999999996</v>
      </c>
      <c r="AN1671" s="6">
        <f t="shared" si="132"/>
        <v>6.6799999999996</v>
      </c>
      <c r="AO1671" s="6">
        <f t="shared" si="133"/>
        <v>8.1522787527218433E-11</v>
      </c>
      <c r="AP1671" s="6">
        <f t="shared" si="134"/>
        <v>0.99999999998805289</v>
      </c>
      <c r="AR1671" s="6">
        <f t="shared" si="135"/>
        <v>6.6799999999996</v>
      </c>
      <c r="AS1671" s="6">
        <f t="shared" si="136"/>
        <v>8.1522787527218433E-11</v>
      </c>
    </row>
    <row r="1672" spans="39:45">
      <c r="AM1672" s="6">
        <v>6.6899999999995998</v>
      </c>
      <c r="AN1672" s="6">
        <f t="shared" si="132"/>
        <v>6.6899999999995998</v>
      </c>
      <c r="AO1672" s="6">
        <f t="shared" si="133"/>
        <v>7.6251156510746653E-11</v>
      </c>
      <c r="AP1672" s="6">
        <f t="shared" si="134"/>
        <v>0.99999999998884148</v>
      </c>
      <c r="AR1672" s="6">
        <f t="shared" si="135"/>
        <v>6.6899999999995998</v>
      </c>
      <c r="AS1672" s="6">
        <f t="shared" si="136"/>
        <v>7.6251156510746653E-11</v>
      </c>
    </row>
    <row r="1673" spans="39:45">
      <c r="AM1673" s="6">
        <v>6.6999999999995996</v>
      </c>
      <c r="AN1673" s="6">
        <f t="shared" si="132"/>
        <v>6.6999999999995996</v>
      </c>
      <c r="AO1673" s="6">
        <f t="shared" si="133"/>
        <v>7.1313281240152036E-11</v>
      </c>
      <c r="AP1673" s="6">
        <f t="shared" si="134"/>
        <v>0.999999999989579</v>
      </c>
      <c r="AR1673" s="6">
        <f t="shared" si="135"/>
        <v>6.6999999999995996</v>
      </c>
      <c r="AS1673" s="6">
        <f t="shared" si="136"/>
        <v>7.1313281240152036E-11</v>
      </c>
    </row>
    <row r="1674" spans="39:45">
      <c r="AM1674" s="6">
        <v>6.7099999999996003</v>
      </c>
      <c r="AN1674" s="6">
        <f t="shared" si="132"/>
        <v>6.7099999999996003</v>
      </c>
      <c r="AO1674" s="6">
        <f t="shared" si="133"/>
        <v>6.6688503898813303E-11</v>
      </c>
      <c r="AP1674" s="6">
        <f t="shared" si="134"/>
        <v>0.99999999999026878</v>
      </c>
      <c r="AR1674" s="6">
        <f t="shared" si="135"/>
        <v>6.7099999999996003</v>
      </c>
      <c r="AS1674" s="6">
        <f t="shared" si="136"/>
        <v>6.6688503898813303E-11</v>
      </c>
    </row>
    <row r="1675" spans="39:45">
      <c r="AM1675" s="6">
        <v>6.7199999999996001</v>
      </c>
      <c r="AN1675" s="6">
        <f t="shared" si="132"/>
        <v>6.7199999999996001</v>
      </c>
      <c r="AO1675" s="6">
        <f t="shared" si="133"/>
        <v>6.2357414516765951E-11</v>
      </c>
      <c r="AP1675" s="6">
        <f t="shared" si="134"/>
        <v>0.99999999999091382</v>
      </c>
      <c r="AR1675" s="6">
        <f t="shared" si="135"/>
        <v>6.7199999999996001</v>
      </c>
      <c r="AS1675" s="6">
        <f t="shared" si="136"/>
        <v>6.2357414516765951E-11</v>
      </c>
    </row>
    <row r="1676" spans="39:45">
      <c r="AM1676" s="6">
        <v>6.7299999999995999</v>
      </c>
      <c r="AN1676" s="6">
        <f t="shared" si="132"/>
        <v>6.7299999999995999</v>
      </c>
      <c r="AO1676" s="6">
        <f t="shared" si="133"/>
        <v>5.8301777557376172E-11</v>
      </c>
      <c r="AP1676" s="6">
        <f t="shared" si="134"/>
        <v>0.9999999999915169</v>
      </c>
      <c r="AR1676" s="6">
        <f t="shared" si="135"/>
        <v>6.7299999999995999</v>
      </c>
      <c r="AS1676" s="6">
        <f t="shared" si="136"/>
        <v>5.8301777557376172E-11</v>
      </c>
    </row>
    <row r="1677" spans="39:45">
      <c r="AM1677" s="6">
        <v>6.7399999999995996</v>
      </c>
      <c r="AN1677" s="6">
        <f t="shared" si="132"/>
        <v>6.7399999999995996</v>
      </c>
      <c r="AO1677" s="6">
        <f t="shared" si="133"/>
        <v>5.4504462700329722E-11</v>
      </c>
      <c r="AP1677" s="6">
        <f t="shared" si="134"/>
        <v>0.99999999999208067</v>
      </c>
      <c r="AR1677" s="6">
        <f t="shared" si="135"/>
        <v>6.7399999999995996</v>
      </c>
      <c r="AS1677" s="6">
        <f t="shared" si="136"/>
        <v>5.4504462700329722E-11</v>
      </c>
    </row>
    <row r="1678" spans="39:45">
      <c r="AM1678" s="6">
        <v>6.7499999999996003</v>
      </c>
      <c r="AN1678" s="6">
        <f t="shared" si="132"/>
        <v>6.7499999999996003</v>
      </c>
      <c r="AO1678" s="6">
        <f t="shared" si="133"/>
        <v>5.0949379588574212E-11</v>
      </c>
      <c r="AP1678" s="6">
        <f t="shared" si="134"/>
        <v>0.99999999999260769</v>
      </c>
      <c r="AR1678" s="6">
        <f t="shared" si="135"/>
        <v>6.7499999999996003</v>
      </c>
      <c r="AS1678" s="6">
        <f t="shared" si="136"/>
        <v>5.0949379588574212E-11</v>
      </c>
    </row>
    <row r="1679" spans="39:45">
      <c r="AM1679" s="6">
        <v>6.7599999999996001</v>
      </c>
      <c r="AN1679" s="6">
        <f t="shared" si="132"/>
        <v>6.7599999999996001</v>
      </c>
      <c r="AO1679" s="6">
        <f t="shared" si="133"/>
        <v>4.7621416319285308E-11</v>
      </c>
      <c r="AP1679" s="6">
        <f t="shared" si="134"/>
        <v>0.99999999999310041</v>
      </c>
      <c r="AR1679" s="6">
        <f t="shared" si="135"/>
        <v>6.7599999999996001</v>
      </c>
      <c r="AS1679" s="6">
        <f t="shared" si="136"/>
        <v>4.7621416319285308E-11</v>
      </c>
    </row>
    <row r="1680" spans="39:45">
      <c r="AM1680" s="6">
        <v>6.7699999999995999</v>
      </c>
      <c r="AN1680" s="6">
        <f t="shared" si="132"/>
        <v>6.7699999999995999</v>
      </c>
      <c r="AO1680" s="6">
        <f t="shared" si="133"/>
        <v>4.4506381470690327E-11</v>
      </c>
      <c r="AP1680" s="6">
        <f t="shared" si="134"/>
        <v>0.99999999999356093</v>
      </c>
      <c r="AR1680" s="6">
        <f t="shared" si="135"/>
        <v>6.7699999999995999</v>
      </c>
      <c r="AS1680" s="6">
        <f t="shared" si="136"/>
        <v>4.4506381470690327E-11</v>
      </c>
    </row>
    <row r="1681" spans="39:45">
      <c r="AM1681" s="6">
        <v>6.7799999999995997</v>
      </c>
      <c r="AN1681" s="6">
        <f t="shared" si="132"/>
        <v>6.7799999999995997</v>
      </c>
      <c r="AO1681" s="6">
        <f t="shared" si="133"/>
        <v>4.1590949467773474E-11</v>
      </c>
      <c r="AP1681" s="6">
        <f t="shared" si="134"/>
        <v>0.99999999999399125</v>
      </c>
      <c r="AR1681" s="6">
        <f t="shared" si="135"/>
        <v>6.7799999999995997</v>
      </c>
      <c r="AS1681" s="6">
        <f t="shared" si="136"/>
        <v>4.1590949467773474E-11</v>
      </c>
    </row>
    <row r="1682" spans="39:45">
      <c r="AM1682" s="6">
        <v>6.7899999999996004</v>
      </c>
      <c r="AN1682" s="6">
        <f t="shared" si="132"/>
        <v>6.7899999999996004</v>
      </c>
      <c r="AO1682" s="6">
        <f t="shared" si="133"/>
        <v>3.8862609100470587E-11</v>
      </c>
      <c r="AP1682" s="6">
        <f t="shared" si="134"/>
        <v>0.99999999999439337</v>
      </c>
      <c r="AR1682" s="6">
        <f t="shared" si="135"/>
        <v>6.7899999999996004</v>
      </c>
      <c r="AS1682" s="6">
        <f t="shared" si="136"/>
        <v>3.8862609100470587E-11</v>
      </c>
    </row>
    <row r="1683" spans="39:45">
      <c r="AM1683" s="6">
        <v>6.7999999999996001</v>
      </c>
      <c r="AN1683" s="6">
        <f t="shared" si="132"/>
        <v>6.7999999999996001</v>
      </c>
      <c r="AO1683" s="6">
        <f t="shared" si="133"/>
        <v>3.6309615018016684E-11</v>
      </c>
      <c r="AP1683" s="6">
        <f t="shared" si="134"/>
        <v>0.99999999999476907</v>
      </c>
      <c r="AR1683" s="6">
        <f t="shared" si="135"/>
        <v>6.7999999999996001</v>
      </c>
      <c r="AS1683" s="6">
        <f t="shared" si="136"/>
        <v>3.6309615018016684E-11</v>
      </c>
    </row>
    <row r="1684" spans="39:45">
      <c r="AM1684" s="6">
        <v>6.8099999999995999</v>
      </c>
      <c r="AN1684" s="6">
        <f t="shared" si="132"/>
        <v>6.8099999999995999</v>
      </c>
      <c r="AO1684" s="6">
        <f t="shared" si="133"/>
        <v>3.3920942032635195E-11</v>
      </c>
      <c r="AP1684" s="6">
        <f t="shared" si="134"/>
        <v>0.99999999999512001</v>
      </c>
      <c r="AR1684" s="6">
        <f t="shared" si="135"/>
        <v>6.8099999999995999</v>
      </c>
      <c r="AS1684" s="6">
        <f t="shared" si="136"/>
        <v>3.3920942032635195E-11</v>
      </c>
    </row>
    <row r="1685" spans="39:45">
      <c r="AM1685" s="6">
        <v>6.8199999999995997</v>
      </c>
      <c r="AN1685" s="6">
        <f t="shared" si="132"/>
        <v>6.8199999999995997</v>
      </c>
      <c r="AO1685" s="6">
        <f t="shared" si="133"/>
        <v>3.1686242074795834E-11</v>
      </c>
      <c r="AP1685" s="6">
        <f t="shared" si="134"/>
        <v>0.99999999999544797</v>
      </c>
      <c r="AR1685" s="6">
        <f t="shared" si="135"/>
        <v>6.8199999999995997</v>
      </c>
      <c r="AS1685" s="6">
        <f t="shared" si="136"/>
        <v>3.1686242074795834E-11</v>
      </c>
    </row>
    <row r="1686" spans="39:45">
      <c r="AM1686" s="6">
        <v>6.8299999999996004</v>
      </c>
      <c r="AN1686" s="6">
        <f t="shared" si="132"/>
        <v>6.8299999999996004</v>
      </c>
      <c r="AO1686" s="6">
        <f t="shared" si="133"/>
        <v>2.9595803650822372E-11</v>
      </c>
      <c r="AP1686" s="6">
        <f t="shared" si="134"/>
        <v>0.99999999999575429</v>
      </c>
      <c r="AR1686" s="6">
        <f t="shared" si="135"/>
        <v>6.8299999999996004</v>
      </c>
      <c r="AS1686" s="6">
        <f t="shared" si="136"/>
        <v>2.9595803650822372E-11</v>
      </c>
    </row>
    <row r="1687" spans="39:45">
      <c r="AM1687" s="6">
        <v>6.8399999999996002</v>
      </c>
      <c r="AN1687" s="6">
        <f t="shared" si="132"/>
        <v>6.8399999999996002</v>
      </c>
      <c r="AO1687" s="6">
        <f t="shared" si="133"/>
        <v>2.7640513661755053E-11</v>
      </c>
      <c r="AP1687" s="6">
        <f t="shared" si="134"/>
        <v>0.99999999999604039</v>
      </c>
      <c r="AR1687" s="6">
        <f t="shared" si="135"/>
        <v>6.8399999999996002</v>
      </c>
      <c r="AS1687" s="6">
        <f t="shared" si="136"/>
        <v>2.7640513661755053E-11</v>
      </c>
    </row>
    <row r="1688" spans="39:45">
      <c r="AM1688" s="6">
        <v>6.8499999999996</v>
      </c>
      <c r="AN1688" s="6">
        <f t="shared" si="132"/>
        <v>6.8499999999996</v>
      </c>
      <c r="AO1688" s="6">
        <f t="shared" si="133"/>
        <v>2.5811821450057339E-11</v>
      </c>
      <c r="AP1688" s="6">
        <f t="shared" si="134"/>
        <v>0.99999999999630751</v>
      </c>
      <c r="AR1688" s="6">
        <f t="shared" si="135"/>
        <v>6.8499999999996</v>
      </c>
      <c r="AS1688" s="6">
        <f t="shared" si="136"/>
        <v>2.5811821450057339E-11</v>
      </c>
    </row>
    <row r="1689" spans="39:45">
      <c r="AM1689" s="6">
        <v>6.8599999999995998</v>
      </c>
      <c r="AN1689" s="6">
        <f t="shared" si="132"/>
        <v>6.8599999999995998</v>
      </c>
      <c r="AO1689" s="6">
        <f t="shared" si="133"/>
        <v>2.4101704948048461E-11</v>
      </c>
      <c r="AP1689" s="6">
        <f t="shared" si="134"/>
        <v>0.99999999999655698</v>
      </c>
      <c r="AR1689" s="6">
        <f t="shared" si="135"/>
        <v>6.8599999999995998</v>
      </c>
      <c r="AS1689" s="6">
        <f t="shared" si="136"/>
        <v>2.4101704948048461E-11</v>
      </c>
    </row>
    <row r="1690" spans="39:45">
      <c r="AM1690" s="6">
        <v>6.8699999999996004</v>
      </c>
      <c r="AN1690" s="6">
        <f t="shared" si="132"/>
        <v>6.8699999999996004</v>
      </c>
      <c r="AO1690" s="6">
        <f t="shared" si="133"/>
        <v>2.2502638808843738E-11</v>
      </c>
      <c r="AP1690" s="6">
        <f t="shared" si="134"/>
        <v>0.9999999999967899</v>
      </c>
      <c r="AR1690" s="6">
        <f t="shared" si="135"/>
        <v>6.8699999999996004</v>
      </c>
      <c r="AS1690" s="6">
        <f t="shared" si="136"/>
        <v>2.2502638808843738E-11</v>
      </c>
    </row>
    <row r="1691" spans="39:45">
      <c r="AM1691" s="6">
        <v>6.8799999999996002</v>
      </c>
      <c r="AN1691" s="6">
        <f t="shared" si="132"/>
        <v>6.8799999999996002</v>
      </c>
      <c r="AO1691" s="6">
        <f t="shared" si="133"/>
        <v>2.100756440712725E-11</v>
      </c>
      <c r="AP1691" s="6">
        <f t="shared" si="134"/>
        <v>0.99999999999700739</v>
      </c>
      <c r="AR1691" s="6">
        <f t="shared" si="135"/>
        <v>6.8799999999996002</v>
      </c>
      <c r="AS1691" s="6">
        <f t="shared" si="136"/>
        <v>2.100756440712725E-11</v>
      </c>
    </row>
    <row r="1692" spans="39:45">
      <c r="AM1692" s="6">
        <v>6.8899999999996</v>
      </c>
      <c r="AN1692" s="6">
        <f t="shared" si="132"/>
        <v>6.8899999999996</v>
      </c>
      <c r="AO1692" s="6">
        <f t="shared" si="133"/>
        <v>1.9609861603273701E-11</v>
      </c>
      <c r="AP1692" s="6">
        <f t="shared" si="134"/>
        <v>0.99999999999721034</v>
      </c>
      <c r="AR1692" s="6">
        <f t="shared" si="135"/>
        <v>6.8899999999996</v>
      </c>
      <c r="AS1692" s="6">
        <f t="shared" si="136"/>
        <v>1.9609861603273701E-11</v>
      </c>
    </row>
    <row r="1693" spans="39:45">
      <c r="AM1693" s="6">
        <v>6.8999999999995998</v>
      </c>
      <c r="AN1693" s="6">
        <f t="shared" si="132"/>
        <v>6.8999999999995998</v>
      </c>
      <c r="AO1693" s="6">
        <f t="shared" si="133"/>
        <v>1.8303322170206301E-11</v>
      </c>
      <c r="AP1693" s="6">
        <f t="shared" si="134"/>
        <v>0.99999999999739986</v>
      </c>
      <c r="AR1693" s="6">
        <f t="shared" si="135"/>
        <v>6.8999999999995998</v>
      </c>
      <c r="AS1693" s="6">
        <f t="shared" si="136"/>
        <v>1.8303322170206301E-11</v>
      </c>
    </row>
    <row r="1694" spans="39:45">
      <c r="AM1694" s="6">
        <v>6.9099999999995996</v>
      </c>
      <c r="AN1694" s="6">
        <f t="shared" si="132"/>
        <v>6.9099999999995996</v>
      </c>
      <c r="AO1694" s="6">
        <f t="shared" si="133"/>
        <v>1.70821247879281E-11</v>
      </c>
      <c r="AP1694" s="6">
        <f t="shared" si="134"/>
        <v>0.99999999999757672</v>
      </c>
      <c r="AR1694" s="6">
        <f t="shared" si="135"/>
        <v>6.9099999999995996</v>
      </c>
      <c r="AS1694" s="6">
        <f t="shared" si="136"/>
        <v>1.70821247879281E-11</v>
      </c>
    </row>
    <row r="1695" spans="39:45">
      <c r="AM1695" s="6">
        <v>6.9199999999996002</v>
      </c>
      <c r="AN1695" s="6">
        <f t="shared" si="132"/>
        <v>6.9199999999996002</v>
      </c>
      <c r="AO1695" s="6">
        <f t="shared" si="133"/>
        <v>1.5940811515927998E-11</v>
      </c>
      <c r="AP1695" s="6">
        <f t="shared" si="134"/>
        <v>0.99999999999774181</v>
      </c>
      <c r="AR1695" s="6">
        <f t="shared" si="135"/>
        <v>6.9199999999996002</v>
      </c>
      <c r="AS1695" s="6">
        <f t="shared" si="136"/>
        <v>1.5940811515927998E-11</v>
      </c>
    </row>
    <row r="1696" spans="39:45">
      <c r="AM1696" s="6">
        <v>6.9299999999996</v>
      </c>
      <c r="AN1696" s="6">
        <f t="shared" si="132"/>
        <v>6.9299999999996</v>
      </c>
      <c r="AO1696" s="6">
        <f t="shared" si="133"/>
        <v>1.487426565863935E-11</v>
      </c>
      <c r="AP1696" s="6">
        <f t="shared" si="134"/>
        <v>0.99999999999789579</v>
      </c>
      <c r="AR1696" s="6">
        <f t="shared" si="135"/>
        <v>6.9299999999996</v>
      </c>
      <c r="AS1696" s="6">
        <f t="shared" si="136"/>
        <v>1.487426565863935E-11</v>
      </c>
    </row>
    <row r="1697" spans="39:45">
      <c r="AM1697" s="6">
        <v>6.9399999999995998</v>
      </c>
      <c r="AN1697" s="6">
        <f t="shared" si="132"/>
        <v>6.9399999999995998</v>
      </c>
      <c r="AO1697" s="6">
        <f t="shared" si="133"/>
        <v>1.3877690943841033E-11</v>
      </c>
      <c r="AP1697" s="6">
        <f t="shared" si="134"/>
        <v>0.99999999999803946</v>
      </c>
      <c r="AR1697" s="6">
        <f t="shared" si="135"/>
        <v>6.9399999999995998</v>
      </c>
      <c r="AS1697" s="6">
        <f t="shared" si="136"/>
        <v>1.3877690943841033E-11</v>
      </c>
    </row>
    <row r="1698" spans="39:45">
      <c r="AM1698" s="6">
        <v>6.9499999999995996</v>
      </c>
      <c r="AN1698" s="6">
        <f t="shared" si="132"/>
        <v>6.9499999999995996</v>
      </c>
      <c r="AO1698" s="6">
        <f t="shared" si="133"/>
        <v>1.2946591938355234E-11</v>
      </c>
      <c r="AP1698" s="6">
        <f t="shared" si="134"/>
        <v>0.99999999999817357</v>
      </c>
      <c r="AR1698" s="6">
        <f t="shared" si="135"/>
        <v>6.9499999999995996</v>
      </c>
      <c r="AS1698" s="6">
        <f t="shared" si="136"/>
        <v>1.2946591938355234E-11</v>
      </c>
    </row>
    <row r="1699" spans="39:45">
      <c r="AM1699" s="6">
        <v>6.9599999999996003</v>
      </c>
      <c r="AN1699" s="6">
        <f t="shared" si="132"/>
        <v>6.9599999999996003</v>
      </c>
      <c r="AO1699" s="6">
        <f t="shared" si="133"/>
        <v>1.2076755629611767E-11</v>
      </c>
      <c r="AP1699" s="6">
        <f t="shared" si="134"/>
        <v>0.99999999999829858</v>
      </c>
      <c r="AR1699" s="6">
        <f t="shared" si="135"/>
        <v>6.9599999999996003</v>
      </c>
      <c r="AS1699" s="6">
        <f t="shared" si="136"/>
        <v>1.2076755629611767E-11</v>
      </c>
    </row>
    <row r="1700" spans="39:45">
      <c r="AM1700" s="6">
        <v>6.9699999999996001</v>
      </c>
      <c r="AN1700" s="6">
        <f t="shared" si="132"/>
        <v>6.9699999999996001</v>
      </c>
      <c r="AO1700" s="6">
        <f t="shared" si="133"/>
        <v>1.126423410564759E-11</v>
      </c>
      <c r="AP1700" s="6">
        <f t="shared" si="134"/>
        <v>0.99999999999841527</v>
      </c>
      <c r="AR1700" s="6">
        <f t="shared" si="135"/>
        <v>6.9699999999996001</v>
      </c>
      <c r="AS1700" s="6">
        <f t="shared" si="136"/>
        <v>1.126423410564759E-11</v>
      </c>
    </row>
    <row r="1701" spans="39:45">
      <c r="AM1701" s="6">
        <v>6.9799999999995999</v>
      </c>
      <c r="AN1701" s="6">
        <f t="shared" si="132"/>
        <v>6.9799999999995999</v>
      </c>
      <c r="AO1701" s="6">
        <f t="shared" si="133"/>
        <v>1.0505328269882985E-11</v>
      </c>
      <c r="AP1701" s="6">
        <f t="shared" si="134"/>
        <v>0.99999999999852407</v>
      </c>
      <c r="AR1701" s="6">
        <f t="shared" si="135"/>
        <v>6.9799999999995999</v>
      </c>
      <c r="AS1701" s="6">
        <f t="shared" si="136"/>
        <v>1.0505328269882985E-11</v>
      </c>
    </row>
    <row r="1702" spans="39:45">
      <c r="AM1702" s="6">
        <v>6.9899999999995996</v>
      </c>
      <c r="AN1702" s="6">
        <f t="shared" si="132"/>
        <v>6.9899999999995996</v>
      </c>
      <c r="AO1702" s="6">
        <f t="shared" si="133"/>
        <v>9.7965725305958469E-12</v>
      </c>
      <c r="AP1702" s="6">
        <f t="shared" si="134"/>
        <v>0.99999999999862554</v>
      </c>
      <c r="AR1702" s="6">
        <f t="shared" si="135"/>
        <v>6.9899999999995996</v>
      </c>
      <c r="AS1702" s="6">
        <f t="shared" si="136"/>
        <v>9.7965725305958469E-12</v>
      </c>
    </row>
    <row r="1703" spans="39:45">
      <c r="AM1703" s="6">
        <v>6.9999999999996003</v>
      </c>
      <c r="AN1703" s="6">
        <f t="shared" si="132"/>
        <v>6.9999999999996003</v>
      </c>
      <c r="AO1703" s="6">
        <f t="shared" si="133"/>
        <v>9.1347204083901652E-12</v>
      </c>
      <c r="AP1703" s="6">
        <f t="shared" si="134"/>
        <v>0.99999999999872013</v>
      </c>
      <c r="AR1703" s="6">
        <f t="shared" si="135"/>
        <v>6.9999999999996003</v>
      </c>
      <c r="AS1703" s="6">
        <f t="shared" si="136"/>
        <v>9.1347204083901652E-12</v>
      </c>
    </row>
    <row r="1704" spans="39:45">
      <c r="AM1704" s="6">
        <v>7.0099999999996001</v>
      </c>
      <c r="AN1704" s="6">
        <f t="shared" si="132"/>
        <v>7.0099999999996001</v>
      </c>
      <c r="AO1704" s="6">
        <f t="shared" si="133"/>
        <v>8.5167310081552754E-12</v>
      </c>
      <c r="AP1704" s="6">
        <f t="shared" si="134"/>
        <v>0.9999999999988084</v>
      </c>
      <c r="AR1704" s="6">
        <f t="shared" si="135"/>
        <v>7.0099999999996001</v>
      </c>
      <c r="AS1704" s="6">
        <f t="shared" si="136"/>
        <v>8.5167310081552754E-12</v>
      </c>
    </row>
    <row r="1705" spans="39:45">
      <c r="AM1705" s="6">
        <v>7.0199999999995999</v>
      </c>
      <c r="AN1705" s="6">
        <f t="shared" si="132"/>
        <v>7.0199999999995999</v>
      </c>
      <c r="AO1705" s="6">
        <f t="shared" si="133"/>
        <v>7.9397563050328984E-12</v>
      </c>
      <c r="AP1705" s="6">
        <f t="shared" si="134"/>
        <v>0.99999999999889067</v>
      </c>
      <c r="AR1705" s="6">
        <f t="shared" si="135"/>
        <v>7.0199999999995999</v>
      </c>
      <c r="AS1705" s="6">
        <f t="shared" si="136"/>
        <v>7.9397563050328984E-12</v>
      </c>
    </row>
    <row r="1706" spans="39:45">
      <c r="AM1706" s="6">
        <v>7.0299999999995997</v>
      </c>
      <c r="AN1706" s="6">
        <f t="shared" si="132"/>
        <v>7.0299999999995997</v>
      </c>
      <c r="AO1706" s="6">
        <f t="shared" si="133"/>
        <v>7.4011291967682481E-12</v>
      </c>
      <c r="AP1706" s="6">
        <f t="shared" si="134"/>
        <v>0.99999999999896738</v>
      </c>
      <c r="AR1706" s="6">
        <f t="shared" si="135"/>
        <v>7.0299999999995997</v>
      </c>
      <c r="AS1706" s="6">
        <f t="shared" si="136"/>
        <v>7.4011291967682481E-12</v>
      </c>
    </row>
    <row r="1707" spans="39:45">
      <c r="AM1707" s="6">
        <v>7.0399999999996004</v>
      </c>
      <c r="AN1707" s="6">
        <f t="shared" si="132"/>
        <v>7.0399999999996004</v>
      </c>
      <c r="AO1707" s="6">
        <f t="shared" si="133"/>
        <v>6.8983522775216719E-12</v>
      </c>
      <c r="AP1707" s="6">
        <f t="shared" si="134"/>
        <v>0.99999999999903877</v>
      </c>
      <c r="AR1707" s="6">
        <f t="shared" si="135"/>
        <v>7.0399999999996004</v>
      </c>
      <c r="AS1707" s="6">
        <f t="shared" si="136"/>
        <v>6.8983522775216719E-12</v>
      </c>
    </row>
    <row r="1708" spans="39:45">
      <c r="AM1708" s="6">
        <v>7.0499999999996001</v>
      </c>
      <c r="AN1708" s="6">
        <f t="shared" si="132"/>
        <v>7.0499999999996001</v>
      </c>
      <c r="AO1708" s="6">
        <f t="shared" si="133"/>
        <v>6.4290872907717805E-12</v>
      </c>
      <c r="AP1708" s="6">
        <f t="shared" si="134"/>
        <v>0.99999999999910538</v>
      </c>
      <c r="AR1708" s="6">
        <f t="shared" si="135"/>
        <v>7.0499999999996001</v>
      </c>
      <c r="AS1708" s="6">
        <f t="shared" si="136"/>
        <v>6.4290872907717805E-12</v>
      </c>
    </row>
    <row r="1709" spans="39:45">
      <c r="AM1709" s="6">
        <v>7.0599999999995999</v>
      </c>
      <c r="AN1709" s="6">
        <f t="shared" si="132"/>
        <v>7.0599999999995999</v>
      </c>
      <c r="AO1709" s="6">
        <f t="shared" si="133"/>
        <v>5.99114522135289E-12</v>
      </c>
      <c r="AP1709" s="6">
        <f t="shared" si="134"/>
        <v>0.99999999999916744</v>
      </c>
      <c r="AR1709" s="6">
        <f t="shared" si="135"/>
        <v>7.0599999999995999</v>
      </c>
      <c r="AS1709" s="6">
        <f t="shared" si="136"/>
        <v>5.99114522135289E-12</v>
      </c>
    </row>
    <row r="1710" spans="39:45">
      <c r="AM1710" s="6">
        <v>7.0699999999995997</v>
      </c>
      <c r="AN1710" s="6">
        <f t="shared" si="132"/>
        <v>7.0699999999995997</v>
      </c>
      <c r="AO1710" s="6">
        <f t="shared" si="133"/>
        <v>5.5824769889518867E-12</v>
      </c>
      <c r="AP1710" s="6">
        <f t="shared" si="134"/>
        <v>0.99999999999922529</v>
      </c>
      <c r="AR1710" s="6">
        <f t="shared" si="135"/>
        <v>7.0699999999995997</v>
      </c>
      <c r="AS1710" s="6">
        <f t="shared" si="136"/>
        <v>5.5824769889518867E-12</v>
      </c>
    </row>
    <row r="1711" spans="39:45">
      <c r="AM1711" s="6">
        <v>7.0799999999996004</v>
      </c>
      <c r="AN1711" s="6">
        <f t="shared" si="132"/>
        <v>7.0799999999996004</v>
      </c>
      <c r="AO1711" s="6">
        <f t="shared" si="133"/>
        <v>5.2011647075418975E-12</v>
      </c>
      <c r="AP1711" s="6">
        <f t="shared" si="134"/>
        <v>0.99999999999927924</v>
      </c>
      <c r="AR1711" s="6">
        <f t="shared" si="135"/>
        <v>7.0799999999996004</v>
      </c>
      <c r="AS1711" s="6">
        <f t="shared" si="136"/>
        <v>5.2011647075418975E-12</v>
      </c>
    </row>
    <row r="1712" spans="39:45">
      <c r="AM1712" s="6">
        <v>7.0899999999996002</v>
      </c>
      <c r="AN1712" s="6">
        <f t="shared" si="132"/>
        <v>7.0899999999996002</v>
      </c>
      <c r="AO1712" s="6">
        <f t="shared" si="133"/>
        <v>4.8454134772676608E-12</v>
      </c>
      <c r="AP1712" s="6">
        <f t="shared" si="134"/>
        <v>0.99999999999932943</v>
      </c>
      <c r="AR1712" s="6">
        <f t="shared" si="135"/>
        <v>7.0899999999996002</v>
      </c>
      <c r="AS1712" s="6">
        <f t="shared" si="136"/>
        <v>4.8454134772676608E-12</v>
      </c>
    </row>
    <row r="1713" spans="39:45">
      <c r="AM1713" s="6">
        <v>7.0999999999996</v>
      </c>
      <c r="AN1713" s="6">
        <f t="shared" si="132"/>
        <v>7.0999999999996</v>
      </c>
      <c r="AO1713" s="6">
        <f t="shared" si="133"/>
        <v>4.513543677218329E-12</v>
      </c>
      <c r="AP1713" s="6">
        <f t="shared" si="134"/>
        <v>0.99999999999937617</v>
      </c>
      <c r="AR1713" s="6">
        <f t="shared" si="135"/>
        <v>7.0999999999996</v>
      </c>
      <c r="AS1713" s="6">
        <f t="shared" si="136"/>
        <v>4.513543677218329E-12</v>
      </c>
    </row>
    <row r="1714" spans="39:45">
      <c r="AM1714" s="6">
        <v>7.1099999999995998</v>
      </c>
      <c r="AN1714" s="6">
        <f t="shared" si="132"/>
        <v>7.1099999999995998</v>
      </c>
      <c r="AO1714" s="6">
        <f t="shared" si="133"/>
        <v>4.2039837293407972E-12</v>
      </c>
      <c r="AP1714" s="6">
        <f t="shared" si="134"/>
        <v>0.9999999999994198</v>
      </c>
      <c r="AR1714" s="6">
        <f t="shared" si="135"/>
        <v>7.1099999999995998</v>
      </c>
      <c r="AS1714" s="6">
        <f t="shared" si="136"/>
        <v>4.2039837293407972E-12</v>
      </c>
    </row>
    <row r="1715" spans="39:45">
      <c r="AM1715" s="6">
        <v>7.1199999999996004</v>
      </c>
      <c r="AN1715" s="6">
        <f t="shared" si="132"/>
        <v>7.1199999999996004</v>
      </c>
      <c r="AO1715" s="6">
        <f t="shared" si="133"/>
        <v>3.9152633054606582E-12</v>
      </c>
      <c r="AP1715" s="6">
        <f t="shared" si="134"/>
        <v>0.99999999999946032</v>
      </c>
      <c r="AR1715" s="6">
        <f t="shared" si="135"/>
        <v>7.1199999999996004</v>
      </c>
      <c r="AS1715" s="6">
        <f t="shared" si="136"/>
        <v>3.9152633054606582E-12</v>
      </c>
    </row>
    <row r="1716" spans="39:45">
      <c r="AM1716" s="6">
        <v>7.1299999999996002</v>
      </c>
      <c r="AN1716" s="6">
        <f t="shared" si="132"/>
        <v>7.1299999999996002</v>
      </c>
      <c r="AO1716" s="6">
        <f t="shared" si="133"/>
        <v>3.6460069509971699E-12</v>
      </c>
      <c r="AP1716" s="6">
        <f t="shared" si="134"/>
        <v>0.99999999999949818</v>
      </c>
      <c r="AR1716" s="6">
        <f t="shared" si="135"/>
        <v>7.1299999999996002</v>
      </c>
      <c r="AS1716" s="6">
        <f t="shared" si="136"/>
        <v>3.6460069509971699E-12</v>
      </c>
    </row>
    <row r="1717" spans="39:45">
      <c r="AM1717" s="6">
        <v>7.1399999999996</v>
      </c>
      <c r="AN1717" s="6">
        <f t="shared" si="132"/>
        <v>7.1399999999996</v>
      </c>
      <c r="AO1717" s="6">
        <f t="shared" si="133"/>
        <v>3.3949281004874259E-12</v>
      </c>
      <c r="AP1717" s="6">
        <f t="shared" si="134"/>
        <v>0.99999999999953337</v>
      </c>
      <c r="AR1717" s="6">
        <f t="shared" si="135"/>
        <v>7.1399999999996</v>
      </c>
      <c r="AS1717" s="6">
        <f t="shared" si="136"/>
        <v>3.3949281004874259E-12</v>
      </c>
    </row>
    <row r="1718" spans="39:45">
      <c r="AM1718" s="6">
        <v>7.1499999999995998</v>
      </c>
      <c r="AN1718" s="6">
        <f t="shared" si="132"/>
        <v>7.1499999999995998</v>
      </c>
      <c r="AO1718" s="6">
        <f t="shared" si="133"/>
        <v>3.1608234614781143E-12</v>
      </c>
      <c r="AP1718" s="6">
        <f t="shared" si="134"/>
        <v>0.99999999999956612</v>
      </c>
      <c r="AR1718" s="6">
        <f t="shared" si="135"/>
        <v>7.1499999999995998</v>
      </c>
      <c r="AS1718" s="6">
        <f t="shared" si="136"/>
        <v>3.1608234614781143E-12</v>
      </c>
    </row>
    <row r="1719" spans="39:45">
      <c r="AM1719" s="6">
        <v>7.1599999999995996</v>
      </c>
      <c r="AN1719" s="6">
        <f t="shared" si="132"/>
        <v>7.1599999999995996</v>
      </c>
      <c r="AO1719" s="6">
        <f t="shared" si="133"/>
        <v>2.9425677447051397E-12</v>
      </c>
      <c r="AP1719" s="6">
        <f t="shared" si="134"/>
        <v>0.99999999999959666</v>
      </c>
      <c r="AR1719" s="6">
        <f t="shared" si="135"/>
        <v>7.1599999999995996</v>
      </c>
      <c r="AS1719" s="6">
        <f t="shared" si="136"/>
        <v>2.9425677447051397E-12</v>
      </c>
    </row>
    <row r="1720" spans="39:45">
      <c r="AM1720" s="6">
        <v>7.1699999999996002</v>
      </c>
      <c r="AN1720" s="6">
        <f t="shared" si="132"/>
        <v>7.1699999999996002</v>
      </c>
      <c r="AO1720" s="6">
        <f t="shared" si="133"/>
        <v>2.7391087197667087E-12</v>
      </c>
      <c r="AP1720" s="6">
        <f t="shared" si="134"/>
        <v>0.99999999999962497</v>
      </c>
      <c r="AR1720" s="6">
        <f t="shared" si="135"/>
        <v>7.1699999999996002</v>
      </c>
      <c r="AS1720" s="6">
        <f t="shared" si="136"/>
        <v>2.7391087197667087E-12</v>
      </c>
    </row>
    <row r="1721" spans="39:45">
      <c r="AM1721" s="6">
        <v>7.1799999999996</v>
      </c>
      <c r="AN1721" s="6">
        <f t="shared" si="132"/>
        <v>7.1799999999996</v>
      </c>
      <c r="AO1721" s="6">
        <f t="shared" si="133"/>
        <v>2.5494625767089251E-12</v>
      </c>
      <c r="AP1721" s="6">
        <f t="shared" si="134"/>
        <v>0.99999999999965139</v>
      </c>
      <c r="AR1721" s="6">
        <f t="shared" si="135"/>
        <v>7.1799999999996</v>
      </c>
      <c r="AS1721" s="6">
        <f t="shared" si="136"/>
        <v>2.5494625767089251E-12</v>
      </c>
    </row>
    <row r="1722" spans="39:45">
      <c r="AM1722" s="6">
        <v>7.1899999999995998</v>
      </c>
      <c r="AN1722" s="6">
        <f t="shared" si="132"/>
        <v>7.1899999999995998</v>
      </c>
      <c r="AO1722" s="6">
        <f t="shared" si="133"/>
        <v>2.3727095750867296E-12</v>
      </c>
      <c r="AP1722" s="6">
        <f t="shared" si="134"/>
        <v>0.99999999999967604</v>
      </c>
      <c r="AR1722" s="6">
        <f t="shared" si="135"/>
        <v>7.1899999999995998</v>
      </c>
      <c r="AS1722" s="6">
        <f t="shared" si="136"/>
        <v>2.3727095750867296E-12</v>
      </c>
    </row>
    <row r="1723" spans="39:45">
      <c r="AM1723" s="6">
        <v>7.1999999999995996</v>
      </c>
      <c r="AN1723" s="6">
        <f t="shared" si="132"/>
        <v>7.1999999999995996</v>
      </c>
      <c r="AO1723" s="6">
        <f t="shared" si="133"/>
        <v>2.2079899631435087E-12</v>
      </c>
      <c r="AP1723" s="6">
        <f t="shared" si="134"/>
        <v>0.99999999999969891</v>
      </c>
      <c r="AR1723" s="6">
        <f t="shared" si="135"/>
        <v>7.1999999999995996</v>
      </c>
      <c r="AS1723" s="6">
        <f t="shared" si="136"/>
        <v>2.2079899631435087E-12</v>
      </c>
    </row>
    <row r="1724" spans="39:45">
      <c r="AM1724" s="6">
        <v>7.2099999999996003</v>
      </c>
      <c r="AN1724" s="6">
        <f t="shared" si="132"/>
        <v>7.2099999999996003</v>
      </c>
      <c r="AO1724" s="6">
        <f t="shared" si="133"/>
        <v>2.054500150770372E-12</v>
      </c>
      <c r="AP1724" s="6">
        <f t="shared" si="134"/>
        <v>0.99999999999972022</v>
      </c>
      <c r="AR1724" s="6">
        <f t="shared" si="135"/>
        <v>7.2099999999996003</v>
      </c>
      <c r="AS1724" s="6">
        <f t="shared" si="136"/>
        <v>2.054500150770372E-12</v>
      </c>
    </row>
    <row r="1725" spans="39:45">
      <c r="AM1725" s="6">
        <v>7.2199999999996001</v>
      </c>
      <c r="AN1725" s="6">
        <f t="shared" si="132"/>
        <v>7.2199999999996001</v>
      </c>
      <c r="AO1725" s="6">
        <f t="shared" si="133"/>
        <v>1.911489120867166E-12</v>
      </c>
      <c r="AP1725" s="6">
        <f t="shared" si="134"/>
        <v>0.9999999999997401</v>
      </c>
      <c r="AR1725" s="6">
        <f t="shared" si="135"/>
        <v>7.2199999999996001</v>
      </c>
      <c r="AS1725" s="6">
        <f t="shared" si="136"/>
        <v>1.911489120867166E-12</v>
      </c>
    </row>
    <row r="1726" spans="39:45">
      <c r="AM1726" s="6">
        <v>7.2299999999995999</v>
      </c>
      <c r="AN1726" s="6">
        <f t="shared" si="132"/>
        <v>7.2299999999995999</v>
      </c>
      <c r="AO1726" s="6">
        <f t="shared" si="133"/>
        <v>1.7782550646326436E-12</v>
      </c>
      <c r="AP1726" s="6">
        <f t="shared" si="134"/>
        <v>0.99999999999975853</v>
      </c>
      <c r="AR1726" s="6">
        <f t="shared" si="135"/>
        <v>7.2299999999995999</v>
      </c>
      <c r="AS1726" s="6">
        <f t="shared" si="136"/>
        <v>1.7782550646326436E-12</v>
      </c>
    </row>
    <row r="1727" spans="39:45">
      <c r="AM1727" s="6">
        <v>7.2399999999995996</v>
      </c>
      <c r="AN1727" s="6">
        <f t="shared" si="132"/>
        <v>7.2399999999995996</v>
      </c>
      <c r="AO1727" s="6">
        <f t="shared" si="133"/>
        <v>1.654142227165898E-12</v>
      </c>
      <c r="AP1727" s="6">
        <f t="shared" si="134"/>
        <v>0.99999999999977562</v>
      </c>
      <c r="AR1727" s="6">
        <f t="shared" si="135"/>
        <v>7.2399999999995996</v>
      </c>
      <c r="AS1727" s="6">
        <f t="shared" si="136"/>
        <v>1.654142227165898E-12</v>
      </c>
    </row>
    <row r="1728" spans="39:45">
      <c r="AM1728" s="6">
        <v>7.2499999999996003</v>
      </c>
      <c r="AN1728" s="6">
        <f t="shared" si="132"/>
        <v>7.2499999999996003</v>
      </c>
      <c r="AO1728" s="6">
        <f t="shared" si="133"/>
        <v>1.5385379505657352E-12</v>
      </c>
      <c r="AP1728" s="6">
        <f t="shared" si="134"/>
        <v>0.99999999999979161</v>
      </c>
      <c r="AR1728" s="6">
        <f t="shared" si="135"/>
        <v>7.2499999999996003</v>
      </c>
      <c r="AS1728" s="6">
        <f t="shared" si="136"/>
        <v>1.5385379505657352E-12</v>
      </c>
    </row>
    <row r="1729" spans="39:45">
      <c r="AM1729" s="6">
        <v>7.2599999999996001</v>
      </c>
      <c r="AN1729" s="6">
        <f t="shared" si="132"/>
        <v>7.2599999999996001</v>
      </c>
      <c r="AO1729" s="6">
        <f t="shared" si="133"/>
        <v>1.4308699024743596E-12</v>
      </c>
      <c r="AP1729" s="6">
        <f t="shared" si="134"/>
        <v>0.99999999999980649</v>
      </c>
      <c r="AR1729" s="6">
        <f t="shared" si="135"/>
        <v>7.2599999999996001</v>
      </c>
      <c r="AS1729" s="6">
        <f t="shared" si="136"/>
        <v>1.4308699024743596E-12</v>
      </c>
    </row>
    <row r="1730" spans="39:45">
      <c r="AM1730" s="6">
        <v>7.2699999999995999</v>
      </c>
      <c r="AN1730" s="6">
        <f t="shared" si="132"/>
        <v>7.2699999999995999</v>
      </c>
      <c r="AO1730" s="6">
        <f t="shared" si="133"/>
        <v>1.330603478726694E-12</v>
      </c>
      <c r="AP1730" s="6">
        <f t="shared" si="134"/>
        <v>0.99999999999982025</v>
      </c>
      <c r="AR1730" s="6">
        <f t="shared" si="135"/>
        <v>7.2699999999995999</v>
      </c>
      <c r="AS1730" s="6">
        <f t="shared" si="136"/>
        <v>1.330603478726694E-12</v>
      </c>
    </row>
    <row r="1731" spans="39:45">
      <c r="AM1731" s="6">
        <v>7.2799999999995997</v>
      </c>
      <c r="AN1731" s="6">
        <f t="shared" ref="AN1731:AN1794" si="137">AM1731+$C$2</f>
        <v>7.2799999999995997</v>
      </c>
      <c r="AO1731" s="6">
        <f t="shared" ref="AO1731:AO1794" si="138">NORMDIST(AN1731,$C$2,$C$3,FALSE)</f>
        <v>1.2372393694414036E-12</v>
      </c>
      <c r="AP1731" s="6">
        <f t="shared" ref="AP1731:AP1794" si="139">NORMDIST(AN1731,$C$2,$C$3,TRUE)</f>
        <v>0.99999999999983313</v>
      </c>
      <c r="AR1731" s="6">
        <f t="shared" si="135"/>
        <v>7.2799999999995997</v>
      </c>
      <c r="AS1731" s="6">
        <f t="shared" si="136"/>
        <v>1.2372393694414036E-12</v>
      </c>
    </row>
    <row r="1732" spans="39:45">
      <c r="AM1732" s="6">
        <v>7.2899999999996004</v>
      </c>
      <c r="AN1732" s="6">
        <f t="shared" si="137"/>
        <v>7.2899999999996004</v>
      </c>
      <c r="AO1732" s="6">
        <f t="shared" si="138"/>
        <v>1.1503112785247383E-12</v>
      </c>
      <c r="AP1732" s="6">
        <f t="shared" si="139"/>
        <v>0.99999999999984501</v>
      </c>
      <c r="AR1732" s="6">
        <f t="shared" ref="AR1732:AR1795" si="140">AM1732</f>
        <v>7.2899999999996004</v>
      </c>
      <c r="AS1732" s="6">
        <f t="shared" ref="AS1732:AS1795" si="141">NORMDIST(AR1732,0,1,FALSE)</f>
        <v>1.1503112785247383E-12</v>
      </c>
    </row>
    <row r="1733" spans="39:45">
      <c r="AM1733" s="6">
        <v>7.2999999999996001</v>
      </c>
      <c r="AN1733" s="6">
        <f t="shared" si="137"/>
        <v>7.2999999999996001</v>
      </c>
      <c r="AO1733" s="6">
        <f t="shared" si="138"/>
        <v>1.0693837871572831E-12</v>
      </c>
      <c r="AP1733" s="6">
        <f t="shared" si="139"/>
        <v>0.99999999999985612</v>
      </c>
      <c r="AR1733" s="6">
        <f t="shared" si="140"/>
        <v>7.2999999999996001</v>
      </c>
      <c r="AS1733" s="6">
        <f t="shared" si="141"/>
        <v>1.0693837871572831E-12</v>
      </c>
    </row>
    <row r="1734" spans="39:45">
      <c r="AM1734" s="6">
        <v>7.3099999999995999</v>
      </c>
      <c r="AN1734" s="6">
        <f t="shared" si="137"/>
        <v>7.3099999999995999</v>
      </c>
      <c r="AO1734" s="6">
        <f t="shared" si="138"/>
        <v>9.9405035239734106E-13</v>
      </c>
      <c r="AP1734" s="6">
        <f t="shared" si="139"/>
        <v>0.99999999999986644</v>
      </c>
      <c r="AR1734" s="6">
        <f t="shared" si="140"/>
        <v>7.3099999999995999</v>
      </c>
      <c r="AS1734" s="6">
        <f t="shared" si="141"/>
        <v>9.9405035239734106E-13</v>
      </c>
    </row>
    <row r="1735" spans="39:45">
      <c r="AM1735" s="6">
        <v>7.3199999999995997</v>
      </c>
      <c r="AN1735" s="6">
        <f t="shared" si="137"/>
        <v>7.3199999999995997</v>
      </c>
      <c r="AO1735" s="6">
        <f t="shared" si="138"/>
        <v>9.2393143256637141E-13</v>
      </c>
      <c r="AP1735" s="6">
        <f t="shared" si="139"/>
        <v>0.99999999999987599</v>
      </c>
      <c r="AR1735" s="6">
        <f t="shared" si="140"/>
        <v>7.3199999999995997</v>
      </c>
      <c r="AS1735" s="6">
        <f t="shared" si="141"/>
        <v>9.2393143256637141E-13</v>
      </c>
    </row>
    <row r="1736" spans="39:45">
      <c r="AM1736" s="6">
        <v>7.3299999999996004</v>
      </c>
      <c r="AN1736" s="6">
        <f t="shared" si="137"/>
        <v>7.3299999999996004</v>
      </c>
      <c r="AO1736" s="6">
        <f t="shared" si="138"/>
        <v>8.5867273158196264E-13</v>
      </c>
      <c r="AP1736" s="6">
        <f t="shared" si="139"/>
        <v>0.99999999999988487</v>
      </c>
      <c r="AR1736" s="6">
        <f t="shared" si="140"/>
        <v>7.3299999999996004</v>
      </c>
      <c r="AS1736" s="6">
        <f t="shared" si="141"/>
        <v>8.5867273158196264E-13</v>
      </c>
    </row>
    <row r="1737" spans="39:45">
      <c r="AM1737" s="6">
        <v>7.3399999999996002</v>
      </c>
      <c r="AN1737" s="6">
        <f t="shared" si="137"/>
        <v>7.3399999999996002</v>
      </c>
      <c r="AO1737" s="6">
        <f t="shared" si="138"/>
        <v>7.9794355487516015E-13</v>
      </c>
      <c r="AP1737" s="6">
        <f t="shared" si="139"/>
        <v>0.9999999999998932</v>
      </c>
      <c r="AR1737" s="6">
        <f t="shared" si="140"/>
        <v>7.3399999999996002</v>
      </c>
      <c r="AS1737" s="6">
        <f t="shared" si="141"/>
        <v>7.9794355487516015E-13</v>
      </c>
    </row>
    <row r="1738" spans="39:45">
      <c r="AM1738" s="6">
        <v>7.3499999999996</v>
      </c>
      <c r="AN1738" s="6">
        <f t="shared" si="137"/>
        <v>7.3499999999996</v>
      </c>
      <c r="AO1738" s="6">
        <f t="shared" si="138"/>
        <v>7.4143526997261456E-13</v>
      </c>
      <c r="AP1738" s="6">
        <f t="shared" si="139"/>
        <v>0.99999999999990086</v>
      </c>
      <c r="AR1738" s="6">
        <f t="shared" si="140"/>
        <v>7.3499999999996</v>
      </c>
      <c r="AS1738" s="6">
        <f t="shared" si="141"/>
        <v>7.4143526997261456E-13</v>
      </c>
    </row>
    <row r="1739" spans="39:45">
      <c r="AM1739" s="6">
        <v>7.3599999999995998</v>
      </c>
      <c r="AN1739" s="6">
        <f t="shared" si="137"/>
        <v>7.3599999999995998</v>
      </c>
      <c r="AO1739" s="6">
        <f t="shared" si="138"/>
        <v>6.8885986524190267E-13</v>
      </c>
      <c r="AP1739" s="6">
        <f t="shared" si="139"/>
        <v>0.99999999999990807</v>
      </c>
      <c r="AR1739" s="6">
        <f t="shared" si="140"/>
        <v>7.3599999999995998</v>
      </c>
      <c r="AS1739" s="6">
        <f t="shared" si="141"/>
        <v>6.8885986524190267E-13</v>
      </c>
    </row>
    <row r="1740" spans="39:45">
      <c r="AM1740" s="6">
        <v>7.3699999999996004</v>
      </c>
      <c r="AN1740" s="6">
        <f t="shared" si="137"/>
        <v>7.3699999999996004</v>
      </c>
      <c r="AO1740" s="6">
        <f t="shared" si="138"/>
        <v>6.3994860069143869E-13</v>
      </c>
      <c r="AP1740" s="6">
        <f t="shared" si="139"/>
        <v>0.99999999999991473</v>
      </c>
      <c r="AR1740" s="6">
        <f t="shared" si="140"/>
        <v>7.3699999999996004</v>
      </c>
      <c r="AS1740" s="6">
        <f t="shared" si="141"/>
        <v>6.3994860069143869E-13</v>
      </c>
    </row>
    <row r="1741" spans="39:45">
      <c r="AM1741" s="6">
        <v>7.3799999999996002</v>
      </c>
      <c r="AN1741" s="6">
        <f t="shared" si="137"/>
        <v>7.3799999999996002</v>
      </c>
      <c r="AO1741" s="6">
        <f t="shared" si="138"/>
        <v>5.9445074508671759E-13</v>
      </c>
      <c r="AP1741" s="6">
        <f t="shared" si="139"/>
        <v>0.99999999999992084</v>
      </c>
      <c r="AR1741" s="6">
        <f t="shared" si="140"/>
        <v>7.3799999999996002</v>
      </c>
      <c r="AS1741" s="6">
        <f t="shared" si="141"/>
        <v>5.9445074508671759E-13</v>
      </c>
    </row>
    <row r="1742" spans="39:45">
      <c r="AM1742" s="6">
        <v>7.3899999999996</v>
      </c>
      <c r="AN1742" s="6">
        <f t="shared" si="137"/>
        <v>7.3899999999996</v>
      </c>
      <c r="AO1742" s="6">
        <f t="shared" si="138"/>
        <v>5.5213239399282119E-13</v>
      </c>
      <c r="AP1742" s="6">
        <f t="shared" si="139"/>
        <v>0.99999999999992661</v>
      </c>
      <c r="AR1742" s="6">
        <f t="shared" si="140"/>
        <v>7.3899999999996</v>
      </c>
      <c r="AS1742" s="6">
        <f t="shared" si="141"/>
        <v>5.5213239399282119E-13</v>
      </c>
    </row>
    <row r="1743" spans="39:45">
      <c r="AM1743" s="6">
        <v>7.3999999999995998</v>
      </c>
      <c r="AN1743" s="6">
        <f t="shared" si="137"/>
        <v>7.3999999999995998</v>
      </c>
      <c r="AO1743" s="6">
        <f t="shared" si="138"/>
        <v>5.1277536368118555E-13</v>
      </c>
      <c r="AP1743" s="6">
        <f t="shared" si="139"/>
        <v>0.99999999999993194</v>
      </c>
      <c r="AR1743" s="6">
        <f t="shared" si="140"/>
        <v>7.3999999999995998</v>
      </c>
      <c r="AS1743" s="6">
        <f t="shared" si="141"/>
        <v>5.1277536368118555E-13</v>
      </c>
    </row>
    <row r="1744" spans="39:45">
      <c r="AM1744" s="6">
        <v>7.4099999999995996</v>
      </c>
      <c r="AN1744" s="6">
        <f t="shared" si="137"/>
        <v>7.4099999999995996</v>
      </c>
      <c r="AO1744" s="6">
        <f t="shared" si="138"/>
        <v>4.7617615614685466E-13</v>
      </c>
      <c r="AP1744" s="6">
        <f t="shared" si="139"/>
        <v>0.99999999999993683</v>
      </c>
      <c r="AR1744" s="6">
        <f t="shared" si="140"/>
        <v>7.4099999999995996</v>
      </c>
      <c r="AS1744" s="6">
        <f t="shared" si="141"/>
        <v>4.7617615614685466E-13</v>
      </c>
    </row>
    <row r="1745" spans="39:45">
      <c r="AM1745" s="6">
        <v>7.4199999999996002</v>
      </c>
      <c r="AN1745" s="6">
        <f t="shared" si="137"/>
        <v>7.4199999999996002</v>
      </c>
      <c r="AO1745" s="6">
        <f t="shared" si="138"/>
        <v>4.4214499077273567E-13</v>
      </c>
      <c r="AP1745" s="6">
        <f t="shared" si="139"/>
        <v>0.99999999999994149</v>
      </c>
      <c r="AR1745" s="6">
        <f t="shared" si="140"/>
        <v>7.4199999999996002</v>
      </c>
      <c r="AS1745" s="6">
        <f t="shared" si="141"/>
        <v>4.4214499077273567E-13</v>
      </c>
    </row>
    <row r="1746" spans="39:45">
      <c r="AM1746" s="6">
        <v>7.4299999999996</v>
      </c>
      <c r="AN1746" s="6">
        <f t="shared" si="137"/>
        <v>7.4299999999996</v>
      </c>
      <c r="AO1746" s="6">
        <f t="shared" si="138"/>
        <v>4.1050489845040018E-13</v>
      </c>
      <c r="AP1746" s="6">
        <f t="shared" si="139"/>
        <v>0.99999999999994571</v>
      </c>
      <c r="AR1746" s="6">
        <f t="shared" si="140"/>
        <v>7.4299999999996</v>
      </c>
      <c r="AS1746" s="6">
        <f t="shared" si="141"/>
        <v>4.1050489845040018E-13</v>
      </c>
    </row>
    <row r="1747" spans="39:45">
      <c r="AM1747" s="6">
        <v>7.4399999999995998</v>
      </c>
      <c r="AN1747" s="6">
        <f t="shared" si="137"/>
        <v>7.4399999999995998</v>
      </c>
      <c r="AO1747" s="6">
        <f t="shared" si="138"/>
        <v>3.810908742235627E-13</v>
      </c>
      <c r="AP1747" s="6">
        <f t="shared" si="139"/>
        <v>0.99999999999994971</v>
      </c>
      <c r="AR1747" s="6">
        <f t="shared" si="140"/>
        <v>7.4399999999995998</v>
      </c>
      <c r="AS1747" s="6">
        <f t="shared" si="141"/>
        <v>3.810908742235627E-13</v>
      </c>
    </row>
    <row r="1748" spans="39:45">
      <c r="AM1748" s="6">
        <v>7.4499999999995996</v>
      </c>
      <c r="AN1748" s="6">
        <f t="shared" si="137"/>
        <v>7.4499999999995996</v>
      </c>
      <c r="AO1748" s="6">
        <f t="shared" si="138"/>
        <v>3.5374908476204369E-13</v>
      </c>
      <c r="AP1748" s="6">
        <f t="shared" si="139"/>
        <v>0.99999999999995337</v>
      </c>
      <c r="AR1748" s="6">
        <f t="shared" si="140"/>
        <v>7.4499999999995996</v>
      </c>
      <c r="AS1748" s="6">
        <f t="shared" si="141"/>
        <v>3.5374908476204369E-13</v>
      </c>
    </row>
    <row r="1749" spans="39:45">
      <c r="AM1749" s="6">
        <v>7.4599999999996003</v>
      </c>
      <c r="AN1749" s="6">
        <f t="shared" si="137"/>
        <v>7.4599999999996003</v>
      </c>
      <c r="AO1749" s="6">
        <f t="shared" si="138"/>
        <v>3.2833612720086722E-13</v>
      </c>
      <c r="AP1749" s="6">
        <f t="shared" si="139"/>
        <v>0.9999999999999567</v>
      </c>
      <c r="AR1749" s="6">
        <f t="shared" si="140"/>
        <v>7.4599999999996003</v>
      </c>
      <c r="AS1749" s="6">
        <f t="shared" si="141"/>
        <v>3.2833612720086722E-13</v>
      </c>
    </row>
    <row r="1750" spans="39:45">
      <c r="AM1750" s="6">
        <v>7.4699999999996001</v>
      </c>
      <c r="AN1750" s="6">
        <f t="shared" si="137"/>
        <v>7.4699999999996001</v>
      </c>
      <c r="AO1750" s="6">
        <f t="shared" si="138"/>
        <v>3.0471833609276099E-13</v>
      </c>
      <c r="AP1750" s="6">
        <f t="shared" si="139"/>
        <v>0.99999999999995992</v>
      </c>
      <c r="AR1750" s="6">
        <f t="shared" si="140"/>
        <v>7.4699999999996001</v>
      </c>
      <c r="AS1750" s="6">
        <f t="shared" si="141"/>
        <v>3.0471833609276099E-13</v>
      </c>
    </row>
    <row r="1751" spans="39:45">
      <c r="AM1751" s="6">
        <v>7.4799999999995999</v>
      </c>
      <c r="AN1751" s="6">
        <f t="shared" si="137"/>
        <v>7.4799999999995999</v>
      </c>
      <c r="AO1751" s="6">
        <f t="shared" si="138"/>
        <v>2.8277113542292945E-13</v>
      </c>
      <c r="AP1751" s="6">
        <f t="shared" si="139"/>
        <v>0.99999999999996281</v>
      </c>
      <c r="AR1751" s="6">
        <f t="shared" si="140"/>
        <v>7.4799999999995999</v>
      </c>
      <c r="AS1751" s="6">
        <f t="shared" si="141"/>
        <v>2.8277113542292945E-13</v>
      </c>
    </row>
    <row r="1752" spans="39:45">
      <c r="AM1752" s="6">
        <v>7.4899999999995996</v>
      </c>
      <c r="AN1752" s="6">
        <f t="shared" si="137"/>
        <v>7.4899999999995996</v>
      </c>
      <c r="AO1752" s="6">
        <f t="shared" si="138"/>
        <v>2.6237843282366713E-13</v>
      </c>
      <c r="AP1752" s="6">
        <f t="shared" si="139"/>
        <v>0.99999999999996558</v>
      </c>
      <c r="AR1752" s="6">
        <f t="shared" si="140"/>
        <v>7.4899999999995996</v>
      </c>
      <c r="AS1752" s="6">
        <f t="shared" si="141"/>
        <v>2.6237843282366713E-13</v>
      </c>
    </row>
    <row r="1753" spans="39:45">
      <c r="AM1753" s="6">
        <v>7.4999999999996003</v>
      </c>
      <c r="AN1753" s="6">
        <f t="shared" si="137"/>
        <v>7.4999999999996003</v>
      </c>
      <c r="AO1753" s="6">
        <f t="shared" si="138"/>
        <v>2.434320533036309E-13</v>
      </c>
      <c r="AP1753" s="6">
        <f t="shared" si="139"/>
        <v>0.99999999999996814</v>
      </c>
      <c r="AR1753" s="6">
        <f t="shared" si="140"/>
        <v>7.4999999999996003</v>
      </c>
      <c r="AS1753" s="6">
        <f t="shared" si="141"/>
        <v>2.434320533036309E-13</v>
      </c>
    </row>
    <row r="1754" spans="39:45">
      <c r="AM1754" s="6">
        <v>7.5099999999996001</v>
      </c>
      <c r="AN1754" s="6">
        <f t="shared" si="137"/>
        <v>7.5099999999996001</v>
      </c>
      <c r="AO1754" s="6">
        <f t="shared" si="138"/>
        <v>2.2583120997323765E-13</v>
      </c>
      <c r="AP1754" s="6">
        <f t="shared" si="139"/>
        <v>0.99999999999997047</v>
      </c>
      <c r="AR1754" s="6">
        <f t="shared" si="140"/>
        <v>7.5099999999996001</v>
      </c>
      <c r="AS1754" s="6">
        <f t="shared" si="141"/>
        <v>2.2583120997323765E-13</v>
      </c>
    </row>
    <row r="1755" spans="39:45">
      <c r="AM1755" s="6">
        <v>7.5199999999995999</v>
      </c>
      <c r="AN1755" s="6">
        <f t="shared" si="137"/>
        <v>7.5199999999995999</v>
      </c>
      <c r="AO1755" s="6">
        <f t="shared" si="138"/>
        <v>2.094820094041665E-13</v>
      </c>
      <c r="AP1755" s="6">
        <f t="shared" si="139"/>
        <v>0.99999999999997258</v>
      </c>
      <c r="AR1755" s="6">
        <f t="shared" si="140"/>
        <v>7.5199999999995999</v>
      </c>
      <c r="AS1755" s="6">
        <f t="shared" si="141"/>
        <v>2.094820094041665E-13</v>
      </c>
    </row>
    <row r="1756" spans="39:45">
      <c r="AM1756" s="6">
        <v>7.5299999999995997</v>
      </c>
      <c r="AN1756" s="6">
        <f t="shared" si="137"/>
        <v>7.5299999999995997</v>
      </c>
      <c r="AO1756" s="6">
        <f t="shared" si="138"/>
        <v>1.9429698940809448E-13</v>
      </c>
      <c r="AP1756" s="6">
        <f t="shared" si="139"/>
        <v>0.99999999999997458</v>
      </c>
      <c r="AR1756" s="6">
        <f t="shared" si="140"/>
        <v>7.5299999999995997</v>
      </c>
      <c r="AS1756" s="6">
        <f t="shared" si="141"/>
        <v>1.9429698940809448E-13</v>
      </c>
    </row>
    <row r="1757" spans="39:45">
      <c r="AM1757" s="6">
        <v>7.5399999999996004</v>
      </c>
      <c r="AN1757" s="6">
        <f t="shared" si="137"/>
        <v>7.5399999999996004</v>
      </c>
      <c r="AO1757" s="6">
        <f t="shared" si="138"/>
        <v>1.801946871578898E-13</v>
      </c>
      <c r="AP1757" s="6">
        <f t="shared" si="139"/>
        <v>0.99999999999997646</v>
      </c>
      <c r="AR1757" s="6">
        <f t="shared" si="140"/>
        <v>7.5399999999996004</v>
      </c>
      <c r="AS1757" s="6">
        <f t="shared" si="141"/>
        <v>1.801946871578898E-13</v>
      </c>
    </row>
    <row r="1758" spans="39:45">
      <c r="AM1758" s="6">
        <v>7.5499999999996001</v>
      </c>
      <c r="AN1758" s="6">
        <f t="shared" si="137"/>
        <v>7.5499999999996001</v>
      </c>
      <c r="AO1758" s="6">
        <f t="shared" si="138"/>
        <v>1.6709923570434152E-13</v>
      </c>
      <c r="AP1758" s="6">
        <f t="shared" si="139"/>
        <v>0.99999999999997824</v>
      </c>
      <c r="AR1758" s="6">
        <f t="shared" si="140"/>
        <v>7.5499999999996001</v>
      </c>
      <c r="AS1758" s="6">
        <f t="shared" si="141"/>
        <v>1.6709923570434152E-13</v>
      </c>
    </row>
    <row r="1759" spans="39:45">
      <c r="AM1759" s="6">
        <v>7.5599999999995999</v>
      </c>
      <c r="AN1759" s="6">
        <f t="shared" si="137"/>
        <v>7.5599999999995999</v>
      </c>
      <c r="AO1759" s="6">
        <f t="shared" si="138"/>
        <v>1.5493998706332872E-13</v>
      </c>
      <c r="AP1759" s="6">
        <f t="shared" si="139"/>
        <v>0.99999999999997979</v>
      </c>
      <c r="AR1759" s="6">
        <f t="shared" si="140"/>
        <v>7.5599999999995999</v>
      </c>
      <c r="AS1759" s="6">
        <f t="shared" si="141"/>
        <v>1.5493998706332872E-13</v>
      </c>
    </row>
    <row r="1760" spans="39:45">
      <c r="AM1760" s="6">
        <v>7.5699999999995997</v>
      </c>
      <c r="AN1760" s="6">
        <f t="shared" si="137"/>
        <v>7.5699999999995997</v>
      </c>
      <c r="AO1760" s="6">
        <f t="shared" si="138"/>
        <v>1.4365116016284454E-13</v>
      </c>
      <c r="AP1760" s="6">
        <f t="shared" si="139"/>
        <v>0.99999999999998135</v>
      </c>
      <c r="AR1760" s="6">
        <f t="shared" si="140"/>
        <v>7.5699999999995997</v>
      </c>
      <c r="AS1760" s="6">
        <f t="shared" si="141"/>
        <v>1.4365116016284454E-13</v>
      </c>
    </row>
    <row r="1761" spans="39:45">
      <c r="AM1761" s="6">
        <v>7.5799999999996004</v>
      </c>
      <c r="AN1761" s="6">
        <f t="shared" si="137"/>
        <v>7.5799999999996004</v>
      </c>
      <c r="AO1761" s="6">
        <f t="shared" si="138"/>
        <v>1.3317151204673061E-13</v>
      </c>
      <c r="AP1761" s="6">
        <f t="shared" si="139"/>
        <v>0.99999999999998268</v>
      </c>
      <c r="AR1761" s="6">
        <f t="shared" si="140"/>
        <v>7.5799999999996004</v>
      </c>
      <c r="AS1761" s="6">
        <f t="shared" si="141"/>
        <v>1.3317151204673061E-13</v>
      </c>
    </row>
    <row r="1762" spans="39:45">
      <c r="AM1762" s="6">
        <v>7.5899999999996002</v>
      </c>
      <c r="AN1762" s="6">
        <f t="shared" si="137"/>
        <v>7.5899999999996002</v>
      </c>
      <c r="AO1762" s="6">
        <f t="shared" si="138"/>
        <v>1.2344403083287752E-13</v>
      </c>
      <c r="AP1762" s="6">
        <f t="shared" si="139"/>
        <v>0.99999999999998401</v>
      </c>
      <c r="AR1762" s="6">
        <f t="shared" si="140"/>
        <v>7.5899999999996002</v>
      </c>
      <c r="AS1762" s="6">
        <f t="shared" si="141"/>
        <v>1.2344403083287752E-13</v>
      </c>
    </row>
    <row r="1763" spans="39:45">
      <c r="AM1763" s="6">
        <v>7.5999999999996</v>
      </c>
      <c r="AN1763" s="6">
        <f t="shared" si="137"/>
        <v>7.5999999999996</v>
      </c>
      <c r="AO1763" s="6">
        <f t="shared" si="138"/>
        <v>1.1441564901836122E-13</v>
      </c>
      <c r="AP1763" s="6">
        <f t="shared" si="139"/>
        <v>0.99999999999998523</v>
      </c>
      <c r="AR1763" s="6">
        <f t="shared" si="140"/>
        <v>7.5999999999996</v>
      </c>
      <c r="AS1763" s="6">
        <f t="shared" si="141"/>
        <v>1.1441564901836122E-13</v>
      </c>
    </row>
    <row r="1764" spans="39:45">
      <c r="AM1764" s="6">
        <v>7.6099999999995998</v>
      </c>
      <c r="AN1764" s="6">
        <f t="shared" si="137"/>
        <v>7.6099999999995998</v>
      </c>
      <c r="AO1764" s="6">
        <f t="shared" si="138"/>
        <v>1.0603697581288908E-13</v>
      </c>
      <c r="AP1764" s="6">
        <f t="shared" si="139"/>
        <v>0.99999999999998634</v>
      </c>
      <c r="AR1764" s="6">
        <f t="shared" si="140"/>
        <v>7.6099999999995998</v>
      </c>
      <c r="AS1764" s="6">
        <f t="shared" si="141"/>
        <v>1.0603697581288908E-13</v>
      </c>
    </row>
    <row r="1765" spans="39:45">
      <c r="AM1765" s="6">
        <v>7.6199999999996004</v>
      </c>
      <c r="AN1765" s="6">
        <f t="shared" si="137"/>
        <v>7.6199999999996004</v>
      </c>
      <c r="AO1765" s="6">
        <f t="shared" si="138"/>
        <v>9.8262047265337524E-14</v>
      </c>
      <c r="AP1765" s="6">
        <f t="shared" si="139"/>
        <v>0.99999999999998734</v>
      </c>
      <c r="AR1765" s="6">
        <f t="shared" si="140"/>
        <v>7.6199999999996004</v>
      </c>
      <c r="AS1765" s="6">
        <f t="shared" si="141"/>
        <v>9.8262047265337524E-14</v>
      </c>
    </row>
    <row r="1766" spans="39:45">
      <c r="AM1766" s="6">
        <v>7.6299999999996002</v>
      </c>
      <c r="AN1766" s="6">
        <f t="shared" si="137"/>
        <v>7.6299999999996002</v>
      </c>
      <c r="AO1766" s="6">
        <f t="shared" si="138"/>
        <v>9.1048093026472705E-14</v>
      </c>
      <c r="AP1766" s="6">
        <f t="shared" si="139"/>
        <v>0.99999999999998823</v>
      </c>
      <c r="AR1766" s="6">
        <f t="shared" si="140"/>
        <v>7.6299999999996002</v>
      </c>
      <c r="AS1766" s="6">
        <f t="shared" si="141"/>
        <v>9.1048093026472705E-14</v>
      </c>
    </row>
    <row r="1767" spans="39:45">
      <c r="AM1767" s="6">
        <v>7.6399999999996</v>
      </c>
      <c r="AN1767" s="6">
        <f t="shared" si="137"/>
        <v>7.6399999999996</v>
      </c>
      <c r="AO1767" s="6">
        <f t="shared" si="138"/>
        <v>8.4355318664363007E-14</v>
      </c>
      <c r="AP1767" s="6">
        <f t="shared" si="139"/>
        <v>0.99999999999998912</v>
      </c>
      <c r="AR1767" s="6">
        <f t="shared" si="140"/>
        <v>7.6399999999996</v>
      </c>
      <c r="AS1767" s="6">
        <f t="shared" si="141"/>
        <v>8.4355318664363007E-14</v>
      </c>
    </row>
    <row r="1768" spans="39:45">
      <c r="AM1768" s="6">
        <v>7.6499999999995998</v>
      </c>
      <c r="AN1768" s="6">
        <f t="shared" si="137"/>
        <v>7.6499999999995998</v>
      </c>
      <c r="AO1768" s="6">
        <f t="shared" si="138"/>
        <v>7.814670251793954E-14</v>
      </c>
      <c r="AP1768" s="6">
        <f t="shared" si="139"/>
        <v>0.9999999999999899</v>
      </c>
      <c r="AR1768" s="6">
        <f t="shared" si="140"/>
        <v>7.6499999999995998</v>
      </c>
      <c r="AS1768" s="6">
        <f t="shared" si="141"/>
        <v>7.814670251793954E-14</v>
      </c>
    </row>
    <row r="1769" spans="39:45">
      <c r="AM1769" s="6">
        <v>7.6599999999995996</v>
      </c>
      <c r="AN1769" s="6">
        <f t="shared" si="137"/>
        <v>7.6599999999995996</v>
      </c>
      <c r="AO1769" s="6">
        <f t="shared" si="138"/>
        <v>7.2387806138762172E-14</v>
      </c>
      <c r="AP1769" s="6">
        <f t="shared" si="139"/>
        <v>0.99999999999999067</v>
      </c>
      <c r="AR1769" s="6">
        <f t="shared" si="140"/>
        <v>7.6599999999995996</v>
      </c>
      <c r="AS1769" s="6">
        <f t="shared" si="141"/>
        <v>7.2387806138762172E-14</v>
      </c>
    </row>
    <row r="1770" spans="39:45">
      <c r="AM1770" s="6">
        <v>7.6699999999996002</v>
      </c>
      <c r="AN1770" s="6">
        <f t="shared" si="137"/>
        <v>7.6699999999996002</v>
      </c>
      <c r="AO1770" s="6">
        <f t="shared" si="138"/>
        <v>6.7046597431689883E-14</v>
      </c>
      <c r="AP1770" s="6">
        <f t="shared" si="139"/>
        <v>0.99999999999999145</v>
      </c>
      <c r="AR1770" s="6">
        <f t="shared" si="140"/>
        <v>7.6699999999996002</v>
      </c>
      <c r="AS1770" s="6">
        <f t="shared" si="141"/>
        <v>6.7046597431689883E-14</v>
      </c>
    </row>
    <row r="1771" spans="39:45">
      <c r="AM1771" s="6">
        <v>7.6799999999996</v>
      </c>
      <c r="AN1771" s="6">
        <f t="shared" si="137"/>
        <v>7.6799999999996</v>
      </c>
      <c r="AO1771" s="6">
        <f t="shared" si="138"/>
        <v>6.2093285662003172E-14</v>
      </c>
      <c r="AP1771" s="6">
        <f t="shared" si="139"/>
        <v>0.99999999999999201</v>
      </c>
      <c r="AR1771" s="6">
        <f t="shared" si="140"/>
        <v>7.6799999999996</v>
      </c>
      <c r="AS1771" s="6">
        <f t="shared" si="141"/>
        <v>6.2093285662003172E-14</v>
      </c>
    </row>
    <row r="1772" spans="39:45">
      <c r="AM1772" s="6">
        <v>7.6899999999995998</v>
      </c>
      <c r="AN1772" s="6">
        <f t="shared" si="137"/>
        <v>7.6899999999995998</v>
      </c>
      <c r="AO1772" s="6">
        <f t="shared" si="138"/>
        <v>5.7500167549826745E-14</v>
      </c>
      <c r="AP1772" s="6">
        <f t="shared" si="139"/>
        <v>0.99999999999999267</v>
      </c>
      <c r="AR1772" s="6">
        <f t="shared" si="140"/>
        <v>7.6899999999995998</v>
      </c>
      <c r="AS1772" s="6">
        <f t="shared" si="141"/>
        <v>5.7500167549826745E-14</v>
      </c>
    </row>
    <row r="1773" spans="39:45">
      <c r="AM1773" s="6">
        <v>7.6999999999995996</v>
      </c>
      <c r="AN1773" s="6">
        <f t="shared" si="137"/>
        <v>7.6999999999995996</v>
      </c>
      <c r="AO1773" s="6">
        <f t="shared" si="138"/>
        <v>5.3241483722693796E-14</v>
      </c>
      <c r="AP1773" s="6">
        <f t="shared" si="139"/>
        <v>0.99999999999999323</v>
      </c>
      <c r="AR1773" s="6">
        <f t="shared" si="140"/>
        <v>7.6999999999995996</v>
      </c>
      <c r="AS1773" s="6">
        <f t="shared" si="141"/>
        <v>5.3241483722693796E-14</v>
      </c>
    </row>
    <row r="1774" spans="39:45">
      <c r="AM1774" s="6">
        <v>7.7099999999996003</v>
      </c>
      <c r="AN1774" s="6">
        <f t="shared" si="137"/>
        <v>7.7099999999996003</v>
      </c>
      <c r="AO1774" s="6">
        <f t="shared" si="138"/>
        <v>4.929328484393757E-14</v>
      </c>
      <c r="AP1774" s="6">
        <f t="shared" si="139"/>
        <v>0.99999999999999367</v>
      </c>
      <c r="AR1774" s="6">
        <f t="shared" si="140"/>
        <v>7.7099999999996003</v>
      </c>
      <c r="AS1774" s="6">
        <f t="shared" si="141"/>
        <v>4.929328484393757E-14</v>
      </c>
    </row>
    <row r="1775" spans="39:45">
      <c r="AM1775" s="6">
        <v>7.7199999999996001</v>
      </c>
      <c r="AN1775" s="6">
        <f t="shared" si="137"/>
        <v>7.7199999999996001</v>
      </c>
      <c r="AO1775" s="6">
        <f t="shared" si="138"/>
        <v>4.563330677851983E-14</v>
      </c>
      <c r="AP1775" s="6">
        <f t="shared" si="139"/>
        <v>0.99999999999999423</v>
      </c>
      <c r="AR1775" s="6">
        <f t="shared" si="140"/>
        <v>7.7199999999996001</v>
      </c>
      <c r="AS1775" s="6">
        <f t="shared" si="141"/>
        <v>4.563330677851983E-14</v>
      </c>
    </row>
    <row r="1776" spans="39:45">
      <c r="AM1776" s="6">
        <v>7.7299999999995999</v>
      </c>
      <c r="AN1776" s="6">
        <f t="shared" si="137"/>
        <v>7.7299999999995999</v>
      </c>
      <c r="AO1776" s="6">
        <f t="shared" si="138"/>
        <v>4.2240854199057724E-14</v>
      </c>
      <c r="AP1776" s="6">
        <f t="shared" si="139"/>
        <v>0.99999999999999467</v>
      </c>
      <c r="AR1776" s="6">
        <f t="shared" si="140"/>
        <v>7.7299999999995999</v>
      </c>
      <c r="AS1776" s="6">
        <f t="shared" si="141"/>
        <v>4.2240854199057724E-14</v>
      </c>
    </row>
    <row r="1777" spans="39:45">
      <c r="AM1777" s="6">
        <v>7.7399999999995996</v>
      </c>
      <c r="AN1777" s="6">
        <f t="shared" si="137"/>
        <v>7.7399999999995996</v>
      </c>
      <c r="AO1777" s="6">
        <f t="shared" si="138"/>
        <v>3.9096692073401703E-14</v>
      </c>
      <c r="AP1777" s="6">
        <f t="shared" si="139"/>
        <v>0.999999999999995</v>
      </c>
      <c r="AR1777" s="6">
        <f t="shared" si="140"/>
        <v>7.7399999999995996</v>
      </c>
      <c r="AS1777" s="6">
        <f t="shared" si="141"/>
        <v>3.9096692073401703E-14</v>
      </c>
    </row>
    <row r="1778" spans="39:45">
      <c r="AM1778" s="6">
        <v>7.7499999999996003</v>
      </c>
      <c r="AN1778" s="6">
        <f t="shared" si="137"/>
        <v>7.7499999999996003</v>
      </c>
      <c r="AO1778" s="6">
        <f t="shared" si="138"/>
        <v>3.6182944511237261E-14</v>
      </c>
      <c r="AP1778" s="6">
        <f t="shared" si="139"/>
        <v>0.99999999999999545</v>
      </c>
      <c r="AR1778" s="6">
        <f t="shared" si="140"/>
        <v>7.7499999999996003</v>
      </c>
      <c r="AS1778" s="6">
        <f t="shared" si="141"/>
        <v>3.6182944511237261E-14</v>
      </c>
    </row>
    <row r="1779" spans="39:45">
      <c r="AM1779" s="6">
        <v>7.7599999999996001</v>
      </c>
      <c r="AN1779" s="6">
        <f t="shared" si="137"/>
        <v>7.7599999999996001</v>
      </c>
      <c r="AO1779" s="6">
        <f t="shared" si="138"/>
        <v>3.3483000481064586E-14</v>
      </c>
      <c r="AP1779" s="6">
        <f t="shared" si="139"/>
        <v>0.99999999999999578</v>
      </c>
      <c r="AR1779" s="6">
        <f t="shared" si="140"/>
        <v>7.7599999999996001</v>
      </c>
      <c r="AS1779" s="6">
        <f t="shared" si="141"/>
        <v>3.3483000481064586E-14</v>
      </c>
    </row>
    <row r="1780" spans="39:45">
      <c r="AM1780" s="6">
        <v>7.7699999999995999</v>
      </c>
      <c r="AN1780" s="6">
        <f t="shared" si="137"/>
        <v>7.7699999999995999</v>
      </c>
      <c r="AO1780" s="6">
        <f t="shared" si="138"/>
        <v>3.0981425940613358E-14</v>
      </c>
      <c r="AP1780" s="6">
        <f t="shared" si="139"/>
        <v>0.99999999999999611</v>
      </c>
      <c r="AR1780" s="6">
        <f t="shared" si="140"/>
        <v>7.7699999999995999</v>
      </c>
      <c r="AS1780" s="6">
        <f t="shared" si="141"/>
        <v>3.0981425940613358E-14</v>
      </c>
    </row>
    <row r="1781" spans="39:45">
      <c r="AM1781" s="6">
        <v>7.7799999999995997</v>
      </c>
      <c r="AN1781" s="6">
        <f t="shared" si="137"/>
        <v>7.7799999999995997</v>
      </c>
      <c r="AO1781" s="6">
        <f t="shared" si="138"/>
        <v>2.8663881953477423E-14</v>
      </c>
      <c r="AP1781" s="6">
        <f t="shared" si="139"/>
        <v>0.99999999999999634</v>
      </c>
      <c r="AR1781" s="6">
        <f t="shared" si="140"/>
        <v>7.7799999999995997</v>
      </c>
      <c r="AS1781" s="6">
        <f t="shared" si="141"/>
        <v>2.8663881953477423E-14</v>
      </c>
    </row>
    <row r="1782" spans="39:45">
      <c r="AM1782" s="6">
        <v>7.7899999999996004</v>
      </c>
      <c r="AN1782" s="6">
        <f t="shared" si="137"/>
        <v>7.7899999999996004</v>
      </c>
      <c r="AO1782" s="6">
        <f t="shared" si="138"/>
        <v>2.6517048392566909E-14</v>
      </c>
      <c r="AP1782" s="6">
        <f t="shared" si="139"/>
        <v>0.99999999999999667</v>
      </c>
      <c r="AR1782" s="6">
        <f t="shared" si="140"/>
        <v>7.7899999999996004</v>
      </c>
      <c r="AS1782" s="6">
        <f t="shared" si="141"/>
        <v>2.6517048392566909E-14</v>
      </c>
    </row>
    <row r="1783" spans="39:45">
      <c r="AM1783" s="6">
        <v>7.7999999999996001</v>
      </c>
      <c r="AN1783" s="6">
        <f t="shared" si="137"/>
        <v>7.7999999999996001</v>
      </c>
      <c r="AO1783" s="6">
        <f t="shared" si="138"/>
        <v>2.4528552857040749E-14</v>
      </c>
      <c r="AP1783" s="6">
        <f t="shared" si="139"/>
        <v>0.99999999999999689</v>
      </c>
      <c r="AR1783" s="6">
        <f t="shared" si="140"/>
        <v>7.7999999999996001</v>
      </c>
      <c r="AS1783" s="6">
        <f t="shared" si="141"/>
        <v>2.4528552857040749E-14</v>
      </c>
    </row>
    <row r="1784" spans="39:45">
      <c r="AM1784" s="6">
        <v>7.8099999999995999</v>
      </c>
      <c r="AN1784" s="6">
        <f t="shared" si="137"/>
        <v>7.8099999999995999</v>
      </c>
      <c r="AO1784" s="6">
        <f t="shared" si="138"/>
        <v>2.2686904453773929E-14</v>
      </c>
      <c r="AP1784" s="6">
        <f t="shared" si="139"/>
        <v>0.99999999999999711</v>
      </c>
      <c r="AR1784" s="6">
        <f t="shared" si="140"/>
        <v>7.8099999999995999</v>
      </c>
      <c r="AS1784" s="6">
        <f t="shared" si="141"/>
        <v>2.2686904453773929E-14</v>
      </c>
    </row>
    <row r="1785" spans="39:45">
      <c r="AM1785" s="6">
        <v>7.8199999999995997</v>
      </c>
      <c r="AN1785" s="6">
        <f t="shared" si="137"/>
        <v>7.8199999999995997</v>
      </c>
      <c r="AO1785" s="6">
        <f t="shared" si="138"/>
        <v>2.09814321172627E-14</v>
      </c>
      <c r="AP1785" s="6">
        <f t="shared" si="139"/>
        <v>0.99999999999999734</v>
      </c>
      <c r="AR1785" s="6">
        <f t="shared" si="140"/>
        <v>7.8199999999995997</v>
      </c>
      <c r="AS1785" s="6">
        <f t="shared" si="141"/>
        <v>2.09814321172627E-14</v>
      </c>
    </row>
    <row r="1786" spans="39:45">
      <c r="AM1786" s="6">
        <v>7.8299999999996004</v>
      </c>
      <c r="AN1786" s="6">
        <f t="shared" si="137"/>
        <v>7.8299999999996004</v>
      </c>
      <c r="AO1786" s="6">
        <f t="shared" si="138"/>
        <v>1.9402227163245141E-14</v>
      </c>
      <c r="AP1786" s="6">
        <f t="shared" si="139"/>
        <v>0.99999999999999756</v>
      </c>
      <c r="AR1786" s="6">
        <f t="shared" si="140"/>
        <v>7.8299999999996004</v>
      </c>
      <c r="AS1786" s="6">
        <f t="shared" si="141"/>
        <v>1.9402227163245141E-14</v>
      </c>
    </row>
    <row r="1787" spans="39:45">
      <c r="AM1787" s="6">
        <v>7.8399999999996002</v>
      </c>
      <c r="AN1787" s="6">
        <f t="shared" si="137"/>
        <v>7.8399999999996002</v>
      </c>
      <c r="AO1787" s="6">
        <f t="shared" si="138"/>
        <v>1.7940089791332968E-14</v>
      </c>
      <c r="AP1787" s="6">
        <f t="shared" si="139"/>
        <v>0.99999999999999778</v>
      </c>
      <c r="AR1787" s="6">
        <f t="shared" si="140"/>
        <v>7.8399999999996002</v>
      </c>
      <c r="AS1787" s="6">
        <f t="shared" si="141"/>
        <v>1.7940089791332968E-14</v>
      </c>
    </row>
    <row r="1788" spans="39:45">
      <c r="AM1788" s="6">
        <v>7.8499999999996</v>
      </c>
      <c r="AN1788" s="6">
        <f t="shared" si="137"/>
        <v>7.8499999999996</v>
      </c>
      <c r="AO1788" s="6">
        <f t="shared" si="138"/>
        <v>1.6586479270675195E-14</v>
      </c>
      <c r="AP1788" s="6">
        <f t="shared" si="139"/>
        <v>0.99999999999999789</v>
      </c>
      <c r="AR1788" s="6">
        <f t="shared" si="140"/>
        <v>7.8499999999996</v>
      </c>
      <c r="AS1788" s="6">
        <f t="shared" si="141"/>
        <v>1.6586479270675195E-14</v>
      </c>
    </row>
    <row r="1789" spans="39:45">
      <c r="AM1789" s="6">
        <v>7.8599999999995998</v>
      </c>
      <c r="AN1789" s="6">
        <f t="shared" si="137"/>
        <v>7.8599999999995998</v>
      </c>
      <c r="AO1789" s="6">
        <f t="shared" si="138"/>
        <v>1.5333467560206167E-14</v>
      </c>
      <c r="AP1789" s="6">
        <f t="shared" si="139"/>
        <v>0.99999999999999811</v>
      </c>
      <c r="AR1789" s="6">
        <f t="shared" si="140"/>
        <v>7.8599999999995998</v>
      </c>
      <c r="AS1789" s="6">
        <f t="shared" si="141"/>
        <v>1.5333467560206167E-14</v>
      </c>
    </row>
    <row r="1790" spans="39:45">
      <c r="AM1790" s="6">
        <v>7.8699999999996004</v>
      </c>
      <c r="AN1790" s="6">
        <f t="shared" si="137"/>
        <v>7.8699999999996004</v>
      </c>
      <c r="AO1790" s="6">
        <f t="shared" si="138"/>
        <v>1.4173696131422434E-14</v>
      </c>
      <c r="AP1790" s="6">
        <f t="shared" si="139"/>
        <v>0.99999999999999822</v>
      </c>
      <c r="AR1790" s="6">
        <f t="shared" si="140"/>
        <v>7.8699999999996004</v>
      </c>
      <c r="AS1790" s="6">
        <f t="shared" si="141"/>
        <v>1.4173696131422434E-14</v>
      </c>
    </row>
    <row r="1791" spans="39:45">
      <c r="AM1791" s="6">
        <v>7.8799999999996002</v>
      </c>
      <c r="AN1791" s="6">
        <f t="shared" si="137"/>
        <v>7.8799999999996002</v>
      </c>
      <c r="AO1791" s="6">
        <f t="shared" si="138"/>
        <v>1.3100335776980173E-14</v>
      </c>
      <c r="AP1791" s="6">
        <f t="shared" si="139"/>
        <v>0.99999999999999833</v>
      </c>
      <c r="AR1791" s="6">
        <f t="shared" si="140"/>
        <v>7.8799999999996002</v>
      </c>
      <c r="AS1791" s="6">
        <f t="shared" si="141"/>
        <v>1.3100335776980173E-14</v>
      </c>
    </row>
    <row r="1792" spans="39:45">
      <c r="AM1792" s="6">
        <v>7.8899999999996</v>
      </c>
      <c r="AN1792" s="6">
        <f t="shared" si="137"/>
        <v>7.8899999999996</v>
      </c>
      <c r="AO1792" s="6">
        <f t="shared" si="138"/>
        <v>1.2107049202748997E-14</v>
      </c>
      <c r="AP1792" s="6">
        <f t="shared" si="139"/>
        <v>0.99999999999999845</v>
      </c>
      <c r="AR1792" s="6">
        <f t="shared" si="140"/>
        <v>7.8899999999996</v>
      </c>
      <c r="AS1792" s="6">
        <f t="shared" si="141"/>
        <v>1.2107049202748997E-14</v>
      </c>
    </row>
    <row r="1793" spans="39:45">
      <c r="AM1793" s="6">
        <v>7.8999999999995998</v>
      </c>
      <c r="AN1793" s="6">
        <f t="shared" si="137"/>
        <v>7.8999999999995998</v>
      </c>
      <c r="AO1793" s="6">
        <f t="shared" si="138"/>
        <v>1.118795621438719E-14</v>
      </c>
      <c r="AP1793" s="6">
        <f t="shared" si="139"/>
        <v>0.99999999999999856</v>
      </c>
      <c r="AR1793" s="6">
        <f t="shared" si="140"/>
        <v>7.8999999999995998</v>
      </c>
      <c r="AS1793" s="6">
        <f t="shared" si="141"/>
        <v>1.118795621438719E-14</v>
      </c>
    </row>
    <row r="1794" spans="39:45">
      <c r="AM1794" s="6">
        <v>7.9099999999995996</v>
      </c>
      <c r="AN1794" s="6">
        <f t="shared" si="137"/>
        <v>7.9099999999995996</v>
      </c>
      <c r="AO1794" s="6">
        <f t="shared" si="138"/>
        <v>1.0337601322049047E-14</v>
      </c>
      <c r="AP1794" s="6">
        <f t="shared" si="139"/>
        <v>0.99999999999999867</v>
      </c>
      <c r="AR1794" s="6">
        <f t="shared" si="140"/>
        <v>7.9099999999995996</v>
      </c>
      <c r="AS1794" s="6">
        <f t="shared" si="141"/>
        <v>1.0337601322049047E-14</v>
      </c>
    </row>
    <row r="1795" spans="39:45">
      <c r="AM1795" s="6">
        <v>7.9199999999996002</v>
      </c>
      <c r="AN1795" s="6">
        <f t="shared" ref="AN1795:AN1858" si="142">AM1795+$C$2</f>
        <v>7.9199999999996002</v>
      </c>
      <c r="AO1795" s="6">
        <f t="shared" ref="AO1795:AO1858" si="143">NORMDIST(AN1795,$C$2,$C$3,FALSE)</f>
        <v>9.5509235985765608E-15</v>
      </c>
      <c r="AP1795" s="6">
        <f t="shared" ref="AP1795:AP1858" si="144">NORMDIST(AN1795,$C$2,$C$3,TRUE)</f>
        <v>0.99999999999999878</v>
      </c>
      <c r="AR1795" s="6">
        <f t="shared" si="140"/>
        <v>7.9199999999996002</v>
      </c>
      <c r="AS1795" s="6">
        <f t="shared" si="141"/>
        <v>9.5509235985765608E-15</v>
      </c>
    </row>
    <row r="1796" spans="39:45">
      <c r="AM1796" s="6">
        <v>7.9299999999996</v>
      </c>
      <c r="AN1796" s="6">
        <f t="shared" si="142"/>
        <v>7.9299999999996</v>
      </c>
      <c r="AO1796" s="6">
        <f t="shared" si="143"/>
        <v>8.8232286375012798E-15</v>
      </c>
      <c r="AP1796" s="6">
        <f t="shared" si="144"/>
        <v>0.99999999999999889</v>
      </c>
      <c r="AR1796" s="6">
        <f t="shared" ref="AR1796:AR1859" si="145">AM1796</f>
        <v>7.9299999999996</v>
      </c>
      <c r="AS1796" s="6">
        <f t="shared" ref="AS1796:AS1859" si="146">NORMDIST(AR1796,0,1,FALSE)</f>
        <v>8.8232286375012798E-15</v>
      </c>
    </row>
    <row r="1797" spans="39:45">
      <c r="AM1797" s="6">
        <v>7.9399999999995998</v>
      </c>
      <c r="AN1797" s="6">
        <f t="shared" si="142"/>
        <v>7.9399999999995998</v>
      </c>
      <c r="AO1797" s="6">
        <f t="shared" si="143"/>
        <v>8.150162467439155E-15</v>
      </c>
      <c r="AP1797" s="6">
        <f t="shared" si="144"/>
        <v>0.999999999999999</v>
      </c>
      <c r="AR1797" s="6">
        <f t="shared" si="145"/>
        <v>7.9399999999995998</v>
      </c>
      <c r="AS1797" s="6">
        <f t="shared" si="146"/>
        <v>8.150162467439155E-15</v>
      </c>
    </row>
    <row r="1798" spans="39:45">
      <c r="AM1798" s="6">
        <v>7.9499999999995996</v>
      </c>
      <c r="AN1798" s="6">
        <f t="shared" si="142"/>
        <v>7.9499999999995996</v>
      </c>
      <c r="AO1798" s="6">
        <f t="shared" si="143"/>
        <v>7.5276872890549481E-15</v>
      </c>
      <c r="AP1798" s="6">
        <f t="shared" si="144"/>
        <v>0.99999999999999911</v>
      </c>
      <c r="AR1798" s="6">
        <f t="shared" si="145"/>
        <v>7.9499999999995996</v>
      </c>
      <c r="AS1798" s="6">
        <f t="shared" si="146"/>
        <v>7.5276872890549481E-15</v>
      </c>
    </row>
    <row r="1799" spans="39:45">
      <c r="AM1799" s="6">
        <v>7.9599999999996003</v>
      </c>
      <c r="AN1799" s="6">
        <f t="shared" si="142"/>
        <v>7.9599999999996003</v>
      </c>
      <c r="AO1799" s="6">
        <f t="shared" si="143"/>
        <v>6.9520589097325026E-15</v>
      </c>
      <c r="AP1799" s="6">
        <f t="shared" si="144"/>
        <v>0.99999999999999911</v>
      </c>
      <c r="AR1799" s="6">
        <f t="shared" si="145"/>
        <v>7.9599999999996003</v>
      </c>
      <c r="AS1799" s="6">
        <f t="shared" si="146"/>
        <v>6.9520589097325026E-15</v>
      </c>
    </row>
    <row r="1800" spans="39:45">
      <c r="AM1800" s="6">
        <v>7.9699999999996001</v>
      </c>
      <c r="AN1800" s="6">
        <f t="shared" si="142"/>
        <v>7.9699999999996001</v>
      </c>
      <c r="AO1800" s="6">
        <f t="shared" si="143"/>
        <v>6.4198057594655472E-15</v>
      </c>
      <c r="AP1800" s="6">
        <f t="shared" si="144"/>
        <v>0.99999999999999922</v>
      </c>
      <c r="AR1800" s="6">
        <f t="shared" si="145"/>
        <v>7.9699999999996001</v>
      </c>
      <c r="AS1800" s="6">
        <f t="shared" si="146"/>
        <v>6.4198057594655472E-15</v>
      </c>
    </row>
    <row r="1801" spans="39:45">
      <c r="AM1801" s="6">
        <v>7.9799999999995999</v>
      </c>
      <c r="AN1801" s="6">
        <f t="shared" si="142"/>
        <v>7.9799999999995999</v>
      </c>
      <c r="AO1801" s="6">
        <f t="shared" si="143"/>
        <v>5.927709379309101E-15</v>
      </c>
      <c r="AP1801" s="6">
        <f t="shared" si="144"/>
        <v>0.99999999999999922</v>
      </c>
      <c r="AR1801" s="6">
        <f t="shared" si="145"/>
        <v>7.9799999999995999</v>
      </c>
      <c r="AS1801" s="6">
        <f t="shared" si="146"/>
        <v>5.927709379309101E-15</v>
      </c>
    </row>
    <row r="1802" spans="39:45">
      <c r="AM1802" s="6">
        <v>7.9899999999995996</v>
      </c>
      <c r="AN1802" s="6">
        <f t="shared" si="142"/>
        <v>7.9899999999995996</v>
      </c>
      <c r="AO1802" s="6">
        <f t="shared" si="143"/>
        <v>5.4727862810460164E-15</v>
      </c>
      <c r="AP1802" s="6">
        <f t="shared" si="144"/>
        <v>0.99999999999999933</v>
      </c>
      <c r="AR1802" s="6">
        <f t="shared" si="145"/>
        <v>7.9899999999995996</v>
      </c>
      <c r="AS1802" s="6">
        <f t="shared" si="146"/>
        <v>5.4727862810460164E-15</v>
      </c>
    </row>
    <row r="1803" spans="39:45">
      <c r="AM1803" s="6">
        <v>7.9999999999996003</v>
      </c>
      <c r="AN1803" s="6">
        <f t="shared" si="142"/>
        <v>7.9999999999996003</v>
      </c>
      <c r="AO1803" s="6">
        <f t="shared" si="143"/>
        <v>5.0522710835530462E-15</v>
      </c>
      <c r="AP1803" s="6">
        <f t="shared" si="144"/>
        <v>0.99999999999999933</v>
      </c>
      <c r="AR1803" s="6">
        <f t="shared" si="145"/>
        <v>7.9999999999996003</v>
      </c>
      <c r="AS1803" s="6">
        <f t="shared" si="146"/>
        <v>5.0522710835530462E-15</v>
      </c>
    </row>
    <row r="1804" spans="39:45">
      <c r="AM1804" s="6">
        <v>8.0099999999996001</v>
      </c>
      <c r="AN1804" s="6">
        <f t="shared" si="142"/>
        <v>8.0099999999996001</v>
      </c>
      <c r="AO1804" s="6">
        <f t="shared" si="143"/>
        <v>4.6636008377328865E-15</v>
      </c>
      <c r="AP1804" s="6">
        <f t="shared" si="144"/>
        <v>0.99999999999999944</v>
      </c>
      <c r="AR1804" s="6">
        <f t="shared" si="145"/>
        <v>8.0099999999996001</v>
      </c>
      <c r="AS1804" s="6">
        <f t="shared" si="146"/>
        <v>4.6636008377328865E-15</v>
      </c>
    </row>
    <row r="1805" spans="39:45">
      <c r="AM1805" s="6">
        <v>8.0199999999995999</v>
      </c>
      <c r="AN1805" s="6">
        <f t="shared" si="142"/>
        <v>8.0199999999995999</v>
      </c>
      <c r="AO1805" s="6">
        <f t="shared" si="143"/>
        <v>4.3044004578380496E-15</v>
      </c>
      <c r="AP1805" s="6">
        <f t="shared" si="144"/>
        <v>0.99999999999999944</v>
      </c>
      <c r="AR1805" s="6">
        <f t="shared" si="145"/>
        <v>8.0199999999995999</v>
      </c>
      <c r="AS1805" s="6">
        <f t="shared" si="146"/>
        <v>4.3044004578380496E-15</v>
      </c>
    </row>
    <row r="1806" spans="39:45">
      <c r="AM1806" s="6">
        <v>8.0299999999995997</v>
      </c>
      <c r="AN1806" s="6">
        <f t="shared" si="142"/>
        <v>8.0299999999995997</v>
      </c>
      <c r="AO1806" s="6">
        <f t="shared" si="143"/>
        <v>3.9724691825788011E-15</v>
      </c>
      <c r="AP1806" s="6">
        <f t="shared" si="144"/>
        <v>0.99999999999999956</v>
      </c>
      <c r="AR1806" s="6">
        <f t="shared" si="145"/>
        <v>8.0299999999995997</v>
      </c>
      <c r="AS1806" s="6">
        <f t="shared" si="146"/>
        <v>3.9724691825788011E-15</v>
      </c>
    </row>
    <row r="1807" spans="39:45">
      <c r="AM1807" s="6">
        <v>8.0399999999995995</v>
      </c>
      <c r="AN1807" s="6">
        <f t="shared" si="142"/>
        <v>8.0399999999995995</v>
      </c>
      <c r="AO1807" s="6">
        <f t="shared" si="143"/>
        <v>3.6657679946030657E-15</v>
      </c>
      <c r="AP1807" s="6">
        <f t="shared" si="144"/>
        <v>0.99999999999999956</v>
      </c>
      <c r="AR1807" s="6">
        <f t="shared" si="145"/>
        <v>8.0399999999995995</v>
      </c>
      <c r="AS1807" s="6">
        <f t="shared" si="146"/>
        <v>3.6657679946030657E-15</v>
      </c>
    </row>
    <row r="1808" spans="39:45">
      <c r="AM1808" s="6">
        <v>8.0499999999995993</v>
      </c>
      <c r="AN1808" s="6">
        <f t="shared" si="142"/>
        <v>8.0499999999995993</v>
      </c>
      <c r="AO1808" s="6">
        <f t="shared" si="143"/>
        <v>3.3824079317895898E-15</v>
      </c>
      <c r="AP1808" s="6">
        <f t="shared" si="144"/>
        <v>0.99999999999999956</v>
      </c>
      <c r="AR1808" s="6">
        <f t="shared" si="145"/>
        <v>8.0499999999995993</v>
      </c>
      <c r="AS1808" s="6">
        <f t="shared" si="146"/>
        <v>3.3824079317895898E-15</v>
      </c>
    </row>
    <row r="1809" spans="39:45">
      <c r="AM1809" s="6">
        <v>8.0599999999996008</v>
      </c>
      <c r="AN1809" s="6">
        <f t="shared" si="142"/>
        <v>8.0599999999996008</v>
      </c>
      <c r="AO1809" s="6">
        <f t="shared" si="143"/>
        <v>3.1206392283239478E-15</v>
      </c>
      <c r="AP1809" s="6">
        <f t="shared" si="144"/>
        <v>0.99999999999999967</v>
      </c>
      <c r="AR1809" s="6">
        <f t="shared" si="145"/>
        <v>8.0599999999996008</v>
      </c>
      <c r="AS1809" s="6">
        <f t="shared" si="146"/>
        <v>3.1206392283239478E-15</v>
      </c>
    </row>
    <row r="1810" spans="39:45">
      <c r="AM1810" s="6">
        <v>8.0699999999996006</v>
      </c>
      <c r="AN1810" s="6">
        <f t="shared" si="142"/>
        <v>8.0699999999996006</v>
      </c>
      <c r="AO1810" s="6">
        <f t="shared" si="143"/>
        <v>2.8788412277561781E-15</v>
      </c>
      <c r="AP1810" s="6">
        <f t="shared" si="144"/>
        <v>0.99999999999999967</v>
      </c>
      <c r="AR1810" s="6">
        <f t="shared" si="145"/>
        <v>8.0699999999996006</v>
      </c>
      <c r="AS1810" s="6">
        <f t="shared" si="146"/>
        <v>2.8788412277561781E-15</v>
      </c>
    </row>
    <row r="1811" spans="39:45">
      <c r="AM1811" s="6">
        <v>8.0799999999996004</v>
      </c>
      <c r="AN1811" s="6">
        <f t="shared" si="142"/>
        <v>8.0799999999996004</v>
      </c>
      <c r="AO1811" s="6">
        <f t="shared" si="143"/>
        <v>2.6555130141830906E-15</v>
      </c>
      <c r="AP1811" s="6">
        <f t="shared" si="144"/>
        <v>0.99999999999999967</v>
      </c>
      <c r="AR1811" s="6">
        <f t="shared" si="145"/>
        <v>8.0799999999996004</v>
      </c>
      <c r="AS1811" s="6">
        <f t="shared" si="146"/>
        <v>2.6555130141830906E-15</v>
      </c>
    </row>
    <row r="1812" spans="39:45">
      <c r="AM1812" s="6">
        <v>8.0899999999996002</v>
      </c>
      <c r="AN1812" s="6">
        <f t="shared" si="142"/>
        <v>8.0899999999996002</v>
      </c>
      <c r="AO1812" s="6">
        <f t="shared" si="143"/>
        <v>2.4492647113825815E-15</v>
      </c>
      <c r="AP1812" s="6">
        <f t="shared" si="144"/>
        <v>0.99999999999999967</v>
      </c>
      <c r="AR1812" s="6">
        <f t="shared" si="145"/>
        <v>8.0899999999996002</v>
      </c>
      <c r="AS1812" s="6">
        <f t="shared" si="146"/>
        <v>2.4492647113825815E-15</v>
      </c>
    </row>
    <row r="1813" spans="39:45">
      <c r="AM1813" s="6">
        <v>8.0999999999996</v>
      </c>
      <c r="AN1813" s="6">
        <f t="shared" si="142"/>
        <v>8.0999999999996</v>
      </c>
      <c r="AO1813" s="6">
        <f t="shared" si="143"/>
        <v>2.2588094031616214E-15</v>
      </c>
      <c r="AP1813" s="6">
        <f t="shared" si="144"/>
        <v>0.99999999999999978</v>
      </c>
      <c r="AR1813" s="6">
        <f t="shared" si="145"/>
        <v>8.0999999999996</v>
      </c>
      <c r="AS1813" s="6">
        <f t="shared" si="146"/>
        <v>2.2588094031616214E-15</v>
      </c>
    </row>
    <row r="1814" spans="39:45">
      <c r="AM1814" s="6">
        <v>8.1099999999995998</v>
      </c>
      <c r="AN1814" s="6">
        <f t="shared" si="142"/>
        <v>8.1099999999995998</v>
      </c>
      <c r="AO1814" s="6">
        <f t="shared" si="143"/>
        <v>2.0829556313861054E-15</v>
      </c>
      <c r="AP1814" s="6">
        <f t="shared" si="144"/>
        <v>0.99999999999999978</v>
      </c>
      <c r="AR1814" s="6">
        <f t="shared" si="145"/>
        <v>8.1099999999995998</v>
      </c>
      <c r="AS1814" s="6">
        <f t="shared" si="146"/>
        <v>2.0829556313861054E-15</v>
      </c>
    </row>
    <row r="1815" spans="39:45">
      <c r="AM1815" s="6">
        <v>8.1199999999995995</v>
      </c>
      <c r="AN1815" s="6">
        <f t="shared" si="142"/>
        <v>8.1199999999995995</v>
      </c>
      <c r="AO1815" s="6">
        <f t="shared" si="143"/>
        <v>1.9206004311507907E-15</v>
      </c>
      <c r="AP1815" s="6">
        <f t="shared" si="144"/>
        <v>0.99999999999999978</v>
      </c>
      <c r="AR1815" s="6">
        <f t="shared" si="145"/>
        <v>8.1199999999995995</v>
      </c>
      <c r="AS1815" s="6">
        <f t="shared" si="146"/>
        <v>1.9206004311507907E-15</v>
      </c>
    </row>
    <row r="1816" spans="39:45">
      <c r="AM1816" s="6">
        <v>8.1299999999995993</v>
      </c>
      <c r="AN1816" s="6">
        <f t="shared" si="142"/>
        <v>8.1299999999995993</v>
      </c>
      <c r="AO1816" s="6">
        <f t="shared" si="143"/>
        <v>1.7707228653370359E-15</v>
      </c>
      <c r="AP1816" s="6">
        <f t="shared" si="144"/>
        <v>0.99999999999999978</v>
      </c>
      <c r="AR1816" s="6">
        <f t="shared" si="145"/>
        <v>8.1299999999995993</v>
      </c>
      <c r="AS1816" s="6">
        <f t="shared" si="146"/>
        <v>1.7707228653370359E-15</v>
      </c>
    </row>
    <row r="1817" spans="39:45">
      <c r="AM1817" s="6">
        <v>8.1399999999995991</v>
      </c>
      <c r="AN1817" s="6">
        <f t="shared" si="142"/>
        <v>8.1399999999995991</v>
      </c>
      <c r="AO1817" s="6">
        <f t="shared" si="143"/>
        <v>1.6323780234075333E-15</v>
      </c>
      <c r="AP1817" s="6">
        <f t="shared" si="144"/>
        <v>0.99999999999999978</v>
      </c>
      <c r="AR1817" s="6">
        <f t="shared" si="145"/>
        <v>8.1399999999995991</v>
      </c>
      <c r="AS1817" s="6">
        <f t="shared" si="146"/>
        <v>1.6323780234075333E-15</v>
      </c>
    </row>
    <row r="1818" spans="39:45">
      <c r="AM1818" s="6">
        <v>8.1499999999996007</v>
      </c>
      <c r="AN1818" s="6">
        <f t="shared" si="142"/>
        <v>8.1499999999996007</v>
      </c>
      <c r="AO1818" s="6">
        <f t="shared" si="143"/>
        <v>1.5046914517130942E-15</v>
      </c>
      <c r="AP1818" s="6">
        <f t="shared" si="144"/>
        <v>0.99999999999999978</v>
      </c>
      <c r="AR1818" s="6">
        <f t="shared" si="145"/>
        <v>8.1499999999996007</v>
      </c>
      <c r="AS1818" s="6">
        <f t="shared" si="146"/>
        <v>1.5046914517130942E-15</v>
      </c>
    </row>
    <row r="1819" spans="39:45">
      <c r="AM1819" s="6">
        <v>8.1599999999996005</v>
      </c>
      <c r="AN1819" s="6">
        <f t="shared" si="142"/>
        <v>8.1599999999996005</v>
      </c>
      <c r="AO1819" s="6">
        <f t="shared" si="143"/>
        <v>1.3868539848486609E-15</v>
      </c>
      <c r="AP1819" s="6">
        <f t="shared" si="144"/>
        <v>0.99999999999999978</v>
      </c>
      <c r="AR1819" s="6">
        <f t="shared" si="145"/>
        <v>8.1599999999996005</v>
      </c>
      <c r="AS1819" s="6">
        <f t="shared" si="146"/>
        <v>1.3868539848486609E-15</v>
      </c>
    </row>
    <row r="1820" spans="39:45">
      <c r="AM1820" s="6">
        <v>8.1699999999996002</v>
      </c>
      <c r="AN1820" s="6">
        <f t="shared" si="142"/>
        <v>8.1699999999996002</v>
      </c>
      <c r="AO1820" s="6">
        <f t="shared" si="143"/>
        <v>1.2781169497042325E-15</v>
      </c>
      <c r="AP1820" s="6">
        <f t="shared" si="144"/>
        <v>0.99999999999999989</v>
      </c>
      <c r="AR1820" s="6">
        <f t="shared" si="145"/>
        <v>8.1699999999996002</v>
      </c>
      <c r="AS1820" s="6">
        <f t="shared" si="146"/>
        <v>1.2781169497042325E-15</v>
      </c>
    </row>
    <row r="1821" spans="39:45">
      <c r="AM1821" s="6">
        <v>8.1799999999996</v>
      </c>
      <c r="AN1821" s="6">
        <f t="shared" si="142"/>
        <v>8.1799999999996</v>
      </c>
      <c r="AO1821" s="6">
        <f t="shared" si="143"/>
        <v>1.1777877158231864E-15</v>
      </c>
      <c r="AP1821" s="6">
        <f t="shared" si="144"/>
        <v>0.99999999999999989</v>
      </c>
      <c r="AR1821" s="6">
        <f t="shared" si="145"/>
        <v>8.1799999999996</v>
      </c>
      <c r="AS1821" s="6">
        <f t="shared" si="146"/>
        <v>1.1777877158231864E-15</v>
      </c>
    </row>
    <row r="1822" spans="39:45">
      <c r="AM1822" s="6">
        <v>8.1899999999995998</v>
      </c>
      <c r="AN1822" s="6">
        <f t="shared" si="142"/>
        <v>8.1899999999995998</v>
      </c>
      <c r="AO1822" s="6">
        <f t="shared" si="143"/>
        <v>1.0852255675118795E-15</v>
      </c>
      <c r="AP1822" s="6">
        <f t="shared" si="144"/>
        <v>0.99999999999999989</v>
      </c>
      <c r="AR1822" s="6">
        <f t="shared" si="145"/>
        <v>8.1899999999995998</v>
      </c>
      <c r="AS1822" s="6">
        <f t="shared" si="146"/>
        <v>1.0852255675118795E-15</v>
      </c>
    </row>
    <row r="1823" spans="39:45">
      <c r="AM1823" s="6">
        <v>8.1999999999995996</v>
      </c>
      <c r="AN1823" s="6">
        <f t="shared" si="142"/>
        <v>8.1999999999995996</v>
      </c>
      <c r="AO1823" s="6">
        <f t="shared" si="143"/>
        <v>9.9983787485299999E-16</v>
      </c>
      <c r="AP1823" s="6">
        <f t="shared" si="144"/>
        <v>0.99999999999999989</v>
      </c>
      <c r="AR1823" s="6">
        <f t="shared" si="145"/>
        <v>8.1999999999995996</v>
      </c>
      <c r="AS1823" s="6">
        <f t="shared" si="146"/>
        <v>9.9983787485299999E-16</v>
      </c>
    </row>
    <row r="1824" spans="39:45">
      <c r="AM1824" s="6">
        <v>8.2099999999995994</v>
      </c>
      <c r="AN1824" s="6">
        <f t="shared" si="142"/>
        <v>8.2099999999995994</v>
      </c>
      <c r="AO1824" s="6">
        <f t="shared" si="143"/>
        <v>9.2107654236613918E-16</v>
      </c>
      <c r="AP1824" s="6">
        <f t="shared" si="144"/>
        <v>0.99999999999999989</v>
      </c>
      <c r="AR1824" s="6">
        <f t="shared" si="145"/>
        <v>8.2099999999995994</v>
      </c>
      <c r="AS1824" s="6">
        <f t="shared" si="146"/>
        <v>9.2107654236613918E-16</v>
      </c>
    </row>
    <row r="1825" spans="39:45">
      <c r="AM1825" s="6">
        <v>8.2199999999995992</v>
      </c>
      <c r="AN1825" s="6">
        <f t="shared" si="142"/>
        <v>8.2199999999995992</v>
      </c>
      <c r="AO1825" s="6">
        <f t="shared" si="143"/>
        <v>8.4843471554221546E-16</v>
      </c>
      <c r="AP1825" s="6">
        <f t="shared" si="144"/>
        <v>0.99999999999999989</v>
      </c>
      <c r="AR1825" s="6">
        <f t="shared" si="145"/>
        <v>8.2199999999995992</v>
      </c>
      <c r="AS1825" s="6">
        <f t="shared" si="146"/>
        <v>8.4843471554221546E-16</v>
      </c>
    </row>
    <row r="1826" spans="39:45">
      <c r="AM1826" s="6">
        <v>8.2299999999996007</v>
      </c>
      <c r="AN1826" s="6">
        <f t="shared" si="142"/>
        <v>8.2299999999996007</v>
      </c>
      <c r="AO1826" s="6">
        <f t="shared" si="143"/>
        <v>7.8144372685968264E-16</v>
      </c>
      <c r="AP1826" s="6">
        <f t="shared" si="144"/>
        <v>0.99999999999999989</v>
      </c>
      <c r="AR1826" s="6">
        <f t="shared" si="145"/>
        <v>8.2299999999996007</v>
      </c>
      <c r="AS1826" s="6">
        <f t="shared" si="146"/>
        <v>7.8144372685968264E-16</v>
      </c>
    </row>
    <row r="1827" spans="39:45">
      <c r="AM1827" s="6">
        <v>8.2399999999996005</v>
      </c>
      <c r="AN1827" s="6">
        <f t="shared" si="142"/>
        <v>8.2399999999996005</v>
      </c>
      <c r="AO1827" s="6">
        <f t="shared" si="143"/>
        <v>7.1967026417759177E-16</v>
      </c>
      <c r="AP1827" s="6">
        <f t="shared" si="144"/>
        <v>0.99999999999999989</v>
      </c>
      <c r="AR1827" s="6">
        <f t="shared" si="145"/>
        <v>8.2399999999996005</v>
      </c>
      <c r="AS1827" s="6">
        <f t="shared" si="146"/>
        <v>7.1967026417759177E-16</v>
      </c>
    </row>
    <row r="1828" spans="39:45">
      <c r="AM1828" s="6">
        <v>8.2499999999996003</v>
      </c>
      <c r="AN1828" s="6">
        <f t="shared" si="142"/>
        <v>8.2499999999996003</v>
      </c>
      <c r="AO1828" s="6">
        <f t="shared" si="143"/>
        <v>6.6271374559905998E-16</v>
      </c>
      <c r="AP1828" s="6">
        <f t="shared" si="144"/>
        <v>0.99999999999999989</v>
      </c>
      <c r="AR1828" s="6">
        <f t="shared" si="145"/>
        <v>8.2499999999996003</v>
      </c>
      <c r="AS1828" s="6">
        <f t="shared" si="146"/>
        <v>6.6271374559905998E-16</v>
      </c>
    </row>
    <row r="1829" spans="39:45">
      <c r="AM1829" s="6">
        <v>8.2599999999996001</v>
      </c>
      <c r="AN1829" s="6">
        <f t="shared" si="142"/>
        <v>8.2599999999996001</v>
      </c>
      <c r="AO1829" s="6">
        <f t="shared" si="143"/>
        <v>6.1020388601547641E-16</v>
      </c>
      <c r="AP1829" s="6">
        <f t="shared" si="144"/>
        <v>0.99999999999999989</v>
      </c>
      <c r="AR1829" s="6">
        <f t="shared" si="145"/>
        <v>8.2599999999996001</v>
      </c>
      <c r="AS1829" s="6">
        <f t="shared" si="146"/>
        <v>6.1020388601547641E-16</v>
      </c>
    </row>
    <row r="1830" spans="39:45">
      <c r="AM1830" s="6">
        <v>8.2699999999995999</v>
      </c>
      <c r="AN1830" s="6">
        <f t="shared" si="142"/>
        <v>8.2699999999995999</v>
      </c>
      <c r="AO1830" s="6">
        <f t="shared" si="143"/>
        <v>5.6179844158093431E-16</v>
      </c>
      <c r="AP1830" s="6">
        <f t="shared" si="144"/>
        <v>0.99999999999999989</v>
      </c>
      <c r="AR1830" s="6">
        <f t="shared" si="145"/>
        <v>8.2699999999995999</v>
      </c>
      <c r="AS1830" s="6">
        <f t="shared" si="146"/>
        <v>5.6179844158093431E-16</v>
      </c>
    </row>
    <row r="1831" spans="39:45">
      <c r="AM1831" s="6">
        <v>8.2799999999995997</v>
      </c>
      <c r="AN1831" s="6">
        <f t="shared" si="142"/>
        <v>8.2799999999995997</v>
      </c>
      <c r="AO1831" s="6">
        <f t="shared" si="143"/>
        <v>5.1718111933476666E-16</v>
      </c>
      <c r="AP1831" s="6">
        <f t="shared" si="144"/>
        <v>0.99999999999999989</v>
      </c>
      <c r="AR1831" s="6">
        <f t="shared" si="145"/>
        <v>8.2799999999995997</v>
      </c>
      <c r="AS1831" s="6">
        <f t="shared" si="146"/>
        <v>5.1718111933476666E-16</v>
      </c>
    </row>
    <row r="1832" spans="39:45">
      <c r="AM1832" s="6">
        <v>8.2899999999995995</v>
      </c>
      <c r="AN1832" s="6">
        <f t="shared" si="142"/>
        <v>8.2899999999995995</v>
      </c>
      <c r="AO1832" s="6">
        <f t="shared" si="143"/>
        <v>4.7605964009095434E-16</v>
      </c>
      <c r="AP1832" s="6">
        <f t="shared" si="144"/>
        <v>0.99999999999999989</v>
      </c>
      <c r="AR1832" s="6">
        <f t="shared" si="145"/>
        <v>8.2899999999995995</v>
      </c>
      <c r="AS1832" s="6">
        <f t="shared" si="146"/>
        <v>4.7605964009095434E-16</v>
      </c>
    </row>
    <row r="1833" spans="39:45">
      <c r="AM1833" s="6">
        <v>8.2999999999995993</v>
      </c>
      <c r="AN1833" s="6">
        <f t="shared" si="142"/>
        <v>8.2999999999995993</v>
      </c>
      <c r="AO1833" s="6">
        <f t="shared" si="143"/>
        <v>4.3816394355239274E-16</v>
      </c>
      <c r="AP1833" s="6">
        <f t="shared" si="144"/>
        <v>1</v>
      </c>
      <c r="AR1833" s="6">
        <f t="shared" si="145"/>
        <v>8.2999999999995993</v>
      </c>
      <c r="AS1833" s="6">
        <f t="shared" si="146"/>
        <v>4.3816394355239274E-16</v>
      </c>
    </row>
    <row r="1834" spans="39:45">
      <c r="AM1834" s="6">
        <v>8.3099999999996008</v>
      </c>
      <c r="AN1834" s="6">
        <f t="shared" si="142"/>
        <v>8.3099999999996008</v>
      </c>
      <c r="AO1834" s="6">
        <f t="shared" si="143"/>
        <v>4.0324452538860229E-16</v>
      </c>
      <c r="AP1834" s="6">
        <f t="shared" si="144"/>
        <v>1</v>
      </c>
      <c r="AR1834" s="6">
        <f t="shared" si="145"/>
        <v>8.3099999999996008</v>
      </c>
      <c r="AS1834" s="6">
        <f t="shared" si="146"/>
        <v>4.0324452538860229E-16</v>
      </c>
    </row>
    <row r="1835" spans="39:45">
      <c r="AM1835" s="6">
        <v>8.3199999999996006</v>
      </c>
      <c r="AN1835" s="6">
        <f t="shared" si="142"/>
        <v>8.3199999999996006</v>
      </c>
      <c r="AO1835" s="6">
        <f t="shared" si="143"/>
        <v>3.7107089674236844E-16</v>
      </c>
      <c r="AP1835" s="6">
        <f t="shared" si="144"/>
        <v>1</v>
      </c>
      <c r="AR1835" s="6">
        <f t="shared" si="145"/>
        <v>8.3199999999996006</v>
      </c>
      <c r="AS1835" s="6">
        <f t="shared" si="146"/>
        <v>3.7107089674236844E-16</v>
      </c>
    </row>
    <row r="1836" spans="39:45">
      <c r="AM1836" s="6">
        <v>8.3299999999996004</v>
      </c>
      <c r="AN1836" s="6">
        <f t="shared" si="142"/>
        <v>8.3299999999996004</v>
      </c>
      <c r="AO1836" s="6">
        <f t="shared" si="143"/>
        <v>3.4143015730693347E-16</v>
      </c>
      <c r="AP1836" s="6">
        <f t="shared" si="144"/>
        <v>1</v>
      </c>
      <c r="AR1836" s="6">
        <f t="shared" si="145"/>
        <v>8.3299999999996004</v>
      </c>
      <c r="AS1836" s="6">
        <f t="shared" si="146"/>
        <v>3.4143015730693347E-16</v>
      </c>
    </row>
    <row r="1837" spans="39:45">
      <c r="AM1837" s="6">
        <v>8.3399999999996002</v>
      </c>
      <c r="AN1837" s="6">
        <f t="shared" si="142"/>
        <v>8.3399999999996002</v>
      </c>
      <c r="AO1837" s="6">
        <f t="shared" si="143"/>
        <v>3.1412567374473216E-16</v>
      </c>
      <c r="AP1837" s="6">
        <f t="shared" si="144"/>
        <v>1</v>
      </c>
      <c r="AR1837" s="6">
        <f t="shared" si="145"/>
        <v>8.3399999999996002</v>
      </c>
      <c r="AS1837" s="6">
        <f t="shared" si="146"/>
        <v>3.1412567374473216E-16</v>
      </c>
    </row>
    <row r="1838" spans="39:45">
      <c r="AM1838" s="6">
        <v>8.3499999999996</v>
      </c>
      <c r="AN1838" s="6">
        <f t="shared" si="142"/>
        <v>8.3499999999996</v>
      </c>
      <c r="AO1838" s="6">
        <f t="shared" si="143"/>
        <v>2.8897585580395465E-16</v>
      </c>
      <c r="AP1838" s="6">
        <f t="shared" si="144"/>
        <v>1</v>
      </c>
      <c r="AR1838" s="6">
        <f t="shared" si="145"/>
        <v>8.3499999999996</v>
      </c>
      <c r="AS1838" s="6">
        <f t="shared" si="146"/>
        <v>2.8897585580395465E-16</v>
      </c>
    </row>
    <row r="1839" spans="39:45">
      <c r="AM1839" s="6">
        <v>8.3599999999995998</v>
      </c>
      <c r="AN1839" s="6">
        <f t="shared" si="142"/>
        <v>8.3599999999995998</v>
      </c>
      <c r="AO1839" s="6">
        <f t="shared" si="143"/>
        <v>2.6581302303382811E-16</v>
      </c>
      <c r="AP1839" s="6">
        <f t="shared" si="144"/>
        <v>1</v>
      </c>
      <c r="AR1839" s="6">
        <f t="shared" si="145"/>
        <v>8.3599999999995998</v>
      </c>
      <c r="AS1839" s="6">
        <f t="shared" si="146"/>
        <v>2.6581302303382811E-16</v>
      </c>
    </row>
    <row r="1840" spans="39:45">
      <c r="AM1840" s="6">
        <v>8.3699999999995995</v>
      </c>
      <c r="AN1840" s="6">
        <f t="shared" si="142"/>
        <v>8.3699999999995995</v>
      </c>
      <c r="AO1840" s="6">
        <f t="shared" si="143"/>
        <v>2.4448235550606665E-16</v>
      </c>
      <c r="AP1840" s="6">
        <f t="shared" si="144"/>
        <v>1</v>
      </c>
      <c r="AR1840" s="6">
        <f t="shared" si="145"/>
        <v>8.3699999999995995</v>
      </c>
      <c r="AS1840" s="6">
        <f t="shared" si="146"/>
        <v>2.4448235550606665E-16</v>
      </c>
    </row>
    <row r="1841" spans="39:45">
      <c r="AM1841" s="6">
        <v>8.3799999999995993</v>
      </c>
      <c r="AN1841" s="6">
        <f t="shared" si="142"/>
        <v>8.3799999999995993</v>
      </c>
      <c r="AO1841" s="6">
        <f t="shared" si="143"/>
        <v>2.2484092242095072E-16</v>
      </c>
      <c r="AP1841" s="6">
        <f t="shared" si="144"/>
        <v>1</v>
      </c>
      <c r="AR1841" s="6">
        <f t="shared" si="145"/>
        <v>8.3799999999995993</v>
      </c>
      <c r="AS1841" s="6">
        <f t="shared" si="146"/>
        <v>2.2484092242095072E-16</v>
      </c>
    </row>
    <row r="1842" spans="39:45">
      <c r="AM1842" s="6">
        <v>8.3899999999995991</v>
      </c>
      <c r="AN1842" s="6">
        <f t="shared" si="142"/>
        <v>8.3899999999995991</v>
      </c>
      <c r="AO1842" s="6">
        <f t="shared" si="143"/>
        <v>2.0675678291462127E-16</v>
      </c>
      <c r="AP1842" s="6">
        <f t="shared" si="144"/>
        <v>1</v>
      </c>
      <c r="AR1842" s="6">
        <f t="shared" si="145"/>
        <v>8.3899999999995991</v>
      </c>
      <c r="AS1842" s="6">
        <f t="shared" si="146"/>
        <v>2.0675678291462127E-16</v>
      </c>
    </row>
    <row r="1843" spans="39:45">
      <c r="AM1843" s="6">
        <v>8.3999999999996007</v>
      </c>
      <c r="AN1843" s="6">
        <f t="shared" si="142"/>
        <v>8.3999999999996007</v>
      </c>
      <c r="AO1843" s="6">
        <f t="shared" si="143"/>
        <v>1.9010815379143394E-16</v>
      </c>
      <c r="AP1843" s="6">
        <f t="shared" si="144"/>
        <v>1</v>
      </c>
      <c r="AR1843" s="6">
        <f t="shared" si="145"/>
        <v>8.3999999999996007</v>
      </c>
      <c r="AS1843" s="6">
        <f t="shared" si="146"/>
        <v>1.9010815379143394E-16</v>
      </c>
    </row>
    <row r="1844" spans="39:45">
      <c r="AM1844" s="6">
        <v>8.4099999999996005</v>
      </c>
      <c r="AN1844" s="6">
        <f t="shared" si="142"/>
        <v>8.4099999999996005</v>
      </c>
      <c r="AO1844" s="6">
        <f t="shared" si="143"/>
        <v>1.7478263928393875E-16</v>
      </c>
      <c r="AP1844" s="6">
        <f t="shared" si="144"/>
        <v>1</v>
      </c>
      <c r="AR1844" s="6">
        <f t="shared" si="145"/>
        <v>8.4099999999996005</v>
      </c>
      <c r="AS1844" s="6">
        <f t="shared" si="146"/>
        <v>1.7478263928393875E-16</v>
      </c>
    </row>
    <row r="1845" spans="39:45">
      <c r="AM1845" s="6">
        <v>8.4199999999996002</v>
      </c>
      <c r="AN1845" s="6">
        <f t="shared" si="142"/>
        <v>8.4199999999996002</v>
      </c>
      <c r="AO1845" s="6">
        <f t="shared" si="143"/>
        <v>1.6067651829500839E-16</v>
      </c>
      <c r="AP1845" s="6">
        <f t="shared" si="144"/>
        <v>1</v>
      </c>
      <c r="AR1845" s="6">
        <f t="shared" si="145"/>
        <v>8.4199999999996002</v>
      </c>
      <c r="AS1845" s="6">
        <f t="shared" si="146"/>
        <v>1.6067651829500839E-16</v>
      </c>
    </row>
    <row r="1846" spans="39:45">
      <c r="AM1846" s="6">
        <v>8.4299999999996</v>
      </c>
      <c r="AN1846" s="6">
        <f t="shared" si="142"/>
        <v>8.4299999999996</v>
      </c>
      <c r="AO1846" s="6">
        <f t="shared" si="143"/>
        <v>1.4769408490392048E-16</v>
      </c>
      <c r="AP1846" s="6">
        <f t="shared" si="144"/>
        <v>1</v>
      </c>
      <c r="AR1846" s="6">
        <f t="shared" si="145"/>
        <v>8.4299999999996</v>
      </c>
      <c r="AS1846" s="6">
        <f t="shared" si="146"/>
        <v>1.4769408490392048E-16</v>
      </c>
    </row>
    <row r="1847" spans="39:45">
      <c r="AM1847" s="6">
        <v>8.4399999999995998</v>
      </c>
      <c r="AN1847" s="6">
        <f t="shared" si="142"/>
        <v>8.4399999999995998</v>
      </c>
      <c r="AO1847" s="6">
        <f t="shared" si="143"/>
        <v>1.357470382221785E-16</v>
      </c>
      <c r="AP1847" s="6">
        <f t="shared" si="144"/>
        <v>1</v>
      </c>
      <c r="AR1847" s="6">
        <f t="shared" si="145"/>
        <v>8.4399999999995998</v>
      </c>
      <c r="AS1847" s="6">
        <f t="shared" si="146"/>
        <v>1.357470382221785E-16</v>
      </c>
    </row>
    <row r="1848" spans="39:45">
      <c r="AM1848" s="6">
        <v>8.4499999999995996</v>
      </c>
      <c r="AN1848" s="6">
        <f t="shared" si="142"/>
        <v>8.4499999999995996</v>
      </c>
      <c r="AO1848" s="6">
        <f t="shared" si="143"/>
        <v>1.2475391796749642E-16</v>
      </c>
      <c r="AP1848" s="6">
        <f t="shared" si="144"/>
        <v>1</v>
      </c>
      <c r="AR1848" s="6">
        <f t="shared" si="145"/>
        <v>8.4499999999995996</v>
      </c>
      <c r="AS1848" s="6">
        <f t="shared" si="146"/>
        <v>1.2475391796749642E-16</v>
      </c>
    </row>
    <row r="1849" spans="39:45">
      <c r="AM1849" s="6">
        <v>8.4599999999995994</v>
      </c>
      <c r="AN1849" s="6">
        <f t="shared" si="142"/>
        <v>8.4599999999995994</v>
      </c>
      <c r="AO1849" s="6">
        <f t="shared" si="143"/>
        <v>1.1463958238691524E-16</v>
      </c>
      <c r="AP1849" s="6">
        <f t="shared" si="144"/>
        <v>1</v>
      </c>
      <c r="AR1849" s="6">
        <f t="shared" si="145"/>
        <v>8.4599999999995994</v>
      </c>
      <c r="AS1849" s="6">
        <f t="shared" si="146"/>
        <v>1.1463958238691524E-16</v>
      </c>
    </row>
    <row r="1850" spans="39:45">
      <c r="AM1850" s="6">
        <v>8.4699999999995992</v>
      </c>
      <c r="AN1850" s="6">
        <f t="shared" si="142"/>
        <v>8.4699999999995992</v>
      </c>
      <c r="AO1850" s="6">
        <f t="shared" si="143"/>
        <v>1.053347254039278E-16</v>
      </c>
      <c r="AP1850" s="6">
        <f t="shared" si="144"/>
        <v>1</v>
      </c>
      <c r="AR1850" s="6">
        <f t="shared" si="145"/>
        <v>8.4699999999995992</v>
      </c>
      <c r="AS1850" s="6">
        <f t="shared" si="146"/>
        <v>1.053347254039278E-16</v>
      </c>
    </row>
    <row r="1851" spans="39:45">
      <c r="AM1851" s="6">
        <v>8.4799999999996007</v>
      </c>
      <c r="AN1851" s="6">
        <f t="shared" si="142"/>
        <v>8.4799999999996007</v>
      </c>
      <c r="AO1851" s="6">
        <f t="shared" si="143"/>
        <v>9.6775430091103181E-17</v>
      </c>
      <c r="AP1851" s="6">
        <f t="shared" si="144"/>
        <v>1</v>
      </c>
      <c r="AR1851" s="6">
        <f t="shared" si="145"/>
        <v>8.4799999999996007</v>
      </c>
      <c r="AS1851" s="6">
        <f t="shared" si="146"/>
        <v>9.6775430091103181E-17</v>
      </c>
    </row>
    <row r="1852" spans="39:45">
      <c r="AM1852" s="6">
        <v>8.4899999999996005</v>
      </c>
      <c r="AN1852" s="6">
        <f t="shared" si="142"/>
        <v>8.4899999999996005</v>
      </c>
      <c r="AO1852" s="6">
        <f t="shared" si="143"/>
        <v>8.8902755780174126E-17</v>
      </c>
      <c r="AP1852" s="6">
        <f t="shared" si="144"/>
        <v>1</v>
      </c>
      <c r="AR1852" s="6">
        <f t="shared" si="145"/>
        <v>8.4899999999996005</v>
      </c>
      <c r="AS1852" s="6">
        <f t="shared" si="146"/>
        <v>8.8902755780174126E-17</v>
      </c>
    </row>
    <row r="1853" spans="39:45">
      <c r="AM1853" s="6">
        <v>8.4999999999996003</v>
      </c>
      <c r="AN1853" s="6">
        <f t="shared" si="142"/>
        <v>8.4999999999996003</v>
      </c>
      <c r="AO1853" s="6">
        <f t="shared" si="143"/>
        <v>8.1662356316972848E-17</v>
      </c>
      <c r="AP1853" s="6">
        <f t="shared" si="144"/>
        <v>1</v>
      </c>
      <c r="AR1853" s="6">
        <f t="shared" si="145"/>
        <v>8.4999999999996003</v>
      </c>
      <c r="AS1853" s="6">
        <f t="shared" si="146"/>
        <v>8.1662356316972848E-17</v>
      </c>
    </row>
    <row r="1854" spans="39:45">
      <c r="AM1854" s="6">
        <v>8.5099999999996001</v>
      </c>
      <c r="AN1854" s="6">
        <f t="shared" si="142"/>
        <v>8.5099999999996001</v>
      </c>
      <c r="AO1854" s="6">
        <f t="shared" si="143"/>
        <v>7.5004127150194627E-17</v>
      </c>
      <c r="AP1854" s="6">
        <f t="shared" si="144"/>
        <v>1</v>
      </c>
      <c r="AR1854" s="6">
        <f t="shared" si="145"/>
        <v>8.5099999999996001</v>
      </c>
      <c r="AS1854" s="6">
        <f t="shared" si="146"/>
        <v>7.5004127150194627E-17</v>
      </c>
    </row>
    <row r="1855" spans="39:45">
      <c r="AM1855" s="6">
        <v>8.5199999999995999</v>
      </c>
      <c r="AN1855" s="6">
        <f t="shared" si="142"/>
        <v>8.5199999999995999</v>
      </c>
      <c r="AO1855" s="6">
        <f t="shared" si="143"/>
        <v>6.888187911143662E-17</v>
      </c>
      <c r="AP1855" s="6">
        <f t="shared" si="144"/>
        <v>1</v>
      </c>
      <c r="AR1855" s="6">
        <f t="shared" si="145"/>
        <v>8.5199999999995999</v>
      </c>
      <c r="AS1855" s="6">
        <f t="shared" si="146"/>
        <v>6.888187911143662E-17</v>
      </c>
    </row>
    <row r="1856" spans="39:45">
      <c r="AM1856" s="6">
        <v>8.5299999999995997</v>
      </c>
      <c r="AN1856" s="6">
        <f t="shared" si="142"/>
        <v>8.5299999999995997</v>
      </c>
      <c r="AO1856" s="6">
        <f t="shared" si="143"/>
        <v>6.325303690046374E-17</v>
      </c>
      <c r="AP1856" s="6">
        <f t="shared" si="144"/>
        <v>1</v>
      </c>
      <c r="AR1856" s="6">
        <f t="shared" si="145"/>
        <v>8.5299999999995997</v>
      </c>
      <c r="AS1856" s="6">
        <f t="shared" si="146"/>
        <v>6.325303690046374E-17</v>
      </c>
    </row>
    <row r="1857" spans="39:45">
      <c r="AM1857" s="6">
        <v>8.5399999999995995</v>
      </c>
      <c r="AN1857" s="6">
        <f t="shared" si="142"/>
        <v>8.5399999999995995</v>
      </c>
      <c r="AO1857" s="6">
        <f t="shared" si="143"/>
        <v>5.8078360434908297E-17</v>
      </c>
      <c r="AP1857" s="6">
        <f t="shared" si="144"/>
        <v>1</v>
      </c>
      <c r="AR1857" s="6">
        <f t="shared" si="145"/>
        <v>8.5399999999995995</v>
      </c>
      <c r="AS1857" s="6">
        <f t="shared" si="146"/>
        <v>5.8078360434908297E-17</v>
      </c>
    </row>
    <row r="1858" spans="39:45">
      <c r="AM1858" s="6">
        <v>8.5499999999995993</v>
      </c>
      <c r="AN1858" s="6">
        <f t="shared" si="142"/>
        <v>8.5499999999995993</v>
      </c>
      <c r="AO1858" s="6">
        <f t="shared" si="143"/>
        <v>5.3321687358417082E-17</v>
      </c>
      <c r="AP1858" s="6">
        <f t="shared" si="144"/>
        <v>1</v>
      </c>
      <c r="AR1858" s="6">
        <f t="shared" si="145"/>
        <v>8.5499999999995993</v>
      </c>
      <c r="AS1858" s="6">
        <f t="shared" si="146"/>
        <v>5.3321687358417082E-17</v>
      </c>
    </row>
    <row r="1859" spans="39:45">
      <c r="AM1859" s="6">
        <v>8.5599999999996008</v>
      </c>
      <c r="AN1859" s="6">
        <f t="shared" ref="AN1859:AN1922" si="147">AM1859+$C$2</f>
        <v>8.5599999999996008</v>
      </c>
      <c r="AO1859" s="6">
        <f t="shared" ref="AO1859:AO1922" si="148">NORMDIST(AN1859,$C$2,$C$3,FALSE)</f>
        <v>4.8949695126400963E-17</v>
      </c>
      <c r="AP1859" s="6">
        <f t="shared" ref="AP1859:AP1922" si="149">NORMDIST(AN1859,$C$2,$C$3,TRUE)</f>
        <v>1</v>
      </c>
      <c r="AR1859" s="6">
        <f t="shared" si="145"/>
        <v>8.5599999999996008</v>
      </c>
      <c r="AS1859" s="6">
        <f t="shared" si="146"/>
        <v>4.8949695126400963E-17</v>
      </c>
    </row>
    <row r="1860" spans="39:45">
      <c r="AM1860" s="6">
        <v>8.5699999999996006</v>
      </c>
      <c r="AN1860" s="6">
        <f t="shared" si="147"/>
        <v>8.5699999999996006</v>
      </c>
      <c r="AO1860" s="6">
        <f t="shared" si="148"/>
        <v>4.4931681204648137E-17</v>
      </c>
      <c r="AP1860" s="6">
        <f t="shared" si="149"/>
        <v>1</v>
      </c>
      <c r="AR1860" s="6">
        <f t="shared" ref="AR1860:AR1923" si="150">AM1860</f>
        <v>8.5699999999996006</v>
      </c>
      <c r="AS1860" s="6">
        <f t="shared" ref="AS1860:AS1923" si="151">NORMDIST(AR1860,0,1,FALSE)</f>
        <v>4.4931681204648137E-17</v>
      </c>
    </row>
    <row r="1861" spans="39:45">
      <c r="AM1861" s="6">
        <v>8.5799999999996004</v>
      </c>
      <c r="AN1861" s="6">
        <f t="shared" si="147"/>
        <v>8.5799999999996004</v>
      </c>
      <c r="AO1861" s="6">
        <f t="shared" si="148"/>
        <v>4.1239360023791457E-17</v>
      </c>
      <c r="AP1861" s="6">
        <f t="shared" si="149"/>
        <v>1</v>
      </c>
      <c r="AR1861" s="6">
        <f t="shared" si="150"/>
        <v>8.5799999999996004</v>
      </c>
      <c r="AS1861" s="6">
        <f t="shared" si="151"/>
        <v>4.1239360023791457E-17</v>
      </c>
    </row>
    <row r="1862" spans="39:45">
      <c r="AM1862" s="6">
        <v>8.5899999999996002</v>
      </c>
      <c r="AN1862" s="6">
        <f t="shared" si="147"/>
        <v>8.5899999999996002</v>
      </c>
      <c r="AO1862" s="6">
        <f t="shared" si="148"/>
        <v>3.7846675432603274E-17</v>
      </c>
      <c r="AP1862" s="6">
        <f t="shared" si="149"/>
        <v>1</v>
      </c>
      <c r="AR1862" s="6">
        <f t="shared" si="150"/>
        <v>8.5899999999996002</v>
      </c>
      <c r="AS1862" s="6">
        <f t="shared" si="151"/>
        <v>3.7846675432603274E-17</v>
      </c>
    </row>
    <row r="1863" spans="39:45">
      <c r="AM1863" s="6">
        <v>8.5999999999996</v>
      </c>
      <c r="AN1863" s="6">
        <f t="shared" si="147"/>
        <v>8.5999999999996</v>
      </c>
      <c r="AO1863" s="6">
        <f t="shared" si="148"/>
        <v>3.4729627485781508E-17</v>
      </c>
      <c r="AP1863" s="6">
        <f t="shared" si="149"/>
        <v>1</v>
      </c>
      <c r="AR1863" s="6">
        <f t="shared" si="150"/>
        <v>8.5999999999996</v>
      </c>
      <c r="AS1863" s="6">
        <f t="shared" si="151"/>
        <v>3.4729627485781508E-17</v>
      </c>
    </row>
    <row r="1864" spans="39:45">
      <c r="AM1864" s="6">
        <v>8.6099999999995998</v>
      </c>
      <c r="AN1864" s="6">
        <f t="shared" si="147"/>
        <v>8.6099999999995998</v>
      </c>
      <c r="AO1864" s="6">
        <f t="shared" si="148"/>
        <v>3.186611248792043E-17</v>
      </c>
      <c r="AP1864" s="6">
        <f t="shared" si="149"/>
        <v>1</v>
      </c>
      <c r="AR1864" s="6">
        <f t="shared" si="150"/>
        <v>8.6099999999995998</v>
      </c>
      <c r="AS1864" s="6">
        <f t="shared" si="151"/>
        <v>3.186611248792043E-17</v>
      </c>
    </row>
    <row r="1865" spans="39:45">
      <c r="AM1865" s="6">
        <v>8.6199999999995995</v>
      </c>
      <c r="AN1865" s="6">
        <f t="shared" si="147"/>
        <v>8.6199999999995995</v>
      </c>
      <c r="AO1865" s="6">
        <f t="shared" si="148"/>
        <v>2.9235775295115118E-17</v>
      </c>
      <c r="AP1865" s="6">
        <f t="shared" si="149"/>
        <v>1</v>
      </c>
      <c r="AR1865" s="6">
        <f t="shared" si="150"/>
        <v>8.6199999999995995</v>
      </c>
      <c r="AS1865" s="6">
        <f t="shared" si="151"/>
        <v>2.9235775295115118E-17</v>
      </c>
    </row>
    <row r="1866" spans="39:45">
      <c r="AM1866" s="6">
        <v>8.6299999999995993</v>
      </c>
      <c r="AN1866" s="6">
        <f t="shared" si="147"/>
        <v>8.6299999999995993</v>
      </c>
      <c r="AO1866" s="6">
        <f t="shared" si="148"/>
        <v>2.6819872949618156E-17</v>
      </c>
      <c r="AP1866" s="6">
        <f t="shared" si="149"/>
        <v>1</v>
      </c>
      <c r="AR1866" s="6">
        <f t="shared" si="150"/>
        <v>8.6299999999995993</v>
      </c>
      <c r="AS1866" s="6">
        <f t="shared" si="151"/>
        <v>2.6819872949618156E-17</v>
      </c>
    </row>
    <row r="1867" spans="39:45">
      <c r="AM1867" s="6">
        <v>8.6399999999995991</v>
      </c>
      <c r="AN1867" s="6">
        <f t="shared" si="147"/>
        <v>8.6399999999995991</v>
      </c>
      <c r="AO1867" s="6">
        <f t="shared" si="148"/>
        <v>2.4601148791553881E-17</v>
      </c>
      <c r="AP1867" s="6">
        <f t="shared" si="149"/>
        <v>1</v>
      </c>
      <c r="AR1867" s="6">
        <f t="shared" si="150"/>
        <v>8.6399999999995991</v>
      </c>
      <c r="AS1867" s="6">
        <f t="shared" si="151"/>
        <v>2.4601148791553881E-17</v>
      </c>
    </row>
    <row r="1868" spans="39:45">
      <c r="AM1868" s="6">
        <v>8.6499999999996007</v>
      </c>
      <c r="AN1868" s="6">
        <f t="shared" si="147"/>
        <v>8.6499999999996007</v>
      </c>
      <c r="AO1868" s="6">
        <f t="shared" si="148"/>
        <v>2.2563716255284249E-17</v>
      </c>
      <c r="AP1868" s="6">
        <f t="shared" si="149"/>
        <v>1</v>
      </c>
      <c r="AR1868" s="6">
        <f t="shared" si="150"/>
        <v>8.6499999999996007</v>
      </c>
      <c r="AS1868" s="6">
        <f t="shared" si="151"/>
        <v>2.2563716255284249E-17</v>
      </c>
    </row>
    <row r="1869" spans="39:45">
      <c r="AM1869" s="6">
        <v>8.6599999999996005</v>
      </c>
      <c r="AN1869" s="6">
        <f t="shared" si="147"/>
        <v>8.6599999999996005</v>
      </c>
      <c r="AO1869" s="6">
        <f t="shared" si="148"/>
        <v>2.0692951616965276E-17</v>
      </c>
      <c r="AP1869" s="6">
        <f t="shared" si="149"/>
        <v>1</v>
      </c>
      <c r="AR1869" s="6">
        <f t="shared" si="150"/>
        <v>8.6599999999996005</v>
      </c>
      <c r="AS1869" s="6">
        <f t="shared" si="151"/>
        <v>2.0692951616965276E-17</v>
      </c>
    </row>
    <row r="1870" spans="39:45">
      <c r="AM1870" s="6">
        <v>8.6699999999996002</v>
      </c>
      <c r="AN1870" s="6">
        <f t="shared" si="147"/>
        <v>8.6699999999996002</v>
      </c>
      <c r="AO1870" s="6">
        <f t="shared" si="148"/>
        <v>1.8975395014464796E-17</v>
      </c>
      <c r="AP1870" s="6">
        <f t="shared" si="149"/>
        <v>1</v>
      </c>
      <c r="AR1870" s="6">
        <f t="shared" si="150"/>
        <v>8.6699999999996002</v>
      </c>
      <c r="AS1870" s="6">
        <f t="shared" si="151"/>
        <v>1.8975395014464796E-17</v>
      </c>
    </row>
    <row r="1871" spans="39:45">
      <c r="AM1871" s="6">
        <v>8.6799999999996</v>
      </c>
      <c r="AN1871" s="6">
        <f t="shared" si="147"/>
        <v>8.6799999999996</v>
      </c>
      <c r="AO1871" s="6">
        <f t="shared" si="148"/>
        <v>1.7398659111466551E-17</v>
      </c>
      <c r="AP1871" s="6">
        <f t="shared" si="149"/>
        <v>1</v>
      </c>
      <c r="AR1871" s="6">
        <f t="shared" si="150"/>
        <v>8.6799999999996</v>
      </c>
      <c r="AS1871" s="6">
        <f t="shared" si="151"/>
        <v>1.7398659111466551E-17</v>
      </c>
    </row>
    <row r="1872" spans="39:45">
      <c r="AM1872" s="6">
        <v>8.6899999999995998</v>
      </c>
      <c r="AN1872" s="6">
        <f t="shared" si="147"/>
        <v>8.6899999999995998</v>
      </c>
      <c r="AO1872" s="6">
        <f t="shared" si="148"/>
        <v>1.5951344824490596E-17</v>
      </c>
      <c r="AP1872" s="6">
        <f t="shared" si="149"/>
        <v>1</v>
      </c>
      <c r="AR1872" s="6">
        <f t="shared" si="150"/>
        <v>8.6899999999995998</v>
      </c>
      <c r="AS1872" s="6">
        <f t="shared" si="151"/>
        <v>1.5951344824490596E-17</v>
      </c>
    </row>
    <row r="1873" spans="39:45">
      <c r="AM1873" s="6">
        <v>8.6999999999995996</v>
      </c>
      <c r="AN1873" s="6">
        <f t="shared" si="147"/>
        <v>8.6999999999995996</v>
      </c>
      <c r="AO1873" s="6">
        <f t="shared" si="148"/>
        <v>1.4622963575057386E-17</v>
      </c>
      <c r="AP1873" s="6">
        <f t="shared" si="149"/>
        <v>1</v>
      </c>
      <c r="AR1873" s="6">
        <f t="shared" si="150"/>
        <v>8.6999999999995996</v>
      </c>
      <c r="AS1873" s="6">
        <f t="shared" si="151"/>
        <v>1.4622963575057386E-17</v>
      </c>
    </row>
    <row r="1874" spans="39:45">
      <c r="AM1874" s="6">
        <v>8.7099999999995994</v>
      </c>
      <c r="AN1874" s="6">
        <f t="shared" si="147"/>
        <v>8.7099999999995994</v>
      </c>
      <c r="AO1874" s="6">
        <f t="shared" si="148"/>
        <v>1.3403865569499522E-17</v>
      </c>
      <c r="AP1874" s="6">
        <f t="shared" si="149"/>
        <v>1</v>
      </c>
      <c r="AR1874" s="6">
        <f t="shared" si="150"/>
        <v>8.7099999999995994</v>
      </c>
      <c r="AS1874" s="6">
        <f t="shared" si="151"/>
        <v>1.3403865569499522E-17</v>
      </c>
    </row>
    <row r="1875" spans="39:45">
      <c r="AM1875" s="6">
        <v>8.7199999999995992</v>
      </c>
      <c r="AN1875" s="6">
        <f t="shared" si="147"/>
        <v>8.7199999999995992</v>
      </c>
      <c r="AO1875" s="6">
        <f t="shared" si="148"/>
        <v>1.2285173646244051E-17</v>
      </c>
      <c r="AP1875" s="6">
        <f t="shared" si="149"/>
        <v>1</v>
      </c>
      <c r="AR1875" s="6">
        <f t="shared" si="150"/>
        <v>8.7199999999995992</v>
      </c>
      <c r="AS1875" s="6">
        <f t="shared" si="151"/>
        <v>1.2285173646244051E-17</v>
      </c>
    </row>
    <row r="1876" spans="39:45">
      <c r="AM1876" s="6">
        <v>8.7299999999996007</v>
      </c>
      <c r="AN1876" s="6">
        <f t="shared" si="147"/>
        <v>8.7299999999996007</v>
      </c>
      <c r="AO1876" s="6">
        <f t="shared" si="148"/>
        <v>1.1258722264957179E-17</v>
      </c>
      <c r="AP1876" s="6">
        <f t="shared" si="149"/>
        <v>1</v>
      </c>
      <c r="AR1876" s="6">
        <f t="shared" si="150"/>
        <v>8.7299999999996007</v>
      </c>
      <c r="AS1876" s="6">
        <f t="shared" si="151"/>
        <v>1.1258722264957179E-17</v>
      </c>
    </row>
    <row r="1877" spans="39:45">
      <c r="AM1877" s="6">
        <v>8.7399999999996005</v>
      </c>
      <c r="AN1877" s="6">
        <f t="shared" si="147"/>
        <v>8.7399999999996005</v>
      </c>
      <c r="AO1877" s="6">
        <f t="shared" si="148"/>
        <v>1.0317001243955878E-17</v>
      </c>
      <c r="AP1877" s="6">
        <f t="shared" si="149"/>
        <v>1</v>
      </c>
      <c r="AR1877" s="6">
        <f t="shared" si="150"/>
        <v>8.7399999999996005</v>
      </c>
      <c r="AS1877" s="6">
        <f t="shared" si="151"/>
        <v>1.0317001243955878E-17</v>
      </c>
    </row>
    <row r="1878" spans="39:45">
      <c r="AM1878" s="6">
        <v>8.7499999999996003</v>
      </c>
      <c r="AN1878" s="6">
        <f t="shared" si="147"/>
        <v>8.7499999999996003</v>
      </c>
      <c r="AO1878" s="6">
        <f t="shared" si="148"/>
        <v>9.4531038819358989E-18</v>
      </c>
      <c r="AP1878" s="6">
        <f t="shared" si="149"/>
        <v>1</v>
      </c>
      <c r="AR1878" s="6">
        <f t="shared" si="150"/>
        <v>8.7499999999996003</v>
      </c>
      <c r="AS1878" s="6">
        <f t="shared" si="151"/>
        <v>9.4531038819358989E-18</v>
      </c>
    </row>
    <row r="1879" spans="39:45">
      <c r="AM1879" s="6">
        <v>8.7599999999996001</v>
      </c>
      <c r="AN1879" s="6">
        <f t="shared" si="147"/>
        <v>8.7599999999996001</v>
      </c>
      <c r="AO1879" s="6">
        <f t="shared" si="148"/>
        <v>8.6606791275234929E-18</v>
      </c>
      <c r="AP1879" s="6">
        <f t="shared" si="149"/>
        <v>1</v>
      </c>
      <c r="AR1879" s="6">
        <f t="shared" si="150"/>
        <v>8.7599999999996001</v>
      </c>
      <c r="AS1879" s="6">
        <f t="shared" si="151"/>
        <v>8.6606791275234929E-18</v>
      </c>
    </row>
    <row r="1880" spans="39:45">
      <c r="AM1880" s="6">
        <v>8.7699999999995999</v>
      </c>
      <c r="AN1880" s="6">
        <f t="shared" si="147"/>
        <v>8.7699999999995999</v>
      </c>
      <c r="AO1880" s="6">
        <f t="shared" si="148"/>
        <v>7.9338874855663797E-18</v>
      </c>
      <c r="AP1880" s="6">
        <f t="shared" si="149"/>
        <v>1</v>
      </c>
      <c r="AR1880" s="6">
        <f t="shared" si="150"/>
        <v>8.7699999999995999</v>
      </c>
      <c r="AS1880" s="6">
        <f t="shared" si="151"/>
        <v>7.9338874855663797E-18</v>
      </c>
    </row>
    <row r="1881" spans="39:45">
      <c r="AM1881" s="6">
        <v>8.7799999999995997</v>
      </c>
      <c r="AN1881" s="6">
        <f t="shared" si="147"/>
        <v>8.7799999999995997</v>
      </c>
      <c r="AO1881" s="6">
        <f t="shared" si="148"/>
        <v>7.2673603726136089E-18</v>
      </c>
      <c r="AP1881" s="6">
        <f t="shared" si="149"/>
        <v>1</v>
      </c>
      <c r="AR1881" s="6">
        <f t="shared" si="150"/>
        <v>8.7799999999995997</v>
      </c>
      <c r="AS1881" s="6">
        <f t="shared" si="151"/>
        <v>7.2673603726136089E-18</v>
      </c>
    </row>
    <row r="1882" spans="39:45">
      <c r="AM1882" s="6">
        <v>8.7899999999995995</v>
      </c>
      <c r="AN1882" s="6">
        <f t="shared" si="147"/>
        <v>8.7899999999995995</v>
      </c>
      <c r="AO1882" s="6">
        <f t="shared" si="148"/>
        <v>6.6561626558093039E-18</v>
      </c>
      <c r="AP1882" s="6">
        <f t="shared" si="149"/>
        <v>1</v>
      </c>
      <c r="AR1882" s="6">
        <f t="shared" si="150"/>
        <v>8.7899999999995995</v>
      </c>
      <c r="AS1882" s="6">
        <f t="shared" si="151"/>
        <v>6.6561626558093039E-18</v>
      </c>
    </row>
    <row r="1883" spans="39:45">
      <c r="AM1883" s="6">
        <v>8.7999999999995993</v>
      </c>
      <c r="AN1883" s="6">
        <f t="shared" si="147"/>
        <v>8.7999999999995993</v>
      </c>
      <c r="AO1883" s="6">
        <f t="shared" si="148"/>
        <v>6.0957581295839438E-18</v>
      </c>
      <c r="AP1883" s="6">
        <f t="shared" si="149"/>
        <v>1</v>
      </c>
      <c r="AR1883" s="6">
        <f t="shared" si="150"/>
        <v>8.7999999999995993</v>
      </c>
      <c r="AS1883" s="6">
        <f t="shared" si="151"/>
        <v>6.0957581295839438E-18</v>
      </c>
    </row>
    <row r="1884" spans="39:45">
      <c r="AM1884" s="6">
        <v>8.8099999999996008</v>
      </c>
      <c r="AN1884" s="6">
        <f t="shared" si="147"/>
        <v>8.8099999999996008</v>
      </c>
      <c r="AO1884" s="6">
        <f t="shared" si="148"/>
        <v>5.5819777031783301E-18</v>
      </c>
      <c r="AP1884" s="6">
        <f t="shared" si="149"/>
        <v>1</v>
      </c>
      <c r="AR1884" s="6">
        <f t="shared" si="150"/>
        <v>8.8099999999996008</v>
      </c>
      <c r="AS1884" s="6">
        <f t="shared" si="151"/>
        <v>5.5819777031783301E-18</v>
      </c>
    </row>
    <row r="1885" spans="39:45">
      <c r="AM1885" s="6">
        <v>8.8199999999996006</v>
      </c>
      <c r="AN1885" s="6">
        <f t="shared" si="147"/>
        <v>8.8199999999996006</v>
      </c>
      <c r="AO1885" s="6">
        <f t="shared" si="148"/>
        <v>5.1109900892977775E-18</v>
      </c>
      <c r="AP1885" s="6">
        <f t="shared" si="149"/>
        <v>1</v>
      </c>
      <c r="AR1885" s="6">
        <f t="shared" si="150"/>
        <v>8.8199999999996006</v>
      </c>
      <c r="AS1885" s="6">
        <f t="shared" si="151"/>
        <v>5.1109900892977775E-18</v>
      </c>
    </row>
    <row r="1886" spans="39:45">
      <c r="AM1886" s="6">
        <v>8.8299999999996004</v>
      </c>
      <c r="AN1886" s="6">
        <f t="shared" si="147"/>
        <v>8.8299999999996004</v>
      </c>
      <c r="AO1886" s="6">
        <f t="shared" si="148"/>
        <v>4.6792748001600202E-18</v>
      </c>
      <c r="AP1886" s="6">
        <f t="shared" si="149"/>
        <v>1</v>
      </c>
      <c r="AR1886" s="6">
        <f t="shared" si="150"/>
        <v>8.8299999999996004</v>
      </c>
      <c r="AS1886" s="6">
        <f t="shared" si="151"/>
        <v>4.6792748001600202E-18</v>
      </c>
    </row>
    <row r="1887" spans="39:45">
      <c r="AM1887" s="6">
        <v>8.8399999999996002</v>
      </c>
      <c r="AN1887" s="6">
        <f t="shared" si="147"/>
        <v>8.8399999999996002</v>
      </c>
      <c r="AO1887" s="6">
        <f t="shared" si="148"/>
        <v>4.2835972719778045E-18</v>
      </c>
      <c r="AP1887" s="6">
        <f t="shared" si="149"/>
        <v>1</v>
      </c>
      <c r="AR1887" s="6">
        <f t="shared" si="150"/>
        <v>8.8399999999996002</v>
      </c>
      <c r="AS1887" s="6">
        <f t="shared" si="151"/>
        <v>4.2835972719778045E-18</v>
      </c>
    </row>
    <row r="1888" spans="39:45">
      <c r="AM1888" s="6">
        <v>8.8499999999996</v>
      </c>
      <c r="AN1888" s="6">
        <f t="shared" si="147"/>
        <v>8.8499999999996</v>
      </c>
      <c r="AO1888" s="6">
        <f t="shared" si="148"/>
        <v>3.9209859525780166E-18</v>
      </c>
      <c r="AP1888" s="6">
        <f t="shared" si="149"/>
        <v>1</v>
      </c>
      <c r="AR1888" s="6">
        <f t="shared" si="150"/>
        <v>8.8499999999996</v>
      </c>
      <c r="AS1888" s="6">
        <f t="shared" si="151"/>
        <v>3.9209859525780166E-18</v>
      </c>
    </row>
    <row r="1889" spans="39:45">
      <c r="AM1889" s="6">
        <v>8.8599999999995998</v>
      </c>
      <c r="AN1889" s="6">
        <f t="shared" si="147"/>
        <v>8.8599999999995998</v>
      </c>
      <c r="AO1889" s="6">
        <f t="shared" si="148"/>
        <v>3.5887111995008761E-18</v>
      </c>
      <c r="AP1889" s="6">
        <f t="shared" si="149"/>
        <v>1</v>
      </c>
      <c r="AR1889" s="6">
        <f t="shared" si="150"/>
        <v>8.8599999999995998</v>
      </c>
      <c r="AS1889" s="6">
        <f t="shared" si="151"/>
        <v>3.5887111995008761E-18</v>
      </c>
    </row>
    <row r="1890" spans="39:45">
      <c r="AM1890" s="6">
        <v>8.8699999999995995</v>
      </c>
      <c r="AN1890" s="6">
        <f t="shared" si="147"/>
        <v>8.8699999999995995</v>
      </c>
      <c r="AO1890" s="6">
        <f t="shared" si="148"/>
        <v>3.2842658476093051E-18</v>
      </c>
      <c r="AP1890" s="6">
        <f t="shared" si="149"/>
        <v>1</v>
      </c>
      <c r="AR1890" s="6">
        <f t="shared" si="150"/>
        <v>8.8699999999995995</v>
      </c>
      <c r="AS1890" s="6">
        <f t="shared" si="151"/>
        <v>3.2842658476093051E-18</v>
      </c>
    </row>
    <row r="1891" spans="39:45">
      <c r="AM1891" s="6">
        <v>8.8799999999995993</v>
      </c>
      <c r="AN1891" s="6">
        <f t="shared" si="147"/>
        <v>8.8799999999995993</v>
      </c>
      <c r="AO1891" s="6">
        <f t="shared" si="148"/>
        <v>3.0053473160468814E-18</v>
      </c>
      <c r="AP1891" s="6">
        <f t="shared" si="149"/>
        <v>1</v>
      </c>
      <c r="AR1891" s="6">
        <f t="shared" si="150"/>
        <v>8.8799999999995993</v>
      </c>
      <c r="AS1891" s="6">
        <f t="shared" si="151"/>
        <v>3.0053473160468814E-18</v>
      </c>
    </row>
    <row r="1892" spans="39:45">
      <c r="AM1892" s="6">
        <v>8.8899999999995991</v>
      </c>
      <c r="AN1892" s="6">
        <f t="shared" si="147"/>
        <v>8.8899999999995991</v>
      </c>
      <c r="AO1892" s="6">
        <f t="shared" si="148"/>
        <v>2.7498411343753568E-18</v>
      </c>
      <c r="AP1892" s="6">
        <f t="shared" si="149"/>
        <v>1</v>
      </c>
      <c r="AR1892" s="6">
        <f t="shared" si="150"/>
        <v>8.8899999999995991</v>
      </c>
      <c r="AS1892" s="6">
        <f t="shared" si="151"/>
        <v>2.7498411343753568E-18</v>
      </c>
    </row>
    <row r="1893" spans="39:45">
      <c r="AM1893" s="6">
        <v>8.8999999999996007</v>
      </c>
      <c r="AN1893" s="6">
        <f t="shared" si="147"/>
        <v>8.8999999999996007</v>
      </c>
      <c r="AO1893" s="6">
        <f t="shared" si="148"/>
        <v>2.5158057769603599E-18</v>
      </c>
      <c r="AP1893" s="6">
        <f t="shared" si="149"/>
        <v>1</v>
      </c>
      <c r="AR1893" s="6">
        <f t="shared" si="150"/>
        <v>8.8999999999996007</v>
      </c>
      <c r="AS1893" s="6">
        <f t="shared" si="151"/>
        <v>2.5158057769603599E-18</v>
      </c>
    </row>
    <row r="1894" spans="39:45">
      <c r="AM1894" s="6">
        <v>8.9099999999996005</v>
      </c>
      <c r="AN1894" s="6">
        <f t="shared" si="147"/>
        <v>8.9099999999996005</v>
      </c>
      <c r="AO1894" s="6">
        <f t="shared" si="148"/>
        <v>2.3014587032132041E-18</v>
      </c>
      <c r="AP1894" s="6">
        <f t="shared" si="149"/>
        <v>1</v>
      </c>
      <c r="AR1894" s="6">
        <f t="shared" si="150"/>
        <v>8.9099999999996005</v>
      </c>
      <c r="AS1894" s="6">
        <f t="shared" si="151"/>
        <v>2.3014587032132041E-18</v>
      </c>
    </row>
    <row r="1895" spans="39:45">
      <c r="AM1895" s="6">
        <v>8.9199999999996002</v>
      </c>
      <c r="AN1895" s="6">
        <f t="shared" si="147"/>
        <v>8.9199999999996002</v>
      </c>
      <c r="AO1895" s="6">
        <f t="shared" si="148"/>
        <v>2.1051635091883536E-18</v>
      </c>
      <c r="AP1895" s="6">
        <f t="shared" si="149"/>
        <v>1</v>
      </c>
      <c r="AR1895" s="6">
        <f t="shared" si="150"/>
        <v>8.9199999999996002</v>
      </c>
      <c r="AS1895" s="6">
        <f t="shared" si="151"/>
        <v>2.1051635091883536E-18</v>
      </c>
    </row>
    <row r="1896" spans="39:45">
      <c r="AM1896" s="6">
        <v>8.9299999999996</v>
      </c>
      <c r="AN1896" s="6">
        <f t="shared" si="147"/>
        <v>8.9299999999996</v>
      </c>
      <c r="AO1896" s="6">
        <f t="shared" si="148"/>
        <v>1.9254181033312767E-18</v>
      </c>
      <c r="AP1896" s="6">
        <f t="shared" si="149"/>
        <v>1</v>
      </c>
      <c r="AR1896" s="6">
        <f t="shared" si="150"/>
        <v>8.9299999999996</v>
      </c>
      <c r="AS1896" s="6">
        <f t="shared" si="151"/>
        <v>1.9254181033312767E-18</v>
      </c>
    </row>
    <row r="1897" spans="39:45">
      <c r="AM1897" s="6">
        <v>8.9399999999995998</v>
      </c>
      <c r="AN1897" s="6">
        <f t="shared" si="147"/>
        <v>8.9399999999995998</v>
      </c>
      <c r="AO1897" s="6">
        <f t="shared" si="148"/>
        <v>1.7608438259094057E-18</v>
      </c>
      <c r="AP1897" s="6">
        <f t="shared" si="149"/>
        <v>1</v>
      </c>
      <c r="AR1897" s="6">
        <f t="shared" si="150"/>
        <v>8.9399999999995998</v>
      </c>
      <c r="AS1897" s="6">
        <f t="shared" si="151"/>
        <v>1.7608438259094057E-18</v>
      </c>
    </row>
    <row r="1898" spans="39:45">
      <c r="AM1898" s="6">
        <v>8.9499999999995996</v>
      </c>
      <c r="AN1898" s="6">
        <f t="shared" si="147"/>
        <v>8.9499999999995996</v>
      </c>
      <c r="AO1898" s="6">
        <f t="shared" si="148"/>
        <v>1.6101754378873656E-18</v>
      </c>
      <c r="AP1898" s="6">
        <f t="shared" si="149"/>
        <v>1</v>
      </c>
      <c r="AR1898" s="6">
        <f t="shared" si="150"/>
        <v>8.9499999999995996</v>
      </c>
      <c r="AS1898" s="6">
        <f t="shared" si="151"/>
        <v>1.6101754378873656E-18</v>
      </c>
    </row>
    <row r="1899" spans="39:45">
      <c r="AM1899" s="6">
        <v>8.9599999999995994</v>
      </c>
      <c r="AN1899" s="6">
        <f t="shared" si="147"/>
        <v>8.9599999999995994</v>
      </c>
      <c r="AO1899" s="6">
        <f t="shared" si="148"/>
        <v>1.4722519107597187E-18</v>
      </c>
      <c r="AP1899" s="6">
        <f t="shared" si="149"/>
        <v>1</v>
      </c>
      <c r="AR1899" s="6">
        <f t="shared" si="150"/>
        <v>8.9599999999995994</v>
      </c>
      <c r="AS1899" s="6">
        <f t="shared" si="151"/>
        <v>1.4722519107597187E-18</v>
      </c>
    </row>
    <row r="1900" spans="39:45">
      <c r="AM1900" s="6">
        <v>8.9699999999995992</v>
      </c>
      <c r="AN1900" s="6">
        <f t="shared" si="147"/>
        <v>8.9699999999995992</v>
      </c>
      <c r="AO1900" s="6">
        <f t="shared" si="148"/>
        <v>1.3460079541690607E-18</v>
      </c>
      <c r="AP1900" s="6">
        <f t="shared" si="149"/>
        <v>1</v>
      </c>
      <c r="AR1900" s="6">
        <f t="shared" si="150"/>
        <v>8.9699999999995992</v>
      </c>
      <c r="AS1900" s="6">
        <f t="shared" si="151"/>
        <v>1.3460079541690607E-18</v>
      </c>
    </row>
    <row r="1901" spans="39:45">
      <c r="AM1901" s="6">
        <v>8.9799999999996007</v>
      </c>
      <c r="AN1901" s="6">
        <f t="shared" si="147"/>
        <v>8.9799999999996007</v>
      </c>
      <c r="AO1901" s="6">
        <f t="shared" si="148"/>
        <v>1.2304662230451152E-18</v>
      </c>
      <c r="AP1901" s="6">
        <f t="shared" si="149"/>
        <v>1</v>
      </c>
      <c r="AR1901" s="6">
        <f t="shared" si="150"/>
        <v>8.9799999999996007</v>
      </c>
      <c r="AS1901" s="6">
        <f t="shared" si="151"/>
        <v>1.2304662230451152E-18</v>
      </c>
    </row>
    <row r="1902" spans="39:45">
      <c r="AM1902" s="6">
        <v>8.9899999999996005</v>
      </c>
      <c r="AN1902" s="6">
        <f t="shared" si="147"/>
        <v>8.9899999999996005</v>
      </c>
      <c r="AO1902" s="6">
        <f t="shared" si="148"/>
        <v>1.1247301505338338E-18</v>
      </c>
      <c r="AP1902" s="6">
        <f t="shared" si="149"/>
        <v>1</v>
      </c>
      <c r="AR1902" s="6">
        <f t="shared" si="150"/>
        <v>8.9899999999996005</v>
      </c>
      <c r="AS1902" s="6">
        <f t="shared" si="151"/>
        <v>1.1247301505338338E-18</v>
      </c>
    </row>
    <row r="1903" spans="39:45">
      <c r="AM1903" s="6">
        <v>8.9999999999996003</v>
      </c>
      <c r="AN1903" s="6">
        <f t="shared" si="147"/>
        <v>8.9999999999996003</v>
      </c>
      <c r="AO1903" s="6">
        <f t="shared" si="148"/>
        <v>1.0279773571705873E-18</v>
      </c>
      <c r="AP1903" s="6">
        <f t="shared" si="149"/>
        <v>1</v>
      </c>
      <c r="AR1903" s="6">
        <f t="shared" si="150"/>
        <v>8.9999999999996003</v>
      </c>
      <c r="AS1903" s="6">
        <f t="shared" si="151"/>
        <v>1.0279773571705873E-18</v>
      </c>
    </row>
    <row r="1904" spans="39:45">
      <c r="AM1904" s="6">
        <v>9.0099999999996001</v>
      </c>
      <c r="AN1904" s="6">
        <f t="shared" si="147"/>
        <v>9.0099999999996001</v>
      </c>
      <c r="AO1904" s="6">
        <f t="shared" si="148"/>
        <v>9.3945359061704081E-19</v>
      </c>
      <c r="AP1904" s="6">
        <f t="shared" si="149"/>
        <v>1</v>
      </c>
      <c r="AR1904" s="6">
        <f t="shared" si="150"/>
        <v>9.0099999999996001</v>
      </c>
      <c r="AS1904" s="6">
        <f t="shared" si="151"/>
        <v>9.3945359061704081E-19</v>
      </c>
    </row>
    <row r="1905" spans="39:45">
      <c r="AM1905" s="6">
        <v>9.0199999999995999</v>
      </c>
      <c r="AN1905" s="6">
        <f t="shared" si="147"/>
        <v>9.0199999999995999</v>
      </c>
      <c r="AO1905" s="6">
        <f t="shared" si="148"/>
        <v>8.5846715384863258E-19</v>
      </c>
      <c r="AP1905" s="6">
        <f t="shared" si="149"/>
        <v>1</v>
      </c>
      <c r="AR1905" s="6">
        <f t="shared" si="150"/>
        <v>9.0199999999995999</v>
      </c>
      <c r="AS1905" s="6">
        <f t="shared" si="151"/>
        <v>8.5846715384863258E-19</v>
      </c>
    </row>
    <row r="1906" spans="39:45">
      <c r="AM1906" s="6">
        <v>9.0299999999995997</v>
      </c>
      <c r="AN1906" s="6">
        <f t="shared" si="147"/>
        <v>9.0299999999995997</v>
      </c>
      <c r="AO1906" s="6">
        <f t="shared" si="148"/>
        <v>7.8438378297352108E-19</v>
      </c>
      <c r="AP1906" s="6">
        <f t="shared" si="149"/>
        <v>1</v>
      </c>
      <c r="AR1906" s="6">
        <f t="shared" si="150"/>
        <v>9.0299999999995997</v>
      </c>
      <c r="AS1906" s="6">
        <f t="shared" si="151"/>
        <v>7.8438378297352108E-19</v>
      </c>
    </row>
    <row r="1907" spans="39:45">
      <c r="AM1907" s="6">
        <v>9.0399999999995995</v>
      </c>
      <c r="AN1907" s="6">
        <f t="shared" si="147"/>
        <v>9.0399999999995995</v>
      </c>
      <c r="AO1907" s="6">
        <f t="shared" si="148"/>
        <v>7.1662193890369313E-19</v>
      </c>
      <c r="AP1907" s="6">
        <f t="shared" si="149"/>
        <v>1</v>
      </c>
      <c r="AR1907" s="6">
        <f t="shared" si="150"/>
        <v>9.0399999999995995</v>
      </c>
      <c r="AS1907" s="6">
        <f t="shared" si="151"/>
        <v>7.1662193890369313E-19</v>
      </c>
    </row>
    <row r="1908" spans="39:45">
      <c r="AM1908" s="6">
        <v>9.0499999999995993</v>
      </c>
      <c r="AN1908" s="6">
        <f t="shared" si="147"/>
        <v>9.0499999999995993</v>
      </c>
      <c r="AO1908" s="6">
        <f t="shared" si="148"/>
        <v>6.5464847990456527E-19</v>
      </c>
      <c r="AP1908" s="6">
        <f t="shared" si="149"/>
        <v>1</v>
      </c>
      <c r="AR1908" s="6">
        <f t="shared" si="150"/>
        <v>9.0499999999995993</v>
      </c>
      <c r="AS1908" s="6">
        <f t="shared" si="151"/>
        <v>6.5464847990456527E-19</v>
      </c>
    </row>
    <row r="1909" spans="39:45">
      <c r="AM1909" s="6">
        <v>9.0599999999996008</v>
      </c>
      <c r="AN1909" s="6">
        <f t="shared" si="147"/>
        <v>9.0599999999996008</v>
      </c>
      <c r="AO1909" s="6">
        <f t="shared" si="148"/>
        <v>5.9797468463837264E-19</v>
      </c>
      <c r="AP1909" s="6">
        <f t="shared" si="149"/>
        <v>1</v>
      </c>
      <c r="AR1909" s="6">
        <f t="shared" si="150"/>
        <v>9.0599999999996008</v>
      </c>
      <c r="AS1909" s="6">
        <f t="shared" si="151"/>
        <v>5.9797468463837264E-19</v>
      </c>
    </row>
    <row r="1910" spans="39:45">
      <c r="AM1910" s="6">
        <v>9.0699999999996006</v>
      </c>
      <c r="AN1910" s="6">
        <f t="shared" si="147"/>
        <v>9.0699999999996006</v>
      </c>
      <c r="AO1910" s="6">
        <f t="shared" si="148"/>
        <v>5.4615259770549583E-19</v>
      </c>
      <c r="AP1910" s="6">
        <f t="shared" si="149"/>
        <v>1</v>
      </c>
      <c r="AR1910" s="6">
        <f t="shared" si="150"/>
        <v>9.0699999999996006</v>
      </c>
      <c r="AS1910" s="6">
        <f t="shared" si="151"/>
        <v>5.4615259770549583E-19</v>
      </c>
    </row>
    <row r="1911" spans="39:45">
      <c r="AM1911" s="6">
        <v>9.0799999999996004</v>
      </c>
      <c r="AN1911" s="6">
        <f t="shared" si="147"/>
        <v>9.0799999999996004</v>
      </c>
      <c r="AO1911" s="6">
        <f t="shared" si="148"/>
        <v>4.9877167189141637E-19</v>
      </c>
      <c r="AP1911" s="6">
        <f t="shared" si="149"/>
        <v>1</v>
      </c>
      <c r="AR1911" s="6">
        <f t="shared" si="150"/>
        <v>9.0799999999996004</v>
      </c>
      <c r="AS1911" s="6">
        <f t="shared" si="151"/>
        <v>4.9877167189141637E-19</v>
      </c>
    </row>
    <row r="1912" spans="39:45">
      <c r="AM1912" s="6">
        <v>9.0899999999996002</v>
      </c>
      <c r="AN1912" s="6">
        <f t="shared" si="147"/>
        <v>9.0899999999996002</v>
      </c>
      <c r="AO1912" s="6">
        <f t="shared" si="148"/>
        <v>4.554556833605895E-19</v>
      </c>
      <c r="AP1912" s="6">
        <f t="shared" si="149"/>
        <v>1</v>
      </c>
      <c r="AR1912" s="6">
        <f t="shared" si="150"/>
        <v>9.0899999999996002</v>
      </c>
      <c r="AS1912" s="6">
        <f t="shared" si="151"/>
        <v>4.554556833605895E-19</v>
      </c>
    </row>
    <row r="1913" spans="39:45">
      <c r="AM1913" s="6">
        <v>9.0999999999996</v>
      </c>
      <c r="AN1913" s="6">
        <f t="shared" si="147"/>
        <v>9.0999999999996</v>
      </c>
      <c r="AO1913" s="6">
        <f t="shared" si="148"/>
        <v>4.158598979130259E-19</v>
      </c>
      <c r="AP1913" s="6">
        <f t="shared" si="149"/>
        <v>1</v>
      </c>
      <c r="AR1913" s="6">
        <f t="shared" si="150"/>
        <v>9.0999999999996</v>
      </c>
      <c r="AS1913" s="6">
        <f t="shared" si="151"/>
        <v>4.158598979130259E-19</v>
      </c>
    </row>
    <row r="1914" spans="39:45">
      <c r="AM1914" s="6">
        <v>9.1099999999995998</v>
      </c>
      <c r="AN1914" s="6">
        <f t="shared" si="147"/>
        <v>9.1099999999995998</v>
      </c>
      <c r="AO1914" s="6">
        <f t="shared" si="148"/>
        <v>3.7966846814935669E-19</v>
      </c>
      <c r="AP1914" s="6">
        <f t="shared" si="149"/>
        <v>1</v>
      </c>
      <c r="AR1914" s="6">
        <f t="shared" si="150"/>
        <v>9.1099999999995998</v>
      </c>
      <c r="AS1914" s="6">
        <f t="shared" si="151"/>
        <v>3.7966846814935669E-19</v>
      </c>
    </row>
    <row r="1915" spans="39:45">
      <c r="AM1915" s="6">
        <v>9.1199999999995995</v>
      </c>
      <c r="AN1915" s="6">
        <f t="shared" si="147"/>
        <v>9.1199999999995995</v>
      </c>
      <c r="AO1915" s="6">
        <f t="shared" si="148"/>
        <v>3.4659204298455368E-19</v>
      </c>
      <c r="AP1915" s="6">
        <f t="shared" si="149"/>
        <v>1</v>
      </c>
      <c r="AR1915" s="6">
        <f t="shared" si="150"/>
        <v>9.1199999999995995</v>
      </c>
      <c r="AS1915" s="6">
        <f t="shared" si="151"/>
        <v>3.4659204298455368E-19</v>
      </c>
    </row>
    <row r="1916" spans="39:45">
      <c r="AM1916" s="6">
        <v>9.1299999999995993</v>
      </c>
      <c r="AN1916" s="6">
        <f t="shared" si="147"/>
        <v>9.1299999999995993</v>
      </c>
      <c r="AO1916" s="6">
        <f t="shared" si="148"/>
        <v>3.1636557242130751E-19</v>
      </c>
      <c r="AP1916" s="6">
        <f t="shared" si="149"/>
        <v>1</v>
      </c>
      <c r="AR1916" s="6">
        <f t="shared" si="150"/>
        <v>9.1299999999995993</v>
      </c>
      <c r="AS1916" s="6">
        <f t="shared" si="151"/>
        <v>3.1636557242130751E-19</v>
      </c>
    </row>
    <row r="1917" spans="39:45">
      <c r="AM1917" s="6">
        <v>9.1399999999995991</v>
      </c>
      <c r="AN1917" s="6">
        <f t="shared" si="147"/>
        <v>9.1399999999995991</v>
      </c>
      <c r="AO1917" s="6">
        <f t="shared" si="148"/>
        <v>2.8874629184951731E-19</v>
      </c>
      <c r="AP1917" s="6">
        <f t="shared" si="149"/>
        <v>1</v>
      </c>
      <c r="AR1917" s="6">
        <f t="shared" si="150"/>
        <v>9.1399999999995991</v>
      </c>
      <c r="AS1917" s="6">
        <f t="shared" si="151"/>
        <v>2.8874629184951731E-19</v>
      </c>
    </row>
    <row r="1918" spans="39:45">
      <c r="AM1918" s="6">
        <v>9.1499999999996007</v>
      </c>
      <c r="AN1918" s="6">
        <f t="shared" si="147"/>
        <v>9.1499999999996007</v>
      </c>
      <c r="AO1918" s="6">
        <f t="shared" si="148"/>
        <v>2.6351187138839098E-19</v>
      </c>
      <c r="AP1918" s="6">
        <f t="shared" si="149"/>
        <v>1</v>
      </c>
      <c r="AR1918" s="6">
        <f t="shared" si="150"/>
        <v>9.1499999999996007</v>
      </c>
      <c r="AS1918" s="6">
        <f t="shared" si="151"/>
        <v>2.6351187138839098E-19</v>
      </c>
    </row>
    <row r="1919" spans="39:45">
      <c r="AM1919" s="6">
        <v>9.1599999999996005</v>
      </c>
      <c r="AN1919" s="6">
        <f t="shared" si="147"/>
        <v>9.1599999999996005</v>
      </c>
      <c r="AO1919" s="6">
        <f t="shared" si="148"/>
        <v>2.4045871693944637E-19</v>
      </c>
      <c r="AP1919" s="6">
        <f t="shared" si="149"/>
        <v>1</v>
      </c>
      <c r="AR1919" s="6">
        <f t="shared" si="150"/>
        <v>9.1599999999996005</v>
      </c>
      <c r="AS1919" s="6">
        <f t="shared" si="151"/>
        <v>2.4045871693944637E-19</v>
      </c>
    </row>
    <row r="1920" spans="39:45">
      <c r="AM1920" s="6">
        <v>9.1699999999996002</v>
      </c>
      <c r="AN1920" s="6">
        <f t="shared" si="147"/>
        <v>9.1699999999996002</v>
      </c>
      <c r="AO1920" s="6">
        <f t="shared" si="148"/>
        <v>2.1940041068050627E-19</v>
      </c>
      <c r="AP1920" s="6">
        <f t="shared" si="149"/>
        <v>1</v>
      </c>
      <c r="AR1920" s="6">
        <f t="shared" si="150"/>
        <v>9.1699999999996002</v>
      </c>
      <c r="AS1920" s="6">
        <f t="shared" si="151"/>
        <v>2.1940041068050627E-19</v>
      </c>
    </row>
    <row r="1921" spans="39:45">
      <c r="AM1921" s="6">
        <v>9.1799999999996</v>
      </c>
      <c r="AN1921" s="6">
        <f t="shared" si="147"/>
        <v>9.1799999999996</v>
      </c>
      <c r="AO1921" s="6">
        <f t="shared" si="148"/>
        <v>2.0016627970925019E-19</v>
      </c>
      <c r="AP1921" s="6">
        <f t="shared" si="149"/>
        <v>1</v>
      </c>
      <c r="AR1921" s="6">
        <f t="shared" si="150"/>
        <v>9.1799999999996</v>
      </c>
      <c r="AS1921" s="6">
        <f t="shared" si="151"/>
        <v>2.0016627970925019E-19</v>
      </c>
    </row>
    <row r="1922" spans="39:45">
      <c r="AM1922" s="6">
        <v>9.1899999999995998</v>
      </c>
      <c r="AN1922" s="6">
        <f t="shared" si="147"/>
        <v>9.1899999999995998</v>
      </c>
      <c r="AO1922" s="6">
        <f t="shared" si="148"/>
        <v>1.8260008244630992E-19</v>
      </c>
      <c r="AP1922" s="6">
        <f t="shared" si="149"/>
        <v>1</v>
      </c>
      <c r="AR1922" s="6">
        <f t="shared" si="150"/>
        <v>9.1899999999995998</v>
      </c>
      <c r="AS1922" s="6">
        <f t="shared" si="151"/>
        <v>1.8260008244630992E-19</v>
      </c>
    </row>
    <row r="1923" spans="39:45">
      <c r="AM1923" s="6">
        <v>9.1999999999995996</v>
      </c>
      <c r="AN1923" s="6">
        <f t="shared" ref="AN1923:AN1986" si="152">AM1923+$C$2</f>
        <v>9.1999999999995996</v>
      </c>
      <c r="AO1923" s="6">
        <f t="shared" ref="AO1923:AO1986" si="153">NORMDIST(AN1923,$C$2,$C$3,FALSE)</f>
        <v>1.6655880323860474E-19</v>
      </c>
      <c r="AP1923" s="6">
        <f t="shared" ref="AP1923:AP1986" si="154">NORMDIST(AN1923,$C$2,$C$3,TRUE)</f>
        <v>1</v>
      </c>
      <c r="AR1923" s="6">
        <f t="shared" si="150"/>
        <v>9.1999999999995996</v>
      </c>
      <c r="AS1923" s="6">
        <f t="shared" si="151"/>
        <v>1.6655880323860474E-19</v>
      </c>
    </row>
    <row r="1924" spans="39:45">
      <c r="AM1924" s="6">
        <v>9.2099999999995994</v>
      </c>
      <c r="AN1924" s="6">
        <f t="shared" si="152"/>
        <v>9.2099999999995994</v>
      </c>
      <c r="AO1924" s="6">
        <f t="shared" si="153"/>
        <v>1.5191154636878882E-19</v>
      </c>
      <c r="AP1924" s="6">
        <f t="shared" si="154"/>
        <v>1</v>
      </c>
      <c r="AR1924" s="6">
        <f t="shared" ref="AR1924:AR1987" si="155">AM1924</f>
        <v>9.2099999999995994</v>
      </c>
      <c r="AS1924" s="6">
        <f t="shared" ref="AS1924:AS1987" si="156">NORMDIST(AR1924,0,1,FALSE)</f>
        <v>1.5191154636878882E-19</v>
      </c>
    </row>
    <row r="1925" spans="39:45">
      <c r="AM1925" s="6">
        <v>9.2199999999995992</v>
      </c>
      <c r="AN1925" s="6">
        <f t="shared" si="152"/>
        <v>9.2199999999995992</v>
      </c>
      <c r="AO1925" s="6">
        <f t="shared" si="153"/>
        <v>1.3853852138148801E-19</v>
      </c>
      <c r="AP1925" s="6">
        <f t="shared" si="154"/>
        <v>1</v>
      </c>
      <c r="AR1925" s="6">
        <f t="shared" si="155"/>
        <v>9.2199999999995992</v>
      </c>
      <c r="AS1925" s="6">
        <f t="shared" si="156"/>
        <v>1.3853852138148801E-19</v>
      </c>
    </row>
    <row r="1926" spans="39:45">
      <c r="AM1926" s="6">
        <v>9.2299999999996007</v>
      </c>
      <c r="AN1926" s="6">
        <f t="shared" si="152"/>
        <v>9.2299999999996007</v>
      </c>
      <c r="AO1926" s="6">
        <f t="shared" si="153"/>
        <v>1.2633011228619946E-19</v>
      </c>
      <c r="AP1926" s="6">
        <f t="shared" si="154"/>
        <v>1</v>
      </c>
      <c r="AR1926" s="6">
        <f t="shared" si="155"/>
        <v>9.2299999999996007</v>
      </c>
      <c r="AS1926" s="6">
        <f t="shared" si="156"/>
        <v>1.2633011228619946E-19</v>
      </c>
    </row>
    <row r="1927" spans="39:45">
      <c r="AM1927" s="6">
        <v>9.2399999999996005</v>
      </c>
      <c r="AN1927" s="6">
        <f t="shared" si="152"/>
        <v>9.2399999999996005</v>
      </c>
      <c r="AO1927" s="6">
        <f t="shared" si="153"/>
        <v>1.1518602379455807E-19</v>
      </c>
      <c r="AP1927" s="6">
        <f t="shared" si="154"/>
        <v>1</v>
      </c>
      <c r="AR1927" s="6">
        <f t="shared" si="155"/>
        <v>9.2399999999996005</v>
      </c>
      <c r="AS1927" s="6">
        <f t="shared" si="156"/>
        <v>1.1518602379455807E-19</v>
      </c>
    </row>
    <row r="1928" spans="39:45">
      <c r="AM1928" s="6">
        <v>9.2499999999996003</v>
      </c>
      <c r="AN1928" s="6">
        <f t="shared" si="152"/>
        <v>9.2499999999996003</v>
      </c>
      <c r="AO1928" s="6">
        <f t="shared" si="153"/>
        <v>1.050144983000917E-19</v>
      </c>
      <c r="AP1928" s="6">
        <f t="shared" si="154"/>
        <v>1</v>
      </c>
      <c r="AR1928" s="6">
        <f t="shared" si="155"/>
        <v>9.2499999999996003</v>
      </c>
      <c r="AS1928" s="6">
        <f t="shared" si="156"/>
        <v>1.050144983000917E-19</v>
      </c>
    </row>
    <row r="1929" spans="39:45">
      <c r="AM1929" s="6">
        <v>9.2599999999996001</v>
      </c>
      <c r="AN1929" s="6">
        <f t="shared" si="152"/>
        <v>9.2599999999996001</v>
      </c>
      <c r="AO1929" s="6">
        <f t="shared" si="153"/>
        <v>9.5731597815551236E-20</v>
      </c>
      <c r="AP1929" s="6">
        <f t="shared" si="154"/>
        <v>1</v>
      </c>
      <c r="AR1929" s="6">
        <f t="shared" si="155"/>
        <v>9.2599999999996001</v>
      </c>
      <c r="AS1929" s="6">
        <f t="shared" si="156"/>
        <v>9.5731597815551236E-20</v>
      </c>
    </row>
    <row r="1930" spans="39:45">
      <c r="AM1930" s="6">
        <v>9.2699999999995999</v>
      </c>
      <c r="AN1930" s="6">
        <f t="shared" si="152"/>
        <v>9.2699999999995999</v>
      </c>
      <c r="AO1930" s="6">
        <f t="shared" si="153"/>
        <v>8.726054554935194E-20</v>
      </c>
      <c r="AP1930" s="6">
        <f t="shared" si="154"/>
        <v>1</v>
      </c>
      <c r="AR1930" s="6">
        <f t="shared" si="155"/>
        <v>9.2699999999995999</v>
      </c>
      <c r="AS1930" s="6">
        <f t="shared" si="156"/>
        <v>8.726054554935194E-20</v>
      </c>
    </row>
    <row r="1931" spans="39:45">
      <c r="AM1931" s="6">
        <v>9.2799999999995997</v>
      </c>
      <c r="AN1931" s="6">
        <f t="shared" si="152"/>
        <v>9.2799999999995997</v>
      </c>
      <c r="AO1931" s="6">
        <f t="shared" si="153"/>
        <v>7.9531122232282777E-20</v>
      </c>
      <c r="AP1931" s="6">
        <f t="shared" si="154"/>
        <v>1</v>
      </c>
      <c r="AR1931" s="6">
        <f t="shared" si="155"/>
        <v>9.2799999999995997</v>
      </c>
      <c r="AS1931" s="6">
        <f t="shared" si="156"/>
        <v>7.9531122232282777E-20</v>
      </c>
    </row>
    <row r="1932" spans="39:45">
      <c r="AM1932" s="6">
        <v>9.2899999999995995</v>
      </c>
      <c r="AN1932" s="6">
        <f t="shared" si="152"/>
        <v>9.2899999999995995</v>
      </c>
      <c r="AO1932" s="6">
        <f t="shared" si="153"/>
        <v>7.2479112700870452E-20</v>
      </c>
      <c r="AP1932" s="6">
        <f t="shared" si="154"/>
        <v>1</v>
      </c>
      <c r="AR1932" s="6">
        <f t="shared" si="155"/>
        <v>9.2899999999995995</v>
      </c>
      <c r="AS1932" s="6">
        <f t="shared" si="156"/>
        <v>7.2479112700870452E-20</v>
      </c>
    </row>
    <row r="1933" spans="39:45">
      <c r="AM1933" s="6">
        <v>9.2999999999995993</v>
      </c>
      <c r="AN1933" s="6">
        <f t="shared" si="152"/>
        <v>9.2999999999995993</v>
      </c>
      <c r="AO1933" s="6">
        <f t="shared" si="153"/>
        <v>6.6045798607639458E-20</v>
      </c>
      <c r="AP1933" s="6">
        <f t="shared" si="154"/>
        <v>1</v>
      </c>
      <c r="AR1933" s="6">
        <f t="shared" si="155"/>
        <v>9.2999999999995993</v>
      </c>
      <c r="AS1933" s="6">
        <f t="shared" si="156"/>
        <v>6.6045798607639458E-20</v>
      </c>
    </row>
    <row r="1934" spans="39:45">
      <c r="AM1934" s="6">
        <v>9.3099999999996008</v>
      </c>
      <c r="AN1934" s="6">
        <f t="shared" si="152"/>
        <v>9.3099999999996008</v>
      </c>
      <c r="AO1934" s="6">
        <f t="shared" si="153"/>
        <v>6.0177493463251943E-20</v>
      </c>
      <c r="AP1934" s="6">
        <f t="shared" si="154"/>
        <v>1</v>
      </c>
      <c r="AR1934" s="6">
        <f t="shared" si="155"/>
        <v>9.3099999999996008</v>
      </c>
      <c r="AS1934" s="6">
        <f t="shared" si="156"/>
        <v>6.0177493463251943E-20</v>
      </c>
    </row>
    <row r="1935" spans="39:45">
      <c r="AM1935" s="6">
        <v>9.3199999999996006</v>
      </c>
      <c r="AN1935" s="6">
        <f t="shared" si="152"/>
        <v>9.3199999999996006</v>
      </c>
      <c r="AO1935" s="6">
        <f t="shared" si="153"/>
        <v>5.4825116523537029E-20</v>
      </c>
      <c r="AP1935" s="6">
        <f t="shared" si="154"/>
        <v>1</v>
      </c>
      <c r="AR1935" s="6">
        <f t="shared" si="155"/>
        <v>9.3199999999996006</v>
      </c>
      <c r="AS1935" s="6">
        <f t="shared" si="156"/>
        <v>5.4825116523537029E-20</v>
      </c>
    </row>
    <row r="1936" spans="39:45">
      <c r="AM1936" s="6">
        <v>9.3299999999996004</v>
      </c>
      <c r="AN1936" s="6">
        <f t="shared" si="152"/>
        <v>9.3299999999996004</v>
      </c>
      <c r="AO1936" s="6">
        <f t="shared" si="153"/>
        <v>4.994380231777262E-20</v>
      </c>
      <c r="AP1936" s="6">
        <f t="shared" si="154"/>
        <v>1</v>
      </c>
      <c r="AR1936" s="6">
        <f t="shared" si="155"/>
        <v>9.3299999999996004</v>
      </c>
      <c r="AS1936" s="6">
        <f t="shared" si="156"/>
        <v>4.994380231777262E-20</v>
      </c>
    </row>
    <row r="1937" spans="39:45">
      <c r="AM1937" s="6">
        <v>9.3399999999996002</v>
      </c>
      <c r="AN1937" s="6">
        <f t="shared" si="152"/>
        <v>9.3399999999996002</v>
      </c>
      <c r="AO1937" s="6">
        <f t="shared" si="153"/>
        <v>4.5492542875280304E-20</v>
      </c>
      <c r="AP1937" s="6">
        <f t="shared" si="154"/>
        <v>1</v>
      </c>
      <c r="AR1937" s="6">
        <f t="shared" si="155"/>
        <v>9.3399999999996002</v>
      </c>
      <c r="AS1937" s="6">
        <f t="shared" si="156"/>
        <v>4.5492542875280304E-20</v>
      </c>
    </row>
    <row r="1938" spans="39:45">
      <c r="AM1938" s="6">
        <v>9.3499999999996</v>
      </c>
      <c r="AN1938" s="6">
        <f t="shared" si="152"/>
        <v>9.3499999999996</v>
      </c>
      <c r="AO1938" s="6">
        <f t="shared" si="153"/>
        <v>4.1433859947115154E-20</v>
      </c>
      <c r="AP1938" s="6">
        <f t="shared" si="154"/>
        <v>1</v>
      </c>
      <c r="AR1938" s="6">
        <f t="shared" si="155"/>
        <v>9.3499999999996</v>
      </c>
      <c r="AS1938" s="6">
        <f t="shared" si="156"/>
        <v>4.1433859947115154E-20</v>
      </c>
    </row>
    <row r="1939" spans="39:45">
      <c r="AM1939" s="6">
        <v>9.3599999999995998</v>
      </c>
      <c r="AN1939" s="6">
        <f t="shared" si="152"/>
        <v>9.3599999999995998</v>
      </c>
      <c r="AO1939" s="6">
        <f t="shared" si="153"/>
        <v>3.773350474014604E-20</v>
      </c>
      <c r="AP1939" s="6">
        <f t="shared" si="154"/>
        <v>1</v>
      </c>
      <c r="AR1939" s="6">
        <f t="shared" si="155"/>
        <v>9.3599999999995998</v>
      </c>
      <c r="AS1939" s="6">
        <f t="shared" si="156"/>
        <v>3.773350474014604E-20</v>
      </c>
    </row>
    <row r="1940" spans="39:45">
      <c r="AM1940" s="6">
        <v>9.3699999999995995</v>
      </c>
      <c r="AN1940" s="6">
        <f t="shared" si="152"/>
        <v>9.3699999999995995</v>
      </c>
      <c r="AO1940" s="6">
        <f t="shared" si="153"/>
        <v>3.4360182883579128E-20</v>
      </c>
      <c r="AP1940" s="6">
        <f t="shared" si="154"/>
        <v>1</v>
      </c>
      <c r="AR1940" s="6">
        <f t="shared" si="155"/>
        <v>9.3699999999995995</v>
      </c>
      <c r="AS1940" s="6">
        <f t="shared" si="156"/>
        <v>3.4360182883579128E-20</v>
      </c>
    </row>
    <row r="1941" spans="39:45">
      <c r="AM1941" s="6">
        <v>9.3799999999995993</v>
      </c>
      <c r="AN1941" s="6">
        <f t="shared" si="152"/>
        <v>9.3799999999995993</v>
      </c>
      <c r="AO1941" s="6">
        <f t="shared" si="153"/>
        <v>3.1285302534411696E-20</v>
      </c>
      <c r="AP1941" s="6">
        <f t="shared" si="154"/>
        <v>1</v>
      </c>
      <c r="AR1941" s="6">
        <f t="shared" si="155"/>
        <v>9.3799999999995993</v>
      </c>
      <c r="AS1941" s="6">
        <f t="shared" si="156"/>
        <v>3.1285302534411696E-20</v>
      </c>
    </row>
    <row r="1942" spans="39:45">
      <c r="AM1942" s="6">
        <v>9.3899999999995991</v>
      </c>
      <c r="AN1942" s="6">
        <f t="shared" si="152"/>
        <v>9.3899999999995991</v>
      </c>
      <c r="AO1942" s="6">
        <f t="shared" si="153"/>
        <v>2.8482743699702763E-20</v>
      </c>
      <c r="AP1942" s="6">
        <f t="shared" si="154"/>
        <v>1</v>
      </c>
      <c r="AR1942" s="6">
        <f t="shared" si="155"/>
        <v>9.3899999999995991</v>
      </c>
      <c r="AS1942" s="6">
        <f t="shared" si="156"/>
        <v>2.8482743699702763E-20</v>
      </c>
    </row>
    <row r="1943" spans="39:45">
      <c r="AM1943" s="6">
        <v>9.3999999999996007</v>
      </c>
      <c r="AN1943" s="6">
        <f t="shared" si="152"/>
        <v>9.3999999999996007</v>
      </c>
      <c r="AO1943" s="6">
        <f t="shared" si="153"/>
        <v>2.5928647011101163E-20</v>
      </c>
      <c r="AP1943" s="6">
        <f t="shared" si="154"/>
        <v>1</v>
      </c>
      <c r="AR1943" s="6">
        <f t="shared" si="155"/>
        <v>9.3999999999996007</v>
      </c>
      <c r="AS1943" s="6">
        <f t="shared" si="156"/>
        <v>2.5928647011101163E-20</v>
      </c>
    </row>
    <row r="1944" spans="39:45">
      <c r="AM1944" s="6">
        <v>9.4099999999996005</v>
      </c>
      <c r="AN1944" s="6">
        <f t="shared" si="152"/>
        <v>9.4099999999996005</v>
      </c>
      <c r="AO1944" s="6">
        <f t="shared" si="153"/>
        <v>2.3601220331912458E-20</v>
      </c>
      <c r="AP1944" s="6">
        <f t="shared" si="154"/>
        <v>1</v>
      </c>
      <c r="AR1944" s="6">
        <f t="shared" si="155"/>
        <v>9.4099999999996005</v>
      </c>
      <c r="AS1944" s="6">
        <f t="shared" si="156"/>
        <v>2.3601220331912458E-20</v>
      </c>
    </row>
    <row r="1945" spans="39:45">
      <c r="AM1945" s="6">
        <v>9.4199999999996002</v>
      </c>
      <c r="AN1945" s="6">
        <f t="shared" si="152"/>
        <v>9.4199999999996002</v>
      </c>
      <c r="AO1945" s="6">
        <f t="shared" si="153"/>
        <v>2.1480561710061484E-20</v>
      </c>
      <c r="AP1945" s="6">
        <f t="shared" si="154"/>
        <v>1</v>
      </c>
      <c r="AR1945" s="6">
        <f t="shared" si="155"/>
        <v>9.4199999999996002</v>
      </c>
      <c r="AS1945" s="6">
        <f t="shared" si="156"/>
        <v>2.1480561710061484E-20</v>
      </c>
    </row>
    <row r="1946" spans="39:45">
      <c r="AM1946" s="6">
        <v>9.4299999999996</v>
      </c>
      <c r="AN1946" s="6">
        <f t="shared" si="152"/>
        <v>9.4299999999996</v>
      </c>
      <c r="AO1946" s="6">
        <f t="shared" si="153"/>
        <v>1.95484973126485E-20</v>
      </c>
      <c r="AP1946" s="6">
        <f t="shared" si="154"/>
        <v>1</v>
      </c>
      <c r="AR1946" s="6">
        <f t="shared" si="155"/>
        <v>9.4299999999996</v>
      </c>
      <c r="AS1946" s="6">
        <f t="shared" si="156"/>
        <v>1.95484973126485E-20</v>
      </c>
    </row>
    <row r="1947" spans="39:45">
      <c r="AM1947" s="6">
        <v>9.4399999999995998</v>
      </c>
      <c r="AN1947" s="6">
        <f t="shared" si="152"/>
        <v>9.4399999999995998</v>
      </c>
      <c r="AO1947" s="6">
        <f t="shared" si="153"/>
        <v>1.7788433090163829E-20</v>
      </c>
      <c r="AP1947" s="6">
        <f t="shared" si="154"/>
        <v>1</v>
      </c>
      <c r="AR1947" s="6">
        <f t="shared" si="155"/>
        <v>9.4399999999995998</v>
      </c>
      <c r="AS1947" s="6">
        <f t="shared" si="156"/>
        <v>1.7788433090163829E-20</v>
      </c>
    </row>
    <row r="1948" spans="39:45">
      <c r="AM1948" s="6">
        <v>9.4499999999995996</v>
      </c>
      <c r="AN1948" s="6">
        <f t="shared" si="152"/>
        <v>9.4499999999995996</v>
      </c>
      <c r="AO1948" s="6">
        <f t="shared" si="153"/>
        <v>1.6185219021690449E-20</v>
      </c>
      <c r="AP1948" s="6">
        <f t="shared" si="154"/>
        <v>1</v>
      </c>
      <c r="AR1948" s="6">
        <f t="shared" si="155"/>
        <v>9.4499999999995996</v>
      </c>
      <c r="AS1948" s="6">
        <f t="shared" si="156"/>
        <v>1.6185219021690449E-20</v>
      </c>
    </row>
    <row r="1949" spans="39:45">
      <c r="AM1949" s="6">
        <v>9.4599999999995994</v>
      </c>
      <c r="AN1949" s="6">
        <f t="shared" si="152"/>
        <v>9.4599999999995994</v>
      </c>
      <c r="AO1949" s="6">
        <f t="shared" si="153"/>
        <v>1.472502488727993E-20</v>
      </c>
      <c r="AP1949" s="6">
        <f t="shared" si="154"/>
        <v>1</v>
      </c>
      <c r="AR1949" s="6">
        <f t="shared" si="155"/>
        <v>9.4599999999995994</v>
      </c>
      <c r="AS1949" s="6">
        <f t="shared" si="156"/>
        <v>1.472502488727993E-20</v>
      </c>
    </row>
    <row r="1950" spans="39:45">
      <c r="AM1950" s="6">
        <v>9.4699999999995992</v>
      </c>
      <c r="AN1950" s="6">
        <f t="shared" si="152"/>
        <v>9.4699999999995992</v>
      </c>
      <c r="AO1950" s="6">
        <f t="shared" si="153"/>
        <v>1.3395226600811931E-20</v>
      </c>
      <c r="AP1950" s="6">
        <f t="shared" si="154"/>
        <v>1</v>
      </c>
      <c r="AR1950" s="6">
        <f t="shared" si="155"/>
        <v>9.4699999999995992</v>
      </c>
      <c r="AS1950" s="6">
        <f t="shared" si="156"/>
        <v>1.3395226600811931E-20</v>
      </c>
    </row>
    <row r="1951" spans="39:45">
      <c r="AM1951" s="6">
        <v>9.4799999999996007</v>
      </c>
      <c r="AN1951" s="6">
        <f t="shared" si="152"/>
        <v>9.4799999999996007</v>
      </c>
      <c r="AO1951" s="6">
        <f t="shared" si="153"/>
        <v>1.2184302216673566E-20</v>
      </c>
      <c r="AP1951" s="6">
        <f t="shared" si="154"/>
        <v>1</v>
      </c>
      <c r="AR1951" s="6">
        <f t="shared" si="155"/>
        <v>9.4799999999996007</v>
      </c>
      <c r="AS1951" s="6">
        <f t="shared" si="156"/>
        <v>1.2184302216673566E-20</v>
      </c>
    </row>
    <row r="1952" spans="39:45">
      <c r="AM1952" s="6">
        <v>9.4899999999996005</v>
      </c>
      <c r="AN1952" s="6">
        <f t="shared" si="152"/>
        <v>9.4899999999996005</v>
      </c>
      <c r="AO1952" s="6">
        <f t="shared" si="153"/>
        <v>1.1081736797080541E-20</v>
      </c>
      <c r="AP1952" s="6">
        <f t="shared" si="154"/>
        <v>1</v>
      </c>
      <c r="AR1952" s="6">
        <f t="shared" si="155"/>
        <v>9.4899999999996005</v>
      </c>
      <c r="AS1952" s="6">
        <f t="shared" si="156"/>
        <v>1.1081736797080541E-20</v>
      </c>
    </row>
    <row r="1953" spans="39:45">
      <c r="AM1953" s="6">
        <v>9.4999999999996003</v>
      </c>
      <c r="AN1953" s="6">
        <f t="shared" si="152"/>
        <v>9.4999999999996003</v>
      </c>
      <c r="AO1953" s="6">
        <f t="shared" si="153"/>
        <v>1.0077935394338249E-20</v>
      </c>
      <c r="AP1953" s="6">
        <f t="shared" si="154"/>
        <v>1</v>
      </c>
      <c r="AR1953" s="6">
        <f t="shared" si="155"/>
        <v>9.4999999999996003</v>
      </c>
      <c r="AS1953" s="6">
        <f t="shared" si="156"/>
        <v>1.0077935394338249E-20</v>
      </c>
    </row>
    <row r="1954" spans="39:45">
      <c r="AM1954" s="6">
        <v>9.5099999999996001</v>
      </c>
      <c r="AN1954" s="6">
        <f t="shared" si="152"/>
        <v>9.5099999999996001</v>
      </c>
      <c r="AO1954" s="6">
        <f t="shared" si="153"/>
        <v>9.1641434643020999E-21</v>
      </c>
      <c r="AP1954" s="6">
        <f t="shared" si="154"/>
        <v>1</v>
      </c>
      <c r="AR1954" s="6">
        <f t="shared" si="155"/>
        <v>9.5099999999996001</v>
      </c>
      <c r="AS1954" s="6">
        <f t="shared" si="156"/>
        <v>9.1641434643020999E-21</v>
      </c>
    </row>
    <row r="1955" spans="39:45">
      <c r="AM1955" s="6">
        <v>9.5199999999995999</v>
      </c>
      <c r="AN1955" s="6">
        <f t="shared" si="152"/>
        <v>9.5199999999995999</v>
      </c>
      <c r="AO1955" s="6">
        <f t="shared" si="153"/>
        <v>8.3323740841638317E-21</v>
      </c>
      <c r="AP1955" s="6">
        <f t="shared" si="154"/>
        <v>1</v>
      </c>
      <c r="AR1955" s="6">
        <f t="shared" si="155"/>
        <v>9.5199999999995999</v>
      </c>
      <c r="AS1955" s="6">
        <f t="shared" si="156"/>
        <v>8.3323740841638317E-21</v>
      </c>
    </row>
    <row r="1956" spans="39:45">
      <c r="AM1956" s="6">
        <v>9.5299999999995997</v>
      </c>
      <c r="AN1956" s="6">
        <f t="shared" si="152"/>
        <v>9.5299999999995997</v>
      </c>
      <c r="AO1956" s="6">
        <f t="shared" si="153"/>
        <v>7.5753413999040355E-21</v>
      </c>
      <c r="AP1956" s="6">
        <f t="shared" si="154"/>
        <v>1</v>
      </c>
      <c r="AR1956" s="6">
        <f t="shared" si="155"/>
        <v>9.5299999999995997</v>
      </c>
      <c r="AS1956" s="6">
        <f t="shared" si="156"/>
        <v>7.5753413999040355E-21</v>
      </c>
    </row>
    <row r="1957" spans="39:45">
      <c r="AM1957" s="6">
        <v>9.5399999999995995</v>
      </c>
      <c r="AN1957" s="6">
        <f t="shared" si="152"/>
        <v>9.5399999999995995</v>
      </c>
      <c r="AO1957" s="6">
        <f t="shared" si="153"/>
        <v>6.8863997766664052E-21</v>
      </c>
      <c r="AP1957" s="6">
        <f t="shared" si="154"/>
        <v>1</v>
      </c>
      <c r="AR1957" s="6">
        <f t="shared" si="155"/>
        <v>9.5399999999995995</v>
      </c>
      <c r="AS1957" s="6">
        <f t="shared" si="156"/>
        <v>6.8863997766664052E-21</v>
      </c>
    </row>
    <row r="1958" spans="39:45">
      <c r="AM1958" s="6">
        <v>9.5499999999995993</v>
      </c>
      <c r="AN1958" s="6">
        <f t="shared" si="152"/>
        <v>9.5499999999995993</v>
      </c>
      <c r="AO1958" s="6">
        <f t="shared" si="153"/>
        <v>6.2594881692841185E-21</v>
      </c>
      <c r="AP1958" s="6">
        <f t="shared" si="154"/>
        <v>1</v>
      </c>
      <c r="AR1958" s="6">
        <f t="shared" si="155"/>
        <v>9.5499999999995993</v>
      </c>
      <c r="AS1958" s="6">
        <f t="shared" si="156"/>
        <v>6.2594881692841185E-21</v>
      </c>
    </row>
    <row r="1959" spans="39:45">
      <c r="AM1959" s="6">
        <v>9.5599999999996008</v>
      </c>
      <c r="AN1959" s="6">
        <f t="shared" si="152"/>
        <v>9.5599999999996008</v>
      </c>
      <c r="AO1959" s="6">
        <f t="shared" si="153"/>
        <v>5.6890792705412072E-21</v>
      </c>
      <c r="AP1959" s="6">
        <f t="shared" si="154"/>
        <v>1</v>
      </c>
      <c r="AR1959" s="6">
        <f t="shared" si="155"/>
        <v>9.5599999999996008</v>
      </c>
      <c r="AS1959" s="6">
        <f t="shared" si="156"/>
        <v>5.6890792705412072E-21</v>
      </c>
    </row>
    <row r="1960" spans="39:45">
      <c r="AM1960" s="6">
        <v>9.5699999999996006</v>
      </c>
      <c r="AN1960" s="6">
        <f t="shared" si="152"/>
        <v>9.5699999999996006</v>
      </c>
      <c r="AO1960" s="6">
        <f t="shared" si="153"/>
        <v>5.1701330317765099E-21</v>
      </c>
      <c r="AP1960" s="6">
        <f t="shared" si="154"/>
        <v>1</v>
      </c>
      <c r="AR1960" s="6">
        <f t="shared" si="155"/>
        <v>9.5699999999996006</v>
      </c>
      <c r="AS1960" s="6">
        <f t="shared" si="156"/>
        <v>5.1701330317765099E-21</v>
      </c>
    </row>
    <row r="1961" spans="39:45">
      <c r="AM1961" s="6">
        <v>9.5799999999996004</v>
      </c>
      <c r="AN1961" s="6">
        <f t="shared" si="152"/>
        <v>9.5799999999996004</v>
      </c>
      <c r="AO1961" s="6">
        <f t="shared" si="153"/>
        <v>4.6980541844013267E-21</v>
      </c>
      <c r="AP1961" s="6">
        <f t="shared" si="154"/>
        <v>1</v>
      </c>
      <c r="AR1961" s="6">
        <f t="shared" si="155"/>
        <v>9.5799999999996004</v>
      </c>
      <c r="AS1961" s="6">
        <f t="shared" si="156"/>
        <v>4.6980541844013267E-21</v>
      </c>
    </row>
    <row r="1962" spans="39:45">
      <c r="AM1962" s="6">
        <v>9.5899999999996002</v>
      </c>
      <c r="AN1962" s="6">
        <f t="shared" si="152"/>
        <v>9.5899999999996002</v>
      </c>
      <c r="AO1962" s="6">
        <f t="shared" si="153"/>
        <v>4.2686534220630142E-21</v>
      </c>
      <c r="AP1962" s="6">
        <f t="shared" si="154"/>
        <v>1</v>
      </c>
      <c r="AR1962" s="6">
        <f t="shared" si="155"/>
        <v>9.5899999999996002</v>
      </c>
      <c r="AS1962" s="6">
        <f t="shared" si="156"/>
        <v>4.2686534220630142E-21</v>
      </c>
    </row>
    <row r="1963" spans="39:45">
      <c r="AM1963" s="6">
        <v>9.5999999999996</v>
      </c>
      <c r="AN1963" s="6">
        <f t="shared" si="152"/>
        <v>9.5999999999996</v>
      </c>
      <c r="AO1963" s="6">
        <f t="shared" si="153"/>
        <v>3.8781119317618407E-21</v>
      </c>
      <c r="AP1963" s="6">
        <f t="shared" si="154"/>
        <v>1</v>
      </c>
      <c r="AR1963" s="6">
        <f t="shared" si="155"/>
        <v>9.5999999999996</v>
      </c>
      <c r="AS1963" s="6">
        <f t="shared" si="156"/>
        <v>3.8781119317618407E-21</v>
      </c>
    </row>
    <row r="1964" spans="39:45">
      <c r="AM1964" s="6">
        <v>9.6099999999995998</v>
      </c>
      <c r="AN1964" s="6">
        <f t="shared" si="152"/>
        <v>9.6099999999995998</v>
      </c>
      <c r="AO1964" s="6">
        <f t="shared" si="153"/>
        <v>3.5229489884391793E-21</v>
      </c>
      <c r="AP1964" s="6">
        <f t="shared" si="154"/>
        <v>1</v>
      </c>
      <c r="AR1964" s="6">
        <f t="shared" si="155"/>
        <v>9.6099999999995998</v>
      </c>
      <c r="AS1964" s="6">
        <f t="shared" si="156"/>
        <v>3.5229489884391793E-21</v>
      </c>
    </row>
    <row r="1965" spans="39:45">
      <c r="AM1965" s="6">
        <v>9.6199999999995995</v>
      </c>
      <c r="AN1965" s="6">
        <f t="shared" si="152"/>
        <v>9.6199999999995995</v>
      </c>
      <c r="AO1965" s="6">
        <f t="shared" si="153"/>
        <v>3.1999923515882083E-21</v>
      </c>
      <c r="AP1965" s="6">
        <f t="shared" si="154"/>
        <v>1</v>
      </c>
      <c r="AR1965" s="6">
        <f t="shared" si="155"/>
        <v>9.6199999999995995</v>
      </c>
      <c r="AS1965" s="6">
        <f t="shared" si="156"/>
        <v>3.1999923515882083E-21</v>
      </c>
    </row>
    <row r="1966" spans="39:45">
      <c r="AM1966" s="6">
        <v>9.6299999999995993</v>
      </c>
      <c r="AN1966" s="6">
        <f t="shared" si="152"/>
        <v>9.6299999999995993</v>
      </c>
      <c r="AO1966" s="6">
        <f t="shared" si="153"/>
        <v>2.90635122447581E-21</v>
      </c>
      <c r="AP1966" s="6">
        <f t="shared" si="154"/>
        <v>1</v>
      </c>
      <c r="AR1966" s="6">
        <f t="shared" si="155"/>
        <v>9.6299999999995993</v>
      </c>
      <c r="AS1966" s="6">
        <f t="shared" si="156"/>
        <v>2.90635122447581E-21</v>
      </c>
    </row>
    <row r="1967" spans="39:45">
      <c r="AM1967" s="6">
        <v>9.6399999999995991</v>
      </c>
      <c r="AN1967" s="6">
        <f t="shared" si="152"/>
        <v>9.6399999999995991</v>
      </c>
      <c r="AO1967" s="6">
        <f t="shared" si="153"/>
        <v>2.6393915567670486E-21</v>
      </c>
      <c r="AP1967" s="6">
        <f t="shared" si="154"/>
        <v>1</v>
      </c>
      <c r="AR1967" s="6">
        <f t="shared" si="155"/>
        <v>9.6399999999995991</v>
      </c>
      <c r="AS1967" s="6">
        <f t="shared" si="156"/>
        <v>2.6393915567670486E-21</v>
      </c>
    </row>
    <row r="1968" spans="39:45">
      <c r="AM1968" s="6">
        <v>9.6499999999996007</v>
      </c>
      <c r="AN1968" s="6">
        <f t="shared" si="152"/>
        <v>9.6499999999996007</v>
      </c>
      <c r="AO1968" s="6">
        <f t="shared" si="153"/>
        <v>2.396713489864316E-21</v>
      </c>
      <c r="AP1968" s="6">
        <f t="shared" si="154"/>
        <v>1</v>
      </c>
      <c r="AR1968" s="6">
        <f t="shared" si="155"/>
        <v>9.6499999999996007</v>
      </c>
      <c r="AS1968" s="6">
        <f t="shared" si="156"/>
        <v>2.396713489864316E-21</v>
      </c>
    </row>
    <row r="1969" spans="39:45">
      <c r="AM1969" s="6">
        <v>9.6599999999996005</v>
      </c>
      <c r="AN1969" s="6">
        <f t="shared" si="152"/>
        <v>9.6599999999996005</v>
      </c>
      <c r="AO1969" s="6">
        <f t="shared" si="153"/>
        <v>2.1761307612493791E-21</v>
      </c>
      <c r="AP1969" s="6">
        <f t="shared" si="154"/>
        <v>1</v>
      </c>
      <c r="AR1969" s="6">
        <f t="shared" si="155"/>
        <v>9.6599999999996005</v>
      </c>
      <c r="AS1969" s="6">
        <f t="shared" si="156"/>
        <v>2.1761307612493791E-21</v>
      </c>
    </row>
    <row r="1970" spans="39:45">
      <c r="AM1970" s="6">
        <v>9.6699999999996002</v>
      </c>
      <c r="AN1970" s="6">
        <f t="shared" si="152"/>
        <v>9.6699999999996002</v>
      </c>
      <c r="AO1970" s="6">
        <f t="shared" si="153"/>
        <v>1.9756518996735887E-21</v>
      </c>
      <c r="AP1970" s="6">
        <f t="shared" si="154"/>
        <v>1</v>
      </c>
      <c r="AR1970" s="6">
        <f t="shared" si="155"/>
        <v>9.6699999999996002</v>
      </c>
      <c r="AS1970" s="6">
        <f t="shared" si="156"/>
        <v>1.9756518996735887E-21</v>
      </c>
    </row>
    <row r="1971" spans="39:45">
      <c r="AM1971" s="6">
        <v>9.6799999999996</v>
      </c>
      <c r="AN1971" s="6">
        <f t="shared" si="152"/>
        <v>9.6799999999996</v>
      </c>
      <c r="AO1971" s="6">
        <f t="shared" si="153"/>
        <v>1.7934630573006626E-21</v>
      </c>
      <c r="AP1971" s="6">
        <f t="shared" si="154"/>
        <v>1</v>
      </c>
      <c r="AR1971" s="6">
        <f t="shared" si="155"/>
        <v>9.6799999999996</v>
      </c>
      <c r="AS1971" s="6">
        <f t="shared" si="156"/>
        <v>1.7934630573006626E-21</v>
      </c>
    </row>
    <row r="1972" spans="39:45">
      <c r="AM1972" s="6">
        <v>9.6899999999995998</v>
      </c>
      <c r="AN1972" s="6">
        <f t="shared" si="152"/>
        <v>9.6899999999995998</v>
      </c>
      <c r="AO1972" s="6">
        <f t="shared" si="153"/>
        <v>1.6279123379689613E-21</v>
      </c>
      <c r="AP1972" s="6">
        <f t="shared" si="154"/>
        <v>1</v>
      </c>
      <c r="AR1972" s="6">
        <f t="shared" si="155"/>
        <v>9.6899999999995998</v>
      </c>
      <c r="AS1972" s="6">
        <f t="shared" si="156"/>
        <v>1.6279123379689613E-21</v>
      </c>
    </row>
    <row r="1973" spans="39:45">
      <c r="AM1973" s="6">
        <v>9.6999999999995996</v>
      </c>
      <c r="AN1973" s="6">
        <f t="shared" si="152"/>
        <v>9.6999999999995996</v>
      </c>
      <c r="AO1973" s="6">
        <f t="shared" si="153"/>
        <v>1.4774954927099967E-21</v>
      </c>
      <c r="AP1973" s="6">
        <f t="shared" si="154"/>
        <v>1</v>
      </c>
      <c r="AR1973" s="6">
        <f t="shared" si="155"/>
        <v>9.6999999999995996</v>
      </c>
      <c r="AS1973" s="6">
        <f t="shared" si="156"/>
        <v>1.4774954927099967E-21</v>
      </c>
    </row>
    <row r="1974" spans="39:45">
      <c r="AM1974" s="6">
        <v>9.7099999999995994</v>
      </c>
      <c r="AN1974" s="6">
        <f t="shared" si="152"/>
        <v>9.7099999999995994</v>
      </c>
      <c r="AO1974" s="6">
        <f t="shared" si="153"/>
        <v>1.3408428646244892E-21</v>
      </c>
      <c r="AP1974" s="6">
        <f t="shared" si="154"/>
        <v>1</v>
      </c>
      <c r="AR1974" s="6">
        <f t="shared" si="155"/>
        <v>9.7099999999995994</v>
      </c>
      <c r="AS1974" s="6">
        <f t="shared" si="156"/>
        <v>1.3408428646244892E-21</v>
      </c>
    </row>
    <row r="1975" spans="39:45">
      <c r="AM1975" s="6">
        <v>9.7199999999995992</v>
      </c>
      <c r="AN1975" s="6">
        <f t="shared" si="152"/>
        <v>9.7199999999995992</v>
      </c>
      <c r="AO1975" s="6">
        <f t="shared" si="153"/>
        <v>1.2167074752609749E-21</v>
      </c>
      <c r="AP1975" s="6">
        <f t="shared" si="154"/>
        <v>1</v>
      </c>
      <c r="AR1975" s="6">
        <f t="shared" si="155"/>
        <v>9.7199999999995992</v>
      </c>
      <c r="AS1975" s="6">
        <f t="shared" si="156"/>
        <v>1.2167074752609749E-21</v>
      </c>
    </row>
    <row r="1976" spans="39:45">
      <c r="AM1976" s="6">
        <v>9.7299999999996007</v>
      </c>
      <c r="AN1976" s="6">
        <f t="shared" si="152"/>
        <v>9.7299999999996007</v>
      </c>
      <c r="AO1976" s="6">
        <f t="shared" si="153"/>
        <v>1.1039541538404349E-21</v>
      </c>
      <c r="AP1976" s="6">
        <f t="shared" si="154"/>
        <v>1</v>
      </c>
      <c r="AR1976" s="6">
        <f t="shared" si="155"/>
        <v>9.7299999999996007</v>
      </c>
      <c r="AS1976" s="6">
        <f t="shared" si="156"/>
        <v>1.1039541538404349E-21</v>
      </c>
    </row>
    <row r="1977" spans="39:45">
      <c r="AM1977" s="6">
        <v>9.7399999999996005</v>
      </c>
      <c r="AN1977" s="6">
        <f t="shared" si="152"/>
        <v>9.7399999999996005</v>
      </c>
      <c r="AO1977" s="6">
        <f t="shared" si="153"/>
        <v>1.001549619094908E-21</v>
      </c>
      <c r="AP1977" s="6">
        <f t="shared" si="154"/>
        <v>1</v>
      </c>
      <c r="AR1977" s="6">
        <f t="shared" si="155"/>
        <v>9.7399999999996005</v>
      </c>
      <c r="AS1977" s="6">
        <f t="shared" si="156"/>
        <v>1.001549619094908E-21</v>
      </c>
    </row>
    <row r="1978" spans="39:45">
      <c r="AM1978" s="6">
        <v>9.7499999999996003</v>
      </c>
      <c r="AN1978" s="6">
        <f t="shared" si="152"/>
        <v>9.7499999999996003</v>
      </c>
      <c r="AO1978" s="6">
        <f t="shared" si="153"/>
        <v>9.0855343120120412E-22</v>
      </c>
      <c r="AP1978" s="6">
        <f t="shared" si="154"/>
        <v>1</v>
      </c>
      <c r="AR1978" s="6">
        <f t="shared" si="155"/>
        <v>9.7499999999996003</v>
      </c>
      <c r="AS1978" s="6">
        <f t="shared" si="156"/>
        <v>9.0855343120120412E-22</v>
      </c>
    </row>
    <row r="1979" spans="39:45">
      <c r="AM1979" s="6">
        <v>9.7599999999996001</v>
      </c>
      <c r="AN1979" s="6">
        <f t="shared" si="152"/>
        <v>9.7599999999996001</v>
      </c>
      <c r="AO1979" s="6">
        <f t="shared" si="153"/>
        <v>8.2410973835410554E-22</v>
      </c>
      <c r="AP1979" s="6">
        <f t="shared" si="154"/>
        <v>1</v>
      </c>
      <c r="AR1979" s="6">
        <f t="shared" si="155"/>
        <v>9.7599999999996001</v>
      </c>
      <c r="AS1979" s="6">
        <f t="shared" si="156"/>
        <v>8.2410973835410554E-22</v>
      </c>
    </row>
    <row r="1980" spans="39:45">
      <c r="AM1980" s="6">
        <v>9.7699999999995999</v>
      </c>
      <c r="AN1980" s="6">
        <f t="shared" si="152"/>
        <v>9.7699999999995999</v>
      </c>
      <c r="AO1980" s="6">
        <f t="shared" si="153"/>
        <v>7.474397489884864E-22</v>
      </c>
      <c r="AP1980" s="6">
        <f t="shared" si="154"/>
        <v>1</v>
      </c>
      <c r="AR1980" s="6">
        <f t="shared" si="155"/>
        <v>9.7699999999995999</v>
      </c>
      <c r="AS1980" s="6">
        <f t="shared" si="156"/>
        <v>7.474397489884864E-22</v>
      </c>
    </row>
    <row r="1981" spans="39:45">
      <c r="AM1981" s="6">
        <v>9.7799999999995997</v>
      </c>
      <c r="AN1981" s="6">
        <f t="shared" si="152"/>
        <v>9.7799999999995997</v>
      </c>
      <c r="AO1981" s="6">
        <f t="shared" si="153"/>
        <v>6.7783486657859354E-22</v>
      </c>
      <c r="AP1981" s="6">
        <f t="shared" si="154"/>
        <v>1</v>
      </c>
      <c r="AR1981" s="6">
        <f t="shared" si="155"/>
        <v>9.7799999999995997</v>
      </c>
      <c r="AS1981" s="6">
        <f t="shared" si="156"/>
        <v>6.7783486657859354E-22</v>
      </c>
    </row>
    <row r="1982" spans="39:45">
      <c r="AM1982" s="6">
        <v>9.7899999999995995</v>
      </c>
      <c r="AN1982" s="6">
        <f t="shared" si="152"/>
        <v>9.7899999999995995</v>
      </c>
      <c r="AO1982" s="6">
        <f t="shared" si="153"/>
        <v>6.1465042935960311E-22</v>
      </c>
      <c r="AP1982" s="6">
        <f t="shared" si="154"/>
        <v>1</v>
      </c>
      <c r="AR1982" s="6">
        <f t="shared" si="155"/>
        <v>9.7899999999995995</v>
      </c>
      <c r="AS1982" s="6">
        <f t="shared" si="156"/>
        <v>6.1465042935960311E-22</v>
      </c>
    </row>
    <row r="1983" spans="39:45">
      <c r="AM1983" s="6">
        <v>9.7999999999995993</v>
      </c>
      <c r="AN1983" s="6">
        <f t="shared" si="152"/>
        <v>9.7999999999995993</v>
      </c>
      <c r="AO1983" s="6">
        <f t="shared" si="153"/>
        <v>5.5730000227426278E-22</v>
      </c>
      <c r="AP1983" s="6">
        <f t="shared" si="154"/>
        <v>1</v>
      </c>
      <c r="AR1983" s="6">
        <f t="shared" si="155"/>
        <v>9.7999999999995993</v>
      </c>
      <c r="AS1983" s="6">
        <f t="shared" si="156"/>
        <v>5.5730000227426278E-22</v>
      </c>
    </row>
    <row r="1984" spans="39:45">
      <c r="AM1984" s="6">
        <v>9.8099999999996008</v>
      </c>
      <c r="AN1984" s="6">
        <f t="shared" si="152"/>
        <v>9.8099999999996008</v>
      </c>
      <c r="AO1984" s="6">
        <f t="shared" si="153"/>
        <v>5.0525017298379171E-22</v>
      </c>
      <c r="AP1984" s="6">
        <f t="shared" si="154"/>
        <v>1</v>
      </c>
      <c r="AR1984" s="6">
        <f t="shared" si="155"/>
        <v>9.8099999999996008</v>
      </c>
      <c r="AS1984" s="6">
        <f t="shared" si="156"/>
        <v>5.0525017298379171E-22</v>
      </c>
    </row>
    <row r="1985" spans="39:45">
      <c r="AM1985" s="6">
        <v>9.8199999999996006</v>
      </c>
      <c r="AN1985" s="6">
        <f t="shared" si="152"/>
        <v>9.8199999999996006</v>
      </c>
      <c r="AO1985" s="6">
        <f t="shared" si="153"/>
        <v>4.580158079331096E-22</v>
      </c>
      <c r="AP1985" s="6">
        <f t="shared" si="154"/>
        <v>1</v>
      </c>
      <c r="AR1985" s="6">
        <f t="shared" si="155"/>
        <v>9.8199999999996006</v>
      </c>
      <c r="AS1985" s="6">
        <f t="shared" si="156"/>
        <v>4.580158079331096E-22</v>
      </c>
    </row>
    <row r="1986" spans="39:45">
      <c r="AM1986" s="6">
        <v>9.8299999999996004</v>
      </c>
      <c r="AN1986" s="6">
        <f t="shared" si="152"/>
        <v>9.8299999999996004</v>
      </c>
      <c r="AO1986" s="6">
        <f t="shared" si="153"/>
        <v>4.1515572825776095E-22</v>
      </c>
      <c r="AP1986" s="6">
        <f t="shared" si="154"/>
        <v>1</v>
      </c>
      <c r="AR1986" s="6">
        <f t="shared" si="155"/>
        <v>9.8299999999996004</v>
      </c>
      <c r="AS1986" s="6">
        <f t="shared" si="156"/>
        <v>4.1515572825776095E-22</v>
      </c>
    </row>
    <row r="1987" spans="39:45">
      <c r="AM1987" s="6">
        <v>9.8399999999996002</v>
      </c>
      <c r="AN1987" s="6">
        <f t="shared" ref="AN1987:AN2003" si="157">AM1987+$C$2</f>
        <v>9.8399999999996002</v>
      </c>
      <c r="AO1987" s="6">
        <f t="shared" ref="AO1987:AO2003" si="158">NORMDIST(AN1987,$C$2,$C$3,FALSE)</f>
        <v>3.7626876879383213E-22</v>
      </c>
      <c r="AP1987" s="6">
        <f t="shared" ref="AP1987:AP2003" si="159">NORMDIST(AN1987,$C$2,$C$3,TRUE)</f>
        <v>1</v>
      </c>
      <c r="AR1987" s="6">
        <f t="shared" si="155"/>
        <v>9.8399999999996002</v>
      </c>
      <c r="AS1987" s="6">
        <f t="shared" si="156"/>
        <v>3.7626876879383213E-22</v>
      </c>
    </row>
    <row r="1988" spans="39:45">
      <c r="AM1988" s="6">
        <v>9.8499999999996</v>
      </c>
      <c r="AN1988" s="6">
        <f t="shared" si="157"/>
        <v>9.8499999999996</v>
      </c>
      <c r="AO1988" s="6">
        <f t="shared" si="158"/>
        <v>3.4099018662934896E-22</v>
      </c>
      <c r="AP1988" s="6">
        <f t="shared" si="159"/>
        <v>1</v>
      </c>
      <c r="AR1988" s="6">
        <f t="shared" ref="AR1988:AR2003" si="160">AM1988</f>
        <v>9.8499999999996</v>
      </c>
      <c r="AS1988" s="6">
        <f t="shared" ref="AS1988:AS2003" si="161">NORMDIST(AR1988,0,1,FALSE)</f>
        <v>3.4099018662934896E-22</v>
      </c>
    </row>
    <row r="1989" spans="39:45">
      <c r="AM1989" s="6">
        <v>9.8599999999995998</v>
      </c>
      <c r="AN1989" s="6">
        <f t="shared" si="157"/>
        <v>9.8599999999995998</v>
      </c>
      <c r="AO1989" s="6">
        <f t="shared" si="158"/>
        <v>3.0898838854158456E-22</v>
      </c>
      <c r="AP1989" s="6">
        <f t="shared" si="159"/>
        <v>1</v>
      </c>
      <c r="AR1989" s="6">
        <f t="shared" si="160"/>
        <v>9.8599999999995998</v>
      </c>
      <c r="AS1989" s="6">
        <f t="shared" si="161"/>
        <v>3.0898838854158456E-22</v>
      </c>
    </row>
    <row r="1990" spans="39:45">
      <c r="AM1990" s="6">
        <v>9.8699999999995995</v>
      </c>
      <c r="AN1990" s="6">
        <f t="shared" si="157"/>
        <v>9.8699999999995995</v>
      </c>
      <c r="AO1990" s="6">
        <f t="shared" si="158"/>
        <v>2.7996194932208313E-22</v>
      </c>
      <c r="AP1990" s="6">
        <f t="shared" si="159"/>
        <v>1</v>
      </c>
      <c r="AR1990" s="6">
        <f t="shared" si="160"/>
        <v>9.8699999999995995</v>
      </c>
      <c r="AS1990" s="6">
        <f t="shared" si="161"/>
        <v>2.7996194932208313E-22</v>
      </c>
    </row>
    <row r="1991" spans="39:45">
      <c r="AM1991" s="6">
        <v>9.8799999999995993</v>
      </c>
      <c r="AN1991" s="6">
        <f t="shared" si="157"/>
        <v>9.8799999999995993</v>
      </c>
      <c r="AO1991" s="6">
        <f t="shared" si="158"/>
        <v>2.536368954208989E-22</v>
      </c>
      <c r="AP1991" s="6">
        <f t="shared" si="159"/>
        <v>1</v>
      </c>
      <c r="AR1991" s="6">
        <f t="shared" si="160"/>
        <v>9.8799999999995993</v>
      </c>
      <c r="AS1991" s="6">
        <f t="shared" si="161"/>
        <v>2.536368954208989E-22</v>
      </c>
    </row>
    <row r="1992" spans="39:45">
      <c r="AM1992" s="6">
        <v>9.8899999999995991</v>
      </c>
      <c r="AN1992" s="6">
        <f t="shared" si="157"/>
        <v>9.8899999999995991</v>
      </c>
      <c r="AO1992" s="6">
        <f t="shared" si="158"/>
        <v>2.2976423056307853E-22</v>
      </c>
      <c r="AP1992" s="6">
        <f t="shared" si="159"/>
        <v>1</v>
      </c>
      <c r="AR1992" s="6">
        <f t="shared" si="160"/>
        <v>9.8899999999995991</v>
      </c>
      <c r="AS1992" s="6">
        <f t="shared" si="161"/>
        <v>2.2976423056307853E-22</v>
      </c>
    </row>
    <row r="1993" spans="39:45">
      <c r="AM1993" s="6">
        <v>9.8999999999996007</v>
      </c>
      <c r="AN1993" s="6">
        <f t="shared" si="157"/>
        <v>9.8999999999996007</v>
      </c>
      <c r="AO1993" s="6">
        <f t="shared" si="158"/>
        <v>2.081176820211061E-22</v>
      </c>
      <c r="AP1993" s="6">
        <f t="shared" si="159"/>
        <v>1</v>
      </c>
      <c r="AR1993" s="6">
        <f t="shared" si="160"/>
        <v>9.8999999999996007</v>
      </c>
      <c r="AS1993" s="6">
        <f t="shared" si="161"/>
        <v>2.081176820211061E-22</v>
      </c>
    </row>
    <row r="1994" spans="39:45">
      <c r="AM1994" s="6">
        <v>9.9099999999996005</v>
      </c>
      <c r="AN1994" s="6">
        <f t="shared" si="157"/>
        <v>9.9099999999996005</v>
      </c>
      <c r="AO1994" s="6">
        <f t="shared" si="158"/>
        <v>1.8849164808335806E-22</v>
      </c>
      <c r="AP1994" s="6">
        <f t="shared" si="159"/>
        <v>1</v>
      </c>
      <c r="AR1994" s="6">
        <f t="shared" si="160"/>
        <v>9.9099999999996005</v>
      </c>
      <c r="AS1994" s="6">
        <f t="shared" si="161"/>
        <v>1.8849164808335806E-22</v>
      </c>
    </row>
    <row r="1995" spans="39:45">
      <c r="AM1995" s="6">
        <v>9.9199999999996002</v>
      </c>
      <c r="AN1995" s="6">
        <f t="shared" si="157"/>
        <v>9.9199999999996002</v>
      </c>
      <c r="AO1995" s="6">
        <f t="shared" si="158"/>
        <v>1.7069932895503666E-22</v>
      </c>
      <c r="AP1995" s="6">
        <f t="shared" si="159"/>
        <v>1</v>
      </c>
      <c r="AR1995" s="6">
        <f t="shared" si="160"/>
        <v>9.9199999999996002</v>
      </c>
      <c r="AS1995" s="6">
        <f t="shared" si="161"/>
        <v>1.7069932895503666E-22</v>
      </c>
    </row>
    <row r="1996" spans="39:45">
      <c r="AM1996" s="6">
        <v>9.9299999999996</v>
      </c>
      <c r="AN1996" s="6">
        <f t="shared" si="157"/>
        <v>9.9299999999996</v>
      </c>
      <c r="AO1996" s="6">
        <f t="shared" si="158"/>
        <v>1.5457102487857214E-22</v>
      </c>
      <c r="AP1996" s="6">
        <f t="shared" si="159"/>
        <v>1</v>
      </c>
      <c r="AR1996" s="6">
        <f t="shared" si="160"/>
        <v>9.9299999999996</v>
      </c>
      <c r="AS1996" s="6">
        <f t="shared" si="161"/>
        <v>1.5457102487857214E-22</v>
      </c>
    </row>
    <row r="1997" spans="39:45">
      <c r="AM1997" s="6">
        <v>9.9399999999995998</v>
      </c>
      <c r="AN1997" s="6">
        <f t="shared" si="157"/>
        <v>9.9399999999995998</v>
      </c>
      <c r="AO1997" s="6">
        <f t="shared" si="158"/>
        <v>1.3995258667706097E-22</v>
      </c>
      <c r="AP1997" s="6">
        <f t="shared" si="159"/>
        <v>1</v>
      </c>
      <c r="AR1997" s="6">
        <f t="shared" si="160"/>
        <v>9.9399999999995998</v>
      </c>
      <c r="AS1997" s="6">
        <f t="shared" si="161"/>
        <v>1.3995258667706097E-22</v>
      </c>
    </row>
    <row r="1998" spans="39:45">
      <c r="AM1998" s="6">
        <v>9.9499999999995996</v>
      </c>
      <c r="AN1998" s="6">
        <f t="shared" si="157"/>
        <v>9.9499999999995996</v>
      </c>
      <c r="AO1998" s="6">
        <f t="shared" si="158"/>
        <v>1.2670400521872934E-22</v>
      </c>
      <c r="AP1998" s="6">
        <f t="shared" si="159"/>
        <v>1</v>
      </c>
      <c r="AR1998" s="6">
        <f t="shared" si="160"/>
        <v>9.9499999999995996</v>
      </c>
      <c r="AS1998" s="6">
        <f t="shared" si="161"/>
        <v>1.2670400521872934E-22</v>
      </c>
    </row>
    <row r="1999" spans="39:45">
      <c r="AM1999" s="6">
        <v>9.9599999999995994</v>
      </c>
      <c r="AN1999" s="6">
        <f t="shared" si="157"/>
        <v>9.9599999999995994</v>
      </c>
      <c r="AO1999" s="6">
        <f t="shared" si="158"/>
        <v>1.1469812748285337E-22</v>
      </c>
      <c r="AP1999" s="6">
        <f t="shared" si="159"/>
        <v>1</v>
      </c>
      <c r="AR1999" s="6">
        <f t="shared" si="160"/>
        <v>9.9599999999995994</v>
      </c>
      <c r="AS1999" s="6">
        <f t="shared" si="161"/>
        <v>1.1469812748285337E-22</v>
      </c>
    </row>
    <row r="2000" spans="39:45">
      <c r="AM2000" s="6">
        <v>9.9699999999995992</v>
      </c>
      <c r="AN2000" s="6">
        <f t="shared" si="157"/>
        <v>9.9699999999995992</v>
      </c>
      <c r="AO2000" s="6">
        <f t="shared" si="158"/>
        <v>1.0381948798773934E-22</v>
      </c>
      <c r="AP2000" s="6">
        <f t="shared" si="159"/>
        <v>1</v>
      </c>
      <c r="AR2000" s="6">
        <f t="shared" si="160"/>
        <v>9.9699999999995992</v>
      </c>
      <c r="AS2000" s="6">
        <f t="shared" si="161"/>
        <v>1.0381948798773934E-22</v>
      </c>
    </row>
    <row r="2001" spans="39:45">
      <c r="AM2001" s="6">
        <v>9.9799999999996007</v>
      </c>
      <c r="AN2001" s="6">
        <f t="shared" si="157"/>
        <v>9.9799999999996007</v>
      </c>
      <c r="AO2001" s="6">
        <f t="shared" si="158"/>
        <v>9.3963245327865251E-23</v>
      </c>
      <c r="AP2001" s="6">
        <f t="shared" si="159"/>
        <v>1</v>
      </c>
      <c r="AR2001" s="6">
        <f t="shared" si="160"/>
        <v>9.9799999999996007</v>
      </c>
      <c r="AS2001" s="6">
        <f t="shared" si="161"/>
        <v>9.3963245327865251E-23</v>
      </c>
    </row>
    <row r="2002" spans="39:45">
      <c r="AM2002" s="6">
        <v>9.9899999999996005</v>
      </c>
      <c r="AN2002" s="6">
        <f t="shared" si="157"/>
        <v>9.9899999999996005</v>
      </c>
      <c r="AO2002" s="6">
        <f t="shared" si="158"/>
        <v>8.5034214468329109E-23</v>
      </c>
      <c r="AP2002" s="6">
        <f t="shared" si="159"/>
        <v>1</v>
      </c>
      <c r="AR2002" s="6">
        <f t="shared" si="160"/>
        <v>9.9899999999996005</v>
      </c>
      <c r="AS2002" s="6">
        <f t="shared" si="161"/>
        <v>8.5034214468329109E-23</v>
      </c>
    </row>
    <row r="2003" spans="39:45">
      <c r="AM2003" s="6">
        <v>9.9999999999996003</v>
      </c>
      <c r="AN2003" s="6">
        <f t="shared" si="157"/>
        <v>9.9999999999996003</v>
      </c>
      <c r="AO2003" s="6">
        <f t="shared" si="158"/>
        <v>7.694598626737145E-23</v>
      </c>
      <c r="AP2003" s="6">
        <f t="shared" si="159"/>
        <v>1</v>
      </c>
      <c r="AR2003" s="6">
        <f t="shared" si="160"/>
        <v>9.9999999999996003</v>
      </c>
      <c r="AS2003" s="6">
        <f t="shared" si="161"/>
        <v>7.694598626737145E-23</v>
      </c>
    </row>
  </sheetData>
  <mergeCells count="4">
    <mergeCell ref="Q7:R7"/>
    <mergeCell ref="D25:I25"/>
    <mergeCell ref="C28:H28"/>
    <mergeCell ref="L26:M29"/>
  </mergeCells>
  <phoneticPr fontId="25" type="noConversion"/>
  <pageMargins left="0.75" right="0.75" top="1" bottom="1" header="0.5" footer="0.5"/>
  <pageSetup paperSize="9" orientation="portrait" r:id="rId1"/>
  <headerFooter alignWithMargins="0"/>
  <drawing r:id="rId2"/>
  <legacyDrawing r:id="rId3"/>
  <oleObjects>
    <oleObject progId="Equation.3" shapeId="1028" r:id="rId4"/>
    <oleObject progId="Equation.3" shapeId="1033" r:id="rId5"/>
    <oleObject progId="Equation.3" shapeId="1034" r:id="rId6"/>
    <oleObject progId="Equation.3" shapeId="1052" r:id="rId7"/>
    <oleObject progId="Excel.Sheet.8" shapeId="1059" r:id="rId8"/>
    <oleObject progId="Equation.3" shapeId="1060" r:id="rId9"/>
  </oleObjects>
  <controls>
    <control shapeId="1032" r:id="rId10" name="ScrollBar2"/>
    <control shapeId="1031" r:id="rId11" name="ScrollBar1"/>
  </controls>
</worksheet>
</file>

<file path=xl/worksheets/sheet13.xml><?xml version="1.0" encoding="utf-8"?>
<worksheet xmlns="http://schemas.openxmlformats.org/spreadsheetml/2006/main" xmlns:r="http://schemas.openxmlformats.org/officeDocument/2006/relationships">
  <sheetPr codeName="Sheet3">
    <tabColor theme="9" tint="0.39997558519241921"/>
  </sheetPr>
  <dimension ref="A1:V467"/>
  <sheetViews>
    <sheetView topLeftCell="A4" zoomScaleNormal="100" workbookViewId="0">
      <selection activeCell="K22" sqref="K22"/>
    </sheetView>
  </sheetViews>
  <sheetFormatPr defaultRowHeight="12.75"/>
  <cols>
    <col min="1" max="1" width="13" style="143" customWidth="1"/>
    <col min="2" max="2" width="17.5" style="143" customWidth="1"/>
    <col min="3" max="3" width="13.6640625" style="143" customWidth="1"/>
    <col min="4" max="4" width="15.83203125" style="143" customWidth="1"/>
    <col min="5" max="5" width="13.1640625" style="143" customWidth="1"/>
    <col min="6" max="6" width="9.33203125" style="143"/>
    <col min="7" max="7" width="13.5" style="143" customWidth="1"/>
    <col min="8" max="8" width="48.33203125" style="143" customWidth="1"/>
    <col min="9" max="9" width="9.83203125" style="143" bestFit="1" customWidth="1"/>
    <col min="10" max="10" width="13.1640625" style="143" customWidth="1"/>
    <col min="11" max="11" width="12.6640625" style="143" customWidth="1"/>
    <col min="12" max="13" width="9.5" style="143" bestFit="1" customWidth="1"/>
    <col min="14" max="14" width="10.83203125" style="143" bestFit="1" customWidth="1"/>
    <col min="15" max="16" width="9.5" style="143" bestFit="1" customWidth="1"/>
    <col min="17" max="17" width="13.33203125" style="143" customWidth="1"/>
    <col min="18" max="18" width="9.33203125" style="143"/>
    <col min="19" max="19" width="9.5" style="143" bestFit="1" customWidth="1"/>
    <col min="20" max="21" width="9.33203125" style="143"/>
    <col min="22" max="22" width="14.6640625" style="143" bestFit="1" customWidth="1"/>
    <col min="23" max="16384" width="9.33203125" style="143"/>
  </cols>
  <sheetData>
    <row r="1" spans="1:12" ht="18.75" thickBot="1">
      <c r="A1" s="1529" t="s">
        <v>1660</v>
      </c>
      <c r="B1" s="1529"/>
      <c r="C1" s="1529"/>
      <c r="D1" s="1529"/>
      <c r="E1" s="1529"/>
      <c r="F1" s="1529"/>
      <c r="G1" s="1529"/>
      <c r="H1" s="1529"/>
    </row>
    <row r="2" spans="1:12" ht="13.5" thickBot="1">
      <c r="A2" s="1556" t="s">
        <v>542</v>
      </c>
      <c r="B2" s="1557"/>
      <c r="C2" s="1557"/>
      <c r="D2" s="1557"/>
      <c r="E2" s="1557"/>
      <c r="F2" s="1557"/>
      <c r="G2" s="1557"/>
      <c r="H2" s="1558"/>
    </row>
    <row r="3" spans="1:12" s="1325" customFormat="1" ht="152.25" customHeight="1">
      <c r="A3" s="1559" t="s">
        <v>1656</v>
      </c>
      <c r="B3" s="1559"/>
      <c r="C3" s="1559"/>
      <c r="D3" s="1559"/>
      <c r="E3" s="1559"/>
      <c r="F3" s="1559"/>
      <c r="G3" s="1559"/>
      <c r="H3" s="1559"/>
      <c r="I3" s="1559"/>
    </row>
    <row r="4" spans="1:12" ht="26.25" customHeight="1" thickBot="1">
      <c r="A4" s="1539" t="s">
        <v>527</v>
      </c>
      <c r="B4" s="1539"/>
      <c r="C4" s="1539"/>
      <c r="D4" s="1539"/>
      <c r="K4" s="143" t="s">
        <v>646</v>
      </c>
    </row>
    <row r="5" spans="1:12" ht="47.25">
      <c r="A5" s="145" t="s">
        <v>528</v>
      </c>
      <c r="B5" s="145" t="s">
        <v>540</v>
      </c>
      <c r="C5" s="1321" t="s">
        <v>1564</v>
      </c>
      <c r="D5" s="145" t="s">
        <v>528</v>
      </c>
      <c r="E5" s="145" t="s">
        <v>1565</v>
      </c>
      <c r="G5" s="1326" t="s">
        <v>1104</v>
      </c>
      <c r="H5" s="144"/>
      <c r="I5" s="144"/>
      <c r="J5" s="69" t="s">
        <v>410</v>
      </c>
      <c r="K5" s="69" t="s">
        <v>412</v>
      </c>
      <c r="L5" s="69" t="s">
        <v>1105</v>
      </c>
    </row>
    <row r="6" spans="1:12" ht="15">
      <c r="A6" s="146">
        <v>1</v>
      </c>
      <c r="B6" s="1322">
        <v>4.13</v>
      </c>
      <c r="C6" s="146">
        <v>1</v>
      </c>
      <c r="D6" s="146">
        <v>47</v>
      </c>
      <c r="E6" s="1324">
        <v>3.82</v>
      </c>
      <c r="G6" s="1326">
        <v>3.85</v>
      </c>
      <c r="H6" s="144"/>
      <c r="I6" s="144"/>
      <c r="J6" s="71">
        <v>3.85</v>
      </c>
      <c r="K6" s="67">
        <v>1</v>
      </c>
      <c r="L6" s="144">
        <v>0.02</v>
      </c>
    </row>
    <row r="7" spans="1:12" ht="15">
      <c r="A7" s="146">
        <v>2</v>
      </c>
      <c r="B7" s="1322">
        <v>3.97</v>
      </c>
      <c r="C7" s="146">
        <v>2</v>
      </c>
      <c r="D7" s="146">
        <v>32</v>
      </c>
      <c r="E7" s="1324">
        <v>3.86</v>
      </c>
      <c r="G7" s="1326">
        <v>3.95</v>
      </c>
      <c r="H7" s="144"/>
      <c r="I7" s="144"/>
      <c r="J7" s="71">
        <v>3.95</v>
      </c>
      <c r="K7" s="67">
        <v>2</v>
      </c>
      <c r="L7" s="144">
        <v>0.06</v>
      </c>
    </row>
    <row r="8" spans="1:12" ht="15">
      <c r="A8" s="146">
        <v>3</v>
      </c>
      <c r="B8" s="1322">
        <v>4.18</v>
      </c>
      <c r="C8" s="146">
        <v>3</v>
      </c>
      <c r="D8" s="146">
        <v>10</v>
      </c>
      <c r="E8" s="1322">
        <v>3.88</v>
      </c>
      <c r="G8" s="1326">
        <v>4.05</v>
      </c>
      <c r="J8" s="71">
        <v>4.05</v>
      </c>
      <c r="K8" s="67">
        <v>6</v>
      </c>
      <c r="L8" s="144">
        <v>0.18</v>
      </c>
    </row>
    <row r="9" spans="1:12" ht="15">
      <c r="A9" s="146">
        <v>4</v>
      </c>
      <c r="B9" s="1322">
        <v>4.0999999999999996</v>
      </c>
      <c r="C9" s="146">
        <v>4</v>
      </c>
      <c r="D9" s="146">
        <v>2</v>
      </c>
      <c r="E9" s="1322">
        <v>3.97</v>
      </c>
      <c r="G9" s="1326">
        <v>4.1500000000000004</v>
      </c>
      <c r="J9" s="71">
        <v>4.1500000000000004</v>
      </c>
      <c r="K9" s="67">
        <v>10</v>
      </c>
      <c r="L9" s="144">
        <v>0.38</v>
      </c>
    </row>
    <row r="10" spans="1:12" ht="15">
      <c r="A10" s="146">
        <v>5</v>
      </c>
      <c r="B10" s="1322">
        <v>4</v>
      </c>
      <c r="C10" s="146">
        <v>5</v>
      </c>
      <c r="D10" s="146">
        <v>24</v>
      </c>
      <c r="E10" s="1324">
        <v>3.98</v>
      </c>
      <c r="G10" s="1326">
        <v>4.25</v>
      </c>
      <c r="J10" s="71">
        <v>4.25</v>
      </c>
      <c r="K10" s="67">
        <v>15</v>
      </c>
      <c r="L10" s="144">
        <v>0.68</v>
      </c>
    </row>
    <row r="11" spans="1:12" ht="15">
      <c r="A11" s="146">
        <v>6</v>
      </c>
      <c r="B11" s="1322">
        <v>4.17</v>
      </c>
      <c r="C11" s="146">
        <v>6</v>
      </c>
      <c r="D11" s="146">
        <v>5</v>
      </c>
      <c r="E11" s="1322">
        <v>4</v>
      </c>
      <c r="G11" s="1326">
        <v>4.3499999999999996</v>
      </c>
      <c r="J11" s="71">
        <v>4.3499999999999996</v>
      </c>
      <c r="K11" s="67">
        <v>8</v>
      </c>
      <c r="L11" s="144">
        <v>0.84</v>
      </c>
    </row>
    <row r="12" spans="1:12" ht="15">
      <c r="A12" s="146">
        <v>7</v>
      </c>
      <c r="B12" s="1322">
        <v>4.12</v>
      </c>
      <c r="C12" s="146">
        <v>7</v>
      </c>
      <c r="D12" s="146">
        <v>17</v>
      </c>
      <c r="E12" s="1323">
        <v>4.04</v>
      </c>
      <c r="G12" s="1326">
        <v>4.45</v>
      </c>
      <c r="J12" s="71">
        <v>4.45</v>
      </c>
      <c r="K12" s="67">
        <v>5</v>
      </c>
      <c r="L12" s="144">
        <v>0.94</v>
      </c>
    </row>
    <row r="13" spans="1:12" ht="15">
      <c r="A13" s="146">
        <v>8</v>
      </c>
      <c r="B13" s="1322">
        <v>4.08</v>
      </c>
      <c r="C13" s="146">
        <v>8</v>
      </c>
      <c r="D13" s="146">
        <v>12</v>
      </c>
      <c r="E13" s="1323">
        <v>4.05</v>
      </c>
      <c r="G13" s="1326">
        <v>4.55</v>
      </c>
      <c r="J13" s="71">
        <v>4.55</v>
      </c>
      <c r="K13" s="67">
        <v>2</v>
      </c>
      <c r="L13" s="144">
        <v>0.98</v>
      </c>
    </row>
    <row r="14" spans="1:12" ht="15">
      <c r="A14" s="146">
        <v>9</v>
      </c>
      <c r="B14" s="1322">
        <v>4.2</v>
      </c>
      <c r="C14" s="146">
        <v>9</v>
      </c>
      <c r="D14" s="146">
        <v>19</v>
      </c>
      <c r="E14" s="1323">
        <v>4.05</v>
      </c>
      <c r="G14" s="1326">
        <v>4.6500000000000004</v>
      </c>
      <c r="J14" s="71">
        <v>4.5999999999999996</v>
      </c>
      <c r="K14" s="67">
        <v>1</v>
      </c>
      <c r="L14" s="144">
        <v>1</v>
      </c>
    </row>
    <row r="15" spans="1:12" ht="15.75" thickBot="1">
      <c r="A15" s="146">
        <v>10</v>
      </c>
      <c r="B15" s="1322">
        <v>3.88</v>
      </c>
      <c r="C15" s="146">
        <v>10</v>
      </c>
      <c r="D15" s="146">
        <v>8</v>
      </c>
      <c r="E15" s="1322">
        <v>4.08</v>
      </c>
      <c r="J15" s="68" t="s">
        <v>411</v>
      </c>
      <c r="K15" s="68">
        <v>0</v>
      </c>
      <c r="L15" s="1007">
        <v>1</v>
      </c>
    </row>
    <row r="16" spans="1:12" ht="15">
      <c r="A16" s="146">
        <v>11</v>
      </c>
      <c r="B16" s="1323">
        <v>4.1100000000000003</v>
      </c>
      <c r="C16" s="146">
        <v>11</v>
      </c>
      <c r="D16" s="146">
        <v>29</v>
      </c>
      <c r="E16" s="1324">
        <v>4.08</v>
      </c>
    </row>
    <row r="17" spans="1:15" ht="15.75" thickBot="1">
      <c r="A17" s="146">
        <v>12</v>
      </c>
      <c r="B17" s="1323">
        <v>4.05</v>
      </c>
      <c r="C17" s="146">
        <v>12</v>
      </c>
      <c r="D17" s="146">
        <v>4</v>
      </c>
      <c r="E17" s="1322">
        <v>4.0999999999999996</v>
      </c>
    </row>
    <row r="18" spans="1:15" ht="15">
      <c r="A18" s="146">
        <v>13</v>
      </c>
      <c r="B18" s="1323">
        <v>4.12</v>
      </c>
      <c r="C18" s="146">
        <v>13</v>
      </c>
      <c r="D18" s="146">
        <v>23</v>
      </c>
      <c r="E18" s="1324">
        <v>4.0999999999999996</v>
      </c>
      <c r="G18" s="1448" t="s">
        <v>154</v>
      </c>
      <c r="H18" s="1449" t="s">
        <v>1657</v>
      </c>
      <c r="I18" s="1450">
        <f>NORMSDIST(0)</f>
        <v>0.5</v>
      </c>
    </row>
    <row r="19" spans="1:15" ht="15">
      <c r="A19" s="146">
        <v>14</v>
      </c>
      <c r="B19" s="1323">
        <v>4.4400000000000004</v>
      </c>
      <c r="C19" s="146">
        <v>14</v>
      </c>
      <c r="D19" s="146">
        <v>11</v>
      </c>
      <c r="E19" s="1323">
        <v>4.1100000000000003</v>
      </c>
      <c r="G19" s="1451" t="s">
        <v>154</v>
      </c>
      <c r="H19" s="1452" t="s">
        <v>1641</v>
      </c>
      <c r="I19" s="1453">
        <f>NORMDIST(4.5,4,1,1)</f>
        <v>0.69146246127401312</v>
      </c>
    </row>
    <row r="20" spans="1:15" ht="15">
      <c r="A20" s="146">
        <v>15</v>
      </c>
      <c r="B20" s="1323">
        <v>4.2699999999999996</v>
      </c>
      <c r="C20" s="146">
        <v>15</v>
      </c>
      <c r="D20" s="146">
        <v>39</v>
      </c>
      <c r="E20" s="1324">
        <v>4.1100000000000003</v>
      </c>
      <c r="G20" s="1451" t="s">
        <v>407</v>
      </c>
      <c r="H20" s="1452" t="s">
        <v>1642</v>
      </c>
      <c r="I20" s="1453"/>
    </row>
    <row r="21" spans="1:15" ht="15">
      <c r="A21" s="146">
        <v>16</v>
      </c>
      <c r="B21" s="1323">
        <v>4.1500000000000004</v>
      </c>
      <c r="C21" s="146">
        <v>16</v>
      </c>
      <c r="D21" s="146">
        <v>7</v>
      </c>
      <c r="E21" s="1322">
        <v>4.12</v>
      </c>
      <c r="G21" s="1451" t="s">
        <v>155</v>
      </c>
      <c r="H21" s="1452" t="s">
        <v>1643</v>
      </c>
      <c r="I21" s="1453"/>
    </row>
    <row r="22" spans="1:15" ht="15">
      <c r="A22" s="146">
        <v>17</v>
      </c>
      <c r="B22" s="1323">
        <v>4.04</v>
      </c>
      <c r="C22" s="146">
        <v>17</v>
      </c>
      <c r="D22" s="146">
        <v>13</v>
      </c>
      <c r="E22" s="1323">
        <v>4.12</v>
      </c>
      <c r="G22" s="1454"/>
      <c r="H22" s="1452"/>
      <c r="I22" s="1453"/>
    </row>
    <row r="23" spans="1:15" ht="15">
      <c r="A23" s="146">
        <v>18</v>
      </c>
      <c r="B23" s="1323">
        <v>4.18</v>
      </c>
      <c r="C23" s="146">
        <v>18</v>
      </c>
      <c r="D23" s="146">
        <v>1</v>
      </c>
      <c r="E23" s="1322">
        <v>4.13</v>
      </c>
      <c r="G23" s="1451" t="s">
        <v>1645</v>
      </c>
      <c r="H23" s="1452" t="s">
        <v>1644</v>
      </c>
      <c r="I23" s="1453">
        <f>TDIST(2,5,2)</f>
        <v>0.10193947864742232</v>
      </c>
    </row>
    <row r="24" spans="1:15" ht="15">
      <c r="A24" s="146">
        <v>19</v>
      </c>
      <c r="B24" s="1323">
        <v>4.05</v>
      </c>
      <c r="C24" s="146">
        <v>19</v>
      </c>
      <c r="D24" s="146">
        <v>16</v>
      </c>
      <c r="E24" s="1323">
        <v>4.1500000000000004</v>
      </c>
      <c r="G24" s="1451" t="s">
        <v>1663</v>
      </c>
      <c r="H24" s="1452" t="s">
        <v>1646</v>
      </c>
      <c r="I24" s="1453">
        <f>TINV(0.05,4)</f>
        <v>2.7764451050438028</v>
      </c>
    </row>
    <row r="25" spans="1:15" ht="15.75" thickBot="1">
      <c r="A25" s="146">
        <v>20</v>
      </c>
      <c r="B25" s="1323">
        <v>4.34</v>
      </c>
      <c r="C25" s="146">
        <v>20</v>
      </c>
      <c r="D25" s="146">
        <v>26</v>
      </c>
      <c r="E25" s="1324">
        <v>4.16</v>
      </c>
      <c r="G25" s="1458" t="s">
        <v>1664</v>
      </c>
      <c r="H25" s="1455" t="s">
        <v>1662</v>
      </c>
      <c r="I25" s="1456">
        <f>TINV(2*0.05,4)</f>
        <v>2.1318467819039775</v>
      </c>
    </row>
    <row r="26" spans="1:15" ht="15">
      <c r="A26" s="146">
        <v>21</v>
      </c>
      <c r="B26" s="1324">
        <v>4.18</v>
      </c>
      <c r="C26" s="146">
        <v>21</v>
      </c>
      <c r="D26" s="146">
        <v>30</v>
      </c>
      <c r="E26" s="1324">
        <v>4.16</v>
      </c>
      <c r="K26" s="1330" t="s">
        <v>1571</v>
      </c>
      <c r="L26" s="1330" t="s">
        <v>1572</v>
      </c>
    </row>
    <row r="27" spans="1:15" ht="15">
      <c r="A27" s="146">
        <v>22</v>
      </c>
      <c r="B27" s="1324">
        <v>4.29</v>
      </c>
      <c r="C27" s="146">
        <v>22</v>
      </c>
      <c r="D27" s="146">
        <v>45</v>
      </c>
      <c r="E27" s="1324">
        <v>4.16</v>
      </c>
      <c r="K27" s="1330">
        <f>AVERAGE(K29:L33)</f>
        <v>4.1450000000000005</v>
      </c>
      <c r="L27" s="1330">
        <f>STDEV(K29:L33)</f>
        <v>0.14653403093555745</v>
      </c>
    </row>
    <row r="28" spans="1:15" ht="15">
      <c r="A28" s="146">
        <v>23</v>
      </c>
      <c r="B28" s="1324">
        <v>4.0999999999999996</v>
      </c>
      <c r="C28" s="146">
        <v>23</v>
      </c>
      <c r="D28" s="146">
        <v>6</v>
      </c>
      <c r="E28" s="1322">
        <v>4.17</v>
      </c>
      <c r="H28" s="143" t="s">
        <v>1566</v>
      </c>
      <c r="I28" s="143" t="s">
        <v>1567</v>
      </c>
      <c r="J28" s="143" t="s">
        <v>1568</v>
      </c>
      <c r="K28" s="143" t="s">
        <v>1569</v>
      </c>
      <c r="L28" s="143" t="s">
        <v>1570</v>
      </c>
      <c r="N28" s="1327" t="s">
        <v>1573</v>
      </c>
      <c r="O28" s="1327" t="s">
        <v>1574</v>
      </c>
    </row>
    <row r="29" spans="1:15" ht="15">
      <c r="A29" s="146">
        <v>24</v>
      </c>
      <c r="B29" s="1324">
        <v>3.98</v>
      </c>
      <c r="C29" s="146">
        <v>24</v>
      </c>
      <c r="D29" s="146">
        <v>34</v>
      </c>
      <c r="E29" s="1324">
        <v>4.17</v>
      </c>
      <c r="H29">
        <v>4.2</v>
      </c>
      <c r="I29" s="1353">
        <v>4.1100000000000003</v>
      </c>
      <c r="J29">
        <v>4.0999999999999996</v>
      </c>
      <c r="K29" s="1329">
        <v>4.05</v>
      </c>
      <c r="L29" s="1329">
        <v>4.26</v>
      </c>
      <c r="N29" s="1327">
        <f>AVERAGE(H29:L33)</f>
        <v>4.1844000000000001</v>
      </c>
      <c r="O29" s="1327">
        <f>STDEV(H29:L33)</f>
        <v>0.126724109781816</v>
      </c>
    </row>
    <row r="30" spans="1:15" ht="15">
      <c r="A30" s="146">
        <v>25</v>
      </c>
      <c r="B30" s="1324">
        <v>4.38</v>
      </c>
      <c r="C30" s="146">
        <v>25</v>
      </c>
      <c r="D30" s="146">
        <v>3</v>
      </c>
      <c r="E30" s="1322">
        <v>4.18</v>
      </c>
      <c r="H30">
        <v>4.1100000000000003</v>
      </c>
      <c r="I30" s="1353">
        <v>4.2699999999999996</v>
      </c>
      <c r="J30">
        <v>4.18</v>
      </c>
      <c r="K30" s="1329">
        <v>4.3499999999999996</v>
      </c>
      <c r="L30" s="1329">
        <v>4.0999999999999996</v>
      </c>
    </row>
    <row r="31" spans="1:15" ht="15">
      <c r="A31" s="146">
        <v>26</v>
      </c>
      <c r="B31" s="1324">
        <v>4.16</v>
      </c>
      <c r="C31" s="146">
        <v>26</v>
      </c>
      <c r="D31" s="146">
        <v>18</v>
      </c>
      <c r="E31" s="1323">
        <v>4.18</v>
      </c>
      <c r="G31" s="143">
        <v>88</v>
      </c>
      <c r="H31">
        <v>4.2</v>
      </c>
      <c r="I31" s="1353">
        <v>4.18</v>
      </c>
      <c r="J31">
        <v>4.12</v>
      </c>
      <c r="K31" s="1329">
        <v>4.17</v>
      </c>
      <c r="L31" s="1329">
        <v>4.26</v>
      </c>
    </row>
    <row r="32" spans="1:15" ht="15">
      <c r="A32" s="146">
        <v>27</v>
      </c>
      <c r="B32" s="1324">
        <v>4.42</v>
      </c>
      <c r="C32" s="146">
        <v>27</v>
      </c>
      <c r="D32" s="146">
        <v>21</v>
      </c>
      <c r="E32" s="1324">
        <v>4.18</v>
      </c>
      <c r="H32">
        <v>4.33</v>
      </c>
      <c r="I32" s="1353">
        <v>4.18</v>
      </c>
      <c r="J32">
        <v>4.4400000000000004</v>
      </c>
      <c r="K32" s="1329">
        <v>4.08</v>
      </c>
      <c r="L32" s="1329">
        <v>3.82</v>
      </c>
    </row>
    <row r="33" spans="1:22" ht="15.75" thickBot="1">
      <c r="A33" s="146">
        <v>28</v>
      </c>
      <c r="B33" s="1324">
        <v>4.1900000000000004</v>
      </c>
      <c r="C33" s="146">
        <v>28</v>
      </c>
      <c r="D33" s="146">
        <v>38</v>
      </c>
      <c r="E33" s="1324">
        <v>4.18</v>
      </c>
      <c r="H33">
        <v>4.2</v>
      </c>
      <c r="I33" s="1353">
        <v>4.42</v>
      </c>
      <c r="J33">
        <v>4.12</v>
      </c>
      <c r="K33" s="1329">
        <v>4.16</v>
      </c>
      <c r="L33" s="1329">
        <v>4.2</v>
      </c>
      <c r="N33" s="143" t="s">
        <v>1575</v>
      </c>
      <c r="O33" s="1327" t="s">
        <v>1576</v>
      </c>
    </row>
    <row r="34" spans="1:22" ht="15">
      <c r="A34" s="146">
        <v>29</v>
      </c>
      <c r="B34" s="1324">
        <v>4.08</v>
      </c>
      <c r="C34" s="146">
        <v>29</v>
      </c>
      <c r="D34" s="146">
        <v>28</v>
      </c>
      <c r="E34" s="1324">
        <v>4.1900000000000004</v>
      </c>
      <c r="G34" s="143" t="s">
        <v>902</v>
      </c>
      <c r="H34" s="1327">
        <f>AVERAGE(H29:H33)</f>
        <v>4.2080000000000002</v>
      </c>
      <c r="I34" s="1354">
        <f>AVERAGE(I29:I33)</f>
        <v>4.2319999999999993</v>
      </c>
      <c r="J34" s="1327">
        <f t="shared" ref="J34:L34" si="0">AVERAGE(J29:J33)</f>
        <v>4.1920000000000002</v>
      </c>
      <c r="K34" s="1327">
        <f t="shared" si="0"/>
        <v>4.1619999999999999</v>
      </c>
      <c r="L34" s="1327">
        <f t="shared" si="0"/>
        <v>4.1279999999999992</v>
      </c>
      <c r="N34" s="1327">
        <f>AVERAGE(H34:L34)</f>
        <v>4.1844000000000001</v>
      </c>
      <c r="O34" s="1327">
        <f>STDEV(H34:L34)</f>
        <v>4.0506789554345196E-2</v>
      </c>
    </row>
    <row r="35" spans="1:22" ht="15.75" thickBot="1">
      <c r="A35" s="146">
        <v>30</v>
      </c>
      <c r="B35" s="1324">
        <v>4.16</v>
      </c>
      <c r="C35" s="146">
        <v>30</v>
      </c>
      <c r="D35" s="146">
        <v>35</v>
      </c>
      <c r="E35" s="1324">
        <v>4.1900000000000004</v>
      </c>
      <c r="G35" s="143" t="s">
        <v>354</v>
      </c>
      <c r="H35" s="1327">
        <f>STDEV(H29:H33)</f>
        <v>7.854934754658241E-2</v>
      </c>
      <c r="I35" s="1355">
        <f t="shared" ref="I35:L35" si="1">STDEV(I29:I33)</f>
        <v>0.11945710527215757</v>
      </c>
      <c r="J35" s="1327">
        <f t="shared" si="1"/>
        <v>0.14184498581197216</v>
      </c>
      <c r="K35" s="1327">
        <f t="shared" si="1"/>
        <v>0.11691877522451721</v>
      </c>
      <c r="L35" s="1327">
        <f t="shared" si="1"/>
        <v>0.18417383093155634</v>
      </c>
    </row>
    <row r="36" spans="1:22" ht="15">
      <c r="A36" s="146">
        <v>31</v>
      </c>
      <c r="B36" s="1324">
        <v>4.3</v>
      </c>
      <c r="C36" s="146">
        <v>31</v>
      </c>
      <c r="D36" s="146">
        <v>9</v>
      </c>
      <c r="E36" s="1322">
        <v>4.2</v>
      </c>
      <c r="N36" s="1327" t="s">
        <v>1577</v>
      </c>
      <c r="O36" s="1327">
        <f>O29/SQRT(5)</f>
        <v>5.6672744772057325E-2</v>
      </c>
    </row>
    <row r="37" spans="1:22" ht="15">
      <c r="A37" s="146">
        <v>32</v>
      </c>
      <c r="B37" s="1324">
        <v>3.86</v>
      </c>
      <c r="C37" s="146">
        <v>32</v>
      </c>
      <c r="D37" s="146">
        <v>37</v>
      </c>
      <c r="E37" s="1324">
        <v>4.2</v>
      </c>
    </row>
    <row r="38" spans="1:22" ht="15">
      <c r="A38" s="146">
        <v>33</v>
      </c>
      <c r="B38" s="1324">
        <v>4.49</v>
      </c>
      <c r="C38" s="146">
        <v>33</v>
      </c>
      <c r="D38" s="146">
        <v>50</v>
      </c>
      <c r="E38" s="1324">
        <v>4.21</v>
      </c>
    </row>
    <row r="39" spans="1:22" ht="15">
      <c r="A39" s="146">
        <v>34</v>
      </c>
      <c r="B39" s="1324">
        <v>4.17</v>
      </c>
      <c r="C39" s="146">
        <v>34</v>
      </c>
      <c r="D39" s="146">
        <v>46</v>
      </c>
      <c r="E39" s="1324">
        <v>4.2300000000000004</v>
      </c>
    </row>
    <row r="40" spans="1:22" ht="15">
      <c r="A40" s="146">
        <v>35</v>
      </c>
      <c r="B40" s="1324">
        <v>4.1900000000000004</v>
      </c>
      <c r="C40" s="146">
        <v>35</v>
      </c>
      <c r="D40" s="146">
        <v>44</v>
      </c>
      <c r="E40" s="1324">
        <v>4.26</v>
      </c>
      <c r="H40" s="1328"/>
      <c r="K40" s="1328"/>
    </row>
    <row r="41" spans="1:22" ht="15">
      <c r="A41" s="146">
        <v>36</v>
      </c>
      <c r="B41" s="1324">
        <v>4.59</v>
      </c>
      <c r="C41" s="146">
        <v>36</v>
      </c>
      <c r="D41" s="146">
        <v>15</v>
      </c>
      <c r="E41" s="1323">
        <v>4.2699999999999996</v>
      </c>
    </row>
    <row r="42" spans="1:22" ht="15">
      <c r="A42" s="146">
        <v>37</v>
      </c>
      <c r="B42" s="1324">
        <v>4.2</v>
      </c>
      <c r="C42" s="146">
        <v>37</v>
      </c>
      <c r="D42" s="146">
        <v>22</v>
      </c>
      <c r="E42" s="1324">
        <v>4.29</v>
      </c>
    </row>
    <row r="43" spans="1:22" ht="15">
      <c r="A43" s="146">
        <v>38</v>
      </c>
      <c r="B43" s="1324">
        <v>4.18</v>
      </c>
      <c r="C43" s="146">
        <v>38</v>
      </c>
      <c r="D43" s="146">
        <v>31</v>
      </c>
      <c r="E43" s="1324">
        <v>4.3</v>
      </c>
      <c r="N43" s="143">
        <v>65</v>
      </c>
    </row>
    <row r="44" spans="1:22" ht="15">
      <c r="A44" s="146">
        <v>39</v>
      </c>
      <c r="B44" s="1324">
        <v>4.1100000000000003</v>
      </c>
      <c r="C44" s="146">
        <v>39</v>
      </c>
      <c r="D44" s="146">
        <v>42</v>
      </c>
      <c r="E44" s="1324">
        <v>4.32</v>
      </c>
      <c r="N44" s="1350">
        <f>N43*0.1</f>
        <v>6.5</v>
      </c>
      <c r="O44" s="1351" t="s">
        <v>992</v>
      </c>
      <c r="T44" s="143" t="s">
        <v>1652</v>
      </c>
      <c r="U44" s="143" t="s">
        <v>462</v>
      </c>
      <c r="V44" s="143" t="s">
        <v>632</v>
      </c>
    </row>
    <row r="45" spans="1:22" ht="15">
      <c r="A45" s="146">
        <v>40</v>
      </c>
      <c r="B45" s="1324">
        <v>4.43</v>
      </c>
      <c r="C45" s="146">
        <v>40</v>
      </c>
      <c r="D45" s="146">
        <v>48</v>
      </c>
      <c r="E45" s="1324">
        <v>4.33</v>
      </c>
      <c r="T45" s="143">
        <v>-1</v>
      </c>
      <c r="U45" s="1442">
        <f t="shared" ref="U45:U101" si="2">T45+$A$59</f>
        <v>3.1926000000000005</v>
      </c>
      <c r="V45" s="143">
        <f t="shared" ref="V45:V101" si="3">NORMDIST(U45,$A$59,$B$59,0)</f>
        <v>2.8322980307453692E-8</v>
      </c>
    </row>
    <row r="46" spans="1:22" ht="15">
      <c r="A46" s="146">
        <v>41</v>
      </c>
      <c r="B46" s="1324">
        <v>4.3499999999999996</v>
      </c>
      <c r="C46" s="146">
        <v>41</v>
      </c>
      <c r="D46" s="146">
        <v>20</v>
      </c>
      <c r="E46" s="1323">
        <v>4.34</v>
      </c>
      <c r="I46" s="1442">
        <f>F49*0.01</f>
        <v>4.38</v>
      </c>
      <c r="J46" s="143">
        <v>0</v>
      </c>
      <c r="K46" s="1442">
        <f>A59-(I46-A59)</f>
        <v>4.0052000000000012</v>
      </c>
      <c r="L46" s="143">
        <v>0</v>
      </c>
      <c r="Q46" s="143" t="s">
        <v>1580</v>
      </c>
      <c r="R46" s="143">
        <f>(N44-H34)/H35</f>
        <v>29.179109331758188</v>
      </c>
      <c r="T46" s="143">
        <v>-0.99</v>
      </c>
      <c r="U46" s="1442">
        <f t="shared" si="2"/>
        <v>3.2026000000000003</v>
      </c>
      <c r="V46" s="143">
        <f t="shared" si="3"/>
        <v>4.0733016720483085E-8</v>
      </c>
    </row>
    <row r="47" spans="1:22" ht="15">
      <c r="A47" s="146">
        <v>42</v>
      </c>
      <c r="B47" s="1324">
        <v>4.32</v>
      </c>
      <c r="C47" s="146">
        <v>42</v>
      </c>
      <c r="D47" s="146">
        <v>41</v>
      </c>
      <c r="E47" s="1324">
        <v>4.3499999999999996</v>
      </c>
      <c r="I47" s="1442">
        <f>$I$46</f>
        <v>4.38</v>
      </c>
      <c r="J47" s="143">
        <v>0.5</v>
      </c>
      <c r="K47" s="1442">
        <f>$K$46</f>
        <v>4.0052000000000012</v>
      </c>
      <c r="L47" s="143">
        <v>0.5</v>
      </c>
      <c r="T47" s="143">
        <v>-0.98</v>
      </c>
      <c r="U47" s="1442">
        <f t="shared" si="2"/>
        <v>3.2126000000000006</v>
      </c>
      <c r="V47" s="143">
        <f t="shared" si="3"/>
        <v>5.8367110561968176E-8</v>
      </c>
    </row>
    <row r="48" spans="1:22" ht="15">
      <c r="A48" s="146">
        <v>43</v>
      </c>
      <c r="B48" s="1324">
        <v>4.55</v>
      </c>
      <c r="C48" s="146">
        <v>43</v>
      </c>
      <c r="D48" s="146">
        <v>49</v>
      </c>
      <c r="E48" s="1324">
        <v>4.3600000000000003</v>
      </c>
      <c r="I48" s="1442">
        <f t="shared" ref="I48:I52" si="4">$I$46</f>
        <v>4.38</v>
      </c>
      <c r="J48" s="143">
        <v>1</v>
      </c>
      <c r="K48" s="1442">
        <f t="shared" ref="K48:K51" si="5">$K$46</f>
        <v>4.0052000000000012</v>
      </c>
      <c r="L48" s="143">
        <v>1</v>
      </c>
      <c r="T48" s="143">
        <v>-0.97</v>
      </c>
      <c r="U48" s="1442">
        <f t="shared" si="2"/>
        <v>3.2226000000000008</v>
      </c>
      <c r="V48" s="143">
        <f t="shared" si="3"/>
        <v>8.3330465293401081E-8</v>
      </c>
    </row>
    <row r="49" spans="1:22" ht="15">
      <c r="A49" s="146">
        <v>44</v>
      </c>
      <c r="B49" s="1324">
        <v>4.26</v>
      </c>
      <c r="C49" s="146">
        <v>44</v>
      </c>
      <c r="D49" s="146">
        <v>25</v>
      </c>
      <c r="E49" s="1324">
        <v>4.38</v>
      </c>
      <c r="F49" s="143">
        <v>438</v>
      </c>
      <c r="I49" s="1442">
        <f t="shared" si="4"/>
        <v>4.38</v>
      </c>
      <c r="J49" s="143">
        <v>1.5</v>
      </c>
      <c r="K49" s="1442">
        <f t="shared" si="5"/>
        <v>4.0052000000000012</v>
      </c>
      <c r="L49" s="143">
        <v>1.5</v>
      </c>
      <c r="T49" s="143">
        <v>-0.96</v>
      </c>
      <c r="U49" s="1442">
        <f t="shared" si="2"/>
        <v>3.2326000000000006</v>
      </c>
      <c r="V49" s="143">
        <f t="shared" si="3"/>
        <v>1.1853685844476985E-7</v>
      </c>
    </row>
    <row r="50" spans="1:22" ht="15">
      <c r="A50" s="146">
        <v>45</v>
      </c>
      <c r="B50" s="1324">
        <v>4.16</v>
      </c>
      <c r="C50" s="146">
        <v>45</v>
      </c>
      <c r="D50" s="146">
        <v>27</v>
      </c>
      <c r="E50" s="1324">
        <v>4.42</v>
      </c>
      <c r="I50" s="1442">
        <f t="shared" si="4"/>
        <v>4.38</v>
      </c>
      <c r="J50" s="143">
        <v>2</v>
      </c>
      <c r="K50" s="1442">
        <f t="shared" si="5"/>
        <v>4.0052000000000012</v>
      </c>
      <c r="L50" s="143">
        <v>2</v>
      </c>
      <c r="T50" s="143">
        <v>-0.95</v>
      </c>
      <c r="U50" s="1442">
        <f t="shared" si="2"/>
        <v>3.2426000000000004</v>
      </c>
      <c r="V50" s="143">
        <f t="shared" si="3"/>
        <v>1.6800299075095812E-7</v>
      </c>
    </row>
    <row r="51" spans="1:22" ht="15">
      <c r="A51" s="146">
        <v>46</v>
      </c>
      <c r="B51" s="1324">
        <v>4.2300000000000004</v>
      </c>
      <c r="C51" s="146">
        <v>46</v>
      </c>
      <c r="D51" s="146">
        <v>40</v>
      </c>
      <c r="E51" s="1324">
        <v>4.43</v>
      </c>
      <c r="I51" s="1442">
        <f t="shared" si="4"/>
        <v>4.38</v>
      </c>
      <c r="J51" s="143">
        <v>2.5</v>
      </c>
      <c r="K51" s="1442">
        <f t="shared" si="5"/>
        <v>4.0052000000000012</v>
      </c>
      <c r="L51" s="143">
        <v>2.5</v>
      </c>
      <c r="T51" s="143">
        <v>-0.94</v>
      </c>
      <c r="U51" s="1442">
        <f t="shared" si="2"/>
        <v>3.2526000000000006</v>
      </c>
      <c r="V51" s="143">
        <f t="shared" si="3"/>
        <v>2.3724365526418113E-7</v>
      </c>
    </row>
    <row r="52" spans="1:22" ht="15">
      <c r="A52" s="146">
        <v>47</v>
      </c>
      <c r="B52" s="1324">
        <v>3.82</v>
      </c>
      <c r="C52" s="146">
        <v>47</v>
      </c>
      <c r="D52" s="146">
        <v>14</v>
      </c>
      <c r="E52" s="1323">
        <v>4.4400000000000004</v>
      </c>
      <c r="I52" s="1442">
        <f t="shared" si="4"/>
        <v>4.38</v>
      </c>
      <c r="J52" s="143">
        <v>3</v>
      </c>
      <c r="K52" s="1442">
        <f>$K$46</f>
        <v>4.0052000000000012</v>
      </c>
      <c r="L52" s="143">
        <v>3</v>
      </c>
      <c r="T52" s="143">
        <v>-0.93</v>
      </c>
      <c r="U52" s="1442">
        <f t="shared" si="2"/>
        <v>3.2626000000000004</v>
      </c>
      <c r="V52" s="143">
        <f t="shared" si="3"/>
        <v>3.3379989372656413E-7</v>
      </c>
    </row>
    <row r="53" spans="1:22" ht="15">
      <c r="A53" s="146">
        <v>48</v>
      </c>
      <c r="B53" s="1324">
        <v>4.33</v>
      </c>
      <c r="C53" s="146">
        <v>48</v>
      </c>
      <c r="D53" s="146">
        <v>33</v>
      </c>
      <c r="E53" s="1324">
        <v>4.49</v>
      </c>
      <c r="T53" s="143">
        <v>-0.92</v>
      </c>
      <c r="U53" s="1442">
        <f t="shared" si="2"/>
        <v>3.2726000000000006</v>
      </c>
      <c r="V53" s="143">
        <f t="shared" si="3"/>
        <v>4.6794172876438812E-7</v>
      </c>
    </row>
    <row r="54" spans="1:22" ht="15">
      <c r="A54" s="146">
        <v>49</v>
      </c>
      <c r="B54" s="1324">
        <v>4.3600000000000003</v>
      </c>
      <c r="C54" s="146">
        <v>49</v>
      </c>
      <c r="D54" s="146">
        <v>43</v>
      </c>
      <c r="E54" s="1324">
        <v>4.55</v>
      </c>
      <c r="I54" s="1444"/>
      <c r="T54" s="143">
        <v>-0.91</v>
      </c>
      <c r="U54" s="1442">
        <f t="shared" si="2"/>
        <v>3.2826000000000004</v>
      </c>
      <c r="V54" s="143">
        <f t="shared" si="3"/>
        <v>6.5359895628965583E-7</v>
      </c>
    </row>
    <row r="55" spans="1:22" ht="15">
      <c r="A55" s="146">
        <v>50</v>
      </c>
      <c r="B55" s="1324">
        <v>4.21</v>
      </c>
      <c r="C55" s="146">
        <v>50</v>
      </c>
      <c r="D55" s="146">
        <v>36</v>
      </c>
      <c r="E55" s="1324">
        <v>4.59</v>
      </c>
      <c r="I55" s="1444"/>
      <c r="T55" s="143">
        <v>-0.9</v>
      </c>
      <c r="U55" s="1442">
        <f t="shared" si="2"/>
        <v>3.2926000000000006</v>
      </c>
      <c r="V55" s="143">
        <f t="shared" si="3"/>
        <v>9.0958841133627943E-7</v>
      </c>
    </row>
    <row r="56" spans="1:22">
      <c r="I56" s="1444"/>
      <c r="T56" s="143">
        <v>-0.89</v>
      </c>
      <c r="U56" s="1442">
        <f t="shared" si="2"/>
        <v>3.3026000000000004</v>
      </c>
      <c r="V56" s="143">
        <f t="shared" si="3"/>
        <v>1.2612247388635355E-6</v>
      </c>
    </row>
    <row r="57" spans="1:22">
      <c r="I57" s="1444"/>
      <c r="T57" s="143">
        <v>-0.88</v>
      </c>
      <c r="U57" s="1442">
        <f t="shared" si="2"/>
        <v>3.3126000000000007</v>
      </c>
      <c r="V57" s="143">
        <f t="shared" si="3"/>
        <v>1.7424247719997555E-6</v>
      </c>
    </row>
    <row r="58" spans="1:22">
      <c r="A58" s="1327" t="s">
        <v>1578</v>
      </c>
      <c r="B58" s="1327" t="s">
        <v>1579</v>
      </c>
      <c r="I58" s="1444"/>
      <c r="T58" s="143">
        <v>-0.87</v>
      </c>
      <c r="U58" s="1442">
        <f t="shared" si="2"/>
        <v>3.3226000000000004</v>
      </c>
      <c r="V58" s="143">
        <f t="shared" si="3"/>
        <v>2.3984440204245107E-6</v>
      </c>
    </row>
    <row r="59" spans="1:22">
      <c r="A59" s="1352">
        <f>AVERAGE(B6:B55)</f>
        <v>4.1926000000000005</v>
      </c>
      <c r="B59" s="1352">
        <f>STDEV(B6:B55)</f>
        <v>0.16547778690563378</v>
      </c>
      <c r="I59" s="1444"/>
      <c r="T59" s="143">
        <v>-0.86</v>
      </c>
      <c r="U59" s="1442">
        <f t="shared" si="2"/>
        <v>3.3326000000000007</v>
      </c>
      <c r="V59" s="143">
        <f t="shared" si="3"/>
        <v>3.289418494833946E-6</v>
      </c>
    </row>
    <row r="60" spans="1:22">
      <c r="B60" s="143">
        <f>NORMINV(0.95,A59,B59)</f>
        <v>4.4647867379716351</v>
      </c>
      <c r="I60" s="1444"/>
      <c r="T60" s="143">
        <v>-0.85</v>
      </c>
      <c r="U60" s="1442">
        <f t="shared" si="2"/>
        <v>3.3426000000000005</v>
      </c>
      <c r="V60" s="143">
        <f t="shared" si="3"/>
        <v>4.4949272494877131E-6</v>
      </c>
    </row>
    <row r="61" spans="1:22" ht="13.5" thickBot="1">
      <c r="B61" s="1442">
        <f>B60-A59</f>
        <v>0.27218673797163451</v>
      </c>
      <c r="I61" s="1444"/>
      <c r="T61" s="143">
        <v>-0.84</v>
      </c>
      <c r="U61" s="1442">
        <f t="shared" si="2"/>
        <v>3.3526000000000007</v>
      </c>
      <c r="V61" s="143">
        <f t="shared" si="3"/>
        <v>6.1198418321504953E-6</v>
      </c>
    </row>
    <row r="62" spans="1:22" ht="12.75" customHeight="1">
      <c r="A62" s="1555" t="s">
        <v>1647</v>
      </c>
      <c r="B62" s="1555"/>
      <c r="C62" s="1555"/>
      <c r="D62" s="1555"/>
      <c r="E62" s="1555"/>
      <c r="F62" s="1555"/>
      <c r="H62" s="72" t="s">
        <v>414</v>
      </c>
      <c r="I62" s="72"/>
      <c r="T62" s="143">
        <v>-0.83</v>
      </c>
      <c r="U62" s="1442">
        <f t="shared" si="2"/>
        <v>3.3626000000000005</v>
      </c>
      <c r="V62" s="143">
        <f t="shared" si="3"/>
        <v>8.3017896005800671E-6</v>
      </c>
    </row>
    <row r="63" spans="1:22">
      <c r="A63" s="1555"/>
      <c r="B63" s="1555"/>
      <c r="C63" s="1555"/>
      <c r="D63" s="1555"/>
      <c r="E63" s="1555"/>
      <c r="F63" s="1555"/>
      <c r="H63" s="67"/>
      <c r="I63" s="67"/>
      <c r="T63" s="143">
        <v>-0.82</v>
      </c>
      <c r="U63" s="1442">
        <f t="shared" si="2"/>
        <v>3.3726000000000007</v>
      </c>
      <c r="V63" s="143">
        <f t="shared" si="3"/>
        <v>1.1220629974567232E-5</v>
      </c>
    </row>
    <row r="64" spans="1:22">
      <c r="A64" s="1555"/>
      <c r="B64" s="1555"/>
      <c r="C64" s="1555"/>
      <c r="D64" s="1555"/>
      <c r="E64" s="1555"/>
      <c r="F64" s="1555"/>
      <c r="H64" s="67" t="s">
        <v>430</v>
      </c>
      <c r="I64" s="67">
        <v>4.1926000000000005</v>
      </c>
      <c r="T64" s="143">
        <v>-0.81</v>
      </c>
      <c r="U64" s="1442">
        <f t="shared" si="2"/>
        <v>3.3826000000000005</v>
      </c>
      <c r="V64" s="143">
        <f t="shared" si="3"/>
        <v>1.5110427546097912E-5</v>
      </c>
    </row>
    <row r="65" spans="1:22">
      <c r="A65" s="1555"/>
      <c r="B65" s="1555"/>
      <c r="C65" s="1555"/>
      <c r="D65" s="1555"/>
      <c r="E65" s="1555"/>
      <c r="F65" s="1555"/>
      <c r="H65" s="355" t="s">
        <v>448</v>
      </c>
      <c r="I65" s="67">
        <v>2.3402093051343224E-2</v>
      </c>
      <c r="J65" s="143">
        <f>I68/SQRT(I76)</f>
        <v>2.3402093051343224E-2</v>
      </c>
      <c r="T65" s="143">
        <v>-0.8</v>
      </c>
      <c r="U65" s="1442">
        <f t="shared" si="2"/>
        <v>3.3926000000000007</v>
      </c>
      <c r="V65" s="143">
        <f t="shared" si="3"/>
        <v>2.0274504941326272E-5</v>
      </c>
    </row>
    <row r="66" spans="1:22">
      <c r="C66" s="1443" t="s">
        <v>1648</v>
      </c>
      <c r="H66" s="67" t="s">
        <v>670</v>
      </c>
      <c r="I66" s="67">
        <v>4.18</v>
      </c>
      <c r="T66" s="143">
        <v>-0.79</v>
      </c>
      <c r="U66" s="1442">
        <f t="shared" si="2"/>
        <v>3.4026000000000005</v>
      </c>
      <c r="V66" s="143">
        <f t="shared" si="3"/>
        <v>2.7104272685581445E-5</v>
      </c>
    </row>
    <row r="67" spans="1:22">
      <c r="A67" s="1445" t="s">
        <v>398</v>
      </c>
      <c r="B67" s="1446">
        <f>A68*0.01</f>
        <v>0.95000000000000007</v>
      </c>
      <c r="C67" s="143">
        <f>B67+0.5*(1-B67)</f>
        <v>0.97500000000000009</v>
      </c>
      <c r="H67" s="67" t="s">
        <v>671</v>
      </c>
      <c r="I67" s="67">
        <v>4.18</v>
      </c>
      <c r="T67" s="143">
        <v>-0.78</v>
      </c>
      <c r="U67" s="1442">
        <f t="shared" si="2"/>
        <v>3.4126000000000003</v>
      </c>
      <c r="V67" s="143">
        <f t="shared" si="3"/>
        <v>3.6102664133803163E-5</v>
      </c>
    </row>
    <row r="68" spans="1:22">
      <c r="A68" s="143">
        <v>95</v>
      </c>
      <c r="C68" s="143" t="s">
        <v>1649</v>
      </c>
      <c r="D68" s="1442">
        <f>NORMINV(C67,A59,B59)</f>
        <v>4.5169305025764368</v>
      </c>
      <c r="E68" s="1441" t="s">
        <v>1650</v>
      </c>
      <c r="F68" s="1442">
        <f>D68-A59</f>
        <v>0.32433050257643625</v>
      </c>
      <c r="H68" s="67" t="s">
        <v>672</v>
      </c>
      <c r="I68" s="67">
        <v>0.16547778690563378</v>
      </c>
      <c r="T68" s="143">
        <v>-0.77</v>
      </c>
      <c r="U68" s="1442">
        <f t="shared" si="2"/>
        <v>3.4226000000000005</v>
      </c>
      <c r="V68" s="143">
        <f t="shared" si="3"/>
        <v>4.7913151538250671E-5</v>
      </c>
    </row>
    <row r="69" spans="1:22">
      <c r="D69" s="1442">
        <f>A59-(D68-A59)</f>
        <v>3.8682694974235643</v>
      </c>
      <c r="E69" s="1441" t="s">
        <v>1651</v>
      </c>
      <c r="F69" s="1442">
        <f>A59-D68</f>
        <v>-0.32433050257643625</v>
      </c>
      <c r="H69" s="67" t="s">
        <v>673</v>
      </c>
      <c r="I69" s="67">
        <v>2.7382897959186341E-2</v>
      </c>
      <c r="T69" s="143">
        <v>-0.76</v>
      </c>
      <c r="U69" s="1442">
        <f t="shared" si="2"/>
        <v>3.4326000000000008</v>
      </c>
      <c r="V69" s="143">
        <f t="shared" si="3"/>
        <v>6.3355484808469431E-5</v>
      </c>
    </row>
    <row r="70" spans="1:22">
      <c r="C70" s="143" t="s">
        <v>1667</v>
      </c>
      <c r="D70" s="1442">
        <f>B72-A59</f>
        <v>0.30739999999999945</v>
      </c>
      <c r="H70" s="67" t="s">
        <v>674</v>
      </c>
      <c r="I70" s="67">
        <v>0.241272091858034</v>
      </c>
      <c r="T70" s="143">
        <v>-0.75</v>
      </c>
      <c r="U70" s="1442">
        <f t="shared" si="2"/>
        <v>3.4426000000000005</v>
      </c>
      <c r="V70" s="143">
        <f t="shared" si="3"/>
        <v>8.3469477107681945E-5</v>
      </c>
    </row>
    <row r="71" spans="1:22">
      <c r="H71" s="67" t="s">
        <v>675</v>
      </c>
      <c r="I71" s="67">
        <v>0.17840151218680617</v>
      </c>
      <c r="T71" s="143">
        <v>-0.74</v>
      </c>
      <c r="U71" s="1442">
        <f t="shared" si="2"/>
        <v>3.4526000000000003</v>
      </c>
      <c r="V71" s="143">
        <f t="shared" si="3"/>
        <v>1.0956835991407987E-4</v>
      </c>
    </row>
    <row r="72" spans="1:22">
      <c r="A72" s="1447" t="s">
        <v>1653</v>
      </c>
      <c r="B72" s="1446">
        <f>A73*0.1</f>
        <v>4.5</v>
      </c>
      <c r="C72" s="143" t="s">
        <v>1655</v>
      </c>
      <c r="D72" s="143">
        <f>NORMDIST(B72,A59,B59,1)</f>
        <v>0.96839071461685955</v>
      </c>
      <c r="H72" s="67" t="s">
        <v>676</v>
      </c>
      <c r="I72" s="67">
        <v>0.77</v>
      </c>
      <c r="T72" s="143">
        <v>-0.73</v>
      </c>
      <c r="U72" s="1442">
        <f t="shared" si="2"/>
        <v>3.4626000000000006</v>
      </c>
      <c r="V72" s="143">
        <f t="shared" si="3"/>
        <v>1.4330344227572479E-4</v>
      </c>
    </row>
    <row r="73" spans="1:22">
      <c r="A73" s="143">
        <v>45</v>
      </c>
      <c r="C73" s="143" t="s">
        <v>1654</v>
      </c>
      <c r="D73" s="143">
        <f>1-D72</f>
        <v>3.1609285383140451E-2</v>
      </c>
      <c r="H73" s="67" t="s">
        <v>677</v>
      </c>
      <c r="I73" s="67">
        <v>3.82</v>
      </c>
      <c r="T73" s="143">
        <v>-0.72</v>
      </c>
      <c r="U73" s="1442">
        <f t="shared" si="2"/>
        <v>3.4726000000000008</v>
      </c>
      <c r="V73" s="143">
        <f t="shared" si="3"/>
        <v>1.8674203111088714E-4</v>
      </c>
    </row>
    <row r="74" spans="1:22">
      <c r="H74" s="67" t="s">
        <v>678</v>
      </c>
      <c r="I74" s="67">
        <v>4.59</v>
      </c>
      <c r="T74" s="143">
        <v>-0.71</v>
      </c>
      <c r="U74" s="1442">
        <f t="shared" si="2"/>
        <v>3.4826000000000006</v>
      </c>
      <c r="V74" s="143">
        <f t="shared" si="3"/>
        <v>2.4246079638520204E-4</v>
      </c>
    </row>
    <row r="75" spans="1:22">
      <c r="H75" s="67" t="s">
        <v>376</v>
      </c>
      <c r="I75" s="67">
        <v>209.63000000000002</v>
      </c>
      <c r="T75" s="143">
        <v>-0.7</v>
      </c>
      <c r="U75" s="1442">
        <f t="shared" si="2"/>
        <v>3.4926000000000004</v>
      </c>
      <c r="V75" s="143">
        <f t="shared" si="3"/>
        <v>3.136569898291358E-4</v>
      </c>
    </row>
    <row r="76" spans="1:22">
      <c r="C76" s="143" t="s">
        <v>1666</v>
      </c>
      <c r="D76" s="143">
        <f>D70/B59</f>
        <v>1.8576511430824185</v>
      </c>
      <c r="H76" s="67" t="s">
        <v>375</v>
      </c>
      <c r="I76" s="67">
        <v>50</v>
      </c>
      <c r="T76" s="143">
        <v>-0.69</v>
      </c>
      <c r="U76" s="1442">
        <f t="shared" si="2"/>
        <v>3.5026000000000006</v>
      </c>
      <c r="V76" s="143">
        <f t="shared" si="3"/>
        <v>4.0428013944732806E-4</v>
      </c>
    </row>
    <row r="77" spans="1:22">
      <c r="C77" s="143" t="s">
        <v>1668</v>
      </c>
      <c r="D77" s="143">
        <f>1-TDIST(D76,4,1)</f>
        <v>0.93161404289611649</v>
      </c>
      <c r="H77" s="67" t="s">
        <v>1639</v>
      </c>
      <c r="I77" s="67">
        <v>4.55</v>
      </c>
      <c r="T77" s="143">
        <v>-0.68</v>
      </c>
      <c r="U77" s="1442">
        <f t="shared" si="2"/>
        <v>3.5126000000000004</v>
      </c>
      <c r="V77" s="143">
        <f t="shared" si="3"/>
        <v>5.1918703299545376E-4</v>
      </c>
    </row>
    <row r="78" spans="1:22">
      <c r="H78" s="67" t="s">
        <v>1640</v>
      </c>
      <c r="I78" s="67">
        <v>3.86</v>
      </c>
      <c r="T78" s="143">
        <v>-0.67</v>
      </c>
      <c r="U78" s="1442">
        <f t="shared" si="2"/>
        <v>3.5226000000000006</v>
      </c>
      <c r="V78" s="143">
        <f t="shared" si="3"/>
        <v>6.6432295793201167E-4</v>
      </c>
    </row>
    <row r="79" spans="1:22" ht="13.5" thickBot="1">
      <c r="C79" s="143" t="s">
        <v>1670</v>
      </c>
      <c r="D79" s="143">
        <f>(B72-A59)*SQRT(5)/B59</f>
        <v>4.1538342344124759</v>
      </c>
      <c r="H79" s="68" t="s">
        <v>1583</v>
      </c>
      <c r="I79" s="68">
        <v>4.702826580816391E-2</v>
      </c>
      <c r="T79" s="143">
        <v>-0.66</v>
      </c>
      <c r="U79" s="1442">
        <f t="shared" si="2"/>
        <v>3.5326000000000004</v>
      </c>
      <c r="V79" s="143">
        <f t="shared" si="3"/>
        <v>8.4693226653820384E-4</v>
      </c>
    </row>
    <row r="80" spans="1:22">
      <c r="C80" s="143" t="s">
        <v>1669</v>
      </c>
      <c r="D80" s="143">
        <f>1-TDIST(D79,4,1)</f>
        <v>0.9928919917564919</v>
      </c>
      <c r="T80" s="143">
        <v>-0.65</v>
      </c>
      <c r="U80" s="1442">
        <f t="shared" si="2"/>
        <v>3.5426000000000006</v>
      </c>
      <c r="V80" s="143">
        <f t="shared" si="3"/>
        <v>1.0758013637409971E-3</v>
      </c>
    </row>
    <row r="81" spans="20:22">
      <c r="T81" s="143">
        <v>-0.64</v>
      </c>
      <c r="U81" s="1442">
        <f t="shared" si="2"/>
        <v>3.5526000000000004</v>
      </c>
      <c r="V81" s="143">
        <f t="shared" si="3"/>
        <v>1.3615371499319654E-3</v>
      </c>
    </row>
    <row r="82" spans="20:22">
      <c r="T82" s="143">
        <v>-0.63</v>
      </c>
      <c r="U82" s="1442">
        <f t="shared" si="2"/>
        <v>3.5626000000000007</v>
      </c>
      <c r="V82" s="143">
        <f t="shared" si="3"/>
        <v>1.716883767729562E-3</v>
      </c>
    </row>
    <row r="83" spans="20:22">
      <c r="T83" s="143">
        <v>-0.62</v>
      </c>
      <c r="U83" s="1442">
        <f t="shared" si="2"/>
        <v>3.5726000000000004</v>
      </c>
      <c r="V83" s="143">
        <f t="shared" si="3"/>
        <v>2.1570801743301172E-3</v>
      </c>
    </row>
    <row r="84" spans="20:22">
      <c r="T84" s="143">
        <v>-0.61</v>
      </c>
      <c r="U84" s="1442">
        <f t="shared" si="2"/>
        <v>3.5826000000000007</v>
      </c>
      <c r="V84" s="143">
        <f t="shared" si="3"/>
        <v>2.7002605628108499E-3</v>
      </c>
    </row>
    <row r="85" spans="20:22">
      <c r="T85" s="143">
        <v>-0.6</v>
      </c>
      <c r="U85" s="1442">
        <f t="shared" si="2"/>
        <v>3.5926000000000005</v>
      </c>
      <c r="V85" s="143">
        <f t="shared" si="3"/>
        <v>3.3678989591871909E-3</v>
      </c>
    </row>
    <row r="86" spans="20:22">
      <c r="T86" s="143">
        <v>-0.59</v>
      </c>
      <c r="U86" s="1442">
        <f t="shared" si="2"/>
        <v>3.6026000000000007</v>
      </c>
      <c r="V86" s="143">
        <f t="shared" si="3"/>
        <v>4.1852984007791855E-3</v>
      </c>
    </row>
    <row r="87" spans="20:22">
      <c r="T87" s="143">
        <v>-0.57999999999999996</v>
      </c>
      <c r="U87" s="1442">
        <f t="shared" si="2"/>
        <v>3.6126000000000005</v>
      </c>
      <c r="V87" s="143">
        <f t="shared" si="3"/>
        <v>5.182123931394827E-3</v>
      </c>
    </row>
    <row r="88" spans="20:22">
      <c r="T88" s="143">
        <v>-0.56999999999999995</v>
      </c>
      <c r="U88" s="1442">
        <f t="shared" si="2"/>
        <v>3.6226000000000007</v>
      </c>
      <c r="V88" s="143">
        <f t="shared" si="3"/>
        <v>6.3929772098665098E-3</v>
      </c>
    </row>
    <row r="89" spans="20:22">
      <c r="T89" s="143">
        <v>-0.56000000000000005</v>
      </c>
      <c r="U89" s="1442">
        <f t="shared" si="2"/>
        <v>3.6326000000000005</v>
      </c>
      <c r="V89" s="143">
        <f t="shared" si="3"/>
        <v>7.8580088063289616E-3</v>
      </c>
    </row>
    <row r="90" spans="20:22">
      <c r="T90" s="143">
        <v>-0.55000000000000004</v>
      </c>
      <c r="U90" s="1442">
        <f t="shared" si="2"/>
        <v>3.6426000000000007</v>
      </c>
      <c r="V90" s="143">
        <f t="shared" si="3"/>
        <v>9.6235622490503589E-3</v>
      </c>
    </row>
    <row r="91" spans="20:22">
      <c r="T91" s="143">
        <v>-0.54</v>
      </c>
      <c r="U91" s="1442">
        <f t="shared" si="2"/>
        <v>3.6526000000000005</v>
      </c>
      <c r="V91" s="143">
        <f t="shared" si="3"/>
        <v>1.1742841587566036E-2</v>
      </c>
    </row>
    <row r="92" spans="20:22">
      <c r="T92" s="143">
        <v>-0.53</v>
      </c>
      <c r="U92" s="1442">
        <f t="shared" si="2"/>
        <v>3.6626000000000003</v>
      </c>
      <c r="V92" s="143">
        <f t="shared" si="3"/>
        <v>1.4276591671763414E-2</v>
      </c>
    </row>
    <row r="93" spans="20:22">
      <c r="T93" s="143">
        <v>-0.52</v>
      </c>
      <c r="U93" s="1442">
        <f t="shared" si="2"/>
        <v>3.6726000000000005</v>
      </c>
      <c r="V93" s="143">
        <f t="shared" si="3"/>
        <v>1.729377754253841E-2</v>
      </c>
    </row>
    <row r="94" spans="20:22">
      <c r="T94" s="143">
        <v>-0.51</v>
      </c>
      <c r="U94" s="1442">
        <f t="shared" si="2"/>
        <v>3.6826000000000008</v>
      </c>
      <c r="V94" s="143">
        <f t="shared" si="3"/>
        <v>2.0872246335515703E-2</v>
      </c>
    </row>
    <row r="95" spans="20:22">
      <c r="T95" s="143">
        <v>-0.5</v>
      </c>
      <c r="U95" s="1442">
        <f t="shared" si="2"/>
        <v>3.6926000000000005</v>
      </c>
      <c r="V95" s="143">
        <f t="shared" si="3"/>
        <v>2.5099351981262435E-2</v>
      </c>
    </row>
    <row r="96" spans="20:22">
      <c r="T96" s="143">
        <v>-0.49</v>
      </c>
      <c r="U96" s="1442">
        <f t="shared" si="2"/>
        <v>3.7026000000000003</v>
      </c>
      <c r="V96" s="143">
        <f t="shared" si="3"/>
        <v>3.007251982909237E-2</v>
      </c>
    </row>
    <row r="97" spans="4:22">
      <c r="T97" s="143">
        <v>-0.48</v>
      </c>
      <c r="U97" s="1442">
        <f t="shared" si="2"/>
        <v>3.7126000000000006</v>
      </c>
      <c r="V97" s="143">
        <f t="shared" si="3"/>
        <v>3.5899725232581586E-2</v>
      </c>
    </row>
    <row r="98" spans="4:22">
      <c r="T98" s="143">
        <v>-0.47</v>
      </c>
      <c r="U98" s="1442">
        <f t="shared" si="2"/>
        <v>3.7226000000000008</v>
      </c>
      <c r="V98" s="143">
        <f t="shared" si="3"/>
        <v>4.2699857238473568E-2</v>
      </c>
    </row>
    <row r="99" spans="4:22">
      <c r="T99" s="143">
        <v>-0.46</v>
      </c>
      <c r="U99" s="1442">
        <f t="shared" si="2"/>
        <v>3.7326000000000006</v>
      </c>
      <c r="V99" s="143">
        <f t="shared" si="3"/>
        <v>5.0602935960049812E-2</v>
      </c>
    </row>
    <row r="100" spans="4:22">
      <c r="T100" s="143">
        <v>-0.45</v>
      </c>
      <c r="U100" s="1442">
        <f t="shared" si="2"/>
        <v>3.7426000000000004</v>
      </c>
      <c r="V100" s="143">
        <f t="shared" si="3"/>
        <v>5.9750150150132457E-2</v>
      </c>
    </row>
    <row r="101" spans="4:22">
      <c r="T101" s="143">
        <v>-0.44</v>
      </c>
      <c r="U101" s="1442">
        <f t="shared" si="2"/>
        <v>3.7526000000000006</v>
      </c>
      <c r="V101" s="143">
        <f t="shared" si="3"/>
        <v>7.029368008823135E-2</v>
      </c>
    </row>
    <row r="102" spans="4:22">
      <c r="T102" s="143">
        <v>-0.43</v>
      </c>
      <c r="U102" s="1442">
        <f t="shared" ref="U102:U165" si="6">T102+$A$59</f>
        <v>3.7626000000000004</v>
      </c>
      <c r="V102" s="143">
        <f t="shared" ref="V102:V165" si="7">NORMDIST(U102,$A$59,$B$59,0)</f>
        <v>8.2396270338040589E-2</v>
      </c>
    </row>
    <row r="103" spans="4:22">
      <c r="T103" s="143">
        <v>-0.42</v>
      </c>
      <c r="U103" s="1442">
        <f t="shared" si="6"/>
        <v>3.7726000000000006</v>
      </c>
      <c r="V103" s="143">
        <f t="shared" si="7"/>
        <v>9.6230517392696044E-2</v>
      </c>
    </row>
    <row r="104" spans="4:22">
      <c r="T104" s="143">
        <v>-0.41</v>
      </c>
      <c r="U104" s="1442">
        <f t="shared" si="6"/>
        <v>3.7826000000000004</v>
      </c>
      <c r="V104" s="143">
        <f t="shared" si="7"/>
        <v>0.11197783887542086</v>
      </c>
    </row>
    <row r="105" spans="4:22">
      <c r="T105" s="143">
        <v>-0.4</v>
      </c>
      <c r="U105" s="1442">
        <f t="shared" si="6"/>
        <v>3.7926000000000006</v>
      </c>
      <c r="V105" s="143">
        <f t="shared" si="7"/>
        <v>0.12982709395563394</v>
      </c>
    </row>
    <row r="106" spans="4:22">
      <c r="T106" s="143">
        <v>-0.39</v>
      </c>
      <c r="U106" s="1442">
        <f t="shared" si="6"/>
        <v>3.8026000000000004</v>
      </c>
      <c r="V106" s="143">
        <f t="shared" si="7"/>
        <v>0.14997282910237422</v>
      </c>
    </row>
    <row r="107" spans="4:22">
      <c r="T107" s="143">
        <v>-0.38</v>
      </c>
      <c r="U107" s="1442">
        <f t="shared" si="6"/>
        <v>3.8126000000000007</v>
      </c>
      <c r="V107" s="143">
        <f t="shared" si="7"/>
        <v>0.17261312931941314</v>
      </c>
    </row>
    <row r="108" spans="4:22">
      <c r="T108" s="143">
        <v>-0.37</v>
      </c>
      <c r="U108" s="1442">
        <f t="shared" si="6"/>
        <v>3.8226000000000004</v>
      </c>
      <c r="V108" s="143">
        <f t="shared" si="7"/>
        <v>0.19794706263481351</v>
      </c>
    </row>
    <row r="109" spans="4:22">
      <c r="T109" s="143">
        <v>-0.36</v>
      </c>
      <c r="U109" s="1442">
        <f t="shared" si="6"/>
        <v>3.8326000000000007</v>
      </c>
      <c r="V109" s="143">
        <f t="shared" si="7"/>
        <v>0.22617171484191403</v>
      </c>
    </row>
    <row r="110" spans="4:22">
      <c r="T110" s="143">
        <v>-0.35</v>
      </c>
      <c r="U110" s="1442">
        <f t="shared" si="6"/>
        <v>3.8426000000000005</v>
      </c>
      <c r="V110" s="143">
        <f t="shared" si="7"/>
        <v>0.25747882223430457</v>
      </c>
    </row>
    <row r="111" spans="4:22">
      <c r="D111" s="143">
        <v>18</v>
      </c>
      <c r="T111" s="143">
        <v>-0.34</v>
      </c>
      <c r="U111" s="1442">
        <f t="shared" si="6"/>
        <v>3.8526000000000007</v>
      </c>
      <c r="V111" s="143">
        <f t="shared" si="7"/>
        <v>0.29205102219946077</v>
      </c>
    </row>
    <row r="112" spans="4:22">
      <c r="T112" s="143">
        <v>-0.33</v>
      </c>
      <c r="U112" s="1442">
        <f t="shared" si="6"/>
        <v>3.8626000000000005</v>
      </c>
      <c r="V112" s="143">
        <f t="shared" si="7"/>
        <v>0.33005775481349298</v>
      </c>
    </row>
    <row r="113" spans="20:22">
      <c r="T113" s="143">
        <v>-0.32</v>
      </c>
      <c r="U113" s="1442">
        <f t="shared" si="6"/>
        <v>3.8726000000000007</v>
      </c>
      <c r="V113" s="143">
        <f t="shared" si="7"/>
        <v>0.37165086271548509</v>
      </c>
    </row>
    <row r="114" spans="20:22">
      <c r="T114" s="143">
        <v>-0.31</v>
      </c>
      <c r="U114" s="1442">
        <f t="shared" si="6"/>
        <v>3.8826000000000005</v>
      </c>
      <c r="V114" s="143">
        <f t="shared" si="7"/>
        <v>0.41695995116043971</v>
      </c>
    </row>
    <row r="115" spans="20:22">
      <c r="T115" s="143">
        <v>-0.3</v>
      </c>
      <c r="U115" s="1442">
        <f t="shared" si="6"/>
        <v>3.8926000000000007</v>
      </c>
      <c r="V115" s="143">
        <f t="shared" si="7"/>
        <v>0.46608758481161244</v>
      </c>
    </row>
    <row r="116" spans="20:22">
      <c r="T116" s="143">
        <v>-0.28999999999999998</v>
      </c>
      <c r="U116" s="1442">
        <f t="shared" si="6"/>
        <v>3.9026000000000005</v>
      </c>
      <c r="V116" s="143">
        <f t="shared" si="7"/>
        <v>0.51910441203096891</v>
      </c>
    </row>
    <row r="117" spans="20:22">
      <c r="T117" s="143">
        <v>-0.28000000000000003</v>
      </c>
      <c r="U117" s="1442">
        <f t="shared" si="6"/>
        <v>3.9126000000000003</v>
      </c>
      <c r="V117" s="143">
        <f t="shared" si="7"/>
        <v>0.57604432060887589</v>
      </c>
    </row>
    <row r="118" spans="20:22">
      <c r="T118" s="143">
        <v>-0.27</v>
      </c>
      <c r="U118" s="1442">
        <f t="shared" si="6"/>
        <v>3.9226000000000005</v>
      </c>
      <c r="V118" s="143">
        <f t="shared" si="7"/>
        <v>0.63689974045804731</v>
      </c>
    </row>
    <row r="119" spans="20:22">
      <c r="T119" s="143">
        <v>-0.26</v>
      </c>
      <c r="U119" s="1442">
        <f t="shared" si="6"/>
        <v>3.9326000000000008</v>
      </c>
      <c r="V119" s="143">
        <f t="shared" si="7"/>
        <v>0.70161721819085754</v>
      </c>
    </row>
    <row r="120" spans="20:22">
      <c r="T120" s="143">
        <v>-0.25</v>
      </c>
      <c r="U120" s="1442">
        <f t="shared" si="6"/>
        <v>3.9426000000000005</v>
      </c>
      <c r="V120" s="143">
        <f t="shared" si="7"/>
        <v>0.77009339512594233</v>
      </c>
    </row>
    <row r="121" spans="20:22">
      <c r="T121" s="143">
        <v>-0.24</v>
      </c>
      <c r="U121" s="1442">
        <f t="shared" si="6"/>
        <v>3.9526000000000003</v>
      </c>
      <c r="V121" s="143">
        <f t="shared" si="7"/>
        <v>0.84217152359293113</v>
      </c>
    </row>
    <row r="122" spans="20:22">
      <c r="T122" s="143">
        <v>-0.23</v>
      </c>
      <c r="U122" s="1442">
        <f t="shared" si="6"/>
        <v>3.9626000000000006</v>
      </c>
      <c r="V122" s="143">
        <f t="shared" si="7"/>
        <v>0.91763865595424521</v>
      </c>
    </row>
    <row r="123" spans="20:22">
      <c r="T123" s="143">
        <v>-0.22</v>
      </c>
      <c r="U123" s="1442">
        <f t="shared" si="6"/>
        <v>3.9726000000000004</v>
      </c>
      <c r="V123" s="143">
        <f t="shared" si="7"/>
        <v>0.99622363616572429</v>
      </c>
    </row>
    <row r="124" spans="20:22">
      <c r="T124" s="143">
        <v>-0.21</v>
      </c>
      <c r="U124" s="1442">
        <f t="shared" si="6"/>
        <v>3.9826000000000006</v>
      </c>
      <c r="V124" s="143">
        <f t="shared" si="7"/>
        <v>1.0775960146991237</v>
      </c>
    </row>
    <row r="125" spans="20:22">
      <c r="T125" s="143">
        <v>-0.2</v>
      </c>
      <c r="U125" s="1442">
        <f t="shared" si="6"/>
        <v>3.9926000000000004</v>
      </c>
      <c r="V125" s="143">
        <f t="shared" si="7"/>
        <v>1.16136599413732</v>
      </c>
    </row>
    <row r="126" spans="20:22">
      <c r="T126" s="143">
        <v>-0.19</v>
      </c>
      <c r="U126" s="1442">
        <f t="shared" si="6"/>
        <v>4.0026000000000002</v>
      </c>
      <c r="V126" s="143">
        <f t="shared" si="7"/>
        <v>1.2470854947770853</v>
      </c>
    </row>
    <row r="127" spans="20:22">
      <c r="T127" s="143">
        <v>-0.18</v>
      </c>
      <c r="U127" s="1442">
        <f t="shared" si="6"/>
        <v>4.0126000000000008</v>
      </c>
      <c r="V127" s="143">
        <f t="shared" si="7"/>
        <v>1.3342504073564796</v>
      </c>
    </row>
    <row r="128" spans="20:22">
      <c r="T128" s="143">
        <v>-0.17</v>
      </c>
      <c r="U128" s="1442">
        <f t="shared" si="6"/>
        <v>4.0226000000000006</v>
      </c>
      <c r="V128" s="143">
        <f t="shared" si="7"/>
        <v>1.4223040739670618</v>
      </c>
    </row>
    <row r="129" spans="20:22">
      <c r="T129" s="143">
        <v>-0.16</v>
      </c>
      <c r="U129" s="1442">
        <f t="shared" si="6"/>
        <v>4.0326000000000004</v>
      </c>
      <c r="V129" s="143">
        <f t="shared" si="7"/>
        <v>1.5106420088946493</v>
      </c>
    </row>
    <row r="130" spans="20:22">
      <c r="T130" s="143">
        <v>-0.15</v>
      </c>
      <c r="U130" s="1442">
        <f t="shared" si="6"/>
        <v>4.0426000000000002</v>
      </c>
      <c r="V130" s="143">
        <f t="shared" si="7"/>
        <v>1.5986178393034409</v>
      </c>
    </row>
    <row r="131" spans="20:22">
      <c r="T131" s="143">
        <v>-0.14000000000000001</v>
      </c>
      <c r="U131" s="1442">
        <f t="shared" si="6"/>
        <v>4.0526000000000009</v>
      </c>
      <c r="V131" s="143">
        <f t="shared" si="7"/>
        <v>1.6855504122347356</v>
      </c>
    </row>
    <row r="132" spans="20:22">
      <c r="T132" s="143">
        <v>-0.13</v>
      </c>
      <c r="U132" s="1442">
        <f t="shared" si="6"/>
        <v>4.0626000000000007</v>
      </c>
      <c r="V132" s="143">
        <f t="shared" si="7"/>
        <v>1.7707319803522985</v>
      </c>
    </row>
    <row r="133" spans="20:22">
      <c r="T133" s="143">
        <v>-0.12</v>
      </c>
      <c r="U133" s="1442">
        <f t="shared" si="6"/>
        <v>4.0726000000000004</v>
      </c>
      <c r="V133" s="143">
        <f t="shared" si="7"/>
        <v>1.8534373453420512</v>
      </c>
    </row>
    <row r="134" spans="20:22">
      <c r="T134" s="143">
        <v>-0.11</v>
      </c>
      <c r="U134" s="1442">
        <f t="shared" si="6"/>
        <v>4.0826000000000002</v>
      </c>
      <c r="V134" s="143">
        <f t="shared" si="7"/>
        <v>1.932933806022139</v>
      </c>
    </row>
    <row r="135" spans="20:22">
      <c r="T135" s="143">
        <v>-0.1</v>
      </c>
      <c r="U135" s="1442">
        <f t="shared" si="6"/>
        <v>4.0926000000000009</v>
      </c>
      <c r="V135" s="143">
        <f t="shared" si="7"/>
        <v>2.008491729205458</v>
      </c>
    </row>
    <row r="136" spans="20:22">
      <c r="T136" s="143">
        <v>-0.09</v>
      </c>
      <c r="U136" s="1442">
        <f t="shared" si="6"/>
        <v>4.1026000000000007</v>
      </c>
      <c r="V136" s="143">
        <f t="shared" si="7"/>
        <v>2.0793955363003644</v>
      </c>
    </row>
    <row r="137" spans="20:22">
      <c r="T137" s="143">
        <v>-0.08</v>
      </c>
      <c r="U137" s="1442">
        <f t="shared" si="6"/>
        <v>4.1126000000000005</v>
      </c>
      <c r="V137" s="143">
        <f t="shared" si="7"/>
        <v>2.1449548785679142</v>
      </c>
    </row>
    <row r="138" spans="20:22">
      <c r="T138" s="143">
        <v>-7.0000000000000007E-2</v>
      </c>
      <c r="U138" s="1442">
        <f t="shared" si="6"/>
        <v>4.1226000000000003</v>
      </c>
      <c r="V138" s="143">
        <f t="shared" si="7"/>
        <v>2.2045157597678244</v>
      </c>
    </row>
    <row r="139" spans="20:22">
      <c r="T139" s="143">
        <v>-0.06</v>
      </c>
      <c r="U139" s="1442">
        <f t="shared" si="6"/>
        <v>4.1326000000000009</v>
      </c>
      <c r="V139" s="143">
        <f t="shared" si="7"/>
        <v>2.2574713573348206</v>
      </c>
    </row>
    <row r="140" spans="20:22">
      <c r="T140" s="143">
        <v>-0.05</v>
      </c>
      <c r="U140" s="1442">
        <f t="shared" si="6"/>
        <v>4.1426000000000007</v>
      </c>
      <c r="V140" s="143">
        <f t="shared" si="7"/>
        <v>2.3032722927283418</v>
      </c>
    </row>
    <row r="141" spans="20:22">
      <c r="T141" s="143">
        <v>-0.04</v>
      </c>
      <c r="U141" s="1442">
        <f t="shared" si="6"/>
        <v>4.1526000000000005</v>
      </c>
      <c r="V141" s="143">
        <f t="shared" si="7"/>
        <v>2.3414361084454782</v>
      </c>
    </row>
    <row r="142" spans="20:22">
      <c r="T142" s="143">
        <v>-0.03</v>
      </c>
      <c r="U142" s="1442">
        <f t="shared" si="6"/>
        <v>4.1626000000000003</v>
      </c>
      <c r="V142" s="143">
        <f t="shared" si="7"/>
        <v>2.37155572336889</v>
      </c>
    </row>
    <row r="143" spans="20:22">
      <c r="T143" s="143">
        <v>-0.02</v>
      </c>
      <c r="U143" s="1442">
        <f t="shared" si="6"/>
        <v>4.172600000000001</v>
      </c>
      <c r="V143" s="143">
        <f t="shared" si="7"/>
        <v>2.3933066593590167</v>
      </c>
    </row>
    <row r="144" spans="20:22">
      <c r="T144" s="143">
        <v>-0.01</v>
      </c>
      <c r="U144" s="1442">
        <f t="shared" si="6"/>
        <v>4.1826000000000008</v>
      </c>
      <c r="V144" s="143">
        <f t="shared" si="7"/>
        <v>2.4064528597467527</v>
      </c>
    </row>
    <row r="145" spans="20:22">
      <c r="T145" s="143">
        <v>0</v>
      </c>
      <c r="U145" s="1442">
        <f t="shared" si="6"/>
        <v>4.1926000000000005</v>
      </c>
      <c r="V145" s="143">
        <f t="shared" si="7"/>
        <v>2.4108509538439473</v>
      </c>
    </row>
    <row r="146" spans="20:22">
      <c r="T146" s="143">
        <v>0.01</v>
      </c>
      <c r="U146" s="1442">
        <f t="shared" si="6"/>
        <v>4.2026000000000003</v>
      </c>
      <c r="V146" s="143">
        <f t="shared" si="7"/>
        <v>2.4064528597467527</v>
      </c>
    </row>
    <row r="147" spans="20:22">
      <c r="T147" s="143">
        <v>0.02</v>
      </c>
      <c r="U147" s="1442">
        <f t="shared" si="6"/>
        <v>4.2126000000000001</v>
      </c>
      <c r="V147" s="143">
        <f t="shared" si="7"/>
        <v>2.3933066593590167</v>
      </c>
    </row>
    <row r="148" spans="20:22">
      <c r="T148" s="143">
        <v>0.03</v>
      </c>
      <c r="U148" s="1442">
        <f t="shared" si="6"/>
        <v>4.2226000000000008</v>
      </c>
      <c r="V148" s="143">
        <f t="shared" si="7"/>
        <v>2.37155572336889</v>
      </c>
    </row>
    <row r="149" spans="20:22">
      <c r="T149" s="143">
        <v>0.04</v>
      </c>
      <c r="U149" s="1442">
        <f t="shared" si="6"/>
        <v>4.2326000000000006</v>
      </c>
      <c r="V149" s="143">
        <f t="shared" si="7"/>
        <v>2.3414361084454782</v>
      </c>
    </row>
    <row r="150" spans="20:22">
      <c r="T150" s="143">
        <v>0.05</v>
      </c>
      <c r="U150" s="1442">
        <f t="shared" si="6"/>
        <v>4.2426000000000004</v>
      </c>
      <c r="V150" s="143">
        <f t="shared" si="7"/>
        <v>2.3032722927283418</v>
      </c>
    </row>
    <row r="151" spans="20:22">
      <c r="T151" s="143">
        <v>0.06</v>
      </c>
      <c r="U151" s="1442">
        <f t="shared" si="6"/>
        <v>4.2526000000000002</v>
      </c>
      <c r="V151" s="143">
        <f t="shared" si="7"/>
        <v>2.2574713573348206</v>
      </c>
    </row>
    <row r="152" spans="20:22">
      <c r="T152" s="143">
        <v>7.0000000000000007E-2</v>
      </c>
      <c r="U152" s="1442">
        <f t="shared" si="6"/>
        <v>4.2626000000000008</v>
      </c>
      <c r="V152" s="143">
        <f t="shared" si="7"/>
        <v>2.2045157597678244</v>
      </c>
    </row>
    <row r="153" spans="20:22">
      <c r="T153" s="143">
        <v>0.08</v>
      </c>
      <c r="U153" s="1442">
        <f t="shared" si="6"/>
        <v>4.2726000000000006</v>
      </c>
      <c r="V153" s="143">
        <f t="shared" si="7"/>
        <v>2.1449548785679142</v>
      </c>
    </row>
    <row r="154" spans="20:22">
      <c r="T154" s="143">
        <v>0.09</v>
      </c>
      <c r="U154" s="1442">
        <f t="shared" si="6"/>
        <v>4.2826000000000004</v>
      </c>
      <c r="V154" s="143">
        <f t="shared" si="7"/>
        <v>2.0793955363003644</v>
      </c>
    </row>
    <row r="155" spans="20:22">
      <c r="T155" s="143">
        <v>0.1</v>
      </c>
      <c r="U155" s="1442">
        <f t="shared" si="6"/>
        <v>4.2926000000000002</v>
      </c>
      <c r="V155" s="143">
        <f t="shared" si="7"/>
        <v>2.008491729205458</v>
      </c>
    </row>
    <row r="156" spans="20:22">
      <c r="T156" s="143">
        <v>0.11</v>
      </c>
      <c r="U156" s="1442">
        <f t="shared" si="6"/>
        <v>4.3026000000000009</v>
      </c>
      <c r="V156" s="143">
        <f t="shared" si="7"/>
        <v>1.932933806022139</v>
      </c>
    </row>
    <row r="157" spans="20:22">
      <c r="T157" s="143">
        <v>0.12</v>
      </c>
      <c r="U157" s="1442">
        <f t="shared" si="6"/>
        <v>4.3126000000000007</v>
      </c>
      <c r="V157" s="143">
        <f t="shared" si="7"/>
        <v>1.8534373453420512</v>
      </c>
    </row>
    <row r="158" spans="20:22">
      <c r="T158" s="143">
        <v>0.13</v>
      </c>
      <c r="U158" s="1442">
        <f t="shared" si="6"/>
        <v>4.3226000000000004</v>
      </c>
      <c r="V158" s="143">
        <f t="shared" si="7"/>
        <v>1.7707319803522985</v>
      </c>
    </row>
    <row r="159" spans="20:22">
      <c r="T159" s="143">
        <v>0.14000000000000001</v>
      </c>
      <c r="U159" s="1442">
        <f t="shared" si="6"/>
        <v>4.3326000000000002</v>
      </c>
      <c r="V159" s="143">
        <f t="shared" si="7"/>
        <v>1.6855504122347356</v>
      </c>
    </row>
    <row r="160" spans="20:22">
      <c r="T160" s="143">
        <v>0.15</v>
      </c>
      <c r="U160" s="1442">
        <f t="shared" si="6"/>
        <v>4.3426000000000009</v>
      </c>
      <c r="V160" s="143">
        <f t="shared" si="7"/>
        <v>1.5986178393034409</v>
      </c>
    </row>
    <row r="161" spans="20:22">
      <c r="T161" s="143">
        <v>0.16</v>
      </c>
      <c r="U161" s="1442">
        <f t="shared" si="6"/>
        <v>4.3526000000000007</v>
      </c>
      <c r="V161" s="143">
        <f t="shared" si="7"/>
        <v>1.5106420088946493</v>
      </c>
    </row>
    <row r="162" spans="20:22">
      <c r="T162" s="143">
        <v>0.17</v>
      </c>
      <c r="U162" s="1442">
        <f t="shared" si="6"/>
        <v>4.3626000000000005</v>
      </c>
      <c r="V162" s="143">
        <f t="shared" si="7"/>
        <v>1.4223040739670618</v>
      </c>
    </row>
    <row r="163" spans="20:22">
      <c r="T163" s="143">
        <v>0.18</v>
      </c>
      <c r="U163" s="1442">
        <f t="shared" si="6"/>
        <v>4.3726000000000003</v>
      </c>
      <c r="V163" s="143">
        <f t="shared" si="7"/>
        <v>1.3342504073564796</v>
      </c>
    </row>
    <row r="164" spans="20:22">
      <c r="T164" s="143">
        <v>0.19</v>
      </c>
      <c r="U164" s="1442">
        <f t="shared" si="6"/>
        <v>4.3826000000000009</v>
      </c>
      <c r="V164" s="143">
        <f t="shared" si="7"/>
        <v>1.2470854947770853</v>
      </c>
    </row>
    <row r="165" spans="20:22">
      <c r="T165" s="143">
        <v>0.2</v>
      </c>
      <c r="U165" s="1442">
        <f t="shared" si="6"/>
        <v>4.3926000000000007</v>
      </c>
      <c r="V165" s="143">
        <f t="shared" si="7"/>
        <v>1.16136599413732</v>
      </c>
    </row>
    <row r="166" spans="20:22">
      <c r="T166" s="143">
        <v>0.21</v>
      </c>
      <c r="U166" s="1442">
        <f t="shared" ref="U166:U229" si="8">T166+$A$59</f>
        <v>4.4026000000000005</v>
      </c>
      <c r="V166" s="143">
        <f t="shared" ref="V166:V229" si="9">NORMDIST(U166,$A$59,$B$59,0)</f>
        <v>1.0775960146991237</v>
      </c>
    </row>
    <row r="167" spans="20:22">
      <c r="T167" s="143">
        <v>0.22</v>
      </c>
      <c r="U167" s="1442">
        <f t="shared" si="8"/>
        <v>4.4126000000000003</v>
      </c>
      <c r="V167" s="143">
        <f t="shared" si="9"/>
        <v>0.99622363616572784</v>
      </c>
    </row>
    <row r="168" spans="20:22">
      <c r="T168" s="143">
        <v>0.23</v>
      </c>
      <c r="U168" s="1442">
        <f t="shared" si="8"/>
        <v>4.422600000000001</v>
      </c>
      <c r="V168" s="143">
        <f t="shared" si="9"/>
        <v>0.91763865595424166</v>
      </c>
    </row>
    <row r="169" spans="20:22">
      <c r="T169" s="143">
        <v>0.24</v>
      </c>
      <c r="U169" s="1442">
        <f t="shared" si="8"/>
        <v>4.4326000000000008</v>
      </c>
      <c r="V169" s="143">
        <f t="shared" si="9"/>
        <v>0.84217152359293113</v>
      </c>
    </row>
    <row r="170" spans="20:22">
      <c r="T170" s="143">
        <v>0.25</v>
      </c>
      <c r="U170" s="1442">
        <f t="shared" si="8"/>
        <v>4.4426000000000005</v>
      </c>
      <c r="V170" s="143">
        <f t="shared" si="9"/>
        <v>0.77009339512594233</v>
      </c>
    </row>
    <row r="171" spans="20:22">
      <c r="T171" s="143">
        <v>0.26</v>
      </c>
      <c r="U171" s="1442">
        <f t="shared" si="8"/>
        <v>4.4526000000000003</v>
      </c>
      <c r="V171" s="143">
        <f t="shared" si="9"/>
        <v>0.70161721819085754</v>
      </c>
    </row>
    <row r="172" spans="20:22">
      <c r="T172" s="143">
        <v>0.27</v>
      </c>
      <c r="U172" s="1442">
        <f t="shared" si="8"/>
        <v>4.4626000000000001</v>
      </c>
      <c r="V172" s="143">
        <f t="shared" si="9"/>
        <v>0.63689974045804998</v>
      </c>
    </row>
    <row r="173" spans="20:22">
      <c r="T173" s="143">
        <v>0.28000000000000003</v>
      </c>
      <c r="U173" s="1442">
        <f t="shared" si="8"/>
        <v>4.4726000000000008</v>
      </c>
      <c r="V173" s="143">
        <f t="shared" si="9"/>
        <v>0.57604432060887589</v>
      </c>
    </row>
    <row r="174" spans="20:22">
      <c r="T174" s="143">
        <v>0.28999999999999998</v>
      </c>
      <c r="U174" s="1442">
        <f t="shared" si="8"/>
        <v>4.4826000000000006</v>
      </c>
      <c r="V174" s="143">
        <f t="shared" si="9"/>
        <v>0.51910441203096891</v>
      </c>
    </row>
    <row r="175" spans="20:22">
      <c r="T175" s="143">
        <v>0.3</v>
      </c>
      <c r="U175" s="1442">
        <f t="shared" si="8"/>
        <v>4.4926000000000004</v>
      </c>
      <c r="V175" s="143">
        <f t="shared" si="9"/>
        <v>0.46608758481161244</v>
      </c>
    </row>
    <row r="176" spans="20:22">
      <c r="T176" s="143">
        <v>0.31</v>
      </c>
      <c r="U176" s="1442">
        <f t="shared" si="8"/>
        <v>4.5026000000000002</v>
      </c>
      <c r="V176" s="143">
        <f t="shared" si="9"/>
        <v>0.41695995116044182</v>
      </c>
    </row>
    <row r="177" spans="20:22">
      <c r="T177" s="143">
        <v>0.32</v>
      </c>
      <c r="U177" s="1442">
        <f t="shared" si="8"/>
        <v>4.5126000000000008</v>
      </c>
      <c r="V177" s="143">
        <f t="shared" si="9"/>
        <v>0.37165086271548309</v>
      </c>
    </row>
    <row r="178" spans="20:22">
      <c r="T178" s="143">
        <v>0.33</v>
      </c>
      <c r="U178" s="1442">
        <f t="shared" si="8"/>
        <v>4.5226000000000006</v>
      </c>
      <c r="V178" s="143">
        <f t="shared" si="9"/>
        <v>0.33005775481349298</v>
      </c>
    </row>
    <row r="179" spans="20:22">
      <c r="T179" s="143">
        <v>0.34</v>
      </c>
      <c r="U179" s="1442">
        <f t="shared" si="8"/>
        <v>4.5326000000000004</v>
      </c>
      <c r="V179" s="143">
        <f t="shared" si="9"/>
        <v>0.29205102219946077</v>
      </c>
    </row>
    <row r="180" spans="20:22">
      <c r="T180" s="143">
        <v>0.35</v>
      </c>
      <c r="U180" s="1442">
        <f t="shared" si="8"/>
        <v>4.5426000000000002</v>
      </c>
      <c r="V180" s="143">
        <f t="shared" si="9"/>
        <v>0.25747882223430613</v>
      </c>
    </row>
    <row r="181" spans="20:22">
      <c r="T181" s="143">
        <v>0.36</v>
      </c>
      <c r="U181" s="1442">
        <f t="shared" si="8"/>
        <v>4.5526000000000009</v>
      </c>
      <c r="V181" s="143">
        <f t="shared" si="9"/>
        <v>0.22617171484191265</v>
      </c>
    </row>
    <row r="182" spans="20:22">
      <c r="T182" s="143">
        <v>0.37</v>
      </c>
      <c r="U182" s="1442">
        <f t="shared" si="8"/>
        <v>4.5626000000000007</v>
      </c>
      <c r="V182" s="143">
        <f t="shared" si="9"/>
        <v>0.19794706263481351</v>
      </c>
    </row>
    <row r="183" spans="20:22">
      <c r="T183" s="143">
        <v>0.38</v>
      </c>
      <c r="U183" s="1442">
        <f t="shared" si="8"/>
        <v>4.5726000000000004</v>
      </c>
      <c r="V183" s="143">
        <f t="shared" si="9"/>
        <v>0.17261312931941314</v>
      </c>
    </row>
    <row r="184" spans="20:22">
      <c r="T184" s="143">
        <v>0.39</v>
      </c>
      <c r="U184" s="1442">
        <f t="shared" si="8"/>
        <v>4.5826000000000002</v>
      </c>
      <c r="V184" s="143">
        <f t="shared" si="9"/>
        <v>0.14997282910237514</v>
      </c>
    </row>
    <row r="185" spans="20:22">
      <c r="T185" s="143">
        <v>0.4</v>
      </c>
      <c r="U185" s="1442">
        <f t="shared" si="8"/>
        <v>4.5926000000000009</v>
      </c>
      <c r="V185" s="143">
        <f t="shared" si="9"/>
        <v>0.1298270939556331</v>
      </c>
    </row>
    <row r="186" spans="20:22">
      <c r="T186" s="143">
        <v>0.41</v>
      </c>
      <c r="U186" s="1442">
        <f t="shared" si="8"/>
        <v>4.6026000000000007</v>
      </c>
      <c r="V186" s="143">
        <f t="shared" si="9"/>
        <v>0.11197783887542086</v>
      </c>
    </row>
    <row r="187" spans="20:22">
      <c r="T187" s="143">
        <v>0.42</v>
      </c>
      <c r="U187" s="1442">
        <f t="shared" si="8"/>
        <v>4.6126000000000005</v>
      </c>
      <c r="V187" s="143">
        <f t="shared" si="9"/>
        <v>9.6230517392696044E-2</v>
      </c>
    </row>
    <row r="188" spans="20:22">
      <c r="T188" s="143">
        <v>0.43</v>
      </c>
      <c r="U188" s="1442">
        <f t="shared" si="8"/>
        <v>4.6226000000000003</v>
      </c>
      <c r="V188" s="143">
        <f t="shared" si="9"/>
        <v>8.2396270338041172E-2</v>
      </c>
    </row>
    <row r="189" spans="20:22">
      <c r="T189" s="143">
        <v>0.44</v>
      </c>
      <c r="U189" s="1442">
        <f t="shared" si="8"/>
        <v>4.6326000000000009</v>
      </c>
      <c r="V189" s="143">
        <f t="shared" si="9"/>
        <v>7.029368008823085E-2</v>
      </c>
    </row>
    <row r="190" spans="20:22">
      <c r="T190" s="143">
        <v>0.45</v>
      </c>
      <c r="U190" s="1442">
        <f t="shared" si="8"/>
        <v>4.6426000000000007</v>
      </c>
      <c r="V190" s="143">
        <f t="shared" si="9"/>
        <v>5.9750150150132457E-2</v>
      </c>
    </row>
    <row r="191" spans="20:22">
      <c r="T191" s="143">
        <v>0.46</v>
      </c>
      <c r="U191" s="1442">
        <f t="shared" si="8"/>
        <v>4.6526000000000005</v>
      </c>
      <c r="V191" s="143">
        <f t="shared" si="9"/>
        <v>5.0602935960049812E-2</v>
      </c>
    </row>
    <row r="192" spans="20:22">
      <c r="T192" s="143">
        <v>0.47</v>
      </c>
      <c r="U192" s="1442">
        <f t="shared" si="8"/>
        <v>4.6626000000000003</v>
      </c>
      <c r="V192" s="143">
        <f t="shared" si="9"/>
        <v>4.2699857238473568E-2</v>
      </c>
    </row>
    <row r="193" spans="20:22">
      <c r="T193" s="143">
        <v>0.48</v>
      </c>
      <c r="U193" s="1442">
        <f t="shared" si="8"/>
        <v>4.672600000000001</v>
      </c>
      <c r="V193" s="143">
        <f t="shared" si="9"/>
        <v>3.5899725232581295E-2</v>
      </c>
    </row>
    <row r="194" spans="20:22">
      <c r="T194" s="143">
        <v>0.49</v>
      </c>
      <c r="U194" s="1442">
        <f t="shared" si="8"/>
        <v>4.6826000000000008</v>
      </c>
      <c r="V194" s="143">
        <f t="shared" si="9"/>
        <v>3.007251982909237E-2</v>
      </c>
    </row>
    <row r="195" spans="20:22">
      <c r="T195" s="143">
        <v>0.5</v>
      </c>
      <c r="U195" s="1442">
        <f t="shared" si="8"/>
        <v>4.6926000000000005</v>
      </c>
      <c r="V195" s="143">
        <f t="shared" si="9"/>
        <v>2.5099351981262435E-2</v>
      </c>
    </row>
    <row r="196" spans="20:22">
      <c r="T196" s="143">
        <v>0.51</v>
      </c>
      <c r="U196" s="1442">
        <f t="shared" si="8"/>
        <v>4.7026000000000003</v>
      </c>
      <c r="V196" s="143">
        <f t="shared" si="9"/>
        <v>2.0872246335515703E-2</v>
      </c>
    </row>
    <row r="197" spans="20:22">
      <c r="T197" s="143">
        <v>0.52</v>
      </c>
      <c r="U197" s="1442">
        <f t="shared" si="8"/>
        <v>4.7126000000000001</v>
      </c>
      <c r="V197" s="143">
        <f t="shared" si="9"/>
        <v>1.7293777542538562E-2</v>
      </c>
    </row>
    <row r="198" spans="20:22">
      <c r="T198" s="143">
        <v>0.53</v>
      </c>
      <c r="U198" s="1442">
        <f t="shared" si="8"/>
        <v>4.7226000000000008</v>
      </c>
      <c r="V198" s="143">
        <f t="shared" si="9"/>
        <v>1.4276591671763414E-2</v>
      </c>
    </row>
    <row r="199" spans="20:22">
      <c r="T199" s="143">
        <v>0.54</v>
      </c>
      <c r="U199" s="1442">
        <f t="shared" si="8"/>
        <v>4.7326000000000006</v>
      </c>
      <c r="V199" s="143">
        <f t="shared" si="9"/>
        <v>1.1742841587566036E-2</v>
      </c>
    </row>
    <row r="200" spans="20:22">
      <c r="T200" s="143">
        <v>0.55000000000000004</v>
      </c>
      <c r="U200" s="1442">
        <f t="shared" si="8"/>
        <v>4.7426000000000004</v>
      </c>
      <c r="V200" s="143">
        <f t="shared" si="9"/>
        <v>9.6235622490503589E-3</v>
      </c>
    </row>
    <row r="201" spans="20:22">
      <c r="T201" s="143">
        <v>0.56000000000000005</v>
      </c>
      <c r="U201" s="1442">
        <f t="shared" si="8"/>
        <v>4.752600000000001</v>
      </c>
      <c r="V201" s="143">
        <f t="shared" si="9"/>
        <v>7.8580088063288853E-3</v>
      </c>
    </row>
    <row r="202" spans="20:22">
      <c r="T202" s="143">
        <v>0.56999999999999995</v>
      </c>
      <c r="U202" s="1442">
        <f t="shared" si="8"/>
        <v>4.7626000000000008</v>
      </c>
      <c r="V202" s="143">
        <f t="shared" si="9"/>
        <v>6.3929772098664534E-3</v>
      </c>
    </row>
    <row r="203" spans="20:22">
      <c r="T203" s="143">
        <v>0.57999999999999996</v>
      </c>
      <c r="U203" s="1442">
        <f t="shared" si="8"/>
        <v>4.7726000000000006</v>
      </c>
      <c r="V203" s="143">
        <f t="shared" si="9"/>
        <v>5.182123931394827E-3</v>
      </c>
    </row>
    <row r="204" spans="20:22">
      <c r="T204" s="143">
        <v>0.59</v>
      </c>
      <c r="U204" s="1442">
        <f t="shared" si="8"/>
        <v>4.7826000000000004</v>
      </c>
      <c r="V204" s="143">
        <f t="shared" si="9"/>
        <v>4.1852984007791855E-3</v>
      </c>
    </row>
    <row r="205" spans="20:22">
      <c r="T205" s="143">
        <v>0.6</v>
      </c>
      <c r="U205" s="1442">
        <f t="shared" si="8"/>
        <v>4.7926000000000002</v>
      </c>
      <c r="V205" s="143">
        <f t="shared" si="9"/>
        <v>3.3678989591872234E-3</v>
      </c>
    </row>
    <row r="206" spans="20:22">
      <c r="T206" s="143">
        <v>0.61</v>
      </c>
      <c r="U206" s="1442">
        <f t="shared" si="8"/>
        <v>4.8026000000000009</v>
      </c>
      <c r="V206" s="143">
        <f t="shared" si="9"/>
        <v>2.7002605628108256E-3</v>
      </c>
    </row>
    <row r="207" spans="20:22">
      <c r="T207" s="143">
        <v>0.62</v>
      </c>
      <c r="U207" s="1442">
        <f t="shared" si="8"/>
        <v>4.8126000000000007</v>
      </c>
      <c r="V207" s="143">
        <f t="shared" si="9"/>
        <v>2.1570801743301172E-3</v>
      </c>
    </row>
    <row r="208" spans="20:22">
      <c r="T208" s="143">
        <v>0.63</v>
      </c>
      <c r="U208" s="1442">
        <f t="shared" si="8"/>
        <v>4.8226000000000004</v>
      </c>
      <c r="V208" s="143">
        <f t="shared" si="9"/>
        <v>1.716883767729562E-3</v>
      </c>
    </row>
    <row r="209" spans="20:22">
      <c r="T209" s="143">
        <v>0.64</v>
      </c>
      <c r="U209" s="1442">
        <f t="shared" si="8"/>
        <v>4.8326000000000002</v>
      </c>
      <c r="V209" s="143">
        <f t="shared" si="9"/>
        <v>1.361537149931981E-3</v>
      </c>
    </row>
    <row r="210" spans="20:22">
      <c r="T210" s="143">
        <v>0.65</v>
      </c>
      <c r="U210" s="1442">
        <f t="shared" si="8"/>
        <v>4.8426000000000009</v>
      </c>
      <c r="V210" s="143">
        <f t="shared" si="9"/>
        <v>1.0758013637409847E-3</v>
      </c>
    </row>
    <row r="211" spans="20:22">
      <c r="T211" s="143">
        <v>0.66</v>
      </c>
      <c r="U211" s="1442">
        <f t="shared" si="8"/>
        <v>4.8526000000000007</v>
      </c>
      <c r="V211" s="143">
        <f t="shared" si="9"/>
        <v>8.4693226653820384E-4</v>
      </c>
    </row>
    <row r="212" spans="20:22">
      <c r="T212" s="143">
        <v>0.67</v>
      </c>
      <c r="U212" s="1442">
        <f t="shared" si="8"/>
        <v>4.8626000000000005</v>
      </c>
      <c r="V212" s="143">
        <f t="shared" si="9"/>
        <v>6.6432295793201167E-4</v>
      </c>
    </row>
    <row r="213" spans="20:22">
      <c r="T213" s="143">
        <v>0.68</v>
      </c>
      <c r="U213" s="1442">
        <f t="shared" si="8"/>
        <v>4.8726000000000003</v>
      </c>
      <c r="V213" s="143">
        <f t="shared" si="9"/>
        <v>5.1918703299545939E-4</v>
      </c>
    </row>
    <row r="214" spans="20:22">
      <c r="T214" s="143">
        <v>0.69</v>
      </c>
      <c r="U214" s="1442">
        <f t="shared" si="8"/>
        <v>4.8826000000000001</v>
      </c>
      <c r="V214" s="143">
        <f t="shared" si="9"/>
        <v>4.0428013944733229E-4</v>
      </c>
    </row>
    <row r="215" spans="20:22">
      <c r="T215" s="143">
        <v>0.7</v>
      </c>
      <c r="U215" s="1442">
        <f t="shared" si="8"/>
        <v>4.8926000000000007</v>
      </c>
      <c r="V215" s="143">
        <f t="shared" si="9"/>
        <v>3.136569898291358E-4</v>
      </c>
    </row>
    <row r="216" spans="20:22">
      <c r="T216" s="143">
        <v>0.71</v>
      </c>
      <c r="U216" s="1442">
        <f t="shared" si="8"/>
        <v>4.9026000000000005</v>
      </c>
      <c r="V216" s="143">
        <f t="shared" si="9"/>
        <v>2.4246079638520204E-4</v>
      </c>
    </row>
    <row r="217" spans="20:22">
      <c r="T217" s="143">
        <v>0.72</v>
      </c>
      <c r="U217" s="1442">
        <f t="shared" si="8"/>
        <v>4.9126000000000003</v>
      </c>
      <c r="V217" s="143">
        <f t="shared" si="9"/>
        <v>1.8674203111088714E-4</v>
      </c>
    </row>
    <row r="218" spans="20:22">
      <c r="T218" s="143">
        <v>0.73</v>
      </c>
      <c r="U218" s="1442">
        <f t="shared" si="8"/>
        <v>4.922600000000001</v>
      </c>
      <c r="V218" s="143">
        <f t="shared" si="9"/>
        <v>1.43303442275723E-4</v>
      </c>
    </row>
    <row r="219" spans="20:22">
      <c r="T219" s="143">
        <v>0.74</v>
      </c>
      <c r="U219" s="1442">
        <f t="shared" si="8"/>
        <v>4.9326000000000008</v>
      </c>
      <c r="V219" s="143">
        <f t="shared" si="9"/>
        <v>1.0956835991407987E-4</v>
      </c>
    </row>
    <row r="220" spans="20:22">
      <c r="T220" s="143">
        <v>0.75</v>
      </c>
      <c r="U220" s="1442">
        <f t="shared" si="8"/>
        <v>4.9426000000000005</v>
      </c>
      <c r="V220" s="143">
        <f t="shared" si="9"/>
        <v>8.3469477107681945E-5</v>
      </c>
    </row>
    <row r="221" spans="20:22">
      <c r="T221" s="143">
        <v>0.76</v>
      </c>
      <c r="U221" s="1442">
        <f t="shared" si="8"/>
        <v>4.9526000000000003</v>
      </c>
      <c r="V221" s="143">
        <f t="shared" si="9"/>
        <v>6.3355484808469431E-5</v>
      </c>
    </row>
    <row r="222" spans="20:22">
      <c r="T222" s="143">
        <v>0.77</v>
      </c>
      <c r="U222" s="1442">
        <f t="shared" si="8"/>
        <v>4.9626000000000001</v>
      </c>
      <c r="V222" s="143">
        <f t="shared" si="9"/>
        <v>4.791315153825126E-5</v>
      </c>
    </row>
    <row r="223" spans="20:22">
      <c r="T223" s="143">
        <v>0.78</v>
      </c>
      <c r="U223" s="1442">
        <f t="shared" si="8"/>
        <v>4.9726000000000008</v>
      </c>
      <c r="V223" s="143">
        <f t="shared" si="9"/>
        <v>3.6102664133803163E-5</v>
      </c>
    </row>
    <row r="224" spans="20:22">
      <c r="T224" s="143">
        <v>0.79</v>
      </c>
      <c r="U224" s="1442">
        <f t="shared" si="8"/>
        <v>4.9826000000000006</v>
      </c>
      <c r="V224" s="143">
        <f t="shared" si="9"/>
        <v>2.7104272685581445E-5</v>
      </c>
    </row>
    <row r="225" spans="20:22">
      <c r="T225" s="143">
        <v>0.8</v>
      </c>
      <c r="U225" s="1442">
        <f t="shared" si="8"/>
        <v>4.9926000000000004</v>
      </c>
      <c r="V225" s="143">
        <f t="shared" si="9"/>
        <v>2.0274504941326272E-5</v>
      </c>
    </row>
    <row r="226" spans="20:22">
      <c r="T226" s="143">
        <v>0.81</v>
      </c>
      <c r="U226" s="1442">
        <f t="shared" si="8"/>
        <v>5.002600000000001</v>
      </c>
      <c r="V226" s="143">
        <f t="shared" si="9"/>
        <v>1.5110427546097726E-5</v>
      </c>
    </row>
    <row r="227" spans="20:22">
      <c r="T227" s="143">
        <v>0.82</v>
      </c>
      <c r="U227" s="1442">
        <f t="shared" si="8"/>
        <v>5.0126000000000008</v>
      </c>
      <c r="V227" s="143">
        <f t="shared" si="9"/>
        <v>1.1220629974567113E-5</v>
      </c>
    </row>
    <row r="228" spans="20:22">
      <c r="T228" s="143">
        <v>0.83</v>
      </c>
      <c r="U228" s="1442">
        <f t="shared" si="8"/>
        <v>5.0226000000000006</v>
      </c>
      <c r="V228" s="143">
        <f t="shared" si="9"/>
        <v>8.3017896005800671E-6</v>
      </c>
    </row>
    <row r="229" spans="20:22">
      <c r="T229" s="143">
        <v>0.84</v>
      </c>
      <c r="U229" s="1442">
        <f t="shared" si="8"/>
        <v>5.0326000000000004</v>
      </c>
      <c r="V229" s="143">
        <f t="shared" si="9"/>
        <v>6.1198418321504953E-6</v>
      </c>
    </row>
    <row r="230" spans="20:22">
      <c r="T230" s="143">
        <v>0.85</v>
      </c>
      <c r="U230" s="1442">
        <f t="shared" ref="U230:U245" si="10">T230+$A$59</f>
        <v>5.0426000000000002</v>
      </c>
      <c r="V230" s="143">
        <f t="shared" ref="V230:V245" si="11">NORMDIST(U230,$A$59,$B$59,0)</f>
        <v>4.4949272494877766E-6</v>
      </c>
    </row>
    <row r="231" spans="20:22">
      <c r="T231" s="143">
        <v>0.86</v>
      </c>
      <c r="U231" s="1442">
        <f t="shared" si="10"/>
        <v>5.0526000000000009</v>
      </c>
      <c r="V231" s="143">
        <f t="shared" si="11"/>
        <v>3.2894184948338995E-6</v>
      </c>
    </row>
    <row r="232" spans="20:22">
      <c r="T232" s="143">
        <v>0.87</v>
      </c>
      <c r="U232" s="1442">
        <f t="shared" si="10"/>
        <v>5.0626000000000007</v>
      </c>
      <c r="V232" s="143">
        <f t="shared" si="11"/>
        <v>2.3984440204245107E-6</v>
      </c>
    </row>
    <row r="233" spans="20:22">
      <c r="T233" s="143">
        <v>0.88</v>
      </c>
      <c r="U233" s="1442">
        <f t="shared" si="10"/>
        <v>5.0726000000000004</v>
      </c>
      <c r="V233" s="143">
        <f t="shared" si="11"/>
        <v>1.7424247719997555E-6</v>
      </c>
    </row>
    <row r="234" spans="20:22">
      <c r="T234" s="143">
        <v>0.89</v>
      </c>
      <c r="U234" s="1442">
        <f t="shared" si="10"/>
        <v>5.0826000000000002</v>
      </c>
      <c r="V234" s="143">
        <f t="shared" si="11"/>
        <v>1.2612247388635535E-6</v>
      </c>
    </row>
    <row r="235" spans="20:22">
      <c r="T235" s="143">
        <v>0.9</v>
      </c>
      <c r="U235" s="1442">
        <f t="shared" si="10"/>
        <v>5.0926000000000009</v>
      </c>
      <c r="V235" s="143">
        <f t="shared" si="11"/>
        <v>9.0958841133626651E-7</v>
      </c>
    </row>
    <row r="236" spans="20:22">
      <c r="T236" s="143">
        <v>0.91</v>
      </c>
      <c r="U236" s="1442">
        <f t="shared" si="10"/>
        <v>5.1026000000000007</v>
      </c>
      <c r="V236" s="143">
        <f t="shared" si="11"/>
        <v>6.5359895628965583E-7</v>
      </c>
    </row>
    <row r="237" spans="20:22">
      <c r="T237" s="143">
        <v>0.92</v>
      </c>
      <c r="U237" s="1442">
        <f t="shared" si="10"/>
        <v>5.1126000000000005</v>
      </c>
      <c r="V237" s="143">
        <f t="shared" si="11"/>
        <v>4.6794172876438812E-7</v>
      </c>
    </row>
    <row r="238" spans="20:22">
      <c r="T238" s="143">
        <v>0.93</v>
      </c>
      <c r="U238" s="1442">
        <f t="shared" si="10"/>
        <v>5.1226000000000003</v>
      </c>
      <c r="V238" s="143">
        <f t="shared" si="11"/>
        <v>3.3379989372656948E-7</v>
      </c>
    </row>
    <row r="239" spans="20:22">
      <c r="T239" s="143">
        <v>0.94</v>
      </c>
      <c r="U239" s="1442">
        <f t="shared" si="10"/>
        <v>5.1326000000000001</v>
      </c>
      <c r="V239" s="143">
        <f t="shared" si="11"/>
        <v>2.3724365526418452E-7</v>
      </c>
    </row>
    <row r="240" spans="20:22">
      <c r="T240" s="143">
        <v>0.95</v>
      </c>
      <c r="U240" s="1442">
        <f t="shared" si="10"/>
        <v>5.1426000000000007</v>
      </c>
      <c r="V240" s="143">
        <f t="shared" si="11"/>
        <v>1.6800299075095812E-7</v>
      </c>
    </row>
    <row r="241" spans="20:22">
      <c r="T241" s="143">
        <v>0.96</v>
      </c>
      <c r="U241" s="1442">
        <f t="shared" si="10"/>
        <v>5.1526000000000005</v>
      </c>
      <c r="V241" s="143">
        <f t="shared" si="11"/>
        <v>1.1853685844476985E-7</v>
      </c>
    </row>
    <row r="242" spans="20:22">
      <c r="T242" s="143">
        <v>0.97</v>
      </c>
      <c r="U242" s="1442">
        <f t="shared" si="10"/>
        <v>5.1626000000000003</v>
      </c>
      <c r="V242" s="143">
        <f t="shared" si="11"/>
        <v>8.3330465293401081E-8</v>
      </c>
    </row>
    <row r="243" spans="20:22">
      <c r="T243" s="143">
        <v>0.98</v>
      </c>
      <c r="U243" s="1442">
        <f t="shared" si="10"/>
        <v>5.172600000000001</v>
      </c>
      <c r="V243" s="143">
        <f t="shared" si="11"/>
        <v>5.8367110561967355E-8</v>
      </c>
    </row>
    <row r="244" spans="20:22">
      <c r="T244" s="143">
        <v>0.99</v>
      </c>
      <c r="U244" s="1442">
        <f t="shared" si="10"/>
        <v>5.1826000000000008</v>
      </c>
      <c r="V244" s="143">
        <f t="shared" si="11"/>
        <v>4.0733016720483085E-8</v>
      </c>
    </row>
    <row r="245" spans="20:22">
      <c r="T245" s="143">
        <v>1</v>
      </c>
      <c r="U245" s="1442">
        <f t="shared" si="10"/>
        <v>5.1926000000000005</v>
      </c>
      <c r="V245" s="143">
        <f t="shared" si="11"/>
        <v>2.8322980307453692E-8</v>
      </c>
    </row>
    <row r="467" spans="22:22">
      <c r="V467" s="143" t="s">
        <v>193</v>
      </c>
    </row>
  </sheetData>
  <sortState ref="T45:T245">
    <sortCondition ref="T45:T245"/>
  </sortState>
  <mergeCells count="5">
    <mergeCell ref="A62:F65"/>
    <mergeCell ref="A4:D4"/>
    <mergeCell ref="A1:H1"/>
    <mergeCell ref="A2:H2"/>
    <mergeCell ref="A3:I3"/>
  </mergeCells>
  <phoneticPr fontId="25" type="noConversion"/>
  <pageMargins left="0.75" right="0.75" top="1" bottom="1" header="0.5" footer="0.5"/>
  <pageSetup orientation="portrait" r:id="rId1"/>
  <headerFooter alignWithMargins="0"/>
  <drawing r:id="rId2"/>
  <legacyDrawing r:id="rId3"/>
  <oleObjects>
    <oleObject progId="Equation.3" shapeId="46104" r:id="rId4"/>
  </oleObjects>
  <controls>
    <control shapeId="46102" r:id="rId5" name="SpinButton1"/>
    <control shapeId="46103" r:id="rId6" name="SpinButton2"/>
  </controls>
</worksheet>
</file>

<file path=xl/worksheets/sheet14.xml><?xml version="1.0" encoding="utf-8"?>
<worksheet xmlns="http://schemas.openxmlformats.org/spreadsheetml/2006/main" xmlns:r="http://schemas.openxmlformats.org/officeDocument/2006/relationships">
  <sheetPr codeName="Sheet54">
    <tabColor theme="6" tint="-0.499984740745262"/>
  </sheetPr>
  <dimension ref="A1:V681"/>
  <sheetViews>
    <sheetView zoomScale="110" zoomScaleNormal="110" workbookViewId="0">
      <selection activeCell="C18" sqref="C18"/>
    </sheetView>
  </sheetViews>
  <sheetFormatPr defaultColWidth="10.6640625" defaultRowHeight="12.75"/>
  <cols>
    <col min="1" max="1" width="4.83203125" style="39" customWidth="1"/>
    <col min="2" max="2" width="11" style="39" customWidth="1"/>
    <col min="3" max="3" width="10.6640625" style="39" customWidth="1"/>
    <col min="4" max="10" width="7.33203125" style="39" customWidth="1"/>
    <col min="11" max="11" width="24.6640625" style="39" customWidth="1"/>
    <col min="12" max="12" width="10" style="39" customWidth="1"/>
    <col min="13" max="13" width="14.1640625" style="39" customWidth="1"/>
    <col min="14" max="14" width="19.6640625" style="39" customWidth="1"/>
    <col min="15" max="16384" width="10.6640625" style="39"/>
  </cols>
  <sheetData>
    <row r="1" spans="1:14" ht="18">
      <c r="A1" s="1529" t="s">
        <v>1336</v>
      </c>
      <c r="B1" s="1529"/>
      <c r="C1" s="1529"/>
      <c r="D1" s="1529"/>
      <c r="E1" s="1529"/>
      <c r="F1" s="1529"/>
      <c r="G1" s="1529"/>
      <c r="H1" s="1529"/>
      <c r="I1" s="1529"/>
      <c r="J1" s="1529"/>
      <c r="K1" s="1529"/>
      <c r="L1" s="1529"/>
      <c r="M1" s="1529"/>
      <c r="N1" s="1529"/>
    </row>
    <row r="2" spans="1:14">
      <c r="A2" s="497" t="s">
        <v>419</v>
      </c>
      <c r="B2" s="1100"/>
      <c r="C2" s="497"/>
      <c r="D2" s="497"/>
      <c r="E2" s="1100"/>
      <c r="F2" s="1100"/>
      <c r="G2" s="1100"/>
      <c r="H2" s="1100"/>
      <c r="I2" s="1100"/>
      <c r="J2" s="1100"/>
      <c r="K2" s="1100"/>
      <c r="L2" s="1100"/>
      <c r="M2" s="1100"/>
    </row>
    <row r="3" spans="1:14" ht="15.75">
      <c r="A3" s="497" t="s">
        <v>1381</v>
      </c>
      <c r="B3" s="1100"/>
      <c r="C3" s="497"/>
      <c r="D3" s="497"/>
      <c r="E3" s="1100"/>
      <c r="F3" s="1100"/>
      <c r="G3" s="1100"/>
      <c r="H3" s="1100"/>
      <c r="I3" s="1100"/>
      <c r="J3" s="1100"/>
      <c r="K3" s="1100"/>
      <c r="L3" s="1100"/>
      <c r="M3" s="1100"/>
    </row>
    <row r="4" spans="1:14" ht="28.5" customHeight="1"/>
    <row r="5" spans="1:14" ht="28.5" customHeight="1"/>
    <row r="6" spans="1:14" ht="12.75" customHeight="1" thickBot="1">
      <c r="A6" s="10"/>
      <c r="B6" s="10"/>
      <c r="C6" s="10"/>
      <c r="D6" s="10"/>
      <c r="E6" s="10"/>
      <c r="F6" s="10"/>
      <c r="G6" s="10"/>
      <c r="J6" s="39">
        <f>SUM(J7:J11)</f>
        <v>45</v>
      </c>
    </row>
    <row r="7" spans="1:14" ht="14.25" thickBot="1">
      <c r="A7" s="1013">
        <v>14</v>
      </c>
      <c r="B7" s="50" t="s">
        <v>390</v>
      </c>
      <c r="C7" s="55">
        <v>3</v>
      </c>
      <c r="D7"/>
      <c r="E7"/>
      <c r="G7" s="10"/>
      <c r="I7" s="76">
        <v>1</v>
      </c>
      <c r="J7" s="80">
        <v>7.1</v>
      </c>
      <c r="K7" s="361" t="s">
        <v>414</v>
      </c>
      <c r="L7" s="72"/>
      <c r="M7" s="10"/>
    </row>
    <row r="8" spans="1:14">
      <c r="A8" s="1013"/>
      <c r="B8" s="50" t="s">
        <v>397</v>
      </c>
      <c r="C8" s="51">
        <f>C7-1</f>
        <v>2</v>
      </c>
      <c r="D8"/>
      <c r="E8"/>
      <c r="G8" s="10"/>
      <c r="I8" s="76">
        <v>2</v>
      </c>
      <c r="J8" s="80">
        <v>9.9</v>
      </c>
      <c r="K8" s="357"/>
      <c r="L8" s="67"/>
      <c r="M8" s="10"/>
    </row>
    <row r="9" spans="1:14">
      <c r="A9" s="1013"/>
      <c r="B9" s="50" t="s">
        <v>401</v>
      </c>
      <c r="C9" s="51">
        <f>SQRT(C7)</f>
        <v>1.7320508075688772</v>
      </c>
      <c r="D9"/>
      <c r="E9"/>
      <c r="G9" s="10"/>
      <c r="I9" s="76">
        <v>3</v>
      </c>
      <c r="J9" s="80">
        <v>8.1999999999999993</v>
      </c>
      <c r="K9" s="355" t="s">
        <v>430</v>
      </c>
      <c r="L9" s="67">
        <v>9</v>
      </c>
      <c r="M9" s="10"/>
    </row>
    <row r="10" spans="1:14">
      <c r="A10" s="1013">
        <v>90</v>
      </c>
      <c r="B10" s="50" t="s">
        <v>395</v>
      </c>
      <c r="C10" s="55">
        <f>1-0.01*A10</f>
        <v>9.9999999999999978E-2</v>
      </c>
      <c r="D10">
        <v>5</v>
      </c>
      <c r="E10"/>
      <c r="G10" s="10"/>
      <c r="I10" s="76">
        <v>4</v>
      </c>
      <c r="J10" s="80">
        <v>7.7</v>
      </c>
      <c r="K10" s="355" t="s">
        <v>448</v>
      </c>
      <c r="L10" s="67">
        <v>0.90443352436760138</v>
      </c>
      <c r="M10" s="10">
        <f>L13/SQRT(L21)</f>
        <v>0.90443352436760138</v>
      </c>
    </row>
    <row r="11" spans="1:14">
      <c r="A11" s="1013"/>
      <c r="B11" s="50" t="s">
        <v>398</v>
      </c>
      <c r="C11" s="353">
        <f>1-C10</f>
        <v>0.9</v>
      </c>
      <c r="D11"/>
      <c r="E11"/>
      <c r="G11" s="10"/>
      <c r="I11" s="76">
        <v>5</v>
      </c>
      <c r="J11" s="80">
        <v>12.1</v>
      </c>
      <c r="K11" s="355" t="s">
        <v>670</v>
      </c>
      <c r="L11" s="67">
        <v>8.1999999999999993</v>
      </c>
      <c r="M11" s="10"/>
    </row>
    <row r="12" spans="1:14">
      <c r="A12" s="1013">
        <v>1</v>
      </c>
      <c r="B12" s="50" t="s">
        <v>683</v>
      </c>
      <c r="C12" s="878">
        <v>9</v>
      </c>
      <c r="D12"/>
      <c r="E12"/>
      <c r="F12" s="10"/>
      <c r="G12" s="10"/>
      <c r="I12" s="76" t="s">
        <v>418</v>
      </c>
      <c r="J12" s="1011">
        <f>AVERAGE(J7:J11)</f>
        <v>9</v>
      </c>
      <c r="K12" s="355" t="s">
        <v>671</v>
      </c>
      <c r="L12" s="67" t="e">
        <v>#N/A</v>
      </c>
      <c r="M12" s="10"/>
    </row>
    <row r="13" spans="1:14" ht="13.5" thickBot="1">
      <c r="A13" s="1013">
        <v>2</v>
      </c>
      <c r="B13" s="50" t="s">
        <v>396</v>
      </c>
      <c r="C13" s="1010">
        <v>2</v>
      </c>
      <c r="D13"/>
      <c r="E13"/>
      <c r="F13" s="10"/>
      <c r="G13" s="10"/>
      <c r="H13" s="76" t="s">
        <v>354</v>
      </c>
      <c r="I13" s="1101">
        <f>STDEV(J7:J11)</f>
        <v>2.0223748416156693</v>
      </c>
      <c r="K13" s="355" t="s">
        <v>672</v>
      </c>
      <c r="L13" s="67">
        <v>2.0223748416156693</v>
      </c>
      <c r="M13" s="354"/>
    </row>
    <row r="14" spans="1:14" ht="13.5" thickBot="1">
      <c r="A14" s="10"/>
      <c r="B14" s="56" t="s">
        <v>1563</v>
      </c>
      <c r="C14" s="52">
        <f>TINV(C10,C8)</f>
        <v>2.919985580097558</v>
      </c>
      <c r="E14"/>
      <c r="F14" s="10"/>
      <c r="G14" s="10"/>
      <c r="H14" s="76" t="s">
        <v>688</v>
      </c>
      <c r="I14" s="316">
        <f>I13/J12</f>
        <v>0.22470831573507435</v>
      </c>
      <c r="K14" s="355" t="s">
        <v>673</v>
      </c>
      <c r="L14" s="67">
        <v>4.09</v>
      </c>
      <c r="M14" s="10"/>
    </row>
    <row r="15" spans="1:14" ht="18.75" thickBot="1">
      <c r="A15" s="10"/>
      <c r="B15" s="1009" t="s">
        <v>1661</v>
      </c>
      <c r="C15" s="1520">
        <f>(C14*C13)/C9</f>
        <v>3.3717089213983016</v>
      </c>
      <c r="D15"/>
      <c r="E15"/>
      <c r="F15" s="10"/>
      <c r="G15" s="10"/>
      <c r="H15" s="1009" t="s">
        <v>1661</v>
      </c>
      <c r="I15" s="1012">
        <f>(I13*I16)/SQRT(5)</f>
        <v>2.511110031567942</v>
      </c>
      <c r="K15" s="355" t="s">
        <v>674</v>
      </c>
      <c r="L15" s="67">
        <v>0.16784332948751057</v>
      </c>
      <c r="M15" s="10"/>
    </row>
    <row r="16" spans="1:14" ht="16.5" thickBot="1">
      <c r="A16" s="10"/>
      <c r="B16" s="54" t="s">
        <v>416</v>
      </c>
      <c r="C16" s="472">
        <f>CONFIDENCE(C10,C13,C7)</f>
        <v>1.89931336859593</v>
      </c>
      <c r="D16" s="67">
        <f>C12</f>
        <v>9</v>
      </c>
      <c r="E16"/>
      <c r="F16" s="10"/>
      <c r="G16" s="10"/>
      <c r="I16" s="39">
        <f>TINV(0.05,4)</f>
        <v>2.7764451050438028</v>
      </c>
      <c r="K16" s="355" t="s">
        <v>675</v>
      </c>
      <c r="L16" s="67">
        <v>1.0554296284279017</v>
      </c>
      <c r="M16" s="10"/>
    </row>
    <row r="17" spans="1:14">
      <c r="A17" s="10"/>
      <c r="B17" s="74" t="s">
        <v>685</v>
      </c>
      <c r="C17" s="313">
        <f>C12-C15</f>
        <v>5.6282910786016984</v>
      </c>
      <c r="D17" s="67"/>
      <c r="E17"/>
      <c r="F17" s="10"/>
      <c r="G17" s="10"/>
      <c r="K17" s="355" t="s">
        <v>676</v>
      </c>
      <c r="L17" s="67">
        <v>5</v>
      </c>
      <c r="M17" s="10"/>
    </row>
    <row r="18" spans="1:14">
      <c r="A18" s="10"/>
      <c r="B18" s="74" t="s">
        <v>684</v>
      </c>
      <c r="C18" s="313">
        <f>C12+C15</f>
        <v>12.371708921398302</v>
      </c>
      <c r="D18" s="67"/>
      <c r="E18"/>
      <c r="F18" s="10"/>
      <c r="G18" s="10"/>
      <c r="K18" s="355" t="s">
        <v>677</v>
      </c>
      <c r="L18" s="67">
        <v>7.1</v>
      </c>
      <c r="M18" s="10"/>
    </row>
    <row r="19" spans="1:14">
      <c r="A19" s="10"/>
      <c r="B19" s="10"/>
      <c r="C19" s="39">
        <v>2.78</v>
      </c>
      <c r="D19"/>
      <c r="F19" s="10"/>
      <c r="G19" s="10"/>
      <c r="K19" s="355" t="s">
        <v>678</v>
      </c>
      <c r="L19" s="67">
        <v>12.1</v>
      </c>
      <c r="M19" s="10"/>
    </row>
    <row r="20" spans="1:14">
      <c r="A20" s="10"/>
      <c r="B20" s="10"/>
      <c r="C20" s="10">
        <f>SQRT(I11)</f>
        <v>2.2360679774997898</v>
      </c>
      <c r="D20"/>
      <c r="F20" s="10"/>
      <c r="G20" s="10"/>
      <c r="H20" s="10"/>
      <c r="K20" s="355" t="s">
        <v>376</v>
      </c>
      <c r="L20" s="67">
        <v>45</v>
      </c>
      <c r="M20" s="10"/>
    </row>
    <row r="21" spans="1:14">
      <c r="A21" s="10"/>
      <c r="B21" s="10"/>
      <c r="C21" s="10">
        <f>C19*C13/C20</f>
        <v>2.486507590979766</v>
      </c>
      <c r="F21" s="10"/>
      <c r="G21" s="10"/>
      <c r="H21" s="10"/>
      <c r="I21" s="10"/>
      <c r="K21" s="355" t="s">
        <v>375</v>
      </c>
      <c r="L21" s="67">
        <v>5</v>
      </c>
      <c r="M21" s="10"/>
    </row>
    <row r="22" spans="1:14">
      <c r="A22" s="10"/>
      <c r="B22" s="10"/>
      <c r="C22" s="10"/>
      <c r="F22" s="10"/>
      <c r="G22" s="10"/>
      <c r="H22" s="10"/>
      <c r="I22" s="10"/>
      <c r="K22" s="355" t="s">
        <v>686</v>
      </c>
      <c r="L22" s="67">
        <v>12.1</v>
      </c>
      <c r="M22" s="10"/>
    </row>
    <row r="23" spans="1:14">
      <c r="A23" s="10"/>
      <c r="B23" s="10"/>
      <c r="C23" s="10"/>
      <c r="F23" s="10"/>
      <c r="G23" s="10"/>
      <c r="H23" s="10"/>
      <c r="I23" s="10"/>
      <c r="K23" s="355" t="s">
        <v>687</v>
      </c>
      <c r="L23" s="67">
        <v>7.1</v>
      </c>
      <c r="M23" s="10"/>
      <c r="N23" s="1102" t="s">
        <v>136</v>
      </c>
    </row>
    <row r="24" spans="1:14" ht="13.5" thickBot="1">
      <c r="F24" s="10"/>
      <c r="G24" s="10"/>
      <c r="H24" s="10"/>
      <c r="I24" s="10"/>
      <c r="K24" s="359" t="s">
        <v>415</v>
      </c>
      <c r="L24" s="1014">
        <v>2.5111152328262976</v>
      </c>
      <c r="M24" s="10"/>
      <c r="N24" s="1103">
        <f>(TINV(0.05,4)*I13)/SQRT(L21)</f>
        <v>2.511110031567942</v>
      </c>
    </row>
    <row r="25" spans="1:14">
      <c r="F25" s="10"/>
      <c r="G25" s="10"/>
      <c r="H25" s="10"/>
      <c r="I25" s="10"/>
      <c r="J25" s="10"/>
      <c r="K25" s="10"/>
      <c r="L25" s="10"/>
      <c r="M25" s="10"/>
    </row>
    <row r="26" spans="1:14">
      <c r="A26"/>
      <c r="B26"/>
      <c r="C26"/>
      <c r="D26"/>
    </row>
    <row r="27" spans="1:14">
      <c r="A27"/>
      <c r="B27"/>
      <c r="C27"/>
      <c r="D27"/>
    </row>
    <row r="28" spans="1:14" ht="13.5" thickBot="1"/>
    <row r="29" spans="1:14" ht="14.25" thickBot="1">
      <c r="I29" s="76">
        <v>1</v>
      </c>
      <c r="J29" s="80">
        <v>6.23</v>
      </c>
      <c r="K29" s="361" t="s">
        <v>414</v>
      </c>
      <c r="L29" s="362"/>
      <c r="M29" s="10"/>
    </row>
    <row r="30" spans="1:14">
      <c r="I30" s="76">
        <v>2</v>
      </c>
      <c r="J30" s="80">
        <v>6.2</v>
      </c>
      <c r="K30" s="357"/>
      <c r="L30" s="358"/>
      <c r="M30" s="10"/>
    </row>
    <row r="31" spans="1:14">
      <c r="B31" s="79"/>
      <c r="I31" s="76">
        <v>3</v>
      </c>
      <c r="J31" s="80">
        <v>6.28</v>
      </c>
      <c r="K31" s="355" t="s">
        <v>430</v>
      </c>
      <c r="L31" s="356">
        <v>6.21</v>
      </c>
      <c r="M31" s="10"/>
    </row>
    <row r="32" spans="1:14">
      <c r="I32" s="76">
        <v>4</v>
      </c>
      <c r="J32" s="80">
        <v>6.21</v>
      </c>
      <c r="K32" s="355" t="s">
        <v>448</v>
      </c>
      <c r="L32" s="356">
        <v>2.6749870196992365E-2</v>
      </c>
      <c r="M32" s="10"/>
    </row>
    <row r="33" spans="8:13">
      <c r="I33" s="76">
        <v>5</v>
      </c>
      <c r="J33" s="80">
        <v>6.25</v>
      </c>
      <c r="K33" s="355" t="s">
        <v>670</v>
      </c>
      <c r="L33" s="356">
        <v>6.24</v>
      </c>
      <c r="M33" s="10"/>
    </row>
    <row r="34" spans="8:13">
      <c r="I34" s="76">
        <v>6</v>
      </c>
      <c r="J34" s="80">
        <v>6.07</v>
      </c>
      <c r="K34" s="355" t="s">
        <v>671</v>
      </c>
      <c r="L34" s="356">
        <v>6.25</v>
      </c>
      <c r="M34" s="10"/>
    </row>
    <row r="35" spans="8:13">
      <c r="I35" s="76">
        <v>7</v>
      </c>
      <c r="J35" s="80">
        <v>6.05</v>
      </c>
      <c r="K35" s="355" t="s">
        <v>672</v>
      </c>
      <c r="L35" s="356">
        <v>8.4590516936352889E-2</v>
      </c>
      <c r="M35" s="354"/>
    </row>
    <row r="36" spans="8:13">
      <c r="I36" s="76">
        <v>8</v>
      </c>
      <c r="J36" s="80">
        <v>6.26</v>
      </c>
      <c r="K36" s="355" t="s">
        <v>673</v>
      </c>
      <c r="L36" s="356">
        <v>7.1555555555594058E-3</v>
      </c>
      <c r="M36" s="10"/>
    </row>
    <row r="37" spans="8:13">
      <c r="I37" s="76">
        <v>9</v>
      </c>
      <c r="J37" s="80">
        <v>6.25</v>
      </c>
      <c r="K37" s="355" t="s">
        <v>674</v>
      </c>
      <c r="L37" s="356">
        <v>0.52298639547628145</v>
      </c>
      <c r="M37" s="10"/>
    </row>
    <row r="38" spans="8:13">
      <c r="I38" s="76">
        <v>10</v>
      </c>
      <c r="J38" s="80">
        <v>6.3</v>
      </c>
      <c r="K38" s="355" t="s">
        <v>675</v>
      </c>
      <c r="L38" s="356">
        <v>-1.26385251870094</v>
      </c>
      <c r="M38" s="10"/>
    </row>
    <row r="39" spans="8:13">
      <c r="I39" s="76" t="s">
        <v>418</v>
      </c>
      <c r="J39" s="77">
        <f>AVERAGE(J29:J38)</f>
        <v>6.2099999999999991</v>
      </c>
      <c r="K39" s="355" t="s">
        <v>676</v>
      </c>
      <c r="L39" s="356">
        <v>0.25</v>
      </c>
      <c r="M39" s="10"/>
    </row>
    <row r="40" spans="8:13">
      <c r="H40" s="76" t="s">
        <v>354</v>
      </c>
      <c r="I40" s="1440">
        <f>STDEV(J29:J38)</f>
        <v>8.4590516936352889E-2</v>
      </c>
      <c r="K40" s="355" t="s">
        <v>677</v>
      </c>
      <c r="L40" s="356">
        <v>6.05</v>
      </c>
      <c r="M40" s="10"/>
    </row>
    <row r="41" spans="8:13">
      <c r="H41" s="76" t="s">
        <v>688</v>
      </c>
      <c r="I41" s="316">
        <f>I40/J39</f>
        <v>1.3621661342407875E-2</v>
      </c>
      <c r="K41" s="355" t="s">
        <v>678</v>
      </c>
      <c r="L41" s="356">
        <v>6.3</v>
      </c>
      <c r="M41" s="10"/>
    </row>
    <row r="42" spans="8:13">
      <c r="H42" s="10"/>
      <c r="K42" s="355" t="s">
        <v>376</v>
      </c>
      <c r="L42" s="356">
        <v>62.1</v>
      </c>
      <c r="M42" s="10"/>
    </row>
    <row r="43" spans="8:13">
      <c r="H43" s="10"/>
      <c r="I43" s="10"/>
      <c r="K43" s="355" t="s">
        <v>375</v>
      </c>
      <c r="L43" s="356">
        <v>10</v>
      </c>
      <c r="M43" s="10"/>
    </row>
    <row r="44" spans="8:13">
      <c r="H44" s="10"/>
      <c r="I44" s="10"/>
      <c r="K44" s="355" t="s">
        <v>686</v>
      </c>
      <c r="L44" s="356">
        <v>6.3</v>
      </c>
      <c r="M44" s="10"/>
    </row>
    <row r="45" spans="8:13">
      <c r="H45" s="10"/>
      <c r="I45" s="10"/>
      <c r="K45" s="355" t="s">
        <v>687</v>
      </c>
      <c r="L45" s="356">
        <v>6.05</v>
      </c>
      <c r="M45" s="10"/>
    </row>
    <row r="46" spans="8:13" ht="13.5" thickBot="1">
      <c r="H46" s="10"/>
      <c r="I46" s="10"/>
      <c r="K46" s="359" t="s">
        <v>415</v>
      </c>
      <c r="L46" s="360">
        <v>6.051245658897933E-2</v>
      </c>
      <c r="M46" s="10"/>
    </row>
    <row r="681" spans="22:22">
      <c r="V681" s="39" t="s">
        <v>193</v>
      </c>
    </row>
  </sheetData>
  <mergeCells count="1">
    <mergeCell ref="A1:N1"/>
  </mergeCells>
  <phoneticPr fontId="25" type="noConversion"/>
  <pageMargins left="0.75" right="0.75" top="1" bottom="1" header="0.5" footer="0.5"/>
  <pageSetup orientation="portrait" r:id="rId1"/>
  <headerFooter alignWithMargins="0"/>
  <drawing r:id="rId2"/>
  <legacyDrawing r:id="rId3"/>
  <oleObjects>
    <oleObject progId="Equation.3" shapeId="113672" r:id="rId4"/>
    <oleObject shapeId="113681" r:id="rId5"/>
  </oleObjects>
  <controls>
    <control shapeId="113687" r:id="rId6" name="SpinButton1"/>
    <control shapeId="113666" r:id="rId7" name="ScrollBar2"/>
    <control shapeId="113665" r:id="rId8" name="ScrollBar4"/>
  </controls>
</worksheet>
</file>

<file path=xl/worksheets/sheet15.xml><?xml version="1.0" encoding="utf-8"?>
<worksheet xmlns="http://schemas.openxmlformats.org/spreadsheetml/2006/main" xmlns:r="http://schemas.openxmlformats.org/officeDocument/2006/relationships">
  <sheetPr codeName="Sheet9">
    <tabColor theme="6" tint="-0.499984740745262"/>
  </sheetPr>
  <dimension ref="A1:V681"/>
  <sheetViews>
    <sheetView topLeftCell="A46" workbookViewId="0">
      <selection activeCell="C4" sqref="C4"/>
    </sheetView>
  </sheetViews>
  <sheetFormatPr defaultColWidth="10.6640625" defaultRowHeight="12.75"/>
  <cols>
    <col min="1" max="11" width="9.33203125" style="25" customWidth="1"/>
    <col min="12" max="16384" width="10.6640625" style="25"/>
  </cols>
  <sheetData>
    <row r="1" spans="1:17" ht="18">
      <c r="A1" s="1529" t="s">
        <v>682</v>
      </c>
      <c r="B1" s="1529"/>
      <c r="C1" s="1529"/>
      <c r="D1" s="1529"/>
      <c r="E1" s="1529"/>
      <c r="F1" s="1529"/>
      <c r="G1" s="1529"/>
      <c r="H1" s="1529"/>
      <c r="I1" s="247"/>
      <c r="J1" s="247"/>
      <c r="K1" s="247"/>
    </row>
    <row r="2" spans="1:17" ht="15.75">
      <c r="B2" s="260" t="s">
        <v>680</v>
      </c>
      <c r="C2" s="263">
        <v>2</v>
      </c>
    </row>
    <row r="3" spans="1:17" ht="15.75">
      <c r="A3" s="25">
        <v>72</v>
      </c>
      <c r="B3" s="260" t="s">
        <v>621</v>
      </c>
      <c r="C3" s="263">
        <v>6</v>
      </c>
      <c r="E3" s="1033" t="s">
        <v>395</v>
      </c>
      <c r="F3" s="1034">
        <v>0.05</v>
      </c>
    </row>
    <row r="4" spans="1:17" ht="15.75">
      <c r="A4" s="1560" t="s">
        <v>681</v>
      </c>
      <c r="B4" s="1560"/>
      <c r="C4" s="262">
        <f>1-CHIDIST(C2,C3)</f>
        <v>8.0301396249429113E-2</v>
      </c>
      <c r="E4" s="83" t="s">
        <v>679</v>
      </c>
      <c r="O4" s="259" t="s">
        <v>342</v>
      </c>
      <c r="P4" s="259">
        <v>1</v>
      </c>
      <c r="Q4" s="25">
        <v>5</v>
      </c>
    </row>
    <row r="5" spans="1:17" ht="15.75">
      <c r="A5" s="1560" t="s">
        <v>1414</v>
      </c>
      <c r="B5" s="1560"/>
      <c r="C5" s="262">
        <f>CHIINV(F3,C3)</f>
        <v>12.591587244072656</v>
      </c>
      <c r="O5" s="25">
        <v>0.1</v>
      </c>
      <c r="P5" s="262">
        <f>1-CHIDIST(O5,$P$4)</f>
        <v>0.24817036570537454</v>
      </c>
      <c r="Q5" s="262">
        <f>1-CHIDIST(P5,$Q$4)</f>
        <v>1.4941138864125181E-3</v>
      </c>
    </row>
    <row r="6" spans="1:17">
      <c r="O6" s="25">
        <v>0.2</v>
      </c>
      <c r="P6" s="262">
        <f t="shared" ref="P6:P54" si="0">1-CHIDIST(O6,$P$4)</f>
        <v>0.34527915380404872</v>
      </c>
      <c r="Q6" s="262">
        <f t="shared" ref="Q6:Q54" si="1">1-CHIDIST(P6,$Q$4)</f>
        <v>3.29622047115119E-3</v>
      </c>
    </row>
    <row r="7" spans="1:17">
      <c r="O7" s="25">
        <v>0.3</v>
      </c>
      <c r="P7" s="262">
        <f t="shared" si="0"/>
        <v>0.41611757713216813</v>
      </c>
      <c r="Q7" s="262">
        <f t="shared" si="1"/>
        <v>5.1259912128746032E-3</v>
      </c>
    </row>
    <row r="8" spans="1:17">
      <c r="O8" s="25">
        <v>0.4</v>
      </c>
      <c r="P8" s="262">
        <f t="shared" si="0"/>
        <v>0.47291074276181222</v>
      </c>
      <c r="Q8" s="262">
        <f t="shared" si="1"/>
        <v>6.9183605171053708E-3</v>
      </c>
    </row>
    <row r="9" spans="1:17">
      <c r="O9" s="25">
        <v>0.5</v>
      </c>
      <c r="P9" s="262">
        <f t="shared" si="0"/>
        <v>0.5204998760346381</v>
      </c>
      <c r="Q9" s="262">
        <f t="shared" si="1"/>
        <v>8.6465752377516969E-3</v>
      </c>
    </row>
    <row r="10" spans="1:17">
      <c r="O10" s="25">
        <v>0.6</v>
      </c>
      <c r="P10" s="262">
        <f t="shared" si="0"/>
        <v>0.56142196732910066</v>
      </c>
      <c r="Q10" s="262">
        <f t="shared" si="1"/>
        <v>1.0298645597398459E-2</v>
      </c>
    </row>
    <row r="11" spans="1:17">
      <c r="O11" s="25">
        <v>0.7</v>
      </c>
      <c r="P11" s="262">
        <f t="shared" si="0"/>
        <v>0.59721630489781086</v>
      </c>
      <c r="Q11" s="262">
        <f t="shared" si="1"/>
        <v>1.1869659326301352E-2</v>
      </c>
    </row>
    <row r="12" spans="1:17">
      <c r="O12" s="25">
        <v>0.8</v>
      </c>
      <c r="P12" s="262">
        <f t="shared" si="0"/>
        <v>0.62890662800551389</v>
      </c>
      <c r="Q12" s="262">
        <f t="shared" si="1"/>
        <v>1.3358482931168481E-2</v>
      </c>
    </row>
    <row r="13" spans="1:17">
      <c r="O13" s="25">
        <v>0.9</v>
      </c>
      <c r="P13" s="262">
        <f t="shared" si="0"/>
        <v>0.65721828248190328</v>
      </c>
      <c r="Q13" s="262">
        <f t="shared" si="1"/>
        <v>1.4766119862995586E-2</v>
      </c>
    </row>
    <row r="14" spans="1:17">
      <c r="O14" s="25">
        <v>1</v>
      </c>
      <c r="P14" s="262">
        <f t="shared" si="0"/>
        <v>0.68268918690237057</v>
      </c>
      <c r="Q14" s="262">
        <f t="shared" si="1"/>
        <v>1.609479269920655E-2</v>
      </c>
    </row>
    <row r="15" spans="1:17">
      <c r="O15" s="25">
        <v>1.1000000000000001</v>
      </c>
      <c r="P15" s="262">
        <f t="shared" si="0"/>
        <v>0.70573365164021484</v>
      </c>
      <c r="Q15" s="262">
        <f t="shared" si="1"/>
        <v>1.7347482561222649E-2</v>
      </c>
    </row>
    <row r="16" spans="1:17">
      <c r="O16" s="25">
        <v>1.2</v>
      </c>
      <c r="P16" s="262">
        <f t="shared" si="0"/>
        <v>0.72667810554328627</v>
      </c>
      <c r="Q16" s="262">
        <f t="shared" si="1"/>
        <v>1.8527502936442675E-2</v>
      </c>
    </row>
    <row r="17" spans="15:17">
      <c r="O17" s="25">
        <v>1.3</v>
      </c>
      <c r="P17" s="262">
        <f t="shared" si="0"/>
        <v>0.7457866228298351</v>
      </c>
      <c r="Q17" s="262">
        <f t="shared" si="1"/>
        <v>1.9638376571009752E-2</v>
      </c>
    </row>
    <row r="18" spans="15:17">
      <c r="O18" s="25">
        <v>1.4</v>
      </c>
      <c r="P18" s="262">
        <f t="shared" si="0"/>
        <v>0.76327626756273537</v>
      </c>
      <c r="Q18" s="262">
        <f t="shared" si="1"/>
        <v>2.068367202005128E-2</v>
      </c>
    </row>
    <row r="19" spans="15:17">
      <c r="O19" s="25">
        <v>1.5</v>
      </c>
      <c r="P19" s="262">
        <f t="shared" si="0"/>
        <v>0.7793285077031431</v>
      </c>
      <c r="Q19" s="262">
        <f t="shared" si="1"/>
        <v>2.1666943081058099E-2</v>
      </c>
    </row>
    <row r="20" spans="15:17">
      <c r="O20" s="25">
        <v>1.6</v>
      </c>
      <c r="P20" s="262">
        <f t="shared" si="0"/>
        <v>0.79409667878193313</v>
      </c>
      <c r="Q20" s="262">
        <f t="shared" si="1"/>
        <v>2.2591652853390709E-2</v>
      </c>
    </row>
    <row r="21" spans="15:17">
      <c r="O21" s="25">
        <v>1.7</v>
      </c>
      <c r="P21" s="262">
        <f t="shared" si="0"/>
        <v>0.80771192456658625</v>
      </c>
      <c r="Q21" s="262">
        <f t="shared" si="1"/>
        <v>2.3461152774928329E-2</v>
      </c>
    </row>
    <row r="22" spans="15:17">
      <c r="O22" s="25">
        <v>1.8</v>
      </c>
      <c r="P22" s="262">
        <f t="shared" si="0"/>
        <v>0.82028741333207744</v>
      </c>
      <c r="Q22" s="262">
        <f t="shared" si="1"/>
        <v>2.4278658715330526E-2</v>
      </c>
    </row>
    <row r="23" spans="15:17">
      <c r="O23" s="25">
        <v>1.9</v>
      </c>
      <c r="P23" s="262">
        <f t="shared" si="0"/>
        <v>0.83192162330309738</v>
      </c>
      <c r="Q23" s="262">
        <f t="shared" si="1"/>
        <v>2.5047241645708374E-2</v>
      </c>
    </row>
    <row r="24" spans="15:17">
      <c r="O24" s="25">
        <v>2</v>
      </c>
      <c r="P24" s="262">
        <f t="shared" si="0"/>
        <v>0.84270073517455524</v>
      </c>
      <c r="Q24" s="262">
        <f t="shared" si="1"/>
        <v>2.5769813947636444E-2</v>
      </c>
    </row>
    <row r="25" spans="15:17">
      <c r="O25" s="25">
        <v>2.1</v>
      </c>
      <c r="P25" s="262">
        <f t="shared" si="0"/>
        <v>0.8527008007662038</v>
      </c>
      <c r="Q25" s="262">
        <f t="shared" si="1"/>
        <v>2.644914077994942E-2</v>
      </c>
    </row>
    <row r="26" spans="15:17">
      <c r="O26" s="25">
        <v>2.2000000000000002</v>
      </c>
      <c r="P26" s="262">
        <f t="shared" si="0"/>
        <v>0.86198922218747753</v>
      </c>
      <c r="Q26" s="262">
        <f t="shared" si="1"/>
        <v>2.7087835455244846E-2</v>
      </c>
    </row>
    <row r="27" spans="15:17">
      <c r="O27" s="25">
        <v>2.2999999999999998</v>
      </c>
      <c r="P27" s="262">
        <f t="shared" si="0"/>
        <v>0.87062595603343684</v>
      </c>
      <c r="Q27" s="262">
        <f t="shared" si="1"/>
        <v>2.7688358334958196E-2</v>
      </c>
    </row>
    <row r="28" spans="15:17">
      <c r="O28" s="25">
        <v>2.4</v>
      </c>
      <c r="P28" s="262">
        <f t="shared" si="0"/>
        <v>0.87866471880855401</v>
      </c>
      <c r="Q28" s="262">
        <f t="shared" si="1"/>
        <v>2.8253033384467607E-2</v>
      </c>
    </row>
    <row r="29" spans="15:17">
      <c r="O29" s="25">
        <v>2.5</v>
      </c>
      <c r="P29" s="262">
        <f t="shared" si="0"/>
        <v>0.88615366508759408</v>
      </c>
      <c r="Q29" s="262">
        <f t="shared" si="1"/>
        <v>2.8784041710182007E-2</v>
      </c>
    </row>
    <row r="30" spans="15:17">
      <c r="O30" s="25">
        <v>2.6</v>
      </c>
      <c r="P30" s="262">
        <f t="shared" si="0"/>
        <v>0.89313625913216921</v>
      </c>
      <c r="Q30" s="262">
        <f t="shared" si="1"/>
        <v>2.9283439129646149E-2</v>
      </c>
    </row>
    <row r="31" spans="15:17">
      <c r="O31" s="25">
        <v>2.7</v>
      </c>
      <c r="P31" s="262">
        <f t="shared" si="0"/>
        <v>0.89965172049617759</v>
      </c>
      <c r="Q31" s="262">
        <f t="shared" si="1"/>
        <v>2.9753152057382048E-2</v>
      </c>
    </row>
    <row r="32" spans="15:17">
      <c r="O32" s="25">
        <v>2.8</v>
      </c>
      <c r="P32" s="262">
        <f t="shared" si="0"/>
        <v>0.90573566943804529</v>
      </c>
      <c r="Q32" s="262">
        <f t="shared" si="1"/>
        <v>3.019499425734129E-2</v>
      </c>
    </row>
    <row r="33" spans="15:17">
      <c r="O33" s="25">
        <v>2.9</v>
      </c>
      <c r="P33" s="262">
        <f t="shared" si="0"/>
        <v>0.91142043029334474</v>
      </c>
      <c r="Q33" s="262">
        <f t="shared" si="1"/>
        <v>3.0610664416423017E-2</v>
      </c>
    </row>
    <row r="34" spans="15:17">
      <c r="O34" s="25">
        <v>3</v>
      </c>
      <c r="P34" s="262">
        <f t="shared" si="0"/>
        <v>0.91673545960981906</v>
      </c>
      <c r="Q34" s="262">
        <f t="shared" si="1"/>
        <v>3.1001756968019989E-2</v>
      </c>
    </row>
    <row r="35" spans="15:17">
      <c r="O35" s="25">
        <v>3.1</v>
      </c>
      <c r="P35" s="262">
        <f t="shared" si="0"/>
        <v>0.92170768835543027</v>
      </c>
      <c r="Q35" s="262">
        <f t="shared" si="1"/>
        <v>3.136977030109489E-2</v>
      </c>
    </row>
    <row r="36" spans="15:17">
      <c r="O36" s="25">
        <v>3.2</v>
      </c>
      <c r="P36" s="262">
        <f t="shared" si="0"/>
        <v>0.92636171691386771</v>
      </c>
      <c r="Q36" s="262">
        <f t="shared" si="1"/>
        <v>3.1716106970074431E-2</v>
      </c>
    </row>
    <row r="37" spans="15:17">
      <c r="O37" s="25">
        <v>3.3</v>
      </c>
      <c r="P37" s="262">
        <f t="shared" si="0"/>
        <v>0.93072010712803377</v>
      </c>
      <c r="Q37" s="262">
        <f t="shared" si="1"/>
        <v>3.2042083398857724E-2</v>
      </c>
    </row>
    <row r="38" spans="15:17">
      <c r="O38" s="25">
        <v>3.4</v>
      </c>
      <c r="P38" s="262">
        <f t="shared" si="0"/>
        <v>0.93480356620640348</v>
      </c>
      <c r="Q38" s="262">
        <f t="shared" si="1"/>
        <v>3.234893354893853E-2</v>
      </c>
    </row>
    <row r="39" spans="15:17">
      <c r="O39" s="25">
        <v>3.5</v>
      </c>
      <c r="P39" s="262">
        <f t="shared" si="0"/>
        <v>0.93863115970020905</v>
      </c>
      <c r="Q39" s="262">
        <f t="shared" si="1"/>
        <v>3.2637816377579121E-2</v>
      </c>
    </row>
    <row r="40" spans="15:17">
      <c r="O40" s="25">
        <v>3.6</v>
      </c>
      <c r="P40" s="262">
        <f t="shared" si="0"/>
        <v>0.94222042038019216</v>
      </c>
      <c r="Q40" s="262">
        <f t="shared" si="1"/>
        <v>3.290981681490901E-2</v>
      </c>
    </row>
    <row r="41" spans="15:17">
      <c r="O41" s="25">
        <v>3.7</v>
      </c>
      <c r="P41" s="262">
        <f t="shared" si="0"/>
        <v>0.94558752551694947</v>
      </c>
      <c r="Q41" s="262">
        <f t="shared" si="1"/>
        <v>3.3165953001177639E-2</v>
      </c>
    </row>
    <row r="42" spans="15:17">
      <c r="O42" s="25">
        <v>3.8</v>
      </c>
      <c r="P42" s="262">
        <f t="shared" si="0"/>
        <v>0.9487474062534722</v>
      </c>
      <c r="Q42" s="262">
        <f t="shared" si="1"/>
        <v>3.340717934972226E-2</v>
      </c>
    </row>
    <row r="43" spans="15:17">
      <c r="O43" s="25">
        <v>3.9</v>
      </c>
      <c r="P43" s="262">
        <f t="shared" si="0"/>
        <v>0.95171388386115741</v>
      </c>
      <c r="Q43" s="262">
        <f t="shared" si="1"/>
        <v>3.3634392448923855E-2</v>
      </c>
    </row>
    <row r="44" spans="15:17">
      <c r="O44" s="25">
        <v>4</v>
      </c>
      <c r="P44" s="262">
        <f t="shared" si="0"/>
        <v>0.95449972950730899</v>
      </c>
      <c r="Q44" s="262">
        <f t="shared" si="1"/>
        <v>3.3848431791051792E-2</v>
      </c>
    </row>
    <row r="45" spans="15:17">
      <c r="O45" s="25">
        <v>4.0999999999999996</v>
      </c>
      <c r="P45" s="262">
        <f t="shared" si="0"/>
        <v>0.95711678131548783</v>
      </c>
      <c r="Q45" s="262">
        <f t="shared" si="1"/>
        <v>3.4050085438750655E-2</v>
      </c>
    </row>
    <row r="46" spans="15:17">
      <c r="O46" s="25">
        <v>4.2</v>
      </c>
      <c r="P46" s="262">
        <f t="shared" si="0"/>
        <v>0.9595760166197097</v>
      </c>
      <c r="Q46" s="262">
        <f t="shared" si="1"/>
        <v>3.4240092748905937E-2</v>
      </c>
    </row>
    <row r="47" spans="15:17">
      <c r="O47" s="25">
        <v>4.3</v>
      </c>
      <c r="P47" s="262">
        <f t="shared" si="0"/>
        <v>0.96188761938324108</v>
      </c>
      <c r="Q47" s="262">
        <f t="shared" si="1"/>
        <v>3.4419147123893934E-2</v>
      </c>
    </row>
    <row r="48" spans="15:17">
      <c r="O48" s="25">
        <v>4.4000000000000004</v>
      </c>
      <c r="P48" s="262">
        <f t="shared" si="0"/>
        <v>0.96406106339784303</v>
      </c>
      <c r="Q48" s="262">
        <f t="shared" si="1"/>
        <v>3.4587900867892429E-2</v>
      </c>
    </row>
    <row r="49" spans="15:17">
      <c r="O49" s="25">
        <v>4.5</v>
      </c>
      <c r="P49" s="262">
        <f t="shared" si="0"/>
        <v>0.96610514166424422</v>
      </c>
      <c r="Q49" s="262">
        <f t="shared" si="1"/>
        <v>3.4746963522848451E-2</v>
      </c>
    </row>
    <row r="50" spans="15:17">
      <c r="O50" s="25">
        <v>4.5999999999999996</v>
      </c>
      <c r="P50" s="262">
        <f t="shared" si="0"/>
        <v>0.96802803997356945</v>
      </c>
      <c r="Q50" s="262">
        <f t="shared" si="1"/>
        <v>3.4896909155807343E-2</v>
      </c>
    </row>
    <row r="51" spans="15:17">
      <c r="O51" s="25">
        <v>4.7</v>
      </c>
      <c r="P51" s="262">
        <f t="shared" si="0"/>
        <v>0.96983737951550419</v>
      </c>
      <c r="Q51" s="262">
        <f t="shared" si="1"/>
        <v>3.5038276212486008E-2</v>
      </c>
    </row>
    <row r="52" spans="15:17">
      <c r="O52" s="25">
        <v>4.8</v>
      </c>
      <c r="P52" s="262">
        <f t="shared" si="0"/>
        <v>0.97154026060386611</v>
      </c>
      <c r="Q52" s="262">
        <f t="shared" si="1"/>
        <v>3.5171570257695128E-2</v>
      </c>
    </row>
    <row r="53" spans="15:17">
      <c r="O53" s="25">
        <v>4.9000000000000004</v>
      </c>
      <c r="P53" s="262">
        <f t="shared" si="0"/>
        <v>0.97314330249550396</v>
      </c>
      <c r="Q53" s="262">
        <f t="shared" si="1"/>
        <v>3.5297266051396159E-2</v>
      </c>
    </row>
    <row r="54" spans="15:17">
      <c r="O54" s="25">
        <v>5</v>
      </c>
      <c r="P54" s="262">
        <f t="shared" si="0"/>
        <v>0.97465267971107916</v>
      </c>
      <c r="Q54" s="262">
        <f t="shared" si="1"/>
        <v>3.541580949038492E-2</v>
      </c>
    </row>
    <row r="55" spans="15:17">
      <c r="P55" s="25">
        <f>FDIST(O54,$C$2,$C$3)</f>
        <v>5.2734375000837552E-2</v>
      </c>
    </row>
    <row r="681" spans="22:22">
      <c r="V681" s="25" t="s">
        <v>193</v>
      </c>
    </row>
  </sheetData>
  <mergeCells count="3">
    <mergeCell ref="A1:H1"/>
    <mergeCell ref="A4:B4"/>
    <mergeCell ref="A5:B5"/>
  </mergeCells>
  <phoneticPr fontId="25" type="noConversion"/>
  <pageMargins left="0.75" right="0.75" top="1" bottom="1" header="0.5" footer="0.5"/>
  <headerFooter alignWithMargins="0"/>
  <drawing r:id="rId1"/>
  <legacyDrawing r:id="rId2"/>
  <oleObjects>
    <oleObject progId="Equation.3" shapeId="53256" r:id="rId3"/>
  </oleObjects>
</worksheet>
</file>

<file path=xl/worksheets/sheet16.xml><?xml version="1.0" encoding="utf-8"?>
<worksheet xmlns="http://schemas.openxmlformats.org/spreadsheetml/2006/main" xmlns:r="http://schemas.openxmlformats.org/officeDocument/2006/relationships">
  <sheetPr codeName="Sheet24">
    <tabColor theme="6" tint="-0.499984740745262"/>
  </sheetPr>
  <dimension ref="A1:V681"/>
  <sheetViews>
    <sheetView workbookViewId="0">
      <selection activeCell="N37" sqref="N37"/>
    </sheetView>
  </sheetViews>
  <sheetFormatPr defaultColWidth="10.6640625" defaultRowHeight="12.75"/>
  <cols>
    <col min="1" max="11" width="9.33203125" style="25" customWidth="1"/>
    <col min="12" max="16384" width="10.6640625" style="25"/>
  </cols>
  <sheetData>
    <row r="1" spans="1:16" ht="18">
      <c r="A1" s="1529" t="s">
        <v>619</v>
      </c>
      <c r="B1" s="1529"/>
      <c r="C1" s="1529"/>
      <c r="D1" s="1529"/>
      <c r="E1" s="1529"/>
      <c r="F1" s="1529"/>
      <c r="G1" s="1529"/>
      <c r="H1" s="1529"/>
      <c r="I1" s="247"/>
      <c r="J1" s="247"/>
      <c r="K1" s="247"/>
    </row>
    <row r="2" spans="1:16" ht="15.75">
      <c r="D2" s="260" t="s">
        <v>620</v>
      </c>
      <c r="E2" s="263">
        <v>12</v>
      </c>
    </row>
    <row r="3" spans="1:16" ht="15.75">
      <c r="A3" s="260" t="s">
        <v>833</v>
      </c>
      <c r="B3" s="261">
        <v>0.05</v>
      </c>
      <c r="C3" s="25">
        <v>29</v>
      </c>
      <c r="D3" s="260" t="s">
        <v>621</v>
      </c>
      <c r="E3" s="263">
        <v>9</v>
      </c>
      <c r="G3" s="83"/>
    </row>
    <row r="4" spans="1:16" ht="15.75">
      <c r="A4" s="260" t="s">
        <v>398</v>
      </c>
      <c r="B4" s="261">
        <f>1-B3</f>
        <v>0.95</v>
      </c>
      <c r="C4" s="1560" t="s">
        <v>623</v>
      </c>
      <c r="D4" s="1560"/>
      <c r="E4" s="389">
        <f>FINV(B3,E2,E3)</f>
        <v>3.0729471220143001</v>
      </c>
      <c r="G4" s="325" t="s">
        <v>622</v>
      </c>
      <c r="H4" s="326"/>
      <c r="I4" s="326"/>
      <c r="J4" s="326"/>
      <c r="K4" s="326"/>
      <c r="L4" s="326"/>
      <c r="O4" s="259" t="s">
        <v>342</v>
      </c>
      <c r="P4" s="259" t="s">
        <v>384</v>
      </c>
    </row>
    <row r="5" spans="1:16">
      <c r="B5" s="259" t="s">
        <v>836</v>
      </c>
      <c r="O5" s="25">
        <v>0</v>
      </c>
      <c r="P5" s="25">
        <f>FDIST(O5,$E$2,$E$3)</f>
        <v>1</v>
      </c>
    </row>
    <row r="6" spans="1:16">
      <c r="O6" s="25">
        <v>0.1</v>
      </c>
      <c r="P6" s="25">
        <f>FDIST(O6,$E$2,$E$3)</f>
        <v>0.99975238443135672</v>
      </c>
    </row>
    <row r="7" spans="1:16">
      <c r="O7" s="25">
        <v>0.2</v>
      </c>
      <c r="P7" s="25">
        <f>FDIST(O7,$E$2,$E$3)</f>
        <v>0.99410254623949634</v>
      </c>
    </row>
    <row r="8" spans="1:16">
      <c r="O8" s="25">
        <v>0.3</v>
      </c>
      <c r="P8" s="25">
        <f t="shared" ref="P8:P32" si="0">FDIST(O8,$E$2,$E$3)</f>
        <v>0.97218739757871697</v>
      </c>
    </row>
    <row r="9" spans="1:16">
      <c r="O9" s="25">
        <v>0.4</v>
      </c>
      <c r="P9" s="25">
        <f t="shared" si="0"/>
        <v>0.92940322191445279</v>
      </c>
    </row>
    <row r="10" spans="1:16">
      <c r="O10" s="25">
        <v>0.5</v>
      </c>
      <c r="P10" s="25">
        <f t="shared" si="0"/>
        <v>0.86917301394514723</v>
      </c>
    </row>
    <row r="11" spans="1:16">
      <c r="O11" s="25">
        <v>0.6</v>
      </c>
      <c r="P11" s="25">
        <f t="shared" si="0"/>
        <v>0.7982128397163526</v>
      </c>
    </row>
    <row r="12" spans="1:16">
      <c r="O12" s="25">
        <v>0.7</v>
      </c>
      <c r="P12" s="25">
        <f t="shared" si="0"/>
        <v>0.72299131330759603</v>
      </c>
    </row>
    <row r="13" spans="1:16">
      <c r="O13" s="25">
        <v>0.8</v>
      </c>
      <c r="P13" s="25">
        <f t="shared" si="0"/>
        <v>0.64836549923641695</v>
      </c>
    </row>
    <row r="14" spans="1:16">
      <c r="O14" s="25">
        <v>0.9</v>
      </c>
      <c r="P14" s="25">
        <f t="shared" si="0"/>
        <v>0.577457763936992</v>
      </c>
    </row>
    <row r="15" spans="1:16">
      <c r="O15" s="25">
        <v>1</v>
      </c>
      <c r="P15" s="25">
        <f t="shared" si="0"/>
        <v>0.51199478804440535</v>
      </c>
    </row>
    <row r="16" spans="1:16">
      <c r="O16" s="25">
        <v>1.1000000000000001</v>
      </c>
      <c r="P16" s="25">
        <f t="shared" si="0"/>
        <v>0.45272347961951048</v>
      </c>
    </row>
    <row r="17" spans="5:16">
      <c r="O17" s="25">
        <v>1.2</v>
      </c>
      <c r="P17" s="25">
        <f t="shared" si="0"/>
        <v>0.39976250682811132</v>
      </c>
    </row>
    <row r="18" spans="5:16">
      <c r="O18" s="25">
        <v>1.3</v>
      </c>
      <c r="P18" s="25">
        <f t="shared" si="0"/>
        <v>0.35285956904292853</v>
      </c>
    </row>
    <row r="19" spans="5:16">
      <c r="O19" s="25">
        <v>1.4</v>
      </c>
      <c r="P19" s="25">
        <f t="shared" si="0"/>
        <v>0.3115651750343571</v>
      </c>
    </row>
    <row r="20" spans="5:16">
      <c r="O20" s="25">
        <v>1.5</v>
      </c>
      <c r="P20" s="25">
        <f t="shared" si="0"/>
        <v>0.2753435440512767</v>
      </c>
    </row>
    <row r="21" spans="5:16">
      <c r="O21" s="25">
        <v>1.6</v>
      </c>
      <c r="P21" s="25">
        <f t="shared" si="0"/>
        <v>0.24363984187385571</v>
      </c>
    </row>
    <row r="22" spans="5:16">
      <c r="O22" s="25">
        <v>1.7</v>
      </c>
      <c r="P22" s="25">
        <f t="shared" si="0"/>
        <v>0.21591857788465615</v>
      </c>
    </row>
    <row r="23" spans="5:16">
      <c r="O23" s="25">
        <v>1.8</v>
      </c>
      <c r="P23" s="25">
        <f t="shared" si="0"/>
        <v>0.19168365268545021</v>
      </c>
    </row>
    <row r="24" spans="5:16">
      <c r="O24" s="25">
        <v>1.9</v>
      </c>
      <c r="P24" s="25">
        <f t="shared" si="0"/>
        <v>0.17048712361377591</v>
      </c>
    </row>
    <row r="25" spans="5:16">
      <c r="O25" s="25">
        <v>2</v>
      </c>
      <c r="P25" s="25">
        <f t="shared" si="0"/>
        <v>0.15193128777175674</v>
      </c>
    </row>
    <row r="26" spans="5:16">
      <c r="O26" s="25">
        <v>2.1</v>
      </c>
      <c r="P26" s="25">
        <f t="shared" si="0"/>
        <v>0.1356670108677048</v>
      </c>
    </row>
    <row r="27" spans="5:16">
      <c r="O27" s="25">
        <v>2.2000000000000002</v>
      </c>
      <c r="P27" s="25">
        <f t="shared" si="0"/>
        <v>0.12139011563061358</v>
      </c>
    </row>
    <row r="28" spans="5:16">
      <c r="O28" s="25">
        <v>2.2999999999999998</v>
      </c>
      <c r="P28" s="25">
        <f t="shared" si="0"/>
        <v>0.10883692827233768</v>
      </c>
    </row>
    <row r="29" spans="5:16">
      <c r="E29" s="25">
        <v>996185</v>
      </c>
      <c r="O29" s="25">
        <v>2.4</v>
      </c>
      <c r="P29" s="25">
        <f t="shared" si="0"/>
        <v>9.7779625666040398E-2</v>
      </c>
    </row>
    <row r="30" spans="5:16">
      <c r="O30" s="25">
        <v>2.5</v>
      </c>
      <c r="P30" s="25">
        <f t="shared" si="0"/>
        <v>8.8021741326647709E-2</v>
      </c>
    </row>
    <row r="31" spans="5:16">
      <c r="O31" s="25">
        <v>2.6</v>
      </c>
      <c r="P31" s="25">
        <f t="shared" si="0"/>
        <v>7.9394013626708254E-2</v>
      </c>
    </row>
    <row r="32" spans="5:16">
      <c r="O32" s="25">
        <v>2.7</v>
      </c>
      <c r="P32" s="25">
        <f t="shared" si="0"/>
        <v>7.1750654872562034E-2</v>
      </c>
    </row>
    <row r="33" spans="15:16">
      <c r="O33" s="25">
        <v>2.8</v>
      </c>
      <c r="P33" s="25">
        <f>FDIST(O33,$E$2,$E$3)</f>
        <v>6.4966058919678243E-2</v>
      </c>
    </row>
    <row r="34" spans="15:16">
      <c r="O34" s="25">
        <v>2.9</v>
      </c>
      <c r="P34" s="25">
        <f>FDIST(O34,$E$2,$E$3)</f>
        <v>5.8931931258776812E-2</v>
      </c>
    </row>
    <row r="35" spans="15:16">
      <c r="O35" s="25">
        <v>3</v>
      </c>
      <c r="P35" s="25">
        <f>FDIST(O35,$E$2,$E$3)</f>
        <v>5.3554808360175246E-2</v>
      </c>
    </row>
    <row r="36" spans="15:16">
      <c r="O36" s="25">
        <v>3.1</v>
      </c>
      <c r="P36" s="25">
        <f t="shared" ref="P36:P55" si="1">FDIST(O36,$E$2,$E$3)</f>
        <v>4.8753925840684137E-2</v>
      </c>
    </row>
    <row r="37" spans="15:16">
      <c r="O37" s="25">
        <v>3.2</v>
      </c>
      <c r="P37" s="25">
        <f t="shared" si="1"/>
        <v>4.4459393539284603E-2</v>
      </c>
    </row>
    <row r="38" spans="15:16">
      <c r="O38" s="25">
        <v>3.3</v>
      </c>
      <c r="P38" s="25">
        <f t="shared" si="1"/>
        <v>4.0610637273949673E-2</v>
      </c>
    </row>
    <row r="39" spans="15:16">
      <c r="O39" s="25">
        <v>3.4</v>
      </c>
      <c r="P39" s="25">
        <f t="shared" si="1"/>
        <v>3.7155070331009281E-2</v>
      </c>
    </row>
    <row r="40" spans="15:16">
      <c r="O40" s="25">
        <v>3.5</v>
      </c>
      <c r="P40" s="25">
        <f t="shared" si="1"/>
        <v>3.4046961673897112E-2</v>
      </c>
    </row>
    <row r="41" spans="15:16">
      <c r="O41" s="25">
        <v>3.6</v>
      </c>
      <c r="P41" s="25">
        <f t="shared" si="1"/>
        <v>3.1246471909436184E-2</v>
      </c>
    </row>
    <row r="42" spans="15:16">
      <c r="O42" s="25">
        <v>3.7</v>
      </c>
      <c r="P42" s="25">
        <f t="shared" si="1"/>
        <v>2.8718831920871459E-2</v>
      </c>
    </row>
    <row r="43" spans="15:16">
      <c r="O43" s="25">
        <v>3.8</v>
      </c>
      <c r="P43" s="25">
        <f t="shared" si="1"/>
        <v>2.6433642608665573E-2</v>
      </c>
    </row>
    <row r="44" spans="15:16">
      <c r="O44" s="25">
        <v>3.9</v>
      </c>
      <c r="P44" s="25">
        <f t="shared" si="1"/>
        <v>2.4364277419420238E-2</v>
      </c>
    </row>
    <row r="45" spans="15:16">
      <c r="O45" s="25">
        <v>4</v>
      </c>
      <c r="P45" s="25">
        <f t="shared" si="1"/>
        <v>2.2487371845832174E-2</v>
      </c>
    </row>
    <row r="46" spans="15:16">
      <c r="O46" s="25">
        <v>4.0999999999999996</v>
      </c>
      <c r="P46" s="25">
        <f t="shared" si="1"/>
        <v>2.0782386913940951E-2</v>
      </c>
    </row>
    <row r="47" spans="15:16">
      <c r="O47" s="25">
        <v>4.2</v>
      </c>
      <c r="P47" s="25">
        <f t="shared" si="1"/>
        <v>1.9231235249481851E-2</v>
      </c>
    </row>
    <row r="48" spans="15:16">
      <c r="O48" s="25">
        <v>4.3</v>
      </c>
      <c r="P48" s="25">
        <f t="shared" si="1"/>
        <v>1.7817960346203452E-2</v>
      </c>
    </row>
    <row r="49" spans="15:16">
      <c r="O49" s="25">
        <v>4.4000000000000004</v>
      </c>
      <c r="P49" s="25">
        <f t="shared" si="1"/>
        <v>1.6528461029322459E-2</v>
      </c>
    </row>
    <row r="50" spans="15:16">
      <c r="O50" s="25">
        <v>4.5</v>
      </c>
      <c r="P50" s="25">
        <f t="shared" si="1"/>
        <v>1.5350254366612553E-2</v>
      </c>
    </row>
    <row r="51" spans="15:16">
      <c r="O51" s="25">
        <v>4.5999999999999996</v>
      </c>
      <c r="P51" s="25">
        <f t="shared" si="1"/>
        <v>1.4272271328181941E-2</v>
      </c>
    </row>
    <row r="52" spans="15:16">
      <c r="O52" s="25">
        <v>4.7</v>
      </c>
      <c r="P52" s="25">
        <f t="shared" si="1"/>
        <v>1.3284680378752071E-2</v>
      </c>
    </row>
    <row r="53" spans="15:16">
      <c r="O53" s="25">
        <v>4.8</v>
      </c>
      <c r="P53" s="25">
        <f t="shared" si="1"/>
        <v>1.2378734928933549E-2</v>
      </c>
    </row>
    <row r="54" spans="15:16">
      <c r="O54" s="25">
        <v>4.9000000000000004</v>
      </c>
      <c r="P54" s="25">
        <f t="shared" si="1"/>
        <v>1.1546641196702487E-2</v>
      </c>
    </row>
    <row r="55" spans="15:16">
      <c r="O55" s="25">
        <v>5</v>
      </c>
      <c r="P55" s="25">
        <f t="shared" si="1"/>
        <v>1.0781443555854435E-2</v>
      </c>
    </row>
    <row r="681" spans="22:22">
      <c r="V681" s="25" t="s">
        <v>193</v>
      </c>
    </row>
  </sheetData>
  <mergeCells count="2">
    <mergeCell ref="A1:H1"/>
    <mergeCell ref="C4:D4"/>
  </mergeCells>
  <phoneticPr fontId="25" type="noConversion"/>
  <pageMargins left="0.75" right="0.75" top="1" bottom="1" header="0.5" footer="0.5"/>
  <pageSetup paperSize="9" orientation="landscape" horizontalDpi="300" verticalDpi="300" r:id="rId1"/>
  <headerFooter alignWithMargins="0"/>
  <drawing r:id="rId2"/>
  <legacyDrawing r:id="rId3"/>
  <oleObjects>
    <oleObject progId="Equation.3" shapeId="50188" r:id="rId4"/>
  </oleObjects>
  <controls>
    <control shapeId="50186" r:id="rId5" name="ScrollBar3"/>
    <control shapeId="50185" r:id="rId6" name="ScrollBar2"/>
    <control shapeId="50181" r:id="rId7" name="ScrollBar1"/>
  </controls>
</worksheet>
</file>

<file path=xl/worksheets/sheet17.xml><?xml version="1.0" encoding="utf-8"?>
<worksheet xmlns="http://schemas.openxmlformats.org/spreadsheetml/2006/main" xmlns:r="http://schemas.openxmlformats.org/officeDocument/2006/relationships">
  <sheetPr codeName="Sheet51">
    <tabColor rgb="FFC00000"/>
  </sheetPr>
  <dimension ref="B1:W681"/>
  <sheetViews>
    <sheetView topLeftCell="A34" workbookViewId="0">
      <selection activeCell="I59" sqref="I59"/>
    </sheetView>
  </sheetViews>
  <sheetFormatPr defaultColWidth="10.6640625" defaultRowHeight="12.75"/>
  <cols>
    <col min="1" max="1" width="14.33203125" style="170" customWidth="1"/>
    <col min="2" max="2" width="4.1640625" style="170" customWidth="1"/>
    <col min="3" max="3" width="7.83203125" style="170" customWidth="1"/>
    <col min="4" max="4" width="13.5" style="170" customWidth="1"/>
    <col min="5" max="6" width="10.6640625" style="170" customWidth="1"/>
    <col min="7" max="7" width="15" style="170" customWidth="1"/>
    <col min="8" max="8" width="12.5" style="170" customWidth="1"/>
    <col min="9" max="9" width="11.33203125" style="170" customWidth="1"/>
    <col min="10" max="10" width="10.6640625" style="170" customWidth="1"/>
    <col min="11" max="11" width="15.6640625" style="170" customWidth="1"/>
    <col min="12" max="12" width="2.1640625" style="170" customWidth="1"/>
    <col min="13" max="13" width="10.6640625" style="170" customWidth="1"/>
    <col min="14" max="14" width="2.33203125" style="170" customWidth="1"/>
    <col min="15" max="15" width="13.5" style="170" customWidth="1"/>
    <col min="16" max="16" width="11.83203125" style="170" customWidth="1"/>
    <col min="17" max="17" width="13.5" style="170" customWidth="1"/>
    <col min="18" max="18" width="3.33203125" style="170" customWidth="1"/>
    <col min="19" max="16384" width="10.6640625" style="170"/>
  </cols>
  <sheetData>
    <row r="1" spans="2:20" ht="13.5" thickBot="1">
      <c r="B1" s="169"/>
      <c r="C1" s="169"/>
      <c r="D1" s="169"/>
      <c r="E1" s="169"/>
      <c r="F1" s="169"/>
      <c r="G1" s="169"/>
      <c r="H1" s="169"/>
      <c r="I1" s="169"/>
      <c r="J1" s="169"/>
      <c r="K1" s="169"/>
      <c r="L1" s="169"/>
      <c r="M1" s="169"/>
      <c r="N1" s="169"/>
      <c r="O1" s="169"/>
      <c r="P1" s="169"/>
      <c r="Q1" s="169"/>
      <c r="R1" s="169"/>
    </row>
    <row r="2" spans="2:20" ht="19.5" thickBot="1">
      <c r="B2" s="169"/>
      <c r="C2" s="171" t="s">
        <v>576</v>
      </c>
      <c r="D2" s="169"/>
      <c r="E2" s="169"/>
      <c r="F2" s="169"/>
      <c r="G2" s="169"/>
      <c r="H2" s="169"/>
      <c r="I2" s="172" t="s">
        <v>577</v>
      </c>
      <c r="J2" s="169"/>
      <c r="K2" s="173"/>
      <c r="L2" s="169"/>
      <c r="M2" s="169"/>
      <c r="N2" s="169"/>
      <c r="O2" s="169"/>
      <c r="P2" s="174" t="s">
        <v>578</v>
      </c>
      <c r="Q2" s="174" t="s">
        <v>579</v>
      </c>
      <c r="R2" s="169"/>
    </row>
    <row r="3" spans="2:20" ht="13.5" thickBot="1">
      <c r="B3" s="169"/>
      <c r="C3" s="175" t="s">
        <v>580</v>
      </c>
      <c r="D3" s="176"/>
      <c r="E3" s="176"/>
      <c r="F3" s="177"/>
      <c r="G3" s="178"/>
      <c r="H3" s="169"/>
      <c r="I3" s="169"/>
      <c r="J3" s="169"/>
      <c r="K3" s="169"/>
      <c r="L3" s="169"/>
      <c r="M3" s="169"/>
      <c r="N3" s="169"/>
      <c r="O3" s="169"/>
      <c r="P3" s="169"/>
      <c r="Q3" s="169"/>
      <c r="R3" s="169"/>
    </row>
    <row r="4" spans="2:20" ht="51.75" thickBot="1">
      <c r="B4" s="169"/>
      <c r="C4" s="179" t="s">
        <v>581</v>
      </c>
      <c r="D4" s="180" t="s">
        <v>582</v>
      </c>
      <c r="E4" s="180" t="s">
        <v>583</v>
      </c>
      <c r="F4" s="181" t="s">
        <v>584</v>
      </c>
      <c r="G4" s="181" t="s">
        <v>601</v>
      </c>
      <c r="H4" s="182" t="s">
        <v>1545</v>
      </c>
      <c r="I4" s="183" t="s">
        <v>602</v>
      </c>
      <c r="J4" s="183" t="s">
        <v>587</v>
      </c>
      <c r="K4" s="184" t="s">
        <v>588</v>
      </c>
      <c r="L4" s="185"/>
      <c r="M4" s="186" t="s">
        <v>589</v>
      </c>
      <c r="N4" s="187"/>
      <c r="O4" s="186" t="s">
        <v>590</v>
      </c>
      <c r="P4" s="188" t="s">
        <v>591</v>
      </c>
      <c r="Q4" s="189" t="s">
        <v>592</v>
      </c>
      <c r="R4" s="169"/>
    </row>
    <row r="5" spans="2:20">
      <c r="B5" s="169"/>
      <c r="C5" s="190">
        <v>0.1</v>
      </c>
      <c r="D5" s="191">
        <v>1</v>
      </c>
      <c r="E5" s="192">
        <v>0.11</v>
      </c>
      <c r="F5" s="193">
        <f>E5-E15</f>
        <v>2.0000000000000157E-3</v>
      </c>
      <c r="G5" s="194">
        <f t="shared" ref="G5:G14" si="0">F5*F5</f>
        <v>4.0000000000000625E-6</v>
      </c>
      <c r="H5" s="195">
        <f>G15/9</f>
        <v>6.2222222222222166E-5</v>
      </c>
      <c r="I5" s="245">
        <f>SQRT(H5)</f>
        <v>7.888106377466151E-3</v>
      </c>
      <c r="J5" s="196">
        <f>I5/SQRT(D14)</f>
        <v>2.494438257849293E-3</v>
      </c>
      <c r="K5" s="197">
        <v>5.1000000000000004E-4</v>
      </c>
      <c r="L5" s="169"/>
      <c r="M5" s="198">
        <f>SQRT(J5*J5+K5*K5)</f>
        <v>2.5460404989359883E-3</v>
      </c>
      <c r="N5" s="169"/>
      <c r="O5" s="199">
        <f>M5*2</f>
        <v>5.0920809978719766E-3</v>
      </c>
      <c r="P5" s="200">
        <f>3*I5</f>
        <v>2.3664319132398453E-2</v>
      </c>
      <c r="Q5" s="201">
        <f>I5/E15*100</f>
        <v>7.3038022013575485</v>
      </c>
      <c r="R5" s="169"/>
      <c r="T5" s="192">
        <v>0.11</v>
      </c>
    </row>
    <row r="6" spans="2:20">
      <c r="B6" s="169"/>
      <c r="C6" s="202"/>
      <c r="D6" s="203">
        <v>2</v>
      </c>
      <c r="E6" s="204">
        <v>0.12</v>
      </c>
      <c r="F6" s="203">
        <f>E6-E15</f>
        <v>1.2000000000000011E-2</v>
      </c>
      <c r="G6" s="205">
        <f t="shared" si="0"/>
        <v>1.4400000000000025E-4</v>
      </c>
      <c r="H6" s="203"/>
      <c r="I6" s="203"/>
      <c r="J6" s="203"/>
      <c r="K6" s="206"/>
      <c r="L6" s="169"/>
      <c r="M6" s="207"/>
      <c r="N6" s="169"/>
      <c r="O6" s="199"/>
      <c r="P6" s="200"/>
      <c r="Q6" s="208"/>
      <c r="R6" s="169"/>
      <c r="T6" s="204">
        <v>0.12</v>
      </c>
    </row>
    <row r="7" spans="2:20">
      <c r="B7" s="169"/>
      <c r="C7" s="202"/>
      <c r="D7" s="203">
        <v>3</v>
      </c>
      <c r="E7" s="203">
        <v>0.1</v>
      </c>
      <c r="F7" s="209">
        <f>E7-E15</f>
        <v>-7.9999999999999793E-3</v>
      </c>
      <c r="G7" s="205">
        <f t="shared" si="0"/>
        <v>6.3999999999999672E-5</v>
      </c>
      <c r="H7" s="203"/>
      <c r="I7" s="203">
        <f>STDEV(E5:E14)</f>
        <v>7.888106377466151E-3</v>
      </c>
      <c r="J7" s="203"/>
      <c r="K7" s="206"/>
      <c r="L7" s="169"/>
      <c r="M7" s="207"/>
      <c r="N7" s="169"/>
      <c r="O7" s="199"/>
      <c r="P7" s="200"/>
      <c r="Q7" s="208"/>
      <c r="R7" s="169"/>
      <c r="T7" s="203">
        <v>0.1</v>
      </c>
    </row>
    <row r="8" spans="2:20" ht="13.5">
      <c r="B8" s="169"/>
      <c r="C8" s="202"/>
      <c r="D8" s="203">
        <v>4</v>
      </c>
      <c r="E8" s="204">
        <v>0.12</v>
      </c>
      <c r="F8" s="203">
        <f>E8-E15</f>
        <v>1.2000000000000011E-2</v>
      </c>
      <c r="G8" s="205">
        <f t="shared" si="0"/>
        <v>1.4400000000000025E-4</v>
      </c>
      <c r="H8" s="203"/>
      <c r="I8" s="203"/>
      <c r="J8" s="203"/>
      <c r="K8" s="206"/>
      <c r="L8" s="169"/>
      <c r="M8" s="207"/>
      <c r="N8" s="169"/>
      <c r="O8" s="210"/>
      <c r="P8" s="200"/>
      <c r="Q8" s="208"/>
      <c r="R8" s="169"/>
      <c r="T8" s="204">
        <v>0.12</v>
      </c>
    </row>
    <row r="9" spans="2:20">
      <c r="B9" s="169"/>
      <c r="C9" s="202"/>
      <c r="D9" s="203">
        <v>5</v>
      </c>
      <c r="E9" s="203">
        <v>0.11</v>
      </c>
      <c r="F9" s="203">
        <f>E9-E15</f>
        <v>2.0000000000000157E-3</v>
      </c>
      <c r="G9" s="205">
        <f t="shared" si="0"/>
        <v>4.0000000000000625E-6</v>
      </c>
      <c r="H9" s="203"/>
      <c r="I9" s="203"/>
      <c r="J9" s="203"/>
      <c r="K9" s="206"/>
      <c r="L9" s="169"/>
      <c r="M9" s="207"/>
      <c r="N9" s="169"/>
      <c r="O9" s="199"/>
      <c r="P9" s="200"/>
      <c r="Q9" s="208"/>
      <c r="R9" s="169"/>
      <c r="T9" s="203">
        <v>0.11</v>
      </c>
    </row>
    <row r="10" spans="2:20">
      <c r="B10" s="169"/>
      <c r="C10" s="202"/>
      <c r="D10" s="203">
        <v>6</v>
      </c>
      <c r="E10" s="203">
        <v>0.1</v>
      </c>
      <c r="F10" s="203">
        <f>E10-E15</f>
        <v>-7.9999999999999793E-3</v>
      </c>
      <c r="G10" s="205">
        <f t="shared" si="0"/>
        <v>6.3999999999999672E-5</v>
      </c>
      <c r="H10" s="203"/>
      <c r="I10" s="203">
        <f>STDEV(E5:E14)</f>
        <v>7.888106377466151E-3</v>
      </c>
      <c r="J10" s="203"/>
      <c r="K10" s="206"/>
      <c r="L10" s="169"/>
      <c r="M10" s="207"/>
      <c r="N10" s="169"/>
      <c r="O10" s="199"/>
      <c r="P10" s="200"/>
      <c r="Q10" s="208"/>
      <c r="R10" s="169"/>
      <c r="T10" s="203">
        <v>0.1</v>
      </c>
    </row>
    <row r="11" spans="2:20">
      <c r="B11" s="169"/>
      <c r="C11" s="202"/>
      <c r="D11" s="203">
        <v>7</v>
      </c>
      <c r="E11" s="203">
        <v>0.11</v>
      </c>
      <c r="F11" s="203">
        <f>E11-E15</f>
        <v>2.0000000000000157E-3</v>
      </c>
      <c r="G11" s="205">
        <f t="shared" si="0"/>
        <v>4.0000000000000625E-6</v>
      </c>
      <c r="H11" s="203"/>
      <c r="I11" s="203"/>
      <c r="J11" s="203"/>
      <c r="K11" s="206"/>
      <c r="L11" s="169"/>
      <c r="M11" s="207"/>
      <c r="N11" s="169"/>
      <c r="O11" s="199"/>
      <c r="P11" s="200"/>
      <c r="Q11" s="208"/>
      <c r="R11" s="169"/>
      <c r="T11" s="203">
        <v>0.11</v>
      </c>
    </row>
    <row r="12" spans="2:20">
      <c r="B12" s="169"/>
      <c r="C12" s="202"/>
      <c r="D12" s="203">
        <v>8</v>
      </c>
      <c r="E12" s="203">
        <v>0.1</v>
      </c>
      <c r="F12" s="203">
        <f>E12-E15</f>
        <v>-7.9999999999999793E-3</v>
      </c>
      <c r="G12" s="205">
        <f t="shared" si="0"/>
        <v>6.3999999999999672E-5</v>
      </c>
      <c r="H12" s="203"/>
      <c r="I12" s="203"/>
      <c r="J12" s="203"/>
      <c r="K12" s="206"/>
      <c r="L12" s="169"/>
      <c r="M12" s="207"/>
      <c r="N12" s="169"/>
      <c r="O12" s="199"/>
      <c r="P12" s="200"/>
      <c r="Q12" s="208"/>
      <c r="R12" s="169"/>
      <c r="T12" s="203">
        <v>0.1</v>
      </c>
    </row>
    <row r="13" spans="2:20">
      <c r="B13" s="169"/>
      <c r="C13" s="202"/>
      <c r="D13" s="203">
        <v>9</v>
      </c>
      <c r="E13" s="203">
        <v>0.1</v>
      </c>
      <c r="F13" s="203">
        <f>E13-E15</f>
        <v>-7.9999999999999793E-3</v>
      </c>
      <c r="G13" s="205">
        <f t="shared" si="0"/>
        <v>6.3999999999999672E-5</v>
      </c>
      <c r="H13" s="203">
        <f>STDEV(E5:E14)</f>
        <v>7.888106377466151E-3</v>
      </c>
      <c r="I13" s="203"/>
      <c r="J13" s="203"/>
      <c r="K13" s="206"/>
      <c r="L13" s="169"/>
      <c r="M13" s="207"/>
      <c r="N13" s="169"/>
      <c r="O13" s="199"/>
      <c r="P13" s="200"/>
      <c r="Q13" s="208"/>
      <c r="R13" s="169"/>
      <c r="T13" s="203">
        <v>0.1</v>
      </c>
    </row>
    <row r="14" spans="2:20" ht="13.5" thickBot="1">
      <c r="B14" s="169"/>
      <c r="C14" s="211"/>
      <c r="D14" s="212">
        <v>10</v>
      </c>
      <c r="E14" s="213">
        <v>0.11</v>
      </c>
      <c r="F14" s="212">
        <f>E14-E15</f>
        <v>2.0000000000000157E-3</v>
      </c>
      <c r="G14" s="214">
        <f t="shared" si="0"/>
        <v>4.0000000000000625E-6</v>
      </c>
      <c r="H14" s="212"/>
      <c r="I14" s="212"/>
      <c r="J14" s="212"/>
      <c r="K14" s="215"/>
      <c r="L14" s="169"/>
      <c r="M14" s="207"/>
      <c r="N14" s="169"/>
      <c r="O14" s="199"/>
      <c r="P14" s="200"/>
      <c r="Q14" s="208"/>
      <c r="R14" s="169"/>
      <c r="T14" s="213">
        <v>0.11</v>
      </c>
    </row>
    <row r="15" spans="2:20" ht="13.5" thickBot="1">
      <c r="B15" s="169"/>
      <c r="C15" s="243"/>
      <c r="D15" s="244" t="s">
        <v>600</v>
      </c>
      <c r="E15" s="216">
        <f>AVERAGE(E5:E14)</f>
        <v>0.10799999999999998</v>
      </c>
      <c r="F15" s="216"/>
      <c r="G15" s="217">
        <f>SUM(G5:G14)</f>
        <v>5.5999999999999952E-4</v>
      </c>
      <c r="H15" s="216"/>
      <c r="I15" s="216"/>
      <c r="J15" s="216"/>
      <c r="K15" s="216"/>
      <c r="L15" s="169"/>
      <c r="M15" s="207"/>
      <c r="N15" s="169"/>
      <c r="O15" s="218"/>
      <c r="P15" s="219"/>
      <c r="Q15" s="220"/>
      <c r="R15" s="169"/>
      <c r="T15" s="170">
        <f>STDEV(T5:T14)</f>
        <v>7.888106377466151E-3</v>
      </c>
    </row>
    <row r="16" spans="2:20" ht="13.5" thickBot="1">
      <c r="B16" s="169"/>
      <c r="C16" s="169"/>
      <c r="D16" s="221"/>
      <c r="E16" s="221"/>
      <c r="F16" s="169"/>
      <c r="G16" s="222"/>
      <c r="H16" s="169"/>
      <c r="I16" s="169"/>
      <c r="J16" s="169"/>
      <c r="K16" s="169"/>
      <c r="L16" s="169"/>
      <c r="M16" s="223"/>
      <c r="N16" s="169"/>
      <c r="O16" s="169"/>
      <c r="P16" s="169"/>
      <c r="Q16" s="169"/>
      <c r="R16" s="169"/>
    </row>
    <row r="17" spans="2:18" ht="62.25" customHeight="1" thickBot="1">
      <c r="B17" s="169"/>
      <c r="C17" s="224"/>
      <c r="D17" s="225" t="s">
        <v>593</v>
      </c>
      <c r="E17" s="226" t="s">
        <v>583</v>
      </c>
      <c r="F17" s="227" t="s">
        <v>584</v>
      </c>
      <c r="G17" s="227" t="s">
        <v>585</v>
      </c>
      <c r="H17" s="228" t="s">
        <v>594</v>
      </c>
      <c r="I17" s="229" t="s">
        <v>586</v>
      </c>
      <c r="J17" s="229" t="s">
        <v>589</v>
      </c>
      <c r="K17" s="230" t="s">
        <v>595</v>
      </c>
      <c r="L17" s="221"/>
      <c r="M17" s="186"/>
      <c r="N17" s="231"/>
      <c r="O17" s="186" t="s">
        <v>596</v>
      </c>
      <c r="P17" s="232"/>
      <c r="Q17" s="233"/>
      <c r="R17" s="169"/>
    </row>
    <row r="18" spans="2:18">
      <c r="B18" s="169"/>
      <c r="C18" s="190">
        <v>0.04</v>
      </c>
      <c r="D18" s="216">
        <v>1</v>
      </c>
      <c r="E18" s="216">
        <v>4.2999999999999997E-2</v>
      </c>
      <c r="F18" s="216">
        <f>E18-E28</f>
        <v>6.9999999999999923E-4</v>
      </c>
      <c r="G18" s="217">
        <f t="shared" ref="G18:G27" si="1">F18*F18</f>
        <v>4.8999999999999891E-7</v>
      </c>
      <c r="H18" s="234">
        <f>G28/9</f>
        <v>1.0899999999999999E-5</v>
      </c>
      <c r="I18" s="235">
        <f>SQRT(H18)</f>
        <v>3.3015148038438354E-3</v>
      </c>
      <c r="J18" s="235">
        <f>I18/SQRT(D27)</f>
        <v>1.0440306508910549E-3</v>
      </c>
      <c r="K18" s="236">
        <f>J18*2</f>
        <v>2.0880613017821097E-3</v>
      </c>
      <c r="L18" s="169"/>
      <c r="M18" s="207"/>
      <c r="N18" s="169"/>
      <c r="O18" s="170" t="s">
        <v>597</v>
      </c>
      <c r="Q18" s="237">
        <f>I18/E28*100</f>
        <v>7.8049995362738436</v>
      </c>
      <c r="R18" s="169"/>
    </row>
    <row r="19" spans="2:18">
      <c r="B19" s="169"/>
      <c r="C19" s="202"/>
      <c r="D19" s="203">
        <v>2</v>
      </c>
      <c r="E19" s="203">
        <v>4.2999999999999997E-2</v>
      </c>
      <c r="F19" s="203">
        <f>E19-E28</f>
        <v>6.9999999999999923E-4</v>
      </c>
      <c r="G19" s="205">
        <f t="shared" si="1"/>
        <v>4.8999999999999891E-7</v>
      </c>
      <c r="H19" s="203"/>
      <c r="I19" s="203"/>
      <c r="J19" s="203"/>
      <c r="K19" s="206"/>
      <c r="L19" s="169"/>
      <c r="M19" s="207"/>
      <c r="N19" s="169"/>
      <c r="R19" s="169"/>
    </row>
    <row r="20" spans="2:18">
      <c r="B20" s="169"/>
      <c r="C20" s="202"/>
      <c r="D20" s="203">
        <v>3</v>
      </c>
      <c r="E20" s="203">
        <v>4.2999999999999997E-2</v>
      </c>
      <c r="F20" s="203">
        <f>E20-E28</f>
        <v>6.9999999999999923E-4</v>
      </c>
      <c r="G20" s="205">
        <f t="shared" si="1"/>
        <v>4.8999999999999891E-7</v>
      </c>
      <c r="H20" s="203"/>
      <c r="I20" s="203"/>
      <c r="J20" s="203"/>
      <c r="K20" s="206"/>
      <c r="L20" s="169"/>
      <c r="M20" s="207"/>
      <c r="N20" s="169"/>
      <c r="R20" s="169"/>
    </row>
    <row r="21" spans="2:18">
      <c r="B21" s="169"/>
      <c r="C21" s="202"/>
      <c r="D21" s="203">
        <v>4</v>
      </c>
      <c r="E21" s="203">
        <v>3.6999999999999998E-2</v>
      </c>
      <c r="F21" s="203">
        <f>E21-E28</f>
        <v>-5.2999999999999992E-3</v>
      </c>
      <c r="G21" s="205">
        <f t="shared" si="1"/>
        <v>2.808999999999999E-5</v>
      </c>
      <c r="H21" s="203"/>
      <c r="I21" s="203"/>
      <c r="J21" s="203"/>
      <c r="K21" s="206"/>
      <c r="L21" s="169"/>
      <c r="M21" s="207"/>
      <c r="N21" s="169"/>
      <c r="R21" s="169"/>
    </row>
    <row r="22" spans="2:18">
      <c r="B22" s="169"/>
      <c r="C22" s="202"/>
      <c r="D22" s="203">
        <v>5</v>
      </c>
      <c r="E22" s="203">
        <v>3.7999999999999999E-2</v>
      </c>
      <c r="F22" s="203">
        <f>E22-E28</f>
        <v>-4.2999999999999983E-3</v>
      </c>
      <c r="G22" s="205">
        <f t="shared" si="1"/>
        <v>1.8489999999999984E-5</v>
      </c>
      <c r="H22" s="203"/>
      <c r="I22" s="203"/>
      <c r="J22" s="203"/>
      <c r="K22" s="206"/>
      <c r="L22" s="169"/>
      <c r="M22" s="207"/>
      <c r="N22" s="169"/>
      <c r="R22" s="169"/>
    </row>
    <row r="23" spans="2:18">
      <c r="B23" s="169"/>
      <c r="C23" s="202"/>
      <c r="D23" s="203">
        <v>6</v>
      </c>
      <c r="E23" s="203">
        <v>4.1000000000000002E-2</v>
      </c>
      <c r="F23" s="203">
        <f>E23-E28</f>
        <v>-1.2999999999999956E-3</v>
      </c>
      <c r="G23" s="205">
        <f t="shared" si="1"/>
        <v>1.6899999999999885E-6</v>
      </c>
      <c r="H23" s="203"/>
      <c r="I23" s="203"/>
      <c r="J23" s="203"/>
      <c r="K23" s="206"/>
      <c r="L23" s="169"/>
      <c r="M23" s="207"/>
      <c r="N23" s="169"/>
      <c r="R23" s="169"/>
    </row>
    <row r="24" spans="2:18">
      <c r="B24" s="169"/>
      <c r="C24" s="202"/>
      <c r="D24" s="203">
        <v>7</v>
      </c>
      <c r="E24" s="204">
        <v>0.04</v>
      </c>
      <c r="F24" s="203">
        <f>E24-E28</f>
        <v>-2.2999999999999965E-3</v>
      </c>
      <c r="G24" s="205">
        <f t="shared" si="1"/>
        <v>5.2899999999999841E-6</v>
      </c>
      <c r="H24" s="203"/>
      <c r="I24" s="203"/>
      <c r="J24" s="203"/>
      <c r="K24" s="206"/>
      <c r="L24" s="169"/>
      <c r="M24" s="207"/>
      <c r="N24" s="169"/>
      <c r="R24" s="169"/>
    </row>
    <row r="25" spans="2:18">
      <c r="B25" s="169"/>
      <c r="C25" s="202"/>
      <c r="D25" s="203">
        <v>8</v>
      </c>
      <c r="E25" s="203">
        <v>4.4999999999999998E-2</v>
      </c>
      <c r="F25" s="203">
        <f>E25-E28</f>
        <v>2.700000000000001E-3</v>
      </c>
      <c r="G25" s="205">
        <f t="shared" si="1"/>
        <v>7.2900000000000056E-6</v>
      </c>
      <c r="H25" s="203"/>
      <c r="I25" s="203"/>
      <c r="J25" s="203"/>
      <c r="K25" s="206"/>
      <c r="L25" s="169"/>
      <c r="M25" s="207"/>
      <c r="N25" s="169"/>
      <c r="R25" s="169"/>
    </row>
    <row r="26" spans="2:18">
      <c r="B26" s="169"/>
      <c r="C26" s="202"/>
      <c r="D26" s="203">
        <v>9</v>
      </c>
      <c r="E26" s="203">
        <v>4.7E-2</v>
      </c>
      <c r="F26" s="203">
        <f>E26-E28</f>
        <v>4.7000000000000028E-3</v>
      </c>
      <c r="G26" s="205">
        <f t="shared" si="1"/>
        <v>2.2090000000000027E-5</v>
      </c>
      <c r="H26" s="203"/>
      <c r="I26" s="203"/>
      <c r="J26" s="203"/>
      <c r="K26" s="206"/>
      <c r="L26" s="169"/>
      <c r="M26" s="207"/>
      <c r="N26" s="169"/>
      <c r="R26" s="169"/>
    </row>
    <row r="27" spans="2:18" ht="13.5" thickBot="1">
      <c r="B27" s="169"/>
      <c r="C27" s="211"/>
      <c r="D27" s="212">
        <v>10</v>
      </c>
      <c r="E27" s="213">
        <v>4.5999999999999999E-2</v>
      </c>
      <c r="F27" s="212">
        <f>E27-E28</f>
        <v>3.7000000000000019E-3</v>
      </c>
      <c r="G27" s="214">
        <f t="shared" si="1"/>
        <v>1.3690000000000015E-5</v>
      </c>
      <c r="H27" s="212"/>
      <c r="I27" s="212"/>
      <c r="J27" s="212"/>
      <c r="K27" s="215"/>
      <c r="L27" s="169"/>
      <c r="M27" s="207"/>
      <c r="N27" s="169"/>
      <c r="R27" s="169"/>
    </row>
    <row r="28" spans="2:18">
      <c r="B28" s="169"/>
      <c r="C28" s="216"/>
      <c r="D28" s="216"/>
      <c r="E28" s="216">
        <f>AVERAGE(E18:E27)</f>
        <v>4.2299999999999997E-2</v>
      </c>
      <c r="F28" s="216"/>
      <c r="G28" s="217">
        <f>SUM(G18:G27)</f>
        <v>9.8099999999999986E-5</v>
      </c>
      <c r="H28" s="216"/>
      <c r="I28" s="216"/>
      <c r="J28" s="216"/>
      <c r="K28" s="216"/>
      <c r="L28" s="169"/>
      <c r="M28" s="207"/>
      <c r="N28" s="169"/>
      <c r="R28" s="169"/>
    </row>
    <row r="29" spans="2:18" ht="16.5" thickBot="1">
      <c r="B29" s="169"/>
      <c r="C29" s="169"/>
      <c r="D29" s="763" t="s">
        <v>1200</v>
      </c>
      <c r="E29" s="169"/>
      <c r="F29" s="169"/>
      <c r="G29" s="169"/>
      <c r="H29" s="169"/>
      <c r="I29" s="169"/>
      <c r="J29" s="169"/>
      <c r="K29" s="169"/>
      <c r="L29" s="169"/>
      <c r="M29" s="207"/>
      <c r="N29" s="169"/>
      <c r="R29" s="169"/>
    </row>
    <row r="30" spans="2:18" ht="61.5" customHeight="1" thickBot="1">
      <c r="B30" s="169"/>
      <c r="C30" s="238" t="s">
        <v>1202</v>
      </c>
      <c r="D30" s="226" t="s">
        <v>593</v>
      </c>
      <c r="E30" s="226" t="s">
        <v>583</v>
      </c>
      <c r="F30" s="227" t="s">
        <v>584</v>
      </c>
      <c r="G30" s="227" t="s">
        <v>585</v>
      </c>
      <c r="H30" s="228" t="s">
        <v>594</v>
      </c>
      <c r="I30" s="229" t="s">
        <v>586</v>
      </c>
      <c r="J30" s="229" t="s">
        <v>589</v>
      </c>
      <c r="K30" s="230" t="s">
        <v>595</v>
      </c>
      <c r="L30" s="169"/>
      <c r="M30" s="239"/>
      <c r="N30" s="169"/>
      <c r="O30" s="186" t="s">
        <v>596</v>
      </c>
      <c r="P30" s="240"/>
      <c r="Q30" s="233"/>
      <c r="R30" s="169"/>
    </row>
    <row r="31" spans="2:18">
      <c r="B31" s="169"/>
      <c r="C31" s="190"/>
      <c r="D31" s="191">
        <v>1</v>
      </c>
      <c r="E31" s="191">
        <v>7.0000000000000007E-2</v>
      </c>
      <c r="F31" s="191">
        <f>E31-E41</f>
        <v>-6.6666666666666541E-3</v>
      </c>
      <c r="G31" s="194">
        <f t="shared" ref="G31:G39" si="2">F31*F31</f>
        <v>4.4444444444444277E-5</v>
      </c>
      <c r="H31" s="195">
        <f>G41/8</f>
        <v>4.9999999999999948E-5</v>
      </c>
      <c r="I31" s="766">
        <f>SQRT(H31)</f>
        <v>7.0710678118654719E-3</v>
      </c>
      <c r="J31" s="196">
        <f>I31/SQRT(D39)</f>
        <v>2.3570226039551574E-3</v>
      </c>
      <c r="K31" s="197">
        <f>J31*2</f>
        <v>4.7140452079103149E-3</v>
      </c>
      <c r="L31" s="169"/>
      <c r="M31" s="207"/>
      <c r="N31" s="169"/>
      <c r="Q31" s="237">
        <f>I31/E41*100</f>
        <v>9.223131928520182</v>
      </c>
      <c r="R31" s="169"/>
    </row>
    <row r="32" spans="2:18">
      <c r="B32" s="169"/>
      <c r="C32" s="202"/>
      <c r="D32" s="203">
        <v>2</v>
      </c>
      <c r="E32" s="203">
        <v>7.0000000000000007E-2</v>
      </c>
      <c r="F32" s="203">
        <f>E32-E41</f>
        <v>-6.6666666666666541E-3</v>
      </c>
      <c r="G32" s="205">
        <f t="shared" si="2"/>
        <v>4.4444444444444277E-5</v>
      </c>
      <c r="H32" s="203"/>
      <c r="I32" s="203"/>
      <c r="J32" s="203"/>
      <c r="K32" s="206"/>
      <c r="L32" s="169"/>
      <c r="M32" s="207"/>
      <c r="N32" s="169"/>
      <c r="R32" s="169"/>
    </row>
    <row r="33" spans="2:18">
      <c r="B33" s="169"/>
      <c r="C33" s="202"/>
      <c r="D33" s="203">
        <v>3</v>
      </c>
      <c r="E33" s="203">
        <v>0.08</v>
      </c>
      <c r="F33" s="203">
        <f>E33-E41</f>
        <v>3.3333333333333409E-3</v>
      </c>
      <c r="G33" s="205">
        <f t="shared" si="2"/>
        <v>1.1111111111111162E-5</v>
      </c>
      <c r="H33" s="203"/>
      <c r="I33" s="203"/>
      <c r="J33" s="203"/>
      <c r="K33" s="206"/>
      <c r="L33" s="169"/>
      <c r="M33" s="207"/>
      <c r="N33" s="169"/>
      <c r="R33" s="169"/>
    </row>
    <row r="34" spans="2:18">
      <c r="B34" s="169"/>
      <c r="C34" s="202"/>
      <c r="D34" s="203">
        <v>4</v>
      </c>
      <c r="E34" s="203">
        <v>7.0000000000000007E-2</v>
      </c>
      <c r="F34" s="203">
        <f>E34-E41</f>
        <v>-6.6666666666666541E-3</v>
      </c>
      <c r="G34" s="205">
        <f t="shared" si="2"/>
        <v>4.4444444444444277E-5</v>
      </c>
      <c r="H34" s="203"/>
      <c r="I34" s="203"/>
      <c r="J34" s="203"/>
      <c r="K34" s="206"/>
      <c r="L34" s="169"/>
      <c r="M34" s="207"/>
      <c r="N34" s="169"/>
      <c r="R34" s="169"/>
    </row>
    <row r="35" spans="2:18">
      <c r="B35" s="169"/>
      <c r="C35" s="202"/>
      <c r="D35" s="203">
        <v>5</v>
      </c>
      <c r="E35" s="203">
        <v>7.0000000000000007E-2</v>
      </c>
      <c r="F35" s="203">
        <f>E35-E41</f>
        <v>-6.6666666666666541E-3</v>
      </c>
      <c r="G35" s="205">
        <f t="shared" si="2"/>
        <v>4.4444444444444277E-5</v>
      </c>
      <c r="H35" s="203"/>
      <c r="I35" s="203"/>
      <c r="J35" s="203"/>
      <c r="K35" s="206"/>
      <c r="L35" s="169"/>
      <c r="M35" s="207"/>
      <c r="N35" s="169"/>
      <c r="R35" s="169"/>
    </row>
    <row r="36" spans="2:18">
      <c r="B36" s="169"/>
      <c r="C36" s="202"/>
      <c r="D36" s="203">
        <v>6</v>
      </c>
      <c r="E36" s="203">
        <v>0.08</v>
      </c>
      <c r="F36" s="203">
        <f>E36-E41</f>
        <v>3.3333333333333409E-3</v>
      </c>
      <c r="G36" s="205">
        <f t="shared" si="2"/>
        <v>1.1111111111111162E-5</v>
      </c>
      <c r="H36" s="203"/>
      <c r="I36" s="203"/>
      <c r="J36" s="203"/>
      <c r="K36" s="206"/>
      <c r="L36" s="169"/>
      <c r="M36" s="207"/>
      <c r="N36" s="169"/>
      <c r="R36" s="169"/>
    </row>
    <row r="37" spans="2:18">
      <c r="B37" s="169"/>
      <c r="C37" s="202"/>
      <c r="D37" s="203">
        <v>7</v>
      </c>
      <c r="E37" s="203">
        <v>0.08</v>
      </c>
      <c r="F37" s="203">
        <f>E37-E41</f>
        <v>3.3333333333333409E-3</v>
      </c>
      <c r="G37" s="205">
        <f t="shared" si="2"/>
        <v>1.1111111111111162E-5</v>
      </c>
      <c r="H37" s="203"/>
      <c r="I37" s="203"/>
      <c r="J37" s="203"/>
      <c r="K37" s="206"/>
      <c r="L37" s="169"/>
      <c r="M37" s="207"/>
      <c r="N37" s="169"/>
      <c r="R37" s="169"/>
    </row>
    <row r="38" spans="2:18">
      <c r="B38" s="169"/>
      <c r="C38" s="202"/>
      <c r="D38" s="203">
        <v>8</v>
      </c>
      <c r="E38" s="203">
        <v>0.09</v>
      </c>
      <c r="F38" s="203">
        <f>E38-E41</f>
        <v>1.3333333333333336E-2</v>
      </c>
      <c r="G38" s="205">
        <f t="shared" si="2"/>
        <v>1.7777777777777784E-4</v>
      </c>
      <c r="H38" s="203"/>
      <c r="I38" s="203"/>
      <c r="J38" s="203"/>
      <c r="K38" s="206"/>
      <c r="L38" s="169"/>
      <c r="M38" s="207"/>
      <c r="N38" s="169"/>
      <c r="R38" s="169"/>
    </row>
    <row r="39" spans="2:18">
      <c r="B39" s="169"/>
      <c r="C39" s="202"/>
      <c r="D39" s="203">
        <v>9</v>
      </c>
      <c r="E39" s="203">
        <v>0.08</v>
      </c>
      <c r="F39" s="203">
        <f>E39-E41</f>
        <v>3.3333333333333409E-3</v>
      </c>
      <c r="G39" s="205">
        <f t="shared" si="2"/>
        <v>1.1111111111111162E-5</v>
      </c>
      <c r="H39" s="203"/>
      <c r="I39" s="203"/>
      <c r="J39" s="203"/>
      <c r="K39" s="206"/>
      <c r="L39" s="169"/>
      <c r="M39" s="207"/>
      <c r="N39" s="169"/>
      <c r="R39" s="169"/>
    </row>
    <row r="40" spans="2:18" ht="13.5" thickBot="1">
      <c r="B40" s="169"/>
      <c r="C40" s="211"/>
      <c r="D40" s="212"/>
      <c r="E40" s="213"/>
      <c r="F40" s="212"/>
      <c r="G40" s="214"/>
      <c r="H40" s="212"/>
      <c r="I40" s="212"/>
      <c r="J40" s="212"/>
      <c r="K40" s="215"/>
      <c r="L40" s="169"/>
      <c r="M40" s="207"/>
      <c r="N40" s="169"/>
      <c r="R40" s="169"/>
    </row>
    <row r="41" spans="2:18" ht="13.5" thickBot="1">
      <c r="B41" s="169"/>
      <c r="C41" s="216"/>
      <c r="D41" s="765" t="s">
        <v>1201</v>
      </c>
      <c r="E41" s="216">
        <f>AVERAGE(E31:E40)</f>
        <v>7.6666666666666661E-2</v>
      </c>
      <c r="F41" s="216"/>
      <c r="G41" s="217">
        <f>SUM(G31:G40)</f>
        <v>3.9999999999999959E-4</v>
      </c>
      <c r="H41" s="216"/>
      <c r="I41" s="216"/>
      <c r="J41" s="216"/>
      <c r="K41" s="216"/>
      <c r="L41" s="169"/>
      <c r="M41" s="241"/>
      <c r="N41" s="169"/>
      <c r="R41" s="169"/>
    </row>
    <row r="42" spans="2:18">
      <c r="B42" s="169"/>
      <c r="C42" s="169"/>
      <c r="D42" s="169"/>
      <c r="E42" s="169"/>
      <c r="F42" s="169"/>
      <c r="G42" s="169"/>
      <c r="H42" s="169"/>
      <c r="I42" s="169"/>
      <c r="J42" s="169"/>
      <c r="K42" s="169"/>
      <c r="L42" s="169"/>
      <c r="M42" s="169"/>
      <c r="N42" s="169"/>
      <c r="O42" s="169"/>
      <c r="P42" s="242" t="s">
        <v>598</v>
      </c>
      <c r="Q42" s="242" t="s">
        <v>599</v>
      </c>
      <c r="R42" s="169"/>
    </row>
    <row r="43" spans="2:18" ht="13.5" thickBot="1"/>
    <row r="44" spans="2:18" ht="19.5">
      <c r="D44" s="767" t="s">
        <v>600</v>
      </c>
      <c r="E44" s="791">
        <f>AVERAGE(E31:E39)</f>
        <v>7.6666666666666661E-2</v>
      </c>
      <c r="F44" s="443" t="s">
        <v>1202</v>
      </c>
      <c r="G44" s="764"/>
      <c r="H44"/>
      <c r="I44"/>
      <c r="J44" s="764"/>
    </row>
    <row r="45" spans="2:18" ht="20.25" thickBot="1">
      <c r="D45" s="768" t="s">
        <v>1203</v>
      </c>
      <c r="E45" s="1268">
        <f>STDEV(E31:E39)</f>
        <v>7.0710678118654719E-3</v>
      </c>
      <c r="F45" s="769" t="s">
        <v>1202</v>
      </c>
      <c r="G45" s="764"/>
      <c r="H45"/>
      <c r="I45"/>
      <c r="J45" s="764"/>
    </row>
    <row r="46" spans="2:18" ht="19.5">
      <c r="D46" s="764" t="s">
        <v>688</v>
      </c>
      <c r="E46" s="770">
        <f>E45/E44</f>
        <v>9.2231319285201813E-2</v>
      </c>
      <c r="F46"/>
      <c r="G46" s="764"/>
      <c r="H46"/>
      <c r="I46"/>
      <c r="J46" s="764"/>
    </row>
    <row r="47" spans="2:18" ht="19.5">
      <c r="D47" s="764"/>
      <c r="E47"/>
      <c r="F47"/>
      <c r="G47" s="764"/>
      <c r="H47"/>
      <c r="I47"/>
      <c r="J47" s="764"/>
    </row>
    <row r="49" spans="4:7">
      <c r="E49" s="170">
        <v>7.0000000000000007E-2</v>
      </c>
    </row>
    <row r="50" spans="4:7">
      <c r="E50" s="170">
        <v>7.0000000000000007E-2</v>
      </c>
    </row>
    <row r="51" spans="4:7">
      <c r="E51" s="170">
        <v>0.08</v>
      </c>
    </row>
    <row r="52" spans="4:7">
      <c r="E52" s="170">
        <v>7.0000000000000007E-2</v>
      </c>
    </row>
    <row r="53" spans="4:7">
      <c r="E53" s="170">
        <v>7.0000000000000007E-2</v>
      </c>
    </row>
    <row r="54" spans="4:7">
      <c r="E54" s="170">
        <v>0.08</v>
      </c>
    </row>
    <row r="55" spans="4:7">
      <c r="E55" s="170">
        <v>0.08</v>
      </c>
    </row>
    <row r="56" spans="4:7">
      <c r="E56" s="170">
        <v>0.09</v>
      </c>
    </row>
    <row r="57" spans="4:7" ht="13.5" thickBot="1">
      <c r="E57" s="170">
        <v>0.08</v>
      </c>
      <c r="G57" s="237">
        <f>AVERAGE(E49:E57)</f>
        <v>7.6666666666666661E-2</v>
      </c>
    </row>
    <row r="58" spans="4:7">
      <c r="D58" s="767" t="s">
        <v>600</v>
      </c>
      <c r="E58" s="791">
        <f>AVERAGE(E49:E57)</f>
        <v>7.6666666666666661E-2</v>
      </c>
      <c r="G58" s="237">
        <f>STDEV(E49:E57)</f>
        <v>7.0710678118654719E-3</v>
      </c>
    </row>
    <row r="59" spans="4:7" ht="19.5" thickBot="1">
      <c r="D59" s="768" t="s">
        <v>1203</v>
      </c>
      <c r="E59" s="792">
        <f>STDEV(E49:E57)</f>
        <v>7.0710678118654719E-3</v>
      </c>
    </row>
    <row r="681" spans="23:23">
      <c r="W681" s="170" t="s">
        <v>193</v>
      </c>
    </row>
  </sheetData>
  <phoneticPr fontId="28" type="noConversion"/>
  <pageMargins left="0.75" right="0.75" top="1" bottom="1" header="0.5" footer="0.5"/>
  <pageSetup paperSize="9" orientation="portrait" horizontalDpi="4294967293"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sheetPr codeName="Sheet71">
    <tabColor rgb="FFC00000"/>
    <pageSetUpPr fitToPage="1"/>
  </sheetPr>
  <dimension ref="A1:Z681"/>
  <sheetViews>
    <sheetView zoomScale="142" zoomScaleNormal="142" workbookViewId="0">
      <selection activeCell="L18" sqref="L18"/>
    </sheetView>
  </sheetViews>
  <sheetFormatPr defaultRowHeight="12.75"/>
  <cols>
    <col min="1" max="1" width="9.33203125" style="138"/>
    <col min="2" max="6" width="9.83203125" style="138" bestFit="1" customWidth="1"/>
    <col min="7" max="7" width="10" style="138" bestFit="1" customWidth="1"/>
    <col min="8" max="11" width="9.83203125" style="138" bestFit="1" customWidth="1"/>
    <col min="12" max="12" width="12" style="138" customWidth="1"/>
    <col min="13" max="13" width="12.33203125" style="138" bestFit="1" customWidth="1"/>
    <col min="14" max="16384" width="9.33203125" style="138"/>
  </cols>
  <sheetData>
    <row r="1" spans="1:26" ht="18">
      <c r="A1" s="1529" t="s">
        <v>606</v>
      </c>
      <c r="B1" s="1529"/>
      <c r="C1" s="1529"/>
      <c r="D1" s="1529"/>
      <c r="E1" s="1529"/>
      <c r="F1" s="1529"/>
      <c r="G1" s="1529"/>
      <c r="H1" s="1529"/>
    </row>
    <row r="2" spans="1:26">
      <c r="A2" s="138" t="s">
        <v>607</v>
      </c>
    </row>
    <row r="3" spans="1:26">
      <c r="A3" s="1269"/>
      <c r="B3" s="1270" t="s">
        <v>311</v>
      </c>
      <c r="C3" s="1270" t="s">
        <v>312</v>
      </c>
      <c r="D3" s="1270" t="s">
        <v>313</v>
      </c>
      <c r="E3" s="1270" t="s">
        <v>314</v>
      </c>
      <c r="F3" s="1270" t="s">
        <v>315</v>
      </c>
      <c r="G3" s="1270" t="s">
        <v>316</v>
      </c>
      <c r="H3" s="1270" t="s">
        <v>317</v>
      </c>
      <c r="I3" s="1270" t="s">
        <v>318</v>
      </c>
      <c r="J3" s="1270" t="s">
        <v>319</v>
      </c>
      <c r="K3" s="1270" t="s">
        <v>320</v>
      </c>
      <c r="L3" s="254" t="s">
        <v>610</v>
      </c>
      <c r="Q3" s="248">
        <v>1</v>
      </c>
      <c r="R3" s="248">
        <v>2</v>
      </c>
      <c r="S3" s="248">
        <v>3</v>
      </c>
      <c r="T3" s="248">
        <v>4</v>
      </c>
      <c r="U3" s="248">
        <v>5</v>
      </c>
      <c r="V3" s="248">
        <v>6</v>
      </c>
      <c r="W3" s="248">
        <v>7</v>
      </c>
      <c r="X3" s="248">
        <v>8</v>
      </c>
      <c r="Y3" s="248">
        <v>9</v>
      </c>
      <c r="Z3" s="248">
        <v>10</v>
      </c>
    </row>
    <row r="4" spans="1:26">
      <c r="A4" s="1271">
        <v>1</v>
      </c>
      <c r="B4" s="1272">
        <v>6.23</v>
      </c>
      <c r="C4" s="1272">
        <f t="shared" ref="C4:C13" si="0">6+0.01*R4</f>
        <v>6.29</v>
      </c>
      <c r="D4" s="1272">
        <f t="shared" ref="D4:D13" si="1">6+0.01*S4</f>
        <v>6.17</v>
      </c>
      <c r="E4" s="1272">
        <f t="shared" ref="E4:E13" si="2">6+0.01*T4</f>
        <v>6.17</v>
      </c>
      <c r="F4" s="1272">
        <f t="shared" ref="F4:F13" si="3">6+0.01*U4</f>
        <v>6.15</v>
      </c>
      <c r="G4" s="1272">
        <f t="shared" ref="G4:G13" si="4">6+0.01*V4</f>
        <v>6.29</v>
      </c>
      <c r="H4" s="1272">
        <f t="shared" ref="H4:H13" si="5">6+0.01*W4</f>
        <v>6.31</v>
      </c>
      <c r="I4" s="1272">
        <f t="shared" ref="I4:I13" si="6">6+0.01*X4</f>
        <v>6.02</v>
      </c>
      <c r="J4" s="1272">
        <f t="shared" ref="J4:J13" si="7">6+0.01*Y4</f>
        <v>6.33</v>
      </c>
      <c r="K4" s="1272">
        <f t="shared" ref="K4:K13" si="8">6+0.01*Z4</f>
        <v>6.24</v>
      </c>
      <c r="Q4" s="138">
        <v>23</v>
      </c>
      <c r="R4" s="138">
        <v>29</v>
      </c>
      <c r="S4" s="138">
        <v>17</v>
      </c>
      <c r="T4" s="138">
        <v>17</v>
      </c>
      <c r="U4" s="138">
        <v>15</v>
      </c>
      <c r="V4" s="138">
        <v>29</v>
      </c>
      <c r="W4" s="138">
        <v>31</v>
      </c>
      <c r="X4" s="138">
        <v>2</v>
      </c>
      <c r="Y4" s="138">
        <v>33</v>
      </c>
      <c r="Z4" s="138">
        <v>24</v>
      </c>
    </row>
    <row r="5" spans="1:26">
      <c r="A5" s="1271">
        <v>2</v>
      </c>
      <c r="B5" s="1272">
        <v>6.2</v>
      </c>
      <c r="C5" s="1272">
        <f t="shared" si="0"/>
        <v>6.14</v>
      </c>
      <c r="D5" s="1272">
        <f t="shared" si="1"/>
        <v>6.17</v>
      </c>
      <c r="E5" s="1272">
        <f t="shared" si="2"/>
        <v>6.09</v>
      </c>
      <c r="F5" s="1272">
        <f t="shared" si="3"/>
        <v>6.09</v>
      </c>
      <c r="G5" s="1272">
        <f t="shared" si="4"/>
        <v>6.22</v>
      </c>
      <c r="H5" s="1272">
        <f t="shared" si="5"/>
        <v>6.26</v>
      </c>
      <c r="I5" s="1272">
        <f t="shared" si="6"/>
        <v>6.09</v>
      </c>
      <c r="J5" s="1272">
        <f t="shared" si="7"/>
        <v>6.15</v>
      </c>
      <c r="K5" s="1272">
        <f t="shared" si="8"/>
        <v>6.32</v>
      </c>
      <c r="Q5" s="138">
        <v>20</v>
      </c>
      <c r="R5" s="138">
        <v>14</v>
      </c>
      <c r="S5" s="138">
        <v>17</v>
      </c>
      <c r="T5" s="138">
        <v>9</v>
      </c>
      <c r="U5" s="138">
        <v>9</v>
      </c>
      <c r="V5" s="138">
        <v>22</v>
      </c>
      <c r="W5" s="138">
        <v>26</v>
      </c>
      <c r="X5" s="138">
        <v>9</v>
      </c>
      <c r="Y5" s="138">
        <v>15</v>
      </c>
      <c r="Z5" s="138">
        <v>32</v>
      </c>
    </row>
    <row r="6" spans="1:26">
      <c r="A6" s="1271">
        <v>3</v>
      </c>
      <c r="B6" s="1272">
        <v>6.28</v>
      </c>
      <c r="C6" s="1272">
        <f t="shared" si="0"/>
        <v>6.36</v>
      </c>
      <c r="D6" s="1272">
        <f t="shared" si="1"/>
        <v>6.24</v>
      </c>
      <c r="E6" s="1272">
        <f t="shared" si="2"/>
        <v>6.4</v>
      </c>
      <c r="F6" s="1272">
        <f t="shared" si="3"/>
        <v>6.27</v>
      </c>
      <c r="G6" s="1272">
        <f t="shared" si="4"/>
        <v>6.19</v>
      </c>
      <c r="H6" s="1272">
        <f t="shared" si="5"/>
        <v>6.36</v>
      </c>
      <c r="I6" s="1272">
        <f t="shared" si="6"/>
        <v>6.24</v>
      </c>
      <c r="J6" s="1272">
        <f t="shared" si="7"/>
        <v>6.12</v>
      </c>
      <c r="K6" s="1272">
        <f t="shared" si="8"/>
        <v>6.16</v>
      </c>
      <c r="Q6" s="138">
        <v>28</v>
      </c>
      <c r="R6" s="138">
        <v>36</v>
      </c>
      <c r="S6" s="138">
        <v>24</v>
      </c>
      <c r="T6" s="138">
        <v>40</v>
      </c>
      <c r="U6" s="138">
        <v>27</v>
      </c>
      <c r="V6" s="138">
        <v>19</v>
      </c>
      <c r="W6" s="138">
        <v>36</v>
      </c>
      <c r="X6" s="138">
        <v>24</v>
      </c>
      <c r="Y6" s="138">
        <v>12</v>
      </c>
      <c r="Z6" s="138">
        <v>16</v>
      </c>
    </row>
    <row r="7" spans="1:26">
      <c r="A7" s="1271">
        <v>4</v>
      </c>
      <c r="B7" s="1272">
        <v>6.21</v>
      </c>
      <c r="C7" s="1272">
        <f t="shared" si="0"/>
        <v>6.34</v>
      </c>
      <c r="D7" s="1272">
        <f t="shared" si="1"/>
        <v>6.2</v>
      </c>
      <c r="E7" s="1272">
        <f t="shared" si="2"/>
        <v>6.16</v>
      </c>
      <c r="F7" s="1272">
        <f t="shared" si="3"/>
        <v>6.21</v>
      </c>
      <c r="G7" s="1272">
        <f t="shared" si="4"/>
        <v>6.2</v>
      </c>
      <c r="H7" s="1272">
        <f t="shared" si="5"/>
        <v>6.1</v>
      </c>
      <c r="I7" s="1272">
        <f t="shared" si="6"/>
        <v>6.36</v>
      </c>
      <c r="J7" s="1272">
        <f t="shared" si="7"/>
        <v>6.21</v>
      </c>
      <c r="K7" s="1272">
        <f t="shared" si="8"/>
        <v>6.32</v>
      </c>
      <c r="Q7" s="138">
        <v>21</v>
      </c>
      <c r="R7" s="138">
        <v>34</v>
      </c>
      <c r="S7" s="138">
        <v>20</v>
      </c>
      <c r="T7" s="138">
        <v>16</v>
      </c>
      <c r="U7" s="138">
        <v>21</v>
      </c>
      <c r="V7" s="138">
        <v>20</v>
      </c>
      <c r="W7" s="138">
        <v>10</v>
      </c>
      <c r="X7" s="138">
        <v>36</v>
      </c>
      <c r="Y7" s="138">
        <v>21</v>
      </c>
      <c r="Z7" s="138">
        <v>32</v>
      </c>
    </row>
    <row r="8" spans="1:26">
      <c r="A8" s="1271">
        <v>5</v>
      </c>
      <c r="B8" s="1272">
        <v>6.25</v>
      </c>
      <c r="C8" s="1272">
        <f t="shared" si="0"/>
        <v>6.24</v>
      </c>
      <c r="D8" s="1272">
        <f t="shared" si="1"/>
        <v>6.23</v>
      </c>
      <c r="E8" s="1272">
        <f t="shared" si="2"/>
        <v>6.3</v>
      </c>
      <c r="F8" s="1272">
        <f t="shared" si="3"/>
        <v>6.46</v>
      </c>
      <c r="G8" s="1272">
        <f t="shared" si="4"/>
        <v>6.36</v>
      </c>
      <c r="H8" s="1272">
        <f t="shared" si="5"/>
        <v>6.31</v>
      </c>
      <c r="I8" s="1272">
        <f t="shared" si="6"/>
        <v>6.31</v>
      </c>
      <c r="J8" s="1272">
        <f t="shared" si="7"/>
        <v>6.34</v>
      </c>
      <c r="K8" s="1272">
        <f t="shared" si="8"/>
        <v>6.24</v>
      </c>
      <c r="Q8" s="138">
        <v>25</v>
      </c>
      <c r="R8" s="138">
        <v>24</v>
      </c>
      <c r="S8" s="138">
        <v>23</v>
      </c>
      <c r="T8" s="138">
        <v>30</v>
      </c>
      <c r="U8" s="138">
        <v>46</v>
      </c>
      <c r="V8" s="138">
        <v>36</v>
      </c>
      <c r="W8" s="138">
        <v>31</v>
      </c>
      <c r="X8" s="138">
        <v>31</v>
      </c>
      <c r="Y8" s="138">
        <v>34</v>
      </c>
      <c r="Z8" s="138">
        <v>24</v>
      </c>
    </row>
    <row r="9" spans="1:26">
      <c r="A9" s="1271">
        <v>6</v>
      </c>
      <c r="B9" s="1272">
        <v>6.07</v>
      </c>
      <c r="C9" s="1272">
        <f t="shared" si="0"/>
        <v>6.39</v>
      </c>
      <c r="D9" s="1272">
        <f t="shared" si="1"/>
        <v>6.24</v>
      </c>
      <c r="E9" s="1272">
        <f t="shared" si="2"/>
        <v>6.19</v>
      </c>
      <c r="F9" s="1272">
        <f t="shared" si="3"/>
        <v>6.23</v>
      </c>
      <c r="G9" s="1272">
        <f t="shared" si="4"/>
        <v>6.23</v>
      </c>
      <c r="H9" s="1272">
        <f t="shared" si="5"/>
        <v>6.24</v>
      </c>
      <c r="I9" s="1272">
        <f t="shared" si="6"/>
        <v>6.29</v>
      </c>
      <c r="J9" s="1272">
        <f t="shared" si="7"/>
        <v>6.3</v>
      </c>
      <c r="K9" s="1272">
        <f t="shared" si="8"/>
        <v>6.15</v>
      </c>
      <c r="Q9" s="138">
        <v>7</v>
      </c>
      <c r="R9" s="138">
        <v>39</v>
      </c>
      <c r="S9" s="138">
        <v>24</v>
      </c>
      <c r="T9" s="138">
        <v>19</v>
      </c>
      <c r="U9" s="138">
        <v>23</v>
      </c>
      <c r="V9" s="138">
        <v>23</v>
      </c>
      <c r="W9" s="138">
        <v>24</v>
      </c>
      <c r="X9" s="138">
        <v>29</v>
      </c>
      <c r="Y9" s="138">
        <v>30</v>
      </c>
      <c r="Z9" s="138">
        <v>15</v>
      </c>
    </row>
    <row r="10" spans="1:26">
      <c r="A10" s="1271">
        <v>7</v>
      </c>
      <c r="B10" s="1272">
        <v>6.05</v>
      </c>
      <c r="C10" s="1272">
        <f t="shared" si="0"/>
        <v>6.43</v>
      </c>
      <c r="D10" s="1272">
        <f t="shared" si="1"/>
        <v>6.24</v>
      </c>
      <c r="E10" s="1272">
        <f t="shared" si="2"/>
        <v>6.25</v>
      </c>
      <c r="F10" s="1272">
        <f t="shared" si="3"/>
        <v>6.25</v>
      </c>
      <c r="G10" s="1272">
        <f t="shared" si="4"/>
        <v>6.34</v>
      </c>
      <c r="H10" s="1272">
        <f t="shared" si="5"/>
        <v>6.26</v>
      </c>
      <c r="I10" s="1272">
        <f t="shared" si="6"/>
        <v>6.33</v>
      </c>
      <c r="J10" s="1272">
        <f t="shared" si="7"/>
        <v>6.44</v>
      </c>
      <c r="K10" s="1272">
        <f t="shared" si="8"/>
        <v>6.17</v>
      </c>
      <c r="Q10" s="138">
        <v>5</v>
      </c>
      <c r="R10" s="138">
        <v>43</v>
      </c>
      <c r="S10" s="138">
        <v>24</v>
      </c>
      <c r="T10" s="138">
        <v>25</v>
      </c>
      <c r="U10" s="138">
        <v>25</v>
      </c>
      <c r="V10" s="138">
        <v>34</v>
      </c>
      <c r="W10" s="138">
        <v>26</v>
      </c>
      <c r="X10" s="138">
        <v>33</v>
      </c>
      <c r="Y10" s="138">
        <v>44</v>
      </c>
      <c r="Z10" s="138">
        <v>17</v>
      </c>
    </row>
    <row r="11" spans="1:26">
      <c r="A11" s="1271">
        <v>8</v>
      </c>
      <c r="B11" s="1272">
        <v>6.26</v>
      </c>
      <c r="C11" s="1272">
        <f t="shared" si="0"/>
        <v>6.33</v>
      </c>
      <c r="D11" s="1272">
        <f t="shared" si="1"/>
        <v>6.35</v>
      </c>
      <c r="E11" s="1272">
        <f t="shared" si="2"/>
        <v>6.28</v>
      </c>
      <c r="F11" s="1272">
        <f t="shared" si="3"/>
        <v>6.18</v>
      </c>
      <c r="G11" s="1272">
        <f t="shared" si="4"/>
        <v>6.14</v>
      </c>
      <c r="H11" s="1272">
        <f t="shared" si="5"/>
        <v>6.13</v>
      </c>
      <c r="I11" s="1272">
        <f t="shared" si="6"/>
        <v>6.3</v>
      </c>
      <c r="J11" s="1272">
        <f t="shared" si="7"/>
        <v>6.27</v>
      </c>
      <c r="K11" s="1272">
        <f t="shared" si="8"/>
        <v>6.15</v>
      </c>
      <c r="Q11" s="138">
        <v>26</v>
      </c>
      <c r="R11" s="138">
        <v>33</v>
      </c>
      <c r="S11" s="138">
        <v>35</v>
      </c>
      <c r="T11" s="138">
        <v>28</v>
      </c>
      <c r="U11" s="138">
        <v>18</v>
      </c>
      <c r="V11" s="138">
        <v>14</v>
      </c>
      <c r="W11" s="138">
        <v>13</v>
      </c>
      <c r="X11" s="138">
        <v>30</v>
      </c>
      <c r="Y11" s="138">
        <v>27</v>
      </c>
      <c r="Z11" s="138">
        <v>15</v>
      </c>
    </row>
    <row r="12" spans="1:26">
      <c r="A12" s="1271">
        <v>9</v>
      </c>
      <c r="B12" s="1272">
        <v>6.25</v>
      </c>
      <c r="C12" s="1272">
        <f t="shared" si="0"/>
        <v>6.25</v>
      </c>
      <c r="D12" s="1272">
        <f t="shared" si="1"/>
        <v>6.4</v>
      </c>
      <c r="E12" s="1272">
        <f t="shared" si="2"/>
        <v>6.32</v>
      </c>
      <c r="F12" s="1272">
        <f t="shared" si="3"/>
        <v>6.2</v>
      </c>
      <c r="G12" s="1272">
        <f t="shared" si="4"/>
        <v>6.29</v>
      </c>
      <c r="H12" s="1272">
        <f t="shared" si="5"/>
        <v>6.3</v>
      </c>
      <c r="I12" s="1272">
        <f t="shared" si="6"/>
        <v>6.37</v>
      </c>
      <c r="J12" s="1272">
        <f t="shared" si="7"/>
        <v>6.36</v>
      </c>
      <c r="K12" s="1272">
        <f t="shared" si="8"/>
        <v>6.13</v>
      </c>
      <c r="Q12" s="138">
        <v>25</v>
      </c>
      <c r="R12" s="138">
        <v>25</v>
      </c>
      <c r="S12" s="138">
        <v>40</v>
      </c>
      <c r="T12" s="138">
        <v>32</v>
      </c>
      <c r="U12" s="138">
        <v>20</v>
      </c>
      <c r="V12" s="138">
        <v>29</v>
      </c>
      <c r="W12" s="138">
        <v>30</v>
      </c>
      <c r="X12" s="138">
        <v>37</v>
      </c>
      <c r="Y12" s="138">
        <v>36</v>
      </c>
      <c r="Z12" s="138">
        <v>13</v>
      </c>
    </row>
    <row r="13" spans="1:26">
      <c r="A13" s="1273" t="s">
        <v>611</v>
      </c>
      <c r="B13" s="1272">
        <v>6.3</v>
      </c>
      <c r="C13" s="1272">
        <f t="shared" si="0"/>
        <v>6.17</v>
      </c>
      <c r="D13" s="1272">
        <f t="shared" si="1"/>
        <v>6.3</v>
      </c>
      <c r="E13" s="1272">
        <f t="shared" si="2"/>
        <v>6.27</v>
      </c>
      <c r="F13" s="1272">
        <f t="shared" si="3"/>
        <v>6.3</v>
      </c>
      <c r="G13" s="1272">
        <f t="shared" si="4"/>
        <v>6.39</v>
      </c>
      <c r="H13" s="1272">
        <f t="shared" si="5"/>
        <v>6.22</v>
      </c>
      <c r="I13" s="1272">
        <f t="shared" si="6"/>
        <v>6.11</v>
      </c>
      <c r="J13" s="1272">
        <f t="shared" si="7"/>
        <v>6.19</v>
      </c>
      <c r="K13" s="1272">
        <f t="shared" si="8"/>
        <v>6.15</v>
      </c>
      <c r="L13" s="1561" t="s">
        <v>1334</v>
      </c>
      <c r="M13" s="1562"/>
      <c r="Q13" s="138">
        <v>30</v>
      </c>
      <c r="R13" s="138">
        <v>17</v>
      </c>
      <c r="S13" s="138">
        <v>30</v>
      </c>
      <c r="T13" s="138">
        <v>27</v>
      </c>
      <c r="U13" s="138">
        <v>30</v>
      </c>
      <c r="V13" s="138">
        <v>39</v>
      </c>
      <c r="W13" s="138">
        <v>22</v>
      </c>
      <c r="X13" s="138">
        <v>11</v>
      </c>
      <c r="Y13" s="138">
        <v>19</v>
      </c>
      <c r="Z13" s="138">
        <v>15</v>
      </c>
    </row>
    <row r="14" spans="1:26">
      <c r="A14" s="1274" t="s">
        <v>310</v>
      </c>
      <c r="B14" s="1275">
        <f t="shared" ref="B14:K14" si="9">AVERAGE(B4:B13)</f>
        <v>6.2099999999999991</v>
      </c>
      <c r="C14" s="1275">
        <f t="shared" si="9"/>
        <v>6.2939999999999996</v>
      </c>
      <c r="D14" s="1275">
        <f t="shared" si="9"/>
        <v>6.2539999999999996</v>
      </c>
      <c r="E14" s="1275">
        <f t="shared" si="9"/>
        <v>6.2430000000000003</v>
      </c>
      <c r="F14" s="1275">
        <f t="shared" si="9"/>
        <v>6.234</v>
      </c>
      <c r="G14" s="1275">
        <f t="shared" si="9"/>
        <v>6.2649999999999997</v>
      </c>
      <c r="H14" s="1275">
        <f t="shared" si="9"/>
        <v>6.2489999999999997</v>
      </c>
      <c r="I14" s="1275">
        <f t="shared" si="9"/>
        <v>6.2419999999999991</v>
      </c>
      <c r="J14" s="1275">
        <f t="shared" si="9"/>
        <v>6.270999999999999</v>
      </c>
      <c r="K14" s="1276">
        <f t="shared" si="9"/>
        <v>6.2030000000000003</v>
      </c>
      <c r="L14" s="796">
        <f>AVERAGE(B14:K14)</f>
        <v>6.2465000000000002</v>
      </c>
      <c r="M14" s="796" t="s">
        <v>608</v>
      </c>
    </row>
    <row r="15" spans="1:26">
      <c r="A15" s="1274" t="s">
        <v>612</v>
      </c>
      <c r="B15" s="1277">
        <f t="shared" ref="B15:K15" si="10">STDEV(B4:B13)</f>
        <v>8.4590516936352889E-2</v>
      </c>
      <c r="C15" s="1277">
        <f t="shared" si="10"/>
        <v>9.3950341493101622E-2</v>
      </c>
      <c r="D15" s="1277">
        <f t="shared" si="10"/>
        <v>7.5159090527286768E-2</v>
      </c>
      <c r="E15" s="1277">
        <f t="shared" si="10"/>
        <v>9.0927321404393149E-2</v>
      </c>
      <c r="F15" s="1277">
        <f t="shared" si="10"/>
        <v>9.9688403426812025E-2</v>
      </c>
      <c r="G15" s="1277">
        <f t="shared" si="10"/>
        <v>8.1819584724221378E-2</v>
      </c>
      <c r="H15" s="1277">
        <f t="shared" si="10"/>
        <v>8.1574778237250567E-2</v>
      </c>
      <c r="I15" s="1277">
        <f t="shared" si="10"/>
        <v>0.12389960093204697</v>
      </c>
      <c r="J15" s="1277">
        <f t="shared" si="10"/>
        <v>0.10181137242749905</v>
      </c>
      <c r="K15" s="1278">
        <f t="shared" si="10"/>
        <v>7.2118729267168308E-2</v>
      </c>
      <c r="L15" s="796">
        <f>STDEV(B14:K14)</f>
        <v>2.7232537728076402E-2</v>
      </c>
      <c r="M15" s="797" t="s">
        <v>608</v>
      </c>
    </row>
    <row r="16" spans="1:26" ht="13.5" thickBot="1">
      <c r="C16" s="138" t="s">
        <v>609</v>
      </c>
      <c r="J16" s="1564" t="s">
        <v>343</v>
      </c>
      <c r="K16" s="1564"/>
      <c r="M16" s="256"/>
    </row>
    <row r="17" spans="1:14">
      <c r="B17" s="1483">
        <f>B15/B14</f>
        <v>1.3621661342407875E-2</v>
      </c>
      <c r="C17" s="1483">
        <f t="shared" ref="C17:I17" si="11">C15/C14</f>
        <v>1.4926968778694254E-2</v>
      </c>
      <c r="D17" s="1483">
        <f t="shared" si="11"/>
        <v>1.2017763115971662E-2</v>
      </c>
      <c r="E17" s="1483">
        <f t="shared" si="11"/>
        <v>1.4564683870638018E-2</v>
      </c>
      <c r="F17" s="1483">
        <f t="shared" si="11"/>
        <v>1.5991081717486689E-2</v>
      </c>
      <c r="G17" s="1483">
        <f t="shared" si="11"/>
        <v>1.3059790059732065E-2</v>
      </c>
      <c r="H17" s="1483">
        <f t="shared" si="11"/>
        <v>1.3054053166466725E-2</v>
      </c>
      <c r="I17" s="1483">
        <f t="shared" si="11"/>
        <v>1.9849343308562476E-2</v>
      </c>
      <c r="J17" s="1565" t="s">
        <v>613</v>
      </c>
      <c r="K17" s="1565"/>
      <c r="L17" s="252">
        <f>AVERAGE(B4:K13)</f>
        <v>6.2465000000000002</v>
      </c>
      <c r="M17" s="250" t="s">
        <v>608</v>
      </c>
    </row>
    <row r="18" spans="1:14">
      <c r="A18" s="253" t="s">
        <v>605</v>
      </c>
      <c r="B18" s="253"/>
      <c r="C18" s="253"/>
      <c r="D18" s="253"/>
      <c r="E18" s="253"/>
      <c r="F18" s="253"/>
      <c r="G18" s="253"/>
      <c r="H18" s="253"/>
      <c r="J18" s="1565" t="s">
        <v>614</v>
      </c>
      <c r="K18" s="1565"/>
      <c r="L18" s="252">
        <f>STDEV(B4:K13)</f>
        <v>9.1213757158544906E-2</v>
      </c>
      <c r="M18" s="250" t="s">
        <v>608</v>
      </c>
    </row>
    <row r="19" spans="1:14">
      <c r="A19" s="249" t="s">
        <v>603</v>
      </c>
      <c r="B19" s="249"/>
      <c r="C19" s="364">
        <f>AVERAGE(B14:F14)</f>
        <v>6.2469999999999999</v>
      </c>
      <c r="D19" s="249" t="s">
        <v>608</v>
      </c>
      <c r="E19" s="249"/>
      <c r="F19" s="249" t="s">
        <v>355</v>
      </c>
      <c r="G19" s="251">
        <f>AVERAGE(B4:F13)</f>
        <v>6.2470000000000008</v>
      </c>
      <c r="H19" s="249" t="s">
        <v>608</v>
      </c>
      <c r="M19" s="257">
        <f>L18/SQRT(10)</f>
        <v>2.8844322656249012E-2</v>
      </c>
      <c r="N19" s="258" t="s">
        <v>608</v>
      </c>
    </row>
    <row r="20" spans="1:14">
      <c r="A20" s="249" t="s">
        <v>604</v>
      </c>
      <c r="B20" s="249"/>
      <c r="C20" s="255">
        <f>STDEV(B14:F14)</f>
        <v>3.087069808086635E-2</v>
      </c>
      <c r="D20" s="249" t="s">
        <v>608</v>
      </c>
      <c r="E20" s="249"/>
      <c r="F20" s="249" t="s">
        <v>356</v>
      </c>
      <c r="G20" s="255">
        <f>STDEV(B4:F13)</f>
        <v>8.9971650863883396E-2</v>
      </c>
      <c r="H20" s="249" t="s">
        <v>608</v>
      </c>
      <c r="M20" s="257" t="s">
        <v>615</v>
      </c>
      <c r="N20" s="258"/>
    </row>
    <row r="21" spans="1:14">
      <c r="A21" s="249"/>
      <c r="B21" s="249"/>
      <c r="C21" s="249"/>
      <c r="D21" s="249"/>
      <c r="E21" s="249"/>
      <c r="F21" s="249"/>
      <c r="G21" s="249"/>
      <c r="H21" s="249"/>
    </row>
    <row r="22" spans="1:14">
      <c r="G22" s="257">
        <f>G20/SQRT(5)</f>
        <v>4.023654547590419E-2</v>
      </c>
      <c r="H22" s="257" t="s">
        <v>608</v>
      </c>
    </row>
    <row r="23" spans="1:14">
      <c r="G23" s="257" t="s">
        <v>615</v>
      </c>
      <c r="H23" s="257"/>
    </row>
    <row r="24" spans="1:14" ht="49.5" customHeight="1">
      <c r="A24" s="1563" t="s">
        <v>698</v>
      </c>
      <c r="B24" s="1563"/>
      <c r="C24" s="1563"/>
      <c r="D24" s="1563"/>
      <c r="E24" s="1563"/>
      <c r="F24" s="1563"/>
      <c r="G24" s="1563"/>
      <c r="H24" s="1563"/>
    </row>
    <row r="26" spans="1:14">
      <c r="B26" s="138">
        <f>AVERAGE(B4:B13)</f>
        <v>6.2099999999999991</v>
      </c>
      <c r="C26" s="138">
        <f t="shared" ref="C26:K26" si="12">AVERAGE(C4:C13)</f>
        <v>6.2939999999999996</v>
      </c>
      <c r="D26" s="138">
        <f t="shared" si="12"/>
        <v>6.2539999999999996</v>
      </c>
      <c r="E26" s="138">
        <f t="shared" si="12"/>
        <v>6.2430000000000003</v>
      </c>
      <c r="F26" s="138">
        <f t="shared" si="12"/>
        <v>6.234</v>
      </c>
      <c r="G26" s="138">
        <f t="shared" si="12"/>
        <v>6.2649999999999997</v>
      </c>
      <c r="H26" s="138">
        <f t="shared" si="12"/>
        <v>6.2489999999999997</v>
      </c>
      <c r="I26" s="138">
        <f t="shared" si="12"/>
        <v>6.2419999999999991</v>
      </c>
      <c r="J26" s="138">
        <f t="shared" si="12"/>
        <v>6.270999999999999</v>
      </c>
      <c r="K26" s="138">
        <f t="shared" si="12"/>
        <v>6.2030000000000003</v>
      </c>
    </row>
    <row r="27" spans="1:14">
      <c r="B27" s="1015">
        <f>STDEV(B4:B13)</f>
        <v>8.4590516936352889E-2</v>
      </c>
      <c r="C27" s="1015">
        <f t="shared" ref="C27:K27" si="13">STDEV(C4:C13)</f>
        <v>9.3950341493101622E-2</v>
      </c>
      <c r="D27" s="1015">
        <f t="shared" si="13"/>
        <v>7.5159090527286768E-2</v>
      </c>
      <c r="E27" s="1015">
        <f t="shared" si="13"/>
        <v>9.0927321404393149E-2</v>
      </c>
      <c r="F27" s="1015">
        <f t="shared" si="13"/>
        <v>9.9688403426812025E-2</v>
      </c>
      <c r="G27" s="1015">
        <f t="shared" si="13"/>
        <v>8.1819584724221378E-2</v>
      </c>
      <c r="H27" s="1015">
        <f t="shared" si="13"/>
        <v>8.1574778237250567E-2</v>
      </c>
      <c r="I27" s="1015">
        <f t="shared" si="13"/>
        <v>0.12389960093204697</v>
      </c>
      <c r="J27" s="1015">
        <f t="shared" si="13"/>
        <v>0.10181137242749905</v>
      </c>
      <c r="K27" s="1015">
        <f t="shared" si="13"/>
        <v>7.2118729267168308E-2</v>
      </c>
    </row>
    <row r="28" spans="1:14">
      <c r="B28" s="254"/>
      <c r="G28" s="253"/>
      <c r="H28" s="253"/>
      <c r="I28" s="253"/>
      <c r="J28" s="253"/>
    </row>
    <row r="29" spans="1:14">
      <c r="A29" s="138" t="s">
        <v>1019</v>
      </c>
      <c r="B29" s="1016">
        <f>B27/B26</f>
        <v>1.3621661342407875E-2</v>
      </c>
      <c r="C29" s="1016">
        <f t="shared" ref="C29:K29" si="14">C27/C26</f>
        <v>1.4926968778694254E-2</v>
      </c>
      <c r="D29" s="1016">
        <f t="shared" si="14"/>
        <v>1.2017763115971662E-2</v>
      </c>
      <c r="E29" s="1016">
        <f t="shared" si="14"/>
        <v>1.4564683870638018E-2</v>
      </c>
      <c r="F29" s="1016">
        <f t="shared" si="14"/>
        <v>1.5991081717486689E-2</v>
      </c>
      <c r="G29" s="1016">
        <f t="shared" si="14"/>
        <v>1.3059790059732065E-2</v>
      </c>
      <c r="H29" s="1016">
        <f t="shared" si="14"/>
        <v>1.3054053166466725E-2</v>
      </c>
      <c r="I29" s="1016">
        <f t="shared" si="14"/>
        <v>1.9849343308562476E-2</v>
      </c>
      <c r="J29" s="1016">
        <f t="shared" si="14"/>
        <v>1.6235269084276679E-2</v>
      </c>
      <c r="K29" s="1016">
        <f t="shared" si="14"/>
        <v>1.1626427416922184E-2</v>
      </c>
    </row>
    <row r="681" spans="22:22">
      <c r="V681" s="138" t="s">
        <v>193</v>
      </c>
    </row>
  </sheetData>
  <mergeCells count="6">
    <mergeCell ref="L13:M13"/>
    <mergeCell ref="A24:H24"/>
    <mergeCell ref="A1:H1"/>
    <mergeCell ref="J16:K16"/>
    <mergeCell ref="J17:K17"/>
    <mergeCell ref="J18:K18"/>
  </mergeCells>
  <phoneticPr fontId="25" type="noConversion"/>
  <pageMargins left="0.75" right="0.75" top="1" bottom="1" header="0.5" footer="0.5"/>
  <pageSetup paperSize="9" scale="68" orientation="portrait" r:id="rId1"/>
  <headerFooter alignWithMargins="0"/>
  <drawing r:id="rId2"/>
  <legacyDrawing r:id="rId3"/>
  <oleObjects>
    <oleObject progId="Equation.3" shapeId="48130" r:id="rId4"/>
  </oleObjects>
</worksheet>
</file>

<file path=xl/worksheets/sheet19.xml><?xml version="1.0" encoding="utf-8"?>
<worksheet xmlns="http://schemas.openxmlformats.org/spreadsheetml/2006/main" xmlns:r="http://schemas.openxmlformats.org/officeDocument/2006/relationships">
  <sheetPr codeName="Sheet23">
    <tabColor rgb="FFC00000"/>
  </sheetPr>
  <dimension ref="A1:AJ681"/>
  <sheetViews>
    <sheetView topLeftCell="E4" zoomScale="120" zoomScaleNormal="120" workbookViewId="0">
      <selection activeCell="E4" sqref="E4"/>
    </sheetView>
  </sheetViews>
  <sheetFormatPr defaultColWidth="10.6640625" defaultRowHeight="12.75"/>
  <cols>
    <col min="1" max="4" width="9.33203125" style="25" customWidth="1"/>
    <col min="5" max="5" width="11.1640625" style="25" bestFit="1" customWidth="1"/>
    <col min="6" max="9" width="9.33203125" style="25" customWidth="1"/>
    <col min="10" max="10" width="10" style="25" bestFit="1" customWidth="1"/>
    <col min="11" max="13" width="9.33203125" style="25" customWidth="1"/>
    <col min="14" max="22" width="10.6640625" style="25" customWidth="1"/>
    <col min="23" max="25" width="10.6640625" style="26" customWidth="1"/>
    <col min="26" max="29" width="10.6640625" style="25" customWidth="1"/>
    <col min="30" max="32" width="10.6640625" style="28" customWidth="1"/>
    <col min="33" max="16384" width="10.6640625" style="25"/>
  </cols>
  <sheetData>
    <row r="1" spans="1:36" ht="18">
      <c r="A1" s="1529" t="s">
        <v>1671</v>
      </c>
      <c r="B1" s="1529"/>
      <c r="C1" s="1529"/>
      <c r="D1" s="1529"/>
      <c r="E1" s="1529"/>
      <c r="F1" s="1529"/>
      <c r="G1" s="1529"/>
      <c r="H1" s="1529"/>
      <c r="I1" s="247"/>
      <c r="J1" s="247"/>
      <c r="K1" s="247"/>
      <c r="L1" s="247"/>
      <c r="M1" s="247"/>
    </row>
    <row r="2" spans="1:36" ht="15.75">
      <c r="D2" s="260" t="s">
        <v>390</v>
      </c>
      <c r="E2" s="81">
        <v>33</v>
      </c>
      <c r="S2" s="26"/>
      <c r="T2" s="26"/>
      <c r="U2" s="26"/>
      <c r="W2" s="25" t="s">
        <v>344</v>
      </c>
      <c r="X2" s="25"/>
      <c r="Y2" s="25"/>
      <c r="Z2" s="27" t="s">
        <v>345</v>
      </c>
      <c r="AA2" s="28"/>
      <c r="AB2" s="28"/>
      <c r="AD2" s="25" t="s">
        <v>346</v>
      </c>
      <c r="AE2" s="25"/>
      <c r="AF2" s="25"/>
    </row>
    <row r="3" spans="1:36" ht="15.75">
      <c r="A3" s="260" t="s">
        <v>616</v>
      </c>
      <c r="B3" s="261">
        <f>C3*0.001</f>
        <v>0.05</v>
      </c>
      <c r="C3" s="25">
        <v>50</v>
      </c>
      <c r="D3" s="260" t="s">
        <v>226</v>
      </c>
      <c r="E3" s="263">
        <f>E2-1</f>
        <v>32</v>
      </c>
      <c r="G3" s="314" t="s">
        <v>618</v>
      </c>
      <c r="H3" s="315"/>
      <c r="I3" s="315"/>
      <c r="J3" s="315"/>
      <c r="O3" s="25" t="s">
        <v>351</v>
      </c>
      <c r="S3" s="25">
        <f>1/SQRT(2*3.14)</f>
        <v>0.39904344223381111</v>
      </c>
      <c r="U3" s="25" t="s">
        <v>347</v>
      </c>
      <c r="V3" s="26">
        <v>0.3</v>
      </c>
      <c r="W3" s="26">
        <f>V3+(E2*0.003)</f>
        <v>0.39900000000000002</v>
      </c>
      <c r="X3" s="26">
        <v>0.38</v>
      </c>
      <c r="AA3" s="25">
        <v>0.34399999999999997</v>
      </c>
      <c r="AD3" s="27">
        <v>0.33</v>
      </c>
      <c r="AH3" s="25">
        <f>0.323</f>
        <v>0.32300000000000001</v>
      </c>
    </row>
    <row r="4" spans="1:36" ht="15.75">
      <c r="A4" s="260" t="s">
        <v>398</v>
      </c>
      <c r="B4" s="786">
        <f>1-B3</f>
        <v>0.95</v>
      </c>
      <c r="C4" s="1566" t="s">
        <v>617</v>
      </c>
      <c r="D4" s="1566"/>
      <c r="E4" s="262">
        <f>TINV(B3,E3)</f>
        <v>2.0369333344070331</v>
      </c>
      <c r="O4" s="25" t="s">
        <v>352</v>
      </c>
      <c r="P4" s="25" t="s">
        <v>296</v>
      </c>
      <c r="AC4" s="26" t="s">
        <v>814</v>
      </c>
      <c r="AF4" s="27" t="s">
        <v>349</v>
      </c>
      <c r="AJ4" s="27" t="s">
        <v>350</v>
      </c>
    </row>
    <row r="5" spans="1:36">
      <c r="C5" s="1566" t="s">
        <v>901</v>
      </c>
      <c r="D5" s="1566"/>
      <c r="E5" s="262">
        <f>TINV(B3*2,E3)</f>
        <v>1.6938887025919045</v>
      </c>
      <c r="G5" s="25">
        <f>TINV(0.01,6)</f>
        <v>3.7074280203872148</v>
      </c>
      <c r="AC5" s="26"/>
      <c r="AF5" s="27"/>
      <c r="AJ5" s="27"/>
    </row>
    <row r="6" spans="1:36">
      <c r="U6" s="25" t="s">
        <v>348</v>
      </c>
      <c r="AC6" s="26"/>
      <c r="AF6" s="27"/>
      <c r="AJ6" s="27"/>
    </row>
    <row r="7" spans="1:36">
      <c r="O7" s="25">
        <v>-5</v>
      </c>
      <c r="P7" s="25">
        <f>O7*-1</f>
        <v>5</v>
      </c>
      <c r="Q7" s="25">
        <f>TDIST(P7,$E$2,1)</f>
        <v>9.2234858033595487E-6</v>
      </c>
      <c r="S7" s="29">
        <f t="shared" ref="S7:S38" si="0">POWER(O7-0,2)/2</f>
        <v>12.5</v>
      </c>
      <c r="T7" s="29">
        <f t="shared" ref="T7:T38" si="1">EXP(-S7)</f>
        <v>3.7266531720786709E-6</v>
      </c>
      <c r="U7" s="29">
        <f t="shared" ref="U7:U38" si="2">$S$3*T7</f>
        <v>1.487096509797824E-6</v>
      </c>
      <c r="V7" s="25">
        <v>0</v>
      </c>
      <c r="W7" s="30">
        <f t="shared" ref="W7:W38" si="3">(1+POWER(O7,2)/$E$2)</f>
        <v>1.7575757575757576</v>
      </c>
      <c r="X7" s="30">
        <f t="shared" ref="X7:X38" si="4">POWER(W7,-(($E$2+1)/2))</f>
        <v>6.8621639088904633E-5</v>
      </c>
      <c r="Y7" s="30">
        <f t="shared" ref="Y7:Y38" si="5">X7*$W$3</f>
        <v>2.738003399647295E-5</v>
      </c>
      <c r="AC7" s="26"/>
      <c r="AF7" s="27"/>
      <c r="AJ7" s="27"/>
    </row>
    <row r="8" spans="1:36">
      <c r="O8" s="25">
        <v>-4.9000000000000004</v>
      </c>
      <c r="P8" s="25">
        <f t="shared" ref="P8:P56" si="6">O8*-1</f>
        <v>4.9000000000000004</v>
      </c>
      <c r="Q8" s="25">
        <f t="shared" ref="Q8:Q56" si="7">TDIST(P8,$E$2,1)</f>
        <v>1.2380061523173754E-5</v>
      </c>
      <c r="S8" s="29">
        <f t="shared" si="0"/>
        <v>12.005000000000003</v>
      </c>
      <c r="T8" s="29">
        <f t="shared" si="1"/>
        <v>6.1135679663713912E-6</v>
      </c>
      <c r="U8" s="29">
        <f t="shared" si="2"/>
        <v>2.4395792056312002E-6</v>
      </c>
      <c r="V8" s="25">
        <v>1</v>
      </c>
      <c r="W8" s="30">
        <f t="shared" si="3"/>
        <v>1.7275757575757578</v>
      </c>
      <c r="X8" s="30">
        <f t="shared" si="4"/>
        <v>9.195371523248819E-5</v>
      </c>
      <c r="Y8" s="30">
        <f t="shared" si="5"/>
        <v>3.6689532377762792E-5</v>
      </c>
      <c r="AC8" s="26"/>
      <c r="AF8" s="27"/>
      <c r="AJ8" s="27"/>
    </row>
    <row r="9" spans="1:36">
      <c r="O9" s="25">
        <v>-4.8</v>
      </c>
      <c r="P9" s="25">
        <f t="shared" si="6"/>
        <v>4.8</v>
      </c>
      <c r="Q9" s="25">
        <f t="shared" si="7"/>
        <v>1.6607867315815018E-5</v>
      </c>
      <c r="S9" s="29">
        <f t="shared" si="0"/>
        <v>11.52</v>
      </c>
      <c r="T9" s="29">
        <f t="shared" si="1"/>
        <v>9.9295043058510811E-6</v>
      </c>
      <c r="U9" s="29">
        <f t="shared" si="2"/>
        <v>3.9623035778822643E-6</v>
      </c>
      <c r="V9" s="25">
        <v>2</v>
      </c>
      <c r="W9" s="30">
        <f t="shared" si="3"/>
        <v>1.6981818181818182</v>
      </c>
      <c r="X9" s="30">
        <f t="shared" si="4"/>
        <v>1.2310305350066568E-4</v>
      </c>
      <c r="Y9" s="30">
        <f t="shared" si="5"/>
        <v>4.9118118346765608E-5</v>
      </c>
      <c r="AC9" s="26"/>
      <c r="AF9" s="27"/>
      <c r="AJ9" s="27"/>
    </row>
    <row r="10" spans="1:36">
      <c r="O10" s="25">
        <v>-4.7</v>
      </c>
      <c r="P10" s="25">
        <f t="shared" si="6"/>
        <v>4.7</v>
      </c>
      <c r="Q10" s="25">
        <f t="shared" si="7"/>
        <v>2.22647092795921E-5</v>
      </c>
      <c r="S10" s="29">
        <f t="shared" si="0"/>
        <v>11.045000000000002</v>
      </c>
      <c r="T10" s="29">
        <f t="shared" si="1"/>
        <v>1.5966783897804717E-5</v>
      </c>
      <c r="U10" s="29">
        <f t="shared" si="2"/>
        <v>6.3714404079833818E-6</v>
      </c>
      <c r="V10" s="25">
        <v>3</v>
      </c>
      <c r="W10" s="30">
        <f t="shared" si="3"/>
        <v>1.6693939393939394</v>
      </c>
      <c r="X10" s="30">
        <f t="shared" si="4"/>
        <v>1.6462653885458537E-4</v>
      </c>
      <c r="Y10" s="30">
        <f t="shared" si="5"/>
        <v>6.5685989002979575E-5</v>
      </c>
      <c r="AC10" s="26"/>
      <c r="AF10" s="27"/>
      <c r="AJ10" s="27"/>
    </row>
    <row r="11" spans="1:36">
      <c r="G11" s="25">
        <v>83</v>
      </c>
      <c r="O11" s="25">
        <v>-4.5999999999999996</v>
      </c>
      <c r="P11" s="25">
        <f t="shared" si="6"/>
        <v>4.5999999999999996</v>
      </c>
      <c r="Q11" s="25">
        <f t="shared" si="7"/>
        <v>2.982488772625163E-5</v>
      </c>
      <c r="S11" s="29">
        <f t="shared" si="0"/>
        <v>10.579999999999998</v>
      </c>
      <c r="T11" s="29">
        <f t="shared" si="1"/>
        <v>2.5419346516199291E-5</v>
      </c>
      <c r="U11" s="29">
        <f t="shared" si="2"/>
        <v>1.01434235331582E-5</v>
      </c>
      <c r="V11" s="25">
        <v>4</v>
      </c>
      <c r="W11" s="30">
        <f t="shared" si="3"/>
        <v>1.6412121212121211</v>
      </c>
      <c r="X11" s="30">
        <f t="shared" si="4"/>
        <v>2.1988714041850342E-4</v>
      </c>
      <c r="Y11" s="30">
        <f t="shared" si="5"/>
        <v>8.7734969026982866E-5</v>
      </c>
      <c r="AC11" s="26"/>
      <c r="AF11" s="27"/>
      <c r="AJ11" s="27"/>
    </row>
    <row r="12" spans="1:36">
      <c r="O12" s="25">
        <v>-4.5</v>
      </c>
      <c r="P12" s="25">
        <f t="shared" si="6"/>
        <v>4.5</v>
      </c>
      <c r="Q12" s="25">
        <f t="shared" si="7"/>
        <v>3.991567666522861E-5</v>
      </c>
      <c r="S12" s="29">
        <f t="shared" si="0"/>
        <v>10.125</v>
      </c>
      <c r="T12" s="29">
        <f t="shared" si="1"/>
        <v>4.0065297392951069E-5</v>
      </c>
      <c r="U12" s="29">
        <f t="shared" si="2"/>
        <v>1.5987794185804534E-5</v>
      </c>
      <c r="V12" s="25">
        <v>5</v>
      </c>
      <c r="W12" s="30">
        <f t="shared" si="3"/>
        <v>1.6136363636363638</v>
      </c>
      <c r="X12" s="30">
        <f t="shared" si="4"/>
        <v>2.9329426571518346E-4</v>
      </c>
      <c r="Y12" s="30">
        <f t="shared" si="5"/>
        <v>1.170244120203582E-4</v>
      </c>
      <c r="AC12" s="26"/>
      <c r="AF12" s="27"/>
      <c r="AJ12" s="27"/>
    </row>
    <row r="13" spans="1:36">
      <c r="O13" s="25">
        <v>-4.4000000000000004</v>
      </c>
      <c r="P13" s="25">
        <f t="shared" si="6"/>
        <v>4.4000000000000004</v>
      </c>
      <c r="Q13" s="25">
        <f t="shared" si="7"/>
        <v>5.3364573558041372E-5</v>
      </c>
      <c r="S13" s="29">
        <f t="shared" si="0"/>
        <v>9.6800000000000015</v>
      </c>
      <c r="T13" s="29">
        <f t="shared" si="1"/>
        <v>6.2521503774820152E-5</v>
      </c>
      <c r="U13" s="29">
        <f t="shared" si="2"/>
        <v>2.494879607993845E-5</v>
      </c>
      <c r="V13" s="25">
        <v>6</v>
      </c>
      <c r="W13" s="30">
        <f t="shared" si="3"/>
        <v>1.5866666666666669</v>
      </c>
      <c r="X13" s="30">
        <f t="shared" si="4"/>
        <v>3.906097990047166E-4</v>
      </c>
      <c r="Y13" s="30">
        <f t="shared" si="5"/>
        <v>1.5585330980288193E-4</v>
      </c>
      <c r="AC13" s="26"/>
      <c r="AF13" s="27"/>
      <c r="AJ13" s="27"/>
    </row>
    <row r="14" spans="1:36">
      <c r="O14" s="25">
        <v>-4.3</v>
      </c>
      <c r="P14" s="25">
        <f t="shared" si="6"/>
        <v>4.3</v>
      </c>
      <c r="Q14" s="25">
        <f t="shared" si="7"/>
        <v>7.1260216916801326E-5</v>
      </c>
      <c r="S14" s="29">
        <f t="shared" si="0"/>
        <v>9.2449999999999992</v>
      </c>
      <c r="T14" s="29">
        <f t="shared" si="1"/>
        <v>9.6593413722184009E-5</v>
      </c>
      <c r="U14" s="29">
        <f t="shared" si="2"/>
        <v>3.8544968308814955E-5</v>
      </c>
      <c r="V14" s="25">
        <v>7</v>
      </c>
      <c r="W14" s="30">
        <f t="shared" si="3"/>
        <v>1.5603030303030303</v>
      </c>
      <c r="X14" s="30">
        <f t="shared" si="4"/>
        <v>5.1933526844824432E-4</v>
      </c>
      <c r="Y14" s="30">
        <f t="shared" si="5"/>
        <v>2.0721477211084948E-4</v>
      </c>
      <c r="AC14" s="26"/>
      <c r="AF14" s="27"/>
      <c r="AJ14" s="27"/>
    </row>
    <row r="15" spans="1:36">
      <c r="O15" s="25">
        <v>-4.2</v>
      </c>
      <c r="P15" s="25">
        <f t="shared" si="6"/>
        <v>4.2</v>
      </c>
      <c r="Q15" s="25">
        <f t="shared" si="7"/>
        <v>9.5030532551771524E-5</v>
      </c>
      <c r="S15" s="29">
        <f t="shared" si="0"/>
        <v>8.82</v>
      </c>
      <c r="T15" s="29">
        <f t="shared" si="1"/>
        <v>1.4774836023203364E-4</v>
      </c>
      <c r="U15" s="29">
        <f t="shared" si="2"/>
        <v>5.8958014251391829E-5</v>
      </c>
      <c r="V15" s="25">
        <v>8</v>
      </c>
      <c r="W15" s="30">
        <f t="shared" si="3"/>
        <v>1.5345454545454547</v>
      </c>
      <c r="X15" s="30">
        <f t="shared" si="4"/>
        <v>6.8919819087305686E-4</v>
      </c>
      <c r="Y15" s="30">
        <f t="shared" si="5"/>
        <v>2.7499007815834971E-4</v>
      </c>
      <c r="AC15" s="26"/>
      <c r="AF15" s="27"/>
      <c r="AJ15" s="27"/>
    </row>
    <row r="16" spans="1:36">
      <c r="O16" s="25">
        <v>-4.0999999999999996</v>
      </c>
      <c r="P16" s="25">
        <f t="shared" si="6"/>
        <v>4.0999999999999996</v>
      </c>
      <c r="Q16" s="25">
        <f t="shared" si="7"/>
        <v>1.2654243578561649E-4</v>
      </c>
      <c r="S16" s="29">
        <f t="shared" si="0"/>
        <v>8.4049999999999994</v>
      </c>
      <c r="T16" s="29">
        <f t="shared" si="1"/>
        <v>2.2374579372062055E-4</v>
      </c>
      <c r="U16" s="29">
        <f t="shared" si="2"/>
        <v>8.9284291711612664E-5</v>
      </c>
      <c r="V16" s="25">
        <v>9</v>
      </c>
      <c r="W16" s="30">
        <f t="shared" si="3"/>
        <v>1.5093939393939393</v>
      </c>
      <c r="X16" s="30">
        <f t="shared" si="4"/>
        <v>9.1275825304105497E-4</v>
      </c>
      <c r="Y16" s="30">
        <f t="shared" si="5"/>
        <v>3.6419054296338093E-4</v>
      </c>
      <c r="AC16" s="26"/>
      <c r="AF16" s="27"/>
      <c r="AJ16" s="27"/>
    </row>
    <row r="17" spans="10:36">
      <c r="O17" s="25">
        <v>-4</v>
      </c>
      <c r="P17" s="25">
        <f t="shared" si="6"/>
        <v>4</v>
      </c>
      <c r="Q17" s="25">
        <f t="shared" si="7"/>
        <v>1.6822828340592075E-4</v>
      </c>
      <c r="S17" s="29">
        <f t="shared" si="0"/>
        <v>8</v>
      </c>
      <c r="T17" s="29">
        <f t="shared" si="1"/>
        <v>3.3546262790251185E-4</v>
      </c>
      <c r="U17" s="29">
        <f t="shared" si="2"/>
        <v>1.3386416177901846E-4</v>
      </c>
      <c r="V17" s="25">
        <v>10</v>
      </c>
      <c r="W17" s="30">
        <f t="shared" si="3"/>
        <v>1.4848484848484849</v>
      </c>
      <c r="X17" s="30">
        <f t="shared" si="4"/>
        <v>1.2061563773558938E-3</v>
      </c>
      <c r="Y17" s="30">
        <f t="shared" si="5"/>
        <v>4.8125639456500166E-4</v>
      </c>
      <c r="AA17" s="30">
        <f t="shared" ref="AA17:AA48" si="8">(1+POWER(O17,2)/5)</f>
        <v>4.2</v>
      </c>
      <c r="AB17" s="30">
        <f t="shared" ref="AB17:AB48" si="9">POWER(AA17,-3)</f>
        <v>1.3497462477054313E-2</v>
      </c>
      <c r="AC17" s="30">
        <f t="shared" ref="AC17:AC48" si="10">AB17*$AA$3</f>
        <v>4.6431270921066829E-3</v>
      </c>
      <c r="AD17" s="31">
        <f t="shared" ref="AD17:AD48" si="11">(1+POWER(O17,2)/3)</f>
        <v>6.333333333333333</v>
      </c>
      <c r="AE17" s="31">
        <f t="shared" ref="AE17:AE48" si="12">POWER(AD17,-2)</f>
        <v>2.4930747922437674E-2</v>
      </c>
      <c r="AF17" s="31">
        <f t="shared" ref="AF17:AF48" si="13">AE17*$AD$3</f>
        <v>8.2271468144044322E-3</v>
      </c>
      <c r="AH17" s="31">
        <f t="shared" ref="AH17:AH48" si="14">(1+POWER(O17,2)/2)</f>
        <v>9</v>
      </c>
      <c r="AI17" s="31">
        <f t="shared" ref="AI17:AI48" si="15">POWER(AH17,-1.5)</f>
        <v>3.7037037037037035E-2</v>
      </c>
      <c r="AJ17" s="33">
        <f t="shared" ref="AJ17:AJ48" si="16">AI17*$AH$3</f>
        <v>1.1962962962962963E-2</v>
      </c>
    </row>
    <row r="18" spans="10:36">
      <c r="O18" s="25">
        <v>-3.9</v>
      </c>
      <c r="P18" s="25">
        <f t="shared" si="6"/>
        <v>3.9</v>
      </c>
      <c r="Q18" s="25">
        <f t="shared" si="7"/>
        <v>2.2324522047492546E-4</v>
      </c>
      <c r="S18" s="29">
        <f t="shared" si="0"/>
        <v>7.6049999999999995</v>
      </c>
      <c r="T18" s="29">
        <f t="shared" si="1"/>
        <v>4.9795542150327392E-4</v>
      </c>
      <c r="U18" s="29">
        <f t="shared" si="2"/>
        <v>1.9870584547565474E-4</v>
      </c>
      <c r="V18" s="25">
        <v>11</v>
      </c>
      <c r="W18" s="30">
        <f t="shared" si="3"/>
        <v>1.4609090909090909</v>
      </c>
      <c r="X18" s="30">
        <f t="shared" si="4"/>
        <v>1.5900315531986733E-3</v>
      </c>
      <c r="Y18" s="30">
        <f t="shared" si="5"/>
        <v>6.3442258972627068E-4</v>
      </c>
      <c r="AA18" s="30">
        <f t="shared" si="8"/>
        <v>4.0419999999999998</v>
      </c>
      <c r="AB18" s="30">
        <f t="shared" si="9"/>
        <v>1.5142970366137013E-2</v>
      </c>
      <c r="AC18" s="30">
        <f t="shared" si="10"/>
        <v>5.2091818059511324E-3</v>
      </c>
      <c r="AD18" s="31">
        <f t="shared" si="11"/>
        <v>6.0699999999999994</v>
      </c>
      <c r="AE18" s="31">
        <f t="shared" si="12"/>
        <v>2.7140798319441772E-2</v>
      </c>
      <c r="AF18" s="31">
        <f t="shared" si="13"/>
        <v>8.9564634454157854E-3</v>
      </c>
      <c r="AH18" s="31">
        <f t="shared" si="14"/>
        <v>8.6050000000000004</v>
      </c>
      <c r="AI18" s="31">
        <f t="shared" si="15"/>
        <v>3.9616279587925574E-2</v>
      </c>
      <c r="AJ18" s="33">
        <f t="shared" si="16"/>
        <v>1.2796058306899961E-2</v>
      </c>
    </row>
    <row r="19" spans="10:36">
      <c r="O19" s="25">
        <v>-3.8</v>
      </c>
      <c r="P19" s="25">
        <f t="shared" si="6"/>
        <v>3.8</v>
      </c>
      <c r="Q19" s="25">
        <f t="shared" si="7"/>
        <v>2.9567457257655307E-4</v>
      </c>
      <c r="S19" s="29">
        <f t="shared" si="0"/>
        <v>7.22</v>
      </c>
      <c r="T19" s="29">
        <f t="shared" si="1"/>
        <v>7.3180241888047277E-4</v>
      </c>
      <c r="U19" s="29">
        <f t="shared" si="2"/>
        <v>2.9202095626509319E-4</v>
      </c>
      <c r="V19" s="25">
        <v>12</v>
      </c>
      <c r="W19" s="30">
        <f t="shared" si="3"/>
        <v>1.4375757575757575</v>
      </c>
      <c r="X19" s="30">
        <f t="shared" si="4"/>
        <v>2.0906311252409594E-3</v>
      </c>
      <c r="Y19" s="30">
        <f t="shared" si="5"/>
        <v>8.3416181897114289E-4</v>
      </c>
      <c r="AA19" s="30">
        <f t="shared" si="8"/>
        <v>3.8879999999999999</v>
      </c>
      <c r="AB19" s="30">
        <f t="shared" si="9"/>
        <v>1.7014579925843831E-2</v>
      </c>
      <c r="AC19" s="30">
        <f t="shared" si="10"/>
        <v>5.8530154944902773E-3</v>
      </c>
      <c r="AD19" s="31">
        <f t="shared" si="11"/>
        <v>5.8133333333333335</v>
      </c>
      <c r="AE19" s="31">
        <f t="shared" si="12"/>
        <v>2.9590312263277505E-2</v>
      </c>
      <c r="AF19" s="31">
        <f t="shared" si="13"/>
        <v>9.7648030468815775E-3</v>
      </c>
      <c r="AH19" s="31">
        <f t="shared" si="14"/>
        <v>8.2199999999999989</v>
      </c>
      <c r="AI19" s="31">
        <f t="shared" si="15"/>
        <v>4.243187995226011E-2</v>
      </c>
      <c r="AJ19" s="33">
        <f t="shared" si="16"/>
        <v>1.3705497224580017E-2</v>
      </c>
    </row>
    <row r="20" spans="10:36">
      <c r="O20" s="25">
        <v>-3.7</v>
      </c>
      <c r="P20" s="25">
        <f t="shared" si="6"/>
        <v>3.7</v>
      </c>
      <c r="Q20" s="25">
        <f t="shared" si="7"/>
        <v>3.9076944135670857E-4</v>
      </c>
      <c r="S20" s="29">
        <f t="shared" si="0"/>
        <v>6.8450000000000006</v>
      </c>
      <c r="T20" s="29">
        <f t="shared" si="1"/>
        <v>1.0647662366679196E-3</v>
      </c>
      <c r="U20" s="29">
        <f t="shared" si="2"/>
        <v>4.2488798425430744E-4</v>
      </c>
      <c r="V20" s="25">
        <v>13</v>
      </c>
      <c r="W20" s="30">
        <f t="shared" si="3"/>
        <v>1.414848484848485</v>
      </c>
      <c r="X20" s="30">
        <f t="shared" si="4"/>
        <v>2.741139394038391E-3</v>
      </c>
      <c r="Y20" s="30">
        <f t="shared" si="5"/>
        <v>1.0937146182213181E-3</v>
      </c>
      <c r="AA20" s="30">
        <f t="shared" si="8"/>
        <v>3.7380000000000004</v>
      </c>
      <c r="AB20" s="30">
        <f t="shared" si="9"/>
        <v>1.9146178735595907E-2</v>
      </c>
      <c r="AC20" s="30">
        <f t="shared" si="10"/>
        <v>6.586285485044991E-3</v>
      </c>
      <c r="AD20" s="31">
        <f t="shared" si="11"/>
        <v>5.5633333333333335</v>
      </c>
      <c r="AE20" s="31">
        <f t="shared" si="12"/>
        <v>3.2309470156998893E-2</v>
      </c>
      <c r="AF20" s="31">
        <f t="shared" si="13"/>
        <v>1.0662125151809636E-2</v>
      </c>
      <c r="AH20" s="31">
        <f t="shared" si="14"/>
        <v>7.8450000000000006</v>
      </c>
      <c r="AI20" s="31">
        <f t="shared" si="15"/>
        <v>4.5510392192128858E-2</v>
      </c>
      <c r="AJ20" s="33">
        <f t="shared" si="16"/>
        <v>1.4699856678057621E-2</v>
      </c>
    </row>
    <row r="21" spans="10:36">
      <c r="O21" s="25">
        <v>-3.6</v>
      </c>
      <c r="P21" s="25">
        <f t="shared" si="6"/>
        <v>3.6</v>
      </c>
      <c r="Q21" s="25">
        <f t="shared" si="7"/>
        <v>5.1525958995632349E-4</v>
      </c>
      <c r="S21" s="29">
        <f t="shared" si="0"/>
        <v>6.48</v>
      </c>
      <c r="T21" s="29">
        <f t="shared" si="1"/>
        <v>1.533810679324463E-3</v>
      </c>
      <c r="U21" s="29">
        <f t="shared" si="2"/>
        <v>6.120570932126139E-4</v>
      </c>
      <c r="V21" s="25">
        <v>14</v>
      </c>
      <c r="W21" s="30">
        <f t="shared" si="3"/>
        <v>1.3927272727272728</v>
      </c>
      <c r="X21" s="30">
        <f t="shared" si="4"/>
        <v>3.5832461065203425E-3</v>
      </c>
      <c r="Y21" s="30">
        <f t="shared" si="5"/>
        <v>1.4297151965016166E-3</v>
      </c>
      <c r="AA21" s="30">
        <f t="shared" si="8"/>
        <v>3.5920000000000001</v>
      </c>
      <c r="AB21" s="30">
        <f t="shared" si="9"/>
        <v>2.1576997736681341E-2</v>
      </c>
      <c r="AC21" s="30">
        <f t="shared" si="10"/>
        <v>7.4224872214183812E-3</v>
      </c>
      <c r="AD21" s="31">
        <f t="shared" si="11"/>
        <v>5.32</v>
      </c>
      <c r="AE21" s="31">
        <f t="shared" si="12"/>
        <v>3.5332692633840236E-2</v>
      </c>
      <c r="AF21" s="31">
        <f t="shared" si="13"/>
        <v>1.1659788569167278E-2</v>
      </c>
      <c r="AH21" s="31">
        <f t="shared" si="14"/>
        <v>7.48</v>
      </c>
      <c r="AI21" s="31">
        <f t="shared" si="15"/>
        <v>4.8881846532562216E-2</v>
      </c>
      <c r="AJ21" s="33">
        <f t="shared" si="16"/>
        <v>1.5788836430017595E-2</v>
      </c>
    </row>
    <row r="22" spans="10:36">
      <c r="O22" s="25">
        <v>-3.5</v>
      </c>
      <c r="P22" s="25">
        <f t="shared" si="6"/>
        <v>3.5</v>
      </c>
      <c r="Q22" s="25">
        <f t="shared" si="7"/>
        <v>6.7772345223241751E-4</v>
      </c>
      <c r="S22" s="29">
        <f t="shared" si="0"/>
        <v>6.125</v>
      </c>
      <c r="T22" s="29">
        <f t="shared" si="1"/>
        <v>2.1874911181828851E-3</v>
      </c>
      <c r="U22" s="29">
        <f t="shared" si="2"/>
        <v>8.7290398565558695E-4</v>
      </c>
      <c r="V22" s="25">
        <v>15</v>
      </c>
      <c r="W22" s="30">
        <f t="shared" si="3"/>
        <v>1.3712121212121211</v>
      </c>
      <c r="X22" s="30">
        <f t="shared" si="4"/>
        <v>4.6689697236996864E-3</v>
      </c>
      <c r="Y22" s="30">
        <f t="shared" si="5"/>
        <v>1.862918919756175E-3</v>
      </c>
      <c r="AA22" s="30">
        <f t="shared" si="8"/>
        <v>3.45</v>
      </c>
      <c r="AB22" s="30">
        <f t="shared" si="9"/>
        <v>2.4352453053036592E-2</v>
      </c>
      <c r="AC22" s="30">
        <f t="shared" si="10"/>
        <v>8.3772438502445878E-3</v>
      </c>
      <c r="AD22" s="31">
        <f t="shared" si="11"/>
        <v>5.083333333333333</v>
      </c>
      <c r="AE22" s="31">
        <f t="shared" si="12"/>
        <v>3.8699274388605216E-2</v>
      </c>
      <c r="AF22" s="31">
        <f t="shared" si="13"/>
        <v>1.2770760548239722E-2</v>
      </c>
      <c r="AH22" s="31">
        <f t="shared" si="14"/>
        <v>7.125</v>
      </c>
      <c r="AI22" s="31">
        <f t="shared" si="15"/>
        <v>5.2580256088796844E-2</v>
      </c>
      <c r="AJ22" s="33">
        <f t="shared" si="16"/>
        <v>1.6983422716681382E-2</v>
      </c>
    </row>
    <row r="23" spans="10:36">
      <c r="O23" s="25">
        <v>-3.4</v>
      </c>
      <c r="P23" s="25">
        <f t="shared" si="6"/>
        <v>3.4</v>
      </c>
      <c r="Q23" s="25">
        <f t="shared" si="7"/>
        <v>8.8903740857082211E-4</v>
      </c>
      <c r="S23" s="29">
        <f t="shared" si="0"/>
        <v>5.7799999999999994</v>
      </c>
      <c r="T23" s="29">
        <f t="shared" si="1"/>
        <v>3.0887154082367718E-3</v>
      </c>
      <c r="U23" s="29">
        <f t="shared" si="2"/>
        <v>1.2325316285834126E-3</v>
      </c>
      <c r="V23" s="25">
        <v>16</v>
      </c>
      <c r="W23" s="30">
        <f t="shared" si="3"/>
        <v>1.3503030303030303</v>
      </c>
      <c r="X23" s="30">
        <f t="shared" si="4"/>
        <v>6.062739122599828E-3</v>
      </c>
      <c r="Y23" s="30">
        <f t="shared" si="5"/>
        <v>2.4190329099173314E-3</v>
      </c>
      <c r="AA23" s="30">
        <f t="shared" si="8"/>
        <v>3.3119999999999998</v>
      </c>
      <c r="AB23" s="30">
        <f t="shared" si="9"/>
        <v>2.7525106984497748E-2</v>
      </c>
      <c r="AC23" s="30">
        <f t="shared" si="10"/>
        <v>9.4686368026672251E-3</v>
      </c>
      <c r="AD23" s="31">
        <f t="shared" si="11"/>
        <v>4.8533333333333335</v>
      </c>
      <c r="AE23" s="31">
        <f t="shared" si="12"/>
        <v>4.2454111822243693E-2</v>
      </c>
      <c r="AF23" s="31">
        <f t="shared" si="13"/>
        <v>1.400985690134042E-2</v>
      </c>
      <c r="AH23" s="31">
        <f t="shared" si="14"/>
        <v>6.7799999999999994</v>
      </c>
      <c r="AI23" s="31">
        <f t="shared" si="15"/>
        <v>5.6644201522313323E-2</v>
      </c>
      <c r="AJ23" s="33">
        <f t="shared" si="16"/>
        <v>1.8296077091707205E-2</v>
      </c>
    </row>
    <row r="24" spans="10:36">
      <c r="O24" s="25">
        <v>-3.3</v>
      </c>
      <c r="P24" s="25">
        <f t="shared" si="6"/>
        <v>3.3</v>
      </c>
      <c r="Q24" s="25">
        <f t="shared" si="7"/>
        <v>1.1629125012884403E-3</v>
      </c>
      <c r="S24" s="29">
        <f t="shared" si="0"/>
        <v>5.4449999999999994</v>
      </c>
      <c r="T24" s="29">
        <f t="shared" si="1"/>
        <v>4.3178400076330815E-3</v>
      </c>
      <c r="U24" s="29">
        <f t="shared" si="2"/>
        <v>1.72300573966077E-3</v>
      </c>
      <c r="V24" s="25">
        <v>17</v>
      </c>
      <c r="W24" s="30">
        <f t="shared" si="3"/>
        <v>1.33</v>
      </c>
      <c r="X24" s="30">
        <f t="shared" si="4"/>
        <v>7.843720387372537E-3</v>
      </c>
      <c r="Y24" s="30">
        <f t="shared" si="5"/>
        <v>3.1296444345616423E-3</v>
      </c>
      <c r="AA24" s="30">
        <f t="shared" si="8"/>
        <v>3.1779999999999999</v>
      </c>
      <c r="AB24" s="30">
        <f t="shared" si="9"/>
        <v>3.115575796807345E-2</v>
      </c>
      <c r="AC24" s="30">
        <f t="shared" si="10"/>
        <v>1.0717580741017266E-2</v>
      </c>
      <c r="AD24" s="31">
        <f t="shared" si="11"/>
        <v>4.629999999999999</v>
      </c>
      <c r="AE24" s="31">
        <f t="shared" si="12"/>
        <v>4.6648535935699675E-2</v>
      </c>
      <c r="AF24" s="31">
        <f t="shared" si="13"/>
        <v>1.5394016858780894E-2</v>
      </c>
      <c r="AH24" s="31">
        <f t="shared" si="14"/>
        <v>6.4449999999999994</v>
      </c>
      <c r="AI24" s="31">
        <f t="shared" si="15"/>
        <v>6.1117505104232132E-2</v>
      </c>
      <c r="AJ24" s="33">
        <f t="shared" si="16"/>
        <v>1.974095414866698E-2</v>
      </c>
    </row>
    <row r="25" spans="10:36">
      <c r="O25" s="25">
        <v>-3.2</v>
      </c>
      <c r="P25" s="25">
        <f t="shared" si="6"/>
        <v>3.2</v>
      </c>
      <c r="Q25" s="25">
        <f t="shared" si="7"/>
        <v>1.5165274808370917E-3</v>
      </c>
      <c r="S25" s="29">
        <f t="shared" si="0"/>
        <v>5.120000000000001</v>
      </c>
      <c r="T25" s="29">
        <f t="shared" si="1"/>
        <v>5.9760228950059375E-3</v>
      </c>
      <c r="U25" s="29">
        <f t="shared" si="2"/>
        <v>2.3846927468912345E-3</v>
      </c>
      <c r="V25" s="25">
        <v>18</v>
      </c>
      <c r="W25" s="30">
        <f t="shared" si="3"/>
        <v>1.3103030303030303</v>
      </c>
      <c r="X25" s="30">
        <f t="shared" si="4"/>
        <v>1.0108351332684057E-2</v>
      </c>
      <c r="Y25" s="30">
        <f t="shared" si="5"/>
        <v>4.0332321817409394E-3</v>
      </c>
      <c r="AA25" s="30">
        <f t="shared" si="8"/>
        <v>3.0480000000000005</v>
      </c>
      <c r="AB25" s="30">
        <f t="shared" si="9"/>
        <v>3.5314666721488579E-2</v>
      </c>
      <c r="AC25" s="30">
        <f t="shared" si="10"/>
        <v>1.2148245352192071E-2</v>
      </c>
      <c r="AD25" s="31">
        <f t="shared" si="11"/>
        <v>4.413333333333334</v>
      </c>
      <c r="AE25" s="31">
        <f t="shared" si="12"/>
        <v>5.1341261945400264E-2</v>
      </c>
      <c r="AF25" s="31">
        <f t="shared" si="13"/>
        <v>1.6942616441982087E-2</v>
      </c>
      <c r="AH25" s="31">
        <f t="shared" si="14"/>
        <v>6.120000000000001</v>
      </c>
      <c r="AI25" s="31">
        <f t="shared" si="15"/>
        <v>6.6050006818173454E-2</v>
      </c>
      <c r="AJ25" s="33">
        <f t="shared" si="16"/>
        <v>2.1334152202270026E-2</v>
      </c>
    </row>
    <row r="26" spans="10:36">
      <c r="O26" s="25">
        <v>-3.1</v>
      </c>
      <c r="P26" s="25">
        <f t="shared" si="6"/>
        <v>3.1</v>
      </c>
      <c r="Q26" s="25">
        <f t="shared" si="7"/>
        <v>1.9712652648219203E-3</v>
      </c>
      <c r="S26" s="29">
        <f t="shared" si="0"/>
        <v>4.8050000000000006</v>
      </c>
      <c r="T26" s="29">
        <f t="shared" si="1"/>
        <v>8.1887010143740745E-3</v>
      </c>
      <c r="U26" s="29">
        <f t="shared" si="2"/>
        <v>3.2676474401993312E-3</v>
      </c>
      <c r="V26" s="25">
        <v>19</v>
      </c>
      <c r="W26" s="30">
        <f t="shared" si="3"/>
        <v>1.2912121212121213</v>
      </c>
      <c r="X26" s="30">
        <f t="shared" si="4"/>
        <v>1.2973014291356218E-2</v>
      </c>
      <c r="Y26" s="30">
        <f t="shared" si="5"/>
        <v>5.1762327022511316E-3</v>
      </c>
      <c r="AA26" s="30">
        <f t="shared" si="8"/>
        <v>2.9220000000000002</v>
      </c>
      <c r="AB26" s="30">
        <f t="shared" si="9"/>
        <v>4.0082921225829189E-2</v>
      </c>
      <c r="AC26" s="30">
        <f t="shared" si="10"/>
        <v>1.378852490168524E-2</v>
      </c>
      <c r="AD26" s="31">
        <f t="shared" si="11"/>
        <v>4.2033333333333331</v>
      </c>
      <c r="AE26" s="31">
        <f t="shared" si="12"/>
        <v>5.6599466329920807E-2</v>
      </c>
      <c r="AF26" s="31">
        <f t="shared" si="13"/>
        <v>1.8677823888873867E-2</v>
      </c>
      <c r="AH26" s="31">
        <f t="shared" si="14"/>
        <v>5.8050000000000006</v>
      </c>
      <c r="AI26" s="31">
        <f t="shared" si="15"/>
        <v>7.1498456085522841E-2</v>
      </c>
      <c r="AJ26" s="33">
        <f t="shared" si="16"/>
        <v>2.3094001315623877E-2</v>
      </c>
    </row>
    <row r="27" spans="10:36">
      <c r="O27" s="25">
        <v>-3</v>
      </c>
      <c r="P27" s="25">
        <f t="shared" si="6"/>
        <v>3</v>
      </c>
      <c r="Q27" s="25">
        <f t="shared" si="7"/>
        <v>2.5535562068439589E-3</v>
      </c>
      <c r="S27" s="29">
        <f t="shared" si="0"/>
        <v>4.5</v>
      </c>
      <c r="T27" s="29">
        <f t="shared" si="1"/>
        <v>1.1108996538242306E-2</v>
      </c>
      <c r="U27" s="29">
        <f t="shared" si="2"/>
        <v>4.4329722183837012E-3</v>
      </c>
      <c r="V27" s="25">
        <v>20</v>
      </c>
      <c r="W27" s="30">
        <f t="shared" si="3"/>
        <v>1.2727272727272727</v>
      </c>
      <c r="X27" s="30">
        <f t="shared" si="4"/>
        <v>1.6576736770143326E-2</v>
      </c>
      <c r="Y27" s="30">
        <f t="shared" si="5"/>
        <v>6.6141179712871871E-3</v>
      </c>
      <c r="AA27" s="30">
        <f t="shared" si="8"/>
        <v>2.8</v>
      </c>
      <c r="AB27" s="30">
        <f t="shared" si="9"/>
        <v>4.555393586005832E-2</v>
      </c>
      <c r="AC27" s="30">
        <f t="shared" si="10"/>
        <v>1.567055393586006E-2</v>
      </c>
      <c r="AD27" s="31">
        <f t="shared" si="11"/>
        <v>4</v>
      </c>
      <c r="AE27" s="31">
        <f t="shared" si="12"/>
        <v>6.25E-2</v>
      </c>
      <c r="AF27" s="31">
        <f t="shared" si="13"/>
        <v>2.0625000000000001E-2</v>
      </c>
      <c r="AH27" s="31">
        <f t="shared" si="14"/>
        <v>5.5</v>
      </c>
      <c r="AI27" s="31">
        <f t="shared" si="15"/>
        <v>7.7527533220221975E-2</v>
      </c>
      <c r="AJ27" s="33">
        <f t="shared" si="16"/>
        <v>2.5041393230131697E-2</v>
      </c>
    </row>
    <row r="28" spans="10:36">
      <c r="O28" s="25">
        <v>-2.9</v>
      </c>
      <c r="P28" s="25">
        <f t="shared" si="6"/>
        <v>2.9</v>
      </c>
      <c r="Q28" s="25">
        <f t="shared" si="7"/>
        <v>3.295826290907303E-3</v>
      </c>
      <c r="S28" s="29">
        <f t="shared" si="0"/>
        <v>4.2050000000000001</v>
      </c>
      <c r="T28" s="29">
        <f t="shared" si="1"/>
        <v>1.4920786069067842E-2</v>
      </c>
      <c r="U28" s="29">
        <f t="shared" si="2"/>
        <v>5.954041833835127E-3</v>
      </c>
      <c r="V28" s="25">
        <v>21</v>
      </c>
      <c r="W28" s="30">
        <f t="shared" si="3"/>
        <v>1.2548484848484849</v>
      </c>
      <c r="X28" s="30">
        <f t="shared" si="4"/>
        <v>2.1083759779596891E-2</v>
      </c>
      <c r="Y28" s="30">
        <f t="shared" si="5"/>
        <v>8.4124201520591607E-3</v>
      </c>
      <c r="AA28" s="30">
        <f t="shared" si="8"/>
        <v>2.6819999999999999</v>
      </c>
      <c r="AB28" s="30">
        <f t="shared" si="9"/>
        <v>5.1835068817674232E-2</v>
      </c>
      <c r="AC28" s="30">
        <f t="shared" si="10"/>
        <v>1.7831263673279935E-2</v>
      </c>
      <c r="AD28" s="31">
        <f t="shared" si="11"/>
        <v>3.8033333333333332</v>
      </c>
      <c r="AE28" s="31">
        <f t="shared" si="12"/>
        <v>6.9130742364317474E-2</v>
      </c>
      <c r="AF28" s="31">
        <f t="shared" si="13"/>
        <v>2.2813144980224766E-2</v>
      </c>
      <c r="AH28" s="31">
        <f t="shared" si="14"/>
        <v>5.2050000000000001</v>
      </c>
      <c r="AI28" s="31">
        <f t="shared" si="15"/>
        <v>8.4211014470493298E-2</v>
      </c>
      <c r="AJ28" s="33">
        <f t="shared" si="16"/>
        <v>2.7200157673969334E-2</v>
      </c>
    </row>
    <row r="29" spans="10:36">
      <c r="O29" s="25">
        <v>-2.8</v>
      </c>
      <c r="P29" s="25">
        <f t="shared" si="6"/>
        <v>2.8</v>
      </c>
      <c r="Q29" s="25">
        <f t="shared" si="7"/>
        <v>4.2375410462007343E-3</v>
      </c>
      <c r="S29" s="29">
        <f t="shared" si="0"/>
        <v>3.9199999999999995</v>
      </c>
      <c r="T29" s="29">
        <f t="shared" si="1"/>
        <v>1.9841094744370298E-2</v>
      </c>
      <c r="U29" s="29">
        <f t="shared" si="2"/>
        <v>7.9174587444807015E-3</v>
      </c>
      <c r="V29" s="25">
        <v>22</v>
      </c>
      <c r="W29" s="30">
        <f t="shared" si="3"/>
        <v>1.2375757575757576</v>
      </c>
      <c r="X29" s="30">
        <f t="shared" si="4"/>
        <v>2.6685755945695215E-2</v>
      </c>
      <c r="Y29" s="30">
        <f t="shared" si="5"/>
        <v>1.0647616622332391E-2</v>
      </c>
      <c r="AA29" s="30">
        <f t="shared" si="8"/>
        <v>2.5679999999999996</v>
      </c>
      <c r="AB29" s="30">
        <f t="shared" si="9"/>
        <v>5.9049325585275779E-2</v>
      </c>
      <c r="AC29" s="30">
        <f t="shared" si="10"/>
        <v>2.0312968001334867E-2</v>
      </c>
      <c r="AD29" s="31">
        <f t="shared" si="11"/>
        <v>3.6133333333333328</v>
      </c>
      <c r="AE29" s="31">
        <f t="shared" si="12"/>
        <v>7.6592094334227492E-2</v>
      </c>
      <c r="AF29" s="31">
        <f t="shared" si="13"/>
        <v>2.5275391130295075E-2</v>
      </c>
      <c r="AH29" s="31">
        <f t="shared" si="14"/>
        <v>4.92</v>
      </c>
      <c r="AI29" s="31">
        <f t="shared" si="15"/>
        <v>9.1633092954007359E-2</v>
      </c>
      <c r="AJ29" s="33">
        <f t="shared" si="16"/>
        <v>2.9597489024144379E-2</v>
      </c>
    </row>
    <row r="30" spans="10:36">
      <c r="O30" s="25">
        <v>-2.7</v>
      </c>
      <c r="P30" s="25">
        <f t="shared" si="6"/>
        <v>2.7</v>
      </c>
      <c r="Q30" s="25">
        <f t="shared" si="7"/>
        <v>5.4263252395684199E-3</v>
      </c>
      <c r="S30" s="29">
        <f t="shared" si="0"/>
        <v>3.6450000000000005</v>
      </c>
      <c r="T30" s="29">
        <f t="shared" si="1"/>
        <v>2.6121409853918223E-2</v>
      </c>
      <c r="U30" s="29">
        <f t="shared" si="2"/>
        <v>1.042357730410772E-2</v>
      </c>
      <c r="V30" s="25">
        <v>23</v>
      </c>
      <c r="W30" s="30">
        <f t="shared" si="3"/>
        <v>1.2209090909090909</v>
      </c>
      <c r="X30" s="30">
        <f t="shared" si="4"/>
        <v>3.3603416302055426E-2</v>
      </c>
      <c r="Y30" s="30">
        <f t="shared" si="5"/>
        <v>1.3407763104520116E-2</v>
      </c>
      <c r="AA30" s="30">
        <f t="shared" si="8"/>
        <v>2.4580000000000002</v>
      </c>
      <c r="AB30" s="30">
        <f t="shared" si="9"/>
        <v>6.7337093117345398E-2</v>
      </c>
      <c r="AC30" s="30">
        <f t="shared" si="10"/>
        <v>2.3163960032366815E-2</v>
      </c>
      <c r="AD30" s="31">
        <f t="shared" si="11"/>
        <v>3.43</v>
      </c>
      <c r="AE30" s="31">
        <f t="shared" si="12"/>
        <v>8.4998597523140859E-2</v>
      </c>
      <c r="AF30" s="31">
        <f t="shared" si="13"/>
        <v>2.8049537182636485E-2</v>
      </c>
      <c r="AH30" s="31">
        <f t="shared" si="14"/>
        <v>4.6450000000000005</v>
      </c>
      <c r="AI30" s="31">
        <f t="shared" si="15"/>
        <v>9.9889864153625621E-2</v>
      </c>
      <c r="AJ30" s="33">
        <f t="shared" si="16"/>
        <v>3.2264426121621073E-2</v>
      </c>
    </row>
    <row r="31" spans="10:36">
      <c r="J31" s="1097">
        <f>$E$4</f>
        <v>2.0369333344070331</v>
      </c>
      <c r="K31" s="1098">
        <v>0</v>
      </c>
      <c r="L31" s="1097">
        <f>-$E$4</f>
        <v>-2.0369333344070331</v>
      </c>
      <c r="M31" s="1098">
        <v>0</v>
      </c>
      <c r="N31" s="1098"/>
      <c r="O31" s="1098">
        <v>-2.6</v>
      </c>
      <c r="P31" s="1098">
        <f t="shared" si="6"/>
        <v>2.6</v>
      </c>
      <c r="Q31" s="1098">
        <f t="shared" si="7"/>
        <v>6.9191282786675344E-3</v>
      </c>
      <c r="R31" s="1098"/>
      <c r="S31" s="29">
        <f t="shared" si="0"/>
        <v>3.3800000000000003</v>
      </c>
      <c r="T31" s="29">
        <f t="shared" si="1"/>
        <v>3.4047454734599331E-2</v>
      </c>
      <c r="U31" s="29">
        <f t="shared" si="2"/>
        <v>1.3586413536594387E-2</v>
      </c>
      <c r="V31" s="25">
        <v>24</v>
      </c>
      <c r="W31" s="30">
        <f t="shared" si="3"/>
        <v>1.2048484848484848</v>
      </c>
      <c r="X31" s="30">
        <f t="shared" si="4"/>
        <v>4.2087060146793989E-2</v>
      </c>
      <c r="Y31" s="30">
        <f t="shared" si="5"/>
        <v>1.6792736998570802E-2</v>
      </c>
      <c r="AA31" s="30">
        <f t="shared" si="8"/>
        <v>2.3520000000000003</v>
      </c>
      <c r="AB31" s="30">
        <f t="shared" si="9"/>
        <v>7.6857817494159458E-2</v>
      </c>
      <c r="AC31" s="30">
        <f t="shared" si="10"/>
        <v>2.643908921799085E-2</v>
      </c>
      <c r="AD31" s="31">
        <f t="shared" si="11"/>
        <v>3.2533333333333334</v>
      </c>
      <c r="AE31" s="31">
        <f t="shared" si="12"/>
        <v>9.4480650362805688E-2</v>
      </c>
      <c r="AF31" s="31">
        <f t="shared" si="13"/>
        <v>3.1178614619725879E-2</v>
      </c>
      <c r="AH31" s="31">
        <f t="shared" si="14"/>
        <v>4.3800000000000008</v>
      </c>
      <c r="AI31" s="31">
        <f t="shared" si="15"/>
        <v>0.1090909777551362</v>
      </c>
      <c r="AJ31" s="33">
        <f t="shared" si="16"/>
        <v>3.523638581490899E-2</v>
      </c>
    </row>
    <row r="32" spans="10:36">
      <c r="J32" s="1097">
        <f t="shared" ref="J32:J43" si="17">$E$4</f>
        <v>2.0369333344070331</v>
      </c>
      <c r="K32" s="1098">
        <v>0.2</v>
      </c>
      <c r="L32" s="1097">
        <f t="shared" ref="L32:L43" si="18">-$E$4</f>
        <v>-2.0369333344070331</v>
      </c>
      <c r="M32" s="1098">
        <v>0.2</v>
      </c>
      <c r="N32" s="1098"/>
      <c r="O32" s="1098">
        <v>-2.5</v>
      </c>
      <c r="P32" s="1098">
        <f t="shared" si="6"/>
        <v>2.5</v>
      </c>
      <c r="Q32" s="1098">
        <f t="shared" si="7"/>
        <v>8.7833869557776105E-3</v>
      </c>
      <c r="R32" s="1098"/>
      <c r="S32" s="29">
        <f t="shared" si="0"/>
        <v>3.125</v>
      </c>
      <c r="T32" s="29">
        <f t="shared" si="1"/>
        <v>4.393693362340742E-2</v>
      </c>
      <c r="U32" s="29">
        <f t="shared" si="2"/>
        <v>1.753274523428297E-2</v>
      </c>
      <c r="V32" s="25">
        <v>25</v>
      </c>
      <c r="W32" s="30">
        <f t="shared" si="3"/>
        <v>1.1893939393939394</v>
      </c>
      <c r="X32" s="30">
        <f t="shared" si="4"/>
        <v>5.2415862869366781E-2</v>
      </c>
      <c r="Y32" s="30">
        <f t="shared" si="5"/>
        <v>2.0913929284877345E-2</v>
      </c>
      <c r="AA32" s="30">
        <f t="shared" si="8"/>
        <v>2.25</v>
      </c>
      <c r="AB32" s="30">
        <f t="shared" si="9"/>
        <v>8.77914951989026E-2</v>
      </c>
      <c r="AC32" s="30">
        <f t="shared" si="10"/>
        <v>3.0200274348422491E-2</v>
      </c>
      <c r="AD32" s="31">
        <f t="shared" si="11"/>
        <v>3.0833333333333335</v>
      </c>
      <c r="AE32" s="31">
        <f t="shared" si="12"/>
        <v>0.10518626734842951</v>
      </c>
      <c r="AF32" s="31">
        <f t="shared" si="13"/>
        <v>3.4711468224981737E-2</v>
      </c>
      <c r="AH32" s="31">
        <f t="shared" si="14"/>
        <v>4.125</v>
      </c>
      <c r="AI32" s="31">
        <f t="shared" si="15"/>
        <v>0.11936144579814086</v>
      </c>
      <c r="AJ32" s="33">
        <f t="shared" si="16"/>
        <v>3.8553746992799495E-2</v>
      </c>
    </row>
    <row r="33" spans="10:36">
      <c r="J33" s="1097">
        <f t="shared" si="17"/>
        <v>2.0369333344070331</v>
      </c>
      <c r="K33" s="1098">
        <v>0.3</v>
      </c>
      <c r="L33" s="1097">
        <f t="shared" si="18"/>
        <v>-2.0369333344070331</v>
      </c>
      <c r="M33" s="1098">
        <v>0.3</v>
      </c>
      <c r="N33" s="1098"/>
      <c r="O33" s="1098">
        <v>-2.4</v>
      </c>
      <c r="P33" s="1098">
        <f t="shared" si="6"/>
        <v>2.4</v>
      </c>
      <c r="Q33" s="1098">
        <f t="shared" si="7"/>
        <v>1.1098123237666005E-2</v>
      </c>
      <c r="R33" s="1098"/>
      <c r="S33" s="29">
        <f t="shared" si="0"/>
        <v>2.88</v>
      </c>
      <c r="T33" s="29">
        <f t="shared" si="1"/>
        <v>5.6134762834133725E-2</v>
      </c>
      <c r="U33" s="29">
        <f t="shared" si="2"/>
        <v>2.2400208990311327E-2</v>
      </c>
      <c r="V33" s="25">
        <v>26</v>
      </c>
      <c r="W33" s="30">
        <f t="shared" si="3"/>
        <v>1.1745454545454546</v>
      </c>
      <c r="X33" s="30">
        <f t="shared" si="4"/>
        <v>6.4895250844901747E-2</v>
      </c>
      <c r="Y33" s="30">
        <f t="shared" si="5"/>
        <v>2.58932050871158E-2</v>
      </c>
      <c r="AA33" s="30">
        <f t="shared" si="8"/>
        <v>2.1520000000000001</v>
      </c>
      <c r="AB33" s="30">
        <f t="shared" si="9"/>
        <v>0.10033979260018526</v>
      </c>
      <c r="AC33" s="30">
        <f t="shared" si="10"/>
        <v>3.4516888654463729E-2</v>
      </c>
      <c r="AD33" s="31">
        <f t="shared" si="11"/>
        <v>2.92</v>
      </c>
      <c r="AE33" s="31">
        <f t="shared" si="12"/>
        <v>0.11728279226871835</v>
      </c>
      <c r="AF33" s="31">
        <f t="shared" si="13"/>
        <v>3.870332144867706E-2</v>
      </c>
      <c r="AH33" s="31">
        <f t="shared" si="14"/>
        <v>3.88</v>
      </c>
      <c r="AI33" s="31">
        <f t="shared" si="15"/>
        <v>0.13084357798113647</v>
      </c>
      <c r="AJ33" s="33">
        <f t="shared" si="16"/>
        <v>4.2262475687907079E-2</v>
      </c>
    </row>
    <row r="34" spans="10:36">
      <c r="J34" s="1097">
        <f t="shared" si="17"/>
        <v>2.0369333344070331</v>
      </c>
      <c r="K34" s="1098">
        <v>0.4</v>
      </c>
      <c r="L34" s="1097">
        <f t="shared" si="18"/>
        <v>-2.0369333344070331</v>
      </c>
      <c r="M34" s="1098">
        <v>0.4</v>
      </c>
      <c r="N34" s="1098"/>
      <c r="O34" s="1098">
        <v>-2.2999999999999998</v>
      </c>
      <c r="P34" s="1098">
        <f t="shared" si="6"/>
        <v>2.2999999999999998</v>
      </c>
      <c r="Q34" s="1098">
        <f t="shared" si="7"/>
        <v>1.3954895799747362E-2</v>
      </c>
      <c r="R34" s="1098"/>
      <c r="S34" s="29">
        <f t="shared" si="0"/>
        <v>2.6449999999999996</v>
      </c>
      <c r="T34" s="29">
        <f t="shared" si="1"/>
        <v>7.1005353739637012E-2</v>
      </c>
      <c r="U34" s="29">
        <f t="shared" si="2"/>
        <v>2.8334220773294165E-2</v>
      </c>
      <c r="V34" s="25">
        <v>27</v>
      </c>
      <c r="W34" s="30">
        <f t="shared" si="3"/>
        <v>1.1603030303030302</v>
      </c>
      <c r="X34" s="30">
        <f t="shared" si="4"/>
        <v>7.9851991159221675E-2</v>
      </c>
      <c r="Y34" s="30">
        <f t="shared" si="5"/>
        <v>3.1860944472529448E-2</v>
      </c>
      <c r="AA34" s="30">
        <f t="shared" si="8"/>
        <v>2.0579999999999998</v>
      </c>
      <c r="AB34" s="30">
        <f t="shared" si="9"/>
        <v>0.11472653806708358</v>
      </c>
      <c r="AC34" s="30">
        <f t="shared" si="10"/>
        <v>3.9465929095076749E-2</v>
      </c>
      <c r="AD34" s="31">
        <f t="shared" si="11"/>
        <v>2.7633333333333328</v>
      </c>
      <c r="AE34" s="31">
        <f t="shared" si="12"/>
        <v>0.13095842651995449</v>
      </c>
      <c r="AF34" s="31">
        <f t="shared" si="13"/>
        <v>4.3216280751584984E-2</v>
      </c>
      <c r="AH34" s="31">
        <f t="shared" si="14"/>
        <v>3.6449999999999996</v>
      </c>
      <c r="AI34" s="31">
        <f t="shared" si="15"/>
        <v>0.14369898515196824</v>
      </c>
      <c r="AJ34" s="33">
        <f t="shared" si="16"/>
        <v>4.6414772204085741E-2</v>
      </c>
    </row>
    <row r="35" spans="10:36">
      <c r="J35" s="1097">
        <f t="shared" si="17"/>
        <v>2.0369333344070331</v>
      </c>
      <c r="K35" s="1098">
        <v>0.5</v>
      </c>
      <c r="L35" s="1097">
        <f t="shared" si="18"/>
        <v>-2.0369333344070331</v>
      </c>
      <c r="M35" s="1098">
        <v>0.5</v>
      </c>
      <c r="N35" s="1098"/>
      <c r="O35" s="1098">
        <v>-2.2000000000000002</v>
      </c>
      <c r="P35" s="1098">
        <f t="shared" si="6"/>
        <v>2.2000000000000002</v>
      </c>
      <c r="Q35" s="1098">
        <f t="shared" si="7"/>
        <v>1.7458499816741524E-2</v>
      </c>
      <c r="R35" s="1098"/>
      <c r="S35" s="29">
        <f t="shared" si="0"/>
        <v>2.4200000000000004</v>
      </c>
      <c r="T35" s="29">
        <f t="shared" si="1"/>
        <v>8.8921617459386301E-2</v>
      </c>
      <c r="U35" s="29">
        <f t="shared" si="2"/>
        <v>3.5483588319991669E-2</v>
      </c>
      <c r="V35" s="25">
        <v>28</v>
      </c>
      <c r="W35" s="30">
        <f t="shared" si="3"/>
        <v>1.1466666666666667</v>
      </c>
      <c r="X35" s="30">
        <f t="shared" si="4"/>
        <v>9.7626519508822465E-2</v>
      </c>
      <c r="Y35" s="30">
        <f t="shared" si="5"/>
        <v>3.8952981284020166E-2</v>
      </c>
      <c r="AA35" s="30">
        <f t="shared" si="8"/>
        <v>1.9680000000000002</v>
      </c>
      <c r="AB35" s="30">
        <f t="shared" si="9"/>
        <v>0.1311972456924648</v>
      </c>
      <c r="AC35" s="30">
        <f t="shared" si="10"/>
        <v>4.5131852518207886E-2</v>
      </c>
      <c r="AD35" s="31">
        <f t="shared" si="11"/>
        <v>2.6133333333333333</v>
      </c>
      <c r="AE35" s="31">
        <f t="shared" si="12"/>
        <v>0.14642336526447314</v>
      </c>
      <c r="AF35" s="31">
        <f t="shared" si="13"/>
        <v>4.8319710537276135E-2</v>
      </c>
      <c r="AH35" s="31">
        <f t="shared" si="14"/>
        <v>3.4200000000000004</v>
      </c>
      <c r="AI35" s="31">
        <f t="shared" si="15"/>
        <v>0.15811054691107457</v>
      </c>
      <c r="AJ35" s="33">
        <f t="shared" si="16"/>
        <v>5.1069706652277086E-2</v>
      </c>
    </row>
    <row r="36" spans="10:36">
      <c r="J36" s="1097">
        <f t="shared" si="17"/>
        <v>2.0369333344070331</v>
      </c>
      <c r="K36" s="1098">
        <v>0.6</v>
      </c>
      <c r="L36" s="1097">
        <f t="shared" si="18"/>
        <v>-2.0369333344070331</v>
      </c>
      <c r="M36" s="1098">
        <v>0.6</v>
      </c>
      <c r="N36" s="1098"/>
      <c r="O36" s="1098">
        <v>-2.1</v>
      </c>
      <c r="P36" s="1098">
        <f t="shared" si="6"/>
        <v>2.1</v>
      </c>
      <c r="Q36" s="1098">
        <f t="shared" si="7"/>
        <v>2.1727308398475292E-2</v>
      </c>
      <c r="R36" s="1098"/>
      <c r="S36" s="29">
        <f t="shared" si="0"/>
        <v>2.2050000000000001</v>
      </c>
      <c r="T36" s="29">
        <f t="shared" si="1"/>
        <v>0.11025052530448522</v>
      </c>
      <c r="U36" s="29">
        <f t="shared" si="2"/>
        <v>4.3994749125587679E-2</v>
      </c>
      <c r="V36" s="25">
        <v>29</v>
      </c>
      <c r="W36" s="30">
        <f t="shared" si="3"/>
        <v>1.1336363636363636</v>
      </c>
      <c r="X36" s="30">
        <f t="shared" si="4"/>
        <v>0.11856211515814799</v>
      </c>
      <c r="Y36" s="30">
        <f t="shared" si="5"/>
        <v>4.7306283948101054E-2</v>
      </c>
      <c r="AA36" s="30">
        <f t="shared" si="8"/>
        <v>1.8820000000000001</v>
      </c>
      <c r="AB36" s="30">
        <f t="shared" si="9"/>
        <v>0.15001723019897104</v>
      </c>
      <c r="AC36" s="30">
        <f t="shared" si="10"/>
        <v>5.1605927188446032E-2</v>
      </c>
      <c r="AD36" s="31">
        <f t="shared" si="11"/>
        <v>2.4699999999999998</v>
      </c>
      <c r="AE36" s="31">
        <f t="shared" si="12"/>
        <v>0.16391024275106955</v>
      </c>
      <c r="AF36" s="31">
        <f t="shared" si="13"/>
        <v>5.4090380107852956E-2</v>
      </c>
      <c r="AH36" s="31">
        <f t="shared" si="14"/>
        <v>3.2050000000000001</v>
      </c>
      <c r="AI36" s="31">
        <f t="shared" si="15"/>
        <v>0.17428417269202676</v>
      </c>
      <c r="AJ36" s="33">
        <f t="shared" si="16"/>
        <v>5.6293787779524644E-2</v>
      </c>
    </row>
    <row r="37" spans="10:36">
      <c r="J37" s="1097">
        <f t="shared" si="17"/>
        <v>2.0369333344070331</v>
      </c>
      <c r="K37" s="1098">
        <v>0.7</v>
      </c>
      <c r="L37" s="1097">
        <f t="shared" si="18"/>
        <v>-2.0369333344070331</v>
      </c>
      <c r="M37" s="1098">
        <v>0.7</v>
      </c>
      <c r="N37" s="1098"/>
      <c r="O37" s="1098">
        <v>-2</v>
      </c>
      <c r="P37" s="1098">
        <f t="shared" si="6"/>
        <v>2</v>
      </c>
      <c r="Q37" s="1098">
        <f t="shared" si="7"/>
        <v>2.6893115169584317E-2</v>
      </c>
      <c r="R37" s="1098"/>
      <c r="S37" s="29">
        <f t="shared" si="0"/>
        <v>2</v>
      </c>
      <c r="T37" s="29">
        <f t="shared" si="1"/>
        <v>0.1353352832366127</v>
      </c>
      <c r="U37" s="29">
        <f t="shared" si="2"/>
        <v>5.4004657278425724E-2</v>
      </c>
      <c r="V37" s="25">
        <v>30</v>
      </c>
      <c r="W37" s="30">
        <f t="shared" si="3"/>
        <v>1.1212121212121211</v>
      </c>
      <c r="X37" s="30">
        <f t="shared" si="4"/>
        <v>0.1429906593592575</v>
      </c>
      <c r="Y37" s="30">
        <f t="shared" si="5"/>
        <v>5.7053273084343749E-2</v>
      </c>
      <c r="AA37" s="30">
        <f t="shared" si="8"/>
        <v>1.8</v>
      </c>
      <c r="AB37" s="30">
        <f t="shared" si="9"/>
        <v>0.17146776406035663</v>
      </c>
      <c r="AC37" s="30">
        <f t="shared" si="10"/>
        <v>5.8984910836762675E-2</v>
      </c>
      <c r="AD37" s="31">
        <f t="shared" si="11"/>
        <v>2.333333333333333</v>
      </c>
      <c r="AE37" s="31">
        <f t="shared" si="12"/>
        <v>0.18367346938775517</v>
      </c>
      <c r="AF37" s="31">
        <f t="shared" si="13"/>
        <v>6.061224489795921E-2</v>
      </c>
      <c r="AH37" s="31">
        <f t="shared" si="14"/>
        <v>3</v>
      </c>
      <c r="AI37" s="31">
        <f t="shared" si="15"/>
        <v>0.19245008972987526</v>
      </c>
      <c r="AJ37" s="33">
        <f t="shared" si="16"/>
        <v>6.2161378982749711E-2</v>
      </c>
    </row>
    <row r="38" spans="10:36">
      <c r="J38" s="1097">
        <f t="shared" si="17"/>
        <v>2.0369333344070331</v>
      </c>
      <c r="K38" s="1098">
        <v>0.8</v>
      </c>
      <c r="L38" s="1097">
        <f t="shared" si="18"/>
        <v>-2.0369333344070331</v>
      </c>
      <c r="M38" s="1098">
        <v>0.8</v>
      </c>
      <c r="N38" s="1098"/>
      <c r="O38" s="1098">
        <v>-1.9</v>
      </c>
      <c r="P38" s="1098">
        <f t="shared" si="6"/>
        <v>1.9</v>
      </c>
      <c r="Q38" s="1098">
        <f t="shared" si="7"/>
        <v>3.3100336075323998E-2</v>
      </c>
      <c r="R38" s="1098"/>
      <c r="S38" s="29">
        <f t="shared" si="0"/>
        <v>1.8049999999999999</v>
      </c>
      <c r="T38" s="29">
        <f t="shared" si="1"/>
        <v>0.1644744565771549</v>
      </c>
      <c r="U38" s="29">
        <f t="shared" si="2"/>
        <v>6.563245331208338E-2</v>
      </c>
      <c r="V38" s="25">
        <v>31</v>
      </c>
      <c r="W38" s="30">
        <f t="shared" si="3"/>
        <v>1.1093939393939394</v>
      </c>
      <c r="X38" s="30">
        <f t="shared" si="4"/>
        <v>0.17121491199104341</v>
      </c>
      <c r="Y38" s="30">
        <f t="shared" si="5"/>
        <v>6.8314749884426318E-2</v>
      </c>
      <c r="AA38" s="30">
        <f t="shared" si="8"/>
        <v>1.722</v>
      </c>
      <c r="AB38" s="30">
        <f t="shared" si="9"/>
        <v>0.19583962039225075</v>
      </c>
      <c r="AC38" s="30">
        <f t="shared" si="10"/>
        <v>6.7368829414934259E-2</v>
      </c>
      <c r="AD38" s="31">
        <f t="shared" si="11"/>
        <v>2.2033333333333331</v>
      </c>
      <c r="AE38" s="31">
        <f t="shared" si="12"/>
        <v>0.20598689465601336</v>
      </c>
      <c r="AF38" s="31">
        <f t="shared" si="13"/>
        <v>6.7975675236484415E-2</v>
      </c>
      <c r="AH38" s="31">
        <f t="shared" si="14"/>
        <v>2.8049999999999997</v>
      </c>
      <c r="AI38" s="31">
        <f t="shared" si="15"/>
        <v>0.2128632563374446</v>
      </c>
      <c r="AJ38" s="33">
        <f t="shared" si="16"/>
        <v>6.8754831796994612E-2</v>
      </c>
    </row>
    <row r="39" spans="10:36">
      <c r="J39" s="1097">
        <f t="shared" si="17"/>
        <v>2.0369333344070331</v>
      </c>
      <c r="K39" s="1098">
        <v>0.9</v>
      </c>
      <c r="L39" s="1097">
        <f t="shared" si="18"/>
        <v>-2.0369333344070331</v>
      </c>
      <c r="M39" s="1098">
        <v>0.9</v>
      </c>
      <c r="N39" s="1098"/>
      <c r="O39" s="1098">
        <v>-1.8</v>
      </c>
      <c r="P39" s="1098">
        <f t="shared" si="6"/>
        <v>1.8</v>
      </c>
      <c r="Q39" s="1098">
        <f t="shared" si="7"/>
        <v>4.0504463823450167E-2</v>
      </c>
      <c r="R39" s="1098"/>
      <c r="S39" s="29">
        <f t="shared" ref="S39:S70" si="19">POWER(O39-0,2)/2</f>
        <v>1.62</v>
      </c>
      <c r="T39" s="29">
        <f t="shared" ref="T39:T70" si="20">EXP(-S39)</f>
        <v>0.19789869908361465</v>
      </c>
      <c r="U39" s="29">
        <f t="shared" ref="U39:U70" si="21">$S$3*T39</f>
        <v>7.8970178095918747E-2</v>
      </c>
      <c r="V39" s="25">
        <v>32</v>
      </c>
      <c r="W39" s="30">
        <f t="shared" ref="W39:W70" si="22">(1+POWER(O39,2)/$E$2)</f>
        <v>1.0981818181818181</v>
      </c>
      <c r="X39" s="30">
        <f t="shared" ref="X39:X70" si="23">POWER(W39,-(($E$2+1)/2))</f>
        <v>0.20348751343148547</v>
      </c>
      <c r="Y39" s="30">
        <f t="shared" ref="Y39:Y70" si="24">X39*$W$3</f>
        <v>8.1191517859162704E-2</v>
      </c>
      <c r="AA39" s="30">
        <f t="shared" si="8"/>
        <v>1.6480000000000001</v>
      </c>
      <c r="AB39" s="30">
        <f t="shared" si="9"/>
        <v>0.22342325667801741</v>
      </c>
      <c r="AC39" s="30">
        <f t="shared" si="10"/>
        <v>7.6857600297237982E-2</v>
      </c>
      <c r="AD39" s="31">
        <f t="shared" si="11"/>
        <v>2.08</v>
      </c>
      <c r="AE39" s="31">
        <f t="shared" si="12"/>
        <v>0.23113905325443784</v>
      </c>
      <c r="AF39" s="31">
        <f t="shared" si="13"/>
        <v>7.6275887573964488E-2</v>
      </c>
      <c r="AH39" s="31">
        <f t="shared" si="14"/>
        <v>2.62</v>
      </c>
      <c r="AI39" s="31">
        <f t="shared" si="15"/>
        <v>0.23580231420428069</v>
      </c>
      <c r="AJ39" s="33">
        <f t="shared" si="16"/>
        <v>7.616414748798267E-2</v>
      </c>
    </row>
    <row r="40" spans="10:36">
      <c r="J40" s="1097">
        <f t="shared" si="17"/>
        <v>2.0369333344070331</v>
      </c>
      <c r="K40" s="1098">
        <v>1</v>
      </c>
      <c r="L40" s="1097">
        <f t="shared" si="18"/>
        <v>-2.0369333344070331</v>
      </c>
      <c r="M40" s="1098">
        <v>1</v>
      </c>
      <c r="N40" s="1098"/>
      <c r="O40" s="1098">
        <v>-1.7</v>
      </c>
      <c r="P40" s="1098">
        <f t="shared" si="6"/>
        <v>1.7</v>
      </c>
      <c r="Q40" s="1098">
        <f t="shared" si="7"/>
        <v>4.9269604329274429E-2</v>
      </c>
      <c r="R40" s="1098"/>
      <c r="S40" s="29">
        <f t="shared" si="19"/>
        <v>1.4449999999999998</v>
      </c>
      <c r="T40" s="29">
        <f t="shared" si="20"/>
        <v>0.23574607655586358</v>
      </c>
      <c r="U40" s="29">
        <f t="shared" si="21"/>
        <v>9.4072925881967362E-2</v>
      </c>
      <c r="V40" s="25">
        <v>33</v>
      </c>
      <c r="W40" s="30">
        <f t="shared" si="22"/>
        <v>1.0875757575757576</v>
      </c>
      <c r="X40" s="30">
        <f t="shared" si="23"/>
        <v>0.23998725942423277</v>
      </c>
      <c r="Y40" s="30">
        <f t="shared" si="24"/>
        <v>9.5754916510268878E-2</v>
      </c>
      <c r="AA40" s="30">
        <f t="shared" si="8"/>
        <v>1.5779999999999998</v>
      </c>
      <c r="AB40" s="30">
        <f t="shared" si="9"/>
        <v>0.25449485297291807</v>
      </c>
      <c r="AC40" s="30">
        <f t="shared" si="10"/>
        <v>8.7546229422683808E-2</v>
      </c>
      <c r="AD40" s="31">
        <f t="shared" si="11"/>
        <v>1.9633333333333334</v>
      </c>
      <c r="AE40" s="31">
        <f t="shared" si="12"/>
        <v>0.25942505642494978</v>
      </c>
      <c r="AF40" s="31">
        <f t="shared" si="13"/>
        <v>8.5610268620233437E-2</v>
      </c>
      <c r="AH40" s="31">
        <f t="shared" si="14"/>
        <v>2.4449999999999998</v>
      </c>
      <c r="AI40" s="31">
        <f t="shared" si="15"/>
        <v>0.26156624923970528</v>
      </c>
      <c r="AJ40" s="33">
        <f t="shared" si="16"/>
        <v>8.4485898504424811E-2</v>
      </c>
    </row>
    <row r="41" spans="10:36">
      <c r="J41" s="1097">
        <f t="shared" si="17"/>
        <v>2.0369333344070331</v>
      </c>
      <c r="K41" s="1098">
        <v>1.1000000000000001</v>
      </c>
      <c r="L41" s="1097">
        <f t="shared" si="18"/>
        <v>-2.0369333344070331</v>
      </c>
      <c r="M41" s="1098">
        <v>1.1000000000000001</v>
      </c>
      <c r="N41" s="1098"/>
      <c r="O41" s="1098">
        <v>-1.6</v>
      </c>
      <c r="P41" s="1098">
        <f t="shared" si="6"/>
        <v>1.6</v>
      </c>
      <c r="Q41" s="1098">
        <f t="shared" si="7"/>
        <v>5.9565078476284672E-2</v>
      </c>
      <c r="R41" s="1098"/>
      <c r="S41" s="29">
        <f t="shared" si="19"/>
        <v>1.2800000000000002</v>
      </c>
      <c r="T41" s="29">
        <f t="shared" si="20"/>
        <v>0.27803730045319408</v>
      </c>
      <c r="U41" s="29">
        <f t="shared" si="21"/>
        <v>0.11094896144223894</v>
      </c>
      <c r="V41" s="25">
        <v>34</v>
      </c>
      <c r="W41" s="30">
        <f t="shared" si="22"/>
        <v>1.0775757575757576</v>
      </c>
      <c r="X41" s="30">
        <f t="shared" si="23"/>
        <v>0.28079358962922918</v>
      </c>
      <c r="Y41" s="30">
        <f t="shared" si="24"/>
        <v>0.11203664226206245</v>
      </c>
      <c r="AA41" s="30">
        <f t="shared" si="8"/>
        <v>1.512</v>
      </c>
      <c r="AB41" s="30">
        <f t="shared" si="9"/>
        <v>0.28929746392863326</v>
      </c>
      <c r="AC41" s="30">
        <f t="shared" si="10"/>
        <v>9.9518327591449837E-2</v>
      </c>
      <c r="AD41" s="31">
        <f t="shared" si="11"/>
        <v>1.8533333333333335</v>
      </c>
      <c r="AE41" s="31">
        <f t="shared" si="12"/>
        <v>0.29113399927539974</v>
      </c>
      <c r="AF41" s="31">
        <f t="shared" si="13"/>
        <v>9.6074219760881915E-2</v>
      </c>
      <c r="AH41" s="31">
        <f t="shared" si="14"/>
        <v>2.2800000000000002</v>
      </c>
      <c r="AI41" s="31">
        <f t="shared" si="15"/>
        <v>0.29046762216338673</v>
      </c>
      <c r="AJ41" s="33">
        <f t="shared" si="16"/>
        <v>9.3821041958773915E-2</v>
      </c>
    </row>
    <row r="42" spans="10:36">
      <c r="J42" s="1097">
        <f t="shared" si="17"/>
        <v>2.0369333344070331</v>
      </c>
      <c r="K42" s="1098">
        <v>1.2</v>
      </c>
      <c r="L42" s="1097">
        <f t="shared" si="18"/>
        <v>-2.0369333344070331</v>
      </c>
      <c r="M42" s="1098">
        <v>1.2</v>
      </c>
      <c r="N42" s="1098"/>
      <c r="O42" s="1098">
        <v>-1.5</v>
      </c>
      <c r="P42" s="1098">
        <f t="shared" si="6"/>
        <v>1.5</v>
      </c>
      <c r="Q42" s="1098">
        <f t="shared" si="7"/>
        <v>7.1560933054760634E-2</v>
      </c>
      <c r="R42" s="1098"/>
      <c r="S42" s="29">
        <f t="shared" si="19"/>
        <v>1.125</v>
      </c>
      <c r="T42" s="29">
        <f t="shared" si="20"/>
        <v>0.32465246735834974</v>
      </c>
      <c r="U42" s="29">
        <f t="shared" si="21"/>
        <v>0.12955043810437589</v>
      </c>
      <c r="V42" s="25">
        <v>35</v>
      </c>
      <c r="W42" s="30">
        <f t="shared" si="22"/>
        <v>1.0681818181818181</v>
      </c>
      <c r="X42" s="30">
        <f t="shared" si="23"/>
        <v>0.32586064691315558</v>
      </c>
      <c r="Y42" s="30">
        <f t="shared" si="24"/>
        <v>0.13001839811834909</v>
      </c>
      <c r="AA42" s="30">
        <f t="shared" si="8"/>
        <v>1.45</v>
      </c>
      <c r="AB42" s="30">
        <f t="shared" si="9"/>
        <v>0.32801672885317151</v>
      </c>
      <c r="AC42" s="30">
        <f t="shared" si="10"/>
        <v>0.11283775472549099</v>
      </c>
      <c r="AD42" s="31">
        <f t="shared" si="11"/>
        <v>1.75</v>
      </c>
      <c r="AE42" s="31">
        <f t="shared" si="12"/>
        <v>0.32653061224489793</v>
      </c>
      <c r="AF42" s="31">
        <f t="shared" si="13"/>
        <v>0.10775510204081633</v>
      </c>
      <c r="AH42" s="31">
        <f t="shared" si="14"/>
        <v>2.125</v>
      </c>
      <c r="AI42" s="31">
        <f t="shared" si="15"/>
        <v>0.32282086615060479</v>
      </c>
      <c r="AJ42" s="33">
        <f t="shared" si="16"/>
        <v>0.10427113976664536</v>
      </c>
    </row>
    <row r="43" spans="10:36">
      <c r="J43" s="1097">
        <f t="shared" si="17"/>
        <v>2.0369333344070331</v>
      </c>
      <c r="K43" s="1098">
        <v>1.3</v>
      </c>
      <c r="L43" s="1097">
        <f t="shared" si="18"/>
        <v>-2.0369333344070331</v>
      </c>
      <c r="M43" s="1098">
        <v>1.3</v>
      </c>
      <c r="N43" s="1098"/>
      <c r="O43" s="1098">
        <v>-1.4</v>
      </c>
      <c r="P43" s="1098">
        <f t="shared" si="6"/>
        <v>1.4</v>
      </c>
      <c r="Q43" s="1098">
        <f t="shared" si="7"/>
        <v>8.5422525104917602E-2</v>
      </c>
      <c r="R43" s="1098"/>
      <c r="S43" s="29">
        <f t="shared" si="19"/>
        <v>0.97999999999999987</v>
      </c>
      <c r="T43" s="29">
        <f t="shared" si="20"/>
        <v>0.37531109885139957</v>
      </c>
      <c r="U43" s="29">
        <f t="shared" si="21"/>
        <v>0.14976543279421664</v>
      </c>
      <c r="V43" s="25">
        <v>36</v>
      </c>
      <c r="W43" s="30">
        <f t="shared" si="22"/>
        <v>1.0593939393939393</v>
      </c>
      <c r="X43" s="30">
        <f t="shared" si="23"/>
        <v>0.37499266303072593</v>
      </c>
      <c r="Y43" s="30">
        <f t="shared" si="24"/>
        <v>0.14962207254925966</v>
      </c>
      <c r="AA43" s="30">
        <f t="shared" si="8"/>
        <v>1.3919999999999999</v>
      </c>
      <c r="AB43" s="30">
        <f t="shared" si="9"/>
        <v>0.370750968484578</v>
      </c>
      <c r="AC43" s="30">
        <f t="shared" si="10"/>
        <v>0.12753833315869481</v>
      </c>
      <c r="AD43" s="31">
        <f t="shared" si="11"/>
        <v>1.6533333333333333</v>
      </c>
      <c r="AE43" s="31">
        <f t="shared" si="12"/>
        <v>0.36582986472424561</v>
      </c>
      <c r="AF43" s="31">
        <f t="shared" si="13"/>
        <v>0.12072385535900106</v>
      </c>
      <c r="AH43" s="31">
        <f t="shared" si="14"/>
        <v>1.98</v>
      </c>
      <c r="AI43" s="31">
        <f t="shared" si="15"/>
        <v>0.35892376490843508</v>
      </c>
      <c r="AJ43" s="33">
        <f t="shared" si="16"/>
        <v>0.11593237606542453</v>
      </c>
    </row>
    <row r="44" spans="10:36">
      <c r="O44" s="1098">
        <v>-1.3</v>
      </c>
      <c r="P44" s="1098">
        <f t="shared" si="6"/>
        <v>1.3</v>
      </c>
      <c r="Q44" s="1098">
        <f t="shared" si="7"/>
        <v>0.101304130882446</v>
      </c>
      <c r="S44" s="29">
        <f t="shared" si="19"/>
        <v>0.84500000000000008</v>
      </c>
      <c r="T44" s="29">
        <f t="shared" si="20"/>
        <v>0.42955735821073909</v>
      </c>
      <c r="U44" s="29">
        <f t="shared" si="21"/>
        <v>0.17141204685727557</v>
      </c>
      <c r="V44" s="25">
        <v>37</v>
      </c>
      <c r="W44" s="30">
        <f t="shared" si="22"/>
        <v>1.0512121212121213</v>
      </c>
      <c r="X44" s="30">
        <f t="shared" si="23"/>
        <v>0.42782275553351296</v>
      </c>
      <c r="Y44" s="30">
        <f t="shared" si="24"/>
        <v>0.17070127945787167</v>
      </c>
      <c r="AA44" s="30">
        <f t="shared" si="8"/>
        <v>1.3380000000000001</v>
      </c>
      <c r="AB44" s="30">
        <f t="shared" si="9"/>
        <v>0.41747614037857644</v>
      </c>
      <c r="AC44" s="30">
        <f t="shared" si="10"/>
        <v>0.14361179229023027</v>
      </c>
      <c r="AD44" s="31">
        <f t="shared" si="11"/>
        <v>1.5633333333333335</v>
      </c>
      <c r="AE44" s="31">
        <f t="shared" si="12"/>
        <v>0.40916344261028081</v>
      </c>
      <c r="AF44" s="31">
        <f t="shared" si="13"/>
        <v>0.13502393606139268</v>
      </c>
      <c r="AH44" s="31">
        <f t="shared" si="14"/>
        <v>1.8450000000000002</v>
      </c>
      <c r="AI44" s="31">
        <f t="shared" si="15"/>
        <v>0.39902990451615727</v>
      </c>
      <c r="AJ44" s="33">
        <f t="shared" si="16"/>
        <v>0.1288866591587188</v>
      </c>
    </row>
    <row r="45" spans="10:36">
      <c r="O45" s="1098">
        <v>-1.2</v>
      </c>
      <c r="P45" s="1098">
        <f t="shared" si="6"/>
        <v>1.2</v>
      </c>
      <c r="Q45" s="1098">
        <f t="shared" si="7"/>
        <v>0.1193418449492466</v>
      </c>
      <c r="S45" s="29">
        <f t="shared" si="19"/>
        <v>0.72</v>
      </c>
      <c r="T45" s="29">
        <f t="shared" si="20"/>
        <v>0.48675225595997168</v>
      </c>
      <c r="U45" s="29">
        <f t="shared" si="21"/>
        <v>0.1942352957333402</v>
      </c>
      <c r="V45" s="25">
        <v>38</v>
      </c>
      <c r="W45" s="30">
        <f t="shared" si="22"/>
        <v>1.0436363636363637</v>
      </c>
      <c r="X45" s="30">
        <f t="shared" si="23"/>
        <v>0.48379742291280986</v>
      </c>
      <c r="Y45" s="30">
        <f t="shared" si="24"/>
        <v>0.19303517174221113</v>
      </c>
      <c r="AA45" s="30">
        <f t="shared" si="8"/>
        <v>1.288</v>
      </c>
      <c r="AB45" s="30">
        <f t="shared" si="9"/>
        <v>0.46800706686178084</v>
      </c>
      <c r="AC45" s="30">
        <f t="shared" si="10"/>
        <v>0.1609944310004526</v>
      </c>
      <c r="AD45" s="31">
        <f t="shared" si="11"/>
        <v>1.48</v>
      </c>
      <c r="AE45" s="31">
        <f t="shared" si="12"/>
        <v>0.45653761869978088</v>
      </c>
      <c r="AF45" s="31">
        <f t="shared" si="13"/>
        <v>0.15065741417092771</v>
      </c>
      <c r="AH45" s="31">
        <f t="shared" si="14"/>
        <v>1.72</v>
      </c>
      <c r="AI45" s="31">
        <f t="shared" si="15"/>
        <v>0.44330979747850197</v>
      </c>
      <c r="AJ45" s="33">
        <f t="shared" si="16"/>
        <v>0.14318906458555614</v>
      </c>
    </row>
    <row r="46" spans="10:36">
      <c r="O46" s="1098">
        <v>-1.1000000000000001</v>
      </c>
      <c r="P46" s="1098">
        <f t="shared" si="6"/>
        <v>1.1000000000000001</v>
      </c>
      <c r="Q46" s="1098">
        <f t="shared" si="7"/>
        <v>0.13964601360944051</v>
      </c>
      <c r="S46" s="29">
        <f t="shared" si="19"/>
        <v>0.60500000000000009</v>
      </c>
      <c r="T46" s="29">
        <f t="shared" si="20"/>
        <v>0.5460744266397094</v>
      </c>
      <c r="U46" s="29">
        <f t="shared" si="21"/>
        <v>0.21790741892216439</v>
      </c>
      <c r="V46" s="25">
        <v>39</v>
      </c>
      <c r="W46" s="30">
        <f t="shared" si="22"/>
        <v>1.0366666666666666</v>
      </c>
      <c r="X46" s="30">
        <f t="shared" si="23"/>
        <v>0.54216904344665862</v>
      </c>
      <c r="Y46" s="30">
        <f t="shared" si="24"/>
        <v>0.2163254483352168</v>
      </c>
      <c r="AA46" s="30">
        <f t="shared" si="8"/>
        <v>1.242</v>
      </c>
      <c r="AB46" s="30">
        <f t="shared" si="9"/>
        <v>0.52195758429862393</v>
      </c>
      <c r="AC46" s="30">
        <f t="shared" si="10"/>
        <v>0.17955340899872663</v>
      </c>
      <c r="AD46" s="31">
        <f t="shared" si="11"/>
        <v>1.4033333333333333</v>
      </c>
      <c r="AE46" s="31">
        <f t="shared" si="12"/>
        <v>0.50778318786285348</v>
      </c>
      <c r="AF46" s="31">
        <f t="shared" si="13"/>
        <v>0.16756845199474166</v>
      </c>
      <c r="AH46" s="31">
        <f t="shared" si="14"/>
        <v>1.605</v>
      </c>
      <c r="AI46" s="31">
        <f t="shared" si="15"/>
        <v>0.49179877754757534</v>
      </c>
      <c r="AJ46" s="33">
        <f t="shared" si="16"/>
        <v>0.15885100514786685</v>
      </c>
    </row>
    <row r="47" spans="10:36">
      <c r="J47" s="341" t="s">
        <v>713</v>
      </c>
      <c r="K47" s="340">
        <v>95</v>
      </c>
      <c r="L47" s="340"/>
      <c r="M47" s="340"/>
      <c r="O47" s="1098">
        <v>-1</v>
      </c>
      <c r="P47" s="1098">
        <f t="shared" si="6"/>
        <v>1</v>
      </c>
      <c r="Q47" s="1098">
        <f t="shared" si="7"/>
        <v>0.16229356376613008</v>
      </c>
      <c r="S47" s="29">
        <f t="shared" si="19"/>
        <v>0.5</v>
      </c>
      <c r="T47" s="29">
        <f t="shared" si="20"/>
        <v>0.60653065971263342</v>
      </c>
      <c r="U47" s="29">
        <f t="shared" si="21"/>
        <v>0.24203208227207357</v>
      </c>
      <c r="V47" s="25">
        <v>40</v>
      </c>
      <c r="W47" s="30">
        <f t="shared" si="22"/>
        <v>1.0303030303030303</v>
      </c>
      <c r="X47" s="30">
        <f t="shared" si="23"/>
        <v>0.60199847099944137</v>
      </c>
      <c r="Y47" s="30">
        <f t="shared" si="24"/>
        <v>0.24019738992877712</v>
      </c>
      <c r="AA47" s="30">
        <f t="shared" si="8"/>
        <v>1.2</v>
      </c>
      <c r="AB47" s="30">
        <f t="shared" si="9"/>
        <v>0.57870370370370372</v>
      </c>
      <c r="AC47" s="30">
        <f t="shared" si="10"/>
        <v>0.19907407407407407</v>
      </c>
      <c r="AD47" s="31">
        <f t="shared" si="11"/>
        <v>1.3333333333333333</v>
      </c>
      <c r="AE47" s="31">
        <f t="shared" si="12"/>
        <v>0.5625</v>
      </c>
      <c r="AF47" s="31">
        <f t="shared" si="13"/>
        <v>0.18562500000000001</v>
      </c>
      <c r="AH47" s="31">
        <f t="shared" si="14"/>
        <v>1.5</v>
      </c>
      <c r="AI47" s="31">
        <f t="shared" si="15"/>
        <v>0.54433105395181736</v>
      </c>
      <c r="AJ47" s="33">
        <f t="shared" si="16"/>
        <v>0.17581893042643701</v>
      </c>
    </row>
    <row r="48" spans="10:36">
      <c r="O48" s="1098">
        <v>-0.9</v>
      </c>
      <c r="P48" s="1098">
        <f t="shared" si="6"/>
        <v>0.9</v>
      </c>
      <c r="Q48" s="1098">
        <f t="shared" si="7"/>
        <v>0.18732066265487751</v>
      </c>
      <c r="S48" s="29">
        <f t="shared" si="19"/>
        <v>0.40500000000000003</v>
      </c>
      <c r="T48" s="29">
        <f t="shared" si="20"/>
        <v>0.66697681085847438</v>
      </c>
      <c r="U48" s="29">
        <f t="shared" si="21"/>
        <v>0.2661527224950952</v>
      </c>
      <c r="V48" s="25">
        <v>41</v>
      </c>
      <c r="W48" s="30">
        <f t="shared" si="22"/>
        <v>1.0245454545454546</v>
      </c>
      <c r="X48" s="30">
        <f t="shared" si="23"/>
        <v>0.66216935049270109</v>
      </c>
      <c r="Y48" s="30">
        <f t="shared" si="24"/>
        <v>0.26420557084658775</v>
      </c>
      <c r="AA48" s="30">
        <f t="shared" si="8"/>
        <v>1.1619999999999999</v>
      </c>
      <c r="AB48" s="30">
        <f t="shared" si="9"/>
        <v>0.63735532091577196</v>
      </c>
      <c r="AC48" s="30">
        <f t="shared" si="10"/>
        <v>0.21925023039502553</v>
      </c>
      <c r="AD48" s="31">
        <f t="shared" si="11"/>
        <v>1.27</v>
      </c>
      <c r="AE48" s="31">
        <f t="shared" si="12"/>
        <v>0.62000124000248003</v>
      </c>
      <c r="AF48" s="31">
        <f t="shared" si="13"/>
        <v>0.20460040920081843</v>
      </c>
      <c r="AH48" s="31">
        <f t="shared" si="14"/>
        <v>1.405</v>
      </c>
      <c r="AI48" s="31">
        <f t="shared" si="15"/>
        <v>0.60046197951544167</v>
      </c>
      <c r="AJ48" s="33">
        <f t="shared" si="16"/>
        <v>0.19394921938348766</v>
      </c>
    </row>
    <row r="49" spans="7:36">
      <c r="I49" s="339" t="s">
        <v>712</v>
      </c>
      <c r="J49" s="340">
        <f>1-K47/100</f>
        <v>5.0000000000000044E-2</v>
      </c>
      <c r="O49" s="1098">
        <v>-0.8</v>
      </c>
      <c r="P49" s="1098">
        <f t="shared" si="6"/>
        <v>0.8</v>
      </c>
      <c r="Q49" s="1098">
        <f t="shared" si="7"/>
        <v>0.21471619240306372</v>
      </c>
      <c r="S49" s="29">
        <f t="shared" si="19"/>
        <v>0.32000000000000006</v>
      </c>
      <c r="T49" s="29">
        <f t="shared" si="20"/>
        <v>0.72614903707369083</v>
      </c>
      <c r="U49" s="29">
        <f t="shared" si="21"/>
        <v>0.2897650113286529</v>
      </c>
      <c r="V49" s="25">
        <v>42</v>
      </c>
      <c r="W49" s="30">
        <f t="shared" si="22"/>
        <v>1.0193939393939393</v>
      </c>
      <c r="X49" s="30">
        <f t="shared" si="23"/>
        <v>0.72141504759581732</v>
      </c>
      <c r="Y49" s="30">
        <f t="shared" si="24"/>
        <v>0.28784460399073114</v>
      </c>
      <c r="AA49" s="30">
        <f t="shared" ref="AA49:AA80" si="25">(1+POWER(O49,2)/5)</f>
        <v>1.1280000000000001</v>
      </c>
      <c r="AB49" s="30">
        <f t="shared" ref="AB49:AB80" si="26">POWER(AA49,-3)</f>
        <v>0.69674313940998567</v>
      </c>
      <c r="AC49" s="30">
        <f t="shared" ref="AC49:AC80" si="27">AB49*$AA$3</f>
        <v>0.23967963995703506</v>
      </c>
      <c r="AD49" s="31">
        <f t="shared" ref="AD49:AD80" si="28">(1+POWER(O49,2)/3)</f>
        <v>1.2133333333333334</v>
      </c>
      <c r="AE49" s="31">
        <f t="shared" ref="AE49:AE80" si="29">POWER(AD49,-2)</f>
        <v>0.67926578915589908</v>
      </c>
      <c r="AF49" s="31">
        <f t="shared" ref="AF49:AF80" si="30">AE49*$AD$3</f>
        <v>0.22415771042144672</v>
      </c>
      <c r="AH49" s="31">
        <f t="shared" ref="AH49:AH80" si="31">(1+POWER(O49,2)/2)</f>
        <v>1.32</v>
      </c>
      <c r="AI49" s="31">
        <f t="shared" ref="AI49:AI80" si="32">POWER(AH49,-1.5)</f>
        <v>0.65938506043824929</v>
      </c>
      <c r="AJ49" s="33">
        <f t="shared" ref="AJ49:AJ80" si="33">AI49*$AH$3</f>
        <v>0.21298137452155452</v>
      </c>
    </row>
    <row r="50" spans="7:36">
      <c r="G50" s="336" t="s">
        <v>711</v>
      </c>
      <c r="H50" s="336" t="s">
        <v>462</v>
      </c>
      <c r="I50" s="336" t="s">
        <v>709</v>
      </c>
      <c r="J50" s="336" t="s">
        <v>710</v>
      </c>
      <c r="K50" s="336" t="s">
        <v>716</v>
      </c>
      <c r="L50" s="336"/>
      <c r="M50" s="336"/>
      <c r="O50" s="1098">
        <v>-0.7</v>
      </c>
      <c r="P50" s="1098">
        <f t="shared" si="6"/>
        <v>0.7</v>
      </c>
      <c r="Q50" s="1098">
        <f t="shared" si="7"/>
        <v>0.24441654176789662</v>
      </c>
      <c r="S50" s="29">
        <f t="shared" si="19"/>
        <v>0.24499999999999997</v>
      </c>
      <c r="T50" s="29">
        <f t="shared" si="20"/>
        <v>0.78270453824186814</v>
      </c>
      <c r="U50" s="29">
        <f t="shared" si="21"/>
        <v>0.3123331131920607</v>
      </c>
      <c r="V50" s="25">
        <v>43</v>
      </c>
      <c r="W50" s="30">
        <f t="shared" si="22"/>
        <v>1.0148484848484849</v>
      </c>
      <c r="X50" s="30">
        <f t="shared" si="23"/>
        <v>0.77835813670056497</v>
      </c>
      <c r="Y50" s="30">
        <f t="shared" si="24"/>
        <v>0.31056489654352543</v>
      </c>
      <c r="AA50" s="30">
        <f t="shared" si="25"/>
        <v>1.0980000000000001</v>
      </c>
      <c r="AB50" s="30">
        <f t="shared" si="26"/>
        <v>0.75542782902690808</v>
      </c>
      <c r="AC50" s="30">
        <f t="shared" si="27"/>
        <v>0.25986717318525637</v>
      </c>
      <c r="AD50" s="31">
        <f t="shared" si="28"/>
        <v>1.1633333333333333</v>
      </c>
      <c r="AE50" s="31">
        <f t="shared" si="29"/>
        <v>0.73891018957151422</v>
      </c>
      <c r="AF50" s="31">
        <f t="shared" si="30"/>
        <v>0.2438403625585997</v>
      </c>
      <c r="AH50" s="31">
        <f t="shared" si="31"/>
        <v>1.2449999999999999</v>
      </c>
      <c r="AI50" s="31">
        <f t="shared" si="32"/>
        <v>0.71985657019794524</v>
      </c>
      <c r="AJ50" s="33">
        <f t="shared" si="33"/>
        <v>0.23251367217393631</v>
      </c>
    </row>
    <row r="51" spans="7:36">
      <c r="G51" s="25">
        <f t="shared" ref="G51:G84" si="34">H51-1</f>
        <v>1</v>
      </c>
      <c r="H51" s="334">
        <v>2</v>
      </c>
      <c r="I51" s="25">
        <f t="shared" ref="I51:I84" si="35">SQRT(H51)</f>
        <v>1.4142135623730951</v>
      </c>
      <c r="J51" s="333">
        <f>TINV($J$49,H51-1)</f>
        <v>12.706204733986979</v>
      </c>
      <c r="K51" s="25">
        <f>J51/I51</f>
        <v>8.9846435305468049</v>
      </c>
      <c r="O51" s="1098">
        <v>-0.6</v>
      </c>
      <c r="P51" s="1098">
        <f t="shared" si="6"/>
        <v>0.6</v>
      </c>
      <c r="Q51" s="1098">
        <f t="shared" si="7"/>
        <v>0.27630219224396496</v>
      </c>
      <c r="S51" s="29">
        <f t="shared" si="19"/>
        <v>0.18</v>
      </c>
      <c r="T51" s="29">
        <f t="shared" si="20"/>
        <v>0.835270211411272</v>
      </c>
      <c r="U51" s="29">
        <f t="shared" si="21"/>
        <v>0.33330910035691713</v>
      </c>
      <c r="V51" s="25">
        <v>44</v>
      </c>
      <c r="W51" s="30">
        <f t="shared" si="22"/>
        <v>1.010909090909091</v>
      </c>
      <c r="X51" s="30">
        <f t="shared" si="23"/>
        <v>0.83156129041090643</v>
      </c>
      <c r="Y51" s="30">
        <f t="shared" si="24"/>
        <v>0.33179295487395166</v>
      </c>
      <c r="AA51" s="30">
        <f t="shared" si="25"/>
        <v>1.0720000000000001</v>
      </c>
      <c r="AB51" s="30">
        <f t="shared" si="26"/>
        <v>0.81173756412856624</v>
      </c>
      <c r="AC51" s="30">
        <f t="shared" si="27"/>
        <v>0.27923772206022679</v>
      </c>
      <c r="AD51" s="31">
        <f t="shared" si="28"/>
        <v>1.1200000000000001</v>
      </c>
      <c r="AE51" s="31">
        <f t="shared" si="29"/>
        <v>0.79719387755102034</v>
      </c>
      <c r="AF51" s="31">
        <f t="shared" si="30"/>
        <v>0.2630739795918367</v>
      </c>
      <c r="AH51" s="31">
        <f t="shared" si="31"/>
        <v>1.18</v>
      </c>
      <c r="AI51" s="31">
        <f t="shared" si="32"/>
        <v>0.7801479812697657</v>
      </c>
      <c r="AJ51" s="33">
        <f t="shared" si="33"/>
        <v>0.25198779795013432</v>
      </c>
    </row>
    <row r="52" spans="7:36">
      <c r="G52" s="25">
        <f t="shared" si="34"/>
        <v>2</v>
      </c>
      <c r="H52" s="334">
        <v>3</v>
      </c>
      <c r="I52" s="25">
        <f t="shared" si="35"/>
        <v>1.7320508075688772</v>
      </c>
      <c r="J52" s="333">
        <f t="shared" ref="J52:J84" si="36">TINV($J$49,H52-1)</f>
        <v>4.3026527295445387</v>
      </c>
      <c r="K52" s="25">
        <f t="shared" ref="K52:K84" si="37">J52/I52</f>
        <v>2.4841377116320178</v>
      </c>
      <c r="O52" s="1098">
        <v>-0.5</v>
      </c>
      <c r="P52" s="1098">
        <f t="shared" si="6"/>
        <v>0.5</v>
      </c>
      <c r="Q52" s="1098">
        <f t="shared" si="7"/>
        <v>0.31019650896435097</v>
      </c>
      <c r="S52" s="29">
        <f t="shared" si="19"/>
        <v>0.125</v>
      </c>
      <c r="T52" s="29">
        <f t="shared" si="20"/>
        <v>0.88249690258459546</v>
      </c>
      <c r="U52" s="29">
        <f t="shared" si="21"/>
        <v>0.35215460176803326</v>
      </c>
      <c r="V52" s="25">
        <v>45</v>
      </c>
      <c r="W52" s="30">
        <f t="shared" si="22"/>
        <v>1.0075757575757576</v>
      </c>
      <c r="X52" s="30">
        <f t="shared" si="23"/>
        <v>0.87958726744237481</v>
      </c>
      <c r="Y52" s="30">
        <f t="shared" si="24"/>
        <v>0.35095531970950755</v>
      </c>
      <c r="AA52" s="30">
        <f t="shared" si="25"/>
        <v>1.05</v>
      </c>
      <c r="AB52" s="30">
        <f t="shared" si="26"/>
        <v>0.86383759853147601</v>
      </c>
      <c r="AC52" s="30">
        <f t="shared" si="27"/>
        <v>0.2971601338948277</v>
      </c>
      <c r="AD52" s="31">
        <f t="shared" si="28"/>
        <v>1.0833333333333333</v>
      </c>
      <c r="AE52" s="31">
        <f t="shared" si="29"/>
        <v>0.8520710059171599</v>
      </c>
      <c r="AF52" s="31">
        <f t="shared" si="30"/>
        <v>0.28118343195266277</v>
      </c>
      <c r="AH52" s="31">
        <f t="shared" si="31"/>
        <v>1.125</v>
      </c>
      <c r="AI52" s="31">
        <f t="shared" si="32"/>
        <v>0.83805248140627853</v>
      </c>
      <c r="AJ52" s="33">
        <f t="shared" si="33"/>
        <v>0.27069095149422795</v>
      </c>
    </row>
    <row r="53" spans="7:36">
      <c r="G53" s="25">
        <f t="shared" si="34"/>
        <v>3</v>
      </c>
      <c r="H53" s="334">
        <v>4</v>
      </c>
      <c r="I53" s="25">
        <f t="shared" si="35"/>
        <v>2</v>
      </c>
      <c r="J53" s="333">
        <f t="shared" si="36"/>
        <v>3.1824463048868781</v>
      </c>
      <c r="K53" s="25">
        <f t="shared" si="37"/>
        <v>1.591223152443439</v>
      </c>
      <c r="O53" s="1098">
        <v>-0.4</v>
      </c>
      <c r="P53" s="1098">
        <f t="shared" si="6"/>
        <v>0.4</v>
      </c>
      <c r="Q53" s="1098">
        <f t="shared" si="7"/>
        <v>0.34586703272934521</v>
      </c>
      <c r="S53" s="29">
        <f t="shared" si="19"/>
        <v>8.0000000000000016E-2</v>
      </c>
      <c r="T53" s="29">
        <f t="shared" si="20"/>
        <v>0.92311634638663576</v>
      </c>
      <c r="U53" s="29">
        <f t="shared" si="21"/>
        <v>0.36836352444442227</v>
      </c>
      <c r="V53" s="25">
        <v>46</v>
      </c>
      <c r="W53" s="30">
        <f t="shared" si="22"/>
        <v>1.0048484848484849</v>
      </c>
      <c r="X53" s="30">
        <f t="shared" si="23"/>
        <v>0.92106463170787545</v>
      </c>
      <c r="Y53" s="30">
        <f t="shared" si="24"/>
        <v>0.36750478805144232</v>
      </c>
      <c r="AA53" s="30">
        <f t="shared" si="25"/>
        <v>1.032</v>
      </c>
      <c r="AB53" s="30">
        <f t="shared" si="26"/>
        <v>0.90983137287236304</v>
      </c>
      <c r="AC53" s="30">
        <f t="shared" si="27"/>
        <v>0.31298199226809287</v>
      </c>
      <c r="AD53" s="31">
        <f t="shared" si="28"/>
        <v>1.0533333333333332</v>
      </c>
      <c r="AE53" s="31">
        <f t="shared" si="29"/>
        <v>0.90129786893126118</v>
      </c>
      <c r="AF53" s="31">
        <f t="shared" si="30"/>
        <v>0.29742829674731619</v>
      </c>
      <c r="AH53" s="31">
        <f t="shared" si="31"/>
        <v>1.08</v>
      </c>
      <c r="AI53" s="31">
        <f t="shared" si="32"/>
        <v>0.89097263763831136</v>
      </c>
      <c r="AJ53" s="33">
        <f t="shared" si="33"/>
        <v>0.2877841619571746</v>
      </c>
    </row>
    <row r="54" spans="7:36">
      <c r="G54" s="337">
        <f t="shared" si="34"/>
        <v>4</v>
      </c>
      <c r="H54" s="336">
        <v>5</v>
      </c>
      <c r="I54" s="337">
        <f t="shared" si="35"/>
        <v>2.2360679774997898</v>
      </c>
      <c r="J54" s="333">
        <f t="shared" si="36"/>
        <v>2.7764451050438019</v>
      </c>
      <c r="K54" s="338">
        <f t="shared" si="37"/>
        <v>1.2416639981348969</v>
      </c>
      <c r="L54" s="338"/>
      <c r="M54" s="338"/>
      <c r="O54" s="1098">
        <v>-0.3</v>
      </c>
      <c r="P54" s="1098">
        <f t="shared" si="6"/>
        <v>0.3</v>
      </c>
      <c r="Q54" s="1098">
        <f t="shared" si="7"/>
        <v>0.38302941909271676</v>
      </c>
      <c r="S54" s="29">
        <f t="shared" si="19"/>
        <v>4.4999999999999998E-2</v>
      </c>
      <c r="T54" s="29">
        <f t="shared" si="20"/>
        <v>0.95599748183309996</v>
      </c>
      <c r="U54" s="29">
        <f t="shared" si="21"/>
        <v>0.38148452591753551</v>
      </c>
      <c r="V54" s="25">
        <v>47</v>
      </c>
      <c r="W54" s="30">
        <f t="shared" si="22"/>
        <v>1.0027272727272727</v>
      </c>
      <c r="X54" s="30">
        <f t="shared" si="23"/>
        <v>0.95475498852146368</v>
      </c>
      <c r="Y54" s="30">
        <f t="shared" si="24"/>
        <v>0.380947240420064</v>
      </c>
      <c r="AA54" s="30">
        <f t="shared" si="25"/>
        <v>1.018</v>
      </c>
      <c r="AB54" s="30">
        <f t="shared" si="26"/>
        <v>0.94788721588985947</v>
      </c>
      <c r="AC54" s="30">
        <f t="shared" si="27"/>
        <v>0.32607320226611164</v>
      </c>
      <c r="AD54" s="31">
        <f t="shared" si="28"/>
        <v>1.03</v>
      </c>
      <c r="AE54" s="31">
        <f t="shared" si="29"/>
        <v>0.94259590913375435</v>
      </c>
      <c r="AF54" s="31">
        <f t="shared" si="30"/>
        <v>0.31105665001413896</v>
      </c>
      <c r="AH54" s="31">
        <f t="shared" si="31"/>
        <v>1.0449999999999999</v>
      </c>
      <c r="AI54" s="31">
        <f t="shared" si="32"/>
        <v>0.9361071541521887</v>
      </c>
      <c r="AJ54" s="33">
        <f t="shared" si="33"/>
        <v>0.30236261079115695</v>
      </c>
    </row>
    <row r="55" spans="7:36">
      <c r="G55" s="25">
        <f t="shared" si="34"/>
        <v>5</v>
      </c>
      <c r="H55" s="335">
        <v>6</v>
      </c>
      <c r="I55" s="25">
        <f t="shared" si="35"/>
        <v>2.4494897427831779</v>
      </c>
      <c r="J55" s="333">
        <f t="shared" si="36"/>
        <v>2.5705818346975393</v>
      </c>
      <c r="K55" s="332">
        <f t="shared" si="37"/>
        <v>1.0494356395127311</v>
      </c>
      <c r="L55" s="332"/>
      <c r="M55" s="332"/>
      <c r="O55" s="1098">
        <v>-0.2</v>
      </c>
      <c r="P55" s="1098">
        <f t="shared" si="6"/>
        <v>0.2</v>
      </c>
      <c r="Q55" s="1098">
        <f t="shared" si="7"/>
        <v>0.42135399209207164</v>
      </c>
      <c r="S55" s="29">
        <f t="shared" si="19"/>
        <v>2.0000000000000004E-2</v>
      </c>
      <c r="T55" s="29">
        <f t="shared" si="20"/>
        <v>0.98019867330675525</v>
      </c>
      <c r="U55" s="29">
        <f t="shared" si="21"/>
        <v>0.39114185266934248</v>
      </c>
      <c r="V55" s="25">
        <v>48</v>
      </c>
      <c r="W55" s="30">
        <f t="shared" si="22"/>
        <v>1.0012121212121212</v>
      </c>
      <c r="X55" s="30">
        <f t="shared" si="23"/>
        <v>0.97961701750144781</v>
      </c>
      <c r="Y55" s="30">
        <f t="shared" si="24"/>
        <v>0.39086718998307768</v>
      </c>
      <c r="AA55" s="30">
        <f t="shared" si="25"/>
        <v>1.008</v>
      </c>
      <c r="AB55" s="30">
        <f t="shared" si="26"/>
        <v>0.97637894075913712</v>
      </c>
      <c r="AC55" s="30">
        <f t="shared" si="27"/>
        <v>0.33587435562114315</v>
      </c>
      <c r="AD55" s="31">
        <f t="shared" si="28"/>
        <v>1.0133333333333334</v>
      </c>
      <c r="AE55" s="31">
        <f t="shared" si="29"/>
        <v>0.97385734072022134</v>
      </c>
      <c r="AF55" s="31">
        <f t="shared" si="30"/>
        <v>0.32137292243767307</v>
      </c>
      <c r="AH55" s="31">
        <f t="shared" si="31"/>
        <v>1.02</v>
      </c>
      <c r="AI55" s="31">
        <f t="shared" si="32"/>
        <v>0.97073288527124924</v>
      </c>
      <c r="AJ55" s="33">
        <f t="shared" si="33"/>
        <v>0.31354672194261352</v>
      </c>
    </row>
    <row r="56" spans="7:36">
      <c r="G56" s="25">
        <f t="shared" si="34"/>
        <v>6</v>
      </c>
      <c r="H56" s="335">
        <v>7</v>
      </c>
      <c r="I56" s="25">
        <f t="shared" si="35"/>
        <v>2.6457513110645907</v>
      </c>
      <c r="J56" s="333">
        <f t="shared" si="36"/>
        <v>2.4469118464326804</v>
      </c>
      <c r="K56" s="332">
        <f t="shared" si="37"/>
        <v>0.92484574653696316</v>
      </c>
      <c r="L56" s="332"/>
      <c r="M56" s="332"/>
      <c r="O56" s="1098">
        <v>-0.1</v>
      </c>
      <c r="P56" s="1098">
        <f t="shared" si="6"/>
        <v>0.1</v>
      </c>
      <c r="Q56" s="1098">
        <f t="shared" si="7"/>
        <v>0.46047469038538913</v>
      </c>
      <c r="S56" s="29">
        <f t="shared" si="19"/>
        <v>5.000000000000001E-3</v>
      </c>
      <c r="T56" s="29">
        <f t="shared" si="20"/>
        <v>0.99501247919268232</v>
      </c>
      <c r="U56" s="29">
        <f t="shared" si="21"/>
        <v>0.39705320476264633</v>
      </c>
      <c r="V56" s="25">
        <v>49</v>
      </c>
      <c r="W56" s="30">
        <f t="shared" si="22"/>
        <v>1.0003030303030302</v>
      </c>
      <c r="X56" s="30">
        <f t="shared" si="23"/>
        <v>0.9948625075122115</v>
      </c>
      <c r="Y56" s="30">
        <f t="shared" si="24"/>
        <v>0.39695014049737243</v>
      </c>
      <c r="AA56" s="30">
        <f t="shared" si="25"/>
        <v>1.002</v>
      </c>
      <c r="AB56" s="30">
        <f t="shared" si="26"/>
        <v>0.99402392023932984</v>
      </c>
      <c r="AC56" s="30">
        <f t="shared" si="27"/>
        <v>0.34194422856232942</v>
      </c>
      <c r="AD56" s="31">
        <f t="shared" si="28"/>
        <v>1.0033333333333334</v>
      </c>
      <c r="AE56" s="31">
        <f t="shared" si="29"/>
        <v>0.99336651913334273</v>
      </c>
      <c r="AF56" s="31">
        <f t="shared" si="30"/>
        <v>0.32781095131400312</v>
      </c>
      <c r="AH56" s="31">
        <f t="shared" si="31"/>
        <v>1.0049999999999999</v>
      </c>
      <c r="AI56" s="31">
        <f t="shared" si="32"/>
        <v>0.99254660309217213</v>
      </c>
      <c r="AJ56" s="33">
        <f t="shared" si="33"/>
        <v>0.32059255279877164</v>
      </c>
    </row>
    <row r="57" spans="7:36">
      <c r="G57" s="25">
        <f t="shared" si="34"/>
        <v>7</v>
      </c>
      <c r="H57" s="335">
        <v>8</v>
      </c>
      <c r="I57" s="25">
        <f t="shared" si="35"/>
        <v>2.8284271247461903</v>
      </c>
      <c r="J57" s="333">
        <f t="shared" si="36"/>
        <v>2.3646242509493183</v>
      </c>
      <c r="K57" s="332">
        <f t="shared" si="37"/>
        <v>0.83602092140221163</v>
      </c>
      <c r="L57" s="332"/>
      <c r="M57" s="332"/>
      <c r="O57" s="1098">
        <v>0</v>
      </c>
      <c r="P57" s="1098">
        <f>O57</f>
        <v>0</v>
      </c>
      <c r="Q57" s="1098">
        <f t="shared" ref="Q57:Q71" si="38">TDIST(O57,$E$2,1)</f>
        <v>0.5</v>
      </c>
      <c r="S57" s="29">
        <f t="shared" si="19"/>
        <v>0</v>
      </c>
      <c r="T57" s="29">
        <f t="shared" si="20"/>
        <v>1</v>
      </c>
      <c r="U57" s="29">
        <f t="shared" si="21"/>
        <v>0.39904344223381111</v>
      </c>
      <c r="V57" s="25">
        <v>50</v>
      </c>
      <c r="W57" s="30">
        <f t="shared" si="22"/>
        <v>1</v>
      </c>
      <c r="X57" s="30">
        <f t="shared" si="23"/>
        <v>1</v>
      </c>
      <c r="Y57" s="30">
        <f t="shared" si="24"/>
        <v>0.39900000000000002</v>
      </c>
      <c r="AA57" s="30">
        <f t="shared" si="25"/>
        <v>1</v>
      </c>
      <c r="AB57" s="30">
        <f t="shared" si="26"/>
        <v>1</v>
      </c>
      <c r="AC57" s="30">
        <f t="shared" si="27"/>
        <v>0.34399999999999997</v>
      </c>
      <c r="AD57" s="31">
        <f t="shared" si="28"/>
        <v>1</v>
      </c>
      <c r="AE57" s="31">
        <f t="shared" si="29"/>
        <v>1</v>
      </c>
      <c r="AF57" s="31">
        <f t="shared" si="30"/>
        <v>0.33</v>
      </c>
      <c r="AH57" s="31">
        <f t="shared" si="31"/>
        <v>1</v>
      </c>
      <c r="AI57" s="31">
        <f t="shared" si="32"/>
        <v>1</v>
      </c>
      <c r="AJ57" s="33">
        <f t="shared" si="33"/>
        <v>0.32300000000000001</v>
      </c>
    </row>
    <row r="58" spans="7:36">
      <c r="G58" s="25">
        <f t="shared" si="34"/>
        <v>8</v>
      </c>
      <c r="H58" s="335">
        <v>9</v>
      </c>
      <c r="I58" s="25">
        <f t="shared" si="35"/>
        <v>3</v>
      </c>
      <c r="J58" s="333">
        <f t="shared" si="36"/>
        <v>2.3060041332991164</v>
      </c>
      <c r="K58" s="332">
        <f t="shared" si="37"/>
        <v>0.76866804443303882</v>
      </c>
      <c r="L58" s="332"/>
      <c r="M58" s="332"/>
      <c r="O58" s="1098">
        <v>9.9999999999999603E-2</v>
      </c>
      <c r="P58" s="1098">
        <f>O58</f>
        <v>9.9999999999999603E-2</v>
      </c>
      <c r="Q58" s="1098">
        <f t="shared" si="38"/>
        <v>0.46047469038538913</v>
      </c>
      <c r="S58" s="29">
        <f t="shared" si="19"/>
        <v>4.9999999999999602E-3</v>
      </c>
      <c r="T58" s="29">
        <f t="shared" si="20"/>
        <v>0.99501247919268232</v>
      </c>
      <c r="U58" s="29">
        <f t="shared" si="21"/>
        <v>0.39705320476264633</v>
      </c>
      <c r="V58" s="25">
        <v>51</v>
      </c>
      <c r="W58" s="30">
        <f t="shared" si="22"/>
        <v>1.0003030303030302</v>
      </c>
      <c r="X58" s="30">
        <f t="shared" si="23"/>
        <v>0.9948625075122115</v>
      </c>
      <c r="Y58" s="30">
        <f t="shared" si="24"/>
        <v>0.39695014049737243</v>
      </c>
      <c r="AA58" s="30">
        <f t="shared" si="25"/>
        <v>1.002</v>
      </c>
      <c r="AB58" s="30">
        <f t="shared" si="26"/>
        <v>0.99402392023932984</v>
      </c>
      <c r="AC58" s="30">
        <f t="shared" si="27"/>
        <v>0.34194422856232942</v>
      </c>
      <c r="AD58" s="31">
        <f t="shared" si="28"/>
        <v>1.0033333333333334</v>
      </c>
      <c r="AE58" s="31">
        <f t="shared" si="29"/>
        <v>0.99336651913334273</v>
      </c>
      <c r="AF58" s="31">
        <f t="shared" si="30"/>
        <v>0.32781095131400312</v>
      </c>
      <c r="AH58" s="31">
        <f t="shared" si="31"/>
        <v>1.0049999999999999</v>
      </c>
      <c r="AI58" s="31">
        <f t="shared" si="32"/>
        <v>0.99254660309217213</v>
      </c>
      <c r="AJ58" s="33">
        <f t="shared" si="33"/>
        <v>0.32059255279877164</v>
      </c>
    </row>
    <row r="59" spans="7:36">
      <c r="G59" s="25">
        <f t="shared" si="34"/>
        <v>9</v>
      </c>
      <c r="H59" s="335">
        <v>10</v>
      </c>
      <c r="I59" s="25">
        <f t="shared" si="35"/>
        <v>3.1622776601683795</v>
      </c>
      <c r="J59" s="333">
        <f t="shared" si="36"/>
        <v>2.262157158173582</v>
      </c>
      <c r="K59" s="332">
        <f t="shared" si="37"/>
        <v>0.71535690450823053</v>
      </c>
      <c r="L59" s="332"/>
      <c r="M59" s="332"/>
      <c r="O59" s="1098">
        <v>0.2</v>
      </c>
      <c r="P59" s="1098">
        <f t="shared" ref="P59:P107" si="39">O59</f>
        <v>0.2</v>
      </c>
      <c r="Q59" s="1098">
        <f t="shared" si="38"/>
        <v>0.42135399209207164</v>
      </c>
      <c r="S59" s="29">
        <f t="shared" si="19"/>
        <v>2.0000000000000004E-2</v>
      </c>
      <c r="T59" s="29">
        <f t="shared" si="20"/>
        <v>0.98019867330675525</v>
      </c>
      <c r="U59" s="29">
        <f t="shared" si="21"/>
        <v>0.39114185266934248</v>
      </c>
      <c r="V59" s="32">
        <v>52</v>
      </c>
      <c r="W59" s="30">
        <f t="shared" si="22"/>
        <v>1.0012121212121212</v>
      </c>
      <c r="X59" s="30">
        <f t="shared" si="23"/>
        <v>0.97961701750144781</v>
      </c>
      <c r="Y59" s="30">
        <f t="shared" si="24"/>
        <v>0.39086718998307768</v>
      </c>
      <c r="AA59" s="30">
        <f t="shared" si="25"/>
        <v>1.008</v>
      </c>
      <c r="AB59" s="30">
        <f t="shared" si="26"/>
        <v>0.97637894075913712</v>
      </c>
      <c r="AC59" s="30">
        <f t="shared" si="27"/>
        <v>0.33587435562114315</v>
      </c>
      <c r="AD59" s="31">
        <f t="shared" si="28"/>
        <v>1.0133333333333334</v>
      </c>
      <c r="AE59" s="31">
        <f t="shared" si="29"/>
        <v>0.97385734072022134</v>
      </c>
      <c r="AF59" s="31">
        <f t="shared" si="30"/>
        <v>0.32137292243767307</v>
      </c>
      <c r="AH59" s="31">
        <f t="shared" si="31"/>
        <v>1.02</v>
      </c>
      <c r="AI59" s="31">
        <f t="shared" si="32"/>
        <v>0.97073288527124924</v>
      </c>
      <c r="AJ59" s="33">
        <f t="shared" si="33"/>
        <v>0.31354672194261352</v>
      </c>
    </row>
    <row r="60" spans="7:36">
      <c r="G60" s="25">
        <f t="shared" si="34"/>
        <v>10</v>
      </c>
      <c r="H60" s="334">
        <v>11</v>
      </c>
      <c r="I60" s="25">
        <f t="shared" si="35"/>
        <v>3.3166247903553998</v>
      </c>
      <c r="J60" s="333">
        <f t="shared" si="36"/>
        <v>2.2281388424258681</v>
      </c>
      <c r="K60" s="25">
        <f t="shared" si="37"/>
        <v>0.67180913828576527</v>
      </c>
      <c r="O60" s="1098">
        <v>0.3</v>
      </c>
      <c r="P60" s="1098">
        <f t="shared" si="39"/>
        <v>0.3</v>
      </c>
      <c r="Q60" s="1098">
        <f t="shared" si="38"/>
        <v>0.38302941909271676</v>
      </c>
      <c r="S60" s="29">
        <f t="shared" si="19"/>
        <v>4.4999999999999998E-2</v>
      </c>
      <c r="T60" s="29">
        <f t="shared" si="20"/>
        <v>0.95599748183309996</v>
      </c>
      <c r="U60" s="29">
        <f t="shared" si="21"/>
        <v>0.38148452591753551</v>
      </c>
      <c r="V60" s="25">
        <v>53</v>
      </c>
      <c r="W60" s="30">
        <f t="shared" si="22"/>
        <v>1.0027272727272727</v>
      </c>
      <c r="X60" s="30">
        <f t="shared" si="23"/>
        <v>0.95475498852146368</v>
      </c>
      <c r="Y60" s="30">
        <f t="shared" si="24"/>
        <v>0.380947240420064</v>
      </c>
      <c r="AA60" s="30">
        <f t="shared" si="25"/>
        <v>1.018</v>
      </c>
      <c r="AB60" s="30">
        <f t="shared" si="26"/>
        <v>0.94788721588985947</v>
      </c>
      <c r="AC60" s="30">
        <f t="shared" si="27"/>
        <v>0.32607320226611164</v>
      </c>
      <c r="AD60" s="31">
        <f t="shared" si="28"/>
        <v>1.03</v>
      </c>
      <c r="AE60" s="31">
        <f t="shared" si="29"/>
        <v>0.94259590913375435</v>
      </c>
      <c r="AF60" s="31">
        <f t="shared" si="30"/>
        <v>0.31105665001413896</v>
      </c>
      <c r="AH60" s="31">
        <f t="shared" si="31"/>
        <v>1.0449999999999999</v>
      </c>
      <c r="AI60" s="31">
        <f t="shared" si="32"/>
        <v>0.9361071541521887</v>
      </c>
      <c r="AJ60" s="33">
        <f t="shared" si="33"/>
        <v>0.30236261079115695</v>
      </c>
    </row>
    <row r="61" spans="7:36">
      <c r="G61" s="25">
        <f t="shared" si="34"/>
        <v>11</v>
      </c>
      <c r="H61" s="334">
        <v>12</v>
      </c>
      <c r="I61" s="25">
        <f t="shared" si="35"/>
        <v>3.4641016151377544</v>
      </c>
      <c r="J61" s="333">
        <f t="shared" si="36"/>
        <v>2.2009851587218412</v>
      </c>
      <c r="K61" s="25">
        <f t="shared" si="37"/>
        <v>0.63536968693521312</v>
      </c>
      <c r="O61" s="1098">
        <v>0.4</v>
      </c>
      <c r="P61" s="1098">
        <f t="shared" si="39"/>
        <v>0.4</v>
      </c>
      <c r="Q61" s="1098">
        <f t="shared" si="38"/>
        <v>0.34586703272934521</v>
      </c>
      <c r="S61" s="29">
        <f t="shared" si="19"/>
        <v>8.0000000000000016E-2</v>
      </c>
      <c r="T61" s="29">
        <f t="shared" si="20"/>
        <v>0.92311634638663576</v>
      </c>
      <c r="U61" s="29">
        <f t="shared" si="21"/>
        <v>0.36836352444442227</v>
      </c>
      <c r="V61" s="25">
        <v>54</v>
      </c>
      <c r="W61" s="30">
        <f t="shared" si="22"/>
        <v>1.0048484848484849</v>
      </c>
      <c r="X61" s="30">
        <f t="shared" si="23"/>
        <v>0.92106463170787545</v>
      </c>
      <c r="Y61" s="30">
        <f t="shared" si="24"/>
        <v>0.36750478805144232</v>
      </c>
      <c r="AA61" s="30">
        <f t="shared" si="25"/>
        <v>1.032</v>
      </c>
      <c r="AB61" s="30">
        <f t="shared" si="26"/>
        <v>0.90983137287236304</v>
      </c>
      <c r="AC61" s="30">
        <f t="shared" si="27"/>
        <v>0.31298199226809287</v>
      </c>
      <c r="AD61" s="31">
        <f t="shared" si="28"/>
        <v>1.0533333333333332</v>
      </c>
      <c r="AE61" s="31">
        <f t="shared" si="29"/>
        <v>0.90129786893126118</v>
      </c>
      <c r="AF61" s="31">
        <f t="shared" si="30"/>
        <v>0.29742829674731619</v>
      </c>
      <c r="AH61" s="31">
        <f t="shared" si="31"/>
        <v>1.08</v>
      </c>
      <c r="AI61" s="31">
        <f t="shared" si="32"/>
        <v>0.89097263763831136</v>
      </c>
      <c r="AJ61" s="33">
        <f t="shared" si="33"/>
        <v>0.2877841619571746</v>
      </c>
    </row>
    <row r="62" spans="7:36">
      <c r="G62" s="25">
        <f t="shared" si="34"/>
        <v>12</v>
      </c>
      <c r="H62" s="334">
        <v>13</v>
      </c>
      <c r="I62" s="25">
        <f t="shared" si="35"/>
        <v>3.6055512754639891</v>
      </c>
      <c r="J62" s="333">
        <f t="shared" si="36"/>
        <v>2.1788128271650695</v>
      </c>
      <c r="K62" s="25">
        <f t="shared" si="37"/>
        <v>0.60429395138325515</v>
      </c>
      <c r="O62" s="1098">
        <v>0.5</v>
      </c>
      <c r="P62" s="1098">
        <f t="shared" si="39"/>
        <v>0.5</v>
      </c>
      <c r="Q62" s="1098">
        <f t="shared" si="38"/>
        <v>0.31019650896435097</v>
      </c>
      <c r="S62" s="29">
        <f t="shared" si="19"/>
        <v>0.125</v>
      </c>
      <c r="T62" s="29">
        <f t="shared" si="20"/>
        <v>0.88249690258459546</v>
      </c>
      <c r="U62" s="29">
        <f t="shared" si="21"/>
        <v>0.35215460176803326</v>
      </c>
      <c r="V62" s="25">
        <v>55</v>
      </c>
      <c r="W62" s="30">
        <f t="shared" si="22"/>
        <v>1.0075757575757576</v>
      </c>
      <c r="X62" s="30">
        <f t="shared" si="23"/>
        <v>0.87958726744237481</v>
      </c>
      <c r="Y62" s="30">
        <f t="shared" si="24"/>
        <v>0.35095531970950755</v>
      </c>
      <c r="AA62" s="30">
        <f t="shared" si="25"/>
        <v>1.05</v>
      </c>
      <c r="AB62" s="30">
        <f t="shared" si="26"/>
        <v>0.86383759853147601</v>
      </c>
      <c r="AC62" s="30">
        <f t="shared" si="27"/>
        <v>0.2971601338948277</v>
      </c>
      <c r="AD62" s="31">
        <f t="shared" si="28"/>
        <v>1.0833333333333333</v>
      </c>
      <c r="AE62" s="31">
        <f t="shared" si="29"/>
        <v>0.8520710059171599</v>
      </c>
      <c r="AF62" s="31">
        <f t="shared" si="30"/>
        <v>0.28118343195266277</v>
      </c>
      <c r="AH62" s="31">
        <f t="shared" si="31"/>
        <v>1.125</v>
      </c>
      <c r="AI62" s="31">
        <f t="shared" si="32"/>
        <v>0.83805248140627853</v>
      </c>
      <c r="AJ62" s="33">
        <f t="shared" si="33"/>
        <v>0.27069095149422795</v>
      </c>
    </row>
    <row r="63" spans="7:36">
      <c r="G63" s="25">
        <f t="shared" si="34"/>
        <v>13</v>
      </c>
      <c r="H63" s="334">
        <v>14</v>
      </c>
      <c r="I63" s="25">
        <f t="shared" si="35"/>
        <v>3.7416573867739413</v>
      </c>
      <c r="J63" s="333">
        <f t="shared" si="36"/>
        <v>2.1603686522485344</v>
      </c>
      <c r="K63" s="25">
        <f t="shared" si="37"/>
        <v>0.57738280898861383</v>
      </c>
      <c r="O63" s="1098">
        <v>0.6</v>
      </c>
      <c r="P63" s="1098">
        <f t="shared" si="39"/>
        <v>0.6</v>
      </c>
      <c r="Q63" s="1098">
        <f t="shared" si="38"/>
        <v>0.27630219224396496</v>
      </c>
      <c r="S63" s="29">
        <f t="shared" si="19"/>
        <v>0.18</v>
      </c>
      <c r="T63" s="29">
        <f t="shared" si="20"/>
        <v>0.835270211411272</v>
      </c>
      <c r="U63" s="29">
        <f t="shared" si="21"/>
        <v>0.33330910035691713</v>
      </c>
      <c r="V63" s="25">
        <v>56</v>
      </c>
      <c r="W63" s="30">
        <f t="shared" si="22"/>
        <v>1.010909090909091</v>
      </c>
      <c r="X63" s="30">
        <f t="shared" si="23"/>
        <v>0.83156129041090643</v>
      </c>
      <c r="Y63" s="30">
        <f t="shared" si="24"/>
        <v>0.33179295487395166</v>
      </c>
      <c r="AA63" s="30">
        <f t="shared" si="25"/>
        <v>1.0720000000000001</v>
      </c>
      <c r="AB63" s="30">
        <f t="shared" si="26"/>
        <v>0.81173756412856624</v>
      </c>
      <c r="AC63" s="30">
        <f t="shared" si="27"/>
        <v>0.27923772206022679</v>
      </c>
      <c r="AD63" s="31">
        <f t="shared" si="28"/>
        <v>1.1200000000000001</v>
      </c>
      <c r="AE63" s="31">
        <f t="shared" si="29"/>
        <v>0.79719387755102034</v>
      </c>
      <c r="AF63" s="31">
        <f t="shared" si="30"/>
        <v>0.2630739795918367</v>
      </c>
      <c r="AH63" s="31">
        <f t="shared" si="31"/>
        <v>1.18</v>
      </c>
      <c r="AI63" s="31">
        <f t="shared" si="32"/>
        <v>0.7801479812697657</v>
      </c>
      <c r="AJ63" s="33">
        <f t="shared" si="33"/>
        <v>0.25198779795013432</v>
      </c>
    </row>
    <row r="64" spans="7:36">
      <c r="G64" s="25">
        <f t="shared" si="34"/>
        <v>14</v>
      </c>
      <c r="H64" s="334">
        <v>15</v>
      </c>
      <c r="I64" s="25">
        <f t="shared" si="35"/>
        <v>3.872983346207417</v>
      </c>
      <c r="J64" s="333">
        <f t="shared" si="36"/>
        <v>2.1447866812820848</v>
      </c>
      <c r="K64" s="25">
        <f t="shared" si="37"/>
        <v>0.55378153985153256</v>
      </c>
      <c r="O64" s="1098">
        <v>0.7</v>
      </c>
      <c r="P64" s="1098">
        <f t="shared" si="39"/>
        <v>0.7</v>
      </c>
      <c r="Q64" s="1098">
        <f t="shared" si="38"/>
        <v>0.24441654176789662</v>
      </c>
      <c r="S64" s="29">
        <f t="shared" si="19"/>
        <v>0.24499999999999997</v>
      </c>
      <c r="T64" s="29">
        <f t="shared" si="20"/>
        <v>0.78270453824186814</v>
      </c>
      <c r="U64" s="29">
        <f t="shared" si="21"/>
        <v>0.3123331131920607</v>
      </c>
      <c r="V64" s="25">
        <v>57</v>
      </c>
      <c r="W64" s="30">
        <f t="shared" si="22"/>
        <v>1.0148484848484849</v>
      </c>
      <c r="X64" s="30">
        <f t="shared" si="23"/>
        <v>0.77835813670056497</v>
      </c>
      <c r="Y64" s="30">
        <f t="shared" si="24"/>
        <v>0.31056489654352543</v>
      </c>
      <c r="AA64" s="30">
        <f t="shared" si="25"/>
        <v>1.0980000000000001</v>
      </c>
      <c r="AB64" s="30">
        <f t="shared" si="26"/>
        <v>0.75542782902690808</v>
      </c>
      <c r="AC64" s="30">
        <f t="shared" si="27"/>
        <v>0.25986717318525637</v>
      </c>
      <c r="AD64" s="31">
        <f t="shared" si="28"/>
        <v>1.1633333333333333</v>
      </c>
      <c r="AE64" s="31">
        <f t="shared" si="29"/>
        <v>0.73891018957151422</v>
      </c>
      <c r="AF64" s="31">
        <f t="shared" si="30"/>
        <v>0.2438403625585997</v>
      </c>
      <c r="AH64" s="31">
        <f t="shared" si="31"/>
        <v>1.2449999999999999</v>
      </c>
      <c r="AI64" s="31">
        <f t="shared" si="32"/>
        <v>0.71985657019794524</v>
      </c>
      <c r="AJ64" s="33">
        <f t="shared" si="33"/>
        <v>0.23251367217393631</v>
      </c>
    </row>
    <row r="65" spans="7:36">
      <c r="G65" s="25">
        <f t="shared" si="34"/>
        <v>15</v>
      </c>
      <c r="H65" s="334">
        <v>16</v>
      </c>
      <c r="I65" s="25">
        <f t="shared" si="35"/>
        <v>4</v>
      </c>
      <c r="J65" s="333">
        <f t="shared" si="36"/>
        <v>2.1314495356759524</v>
      </c>
      <c r="K65" s="25">
        <f t="shared" si="37"/>
        <v>0.5328623839189881</v>
      </c>
      <c r="O65" s="1098">
        <v>0.8</v>
      </c>
      <c r="P65" s="1098">
        <f t="shared" si="39"/>
        <v>0.8</v>
      </c>
      <c r="Q65" s="1098">
        <f t="shared" si="38"/>
        <v>0.21471619240306372</v>
      </c>
      <c r="S65" s="29">
        <f t="shared" si="19"/>
        <v>0.32000000000000006</v>
      </c>
      <c r="T65" s="29">
        <f t="shared" si="20"/>
        <v>0.72614903707369083</v>
      </c>
      <c r="U65" s="29">
        <f t="shared" si="21"/>
        <v>0.2897650113286529</v>
      </c>
      <c r="V65" s="25">
        <v>58</v>
      </c>
      <c r="W65" s="30">
        <f t="shared" si="22"/>
        <v>1.0193939393939393</v>
      </c>
      <c r="X65" s="30">
        <f t="shared" si="23"/>
        <v>0.72141504759581732</v>
      </c>
      <c r="Y65" s="30">
        <f t="shared" si="24"/>
        <v>0.28784460399073114</v>
      </c>
      <c r="AA65" s="30">
        <f t="shared" si="25"/>
        <v>1.1280000000000001</v>
      </c>
      <c r="AB65" s="30">
        <f t="shared" si="26"/>
        <v>0.69674313940998567</v>
      </c>
      <c r="AC65" s="30">
        <f t="shared" si="27"/>
        <v>0.23967963995703506</v>
      </c>
      <c r="AD65" s="31">
        <f t="shared" si="28"/>
        <v>1.2133333333333334</v>
      </c>
      <c r="AE65" s="31">
        <f t="shared" si="29"/>
        <v>0.67926578915589908</v>
      </c>
      <c r="AF65" s="31">
        <f t="shared" si="30"/>
        <v>0.22415771042144672</v>
      </c>
      <c r="AH65" s="31">
        <f t="shared" si="31"/>
        <v>1.32</v>
      </c>
      <c r="AI65" s="31">
        <f t="shared" si="32"/>
        <v>0.65938506043824929</v>
      </c>
      <c r="AJ65" s="33">
        <f t="shared" si="33"/>
        <v>0.21298137452155452</v>
      </c>
    </row>
    <row r="66" spans="7:36">
      <c r="G66" s="25">
        <f t="shared" si="34"/>
        <v>16</v>
      </c>
      <c r="H66" s="334">
        <v>17</v>
      </c>
      <c r="I66" s="25">
        <f t="shared" si="35"/>
        <v>4.1231056256176606</v>
      </c>
      <c r="J66" s="333">
        <f t="shared" si="36"/>
        <v>2.1199052851625781</v>
      </c>
      <c r="K66" s="25">
        <f t="shared" si="37"/>
        <v>0.51415255335473153</v>
      </c>
      <c r="O66" s="1098">
        <v>0.9</v>
      </c>
      <c r="P66" s="1098">
        <f t="shared" si="39"/>
        <v>0.9</v>
      </c>
      <c r="Q66" s="1098">
        <f t="shared" si="38"/>
        <v>0.18732066265487751</v>
      </c>
      <c r="S66" s="29">
        <f t="shared" si="19"/>
        <v>0.40500000000000003</v>
      </c>
      <c r="T66" s="29">
        <f t="shared" si="20"/>
        <v>0.66697681085847438</v>
      </c>
      <c r="U66" s="29">
        <f t="shared" si="21"/>
        <v>0.2661527224950952</v>
      </c>
      <c r="V66" s="25">
        <v>59</v>
      </c>
      <c r="W66" s="30">
        <f t="shared" si="22"/>
        <v>1.0245454545454546</v>
      </c>
      <c r="X66" s="30">
        <f t="shared" si="23"/>
        <v>0.66216935049270109</v>
      </c>
      <c r="Y66" s="30">
        <f t="shared" si="24"/>
        <v>0.26420557084658775</v>
      </c>
      <c r="AA66" s="30">
        <f t="shared" si="25"/>
        <v>1.1619999999999999</v>
      </c>
      <c r="AB66" s="30">
        <f t="shared" si="26"/>
        <v>0.63735532091577196</v>
      </c>
      <c r="AC66" s="30">
        <f t="shared" si="27"/>
        <v>0.21925023039502553</v>
      </c>
      <c r="AD66" s="31">
        <f t="shared" si="28"/>
        <v>1.27</v>
      </c>
      <c r="AE66" s="31">
        <f t="shared" si="29"/>
        <v>0.62000124000248003</v>
      </c>
      <c r="AF66" s="31">
        <f t="shared" si="30"/>
        <v>0.20460040920081843</v>
      </c>
      <c r="AH66" s="31">
        <f t="shared" si="31"/>
        <v>1.405</v>
      </c>
      <c r="AI66" s="31">
        <f t="shared" si="32"/>
        <v>0.60046197951544167</v>
      </c>
      <c r="AJ66" s="33">
        <f t="shared" si="33"/>
        <v>0.19394921938348766</v>
      </c>
    </row>
    <row r="67" spans="7:36">
      <c r="G67" s="25">
        <f t="shared" si="34"/>
        <v>17</v>
      </c>
      <c r="H67" s="334">
        <v>18</v>
      </c>
      <c r="I67" s="25">
        <f t="shared" si="35"/>
        <v>4.2426406871192848</v>
      </c>
      <c r="J67" s="333">
        <f t="shared" si="36"/>
        <v>2.1098155585926612</v>
      </c>
      <c r="K67" s="25">
        <f t="shared" si="37"/>
        <v>0.4972882961779182</v>
      </c>
      <c r="O67" s="1098">
        <v>1</v>
      </c>
      <c r="P67" s="1098">
        <f t="shared" si="39"/>
        <v>1</v>
      </c>
      <c r="Q67" s="1098">
        <f t="shared" si="38"/>
        <v>0.16229356376613008</v>
      </c>
      <c r="S67" s="29">
        <f t="shared" si="19"/>
        <v>0.5</v>
      </c>
      <c r="T67" s="29">
        <f t="shared" si="20"/>
        <v>0.60653065971263342</v>
      </c>
      <c r="U67" s="29">
        <f t="shared" si="21"/>
        <v>0.24203208227207357</v>
      </c>
      <c r="V67" s="25">
        <v>60</v>
      </c>
      <c r="W67" s="30">
        <f t="shared" si="22"/>
        <v>1.0303030303030303</v>
      </c>
      <c r="X67" s="30">
        <f t="shared" si="23"/>
        <v>0.60199847099944137</v>
      </c>
      <c r="Y67" s="30">
        <f t="shared" si="24"/>
        <v>0.24019738992877712</v>
      </c>
      <c r="AA67" s="30">
        <f t="shared" si="25"/>
        <v>1.2</v>
      </c>
      <c r="AB67" s="30">
        <f t="shared" si="26"/>
        <v>0.57870370370370372</v>
      </c>
      <c r="AC67" s="30">
        <f t="shared" si="27"/>
        <v>0.19907407407407407</v>
      </c>
      <c r="AD67" s="31">
        <f t="shared" si="28"/>
        <v>1.3333333333333333</v>
      </c>
      <c r="AE67" s="31">
        <f t="shared" si="29"/>
        <v>0.5625</v>
      </c>
      <c r="AF67" s="31">
        <f t="shared" si="30"/>
        <v>0.18562500000000001</v>
      </c>
      <c r="AH67" s="31">
        <f t="shared" si="31"/>
        <v>1.5</v>
      </c>
      <c r="AI67" s="31">
        <f t="shared" si="32"/>
        <v>0.54433105395181736</v>
      </c>
      <c r="AJ67" s="33">
        <f t="shared" si="33"/>
        <v>0.17581893042643701</v>
      </c>
    </row>
    <row r="68" spans="7:36">
      <c r="G68" s="25">
        <f t="shared" si="34"/>
        <v>18</v>
      </c>
      <c r="H68" s="334">
        <v>19</v>
      </c>
      <c r="I68" s="25">
        <f t="shared" si="35"/>
        <v>4.358898943540674</v>
      </c>
      <c r="J68" s="333">
        <f t="shared" si="36"/>
        <v>2.1009220368611805</v>
      </c>
      <c r="K68" s="25">
        <f t="shared" si="37"/>
        <v>0.48198457089134311</v>
      </c>
      <c r="O68" s="1098">
        <v>1.1000000000000001</v>
      </c>
      <c r="P68" s="1098">
        <f t="shared" si="39"/>
        <v>1.1000000000000001</v>
      </c>
      <c r="Q68" s="1098">
        <f t="shared" si="38"/>
        <v>0.13964601360944051</v>
      </c>
      <c r="S68" s="29">
        <f t="shared" si="19"/>
        <v>0.60500000000000009</v>
      </c>
      <c r="T68" s="29">
        <f t="shared" si="20"/>
        <v>0.5460744266397094</v>
      </c>
      <c r="U68" s="29">
        <f t="shared" si="21"/>
        <v>0.21790741892216439</v>
      </c>
      <c r="V68" s="25">
        <v>61</v>
      </c>
      <c r="W68" s="30">
        <f t="shared" si="22"/>
        <v>1.0366666666666666</v>
      </c>
      <c r="X68" s="30">
        <f t="shared" si="23"/>
        <v>0.54216904344665862</v>
      </c>
      <c r="Y68" s="30">
        <f t="shared" si="24"/>
        <v>0.2163254483352168</v>
      </c>
      <c r="AA68" s="30">
        <f t="shared" si="25"/>
        <v>1.242</v>
      </c>
      <c r="AB68" s="30">
        <f t="shared" si="26"/>
        <v>0.52195758429862393</v>
      </c>
      <c r="AC68" s="30">
        <f t="shared" si="27"/>
        <v>0.17955340899872663</v>
      </c>
      <c r="AD68" s="31">
        <f t="shared" si="28"/>
        <v>1.4033333333333333</v>
      </c>
      <c r="AE68" s="31">
        <f t="shared" si="29"/>
        <v>0.50778318786285348</v>
      </c>
      <c r="AF68" s="31">
        <f t="shared" si="30"/>
        <v>0.16756845199474166</v>
      </c>
      <c r="AH68" s="31">
        <f t="shared" si="31"/>
        <v>1.605</v>
      </c>
      <c r="AI68" s="31">
        <f t="shared" si="32"/>
        <v>0.49179877754757534</v>
      </c>
      <c r="AJ68" s="33">
        <f t="shared" si="33"/>
        <v>0.15885100514786685</v>
      </c>
    </row>
    <row r="69" spans="7:36">
      <c r="G69" s="25">
        <f t="shared" si="34"/>
        <v>19</v>
      </c>
      <c r="H69" s="334">
        <v>20</v>
      </c>
      <c r="I69" s="25">
        <f t="shared" si="35"/>
        <v>4.4721359549995796</v>
      </c>
      <c r="J69" s="333">
        <f t="shared" si="36"/>
        <v>2.093024049854864</v>
      </c>
      <c r="K69" s="25">
        <f t="shared" si="37"/>
        <v>0.46801440540173844</v>
      </c>
      <c r="O69" s="1098">
        <v>1.2</v>
      </c>
      <c r="P69" s="1098">
        <f t="shared" si="39"/>
        <v>1.2</v>
      </c>
      <c r="Q69" s="1098">
        <f t="shared" si="38"/>
        <v>0.1193418449492466</v>
      </c>
      <c r="S69" s="29">
        <f t="shared" si="19"/>
        <v>0.72</v>
      </c>
      <c r="T69" s="29">
        <f t="shared" si="20"/>
        <v>0.48675225595997168</v>
      </c>
      <c r="U69" s="29">
        <f t="shared" si="21"/>
        <v>0.1942352957333402</v>
      </c>
      <c r="V69" s="25">
        <v>62</v>
      </c>
      <c r="W69" s="30">
        <f t="shared" si="22"/>
        <v>1.0436363636363637</v>
      </c>
      <c r="X69" s="30">
        <f t="shared" si="23"/>
        <v>0.48379742291280986</v>
      </c>
      <c r="Y69" s="30">
        <f t="shared" si="24"/>
        <v>0.19303517174221113</v>
      </c>
      <c r="AA69" s="30">
        <f t="shared" si="25"/>
        <v>1.288</v>
      </c>
      <c r="AB69" s="30">
        <f t="shared" si="26"/>
        <v>0.46800706686178084</v>
      </c>
      <c r="AC69" s="30">
        <f t="shared" si="27"/>
        <v>0.1609944310004526</v>
      </c>
      <c r="AD69" s="31">
        <f t="shared" si="28"/>
        <v>1.48</v>
      </c>
      <c r="AE69" s="31">
        <f t="shared" si="29"/>
        <v>0.45653761869978088</v>
      </c>
      <c r="AF69" s="31">
        <f t="shared" si="30"/>
        <v>0.15065741417092771</v>
      </c>
      <c r="AH69" s="31">
        <f t="shared" si="31"/>
        <v>1.72</v>
      </c>
      <c r="AI69" s="31">
        <f t="shared" si="32"/>
        <v>0.44330979747850197</v>
      </c>
      <c r="AJ69" s="33">
        <f t="shared" si="33"/>
        <v>0.14318906458555614</v>
      </c>
    </row>
    <row r="70" spans="7:36">
      <c r="G70" s="25">
        <f t="shared" si="34"/>
        <v>20</v>
      </c>
      <c r="H70" s="334">
        <v>21</v>
      </c>
      <c r="I70" s="25">
        <f t="shared" si="35"/>
        <v>4.5825756949558398</v>
      </c>
      <c r="J70" s="333">
        <f t="shared" si="36"/>
        <v>2.0859634412955419</v>
      </c>
      <c r="K70" s="25">
        <f t="shared" si="37"/>
        <v>0.4551945412689235</v>
      </c>
      <c r="O70" s="1098">
        <v>1.3</v>
      </c>
      <c r="P70" s="1098">
        <f t="shared" si="39"/>
        <v>1.3</v>
      </c>
      <c r="Q70" s="1098">
        <f t="shared" si="38"/>
        <v>0.101304130882446</v>
      </c>
      <c r="S70" s="29">
        <f t="shared" si="19"/>
        <v>0.84500000000000008</v>
      </c>
      <c r="T70" s="29">
        <f t="shared" si="20"/>
        <v>0.42955735821073909</v>
      </c>
      <c r="U70" s="29">
        <f t="shared" si="21"/>
        <v>0.17141204685727557</v>
      </c>
      <c r="V70" s="25">
        <v>63</v>
      </c>
      <c r="W70" s="30">
        <f t="shared" si="22"/>
        <v>1.0512121212121213</v>
      </c>
      <c r="X70" s="30">
        <f t="shared" si="23"/>
        <v>0.42782275553351296</v>
      </c>
      <c r="Y70" s="30">
        <f t="shared" si="24"/>
        <v>0.17070127945787167</v>
      </c>
      <c r="AA70" s="30">
        <f t="shared" si="25"/>
        <v>1.3380000000000001</v>
      </c>
      <c r="AB70" s="30">
        <f t="shared" si="26"/>
        <v>0.41747614037857644</v>
      </c>
      <c r="AC70" s="30">
        <f t="shared" si="27"/>
        <v>0.14361179229023027</v>
      </c>
      <c r="AD70" s="31">
        <f t="shared" si="28"/>
        <v>1.5633333333333335</v>
      </c>
      <c r="AE70" s="31">
        <f t="shared" si="29"/>
        <v>0.40916344261028081</v>
      </c>
      <c r="AF70" s="31">
        <f t="shared" si="30"/>
        <v>0.13502393606139268</v>
      </c>
      <c r="AH70" s="31">
        <f t="shared" si="31"/>
        <v>1.8450000000000002</v>
      </c>
      <c r="AI70" s="31">
        <f t="shared" si="32"/>
        <v>0.39902990451615727</v>
      </c>
      <c r="AJ70" s="33">
        <f t="shared" si="33"/>
        <v>0.1288866591587188</v>
      </c>
    </row>
    <row r="71" spans="7:36">
      <c r="G71" s="25">
        <f t="shared" si="34"/>
        <v>21</v>
      </c>
      <c r="H71" s="334">
        <v>22</v>
      </c>
      <c r="I71" s="25">
        <f t="shared" si="35"/>
        <v>4.6904157598234297</v>
      </c>
      <c r="J71" s="333">
        <f t="shared" si="36"/>
        <v>2.0796138370827215</v>
      </c>
      <c r="K71" s="25">
        <f t="shared" si="37"/>
        <v>0.44337515980907594</v>
      </c>
      <c r="O71" s="1098">
        <v>1.4</v>
      </c>
      <c r="P71" s="1098">
        <f t="shared" si="39"/>
        <v>1.4</v>
      </c>
      <c r="Q71" s="1098">
        <f t="shared" si="38"/>
        <v>8.5422525104917602E-2</v>
      </c>
      <c r="S71" s="29">
        <f t="shared" ref="S71:S102" si="40">POWER(O71-0,2)/2</f>
        <v>0.97999999999999987</v>
      </c>
      <c r="T71" s="29">
        <f t="shared" ref="T71:T102" si="41">EXP(-S71)</f>
        <v>0.37531109885139957</v>
      </c>
      <c r="U71" s="29">
        <f t="shared" ref="U71:U102" si="42">$S$3*T71</f>
        <v>0.14976543279421664</v>
      </c>
      <c r="V71" s="25">
        <v>64</v>
      </c>
      <c r="W71" s="30">
        <f t="shared" ref="W71:W107" si="43">(1+POWER(O71,2)/$E$2)</f>
        <v>1.0593939393939393</v>
      </c>
      <c r="X71" s="30">
        <f t="shared" ref="X71:X102" si="44">POWER(W71,-(($E$2+1)/2))</f>
        <v>0.37499266303072593</v>
      </c>
      <c r="Y71" s="30">
        <f t="shared" ref="Y71:Y102" si="45">X71*$W$3</f>
        <v>0.14962207254925966</v>
      </c>
      <c r="AA71" s="30">
        <f t="shared" si="25"/>
        <v>1.3919999999999999</v>
      </c>
      <c r="AB71" s="30">
        <f t="shared" si="26"/>
        <v>0.370750968484578</v>
      </c>
      <c r="AC71" s="30">
        <f t="shared" si="27"/>
        <v>0.12753833315869481</v>
      </c>
      <c r="AD71" s="31">
        <f t="shared" si="28"/>
        <v>1.6533333333333333</v>
      </c>
      <c r="AE71" s="31">
        <f t="shared" si="29"/>
        <v>0.36582986472424561</v>
      </c>
      <c r="AF71" s="31">
        <f t="shared" si="30"/>
        <v>0.12072385535900106</v>
      </c>
      <c r="AH71" s="31">
        <f t="shared" si="31"/>
        <v>1.98</v>
      </c>
      <c r="AI71" s="31">
        <f t="shared" si="32"/>
        <v>0.35892376490843508</v>
      </c>
      <c r="AJ71" s="33">
        <f t="shared" si="33"/>
        <v>0.11593237606542453</v>
      </c>
    </row>
    <row r="72" spans="7:36">
      <c r="G72" s="25">
        <f t="shared" si="34"/>
        <v>22</v>
      </c>
      <c r="H72" s="334">
        <v>23</v>
      </c>
      <c r="I72" s="25">
        <f t="shared" si="35"/>
        <v>4.7958315233127191</v>
      </c>
      <c r="J72" s="333">
        <f t="shared" si="36"/>
        <v>2.0738730583156064</v>
      </c>
      <c r="K72" s="25">
        <f t="shared" si="37"/>
        <v>0.43243242558343237</v>
      </c>
      <c r="O72" s="1098">
        <v>1.50000000000001</v>
      </c>
      <c r="P72" s="1098">
        <f t="shared" si="39"/>
        <v>1.50000000000001</v>
      </c>
      <c r="Q72" s="1098">
        <f t="shared" ref="Q72:Q107" si="46">TDIST(O72,$E$2,1)</f>
        <v>7.1560933054759246E-2</v>
      </c>
      <c r="S72" s="29">
        <f t="shared" si="40"/>
        <v>1.1250000000000151</v>
      </c>
      <c r="T72" s="29">
        <f t="shared" si="41"/>
        <v>0.32465246735834485</v>
      </c>
      <c r="U72" s="29">
        <f t="shared" si="42"/>
        <v>0.12955043810437394</v>
      </c>
      <c r="V72" s="25">
        <v>65</v>
      </c>
      <c r="W72" s="30">
        <f t="shared" si="43"/>
        <v>1.068181818181819</v>
      </c>
      <c r="X72" s="30">
        <f t="shared" si="44"/>
        <v>0.32586064691315092</v>
      </c>
      <c r="Y72" s="30">
        <f t="shared" si="45"/>
        <v>0.13001839811834723</v>
      </c>
      <c r="AA72" s="30">
        <f t="shared" si="25"/>
        <v>1.450000000000006</v>
      </c>
      <c r="AB72" s="30">
        <f t="shared" si="26"/>
        <v>0.32801672885316746</v>
      </c>
      <c r="AC72" s="30">
        <f t="shared" si="27"/>
        <v>0.1128377547254896</v>
      </c>
      <c r="AD72" s="31">
        <f t="shared" si="28"/>
        <v>1.7500000000000102</v>
      </c>
      <c r="AE72" s="31">
        <f t="shared" si="29"/>
        <v>0.32653061224489416</v>
      </c>
      <c r="AF72" s="31">
        <f t="shared" si="30"/>
        <v>0.10775510204081508</v>
      </c>
      <c r="AH72" s="31">
        <f t="shared" si="31"/>
        <v>2.1250000000000151</v>
      </c>
      <c r="AI72" s="31">
        <f t="shared" si="32"/>
        <v>0.3228208661506014</v>
      </c>
      <c r="AJ72" s="33">
        <f t="shared" si="33"/>
        <v>0.10427113976664426</v>
      </c>
    </row>
    <row r="73" spans="7:36">
      <c r="G73" s="25">
        <f t="shared" si="34"/>
        <v>23</v>
      </c>
      <c r="H73" s="334">
        <v>24</v>
      </c>
      <c r="I73" s="25">
        <f t="shared" si="35"/>
        <v>4.8989794855663558</v>
      </c>
      <c r="J73" s="333">
        <f t="shared" si="36"/>
        <v>2.0686575986105389</v>
      </c>
      <c r="K73" s="25">
        <f t="shared" si="37"/>
        <v>0.42226296409391634</v>
      </c>
      <c r="O73" s="1098">
        <v>1.6</v>
      </c>
      <c r="P73" s="1098">
        <f t="shared" si="39"/>
        <v>1.6</v>
      </c>
      <c r="Q73" s="1098">
        <f t="shared" si="46"/>
        <v>5.9565078476284672E-2</v>
      </c>
      <c r="S73" s="29">
        <f t="shared" si="40"/>
        <v>1.2800000000000002</v>
      </c>
      <c r="T73" s="29">
        <f t="shared" si="41"/>
        <v>0.27803730045319408</v>
      </c>
      <c r="U73" s="29">
        <f t="shared" si="42"/>
        <v>0.11094896144223894</v>
      </c>
      <c r="V73" s="25">
        <v>66</v>
      </c>
      <c r="W73" s="30">
        <f t="shared" si="43"/>
        <v>1.0775757575757576</v>
      </c>
      <c r="X73" s="30">
        <f t="shared" si="44"/>
        <v>0.28079358962922918</v>
      </c>
      <c r="Y73" s="30">
        <f t="shared" si="45"/>
        <v>0.11203664226206245</v>
      </c>
      <c r="AA73" s="30">
        <f t="shared" si="25"/>
        <v>1.512</v>
      </c>
      <c r="AB73" s="30">
        <f t="shared" si="26"/>
        <v>0.28929746392863326</v>
      </c>
      <c r="AC73" s="30">
        <f t="shared" si="27"/>
        <v>9.9518327591449837E-2</v>
      </c>
      <c r="AD73" s="31">
        <f t="shared" si="28"/>
        <v>1.8533333333333335</v>
      </c>
      <c r="AE73" s="31">
        <f t="shared" si="29"/>
        <v>0.29113399927539974</v>
      </c>
      <c r="AF73" s="31">
        <f t="shared" si="30"/>
        <v>9.6074219760881915E-2</v>
      </c>
      <c r="AH73" s="31">
        <f t="shared" si="31"/>
        <v>2.2800000000000002</v>
      </c>
      <c r="AI73" s="31">
        <f t="shared" si="32"/>
        <v>0.29046762216338673</v>
      </c>
      <c r="AJ73" s="33">
        <f t="shared" si="33"/>
        <v>9.3821041958773915E-2</v>
      </c>
    </row>
    <row r="74" spans="7:36">
      <c r="G74" s="25">
        <f t="shared" si="34"/>
        <v>24</v>
      </c>
      <c r="H74" s="334">
        <v>25</v>
      </c>
      <c r="I74" s="25">
        <f t="shared" si="35"/>
        <v>5</v>
      </c>
      <c r="J74" s="333">
        <f t="shared" si="36"/>
        <v>2.0638985473180682</v>
      </c>
      <c r="K74" s="25">
        <f t="shared" si="37"/>
        <v>0.41277970946361364</v>
      </c>
      <c r="O74" s="1098">
        <v>1.7</v>
      </c>
      <c r="P74" s="1098">
        <f t="shared" si="39"/>
        <v>1.7</v>
      </c>
      <c r="Q74" s="1098">
        <f t="shared" si="46"/>
        <v>4.9269604329274429E-2</v>
      </c>
      <c r="S74" s="29">
        <f t="shared" si="40"/>
        <v>1.4449999999999998</v>
      </c>
      <c r="T74" s="29">
        <f t="shared" si="41"/>
        <v>0.23574607655586358</v>
      </c>
      <c r="U74" s="29">
        <f t="shared" si="42"/>
        <v>9.4072925881967362E-2</v>
      </c>
      <c r="V74" s="25">
        <v>67</v>
      </c>
      <c r="W74" s="30">
        <f t="shared" si="43"/>
        <v>1.0875757575757576</v>
      </c>
      <c r="X74" s="30">
        <f t="shared" si="44"/>
        <v>0.23998725942423277</v>
      </c>
      <c r="Y74" s="30">
        <f t="shared" si="45"/>
        <v>9.5754916510268878E-2</v>
      </c>
      <c r="AA74" s="30">
        <f t="shared" si="25"/>
        <v>1.5779999999999998</v>
      </c>
      <c r="AB74" s="30">
        <f t="shared" si="26"/>
        <v>0.25449485297291807</v>
      </c>
      <c r="AC74" s="30">
        <f t="shared" si="27"/>
        <v>8.7546229422683808E-2</v>
      </c>
      <c r="AD74" s="31">
        <f t="shared" si="28"/>
        <v>1.9633333333333334</v>
      </c>
      <c r="AE74" s="31">
        <f t="shared" si="29"/>
        <v>0.25942505642494978</v>
      </c>
      <c r="AF74" s="31">
        <f t="shared" si="30"/>
        <v>8.5610268620233437E-2</v>
      </c>
      <c r="AH74" s="31">
        <f t="shared" si="31"/>
        <v>2.4449999999999998</v>
      </c>
      <c r="AI74" s="31">
        <f t="shared" si="32"/>
        <v>0.26156624923970528</v>
      </c>
      <c r="AJ74" s="33">
        <f t="shared" si="33"/>
        <v>8.4485898504424811E-2</v>
      </c>
    </row>
    <row r="75" spans="7:36">
      <c r="G75" s="25">
        <f t="shared" si="34"/>
        <v>25</v>
      </c>
      <c r="H75" s="334">
        <v>26</v>
      </c>
      <c r="I75" s="25">
        <f t="shared" si="35"/>
        <v>5.0990195135927845</v>
      </c>
      <c r="J75" s="333">
        <f t="shared" si="36"/>
        <v>2.0595385356585911</v>
      </c>
      <c r="K75" s="25">
        <f t="shared" si="37"/>
        <v>0.40390873778151792</v>
      </c>
      <c r="O75" s="1098">
        <v>1.80000000000001</v>
      </c>
      <c r="P75" s="1098">
        <f t="shared" si="39"/>
        <v>1.80000000000001</v>
      </c>
      <c r="Q75" s="1098">
        <f t="shared" si="46"/>
        <v>4.0504463823449369E-2</v>
      </c>
      <c r="S75" s="29">
        <f t="shared" si="40"/>
        <v>1.6200000000000181</v>
      </c>
      <c r="T75" s="29">
        <f t="shared" si="41"/>
        <v>0.1978986990836111</v>
      </c>
      <c r="U75" s="29">
        <f t="shared" si="42"/>
        <v>7.8970178095917332E-2</v>
      </c>
      <c r="V75" s="25">
        <v>68</v>
      </c>
      <c r="W75" s="30">
        <f t="shared" si="43"/>
        <v>1.0981818181818193</v>
      </c>
      <c r="X75" s="30">
        <f t="shared" si="44"/>
        <v>0.20348751343148197</v>
      </c>
      <c r="Y75" s="30">
        <f t="shared" si="45"/>
        <v>8.1191517859161316E-2</v>
      </c>
      <c r="AA75" s="30">
        <f t="shared" si="25"/>
        <v>1.6480000000000072</v>
      </c>
      <c r="AB75" s="30">
        <f t="shared" si="26"/>
        <v>0.22342325667801455</v>
      </c>
      <c r="AC75" s="30">
        <f t="shared" si="27"/>
        <v>7.6857600297236997E-2</v>
      </c>
      <c r="AD75" s="31">
        <f t="shared" si="28"/>
        <v>2.0800000000000121</v>
      </c>
      <c r="AE75" s="31">
        <f t="shared" si="29"/>
        <v>0.23113905325443518</v>
      </c>
      <c r="AF75" s="31">
        <f t="shared" si="30"/>
        <v>7.6275887573963613E-2</v>
      </c>
      <c r="AH75" s="31">
        <f t="shared" si="31"/>
        <v>2.6200000000000179</v>
      </c>
      <c r="AI75" s="31">
        <f t="shared" si="32"/>
        <v>0.23580231420427833</v>
      </c>
      <c r="AJ75" s="33">
        <f t="shared" si="33"/>
        <v>7.6164147487981906E-2</v>
      </c>
    </row>
    <row r="76" spans="7:36">
      <c r="G76" s="25">
        <f t="shared" si="34"/>
        <v>26</v>
      </c>
      <c r="H76" s="334">
        <v>27</v>
      </c>
      <c r="I76" s="25">
        <f t="shared" si="35"/>
        <v>5.196152422706632</v>
      </c>
      <c r="J76" s="333">
        <f t="shared" si="36"/>
        <v>2.0555294184806892</v>
      </c>
      <c r="K76" s="25">
        <f t="shared" si="37"/>
        <v>0.39558682102900694</v>
      </c>
      <c r="O76" s="1098">
        <v>1.9000000000000099</v>
      </c>
      <c r="P76" s="1098">
        <f t="shared" si="39"/>
        <v>1.9000000000000099</v>
      </c>
      <c r="Q76" s="1098">
        <f t="shared" si="46"/>
        <v>3.3100336075323332E-2</v>
      </c>
      <c r="S76" s="29">
        <f t="shared" si="40"/>
        <v>1.8050000000000188</v>
      </c>
      <c r="T76" s="29">
        <f t="shared" si="41"/>
        <v>0.16447445657715179</v>
      </c>
      <c r="U76" s="29">
        <f t="shared" si="42"/>
        <v>6.5632453312082145E-2</v>
      </c>
      <c r="V76" s="25">
        <v>69</v>
      </c>
      <c r="W76" s="30">
        <f t="shared" si="43"/>
        <v>1.1093939393939405</v>
      </c>
      <c r="X76" s="30">
        <f t="shared" si="44"/>
        <v>0.17121491199104052</v>
      </c>
      <c r="Y76" s="30">
        <f t="shared" si="45"/>
        <v>6.831474988442518E-2</v>
      </c>
      <c r="AA76" s="30">
        <f t="shared" si="25"/>
        <v>1.7220000000000075</v>
      </c>
      <c r="AB76" s="30">
        <f t="shared" si="26"/>
        <v>0.1958396203922482</v>
      </c>
      <c r="AC76" s="30">
        <f t="shared" si="27"/>
        <v>6.7368829414933371E-2</v>
      </c>
      <c r="AD76" s="31">
        <f t="shared" si="28"/>
        <v>2.2033333333333456</v>
      </c>
      <c r="AE76" s="31">
        <f t="shared" si="29"/>
        <v>0.20598689465601103</v>
      </c>
      <c r="AF76" s="31">
        <f t="shared" si="30"/>
        <v>6.7975675236483638E-2</v>
      </c>
      <c r="AH76" s="31">
        <f t="shared" si="31"/>
        <v>2.8050000000000188</v>
      </c>
      <c r="AI76" s="31">
        <f t="shared" si="32"/>
        <v>0.21286325633744249</v>
      </c>
      <c r="AJ76" s="33">
        <f t="shared" si="33"/>
        <v>6.8754831796993932E-2</v>
      </c>
    </row>
    <row r="77" spans="7:36">
      <c r="G77" s="25">
        <f t="shared" si="34"/>
        <v>27</v>
      </c>
      <c r="H77" s="334">
        <v>28</v>
      </c>
      <c r="I77" s="25">
        <f t="shared" si="35"/>
        <v>5.2915026221291814</v>
      </c>
      <c r="J77" s="333">
        <f t="shared" si="36"/>
        <v>2.0518304929706712</v>
      </c>
      <c r="K77" s="25">
        <f t="shared" si="37"/>
        <v>0.38775951548996129</v>
      </c>
      <c r="O77" s="1098">
        <v>2.0000000000000102</v>
      </c>
      <c r="P77" s="1098">
        <f t="shared" si="39"/>
        <v>2.0000000000000102</v>
      </c>
      <c r="Q77" s="1098">
        <f t="shared" si="46"/>
        <v>2.6893115169583735E-2</v>
      </c>
      <c r="S77" s="29">
        <f t="shared" si="40"/>
        <v>2.0000000000000204</v>
      </c>
      <c r="T77" s="29">
        <f t="shared" si="41"/>
        <v>0.13533528323660993</v>
      </c>
      <c r="U77" s="29">
        <f t="shared" si="42"/>
        <v>5.4004657278424621E-2</v>
      </c>
      <c r="V77" s="25">
        <v>70</v>
      </c>
      <c r="W77" s="30">
        <f t="shared" si="43"/>
        <v>1.1212121212121224</v>
      </c>
      <c r="X77" s="30">
        <f t="shared" si="44"/>
        <v>0.14299065935925476</v>
      </c>
      <c r="Y77" s="30">
        <f t="shared" si="45"/>
        <v>5.7053273084342652E-2</v>
      </c>
      <c r="AA77" s="30">
        <f t="shared" si="25"/>
        <v>1.8000000000000083</v>
      </c>
      <c r="AB77" s="30">
        <f t="shared" si="26"/>
        <v>0.1714677640603543</v>
      </c>
      <c r="AC77" s="30">
        <f t="shared" si="27"/>
        <v>5.8984910836761877E-2</v>
      </c>
      <c r="AD77" s="31">
        <f t="shared" si="28"/>
        <v>2.3333333333333472</v>
      </c>
      <c r="AE77" s="31">
        <f t="shared" si="29"/>
        <v>0.18367346938775292</v>
      </c>
      <c r="AF77" s="31">
        <f t="shared" si="30"/>
        <v>6.0612244897958467E-2</v>
      </c>
      <c r="AH77" s="31">
        <f t="shared" si="31"/>
        <v>3.0000000000000204</v>
      </c>
      <c r="AI77" s="31">
        <f t="shared" si="32"/>
        <v>0.19245008972987326</v>
      </c>
      <c r="AJ77" s="33">
        <f t="shared" si="33"/>
        <v>6.2161378982749066E-2</v>
      </c>
    </row>
    <row r="78" spans="7:36">
      <c r="G78" s="25">
        <f t="shared" si="34"/>
        <v>28</v>
      </c>
      <c r="H78" s="334">
        <v>29</v>
      </c>
      <c r="I78" s="25">
        <f t="shared" si="35"/>
        <v>5.3851648071345037</v>
      </c>
      <c r="J78" s="333">
        <f t="shared" si="36"/>
        <v>2.0484071146628864</v>
      </c>
      <c r="K78" s="25">
        <f t="shared" si="37"/>
        <v>0.38037965188160378</v>
      </c>
      <c r="O78" s="1098">
        <v>2.1</v>
      </c>
      <c r="P78" s="1098">
        <f t="shared" si="39"/>
        <v>2.1</v>
      </c>
      <c r="Q78" s="1098">
        <f t="shared" si="46"/>
        <v>2.1727308398475292E-2</v>
      </c>
      <c r="S78" s="29">
        <f t="shared" si="40"/>
        <v>2.2050000000000001</v>
      </c>
      <c r="T78" s="29">
        <f t="shared" si="41"/>
        <v>0.11025052530448522</v>
      </c>
      <c r="U78" s="29">
        <f t="shared" si="42"/>
        <v>4.3994749125587679E-2</v>
      </c>
      <c r="V78" s="25">
        <v>71</v>
      </c>
      <c r="W78" s="30">
        <f t="shared" si="43"/>
        <v>1.1336363636363636</v>
      </c>
      <c r="X78" s="30">
        <f t="shared" si="44"/>
        <v>0.11856211515814799</v>
      </c>
      <c r="Y78" s="30">
        <f t="shared" si="45"/>
        <v>4.7306283948101054E-2</v>
      </c>
      <c r="AA78" s="30">
        <f t="shared" si="25"/>
        <v>1.8820000000000001</v>
      </c>
      <c r="AB78" s="30">
        <f t="shared" si="26"/>
        <v>0.15001723019897104</v>
      </c>
      <c r="AC78" s="30">
        <f t="shared" si="27"/>
        <v>5.1605927188446032E-2</v>
      </c>
      <c r="AD78" s="31">
        <f t="shared" si="28"/>
        <v>2.4699999999999998</v>
      </c>
      <c r="AE78" s="31">
        <f t="shared" si="29"/>
        <v>0.16391024275106955</v>
      </c>
      <c r="AF78" s="31">
        <f t="shared" si="30"/>
        <v>5.4090380107852956E-2</v>
      </c>
      <c r="AH78" s="31">
        <f t="shared" si="31"/>
        <v>3.2050000000000001</v>
      </c>
      <c r="AI78" s="31">
        <f t="shared" si="32"/>
        <v>0.17428417269202676</v>
      </c>
      <c r="AJ78" s="33">
        <f t="shared" si="33"/>
        <v>5.6293787779524644E-2</v>
      </c>
    </row>
    <row r="79" spans="7:36">
      <c r="G79" s="25">
        <f t="shared" si="34"/>
        <v>29</v>
      </c>
      <c r="H79" s="334">
        <v>30</v>
      </c>
      <c r="I79" s="25">
        <f t="shared" si="35"/>
        <v>5.4772255750516612</v>
      </c>
      <c r="J79" s="333">
        <f t="shared" si="36"/>
        <v>2.0452296111085477</v>
      </c>
      <c r="K79" s="25">
        <f t="shared" si="37"/>
        <v>0.37340613109389004</v>
      </c>
      <c r="O79" s="1098">
        <v>2.2000000000000099</v>
      </c>
      <c r="P79" s="1098">
        <f t="shared" si="39"/>
        <v>2.2000000000000099</v>
      </c>
      <c r="Q79" s="1098">
        <f t="shared" si="46"/>
        <v>1.7458499816741066E-2</v>
      </c>
      <c r="S79" s="29">
        <f t="shared" si="40"/>
        <v>2.4200000000000217</v>
      </c>
      <c r="T79" s="29">
        <f t="shared" si="41"/>
        <v>8.89216174593844E-2</v>
      </c>
      <c r="U79" s="29">
        <f t="shared" si="42"/>
        <v>3.5483588319990905E-2</v>
      </c>
      <c r="V79" s="25">
        <v>72</v>
      </c>
      <c r="W79" s="30">
        <f t="shared" si="43"/>
        <v>1.1466666666666681</v>
      </c>
      <c r="X79" s="30">
        <f t="shared" si="44"/>
        <v>9.7626519508820495E-2</v>
      </c>
      <c r="Y79" s="30">
        <f t="shared" si="45"/>
        <v>3.8952981284019382E-2</v>
      </c>
      <c r="AA79" s="30">
        <f t="shared" si="25"/>
        <v>1.9680000000000086</v>
      </c>
      <c r="AB79" s="30">
        <f t="shared" si="26"/>
        <v>0.13119724569246313</v>
      </c>
      <c r="AC79" s="30">
        <f t="shared" si="27"/>
        <v>4.5131852518207317E-2</v>
      </c>
      <c r="AD79" s="31">
        <f t="shared" si="28"/>
        <v>2.6133333333333475</v>
      </c>
      <c r="AE79" s="31">
        <f t="shared" si="29"/>
        <v>0.14642336526447156</v>
      </c>
      <c r="AF79" s="31">
        <f t="shared" si="30"/>
        <v>4.8319710537275615E-2</v>
      </c>
      <c r="AH79" s="31">
        <f t="shared" si="31"/>
        <v>3.4200000000000217</v>
      </c>
      <c r="AI79" s="31">
        <f t="shared" si="32"/>
        <v>0.15811054691107312</v>
      </c>
      <c r="AJ79" s="33">
        <f t="shared" si="33"/>
        <v>5.1069706652276621E-2</v>
      </c>
    </row>
    <row r="80" spans="7:36">
      <c r="G80" s="25">
        <f t="shared" si="34"/>
        <v>30</v>
      </c>
      <c r="H80" s="334">
        <v>31</v>
      </c>
      <c r="I80" s="25">
        <f t="shared" si="35"/>
        <v>5.5677643628300215</v>
      </c>
      <c r="J80" s="333">
        <f t="shared" si="36"/>
        <v>2.0422724493667923</v>
      </c>
      <c r="K80" s="25">
        <f t="shared" si="37"/>
        <v>0.3668029600894841</v>
      </c>
      <c r="O80" s="1098">
        <v>2.30000000000001</v>
      </c>
      <c r="P80" s="1098">
        <f t="shared" si="39"/>
        <v>2.30000000000001</v>
      </c>
      <c r="Q80" s="1098">
        <f t="shared" si="46"/>
        <v>1.3954895799747069E-2</v>
      </c>
      <c r="S80" s="29">
        <f t="shared" si="40"/>
        <v>2.6450000000000231</v>
      </c>
      <c r="T80" s="29">
        <f t="shared" si="41"/>
        <v>7.1005353739635332E-2</v>
      </c>
      <c r="U80" s="29">
        <f t="shared" si="42"/>
        <v>2.8334220773293495E-2</v>
      </c>
      <c r="V80" s="25">
        <v>73</v>
      </c>
      <c r="W80" s="30">
        <f t="shared" si="43"/>
        <v>1.1603030303030317</v>
      </c>
      <c r="X80" s="30">
        <f t="shared" si="44"/>
        <v>7.9851991159219884E-2</v>
      </c>
      <c r="Y80" s="30">
        <f t="shared" si="45"/>
        <v>3.1860944472528734E-2</v>
      </c>
      <c r="AA80" s="30">
        <f t="shared" si="25"/>
        <v>2.0580000000000092</v>
      </c>
      <c r="AB80" s="30">
        <f t="shared" si="26"/>
        <v>0.11472653806708201</v>
      </c>
      <c r="AC80" s="30">
        <f t="shared" si="27"/>
        <v>3.9465929095076208E-2</v>
      </c>
      <c r="AD80" s="31">
        <f t="shared" si="28"/>
        <v>2.7633333333333487</v>
      </c>
      <c r="AE80" s="31">
        <f t="shared" si="29"/>
        <v>0.13095842651995296</v>
      </c>
      <c r="AF80" s="31">
        <f t="shared" si="30"/>
        <v>4.3216280751584478E-2</v>
      </c>
      <c r="AH80" s="31">
        <f t="shared" si="31"/>
        <v>3.6450000000000231</v>
      </c>
      <c r="AI80" s="31">
        <f t="shared" si="32"/>
        <v>0.14369898515196686</v>
      </c>
      <c r="AJ80" s="33">
        <f t="shared" si="33"/>
        <v>4.6414772204085297E-2</v>
      </c>
    </row>
    <row r="81" spans="7:36">
      <c r="G81" s="25">
        <f t="shared" si="34"/>
        <v>31</v>
      </c>
      <c r="H81" s="334">
        <v>32</v>
      </c>
      <c r="I81" s="25">
        <f t="shared" si="35"/>
        <v>5.6568542494923806</v>
      </c>
      <c r="J81" s="333">
        <f t="shared" si="36"/>
        <v>2.0395134384415083</v>
      </c>
      <c r="K81" s="25">
        <f t="shared" si="37"/>
        <v>0.3605384456607707</v>
      </c>
      <c r="O81" s="1098">
        <v>2.4000000000000101</v>
      </c>
      <c r="P81" s="1098">
        <f t="shared" si="39"/>
        <v>2.4000000000000101</v>
      </c>
      <c r="Q81" s="1098">
        <f t="shared" si="46"/>
        <v>1.109812323766568E-2</v>
      </c>
      <c r="S81" s="29">
        <f t="shared" si="40"/>
        <v>2.8800000000000243</v>
      </c>
      <c r="T81" s="29">
        <f t="shared" si="41"/>
        <v>5.6134762834132358E-2</v>
      </c>
      <c r="U81" s="29">
        <f t="shared" si="42"/>
        <v>2.2400208990310783E-2</v>
      </c>
      <c r="V81" s="25">
        <v>74</v>
      </c>
      <c r="W81" s="30">
        <f t="shared" si="43"/>
        <v>1.1745454545454561</v>
      </c>
      <c r="X81" s="30">
        <f t="shared" si="44"/>
        <v>6.4895250844900249E-2</v>
      </c>
      <c r="Y81" s="30">
        <f t="shared" si="45"/>
        <v>2.5893205087115199E-2</v>
      </c>
      <c r="AA81" s="30">
        <f t="shared" ref="AA81:AA97" si="47">(1+POWER(O81,2)/5)</f>
        <v>2.1520000000000099</v>
      </c>
      <c r="AB81" s="30">
        <f t="shared" ref="AB81:AB97" si="48">POWER(AA81,-3)</f>
        <v>0.1003397926001839</v>
      </c>
      <c r="AC81" s="30">
        <f t="shared" ref="AC81:AC97" si="49">AB81*$AA$3</f>
        <v>3.4516888654463257E-2</v>
      </c>
      <c r="AD81" s="31">
        <f t="shared" ref="AD81:AD97" si="50">(1+POWER(O81,2)/3)</f>
        <v>2.9200000000000159</v>
      </c>
      <c r="AE81" s="31">
        <f t="shared" ref="AE81:AE97" si="51">POWER(AD81,-2)</f>
        <v>0.11728279226871706</v>
      </c>
      <c r="AF81" s="31">
        <f t="shared" ref="AF81:AF97" si="52">AE81*$AD$3</f>
        <v>3.8703321448676629E-2</v>
      </c>
      <c r="AH81" s="31">
        <f t="shared" ref="AH81:AH97" si="53">(1+POWER(O81,2)/2)</f>
        <v>3.8800000000000243</v>
      </c>
      <c r="AI81" s="31">
        <f t="shared" ref="AI81:AI97" si="54">POWER(AH81,-1.5)</f>
        <v>0.13084357798113525</v>
      </c>
      <c r="AJ81" s="33">
        <f t="shared" ref="AJ81:AJ97" si="55">AI81*$AH$3</f>
        <v>4.2262475687906684E-2</v>
      </c>
    </row>
    <row r="82" spans="7:36">
      <c r="G82" s="25">
        <f t="shared" si="34"/>
        <v>32</v>
      </c>
      <c r="H82" s="334">
        <v>33</v>
      </c>
      <c r="I82" s="25">
        <f t="shared" si="35"/>
        <v>5.7445626465380286</v>
      </c>
      <c r="J82" s="333">
        <f t="shared" si="36"/>
        <v>2.0369333344070331</v>
      </c>
      <c r="K82" s="25">
        <f t="shared" si="37"/>
        <v>0.35458458019159994</v>
      </c>
      <c r="O82" s="1098">
        <v>2.5000000000000102</v>
      </c>
      <c r="P82" s="1098">
        <f t="shared" si="39"/>
        <v>2.5000000000000102</v>
      </c>
      <c r="Q82" s="1098">
        <f t="shared" si="46"/>
        <v>8.7833869557774006E-3</v>
      </c>
      <c r="S82" s="29">
        <f t="shared" si="40"/>
        <v>3.1250000000000258</v>
      </c>
      <c r="T82" s="29">
        <f t="shared" si="41"/>
        <v>4.3936933623406282E-2</v>
      </c>
      <c r="U82" s="29">
        <f t="shared" si="42"/>
        <v>1.7532745234282519E-2</v>
      </c>
      <c r="V82" s="25">
        <v>75</v>
      </c>
      <c r="W82" s="30">
        <f t="shared" si="43"/>
        <v>1.189393939393941</v>
      </c>
      <c r="X82" s="30">
        <f t="shared" si="44"/>
        <v>5.2415862869365601E-2</v>
      </c>
      <c r="Y82" s="30">
        <f t="shared" si="45"/>
        <v>2.0913929284876877E-2</v>
      </c>
      <c r="AA82" s="30">
        <f t="shared" si="47"/>
        <v>2.2500000000000102</v>
      </c>
      <c r="AB82" s="30">
        <f t="shared" si="48"/>
        <v>8.7791495198901406E-2</v>
      </c>
      <c r="AC82" s="30">
        <f t="shared" si="49"/>
        <v>3.0200274348422082E-2</v>
      </c>
      <c r="AD82" s="31">
        <f t="shared" si="50"/>
        <v>3.0833333333333504</v>
      </c>
      <c r="AE82" s="31">
        <f t="shared" si="51"/>
        <v>0.10518626734842836</v>
      </c>
      <c r="AF82" s="31">
        <f t="shared" si="52"/>
        <v>3.4711468224981362E-2</v>
      </c>
      <c r="AH82" s="31">
        <f t="shared" si="53"/>
        <v>4.1250000000000258</v>
      </c>
      <c r="AI82" s="31">
        <f t="shared" si="54"/>
        <v>0.11936144579813975</v>
      </c>
      <c r="AJ82" s="33">
        <f t="shared" si="55"/>
        <v>3.8553746992799141E-2</v>
      </c>
    </row>
    <row r="83" spans="7:36">
      <c r="G83" s="25">
        <f t="shared" si="34"/>
        <v>33</v>
      </c>
      <c r="H83" s="334">
        <v>34</v>
      </c>
      <c r="I83" s="25">
        <f t="shared" si="35"/>
        <v>5.8309518948453007</v>
      </c>
      <c r="J83" s="333">
        <f t="shared" si="36"/>
        <v>2.0345152872214074</v>
      </c>
      <c r="K83" s="25">
        <f t="shared" si="37"/>
        <v>0.34891649320927637</v>
      </c>
      <c r="O83" s="1098">
        <v>2.6000000000000099</v>
      </c>
      <c r="P83" s="1098">
        <f t="shared" si="39"/>
        <v>2.6000000000000099</v>
      </c>
      <c r="Q83" s="1098">
        <f t="shared" si="46"/>
        <v>6.9191282786673905E-3</v>
      </c>
      <c r="S83" s="29">
        <f t="shared" si="40"/>
        <v>3.3800000000000257</v>
      </c>
      <c r="T83" s="29">
        <f t="shared" si="41"/>
        <v>3.404745473459847E-2</v>
      </c>
      <c r="U83" s="29">
        <f t="shared" si="42"/>
        <v>1.3586413536594044E-2</v>
      </c>
      <c r="V83" s="25">
        <v>76</v>
      </c>
      <c r="W83" s="30">
        <f t="shared" si="43"/>
        <v>1.2048484848484864</v>
      </c>
      <c r="X83" s="30">
        <f t="shared" si="44"/>
        <v>4.2087060146793039E-2</v>
      </c>
      <c r="Y83" s="30">
        <f t="shared" si="45"/>
        <v>1.6792736998570423E-2</v>
      </c>
      <c r="AA83" s="30">
        <f t="shared" si="47"/>
        <v>2.3520000000000101</v>
      </c>
      <c r="AB83" s="30">
        <f t="shared" si="48"/>
        <v>7.6857817494158515E-2</v>
      </c>
      <c r="AC83" s="30">
        <f t="shared" si="49"/>
        <v>2.6439089217990527E-2</v>
      </c>
      <c r="AD83" s="31">
        <f t="shared" si="50"/>
        <v>3.2533333333333503</v>
      </c>
      <c r="AE83" s="31">
        <f t="shared" si="51"/>
        <v>9.4480650362804702E-2</v>
      </c>
      <c r="AF83" s="31">
        <f t="shared" si="52"/>
        <v>3.1178614619725552E-2</v>
      </c>
      <c r="AH83" s="31">
        <f t="shared" si="53"/>
        <v>4.3800000000000257</v>
      </c>
      <c r="AI83" s="31">
        <f t="shared" si="54"/>
        <v>0.10909097775513527</v>
      </c>
      <c r="AJ83" s="33">
        <f t="shared" si="55"/>
        <v>3.5236385814908691E-2</v>
      </c>
    </row>
    <row r="84" spans="7:36">
      <c r="G84" s="25">
        <f t="shared" si="34"/>
        <v>34</v>
      </c>
      <c r="H84" s="334">
        <v>35</v>
      </c>
      <c r="I84" s="25">
        <f t="shared" si="35"/>
        <v>5.9160797830996161</v>
      </c>
      <c r="J84" s="333">
        <f t="shared" si="36"/>
        <v>2.0322444978395913</v>
      </c>
      <c r="K84" s="25">
        <f t="shared" si="37"/>
        <v>0.34351201679954962</v>
      </c>
      <c r="O84" s="1098">
        <v>2.7000000000000099</v>
      </c>
      <c r="P84" s="1098">
        <f t="shared" si="39"/>
        <v>2.7000000000000099</v>
      </c>
      <c r="Q84" s="1098">
        <f t="shared" si="46"/>
        <v>5.4263252395682733E-3</v>
      </c>
      <c r="S84" s="29">
        <f t="shared" si="40"/>
        <v>3.6450000000000267</v>
      </c>
      <c r="T84" s="29">
        <f t="shared" si="41"/>
        <v>2.6121409853917539E-2</v>
      </c>
      <c r="U84" s="29">
        <f t="shared" si="42"/>
        <v>1.0423577304107447E-2</v>
      </c>
      <c r="V84" s="25">
        <v>77</v>
      </c>
      <c r="W84" s="30">
        <f t="shared" si="43"/>
        <v>1.2209090909090925</v>
      </c>
      <c r="X84" s="30">
        <f t="shared" si="44"/>
        <v>3.3603416302054705E-2</v>
      </c>
      <c r="Y84" s="30">
        <f t="shared" si="45"/>
        <v>1.3407763104519828E-2</v>
      </c>
      <c r="AA84" s="30">
        <f t="shared" si="47"/>
        <v>2.4580000000000108</v>
      </c>
      <c r="AB84" s="30">
        <f t="shared" si="48"/>
        <v>6.733709311734451E-2</v>
      </c>
      <c r="AC84" s="30">
        <f t="shared" si="49"/>
        <v>2.316396003236651E-2</v>
      </c>
      <c r="AD84" s="31">
        <f t="shared" si="50"/>
        <v>3.4300000000000179</v>
      </c>
      <c r="AE84" s="31">
        <f t="shared" si="51"/>
        <v>8.4998597523139971E-2</v>
      </c>
      <c r="AF84" s="31">
        <f t="shared" si="52"/>
        <v>2.804953718263619E-2</v>
      </c>
      <c r="AH84" s="31">
        <f t="shared" si="53"/>
        <v>4.6450000000000262</v>
      </c>
      <c r="AI84" s="31">
        <f t="shared" si="54"/>
        <v>9.9889864153624788E-2</v>
      </c>
      <c r="AJ84" s="33">
        <f t="shared" si="55"/>
        <v>3.2264426121620809E-2</v>
      </c>
    </row>
    <row r="85" spans="7:36">
      <c r="O85" s="1098">
        <v>2.80000000000001</v>
      </c>
      <c r="P85" s="1098">
        <f t="shared" si="39"/>
        <v>2.80000000000001</v>
      </c>
      <c r="Q85" s="1098">
        <f t="shared" si="46"/>
        <v>4.2375410462006206E-3</v>
      </c>
      <c r="S85" s="29">
        <f t="shared" si="40"/>
        <v>3.9200000000000279</v>
      </c>
      <c r="T85" s="29">
        <f t="shared" si="41"/>
        <v>1.9841094744369733E-2</v>
      </c>
      <c r="U85" s="29">
        <f t="shared" si="42"/>
        <v>7.917458744480476E-3</v>
      </c>
      <c r="V85" s="25">
        <v>78</v>
      </c>
      <c r="W85" s="30">
        <f t="shared" si="43"/>
        <v>1.2375757575757593</v>
      </c>
      <c r="X85" s="30">
        <f t="shared" si="44"/>
        <v>2.6685755945694587E-2</v>
      </c>
      <c r="Y85" s="30">
        <f t="shared" si="45"/>
        <v>1.0647616622332141E-2</v>
      </c>
      <c r="AA85" s="30">
        <f t="shared" si="47"/>
        <v>2.5680000000000112</v>
      </c>
      <c r="AB85" s="30">
        <f t="shared" si="48"/>
        <v>5.9049325585274981E-2</v>
      </c>
      <c r="AC85" s="30">
        <f t="shared" si="49"/>
        <v>2.0312968001334593E-2</v>
      </c>
      <c r="AD85" s="31">
        <f t="shared" si="50"/>
        <v>3.6133333333333519</v>
      </c>
      <c r="AE85" s="31">
        <f t="shared" si="51"/>
        <v>7.6592094334226687E-2</v>
      </c>
      <c r="AF85" s="31">
        <f t="shared" si="52"/>
        <v>2.5275391130294807E-2</v>
      </c>
      <c r="AH85" s="31">
        <f t="shared" si="53"/>
        <v>4.9200000000000284</v>
      </c>
      <c r="AI85" s="31">
        <f t="shared" si="54"/>
        <v>9.163309295400654E-2</v>
      </c>
      <c r="AJ85" s="33">
        <f t="shared" si="55"/>
        <v>2.9597489024144115E-2</v>
      </c>
    </row>
    <row r="86" spans="7:36">
      <c r="O86" s="1098">
        <v>2.9000000000000101</v>
      </c>
      <c r="P86" s="1098">
        <f t="shared" si="39"/>
        <v>2.9000000000000101</v>
      </c>
      <c r="Q86" s="1098">
        <f t="shared" si="46"/>
        <v>3.2958262909072132E-3</v>
      </c>
      <c r="S86" s="29">
        <f t="shared" si="40"/>
        <v>4.2050000000000294</v>
      </c>
      <c r="T86" s="29">
        <f t="shared" si="41"/>
        <v>1.4920786069067405E-2</v>
      </c>
      <c r="U86" s="29">
        <f t="shared" si="42"/>
        <v>5.9540418338349527E-3</v>
      </c>
      <c r="V86" s="25">
        <v>79</v>
      </c>
      <c r="W86" s="30">
        <f t="shared" si="43"/>
        <v>1.2548484848484867</v>
      </c>
      <c r="X86" s="30">
        <f t="shared" si="44"/>
        <v>2.1083759779596395E-2</v>
      </c>
      <c r="Y86" s="30">
        <f t="shared" si="45"/>
        <v>8.4124201520589612E-3</v>
      </c>
      <c r="AA86" s="30">
        <f t="shared" si="47"/>
        <v>2.6820000000000119</v>
      </c>
      <c r="AB86" s="30">
        <f t="shared" si="48"/>
        <v>5.1835068817673538E-2</v>
      </c>
      <c r="AC86" s="30">
        <f t="shared" si="49"/>
        <v>1.7831263673279696E-2</v>
      </c>
      <c r="AD86" s="31">
        <f t="shared" si="50"/>
        <v>3.8033333333333528</v>
      </c>
      <c r="AE86" s="31">
        <f t="shared" si="51"/>
        <v>6.9130742364316766E-2</v>
      </c>
      <c r="AF86" s="31">
        <f t="shared" si="52"/>
        <v>2.2813144980224534E-2</v>
      </c>
      <c r="AH86" s="31">
        <f t="shared" si="53"/>
        <v>5.2050000000000294</v>
      </c>
      <c r="AI86" s="31">
        <f t="shared" si="54"/>
        <v>8.421101447049259E-2</v>
      </c>
      <c r="AJ86" s="33">
        <f t="shared" si="55"/>
        <v>2.7200157673969109E-2</v>
      </c>
    </row>
    <row r="87" spans="7:36">
      <c r="O87" s="1098">
        <v>3.0000000000000102</v>
      </c>
      <c r="P87" s="1098">
        <f t="shared" si="39"/>
        <v>3.0000000000000102</v>
      </c>
      <c r="Q87" s="1098">
        <f t="shared" si="46"/>
        <v>2.5535562068438916E-3</v>
      </c>
      <c r="S87" s="29">
        <f t="shared" si="40"/>
        <v>4.5000000000000302</v>
      </c>
      <c r="T87" s="29">
        <f t="shared" si="41"/>
        <v>1.1108996538241971E-2</v>
      </c>
      <c r="U87" s="29">
        <f t="shared" si="42"/>
        <v>4.4329722183835676E-3</v>
      </c>
      <c r="V87" s="25">
        <v>80</v>
      </c>
      <c r="W87" s="30">
        <f t="shared" si="43"/>
        <v>1.2727272727272745</v>
      </c>
      <c r="X87" s="30">
        <f t="shared" si="44"/>
        <v>1.6576736770142941E-2</v>
      </c>
      <c r="Y87" s="30">
        <f t="shared" si="45"/>
        <v>6.6141179712870335E-3</v>
      </c>
      <c r="AA87" s="30">
        <f t="shared" si="47"/>
        <v>2.8000000000000123</v>
      </c>
      <c r="AB87" s="30">
        <f t="shared" si="48"/>
        <v>4.5553935860057716E-2</v>
      </c>
      <c r="AC87" s="30">
        <f t="shared" si="49"/>
        <v>1.5670553935859852E-2</v>
      </c>
      <c r="AD87" s="31">
        <f t="shared" si="50"/>
        <v>4.0000000000000195</v>
      </c>
      <c r="AE87" s="31">
        <f t="shared" si="51"/>
        <v>6.2499999999999389E-2</v>
      </c>
      <c r="AF87" s="31">
        <f t="shared" si="52"/>
        <v>2.06249999999998E-2</v>
      </c>
      <c r="AH87" s="31">
        <f t="shared" si="53"/>
        <v>5.5000000000000302</v>
      </c>
      <c r="AI87" s="31">
        <f t="shared" si="54"/>
        <v>7.7527533220221323E-2</v>
      </c>
      <c r="AJ87" s="33">
        <f t="shared" si="55"/>
        <v>2.5041393230131489E-2</v>
      </c>
    </row>
    <row r="88" spans="7:36">
      <c r="O88" s="1098">
        <v>3.1000000000000099</v>
      </c>
      <c r="P88" s="1098">
        <f t="shared" si="39"/>
        <v>3.1000000000000099</v>
      </c>
      <c r="Q88" s="1098">
        <f t="shared" si="46"/>
        <v>1.9712652648218613E-3</v>
      </c>
      <c r="S88" s="29">
        <f t="shared" si="40"/>
        <v>4.8050000000000308</v>
      </c>
      <c r="T88" s="29">
        <f t="shared" si="41"/>
        <v>8.1887010143738281E-3</v>
      </c>
      <c r="U88" s="29">
        <f t="shared" si="42"/>
        <v>3.2676474401992332E-3</v>
      </c>
      <c r="V88" s="25">
        <v>81</v>
      </c>
      <c r="W88" s="30">
        <f t="shared" si="43"/>
        <v>1.291212121212123</v>
      </c>
      <c r="X88" s="30">
        <f t="shared" si="44"/>
        <v>1.2973014291355911E-2</v>
      </c>
      <c r="Y88" s="30">
        <f t="shared" si="45"/>
        <v>5.1762327022510093E-3</v>
      </c>
      <c r="AA88" s="30">
        <f t="shared" si="47"/>
        <v>2.9220000000000121</v>
      </c>
      <c r="AB88" s="30">
        <f t="shared" si="48"/>
        <v>4.0082921225828703E-2</v>
      </c>
      <c r="AC88" s="30">
        <f t="shared" si="49"/>
        <v>1.3788524901685074E-2</v>
      </c>
      <c r="AD88" s="31">
        <f t="shared" si="50"/>
        <v>4.2033333333333545</v>
      </c>
      <c r="AE88" s="31">
        <f t="shared" si="51"/>
        <v>5.6599466329920238E-2</v>
      </c>
      <c r="AF88" s="31">
        <f t="shared" si="52"/>
        <v>1.8677823888873679E-2</v>
      </c>
      <c r="AH88" s="31">
        <f t="shared" si="53"/>
        <v>5.8050000000000308</v>
      </c>
      <c r="AI88" s="31">
        <f t="shared" si="54"/>
        <v>7.1498456085522299E-2</v>
      </c>
      <c r="AJ88" s="33">
        <f t="shared" si="55"/>
        <v>2.3094001315623704E-2</v>
      </c>
    </row>
    <row r="89" spans="7:36">
      <c r="O89" s="1098">
        <v>3.2000000000000099</v>
      </c>
      <c r="P89" s="1098">
        <f t="shared" si="39"/>
        <v>3.2000000000000099</v>
      </c>
      <c r="Q89" s="1098">
        <f t="shared" si="46"/>
        <v>1.516527480837052E-3</v>
      </c>
      <c r="S89" s="29">
        <f t="shared" si="40"/>
        <v>5.1200000000000321</v>
      </c>
      <c r="T89" s="29">
        <f t="shared" si="41"/>
        <v>5.9760228950057519E-3</v>
      </c>
      <c r="U89" s="29">
        <f t="shared" si="42"/>
        <v>2.3846927468911604E-3</v>
      </c>
      <c r="V89" s="25">
        <v>82</v>
      </c>
      <c r="W89" s="30">
        <f t="shared" si="43"/>
        <v>1.3103030303030323</v>
      </c>
      <c r="X89" s="30">
        <f t="shared" si="44"/>
        <v>1.010835133268379E-2</v>
      </c>
      <c r="Y89" s="30">
        <f t="shared" si="45"/>
        <v>4.0332321817408328E-3</v>
      </c>
      <c r="AA89" s="30">
        <f t="shared" si="47"/>
        <v>3.0480000000000129</v>
      </c>
      <c r="AB89" s="30">
        <f t="shared" si="48"/>
        <v>3.5314666721488142E-2</v>
      </c>
      <c r="AC89" s="30">
        <f t="shared" si="49"/>
        <v>1.214824535219192E-2</v>
      </c>
      <c r="AD89" s="31">
        <f t="shared" si="50"/>
        <v>4.4133333333333553</v>
      </c>
      <c r="AE89" s="31">
        <f t="shared" si="51"/>
        <v>5.1341261945399772E-2</v>
      </c>
      <c r="AF89" s="31">
        <f t="shared" si="52"/>
        <v>1.6942616441981924E-2</v>
      </c>
      <c r="AH89" s="31">
        <f t="shared" si="53"/>
        <v>6.1200000000000321</v>
      </c>
      <c r="AI89" s="31">
        <f t="shared" si="54"/>
        <v>6.6050006818172927E-2</v>
      </c>
      <c r="AJ89" s="33">
        <f t="shared" si="55"/>
        <v>2.1334152202269856E-2</v>
      </c>
    </row>
    <row r="90" spans="7:36">
      <c r="O90" s="1098">
        <v>3.30000000000001</v>
      </c>
      <c r="P90" s="1098">
        <f t="shared" si="39"/>
        <v>3.30000000000001</v>
      </c>
      <c r="Q90" s="1098">
        <f t="shared" si="46"/>
        <v>1.1629125012884108E-3</v>
      </c>
      <c r="S90" s="29">
        <f t="shared" si="40"/>
        <v>5.4450000000000331</v>
      </c>
      <c r="T90" s="29">
        <f t="shared" si="41"/>
        <v>4.3178400076329358E-3</v>
      </c>
      <c r="U90" s="29">
        <f t="shared" si="42"/>
        <v>1.7230057396607119E-3</v>
      </c>
      <c r="V90" s="25">
        <v>83</v>
      </c>
      <c r="W90" s="30">
        <f t="shared" si="43"/>
        <v>1.3300000000000021</v>
      </c>
      <c r="X90" s="30">
        <f t="shared" si="44"/>
        <v>7.8437203873723358E-3</v>
      </c>
      <c r="Y90" s="30">
        <f t="shared" si="45"/>
        <v>3.1296444345615621E-3</v>
      </c>
      <c r="AA90" s="30">
        <f t="shared" si="47"/>
        <v>3.1780000000000133</v>
      </c>
      <c r="AB90" s="30">
        <f t="shared" si="48"/>
        <v>3.1155757968073055E-2</v>
      </c>
      <c r="AC90" s="30">
        <f t="shared" si="49"/>
        <v>1.071758074101713E-2</v>
      </c>
      <c r="AD90" s="31">
        <f t="shared" si="50"/>
        <v>4.6300000000000221</v>
      </c>
      <c r="AE90" s="31">
        <f t="shared" si="51"/>
        <v>4.6648535935699217E-2</v>
      </c>
      <c r="AF90" s="31">
        <f t="shared" si="52"/>
        <v>1.5394016858780743E-2</v>
      </c>
      <c r="AH90" s="31">
        <f t="shared" si="53"/>
        <v>6.4450000000000331</v>
      </c>
      <c r="AI90" s="31">
        <f t="shared" si="54"/>
        <v>6.111750510423164E-2</v>
      </c>
      <c r="AJ90" s="33">
        <f t="shared" si="55"/>
        <v>1.974095414866682E-2</v>
      </c>
    </row>
    <row r="91" spans="7:36">
      <c r="O91" s="1098">
        <v>3.4000000000000101</v>
      </c>
      <c r="P91" s="1098">
        <f t="shared" si="39"/>
        <v>3.4000000000000101</v>
      </c>
      <c r="Q91" s="1098">
        <f t="shared" si="46"/>
        <v>8.8903740857080281E-4</v>
      </c>
      <c r="S91" s="29">
        <f t="shared" si="40"/>
        <v>5.780000000000034</v>
      </c>
      <c r="T91" s="29">
        <f t="shared" si="41"/>
        <v>3.0887154082366646E-3</v>
      </c>
      <c r="U91" s="29">
        <f t="shared" si="42"/>
        <v>1.2325316285833699E-3</v>
      </c>
      <c r="V91" s="25">
        <v>84</v>
      </c>
      <c r="W91" s="30">
        <f t="shared" si="43"/>
        <v>1.3503030303030323</v>
      </c>
      <c r="X91" s="30">
        <f t="shared" si="44"/>
        <v>6.0627391225996771E-3</v>
      </c>
      <c r="Y91" s="30">
        <f t="shared" si="45"/>
        <v>2.4190329099172711E-3</v>
      </c>
      <c r="AA91" s="30">
        <f t="shared" si="47"/>
        <v>3.3120000000000136</v>
      </c>
      <c r="AB91" s="30">
        <f t="shared" si="48"/>
        <v>2.7525106984497411E-2</v>
      </c>
      <c r="AC91" s="30">
        <f t="shared" si="49"/>
        <v>9.4686368026671089E-3</v>
      </c>
      <c r="AD91" s="31">
        <f t="shared" si="50"/>
        <v>4.8533333333333566</v>
      </c>
      <c r="AE91" s="31">
        <f t="shared" si="51"/>
        <v>4.2454111822243283E-2</v>
      </c>
      <c r="AF91" s="31">
        <f t="shared" si="52"/>
        <v>1.4009856901340285E-2</v>
      </c>
      <c r="AH91" s="31">
        <f t="shared" si="53"/>
        <v>6.780000000000034</v>
      </c>
      <c r="AI91" s="31">
        <f t="shared" si="54"/>
        <v>5.6644201522312865E-2</v>
      </c>
      <c r="AJ91" s="33">
        <f t="shared" si="55"/>
        <v>1.8296077091707056E-2</v>
      </c>
    </row>
    <row r="92" spans="7:36">
      <c r="O92" s="1098">
        <v>3.5000000000000102</v>
      </c>
      <c r="P92" s="1098">
        <f t="shared" si="39"/>
        <v>3.5000000000000102</v>
      </c>
      <c r="Q92" s="1098">
        <f t="shared" si="46"/>
        <v>6.7772345223239831E-4</v>
      </c>
      <c r="S92" s="29">
        <f t="shared" si="40"/>
        <v>6.1250000000000355</v>
      </c>
      <c r="T92" s="29">
        <f t="shared" si="41"/>
        <v>2.1874911181828075E-3</v>
      </c>
      <c r="U92" s="29">
        <f t="shared" si="42"/>
        <v>8.7290398565555605E-4</v>
      </c>
      <c r="V92" s="25">
        <v>85</v>
      </c>
      <c r="W92" s="30">
        <f t="shared" si="43"/>
        <v>1.3712121212121233</v>
      </c>
      <c r="X92" s="30">
        <f t="shared" si="44"/>
        <v>4.6689697236995597E-3</v>
      </c>
      <c r="Y92" s="30">
        <f t="shared" si="45"/>
        <v>1.8629189197561244E-3</v>
      </c>
      <c r="AA92" s="30">
        <f t="shared" si="47"/>
        <v>3.4500000000000144</v>
      </c>
      <c r="AB92" s="30">
        <f t="shared" si="48"/>
        <v>2.4352453053036294E-2</v>
      </c>
      <c r="AC92" s="30">
        <f t="shared" si="49"/>
        <v>8.3772438502444837E-3</v>
      </c>
      <c r="AD92" s="31">
        <f t="shared" si="50"/>
        <v>5.083333333333357</v>
      </c>
      <c r="AE92" s="31">
        <f t="shared" si="51"/>
        <v>3.8699274388604848E-2</v>
      </c>
      <c r="AF92" s="31">
        <f t="shared" si="52"/>
        <v>1.27707605482396E-2</v>
      </c>
      <c r="AH92" s="31">
        <f t="shared" si="53"/>
        <v>7.1250000000000355</v>
      </c>
      <c r="AI92" s="31">
        <f t="shared" si="54"/>
        <v>5.2580256088796476E-2</v>
      </c>
      <c r="AJ92" s="33">
        <f t="shared" si="55"/>
        <v>1.6983422716681261E-2</v>
      </c>
    </row>
    <row r="93" spans="7:36">
      <c r="O93" s="1098">
        <v>3.6000000000000099</v>
      </c>
      <c r="P93" s="1098">
        <f t="shared" si="39"/>
        <v>3.6000000000000099</v>
      </c>
      <c r="Q93" s="1098">
        <f t="shared" si="46"/>
        <v>5.1525958995630886E-4</v>
      </c>
      <c r="S93" s="29">
        <f t="shared" si="40"/>
        <v>6.4800000000000351</v>
      </c>
      <c r="T93" s="29">
        <f t="shared" si="41"/>
        <v>1.5338106793244099E-3</v>
      </c>
      <c r="U93" s="29">
        <f t="shared" si="42"/>
        <v>6.1205709321259275E-4</v>
      </c>
      <c r="V93" s="25">
        <v>86</v>
      </c>
      <c r="W93" s="30">
        <f t="shared" si="43"/>
        <v>1.3927272727272748</v>
      </c>
      <c r="X93" s="30">
        <f t="shared" si="44"/>
        <v>3.5832461065202557E-3</v>
      </c>
      <c r="Y93" s="30">
        <f t="shared" si="45"/>
        <v>1.4297151965015822E-3</v>
      </c>
      <c r="AA93" s="30">
        <f t="shared" si="47"/>
        <v>3.5920000000000138</v>
      </c>
      <c r="AB93" s="30">
        <f t="shared" si="48"/>
        <v>2.1576997736681088E-2</v>
      </c>
      <c r="AC93" s="30">
        <f t="shared" si="49"/>
        <v>7.4224872214182936E-3</v>
      </c>
      <c r="AD93" s="31">
        <f t="shared" si="50"/>
        <v>5.3200000000000234</v>
      </c>
      <c r="AE93" s="31">
        <f t="shared" si="51"/>
        <v>3.5332692633839931E-2</v>
      </c>
      <c r="AF93" s="31">
        <f t="shared" si="52"/>
        <v>1.1659788569167178E-2</v>
      </c>
      <c r="AH93" s="31">
        <f t="shared" si="53"/>
        <v>7.4800000000000351</v>
      </c>
      <c r="AI93" s="31">
        <f t="shared" si="54"/>
        <v>4.8881846532561848E-2</v>
      </c>
      <c r="AJ93" s="33">
        <f t="shared" si="55"/>
        <v>1.5788836430017477E-2</v>
      </c>
    </row>
    <row r="94" spans="7:36">
      <c r="O94" s="1098">
        <v>3.7000000000000099</v>
      </c>
      <c r="P94" s="1098">
        <f t="shared" si="39"/>
        <v>3.7000000000000099</v>
      </c>
      <c r="Q94" s="1098">
        <f t="shared" si="46"/>
        <v>3.9076944135669887E-4</v>
      </c>
      <c r="S94" s="29">
        <f t="shared" si="40"/>
        <v>6.8450000000000371</v>
      </c>
      <c r="T94" s="29">
        <f t="shared" si="41"/>
        <v>1.0647662366678808E-3</v>
      </c>
      <c r="U94" s="29">
        <f t="shared" si="42"/>
        <v>4.2488798425429193E-4</v>
      </c>
      <c r="V94" s="25">
        <v>87</v>
      </c>
      <c r="W94" s="30">
        <f t="shared" si="43"/>
        <v>1.414848484848487</v>
      </c>
      <c r="X94" s="30">
        <f t="shared" si="44"/>
        <v>2.7411393940383237E-3</v>
      </c>
      <c r="Y94" s="30">
        <f t="shared" si="45"/>
        <v>1.0937146182212912E-3</v>
      </c>
      <c r="AA94" s="30">
        <f t="shared" si="47"/>
        <v>3.7380000000000146</v>
      </c>
      <c r="AB94" s="30">
        <f t="shared" si="48"/>
        <v>1.9146178735595688E-2</v>
      </c>
      <c r="AC94" s="30">
        <f t="shared" si="49"/>
        <v>6.5862854850449164E-3</v>
      </c>
      <c r="AD94" s="31">
        <f t="shared" si="50"/>
        <v>5.5633333333333583</v>
      </c>
      <c r="AE94" s="31">
        <f t="shared" si="51"/>
        <v>3.2309470156998608E-2</v>
      </c>
      <c r="AF94" s="31">
        <f t="shared" si="52"/>
        <v>1.0662125151809542E-2</v>
      </c>
      <c r="AH94" s="31">
        <f t="shared" si="53"/>
        <v>7.8450000000000371</v>
      </c>
      <c r="AI94" s="31">
        <f t="shared" si="54"/>
        <v>4.551039219212856E-2</v>
      </c>
      <c r="AJ94" s="33">
        <f t="shared" si="55"/>
        <v>1.4699856678057526E-2</v>
      </c>
    </row>
    <row r="95" spans="7:36">
      <c r="O95" s="1098">
        <v>3.80000000000001</v>
      </c>
      <c r="P95" s="1098">
        <f t="shared" si="39"/>
        <v>3.80000000000001</v>
      </c>
      <c r="Q95" s="1098">
        <f t="shared" si="46"/>
        <v>2.9567457257654586E-4</v>
      </c>
      <c r="S95" s="29">
        <f t="shared" si="40"/>
        <v>7.2200000000000379</v>
      </c>
      <c r="T95" s="29">
        <f t="shared" si="41"/>
        <v>7.318024188804448E-4</v>
      </c>
      <c r="U95" s="29">
        <f t="shared" si="42"/>
        <v>2.9202095626508202E-4</v>
      </c>
      <c r="V95" s="25">
        <v>88</v>
      </c>
      <c r="W95" s="30">
        <f t="shared" si="43"/>
        <v>1.4375757575757599</v>
      </c>
      <c r="X95" s="30">
        <f t="shared" si="44"/>
        <v>2.0906311252409018E-3</v>
      </c>
      <c r="Y95" s="30">
        <f t="shared" si="45"/>
        <v>8.341618189711198E-4</v>
      </c>
      <c r="AA95" s="30">
        <f t="shared" si="47"/>
        <v>3.888000000000015</v>
      </c>
      <c r="AB95" s="30">
        <f t="shared" si="48"/>
        <v>1.7014579925843633E-2</v>
      </c>
      <c r="AC95" s="30">
        <f t="shared" si="49"/>
        <v>5.8530154944902088E-3</v>
      </c>
      <c r="AD95" s="31">
        <f t="shared" si="50"/>
        <v>5.8133333333333583</v>
      </c>
      <c r="AE95" s="31">
        <f t="shared" si="51"/>
        <v>2.9590312263277248E-2</v>
      </c>
      <c r="AF95" s="31">
        <f t="shared" si="52"/>
        <v>9.7648030468814925E-3</v>
      </c>
      <c r="AH95" s="31">
        <f t="shared" si="53"/>
        <v>8.2200000000000379</v>
      </c>
      <c r="AI95" s="31">
        <f t="shared" si="54"/>
        <v>4.2431879952259791E-2</v>
      </c>
      <c r="AJ95" s="33">
        <f t="shared" si="55"/>
        <v>1.3705497224579912E-2</v>
      </c>
    </row>
    <row r="96" spans="7:36">
      <c r="O96" s="1098">
        <v>3.9000000000000101</v>
      </c>
      <c r="P96" s="1098">
        <f t="shared" si="39"/>
        <v>3.9000000000000101</v>
      </c>
      <c r="Q96" s="1098">
        <f t="shared" si="46"/>
        <v>2.2324522047491928E-4</v>
      </c>
      <c r="S96" s="29">
        <f t="shared" si="40"/>
        <v>7.6050000000000395</v>
      </c>
      <c r="T96" s="29">
        <f t="shared" si="41"/>
        <v>4.9795542150325397E-4</v>
      </c>
      <c r="U96" s="29">
        <f t="shared" si="42"/>
        <v>1.987058454756468E-4</v>
      </c>
      <c r="V96" s="25">
        <v>89</v>
      </c>
      <c r="W96" s="30">
        <f t="shared" si="43"/>
        <v>1.4609090909090934</v>
      </c>
      <c r="X96" s="30">
        <f t="shared" si="44"/>
        <v>1.5900315531986288E-3</v>
      </c>
      <c r="Y96" s="30">
        <f t="shared" si="45"/>
        <v>6.344225897262529E-4</v>
      </c>
      <c r="AA96" s="30">
        <f t="shared" si="47"/>
        <v>4.0420000000000158</v>
      </c>
      <c r="AB96" s="30">
        <f t="shared" si="48"/>
        <v>1.5142970366136835E-2</v>
      </c>
      <c r="AC96" s="30">
        <f t="shared" si="49"/>
        <v>5.2091818059510709E-3</v>
      </c>
      <c r="AD96" s="31">
        <f t="shared" si="50"/>
        <v>6.070000000000026</v>
      </c>
      <c r="AE96" s="31">
        <f t="shared" si="51"/>
        <v>2.7140798319441536E-2</v>
      </c>
      <c r="AF96" s="31">
        <f t="shared" si="52"/>
        <v>8.9564634454157074E-3</v>
      </c>
      <c r="AH96" s="31">
        <f t="shared" si="53"/>
        <v>8.6050000000000395</v>
      </c>
      <c r="AI96" s="31">
        <f t="shared" si="54"/>
        <v>3.9616279587925296E-2</v>
      </c>
      <c r="AJ96" s="33">
        <f t="shared" si="55"/>
        <v>1.2796058306899871E-2</v>
      </c>
    </row>
    <row r="97" spans="14:36">
      <c r="O97" s="1098">
        <v>4.0000000000000098</v>
      </c>
      <c r="P97" s="1098">
        <f t="shared" si="39"/>
        <v>4.0000000000000098</v>
      </c>
      <c r="Q97" s="1098">
        <f t="shared" si="46"/>
        <v>1.6822828340591666E-4</v>
      </c>
      <c r="S97" s="29">
        <f t="shared" si="40"/>
        <v>8.0000000000000391</v>
      </c>
      <c r="T97" s="29">
        <f t="shared" si="41"/>
        <v>3.3546262790249873E-4</v>
      </c>
      <c r="U97" s="29">
        <f t="shared" si="42"/>
        <v>1.3386416177901323E-4</v>
      </c>
      <c r="V97" s="25">
        <v>90</v>
      </c>
      <c r="W97" s="30">
        <f t="shared" si="43"/>
        <v>1.4848484848484871</v>
      </c>
      <c r="X97" s="30">
        <f t="shared" si="44"/>
        <v>1.2061563773558632E-3</v>
      </c>
      <c r="Y97" s="30">
        <f t="shared" si="45"/>
        <v>4.8125639456498946E-4</v>
      </c>
      <c r="AA97" s="30">
        <f t="shared" si="47"/>
        <v>4.2000000000000153</v>
      </c>
      <c r="AB97" s="30">
        <f t="shared" si="48"/>
        <v>1.3497462477054167E-2</v>
      </c>
      <c r="AC97" s="30">
        <f t="shared" si="49"/>
        <v>4.6431270921066334E-3</v>
      </c>
      <c r="AD97" s="31">
        <f t="shared" si="50"/>
        <v>6.3333333333333597</v>
      </c>
      <c r="AE97" s="31">
        <f t="shared" si="51"/>
        <v>2.4930747922437463E-2</v>
      </c>
      <c r="AF97" s="31">
        <f t="shared" si="52"/>
        <v>8.2271468144043628E-3</v>
      </c>
      <c r="AH97" s="31">
        <f t="shared" si="53"/>
        <v>9.0000000000000391</v>
      </c>
      <c r="AI97" s="31">
        <f t="shared" si="54"/>
        <v>3.7037037037036806E-2</v>
      </c>
      <c r="AJ97" s="33">
        <f t="shared" si="55"/>
        <v>1.1962962962962889E-2</v>
      </c>
    </row>
    <row r="98" spans="14:36">
      <c r="O98" s="1098">
        <v>4.1000000000000103</v>
      </c>
      <c r="P98" s="1098">
        <f t="shared" si="39"/>
        <v>4.1000000000000103</v>
      </c>
      <c r="Q98" s="1098">
        <f t="shared" si="46"/>
        <v>1.2654243578561294E-4</v>
      </c>
      <c r="S98" s="29">
        <f t="shared" si="40"/>
        <v>8.405000000000042</v>
      </c>
      <c r="T98" s="29">
        <f t="shared" si="41"/>
        <v>2.2374579372061101E-4</v>
      </c>
      <c r="U98" s="29">
        <f t="shared" si="42"/>
        <v>8.9284291711608856E-5</v>
      </c>
      <c r="V98" s="25">
        <v>91</v>
      </c>
      <c r="W98" s="30">
        <f t="shared" si="43"/>
        <v>1.509393939393942</v>
      </c>
      <c r="X98" s="30">
        <f t="shared" si="44"/>
        <v>9.1275825304102786E-4</v>
      </c>
      <c r="Y98" s="30">
        <f t="shared" si="45"/>
        <v>3.6419054296337014E-4</v>
      </c>
      <c r="AJ98" s="33"/>
    </row>
    <row r="99" spans="14:36">
      <c r="O99" s="1098">
        <v>4.2000000000000099</v>
      </c>
      <c r="P99" s="1098">
        <f t="shared" si="39"/>
        <v>4.2000000000000099</v>
      </c>
      <c r="Q99" s="1098">
        <f t="shared" si="46"/>
        <v>9.5030532551768516E-5</v>
      </c>
      <c r="S99" s="29">
        <f t="shared" si="40"/>
        <v>8.8200000000000411</v>
      </c>
      <c r="T99" s="29">
        <f t="shared" si="41"/>
        <v>1.4774836023202759E-4</v>
      </c>
      <c r="U99" s="29">
        <f t="shared" si="42"/>
        <v>5.8958014251389416E-5</v>
      </c>
      <c r="V99" s="25">
        <v>92</v>
      </c>
      <c r="W99" s="30">
        <f t="shared" si="43"/>
        <v>1.5345454545454569</v>
      </c>
      <c r="X99" s="30">
        <f t="shared" si="44"/>
        <v>6.8919819087304038E-4</v>
      </c>
      <c r="Y99" s="30">
        <f t="shared" si="45"/>
        <v>2.749900781583431E-4</v>
      </c>
      <c r="AJ99" s="33"/>
    </row>
    <row r="100" spans="14:36">
      <c r="O100" s="1098">
        <v>4.3000000000000096</v>
      </c>
      <c r="P100" s="1098">
        <f t="shared" si="39"/>
        <v>4.3000000000000096</v>
      </c>
      <c r="Q100" s="1098">
        <f t="shared" si="46"/>
        <v>7.1260216916799402E-5</v>
      </c>
      <c r="S100" s="29">
        <f t="shared" si="40"/>
        <v>9.2450000000000419</v>
      </c>
      <c r="T100" s="29">
        <f t="shared" si="41"/>
        <v>9.6593413722179889E-5</v>
      </c>
      <c r="U100" s="29">
        <f t="shared" si="42"/>
        <v>3.8544968308813308E-5</v>
      </c>
      <c r="V100" s="25">
        <v>93</v>
      </c>
      <c r="W100" s="30">
        <f t="shared" si="43"/>
        <v>1.5603030303030327</v>
      </c>
      <c r="X100" s="30">
        <f t="shared" si="44"/>
        <v>5.1933526844822979E-4</v>
      </c>
      <c r="Y100" s="30">
        <f t="shared" si="45"/>
        <v>2.0721477211084371E-4</v>
      </c>
      <c r="AJ100" s="33"/>
    </row>
    <row r="101" spans="14:36">
      <c r="O101" s="1098">
        <v>4.4000000000000101</v>
      </c>
      <c r="P101" s="1098">
        <f t="shared" si="39"/>
        <v>4.4000000000000101</v>
      </c>
      <c r="Q101" s="1098">
        <f t="shared" si="46"/>
        <v>5.3364573558040119E-5</v>
      </c>
      <c r="S101" s="29">
        <f t="shared" si="40"/>
        <v>9.6800000000000441</v>
      </c>
      <c r="T101" s="29">
        <f t="shared" si="41"/>
        <v>6.2521503774817482E-5</v>
      </c>
      <c r="U101" s="29">
        <f t="shared" si="42"/>
        <v>2.4948796079937382E-5</v>
      </c>
      <c r="V101" s="25">
        <v>94</v>
      </c>
      <c r="W101" s="30">
        <f t="shared" si="43"/>
        <v>1.5866666666666693</v>
      </c>
      <c r="X101" s="30">
        <f t="shared" si="44"/>
        <v>3.9060979900470619E-4</v>
      </c>
      <c r="Y101" s="30">
        <f t="shared" si="45"/>
        <v>1.5585330980287778E-4</v>
      </c>
      <c r="AJ101" s="33"/>
    </row>
    <row r="102" spans="14:36">
      <c r="O102" s="1098">
        <v>4.5000000000000098</v>
      </c>
      <c r="P102" s="1098">
        <f t="shared" si="39"/>
        <v>4.5000000000000098</v>
      </c>
      <c r="Q102" s="1098">
        <f t="shared" si="46"/>
        <v>3.9915676665227655E-5</v>
      </c>
      <c r="S102" s="29">
        <f t="shared" si="40"/>
        <v>10.125000000000044</v>
      </c>
      <c r="T102" s="29">
        <f t="shared" si="41"/>
        <v>4.0065297392949287E-5</v>
      </c>
      <c r="U102" s="29">
        <f t="shared" si="42"/>
        <v>1.5987794185803822E-5</v>
      </c>
      <c r="V102" s="25">
        <v>95</v>
      </c>
      <c r="W102" s="30">
        <f t="shared" si="43"/>
        <v>1.6136363636363664</v>
      </c>
      <c r="X102" s="30">
        <f t="shared" si="44"/>
        <v>2.9329426571517544E-4</v>
      </c>
      <c r="Y102" s="30">
        <f t="shared" si="45"/>
        <v>1.17024412020355E-4</v>
      </c>
      <c r="AJ102" s="33"/>
    </row>
    <row r="103" spans="14:36">
      <c r="O103" s="1098">
        <v>4.6000000000000103</v>
      </c>
      <c r="P103" s="1098">
        <f t="shared" si="39"/>
        <v>4.6000000000000103</v>
      </c>
      <c r="Q103" s="1098">
        <f t="shared" si="46"/>
        <v>2.9824887726250675E-5</v>
      </c>
      <c r="S103" s="29">
        <f>POWER(O103-0,2)/2</f>
        <v>10.580000000000048</v>
      </c>
      <c r="T103" s="29">
        <f>EXP(-S103)</f>
        <v>2.5419346516198027E-5</v>
      </c>
      <c r="U103" s="29">
        <f>$S$3*T103</f>
        <v>1.0143423533157695E-5</v>
      </c>
      <c r="V103" s="25">
        <v>96</v>
      </c>
      <c r="W103" s="30">
        <f t="shared" si="43"/>
        <v>1.6412121212121242</v>
      </c>
      <c r="X103" s="30">
        <f>POWER(W103,-(($E$2+1)/2))</f>
        <v>2.1988714041849632E-4</v>
      </c>
      <c r="Y103" s="30">
        <f>X103*$W$3</f>
        <v>8.7734969026980034E-5</v>
      </c>
      <c r="AJ103" s="33"/>
    </row>
    <row r="104" spans="14:36">
      <c r="O104" s="1098">
        <v>4.7000000000000099</v>
      </c>
      <c r="P104" s="1098">
        <f t="shared" si="39"/>
        <v>4.7000000000000099</v>
      </c>
      <c r="Q104" s="1098">
        <f t="shared" si="46"/>
        <v>2.2264709279591514E-5</v>
      </c>
      <c r="S104" s="29">
        <f>POWER(O104-0,2)/2</f>
        <v>11.045000000000046</v>
      </c>
      <c r="T104" s="29">
        <f>EXP(-S104)</f>
        <v>1.5966783897804008E-5</v>
      </c>
      <c r="U104" s="29">
        <f>$S$3*T104</f>
        <v>6.3714404079830989E-6</v>
      </c>
      <c r="V104" s="25">
        <v>97</v>
      </c>
      <c r="W104" s="30">
        <f t="shared" si="43"/>
        <v>1.6693939393939421</v>
      </c>
      <c r="X104" s="30">
        <f>POWER(W104,-(($E$2+1)/2))</f>
        <v>1.646265388545809E-4</v>
      </c>
      <c r="Y104" s="30">
        <f>X104*$W$3</f>
        <v>6.5685989002977786E-5</v>
      </c>
      <c r="AJ104" s="33"/>
    </row>
    <row r="105" spans="14:36">
      <c r="O105" s="1098">
        <v>4.8000000000000096</v>
      </c>
      <c r="P105" s="1098">
        <f t="shared" si="39"/>
        <v>4.8000000000000096</v>
      </c>
      <c r="Q105" s="1098">
        <f t="shared" si="46"/>
        <v>1.6607867315814561E-5</v>
      </c>
      <c r="S105" s="29">
        <f>POWER(O105-0,2)/2</f>
        <v>11.520000000000046</v>
      </c>
      <c r="T105" s="29">
        <f>EXP(-S105)</f>
        <v>9.9295043058506221E-6</v>
      </c>
      <c r="U105" s="29">
        <f>$S$3*T105</f>
        <v>3.9623035778820814E-6</v>
      </c>
      <c r="V105" s="25">
        <v>98</v>
      </c>
      <c r="W105" s="30">
        <f t="shared" si="43"/>
        <v>1.6981818181818209</v>
      </c>
      <c r="X105" s="30">
        <f>POWER(W105,-(($E$2+1)/2))</f>
        <v>1.2310305350066248E-4</v>
      </c>
      <c r="Y105" s="30">
        <f>X105*$W$3</f>
        <v>4.9118118346764334E-5</v>
      </c>
      <c r="AJ105" s="33"/>
    </row>
    <row r="106" spans="14:36">
      <c r="O106" s="1098">
        <v>4.9000000000000101</v>
      </c>
      <c r="P106" s="1098">
        <f t="shared" si="39"/>
        <v>4.9000000000000101</v>
      </c>
      <c r="Q106" s="1098">
        <f t="shared" si="46"/>
        <v>1.238006152317337E-5</v>
      </c>
      <c r="S106" s="29">
        <f>POWER(O106-0,2)/2</f>
        <v>12.005000000000049</v>
      </c>
      <c r="T106" s="29">
        <f>EXP(-S106)</f>
        <v>6.1135679663711091E-6</v>
      </c>
      <c r="U106" s="29">
        <f>$S$3*T106</f>
        <v>2.4395792056310876E-6</v>
      </c>
      <c r="V106" s="25">
        <v>99</v>
      </c>
      <c r="W106" s="30">
        <f t="shared" si="43"/>
        <v>1.7275757575757607</v>
      </c>
      <c r="X106" s="30">
        <f>POWER(W106,-(($E$2+1)/2))</f>
        <v>9.1953715232485642E-5</v>
      </c>
      <c r="Y106" s="30">
        <f>X106*$W$3</f>
        <v>3.6689532377761776E-5</v>
      </c>
      <c r="AJ106" s="33"/>
    </row>
    <row r="107" spans="14:36">
      <c r="O107" s="1098">
        <v>5</v>
      </c>
      <c r="P107" s="1098">
        <f t="shared" si="39"/>
        <v>5</v>
      </c>
      <c r="Q107" s="1098">
        <f t="shared" si="46"/>
        <v>9.2234858033595487E-6</v>
      </c>
      <c r="S107" s="29">
        <f>POWER(O107-0,2)/2</f>
        <v>12.5</v>
      </c>
      <c r="T107" s="29">
        <f>EXP(-S107)</f>
        <v>3.7266531720786709E-6</v>
      </c>
      <c r="U107" s="29">
        <f>$S$3*T107</f>
        <v>1.487096509797824E-6</v>
      </c>
      <c r="V107" s="25">
        <v>100</v>
      </c>
      <c r="W107" s="30">
        <f t="shared" si="43"/>
        <v>1.7575757575757576</v>
      </c>
      <c r="X107" s="30">
        <f>POWER(W107,-(($E$2+1)/2))</f>
        <v>6.8621639088904633E-5</v>
      </c>
      <c r="Y107" s="30">
        <f>X107*$W$3</f>
        <v>2.738003399647295E-5</v>
      </c>
      <c r="AJ107" s="33"/>
    </row>
    <row r="108" spans="14:36">
      <c r="AJ108" s="33"/>
    </row>
    <row r="109" spans="14:36">
      <c r="AJ109" s="33"/>
    </row>
    <row r="110" spans="14:36">
      <c r="AJ110" s="33"/>
    </row>
    <row r="111" spans="14:36">
      <c r="AJ111" s="33"/>
    </row>
    <row r="112" spans="14:36">
      <c r="N112" s="25" t="e">
        <f>#REF!/#REF!</f>
        <v>#REF!</v>
      </c>
      <c r="AJ112" s="33"/>
    </row>
    <row r="113" spans="14:36">
      <c r="N113" s="25">
        <f t="shared" ref="N113:N146" si="56">J51/I51</f>
        <v>8.9846435305468049</v>
      </c>
      <c r="AJ113" s="33"/>
    </row>
    <row r="114" spans="14:36">
      <c r="N114" s="25">
        <f t="shared" si="56"/>
        <v>2.4841377116320178</v>
      </c>
      <c r="AJ114" s="33"/>
    </row>
    <row r="115" spans="14:36">
      <c r="N115" s="25">
        <f t="shared" si="56"/>
        <v>1.591223152443439</v>
      </c>
      <c r="AJ115" s="33"/>
    </row>
    <row r="116" spans="14:36">
      <c r="N116" s="25">
        <f t="shared" si="56"/>
        <v>1.2416639981348969</v>
      </c>
      <c r="AJ116" s="33"/>
    </row>
    <row r="117" spans="14:36">
      <c r="N117" s="25">
        <f t="shared" si="56"/>
        <v>1.0494356395127311</v>
      </c>
      <c r="AJ117" s="33"/>
    </row>
    <row r="118" spans="14:36">
      <c r="N118" s="25">
        <f t="shared" si="56"/>
        <v>0.92484574653696316</v>
      </c>
      <c r="AJ118" s="33"/>
    </row>
    <row r="119" spans="14:36">
      <c r="N119" s="25">
        <f t="shared" si="56"/>
        <v>0.83602092140221163</v>
      </c>
      <c r="AJ119" s="33"/>
    </row>
    <row r="120" spans="14:36">
      <c r="N120" s="25">
        <f t="shared" si="56"/>
        <v>0.76866804443303882</v>
      </c>
      <c r="AJ120" s="33"/>
    </row>
    <row r="121" spans="14:36">
      <c r="N121" s="25">
        <f t="shared" si="56"/>
        <v>0.71535690450823053</v>
      </c>
      <c r="AJ121" s="33"/>
    </row>
    <row r="122" spans="14:36">
      <c r="N122" s="25">
        <f t="shared" si="56"/>
        <v>0.67180913828576527</v>
      </c>
    </row>
    <row r="123" spans="14:36">
      <c r="N123" s="25">
        <f t="shared" si="56"/>
        <v>0.63536968693521312</v>
      </c>
    </row>
    <row r="124" spans="14:36">
      <c r="N124" s="25">
        <f t="shared" si="56"/>
        <v>0.60429395138325515</v>
      </c>
    </row>
    <row r="125" spans="14:36">
      <c r="N125" s="25">
        <f t="shared" si="56"/>
        <v>0.57738280898861383</v>
      </c>
    </row>
    <row r="126" spans="14:36">
      <c r="N126" s="25">
        <f t="shared" si="56"/>
        <v>0.55378153985153256</v>
      </c>
    </row>
    <row r="127" spans="14:36">
      <c r="N127" s="25">
        <f t="shared" si="56"/>
        <v>0.5328623839189881</v>
      </c>
    </row>
    <row r="128" spans="14:36">
      <c r="N128" s="25">
        <f t="shared" si="56"/>
        <v>0.51415255335473153</v>
      </c>
    </row>
    <row r="129" spans="14:14">
      <c r="N129" s="25">
        <f t="shared" si="56"/>
        <v>0.4972882961779182</v>
      </c>
    </row>
    <row r="130" spans="14:14">
      <c r="N130" s="25">
        <f t="shared" si="56"/>
        <v>0.48198457089134311</v>
      </c>
    </row>
    <row r="131" spans="14:14">
      <c r="N131" s="25">
        <f t="shared" si="56"/>
        <v>0.46801440540173844</v>
      </c>
    </row>
    <row r="132" spans="14:14">
      <c r="N132" s="25">
        <f t="shared" si="56"/>
        <v>0.4551945412689235</v>
      </c>
    </row>
    <row r="133" spans="14:14">
      <c r="N133" s="25">
        <f t="shared" si="56"/>
        <v>0.44337515980907594</v>
      </c>
    </row>
    <row r="134" spans="14:14">
      <c r="N134" s="25">
        <f t="shared" si="56"/>
        <v>0.43243242558343237</v>
      </c>
    </row>
    <row r="135" spans="14:14">
      <c r="N135" s="25">
        <f t="shared" si="56"/>
        <v>0.42226296409391634</v>
      </c>
    </row>
    <row r="136" spans="14:14">
      <c r="N136" s="25">
        <f t="shared" si="56"/>
        <v>0.41277970946361364</v>
      </c>
    </row>
    <row r="137" spans="14:14">
      <c r="N137" s="25">
        <f t="shared" si="56"/>
        <v>0.40390873778151792</v>
      </c>
    </row>
    <row r="138" spans="14:14">
      <c r="N138" s="25">
        <f t="shared" si="56"/>
        <v>0.39558682102900694</v>
      </c>
    </row>
    <row r="139" spans="14:14">
      <c r="N139" s="25">
        <f t="shared" si="56"/>
        <v>0.38775951548996129</v>
      </c>
    </row>
    <row r="140" spans="14:14">
      <c r="N140" s="25">
        <f t="shared" si="56"/>
        <v>0.38037965188160378</v>
      </c>
    </row>
    <row r="141" spans="14:14">
      <c r="N141" s="25">
        <f t="shared" si="56"/>
        <v>0.37340613109389004</v>
      </c>
    </row>
    <row r="142" spans="14:14">
      <c r="N142" s="25">
        <f t="shared" si="56"/>
        <v>0.3668029600894841</v>
      </c>
    </row>
    <row r="143" spans="14:14">
      <c r="N143" s="25">
        <f t="shared" si="56"/>
        <v>0.3605384456607707</v>
      </c>
    </row>
    <row r="144" spans="14:14">
      <c r="N144" s="25">
        <f t="shared" si="56"/>
        <v>0.35458458019159994</v>
      </c>
    </row>
    <row r="145" spans="14:14">
      <c r="N145" s="25">
        <f t="shared" si="56"/>
        <v>0.34891649320927637</v>
      </c>
    </row>
    <row r="146" spans="14:14">
      <c r="N146" s="25">
        <f t="shared" si="56"/>
        <v>0.34351201679954962</v>
      </c>
    </row>
    <row r="681" spans="22:22">
      <c r="V681" s="25" t="s">
        <v>193</v>
      </c>
    </row>
  </sheetData>
  <mergeCells count="3">
    <mergeCell ref="A1:H1"/>
    <mergeCell ref="C4:D4"/>
    <mergeCell ref="C5:D5"/>
  </mergeCells>
  <phoneticPr fontId="25" type="noConversion"/>
  <pageMargins left="0.75" right="0.75" top="1" bottom="1" header="0.5" footer="0.5"/>
  <pageSetup paperSize="9" orientation="landscape" horizontalDpi="300" verticalDpi="300" r:id="rId1"/>
  <headerFooter alignWithMargins="0"/>
  <drawing r:id="rId2"/>
  <legacyDrawing r:id="rId3"/>
  <oleObjects>
    <oleObject progId="Equation.3" shapeId="41987" r:id="rId4"/>
    <oleObject progId="Equation.3" shapeId="41988" r:id="rId5"/>
    <oleObject shapeId="41997" r:id="rId6"/>
    <oleObject shapeId="41998" r:id="rId7"/>
    <oleObject shapeId="41999" r:id="rId8"/>
  </oleObjects>
  <controls>
    <control shapeId="41996" r:id="rId9" name="ScrollBar3"/>
    <control shapeId="41994" r:id="rId10" name="ScrollBar2"/>
    <control shapeId="41989" r:id="rId11" name="ScrollBar1"/>
  </controls>
</worksheet>
</file>

<file path=xl/worksheets/sheet2.xml><?xml version="1.0" encoding="utf-8"?>
<worksheet xmlns="http://schemas.openxmlformats.org/spreadsheetml/2006/main" xmlns:r="http://schemas.openxmlformats.org/officeDocument/2006/relationships">
  <sheetPr codeName="Sheet10">
    <tabColor theme="6" tint="-0.249977111117893"/>
  </sheetPr>
  <dimension ref="A1:L49"/>
  <sheetViews>
    <sheetView workbookViewId="0">
      <selection activeCell="H19" sqref="H19"/>
    </sheetView>
  </sheetViews>
  <sheetFormatPr defaultColWidth="10.6640625" defaultRowHeight="12.75"/>
  <cols>
    <col min="1" max="1" width="10.6640625" style="1282" customWidth="1"/>
    <col min="2" max="2" width="24.33203125" style="1282" customWidth="1"/>
    <col min="3" max="3" width="14.6640625" style="1282" bestFit="1" customWidth="1"/>
    <col min="4" max="16384" width="10.6640625" style="1282"/>
  </cols>
  <sheetData>
    <row r="1" spans="1:12" ht="18.75" customHeight="1">
      <c r="A1" s="1530" t="s">
        <v>159</v>
      </c>
      <c r="B1" s="1530"/>
      <c r="C1" s="1530"/>
      <c r="D1" s="1530"/>
      <c r="E1" s="1530"/>
      <c r="F1" s="1530"/>
      <c r="G1" s="1530"/>
      <c r="H1" s="1530"/>
      <c r="I1" s="1530"/>
      <c r="J1" s="1530"/>
      <c r="K1" s="1530"/>
      <c r="L1" s="1530"/>
    </row>
    <row r="3" spans="1:12">
      <c r="A3" s="1283" t="s">
        <v>462</v>
      </c>
      <c r="B3" s="1284" t="s">
        <v>160</v>
      </c>
      <c r="C3" s="1285">
        <v>30</v>
      </c>
    </row>
    <row r="4" spans="1:12" ht="51">
      <c r="A4" s="1283" t="s">
        <v>161</v>
      </c>
      <c r="B4" s="1284" t="s">
        <v>162</v>
      </c>
      <c r="C4" s="1285">
        <v>4</v>
      </c>
    </row>
    <row r="5" spans="1:12" ht="38.25">
      <c r="A5" s="1283" t="s">
        <v>163</v>
      </c>
      <c r="B5" s="1284" t="s">
        <v>164</v>
      </c>
      <c r="C5" s="1286">
        <f>1/C4</f>
        <v>0.25</v>
      </c>
    </row>
    <row r="6" spans="1:12" ht="25.5">
      <c r="A6" s="1283" t="s">
        <v>165</v>
      </c>
      <c r="B6" s="1284" t="s">
        <v>166</v>
      </c>
      <c r="C6" s="1287">
        <v>5</v>
      </c>
    </row>
    <row r="7" spans="1:12" ht="39" thickBot="1">
      <c r="A7" s="1283" t="s">
        <v>154</v>
      </c>
      <c r="B7" s="1289" t="s">
        <v>167</v>
      </c>
      <c r="C7" s="1290">
        <f>BINOMDIST(C6,C3,C5,FALSE)</f>
        <v>0.10472847465748204</v>
      </c>
    </row>
    <row r="8" spans="1:12" ht="26.25" thickBot="1">
      <c r="B8" s="1291" t="s">
        <v>141</v>
      </c>
      <c r="C8" s="1292" t="e">
        <f>VLOOKUP($D$8,C10:D49,2,FALSE)</f>
        <v>#NUM!</v>
      </c>
      <c r="D8" s="1288" t="e">
        <f>MAX(C10:C49)</f>
        <v>#NUM!</v>
      </c>
    </row>
    <row r="10" spans="1:12">
      <c r="B10" s="1282">
        <v>1</v>
      </c>
      <c r="C10" s="1288">
        <f t="shared" ref="C10:C49" si="0">BINOMDIST(B10,$C$3,$C$5,FALSE)</f>
        <v>1.7858209017001497E-3</v>
      </c>
      <c r="D10" s="1293">
        <f>B10</f>
        <v>1</v>
      </c>
    </row>
    <row r="11" spans="1:12">
      <c r="B11" s="1282">
        <v>2</v>
      </c>
      <c r="C11" s="1288">
        <f t="shared" si="0"/>
        <v>8.6314676915507146E-3</v>
      </c>
      <c r="D11" s="1293">
        <f t="shared" ref="D11:D49" si="1">B11</f>
        <v>2</v>
      </c>
    </row>
    <row r="12" spans="1:12">
      <c r="B12" s="1282">
        <v>3</v>
      </c>
      <c r="C12" s="1288">
        <f t="shared" si="0"/>
        <v>2.6853455040380031E-2</v>
      </c>
      <c r="D12" s="1293">
        <f t="shared" si="1"/>
        <v>3</v>
      </c>
    </row>
    <row r="13" spans="1:12">
      <c r="B13" s="1282">
        <v>4</v>
      </c>
      <c r="C13" s="1288">
        <f t="shared" si="0"/>
        <v>6.0420273840855063E-2</v>
      </c>
      <c r="D13" s="1293">
        <f t="shared" si="1"/>
        <v>4</v>
      </c>
    </row>
    <row r="14" spans="1:12">
      <c r="B14" s="1282">
        <v>5</v>
      </c>
      <c r="C14" s="1288">
        <f t="shared" si="0"/>
        <v>0.10472847465748204</v>
      </c>
      <c r="D14" s="1293">
        <f t="shared" si="1"/>
        <v>5</v>
      </c>
    </row>
    <row r="15" spans="1:12">
      <c r="B15" s="1282">
        <v>6</v>
      </c>
      <c r="C15" s="1288">
        <f t="shared" si="0"/>
        <v>0.14545621480205845</v>
      </c>
      <c r="D15" s="1293">
        <f t="shared" si="1"/>
        <v>6</v>
      </c>
    </row>
    <row r="16" spans="1:12">
      <c r="B16" s="1282">
        <v>7</v>
      </c>
      <c r="C16" s="1288">
        <f t="shared" si="0"/>
        <v>0.16623567405949538</v>
      </c>
      <c r="D16" s="1293">
        <f t="shared" si="1"/>
        <v>7</v>
      </c>
    </row>
    <row r="17" spans="2:4">
      <c r="B17" s="1282">
        <v>8</v>
      </c>
      <c r="C17" s="1288">
        <f t="shared" si="0"/>
        <v>0.15930918764034968</v>
      </c>
      <c r="D17" s="1293">
        <f t="shared" si="1"/>
        <v>8</v>
      </c>
    </row>
    <row r="18" spans="2:4">
      <c r="B18" s="1282">
        <v>9</v>
      </c>
      <c r="C18" s="1288">
        <f t="shared" si="0"/>
        <v>0.12980748622547011</v>
      </c>
      <c r="D18" s="1293">
        <f t="shared" si="1"/>
        <v>9</v>
      </c>
    </row>
    <row r="19" spans="2:4">
      <c r="B19" s="1282">
        <v>10</v>
      </c>
      <c r="C19" s="1288">
        <f t="shared" si="0"/>
        <v>9.08652403578291E-2</v>
      </c>
      <c r="D19" s="1293">
        <f t="shared" si="1"/>
        <v>10</v>
      </c>
    </row>
    <row r="20" spans="2:4">
      <c r="B20" s="1282">
        <v>11</v>
      </c>
      <c r="C20" s="1288">
        <f t="shared" si="0"/>
        <v>5.5069842641108507E-2</v>
      </c>
      <c r="D20" s="1293">
        <f t="shared" si="1"/>
        <v>11</v>
      </c>
    </row>
    <row r="21" spans="2:4">
      <c r="B21" s="1282">
        <v>12</v>
      </c>
      <c r="C21" s="1288">
        <f t="shared" si="0"/>
        <v>2.9064639171696216E-2</v>
      </c>
      <c r="D21" s="1293">
        <f t="shared" si="1"/>
        <v>12</v>
      </c>
    </row>
    <row r="22" spans="2:4">
      <c r="B22" s="1282">
        <v>13</v>
      </c>
      <c r="C22" s="1288">
        <f t="shared" si="0"/>
        <v>1.3414448848475171E-2</v>
      </c>
      <c r="D22" s="1293">
        <f t="shared" si="1"/>
        <v>13</v>
      </c>
    </row>
    <row r="23" spans="2:4">
      <c r="B23" s="1282">
        <v>14</v>
      </c>
      <c r="C23" s="1288">
        <f t="shared" si="0"/>
        <v>5.4296578672399474E-3</v>
      </c>
      <c r="D23" s="1293">
        <f t="shared" si="1"/>
        <v>14</v>
      </c>
    </row>
    <row r="24" spans="2:4">
      <c r="B24" s="1282">
        <v>15</v>
      </c>
      <c r="C24" s="1288">
        <f t="shared" si="0"/>
        <v>1.930545019463092E-3</v>
      </c>
      <c r="D24" s="1293">
        <f t="shared" si="1"/>
        <v>15</v>
      </c>
    </row>
    <row r="25" spans="2:4">
      <c r="B25" s="1282">
        <v>16</v>
      </c>
      <c r="C25" s="1288">
        <f t="shared" si="0"/>
        <v>6.0329531858221606E-4</v>
      </c>
      <c r="D25" s="1293">
        <f t="shared" si="1"/>
        <v>16</v>
      </c>
    </row>
    <row r="26" spans="2:4">
      <c r="B26" s="1282">
        <v>17</v>
      </c>
      <c r="C26" s="1288">
        <f t="shared" si="0"/>
        <v>1.6561047961080442E-4</v>
      </c>
      <c r="D26" s="1293">
        <f t="shared" si="1"/>
        <v>17</v>
      </c>
    </row>
    <row r="27" spans="2:4">
      <c r="B27" s="1282">
        <v>18</v>
      </c>
      <c r="C27" s="1288">
        <f t="shared" si="0"/>
        <v>3.9869189535934393E-5</v>
      </c>
      <c r="D27" s="1293">
        <f t="shared" si="1"/>
        <v>18</v>
      </c>
    </row>
    <row r="28" spans="2:4">
      <c r="B28" s="1282">
        <v>19</v>
      </c>
      <c r="C28" s="1288">
        <f t="shared" si="0"/>
        <v>8.3935135865124966E-6</v>
      </c>
      <c r="D28" s="1293">
        <f t="shared" si="1"/>
        <v>19</v>
      </c>
    </row>
    <row r="29" spans="2:4">
      <c r="B29" s="1282">
        <v>20</v>
      </c>
      <c r="C29" s="1288">
        <f t="shared" si="0"/>
        <v>1.5388108241939586E-6</v>
      </c>
      <c r="D29" s="1293">
        <f t="shared" si="1"/>
        <v>20</v>
      </c>
    </row>
    <row r="30" spans="2:4">
      <c r="B30" s="1282">
        <v>21</v>
      </c>
      <c r="C30" s="1288">
        <f t="shared" si="0"/>
        <v>2.4425568637999339E-7</v>
      </c>
      <c r="D30" s="1293">
        <f t="shared" si="1"/>
        <v>21</v>
      </c>
    </row>
    <row r="31" spans="2:4">
      <c r="B31" s="1282">
        <v>22</v>
      </c>
      <c r="C31" s="1288">
        <f t="shared" si="0"/>
        <v>3.3307593597271812E-8</v>
      </c>
      <c r="D31" s="1293">
        <f t="shared" si="1"/>
        <v>22</v>
      </c>
    </row>
    <row r="32" spans="2:4">
      <c r="B32" s="1282">
        <v>23</v>
      </c>
      <c r="C32" s="1288">
        <f t="shared" si="0"/>
        <v>3.8617499822923831E-9</v>
      </c>
      <c r="D32" s="1293">
        <f t="shared" si="1"/>
        <v>23</v>
      </c>
    </row>
    <row r="33" spans="2:4">
      <c r="B33" s="1282">
        <v>24</v>
      </c>
      <c r="C33" s="1288">
        <f t="shared" si="0"/>
        <v>3.7544791494509397E-10</v>
      </c>
      <c r="D33" s="1293">
        <f t="shared" si="1"/>
        <v>24</v>
      </c>
    </row>
    <row r="34" spans="2:4">
      <c r="B34" s="1282">
        <v>25</v>
      </c>
      <c r="C34" s="1288">
        <f t="shared" si="0"/>
        <v>3.0035833195607412E-11</v>
      </c>
      <c r="D34" s="1293">
        <f t="shared" si="1"/>
        <v>25</v>
      </c>
    </row>
    <row r="35" spans="2:4">
      <c r="B35" s="1282">
        <v>26</v>
      </c>
      <c r="C35" s="1288">
        <f t="shared" si="0"/>
        <v>1.9253739227953534E-12</v>
      </c>
      <c r="D35" s="1293">
        <f t="shared" si="1"/>
        <v>26</v>
      </c>
    </row>
    <row r="36" spans="2:4">
      <c r="B36" s="1282">
        <v>27</v>
      </c>
      <c r="C36" s="1288">
        <f t="shared" si="0"/>
        <v>9.5080193718288683E-14</v>
      </c>
      <c r="D36" s="1293">
        <f t="shared" si="1"/>
        <v>27</v>
      </c>
    </row>
    <row r="37" spans="2:4">
      <c r="B37" s="1282">
        <v>28</v>
      </c>
      <c r="C37" s="1288">
        <f t="shared" si="0"/>
        <v>3.3957212042246074E-15</v>
      </c>
      <c r="D37" s="1293">
        <f t="shared" si="1"/>
        <v>28</v>
      </c>
    </row>
    <row r="38" spans="2:4">
      <c r="B38" s="1282">
        <v>29</v>
      </c>
      <c r="C38" s="1288">
        <f t="shared" si="0"/>
        <v>7.8062556418956196E-17</v>
      </c>
      <c r="D38" s="1293">
        <f t="shared" si="1"/>
        <v>29</v>
      </c>
    </row>
    <row r="39" spans="2:4">
      <c r="B39" s="1282">
        <v>30</v>
      </c>
      <c r="C39" s="1288">
        <f t="shared" si="0"/>
        <v>8.6736173798840509E-19</v>
      </c>
      <c r="D39" s="1293">
        <f t="shared" si="1"/>
        <v>30</v>
      </c>
    </row>
    <row r="40" spans="2:4">
      <c r="B40" s="1282">
        <v>31</v>
      </c>
      <c r="C40" s="1288" t="e">
        <f t="shared" si="0"/>
        <v>#NUM!</v>
      </c>
      <c r="D40" s="1293">
        <f t="shared" si="1"/>
        <v>31</v>
      </c>
    </row>
    <row r="41" spans="2:4">
      <c r="B41" s="1282">
        <v>32</v>
      </c>
      <c r="C41" s="1288" t="e">
        <f t="shared" si="0"/>
        <v>#NUM!</v>
      </c>
      <c r="D41" s="1293">
        <f t="shared" si="1"/>
        <v>32</v>
      </c>
    </row>
    <row r="42" spans="2:4">
      <c r="B42" s="1282">
        <v>33</v>
      </c>
      <c r="C42" s="1288" t="e">
        <f t="shared" si="0"/>
        <v>#NUM!</v>
      </c>
      <c r="D42" s="1293">
        <f t="shared" si="1"/>
        <v>33</v>
      </c>
    </row>
    <row r="43" spans="2:4">
      <c r="B43" s="1282">
        <v>34</v>
      </c>
      <c r="C43" s="1288" t="e">
        <f t="shared" si="0"/>
        <v>#NUM!</v>
      </c>
      <c r="D43" s="1293">
        <f t="shared" si="1"/>
        <v>34</v>
      </c>
    </row>
    <row r="44" spans="2:4">
      <c r="B44" s="1282">
        <v>35</v>
      </c>
      <c r="C44" s="1288" t="e">
        <f t="shared" si="0"/>
        <v>#NUM!</v>
      </c>
      <c r="D44" s="1293">
        <f t="shared" si="1"/>
        <v>35</v>
      </c>
    </row>
    <row r="45" spans="2:4">
      <c r="B45" s="1282">
        <v>36</v>
      </c>
      <c r="C45" s="1288" t="e">
        <f t="shared" si="0"/>
        <v>#NUM!</v>
      </c>
      <c r="D45" s="1293">
        <f t="shared" si="1"/>
        <v>36</v>
      </c>
    </row>
    <row r="46" spans="2:4">
      <c r="B46" s="1282">
        <v>37</v>
      </c>
      <c r="C46" s="1288" t="e">
        <f t="shared" si="0"/>
        <v>#NUM!</v>
      </c>
      <c r="D46" s="1293">
        <f t="shared" si="1"/>
        <v>37</v>
      </c>
    </row>
    <row r="47" spans="2:4">
      <c r="B47" s="1282">
        <v>38</v>
      </c>
      <c r="C47" s="1288" t="e">
        <f t="shared" si="0"/>
        <v>#NUM!</v>
      </c>
      <c r="D47" s="1293">
        <f t="shared" si="1"/>
        <v>38</v>
      </c>
    </row>
    <row r="48" spans="2:4">
      <c r="B48" s="1282">
        <v>39</v>
      </c>
      <c r="C48" s="1288" t="e">
        <f t="shared" si="0"/>
        <v>#NUM!</v>
      </c>
      <c r="D48" s="1293">
        <f t="shared" si="1"/>
        <v>39</v>
      </c>
    </row>
    <row r="49" spans="2:4">
      <c r="B49" s="1282">
        <v>40</v>
      </c>
      <c r="C49" s="1288" t="e">
        <f t="shared" si="0"/>
        <v>#NUM!</v>
      </c>
      <c r="D49" s="1293">
        <f t="shared" si="1"/>
        <v>40</v>
      </c>
    </row>
  </sheetData>
  <mergeCells count="1">
    <mergeCell ref="A1:L1"/>
  </mergeCells>
  <phoneticPr fontId="28" type="noConversion"/>
  <conditionalFormatting sqref="C10:C49 D8">
    <cfRule type="cellIs" dxfId="41" priority="1" stopIfTrue="1" operator="equal">
      <formula>$D$8</formula>
    </cfRule>
  </conditionalFormatting>
  <pageMargins left="0.75" right="0.75" top="1" bottom="1" header="0.5" footer="0.5"/>
  <pageSetup orientation="portrait" r:id="rId1"/>
  <headerFooter alignWithMargins="0"/>
  <drawing r:id="rId2"/>
  <legacyDrawing r:id="rId3"/>
  <controls>
    <control shapeId="147459" r:id="rId4" name="SpinButton4"/>
    <control shapeId="147458" r:id="rId5" name="SpinButton2"/>
    <control shapeId="147457" r:id="rId6" name="SpinButton1"/>
  </controls>
</worksheet>
</file>

<file path=xl/worksheets/sheet20.xml><?xml version="1.0" encoding="utf-8"?>
<worksheet xmlns="http://schemas.openxmlformats.org/spreadsheetml/2006/main" xmlns:r="http://schemas.openxmlformats.org/officeDocument/2006/relationships">
  <sheetPr codeName="Sheet21">
    <tabColor rgb="FFFF0000"/>
  </sheetPr>
  <dimension ref="A1:V681"/>
  <sheetViews>
    <sheetView workbookViewId="0">
      <selection activeCell="I28" sqref="I28"/>
    </sheetView>
  </sheetViews>
  <sheetFormatPr defaultRowHeight="12.75"/>
  <cols>
    <col min="1" max="1" width="14.1640625" customWidth="1"/>
    <col min="2" max="2" width="10" bestFit="1" customWidth="1"/>
    <col min="3" max="3" width="12" customWidth="1"/>
    <col min="6" max="6" width="11" customWidth="1"/>
    <col min="7" max="7" width="18.1640625" customWidth="1"/>
    <col min="12" max="12" width="28" customWidth="1"/>
    <col min="19" max="19" width="27.1640625" customWidth="1"/>
  </cols>
  <sheetData>
    <row r="1" spans="1:21" ht="18" customHeight="1">
      <c r="A1" s="1529" t="s">
        <v>425</v>
      </c>
      <c r="B1" s="1529"/>
      <c r="C1" s="1529"/>
      <c r="D1" s="1529"/>
      <c r="E1" s="1529"/>
      <c r="F1" s="1529"/>
      <c r="G1" s="39"/>
      <c r="H1" s="39"/>
      <c r="I1" s="39"/>
    </row>
    <row r="2" spans="1:21" ht="18" customHeight="1">
      <c r="A2" s="247"/>
      <c r="B2" s="1459"/>
      <c r="C2" s="1459"/>
      <c r="D2" s="1459"/>
      <c r="E2" s="1459"/>
      <c r="F2" s="1459"/>
      <c r="G2" s="39"/>
      <c r="H2" s="39"/>
      <c r="I2" s="39"/>
    </row>
    <row r="3" spans="1:21" ht="15.75">
      <c r="A3" s="92" t="s">
        <v>815</v>
      </c>
      <c r="B3" s="93"/>
      <c r="C3" s="93"/>
      <c r="D3" s="93"/>
      <c r="E3" s="94"/>
      <c r="F3" s="94"/>
      <c r="G3" s="94"/>
      <c r="H3" s="94"/>
      <c r="I3" s="94"/>
      <c r="J3" s="93"/>
      <c r="K3" s="93"/>
      <c r="L3" s="93"/>
      <c r="M3" s="93"/>
      <c r="N3" s="93"/>
    </row>
    <row r="4" spans="1:21">
      <c r="E4" s="39"/>
      <c r="F4" s="39"/>
      <c r="G4" s="39"/>
      <c r="H4" s="39"/>
      <c r="I4" s="39"/>
      <c r="S4" s="83" t="s">
        <v>429</v>
      </c>
    </row>
    <row r="5" spans="1:21" ht="13.5" thickBot="1">
      <c r="A5" s="318" t="s">
        <v>390</v>
      </c>
      <c r="B5" s="55">
        <v>8</v>
      </c>
      <c r="E5" s="39"/>
      <c r="F5" s="39"/>
      <c r="G5" s="39"/>
      <c r="H5" s="39"/>
      <c r="I5" s="39"/>
    </row>
    <row r="6" spans="1:21">
      <c r="A6" s="318" t="s">
        <v>397</v>
      </c>
      <c r="B6" s="382">
        <f>B5-1</f>
        <v>7</v>
      </c>
      <c r="E6" s="39"/>
      <c r="F6" s="39"/>
      <c r="G6" s="39"/>
      <c r="I6" s="39"/>
      <c r="P6" t="s">
        <v>311</v>
      </c>
      <c r="Q6" t="s">
        <v>312</v>
      </c>
      <c r="R6" s="39"/>
      <c r="S6" s="69"/>
      <c r="T6" s="69" t="s">
        <v>311</v>
      </c>
      <c r="U6" s="69" t="s">
        <v>312</v>
      </c>
    </row>
    <row r="7" spans="1:21" ht="14.25">
      <c r="A7" s="318" t="s">
        <v>401</v>
      </c>
      <c r="B7" s="382">
        <f>SQRT(B5)</f>
        <v>2.8284271247461903</v>
      </c>
      <c r="E7" s="39"/>
      <c r="G7" s="75" t="s">
        <v>1337</v>
      </c>
      <c r="H7" s="39"/>
      <c r="I7" s="39"/>
      <c r="P7">
        <v>6.23</v>
      </c>
      <c r="Q7">
        <v>6.29</v>
      </c>
      <c r="R7" s="39"/>
      <c r="S7" s="67" t="s">
        <v>430</v>
      </c>
      <c r="T7" s="67">
        <v>6.21</v>
      </c>
      <c r="U7" s="67">
        <v>6.2939999999999996</v>
      </c>
    </row>
    <row r="8" spans="1:21">
      <c r="A8" s="318" t="s">
        <v>395</v>
      </c>
      <c r="B8" s="55">
        <f>C8*0.01</f>
        <v>0.01</v>
      </c>
      <c r="C8">
        <v>1</v>
      </c>
      <c r="E8" s="39"/>
      <c r="F8" s="39"/>
      <c r="G8" s="39"/>
      <c r="H8" s="39"/>
      <c r="I8" s="39"/>
      <c r="P8">
        <v>6.2</v>
      </c>
      <c r="Q8">
        <v>6.14</v>
      </c>
      <c r="R8" s="39"/>
      <c r="S8" s="67" t="s">
        <v>378</v>
      </c>
      <c r="T8" s="67">
        <v>7.1555555555594058E-3</v>
      </c>
      <c r="U8" s="67">
        <v>8.826666666670412E-3</v>
      </c>
    </row>
    <row r="9" spans="1:21">
      <c r="A9" s="318" t="s">
        <v>398</v>
      </c>
      <c r="B9" s="382">
        <f>1-B8</f>
        <v>0.99</v>
      </c>
      <c r="E9" s="39"/>
      <c r="F9" s="39"/>
      <c r="G9" s="39"/>
      <c r="P9">
        <v>6.28</v>
      </c>
      <c r="Q9">
        <v>6.36</v>
      </c>
      <c r="S9" s="67" t="s">
        <v>431</v>
      </c>
      <c r="T9" s="67">
        <v>10</v>
      </c>
      <c r="U9" s="67">
        <v>10</v>
      </c>
    </row>
    <row r="10" spans="1:21">
      <c r="A10" s="318" t="s">
        <v>353</v>
      </c>
      <c r="B10" s="73">
        <v>58</v>
      </c>
      <c r="E10" s="39"/>
      <c r="F10" s="39"/>
      <c r="G10" s="75" t="s">
        <v>426</v>
      </c>
      <c r="H10" t="s">
        <v>428</v>
      </c>
      <c r="P10">
        <v>6.21</v>
      </c>
      <c r="Q10">
        <v>6.34</v>
      </c>
      <c r="S10" s="67" t="s">
        <v>432</v>
      </c>
      <c r="T10" s="67">
        <v>7.9911111111149093E-3</v>
      </c>
      <c r="U10" s="67"/>
    </row>
    <row r="11" spans="1:21">
      <c r="A11" s="381" t="s">
        <v>816</v>
      </c>
      <c r="B11" s="73">
        <v>10</v>
      </c>
      <c r="E11" s="39"/>
      <c r="F11" s="39"/>
      <c r="G11" s="39"/>
      <c r="P11">
        <v>6.25</v>
      </c>
      <c r="Q11">
        <v>6.24</v>
      </c>
      <c r="S11" s="67" t="s">
        <v>433</v>
      </c>
      <c r="T11" s="67">
        <v>0</v>
      </c>
      <c r="U11" s="67"/>
    </row>
    <row r="12" spans="1:21" ht="15" thickBot="1">
      <c r="A12" s="317" t="s">
        <v>689</v>
      </c>
      <c r="B12" s="73">
        <v>68.099999999999994</v>
      </c>
      <c r="E12" s="39"/>
      <c r="F12" s="39"/>
      <c r="G12" t="s">
        <v>427</v>
      </c>
      <c r="H12" t="s">
        <v>428</v>
      </c>
      <c r="P12">
        <v>6.07</v>
      </c>
      <c r="Q12">
        <v>6.39</v>
      </c>
      <c r="S12" s="67" t="s">
        <v>382</v>
      </c>
      <c r="T12" s="67">
        <v>18</v>
      </c>
      <c r="U12" s="67"/>
    </row>
    <row r="13" spans="1:21" ht="13.5" thickBot="1">
      <c r="A13" s="319" t="s">
        <v>828</v>
      </c>
      <c r="B13" s="385">
        <f>NORMINV(B9,0,1)</f>
        <v>2.3263478740408399</v>
      </c>
      <c r="F13" s="39"/>
      <c r="G13" s="39"/>
      <c r="I13" s="39"/>
      <c r="P13">
        <v>6.05</v>
      </c>
      <c r="Q13">
        <v>6.43</v>
      </c>
      <c r="S13" s="67" t="s">
        <v>434</v>
      </c>
      <c r="T13" s="67">
        <v>-2.1011676397894843</v>
      </c>
      <c r="U13" s="67"/>
    </row>
    <row r="14" spans="1:21" ht="13.5" thickBot="1">
      <c r="A14" s="319" t="s">
        <v>829</v>
      </c>
      <c r="B14" s="385">
        <f>NORMINV((B9+1)/2,0,1)</f>
        <v>2.5758293035489102</v>
      </c>
      <c r="C14" s="39"/>
      <c r="F14" s="39"/>
      <c r="P14">
        <v>6.26</v>
      </c>
      <c r="Q14">
        <v>6.33</v>
      </c>
      <c r="S14" s="67" t="s">
        <v>435</v>
      </c>
      <c r="T14" s="67">
        <v>2.498797187465869E-2</v>
      </c>
      <c r="U14" s="67"/>
    </row>
    <row r="15" spans="1:21" ht="13.5" thickBot="1">
      <c r="A15" s="54" t="s">
        <v>830</v>
      </c>
      <c r="B15" s="386">
        <f>((B10-B12)*B7)/B11</f>
        <v>-2.8567113959936505</v>
      </c>
      <c r="F15" s="39"/>
      <c r="I15" t="s">
        <v>311</v>
      </c>
      <c r="P15">
        <v>6.25</v>
      </c>
      <c r="Q15">
        <v>6.25</v>
      </c>
      <c r="S15" s="67" t="s">
        <v>436</v>
      </c>
      <c r="T15" s="67">
        <v>1.7340630620310549</v>
      </c>
      <c r="U15" s="67"/>
    </row>
    <row r="16" spans="1:21" ht="13.5" thickBot="1">
      <c r="A16" s="74" t="s">
        <v>416</v>
      </c>
      <c r="B16" s="6">
        <f>CONFIDENCE(B8,B11,B6)</f>
        <v>9.7357196527758862</v>
      </c>
      <c r="I16">
        <v>6.23</v>
      </c>
      <c r="P16">
        <v>6.3</v>
      </c>
      <c r="Q16">
        <v>6.17</v>
      </c>
      <c r="S16" s="67" t="s">
        <v>437</v>
      </c>
      <c r="T16" s="67">
        <v>4.9975943749317381E-2</v>
      </c>
      <c r="U16" s="67"/>
    </row>
    <row r="17" spans="1:21" ht="15" thickBot="1">
      <c r="A17" s="320" t="s">
        <v>697</v>
      </c>
      <c r="B17" s="1567" t="str">
        <f>IF(ABS(B15)&lt;=B14,"Ho се ПРИЕМА със статистическа сигурност Р=","Но се ОТХВЪРЛЯ със статистическа сигурност  Р =")</f>
        <v>Но се ОТХВЪРЛЯ със статистическа сигурност  Р =</v>
      </c>
      <c r="C17" s="1568"/>
      <c r="D17" s="1568"/>
      <c r="E17" s="1568"/>
      <c r="F17" s="1568"/>
      <c r="G17" s="383">
        <f>B9</f>
        <v>0.99</v>
      </c>
      <c r="I17">
        <v>6.2</v>
      </c>
      <c r="L17" t="s">
        <v>690</v>
      </c>
      <c r="P17" s="83">
        <v>6.21</v>
      </c>
      <c r="Q17" s="83">
        <v>6.2939999999999996</v>
      </c>
      <c r="S17" s="68" t="s">
        <v>438</v>
      </c>
      <c r="T17" s="68">
        <v>2.1009236661484465</v>
      </c>
      <c r="U17" s="68"/>
    </row>
    <row r="18" spans="1:21" ht="15" thickBot="1">
      <c r="A18" s="320" t="s">
        <v>817</v>
      </c>
      <c r="B18" s="1567" t="str">
        <f>IF(B15&lt;=-B13,"Ho се ПРИЕМА със статистическа сигурност Р=","Но се ОТХВЪРЛЯ със статистическа сигурност  Р =")</f>
        <v>Ho се ПРИЕМА със статистическа сигурност Р=</v>
      </c>
      <c r="C18" s="1568"/>
      <c r="D18" s="1568"/>
      <c r="E18" s="1568"/>
      <c r="F18" s="1568"/>
      <c r="G18" s="383">
        <f>B9</f>
        <v>0.99</v>
      </c>
      <c r="I18">
        <v>6.28</v>
      </c>
      <c r="P18" s="83">
        <v>8.4590516936352889E-2</v>
      </c>
      <c r="Q18" s="83">
        <v>9.3950341493101622E-2</v>
      </c>
    </row>
    <row r="19" spans="1:21" ht="15" thickBot="1">
      <c r="A19" s="320" t="s">
        <v>818</v>
      </c>
      <c r="B19" s="1567" t="str">
        <f>IF(B15&lt;=B13,"Ho се ПРИЕМА със статистическа сигурност Р=","Но се ОТХВЪРЛЯ със статистическа сигурност  Р =")</f>
        <v>Ho се ПРИЕМА със статистическа сигурност Р=</v>
      </c>
      <c r="C19" s="1568"/>
      <c r="D19" s="1568"/>
      <c r="E19" s="1568"/>
      <c r="F19" s="1568"/>
      <c r="G19" s="383">
        <f>B9</f>
        <v>0.99</v>
      </c>
      <c r="I19">
        <v>6.25</v>
      </c>
      <c r="L19" s="69"/>
      <c r="M19" s="69" t="s">
        <v>657</v>
      </c>
      <c r="N19" s="69" t="s">
        <v>658</v>
      </c>
      <c r="P19">
        <f>STDEV(P7:P16)</f>
        <v>8.4590516936352889E-2</v>
      </c>
      <c r="Q19">
        <f>STDEV(Q7:Q16)</f>
        <v>9.3950341493101622E-2</v>
      </c>
    </row>
    <row r="20" spans="1:21" ht="15" thickBot="1">
      <c r="A20" s="320" t="s">
        <v>819</v>
      </c>
      <c r="B20" s="1567" t="str">
        <f>IF(B15&gt;=B13,"Ho се ПРИЕМА със статистическа сигурност Р=","Но се ОТХВЪРЛЯ със статистическа сигурност  Р =")</f>
        <v>Но се ОТХВЪРЛЯ със статистическа сигурност  Р =</v>
      </c>
      <c r="C20" s="1568"/>
      <c r="D20" s="1568"/>
      <c r="E20" s="1568"/>
      <c r="F20" s="1568"/>
      <c r="G20" s="383">
        <f>B9</f>
        <v>0.99</v>
      </c>
      <c r="I20">
        <v>6.07</v>
      </c>
      <c r="L20" s="67" t="s">
        <v>430</v>
      </c>
      <c r="M20" s="67">
        <v>6.21</v>
      </c>
      <c r="N20" s="67">
        <v>6.2939999999999996</v>
      </c>
    </row>
    <row r="21" spans="1:21" ht="15" thickBot="1">
      <c r="A21" s="320" t="s">
        <v>820</v>
      </c>
      <c r="B21" s="1567" t="str">
        <f>IF(B15&gt;=-B13,"Ho се ПРИЕМА със статистическа сигурност Р=","Но се ОТХВЪРЛЯ със статистическа сигурност  Р =")</f>
        <v>Но се ОТХВЪРЛЯ със статистическа сигурност  Р =</v>
      </c>
      <c r="C21" s="1568"/>
      <c r="D21" s="1568"/>
      <c r="E21" s="1568"/>
      <c r="F21" s="1568"/>
      <c r="G21" s="383">
        <f>B9</f>
        <v>0.99</v>
      </c>
      <c r="I21">
        <v>6.05</v>
      </c>
      <c r="L21" s="67" t="s">
        <v>691</v>
      </c>
      <c r="M21" s="67">
        <v>8.5000000000000006E-2</v>
      </c>
      <c r="N21" s="67">
        <v>9.4E-2</v>
      </c>
    </row>
    <row r="22" spans="1:21">
      <c r="I22">
        <v>6.26</v>
      </c>
      <c r="L22" s="67" t="s">
        <v>431</v>
      </c>
      <c r="M22" s="67">
        <v>10</v>
      </c>
      <c r="N22" s="67">
        <v>10</v>
      </c>
    </row>
    <row r="23" spans="1:21">
      <c r="I23">
        <v>6.25</v>
      </c>
      <c r="L23" s="67" t="s">
        <v>433</v>
      </c>
      <c r="M23" s="67">
        <v>0</v>
      </c>
      <c r="N23" s="67"/>
    </row>
    <row r="24" spans="1:21">
      <c r="I24">
        <v>6.3</v>
      </c>
      <c r="L24" s="67" t="s">
        <v>692</v>
      </c>
      <c r="M24" s="67">
        <v>-0.62784547791162992</v>
      </c>
      <c r="N24" s="67"/>
    </row>
    <row r="25" spans="1:21">
      <c r="H25" t="s">
        <v>353</v>
      </c>
      <c r="I25" s="83">
        <v>6.21</v>
      </c>
      <c r="L25" s="67" t="s">
        <v>693</v>
      </c>
      <c r="M25" s="67">
        <v>0.2650525236482969</v>
      </c>
      <c r="N25" s="67"/>
    </row>
    <row r="26" spans="1:21">
      <c r="H26" t="s">
        <v>354</v>
      </c>
      <c r="I26" s="83">
        <v>8.4590516936352889E-2</v>
      </c>
      <c r="L26" s="67" t="s">
        <v>694</v>
      </c>
      <c r="M26" s="67">
        <v>1.644853475669982</v>
      </c>
      <c r="N26" s="67"/>
    </row>
    <row r="27" spans="1:21">
      <c r="L27" s="67" t="s">
        <v>695</v>
      </c>
      <c r="M27" s="67">
        <v>0.5301050472965938</v>
      </c>
      <c r="N27" s="67"/>
    </row>
    <row r="28" spans="1:21" ht="13.5" thickBot="1">
      <c r="E28" s="83"/>
      <c r="L28" s="68" t="s">
        <v>696</v>
      </c>
      <c r="M28" s="68">
        <v>1.9599627874084047</v>
      </c>
      <c r="N28" s="68"/>
    </row>
    <row r="29" spans="1:21">
      <c r="E29" s="83"/>
      <c r="K29" t="s">
        <v>440</v>
      </c>
    </row>
    <row r="30" spans="1:21">
      <c r="K30">
        <f>BETAINV(0.95,2.5,7.5,0,1)</f>
        <v>0.49163722991943359</v>
      </c>
    </row>
    <row r="34" spans="1:12" ht="15.75">
      <c r="A34" s="384" t="s">
        <v>825</v>
      </c>
      <c r="B34" s="384"/>
      <c r="C34" s="384"/>
      <c r="D34" s="384"/>
      <c r="E34" s="384"/>
      <c r="F34" s="384"/>
      <c r="G34" s="384"/>
      <c r="H34" s="384"/>
      <c r="I34" s="384"/>
      <c r="J34" s="384"/>
      <c r="K34" s="384"/>
      <c r="L34" s="384"/>
    </row>
    <row r="35" spans="1:12">
      <c r="E35" s="39"/>
      <c r="F35" s="39"/>
      <c r="G35" s="39"/>
      <c r="H35" s="39"/>
      <c r="I35" s="39"/>
    </row>
    <row r="36" spans="1:12">
      <c r="A36" s="318" t="s">
        <v>390</v>
      </c>
      <c r="B36" s="55">
        <v>10</v>
      </c>
      <c r="E36" s="39"/>
      <c r="F36" s="39"/>
      <c r="G36" s="39"/>
      <c r="H36" s="39"/>
      <c r="I36" s="39"/>
    </row>
    <row r="37" spans="1:12">
      <c r="A37" s="318" t="s">
        <v>397</v>
      </c>
      <c r="B37" s="382">
        <f>B36-1</f>
        <v>9</v>
      </c>
      <c r="E37" s="39"/>
      <c r="F37" s="39"/>
      <c r="G37" s="39"/>
      <c r="I37" s="39"/>
    </row>
    <row r="38" spans="1:12" ht="14.25">
      <c r="A38" s="318" t="s">
        <v>401</v>
      </c>
      <c r="B38" s="51">
        <f>SQRT(B36)</f>
        <v>3.1622776601683795</v>
      </c>
      <c r="E38" s="39"/>
      <c r="G38" s="75" t="s">
        <v>1337</v>
      </c>
      <c r="H38" s="39"/>
      <c r="I38" s="39"/>
    </row>
    <row r="39" spans="1:12">
      <c r="A39" s="318" t="s">
        <v>395</v>
      </c>
      <c r="B39" s="55">
        <f>C39*0.01</f>
        <v>7.0000000000000007E-2</v>
      </c>
      <c r="C39">
        <v>7</v>
      </c>
      <c r="E39" s="39"/>
      <c r="F39" s="39"/>
      <c r="G39" s="39"/>
      <c r="H39" s="39"/>
      <c r="I39" s="39"/>
    </row>
    <row r="40" spans="1:12">
      <c r="A40" s="318" t="s">
        <v>398</v>
      </c>
      <c r="B40" s="382">
        <f>1-B39</f>
        <v>0.92999999999999994</v>
      </c>
      <c r="E40" s="39"/>
      <c r="F40" s="39"/>
      <c r="G40" s="39"/>
    </row>
    <row r="41" spans="1:12">
      <c r="A41" s="318" t="s">
        <v>353</v>
      </c>
      <c r="B41" s="73">
        <v>22</v>
      </c>
      <c r="E41" s="39"/>
      <c r="F41" s="39"/>
      <c r="G41" s="75" t="s">
        <v>426</v>
      </c>
      <c r="H41" s="39"/>
      <c r="I41" t="s">
        <v>428</v>
      </c>
    </row>
    <row r="42" spans="1:12">
      <c r="A42" s="318" t="s">
        <v>396</v>
      </c>
      <c r="B42" s="73">
        <v>1.3</v>
      </c>
      <c r="E42" s="39"/>
      <c r="F42" s="39"/>
      <c r="G42" s="39"/>
    </row>
    <row r="43" spans="1:12" ht="15" thickBot="1">
      <c r="A43" s="317" t="s">
        <v>689</v>
      </c>
      <c r="B43" s="73">
        <v>20</v>
      </c>
      <c r="E43" s="39"/>
      <c r="F43" s="39"/>
      <c r="G43" t="s">
        <v>427</v>
      </c>
      <c r="H43" s="39"/>
      <c r="I43" t="s">
        <v>428</v>
      </c>
    </row>
    <row r="44" spans="1:12" ht="13.5" thickBot="1">
      <c r="A44" s="319" t="s">
        <v>823</v>
      </c>
      <c r="B44" s="91">
        <f>TINV(B39,B37)</f>
        <v>2.0553948580817973</v>
      </c>
      <c r="G44" s="39"/>
      <c r="I44" s="39"/>
    </row>
    <row r="45" spans="1:12" ht="13.5" thickBot="1">
      <c r="A45" s="319" t="s">
        <v>824</v>
      </c>
      <c r="B45" s="91">
        <f>TINV(1/2*B39,B38)</f>
        <v>3.6700034527376015</v>
      </c>
      <c r="G45" s="39"/>
      <c r="I45" s="39"/>
    </row>
    <row r="46" spans="1:12" ht="13.5" thickBot="1">
      <c r="A46" s="54" t="s">
        <v>821</v>
      </c>
      <c r="B46" s="78">
        <f>((B41-B43)*B38)/B42</f>
        <v>4.8650425541051989</v>
      </c>
      <c r="C46" s="39"/>
    </row>
    <row r="47" spans="1:12">
      <c r="A47" s="319" t="s">
        <v>822</v>
      </c>
      <c r="B47" s="91" t="e">
        <f>TINV(B41,B39)</f>
        <v>#NUM!</v>
      </c>
      <c r="C47" s="39"/>
    </row>
    <row r="48" spans="1:12" ht="13.5" thickBot="1">
      <c r="A48" s="74" t="s">
        <v>416</v>
      </c>
      <c r="B48" s="6">
        <f>CONFIDENCE(B39,B42,B37)</f>
        <v>0.78516129161279224</v>
      </c>
    </row>
    <row r="49" spans="1:7" ht="15" thickBot="1">
      <c r="A49" s="320" t="s">
        <v>697</v>
      </c>
      <c r="B49" s="1567" t="str">
        <f>IF(ABS(B46)&lt;=B45,"Ho се ПРИЕМА със статистическа сигурност Р=","Но се ОТХВЪРЛЯ със статистическа сигурност  Р =")</f>
        <v>Но се ОТХВЪРЛЯ със статистическа сигурност  Р =</v>
      </c>
      <c r="C49" s="1568"/>
      <c r="D49" s="1568"/>
      <c r="E49" s="1568"/>
      <c r="F49" s="1568"/>
      <c r="G49" s="383">
        <f>B40</f>
        <v>0.92999999999999994</v>
      </c>
    </row>
    <row r="50" spans="1:7" ht="15" thickBot="1">
      <c r="A50" s="320" t="s">
        <v>817</v>
      </c>
      <c r="B50" s="1567" t="str">
        <f>IF(B46&lt;=-B44,"Ho се ПРИЕМА със статистическа сигурност Р=","Но се ОТХВЪРЛЯ със статистическа сигурност  Р =")</f>
        <v>Но се ОТХВЪРЛЯ със статистическа сигурност  Р =</v>
      </c>
      <c r="C50" s="1568"/>
      <c r="D50" s="1568"/>
      <c r="E50" s="1568"/>
      <c r="F50" s="1568"/>
      <c r="G50" s="383">
        <f>B40</f>
        <v>0.92999999999999994</v>
      </c>
    </row>
    <row r="51" spans="1:7" ht="15" thickBot="1">
      <c r="A51" s="320" t="s">
        <v>818</v>
      </c>
      <c r="B51" s="1567" t="str">
        <f>IF(B46&lt;=B44,"Ho се ПРИЕМА със статистическа сигурност Р=","Но се ОТХВЪРЛЯ със статистическа сигурност  Р =")</f>
        <v>Но се ОТХВЪРЛЯ със статистическа сигурност  Р =</v>
      </c>
      <c r="C51" s="1568"/>
      <c r="D51" s="1568"/>
      <c r="E51" s="1568"/>
      <c r="F51" s="1568"/>
      <c r="G51" s="383">
        <f>B40</f>
        <v>0.92999999999999994</v>
      </c>
    </row>
    <row r="52" spans="1:7" ht="15" thickBot="1">
      <c r="A52" s="320" t="s">
        <v>819</v>
      </c>
      <c r="B52" s="1567" t="str">
        <f>IF(B46&gt;=B44,"Ho се ПРИЕМА със статистическа сигурност Р=","Но се ОТХВЪРЛЯ със статистическа сигурност  Р =")</f>
        <v>Ho се ПРИЕМА със статистическа сигурност Р=</v>
      </c>
      <c r="C52" s="1568"/>
      <c r="D52" s="1568"/>
      <c r="E52" s="1568"/>
      <c r="F52" s="1568"/>
      <c r="G52" s="383">
        <f>B40</f>
        <v>0.92999999999999994</v>
      </c>
    </row>
    <row r="53" spans="1:7" ht="15" thickBot="1">
      <c r="A53" s="320" t="s">
        <v>820</v>
      </c>
      <c r="B53" s="1567" t="str">
        <f>IF(B46&gt;=-B44,"Ho се ПРИЕМА със статистическа сигурност Р=","Но се ОТХВЪРЛЯ със статистическа сигурност  Р =")</f>
        <v>Ho се ПРИЕМА със статистическа сигурност Р=</v>
      </c>
      <c r="C53" s="1568"/>
      <c r="D53" s="1568"/>
      <c r="E53" s="1568"/>
      <c r="F53" s="1568"/>
      <c r="G53" s="383">
        <f>B40</f>
        <v>0.92999999999999994</v>
      </c>
    </row>
    <row r="681" spans="22:22">
      <c r="V681" t="s">
        <v>193</v>
      </c>
    </row>
  </sheetData>
  <mergeCells count="11">
    <mergeCell ref="A1:F1"/>
    <mergeCell ref="B17:F17"/>
    <mergeCell ref="B18:F18"/>
    <mergeCell ref="B19:F19"/>
    <mergeCell ref="B51:F51"/>
    <mergeCell ref="B52:F52"/>
    <mergeCell ref="B53:F53"/>
    <mergeCell ref="B20:F20"/>
    <mergeCell ref="B21:F21"/>
    <mergeCell ref="B49:F49"/>
    <mergeCell ref="B50:F50"/>
  </mergeCells>
  <phoneticPr fontId="25" type="noConversion"/>
  <conditionalFormatting sqref="B49:F53 B17:F21">
    <cfRule type="cellIs" dxfId="39" priority="5" stopIfTrue="1" operator="equal">
      <formula>"Но се ОТХВЪРЛЯ със статистическа сигурност  Р ="</formula>
    </cfRule>
    <cfRule type="cellIs" dxfId="38" priority="6" stopIfTrue="1" operator="equal">
      <formula>"Ho се ПРИЕМА със статистическа сигурност Р="</formula>
    </cfRule>
  </conditionalFormatting>
  <conditionalFormatting sqref="B46 B15">
    <cfRule type="cellIs" dxfId="37" priority="7" stopIfTrue="1" operator="lessThan">
      <formula>$B$13</formula>
    </cfRule>
    <cfRule type="cellIs" dxfId="36" priority="8" stopIfTrue="1" operator="greaterThan">
      <formula>$B$13</formula>
    </cfRule>
  </conditionalFormatting>
  <pageMargins left="0.75" right="0.75" top="1" bottom="1" header="0.5" footer="0.5"/>
  <pageSetup orientation="portrait" r:id="rId1"/>
  <headerFooter alignWithMargins="0"/>
  <drawing r:id="rId2"/>
  <legacyDrawing r:id="rId3"/>
  <oleObjects>
    <oleObject progId="Equation.3" shapeId="22531" r:id="rId4"/>
    <oleObject progId="Equation.3" shapeId="22532" r:id="rId5"/>
    <oleObject progId="Equation.3" shapeId="22533" r:id="rId6"/>
    <oleObject progId="Equation.3" shapeId="22537" r:id="rId7"/>
    <oleObject progId="Equation.3" shapeId="22538" r:id="rId8"/>
    <oleObject progId="Equation.3" shapeId="22539" r:id="rId9"/>
    <oleObject shapeId="22554" r:id="rId10"/>
  </oleObjects>
  <controls>
    <control shapeId="22550" r:id="rId11" name="ScrollBar4"/>
    <control shapeId="22549" r:id="rId12" name="ScrollBar3"/>
    <control shapeId="22530" r:id="rId13" name="ScrollBar2"/>
    <control shapeId="22529" r:id="rId14" name="ScrollBar1"/>
  </controls>
</worksheet>
</file>

<file path=xl/worksheets/sheet21.xml><?xml version="1.0" encoding="utf-8"?>
<worksheet xmlns="http://schemas.openxmlformats.org/spreadsheetml/2006/main" xmlns:r="http://schemas.openxmlformats.org/officeDocument/2006/relationships">
  <sheetPr codeName="Sheet16">
    <tabColor rgb="FFFF0000"/>
    <pageSetUpPr fitToPage="1"/>
  </sheetPr>
  <dimension ref="A1:X681"/>
  <sheetViews>
    <sheetView showGridLines="0" zoomScale="98" zoomScaleNormal="98" workbookViewId="0">
      <selection activeCell="J17" sqref="J17:K17"/>
    </sheetView>
  </sheetViews>
  <sheetFormatPr defaultColWidth="10.6640625" defaultRowHeight="12.75"/>
  <cols>
    <col min="1" max="1" width="1.5" style="1130" customWidth="1"/>
    <col min="2" max="2" width="13.6640625" style="1130" customWidth="1"/>
    <col min="3" max="3" width="13.6640625" style="1132" customWidth="1"/>
    <col min="4" max="4" width="13.6640625" style="1130" customWidth="1"/>
    <col min="5" max="5" width="6.33203125" style="1130" customWidth="1"/>
    <col min="6" max="9" width="13.6640625" style="1130" customWidth="1"/>
    <col min="10" max="10" width="23.6640625" style="1130" customWidth="1"/>
    <col min="11" max="15" width="10.6640625" style="1130" customWidth="1"/>
    <col min="16" max="16" width="6.5" style="1131" customWidth="1"/>
    <col min="17" max="17" width="8.83203125" style="1131" customWidth="1"/>
    <col min="18" max="18" width="10.6640625" style="1130" customWidth="1"/>
    <col min="19" max="19" width="8" style="1130" customWidth="1"/>
    <col min="20" max="20" width="7.33203125" style="1130" customWidth="1"/>
    <col min="21" max="21" width="7.83203125" style="1130" customWidth="1"/>
    <col min="22" max="22" width="6.83203125" style="1130" customWidth="1"/>
    <col min="23" max="23" width="10.6640625" style="1130" customWidth="1"/>
    <col min="24" max="24" width="6.6640625" style="1130" customWidth="1"/>
    <col min="25" max="16384" width="10.6640625" style="1130"/>
  </cols>
  <sheetData>
    <row r="1" spans="1:24" ht="18">
      <c r="A1" s="1529" t="s">
        <v>147</v>
      </c>
      <c r="B1" s="1529"/>
      <c r="C1" s="1529"/>
      <c r="D1" s="1529"/>
      <c r="E1" s="1529"/>
      <c r="F1" s="1529"/>
      <c r="G1" s="1529"/>
      <c r="H1" s="1529"/>
      <c r="I1" s="1529"/>
    </row>
    <row r="2" spans="1:24">
      <c r="P2" s="1132" t="s">
        <v>148</v>
      </c>
    </row>
    <row r="3" spans="1:24" ht="34.5" customHeight="1">
      <c r="B3" s="1574" t="s">
        <v>192</v>
      </c>
      <c r="C3" s="1575"/>
      <c r="D3" s="1575"/>
      <c r="E3" s="1575"/>
      <c r="F3" s="1575"/>
      <c r="G3" s="1575"/>
      <c r="H3" s="1575"/>
      <c r="I3" s="1575"/>
      <c r="J3" s="1575"/>
      <c r="K3" s="1576"/>
      <c r="P3" s="1131" t="s">
        <v>342</v>
      </c>
      <c r="Q3" s="1131" t="s">
        <v>149</v>
      </c>
      <c r="S3" s="1130" t="s">
        <v>150</v>
      </c>
    </row>
    <row r="4" spans="1:24">
      <c r="P4" s="1131">
        <v>-7</v>
      </c>
      <c r="Q4" s="1131">
        <f t="shared" ref="N4:Q35" si="0">EXP(GAMMALN(($H$9+1)/2)-GAMMALN($H$9/2))*1/SQRT($H$9*PI())*1/(1+P4^2/$H$9)^(($H$9+1)/2)</f>
        <v>5.8680198197009689E-4</v>
      </c>
      <c r="S4" s="1130" t="s">
        <v>151</v>
      </c>
      <c r="T4" s="1130" t="s">
        <v>149</v>
      </c>
      <c r="U4" s="1130" t="s">
        <v>152</v>
      </c>
      <c r="V4" s="1130" t="s">
        <v>149</v>
      </c>
      <c r="W4" s="1130" t="s">
        <v>153</v>
      </c>
      <c r="X4" s="1130" t="s">
        <v>707</v>
      </c>
    </row>
    <row r="5" spans="1:24">
      <c r="P5" s="1131">
        <f t="shared" ref="M5:P35" si="1">+P4+0.5</f>
        <v>-6.5</v>
      </c>
      <c r="Q5" s="1131">
        <f t="shared" si="0"/>
        <v>8.2490113916388079E-4</v>
      </c>
      <c r="S5" s="1133">
        <f>+$J$14</f>
        <v>-4.6040948712322454</v>
      </c>
      <c r="T5" s="1131">
        <v>0</v>
      </c>
      <c r="U5" s="1133">
        <f>+$J$15</f>
        <v>4.6040948712322454</v>
      </c>
      <c r="V5" s="1130">
        <v>0</v>
      </c>
      <c r="W5" s="1133">
        <f>+$I$9</f>
        <v>-4.4721359549995832</v>
      </c>
      <c r="X5" s="1130">
        <v>-0.02</v>
      </c>
    </row>
    <row r="6" spans="1:24">
      <c r="P6" s="1131">
        <f t="shared" si="1"/>
        <v>-6</v>
      </c>
      <c r="Q6" s="1131">
        <f t="shared" si="0"/>
        <v>1.1858541225413669E-3</v>
      </c>
      <c r="S6" s="1133">
        <f>+$J$14</f>
        <v>-4.6040948712322454</v>
      </c>
      <c r="T6" s="1131">
        <f>EXP(GAMMALN(($H$9+1)/2)-GAMMALN($H$9/2))*1/SQRT($H$9*PI())*1/(1+S6^2/$H$9)^(($H$9+1)/2)</f>
        <v>3.7651253755318832E-3</v>
      </c>
      <c r="U6" s="1133">
        <f>+$J$15</f>
        <v>4.6040948712322454</v>
      </c>
      <c r="V6" s="1131">
        <f>EXP(GAMMALN(($H$9+1)/2)-GAMMALN($H$9/2))*1/SQRT($H$9*PI())*1/(1+U6^2/$H$9)^(($H$9+1)/2)</f>
        <v>3.7651253755318832E-3</v>
      </c>
      <c r="W6" s="1133">
        <f>+$I$9</f>
        <v>-4.4721359549995832</v>
      </c>
      <c r="X6" s="1130">
        <v>0.05</v>
      </c>
    </row>
    <row r="7" spans="1:24" ht="13.5" thickBot="1">
      <c r="G7" s="1130">
        <v>99</v>
      </c>
      <c r="I7" s="1134"/>
      <c r="P7" s="1131">
        <f t="shared" si="1"/>
        <v>-5.5</v>
      </c>
      <c r="Q7" s="1131">
        <f t="shared" si="0"/>
        <v>1.7479532237051124E-3</v>
      </c>
    </row>
    <row r="8" spans="1:24" ht="14.25">
      <c r="B8" s="1135" t="s">
        <v>708</v>
      </c>
      <c r="C8" s="1136"/>
      <c r="D8" s="1137" t="s">
        <v>701</v>
      </c>
      <c r="E8" s="1137" t="s">
        <v>154</v>
      </c>
      <c r="F8" s="1137" t="s">
        <v>172</v>
      </c>
      <c r="G8" s="1138" t="s">
        <v>155</v>
      </c>
      <c r="H8" s="1139" t="s">
        <v>382</v>
      </c>
      <c r="I8" s="1140" t="s">
        <v>156</v>
      </c>
      <c r="J8" s="1141"/>
      <c r="P8" s="1131">
        <f t="shared" si="1"/>
        <v>-5</v>
      </c>
      <c r="Q8" s="1131">
        <f t="shared" si="0"/>
        <v>2.6496362165085688E-3</v>
      </c>
    </row>
    <row r="9" spans="1:24" ht="16.5" thickBot="1">
      <c r="B9" s="1142">
        <v>5</v>
      </c>
      <c r="C9" s="1143">
        <v>2.8</v>
      </c>
      <c r="D9" s="1143">
        <v>0.1</v>
      </c>
      <c r="E9" s="1144">
        <f>1-G9</f>
        <v>0.99</v>
      </c>
      <c r="F9" s="1145">
        <v>3</v>
      </c>
      <c r="G9" s="1142">
        <f>1-G7/100</f>
        <v>1.0000000000000009E-2</v>
      </c>
      <c r="H9" s="1146">
        <f>B9-1</f>
        <v>4</v>
      </c>
      <c r="I9" s="1147">
        <f>(C9-F9)/(D9/SQRT(B9))</f>
        <v>-4.4721359549995832</v>
      </c>
      <c r="J9" s="1141"/>
      <c r="P9" s="1131">
        <f t="shared" si="1"/>
        <v>-4.5</v>
      </c>
      <c r="Q9" s="1131">
        <f t="shared" si="0"/>
        <v>4.1438296036151621E-3</v>
      </c>
      <c r="S9" s="1130" t="s">
        <v>157</v>
      </c>
      <c r="U9" s="1130" t="s">
        <v>158</v>
      </c>
    </row>
    <row r="10" spans="1:24" ht="15.75" customHeight="1" thickBot="1">
      <c r="B10" s="1134"/>
      <c r="C10" s="1148"/>
      <c r="D10" s="1134"/>
      <c r="E10" s="1134"/>
      <c r="F10" s="1134"/>
      <c r="G10" s="1134"/>
      <c r="H10" s="1134"/>
      <c r="I10" s="1149"/>
      <c r="J10" s="1134"/>
      <c r="K10" s="1134"/>
      <c r="P10" s="1131">
        <f>+P9+0.5</f>
        <v>-4</v>
      </c>
      <c r="Q10" s="1131">
        <f t="shared" si="0"/>
        <v>6.7082039323761965E-3</v>
      </c>
      <c r="S10" s="1130" t="s">
        <v>151</v>
      </c>
      <c r="T10" s="1130" t="s">
        <v>149</v>
      </c>
      <c r="U10" s="1130" t="s">
        <v>152</v>
      </c>
      <c r="V10" s="1130" t="s">
        <v>149</v>
      </c>
    </row>
    <row r="11" spans="1:24" ht="13.5" thickBot="1">
      <c r="E11" s="1151"/>
      <c r="I11" s="1577" t="s">
        <v>169</v>
      </c>
      <c r="J11" s="1578"/>
      <c r="K11" s="1579"/>
      <c r="P11" s="1131">
        <f t="shared" si="1"/>
        <v>-3.5</v>
      </c>
      <c r="Q11" s="1131">
        <f t="shared" si="0"/>
        <v>1.1273216113936448E-2</v>
      </c>
      <c r="S11" s="1133" t="e">
        <f>+#REF!</f>
        <v>#REF!</v>
      </c>
      <c r="T11" s="1131">
        <v>0</v>
      </c>
      <c r="U11" s="1133" t="e">
        <f>+#REF!</f>
        <v>#REF!</v>
      </c>
      <c r="V11" s="1130">
        <v>0</v>
      </c>
      <c r="W11" s="1133"/>
    </row>
    <row r="12" spans="1:24" ht="14.25">
      <c r="E12" s="1150"/>
      <c r="I12" s="1155" t="s">
        <v>174</v>
      </c>
      <c r="J12" s="1157">
        <f>F9</f>
        <v>3</v>
      </c>
      <c r="K12" s="1158"/>
      <c r="P12" s="1131">
        <f t="shared" si="1"/>
        <v>-3</v>
      </c>
      <c r="Q12" s="1131">
        <f t="shared" si="0"/>
        <v>1.9693498090474926E-2</v>
      </c>
      <c r="S12" s="1133" t="e">
        <f>+#REF!</f>
        <v>#REF!</v>
      </c>
      <c r="T12" s="1131" t="e">
        <f>EXP(GAMMALN(($H$9+1)/2)-GAMMALN($H$9/2))*1/SQRT($H$9*PI())*1/(1+S12^2/$H$9)^(($H$9+1)/2)</f>
        <v>#REF!</v>
      </c>
      <c r="U12" s="1133" t="e">
        <f>+#REF!</f>
        <v>#REF!</v>
      </c>
      <c r="V12" s="1131" t="e">
        <f>EXP(GAMMALN(($H$9+1)/2)-GAMMALN($H$9/2))*1/SQRT($H$9*PI())*1/(1+U12^2/$H$9)^(($H$9+1)/2)</f>
        <v>#REF!</v>
      </c>
      <c r="W12" s="1133"/>
    </row>
    <row r="13" spans="1:24">
      <c r="E13" s="1162"/>
      <c r="I13" s="1160" t="s">
        <v>177</v>
      </c>
      <c r="J13" s="1161">
        <f>+F9</f>
        <v>3</v>
      </c>
      <c r="K13" s="1158"/>
      <c r="N13" s="1141"/>
      <c r="O13" s="1141"/>
      <c r="P13" s="1131">
        <f t="shared" si="1"/>
        <v>-2.5</v>
      </c>
      <c r="Q13" s="1131">
        <f t="shared" si="0"/>
        <v>3.5675624368901586E-2</v>
      </c>
    </row>
    <row r="14" spans="1:24" ht="15">
      <c r="I14" s="1163" t="s">
        <v>180</v>
      </c>
      <c r="J14" s="1164">
        <f>-(TINV(G9,H9))</f>
        <v>-4.6040948712322454</v>
      </c>
      <c r="N14" s="1141"/>
      <c r="P14" s="1131">
        <f t="shared" si="1"/>
        <v>-2</v>
      </c>
      <c r="Q14" s="1131">
        <f t="shared" si="0"/>
        <v>6.6291260735021618E-2</v>
      </c>
    </row>
    <row r="15" spans="1:24" ht="15">
      <c r="I15" s="1163" t="s">
        <v>182</v>
      </c>
      <c r="J15" s="1164">
        <f>TINV(G9,H9)</f>
        <v>4.6040948712322454</v>
      </c>
      <c r="P15" s="1131">
        <f t="shared" si="1"/>
        <v>-1.5</v>
      </c>
      <c r="Q15" s="1131">
        <f t="shared" si="0"/>
        <v>0.12287999999774372</v>
      </c>
    </row>
    <row r="16" spans="1:24">
      <c r="I16" s="1461" t="s">
        <v>171</v>
      </c>
      <c r="J16" s="1462">
        <f>TDIST(ABS(I9),H9,2)</f>
        <v>1.1056493392437394E-2</v>
      </c>
      <c r="K16" s="1168">
        <f>J16</f>
        <v>1.1056493392437394E-2</v>
      </c>
      <c r="P16" s="1131">
        <f t="shared" si="1"/>
        <v>-1</v>
      </c>
      <c r="Q16" s="1131">
        <f t="shared" si="0"/>
        <v>0.21466252583603826</v>
      </c>
    </row>
    <row r="17" spans="5:17" ht="14.25">
      <c r="E17" s="1171"/>
      <c r="I17" s="1155" t="s">
        <v>184</v>
      </c>
      <c r="J17" s="1572" t="str">
        <f>IF(J16&lt;G9,"ОТХВЪРЛЯ СЕ", "НЕ СЕ ОТХВЪРЛЯ")</f>
        <v>НЕ СЕ ОТХВЪРЛЯ</v>
      </c>
      <c r="K17" s="1573"/>
      <c r="P17" s="1131">
        <f t="shared" si="1"/>
        <v>-0.5</v>
      </c>
      <c r="Q17" s="1131">
        <f t="shared" si="0"/>
        <v>0.32226186855446981</v>
      </c>
    </row>
    <row r="18" spans="5:17">
      <c r="F18" s="1166"/>
      <c r="H18" s="1172"/>
      <c r="P18" s="1131">
        <f t="shared" si="1"/>
        <v>0</v>
      </c>
      <c r="Q18" s="1131">
        <f t="shared" si="0"/>
        <v>0.3749999999931144</v>
      </c>
    </row>
    <row r="19" spans="5:17">
      <c r="P19" s="1131">
        <f t="shared" si="1"/>
        <v>0.5</v>
      </c>
      <c r="Q19" s="1131">
        <f t="shared" si="0"/>
        <v>0.32226186855446981</v>
      </c>
    </row>
    <row r="20" spans="5:17" ht="14.25">
      <c r="I20" s="1155" t="s">
        <v>187</v>
      </c>
      <c r="J20" s="1572" t="str">
        <f>IF(ABS(I9)&gt;J15,"НЕ СЕ ОТХВЪРЛЯ", "ОТХВЪРЛЯ СЕ")</f>
        <v>ОТХВЪРЛЯ СЕ</v>
      </c>
      <c r="K20" s="1573"/>
      <c r="P20" s="1131">
        <f t="shared" si="1"/>
        <v>1</v>
      </c>
      <c r="Q20" s="1131">
        <f t="shared" si="0"/>
        <v>0.21466252583603826</v>
      </c>
    </row>
    <row r="21" spans="5:17">
      <c r="E21" s="1173"/>
      <c r="P21" s="1131">
        <f t="shared" si="1"/>
        <v>1.5</v>
      </c>
      <c r="Q21" s="1131">
        <f t="shared" si="0"/>
        <v>0.12287999999774372</v>
      </c>
    </row>
    <row r="22" spans="5:17">
      <c r="P22" s="1131">
        <f t="shared" si="1"/>
        <v>2</v>
      </c>
      <c r="Q22" s="1131">
        <f t="shared" si="0"/>
        <v>6.6291260735021618E-2</v>
      </c>
    </row>
    <row r="23" spans="5:17">
      <c r="I23" s="1466" t="s">
        <v>1677</v>
      </c>
      <c r="J23" s="1467">
        <f>TINV(G9,H9)</f>
        <v>4.6040948712322454</v>
      </c>
      <c r="K23" s="1466" t="s">
        <v>1678</v>
      </c>
      <c r="P23" s="1131">
        <f t="shared" si="1"/>
        <v>2.5</v>
      </c>
      <c r="Q23" s="1131">
        <f t="shared" si="0"/>
        <v>3.5675624368901586E-2</v>
      </c>
    </row>
    <row r="24" spans="5:17">
      <c r="P24" s="1131">
        <f t="shared" si="1"/>
        <v>3</v>
      </c>
      <c r="Q24" s="1131">
        <f t="shared" si="0"/>
        <v>1.9693498090474926E-2</v>
      </c>
    </row>
    <row r="25" spans="5:17">
      <c r="J25" s="1130" t="str">
        <f>IF(ABS(I9)&lt;J23,"ПРИЕМА СЕ","ОТХВЪРЛЯ СЕ")</f>
        <v>ПРИЕМА СЕ</v>
      </c>
      <c r="P25" s="1131">
        <f t="shared" si="1"/>
        <v>3.5</v>
      </c>
      <c r="Q25" s="1131">
        <f t="shared" si="0"/>
        <v>1.1273216113936448E-2</v>
      </c>
    </row>
    <row r="26" spans="5:17">
      <c r="P26" s="1131">
        <f t="shared" si="1"/>
        <v>4</v>
      </c>
      <c r="Q26" s="1131">
        <f t="shared" si="0"/>
        <v>6.7082039323761965E-3</v>
      </c>
    </row>
    <row r="27" spans="5:17">
      <c r="E27" s="1172"/>
      <c r="F27" s="1463" t="s">
        <v>658</v>
      </c>
      <c r="H27" s="1463" t="s">
        <v>657</v>
      </c>
      <c r="P27" s="1131">
        <f t="shared" si="1"/>
        <v>4.5</v>
      </c>
      <c r="Q27" s="1131">
        <f t="shared" si="0"/>
        <v>4.1438296036151621E-3</v>
      </c>
    </row>
    <row r="28" spans="5:17">
      <c r="F28" s="1471" t="s">
        <v>1679</v>
      </c>
      <c r="H28" s="1469" t="s">
        <v>1680</v>
      </c>
      <c r="J28" t="s">
        <v>656</v>
      </c>
      <c r="K28"/>
      <c r="L28"/>
      <c r="P28" s="1131">
        <f t="shared" si="1"/>
        <v>5</v>
      </c>
      <c r="Q28" s="1131">
        <f t="shared" si="0"/>
        <v>2.6496362165085688E-3</v>
      </c>
    </row>
    <row r="29" spans="5:17" ht="13.5" thickBot="1">
      <c r="E29" s="1131">
        <v>1</v>
      </c>
      <c r="F29" s="1470">
        <v>62</v>
      </c>
      <c r="G29" s="1130">
        <v>1</v>
      </c>
      <c r="H29" s="1468">
        <v>62</v>
      </c>
      <c r="J29"/>
      <c r="K29"/>
      <c r="L29"/>
      <c r="M29" s="1131">
        <f>+P28+0.5</f>
        <v>5.5</v>
      </c>
      <c r="N29" s="1131">
        <f t="shared" si="0"/>
        <v>1.7479532237051124E-3</v>
      </c>
      <c r="P29" s="1130"/>
      <c r="Q29" s="1130"/>
    </row>
    <row r="30" spans="5:17">
      <c r="E30" s="1460">
        <v>2</v>
      </c>
      <c r="F30" s="1470">
        <v>64</v>
      </c>
      <c r="G30" s="1130">
        <v>2</v>
      </c>
      <c r="H30" s="1468">
        <v>62</v>
      </c>
      <c r="J30" s="69"/>
      <c r="K30" s="69" t="s">
        <v>657</v>
      </c>
      <c r="L30" s="69" t="s">
        <v>658</v>
      </c>
      <c r="M30" s="1131">
        <f t="shared" si="1"/>
        <v>6</v>
      </c>
      <c r="N30" s="1131">
        <f t="shared" si="0"/>
        <v>1.1858541225413669E-3</v>
      </c>
      <c r="P30" s="1130"/>
      <c r="Q30" s="1130"/>
    </row>
    <row r="31" spans="5:17">
      <c r="E31" s="1131">
        <v>3</v>
      </c>
      <c r="F31" s="1470">
        <v>68</v>
      </c>
      <c r="G31" s="1130">
        <v>3</v>
      </c>
      <c r="H31" s="1468">
        <v>60</v>
      </c>
      <c r="J31" s="67" t="s">
        <v>430</v>
      </c>
      <c r="K31" s="67">
        <v>60.833333333333336</v>
      </c>
      <c r="L31" s="67">
        <v>66</v>
      </c>
      <c r="M31" s="1131">
        <f t="shared" si="1"/>
        <v>6.5</v>
      </c>
      <c r="N31" s="1131">
        <f t="shared" si="0"/>
        <v>8.2490113916388079E-4</v>
      </c>
      <c r="P31" s="1130"/>
      <c r="Q31" s="1130"/>
    </row>
    <row r="32" spans="5:17">
      <c r="E32" s="1131">
        <v>4</v>
      </c>
      <c r="F32" s="1470">
        <v>70</v>
      </c>
      <c r="G32" s="1130">
        <v>4</v>
      </c>
      <c r="H32" s="1468">
        <v>58</v>
      </c>
      <c r="J32" s="67" t="s">
        <v>378</v>
      </c>
      <c r="K32" s="67">
        <v>92.16666666666643</v>
      </c>
      <c r="L32" s="67">
        <v>10</v>
      </c>
      <c r="M32" s="1131">
        <f t="shared" si="1"/>
        <v>7</v>
      </c>
      <c r="N32" s="1131">
        <f t="shared" si="0"/>
        <v>5.8680198197009689E-4</v>
      </c>
      <c r="P32" s="1130"/>
      <c r="Q32" s="1130"/>
    </row>
    <row r="33" spans="4:20">
      <c r="E33" s="1131">
        <v>5</v>
      </c>
      <c r="F33" s="1470">
        <v>66</v>
      </c>
      <c r="G33" s="1130">
        <v>5</v>
      </c>
      <c r="H33" s="1468">
        <v>62</v>
      </c>
      <c r="J33" s="67" t="s">
        <v>431</v>
      </c>
      <c r="K33" s="67">
        <v>6</v>
      </c>
      <c r="L33" s="67">
        <v>5</v>
      </c>
      <c r="M33" s="1131">
        <f>+M32+0.5</f>
        <v>7.5</v>
      </c>
      <c r="N33" s="1131">
        <f t="shared" si="0"/>
        <v>4.2588134593649784E-4</v>
      </c>
      <c r="P33" s="1130"/>
      <c r="Q33" s="1130"/>
    </row>
    <row r="34" spans="4:20">
      <c r="G34" s="1130">
        <v>6</v>
      </c>
      <c r="H34" s="1468">
        <v>61</v>
      </c>
      <c r="J34" s="67" t="s">
        <v>382</v>
      </c>
      <c r="K34" s="67">
        <v>5</v>
      </c>
      <c r="L34" s="67">
        <v>4</v>
      </c>
      <c r="M34" s="1131">
        <f t="shared" si="1"/>
        <v>8</v>
      </c>
      <c r="N34" s="1131">
        <f t="shared" si="0"/>
        <v>3.1470885601022448E-4</v>
      </c>
      <c r="P34" s="1130"/>
      <c r="Q34" s="1130"/>
    </row>
    <row r="35" spans="4:20">
      <c r="E35" s="1463" t="s">
        <v>1673</v>
      </c>
      <c r="F35" s="1464">
        <f>AVERAGE(F29:F33)</f>
        <v>66</v>
      </c>
      <c r="H35" s="1464">
        <f>AVERAGE(H29:H34)</f>
        <v>60.833333333333336</v>
      </c>
      <c r="J35" s="67" t="s">
        <v>384</v>
      </c>
      <c r="K35" s="67">
        <v>9.2166666666666437</v>
      </c>
      <c r="L35" s="67"/>
      <c r="M35" s="1131">
        <f t="shared" si="1"/>
        <v>8.5</v>
      </c>
      <c r="N35" s="1131">
        <f t="shared" si="0"/>
        <v>2.3636416057241404E-4</v>
      </c>
      <c r="P35" s="1130"/>
      <c r="Q35" s="1130"/>
    </row>
    <row r="36" spans="4:20">
      <c r="E36" s="1463" t="s">
        <v>1430</v>
      </c>
      <c r="F36" s="1465">
        <f>STDEV(F29:F33)</f>
        <v>3.1622776601683795</v>
      </c>
      <c r="G36" s="1463" t="s">
        <v>714</v>
      </c>
      <c r="H36" s="1465">
        <f>STDEV(H29:H34)</f>
        <v>1.6020819787596463</v>
      </c>
      <c r="I36" s="1130">
        <f>H36*H36</f>
        <v>2.566666666666424</v>
      </c>
      <c r="J36" s="67" t="s">
        <v>659</v>
      </c>
      <c r="K36" s="67">
        <v>2.5711803798672325E-2</v>
      </c>
      <c r="L36" s="67"/>
      <c r="M36" s="1131"/>
      <c r="N36" s="1131"/>
      <c r="P36" s="1130"/>
      <c r="Q36" s="1130"/>
    </row>
    <row r="37" spans="4:20" ht="13.5" thickBot="1">
      <c r="E37" s="1463" t="s">
        <v>462</v>
      </c>
      <c r="F37" s="1131">
        <v>5</v>
      </c>
      <c r="H37" s="1130">
        <v>6</v>
      </c>
      <c r="J37" s="68" t="s">
        <v>660</v>
      </c>
      <c r="K37" s="68">
        <v>6.25605650228656</v>
      </c>
      <c r="L37" s="68"/>
      <c r="M37" s="1131"/>
      <c r="N37" s="39"/>
      <c r="O37" s="39"/>
      <c r="P37" s="76">
        <v>1</v>
      </c>
      <c r="Q37" s="80">
        <v>6.23</v>
      </c>
    </row>
    <row r="38" spans="4:20">
      <c r="E38" s="1463" t="s">
        <v>711</v>
      </c>
      <c r="F38" s="1131">
        <f>F37-1</f>
        <v>4</v>
      </c>
      <c r="H38" s="1130">
        <v>5</v>
      </c>
      <c r="M38" s="1131"/>
      <c r="N38" s="39"/>
      <c r="O38" s="39"/>
      <c r="P38" s="76">
        <v>2</v>
      </c>
      <c r="Q38" s="80">
        <v>6.2</v>
      </c>
    </row>
    <row r="39" spans="4:20" ht="27" customHeight="1">
      <c r="E39" s="1463" t="s">
        <v>1666</v>
      </c>
      <c r="F39" s="1130">
        <f>TINV(0.05,F38)</f>
        <v>2.7764451050438028</v>
      </c>
      <c r="H39" s="1130">
        <f>TINV(0.05,H38)</f>
        <v>2.5705818346975402</v>
      </c>
      <c r="J39" s="1569" t="str">
        <f>IF(ABS(K35)&lt;K37,"двете SD-та са статистически еднакви - оценяват една и съща дисперсия","двете SD-та са оценки на различни дисперсии")</f>
        <v>двете SD-та са оценки на различни дисперсии</v>
      </c>
      <c r="K39" s="1570"/>
      <c r="L39" s="1571"/>
      <c r="M39" s="1131"/>
      <c r="N39" s="39"/>
      <c r="O39" s="39"/>
      <c r="P39" s="76">
        <v>3</v>
      </c>
      <c r="Q39" s="80">
        <v>6.28</v>
      </c>
    </row>
    <row r="40" spans="4:20">
      <c r="D40" s="1463" t="s">
        <v>1674</v>
      </c>
      <c r="E40" s="1463" t="s">
        <v>1675</v>
      </c>
      <c r="F40" s="1130">
        <f>F35+(F39*F36/SQRT(F37))</f>
        <v>69.926486322737333</v>
      </c>
      <c r="G40" s="1130">
        <f>F40-F35</f>
        <v>3.9264863227373326</v>
      </c>
      <c r="M40" s="1131"/>
      <c r="N40" s="39"/>
      <c r="O40" s="39"/>
      <c r="P40" s="76">
        <v>4</v>
      </c>
      <c r="Q40" s="80">
        <v>6.21</v>
      </c>
    </row>
    <row r="41" spans="4:20">
      <c r="E41" s="1463" t="s">
        <v>1676</v>
      </c>
      <c r="F41" s="1130" t="e">
        <f>F35-(F39*#REF!)</f>
        <v>#REF!</v>
      </c>
      <c r="G41" s="1130" t="e">
        <f>F35-F41</f>
        <v>#REF!</v>
      </c>
      <c r="J41" s="1472" t="s">
        <v>1681</v>
      </c>
      <c r="K41" s="1165">
        <f>H36*H36/(F36*F36)</f>
        <v>0.25666666666664234</v>
      </c>
      <c r="M41" s="1131"/>
      <c r="N41" s="39"/>
      <c r="O41" s="39"/>
      <c r="P41" s="76">
        <v>5</v>
      </c>
      <c r="Q41" s="80">
        <v>6.25</v>
      </c>
    </row>
    <row r="42" spans="4:20">
      <c r="F42" s="1130">
        <f>F35-(F39*F36/SQRT(F37))</f>
        <v>62.07351367726266</v>
      </c>
      <c r="M42" s="1131"/>
      <c r="N42" s="39"/>
      <c r="O42" s="39"/>
      <c r="P42" s="76">
        <v>6</v>
      </c>
      <c r="Q42" s="80">
        <v>6.07</v>
      </c>
    </row>
    <row r="43" spans="4:20">
      <c r="M43" s="1131"/>
      <c r="N43" s="39"/>
      <c r="O43" s="39"/>
      <c r="P43" s="76">
        <v>7</v>
      </c>
      <c r="Q43" s="80">
        <v>6.05</v>
      </c>
    </row>
    <row r="44" spans="4:20">
      <c r="F44" t="s">
        <v>656</v>
      </c>
      <c r="G44"/>
      <c r="H44"/>
      <c r="J44" t="s">
        <v>718</v>
      </c>
      <c r="K44"/>
      <c r="L44"/>
      <c r="M44" s="1131"/>
      <c r="N44" s="39"/>
      <c r="O44" s="39"/>
      <c r="P44" s="76">
        <v>8</v>
      </c>
      <c r="Q44" s="80">
        <v>6.26</v>
      </c>
    </row>
    <row r="45" spans="4:20" ht="13.5" thickBot="1">
      <c r="F45"/>
      <c r="G45"/>
      <c r="H45"/>
      <c r="J45"/>
      <c r="K45"/>
      <c r="L45"/>
      <c r="M45" s="1131"/>
      <c r="N45" s="39"/>
      <c r="O45" s="39"/>
      <c r="P45" s="76">
        <v>9</v>
      </c>
      <c r="Q45" s="80">
        <v>6.25</v>
      </c>
    </row>
    <row r="46" spans="4:20">
      <c r="F46" s="69"/>
      <c r="G46" s="69" t="s">
        <v>1679</v>
      </c>
      <c r="H46" s="69" t="s">
        <v>1680</v>
      </c>
      <c r="J46" s="69"/>
      <c r="K46" s="69" t="s">
        <v>1680</v>
      </c>
      <c r="L46" s="69" t="s">
        <v>1679</v>
      </c>
      <c r="Q46" s="39"/>
      <c r="R46" s="39"/>
      <c r="S46" s="76">
        <v>10</v>
      </c>
      <c r="T46" s="80">
        <v>6.3</v>
      </c>
    </row>
    <row r="47" spans="4:20">
      <c r="F47" s="67" t="s">
        <v>430</v>
      </c>
      <c r="G47" s="67">
        <v>66</v>
      </c>
      <c r="H47" s="67">
        <v>60.833333333333336</v>
      </c>
      <c r="J47" s="67" t="s">
        <v>430</v>
      </c>
      <c r="K47" s="67">
        <v>60.833333333333336</v>
      </c>
      <c r="L47" s="67">
        <v>66</v>
      </c>
      <c r="Q47" s="39"/>
      <c r="R47" s="39"/>
      <c r="S47" s="76" t="s">
        <v>418</v>
      </c>
      <c r="T47" s="77">
        <f>AVERAGE(T37:T46)</f>
        <v>6.3</v>
      </c>
    </row>
    <row r="48" spans="4:20">
      <c r="F48" s="67" t="s">
        <v>378</v>
      </c>
      <c r="G48" s="67">
        <v>10</v>
      </c>
      <c r="H48" s="67">
        <v>2.566666666666424</v>
      </c>
      <c r="J48" s="67" t="s">
        <v>378</v>
      </c>
      <c r="K48" s="67">
        <v>92.16666666666643</v>
      </c>
      <c r="L48" s="67">
        <v>10</v>
      </c>
      <c r="Q48" s="39"/>
      <c r="R48" s="76" t="s">
        <v>354</v>
      </c>
      <c r="S48" s="1440" t="e">
        <f>STDEV(T37:T46)</f>
        <v>#DIV/0!</v>
      </c>
      <c r="T48" s="39"/>
    </row>
    <row r="49" spans="6:20">
      <c r="F49" s="67" t="s">
        <v>431</v>
      </c>
      <c r="G49" s="67">
        <v>5</v>
      </c>
      <c r="H49" s="67">
        <v>6</v>
      </c>
      <c r="J49" s="67" t="s">
        <v>431</v>
      </c>
      <c r="K49" s="67">
        <v>6</v>
      </c>
      <c r="L49" s="67">
        <v>5</v>
      </c>
      <c r="Q49" s="39"/>
      <c r="R49" s="76" t="s">
        <v>688</v>
      </c>
      <c r="S49" s="316" t="e">
        <f>S48/T47</f>
        <v>#DIV/0!</v>
      </c>
      <c r="T49" s="39"/>
    </row>
    <row r="50" spans="6:20">
      <c r="F50" s="67" t="s">
        <v>382</v>
      </c>
      <c r="G50" s="67">
        <v>4</v>
      </c>
      <c r="H50" s="67">
        <v>5</v>
      </c>
      <c r="J50" s="67" t="s">
        <v>433</v>
      </c>
      <c r="K50" s="67">
        <v>0</v>
      </c>
      <c r="L50" s="67"/>
      <c r="Q50" s="1130"/>
    </row>
    <row r="51" spans="6:20">
      <c r="F51" s="67" t="s">
        <v>384</v>
      </c>
      <c r="G51" s="1473">
        <v>3.8961038961042647</v>
      </c>
      <c r="H51" s="67"/>
      <c r="J51" s="67" t="s">
        <v>382</v>
      </c>
      <c r="K51" s="67">
        <v>6</v>
      </c>
      <c r="L51" s="67"/>
      <c r="Q51" s="1130"/>
      <c r="S51" s="1463" t="s">
        <v>1672</v>
      </c>
      <c r="T51" s="1132">
        <v>6</v>
      </c>
    </row>
    <row r="52" spans="6:20">
      <c r="F52" s="67" t="s">
        <v>659</v>
      </c>
      <c r="G52" s="67">
        <v>8.4117959820427982E-2</v>
      </c>
      <c r="H52" s="67"/>
      <c r="J52" s="67" t="s">
        <v>434</v>
      </c>
      <c r="K52" s="1473">
        <v>-1.2400000000000009</v>
      </c>
      <c r="L52" s="67"/>
    </row>
    <row r="53" spans="6:20" ht="13.5" thickBot="1">
      <c r="F53" s="68" t="s">
        <v>660</v>
      </c>
      <c r="G53" s="1474">
        <v>5.1921677728964841</v>
      </c>
      <c r="H53" s="68"/>
      <c r="J53" s="67" t="s">
        <v>435</v>
      </c>
      <c r="K53" s="67">
        <v>0.13063430169613061</v>
      </c>
      <c r="L53" s="67"/>
    </row>
    <row r="54" spans="6:20">
      <c r="J54" s="67" t="s">
        <v>436</v>
      </c>
      <c r="K54" s="67">
        <v>1.943180274291977</v>
      </c>
      <c r="L54" s="67"/>
    </row>
    <row r="55" spans="6:20">
      <c r="J55" s="67" t="s">
        <v>437</v>
      </c>
      <c r="K55" s="67">
        <v>0.26126860339226121</v>
      </c>
      <c r="L55" s="67"/>
    </row>
    <row r="56" spans="6:20" ht="13.5" thickBot="1">
      <c r="J56" s="68" t="s">
        <v>438</v>
      </c>
      <c r="K56" s="1474">
        <v>2.4469118464326822</v>
      </c>
      <c r="L56" s="68"/>
    </row>
    <row r="57" spans="6:20">
      <c r="F57" t="s">
        <v>429</v>
      </c>
      <c r="G57"/>
      <c r="H57"/>
    </row>
    <row r="58" spans="6:20" ht="13.5" thickBot="1">
      <c r="F58"/>
      <c r="G58"/>
      <c r="H58"/>
      <c r="J58" s="1130" t="str">
        <f>IF(ABS(K52)&lt;K56,"СУ и ПУ получават статистически еднакви резултати","СУ и ПУ дават статистически различни резултати")</f>
        <v>СУ и ПУ получават статистически еднакви резултати</v>
      </c>
    </row>
    <row r="59" spans="6:20">
      <c r="F59" s="69"/>
      <c r="G59" s="69" t="s">
        <v>1679</v>
      </c>
      <c r="H59" s="69" t="s">
        <v>1680</v>
      </c>
    </row>
    <row r="60" spans="6:20">
      <c r="F60" s="67" t="s">
        <v>430</v>
      </c>
      <c r="G60" s="67">
        <v>66</v>
      </c>
      <c r="H60" s="67">
        <v>60.833333333333336</v>
      </c>
    </row>
    <row r="61" spans="6:20">
      <c r="F61" s="67" t="s">
        <v>378</v>
      </c>
      <c r="G61" s="67">
        <v>10</v>
      </c>
      <c r="H61" s="67">
        <v>2.566666666666424</v>
      </c>
    </row>
    <row r="62" spans="6:20">
      <c r="F62" s="67" t="s">
        <v>431</v>
      </c>
      <c r="G62" s="67">
        <v>5</v>
      </c>
      <c r="H62" s="67">
        <v>6</v>
      </c>
    </row>
    <row r="63" spans="6:20">
      <c r="F63" s="67" t="s">
        <v>432</v>
      </c>
      <c r="G63" s="67">
        <v>5.8703703703702352</v>
      </c>
      <c r="H63" s="67"/>
    </row>
    <row r="64" spans="6:20">
      <c r="F64" s="67" t="s">
        <v>433</v>
      </c>
      <c r="G64" s="67">
        <v>0</v>
      </c>
      <c r="H64" s="67"/>
    </row>
    <row r="65" spans="6:8">
      <c r="F65" s="67" t="s">
        <v>382</v>
      </c>
      <c r="G65" s="67">
        <v>9</v>
      </c>
      <c r="H65" s="67"/>
    </row>
    <row r="66" spans="6:8">
      <c r="F66" s="67" t="s">
        <v>434</v>
      </c>
      <c r="G66" s="1473">
        <v>3.5216158269597111</v>
      </c>
      <c r="H66" s="67"/>
    </row>
    <row r="67" spans="6:8">
      <c r="F67" s="67" t="s">
        <v>435</v>
      </c>
      <c r="G67" s="67">
        <v>3.2494643068833231E-3</v>
      </c>
      <c r="H67" s="67"/>
    </row>
    <row r="68" spans="6:8">
      <c r="F68" s="67" t="s">
        <v>436</v>
      </c>
      <c r="G68" s="67">
        <v>1.83311292255007</v>
      </c>
      <c r="H68" s="67"/>
    </row>
    <row r="69" spans="6:8">
      <c r="F69" s="67" t="s">
        <v>437</v>
      </c>
      <c r="G69" s="67">
        <v>6.4989286137666462E-3</v>
      </c>
      <c r="H69" s="67"/>
    </row>
    <row r="70" spans="6:8" ht="13.5" thickBot="1">
      <c r="F70" s="68" t="s">
        <v>438</v>
      </c>
      <c r="G70" s="1474">
        <v>2.2621571581735829</v>
      </c>
      <c r="H70" s="68"/>
    </row>
    <row r="72" spans="6:8">
      <c r="F72" s="1130" t="str">
        <f>IF(ABS(G66)&lt;G70,"СУ и ПУ получават статистически еднакви резултати","СУ и ПУ дават статистически различни резултати")</f>
        <v>СУ и ПУ дават статистически различни резултати</v>
      </c>
    </row>
    <row r="681" spans="22:22">
      <c r="V681" s="1179" t="s">
        <v>193</v>
      </c>
    </row>
  </sheetData>
  <mergeCells count="6">
    <mergeCell ref="J39:L39"/>
    <mergeCell ref="J20:K20"/>
    <mergeCell ref="A1:I1"/>
    <mergeCell ref="B3:K3"/>
    <mergeCell ref="I11:K11"/>
    <mergeCell ref="J17:K17"/>
  </mergeCells>
  <conditionalFormatting sqref="B9">
    <cfRule type="cellIs" dxfId="35" priority="11" stopIfTrue="1" operator="lessThan">
      <formula>2</formula>
    </cfRule>
  </conditionalFormatting>
  <conditionalFormatting sqref="J17:K17 J20:K20">
    <cfRule type="cellIs" dxfId="34" priority="9" operator="equal">
      <formula>"НЕ СЕ ОТХВЪРЛЯ"</formula>
    </cfRule>
    <cfRule type="cellIs" dxfId="33" priority="10" operator="equal">
      <formula>"ОТХВЪРЛЯ СЕ"</formula>
    </cfRule>
  </conditionalFormatting>
  <conditionalFormatting sqref="L22 J25">
    <cfRule type="cellIs" dxfId="32" priority="6" operator="equal">
      <formula>"ОТХВЪРЛЯ СЕ"</formula>
    </cfRule>
  </conditionalFormatting>
  <conditionalFormatting sqref="J39:L39">
    <cfRule type="cellIs" dxfId="31" priority="4" operator="equal">
      <formula>"двете SD-та са оценки на различни дисперсии"</formula>
    </cfRule>
  </conditionalFormatting>
  <conditionalFormatting sqref="M54">
    <cfRule type="cellIs" dxfId="30" priority="3" operator="equal">
      <formula>"СУ и ПУ получават статистически еднакви резултати"</formula>
    </cfRule>
  </conditionalFormatting>
  <conditionalFormatting sqref="J58">
    <cfRule type="cellIs" dxfId="29" priority="2" operator="equal">
      <formula>"СУ и ПУ получават статистически еднакви резултати"</formula>
    </cfRule>
  </conditionalFormatting>
  <conditionalFormatting sqref="F72">
    <cfRule type="cellIs" dxfId="28" priority="1" operator="equal">
      <formula>"СУ и ПУ получават статистически еднакви резултати"</formula>
    </cfRule>
  </conditionalFormatting>
  <pageMargins left="0.75" right="0.75" top="1" bottom="1" header="0.5" footer="0.5"/>
  <pageSetup scale="77" orientation="portrait" horizontalDpi="300" verticalDpi="300" r:id="rId1"/>
  <headerFooter alignWithMargins="0"/>
  <drawing r:id="rId2"/>
  <legacyDrawing r:id="rId3"/>
  <oleObjects>
    <oleObject progId="Equation.3" shapeId="384001" r:id="rId4"/>
    <oleObject progId="Equation.3" shapeId="384004" r:id="rId5"/>
  </oleObjects>
  <controls>
    <control shapeId="384006" r:id="rId6" name="ScrollBar4"/>
    <control shapeId="384003" r:id="rId7" name="ScrollBar2"/>
  </controls>
</worksheet>
</file>

<file path=xl/worksheets/sheet22.xml><?xml version="1.0" encoding="utf-8"?>
<worksheet xmlns="http://schemas.openxmlformats.org/spreadsheetml/2006/main" xmlns:r="http://schemas.openxmlformats.org/officeDocument/2006/relationships">
  <sheetPr codeName="Sheet13">
    <pageSetUpPr fitToPage="1"/>
  </sheetPr>
  <dimension ref="A1:X681"/>
  <sheetViews>
    <sheetView showGridLines="0" zoomScale="92" workbookViewId="0">
      <selection activeCell="D33" sqref="D33"/>
    </sheetView>
  </sheetViews>
  <sheetFormatPr defaultColWidth="10.6640625" defaultRowHeight="12.75"/>
  <cols>
    <col min="1" max="1" width="1.5" style="1130" customWidth="1"/>
    <col min="2" max="2" width="13.6640625" style="1130" customWidth="1"/>
    <col min="3" max="3" width="13.6640625" style="1132" customWidth="1"/>
    <col min="4" max="4" width="13.6640625" style="1130" customWidth="1"/>
    <col min="5" max="5" width="6.33203125" style="1130" customWidth="1"/>
    <col min="6" max="10" width="13.6640625" style="1130" customWidth="1"/>
    <col min="11" max="15" width="10.6640625" style="1130" customWidth="1"/>
    <col min="16" max="16" width="6.5" style="1131" customWidth="1"/>
    <col min="17" max="17" width="8.83203125" style="1131" customWidth="1"/>
    <col min="18" max="18" width="10.6640625" style="1130" customWidth="1"/>
    <col min="19" max="19" width="8" style="1130" customWidth="1"/>
    <col min="20" max="20" width="7.33203125" style="1130" customWidth="1"/>
    <col min="21" max="21" width="7.83203125" style="1130" customWidth="1"/>
    <col min="22" max="22" width="6.83203125" style="1130" customWidth="1"/>
    <col min="23" max="23" width="10.6640625" style="1130" customWidth="1"/>
    <col min="24" max="24" width="6.6640625" style="1130" customWidth="1"/>
    <col min="25" max="16384" width="10.6640625" style="1130"/>
  </cols>
  <sheetData>
    <row r="1" spans="1:24" ht="18">
      <c r="A1" s="1529" t="s">
        <v>147</v>
      </c>
      <c r="B1" s="1529"/>
      <c r="C1" s="1529"/>
      <c r="D1" s="1529"/>
      <c r="E1" s="1529"/>
      <c r="F1" s="1529"/>
      <c r="G1" s="1529"/>
      <c r="H1" s="1529"/>
      <c r="I1" s="1529"/>
    </row>
    <row r="2" spans="1:24">
      <c r="P2" s="1132" t="s">
        <v>148</v>
      </c>
    </row>
    <row r="3" spans="1:24" ht="34.5" customHeight="1">
      <c r="B3" s="1574" t="s">
        <v>192</v>
      </c>
      <c r="C3" s="1575"/>
      <c r="D3" s="1575"/>
      <c r="E3" s="1575"/>
      <c r="F3" s="1575"/>
      <c r="G3" s="1575"/>
      <c r="H3" s="1575"/>
      <c r="I3" s="1575"/>
      <c r="J3" s="1575"/>
      <c r="K3" s="1576"/>
      <c r="P3" s="1131" t="s">
        <v>342</v>
      </c>
      <c r="Q3" s="1131" t="s">
        <v>149</v>
      </c>
      <c r="S3" s="1130" t="s">
        <v>150</v>
      </c>
    </row>
    <row r="4" spans="1:24">
      <c r="P4" s="1131">
        <v>-7</v>
      </c>
      <c r="Q4" s="1131">
        <f t="shared" ref="Q4:Q35" si="0">EXP(GAMMALN(($H$9+1)/2)-GAMMALN($H$9/2))*1/SQRT($H$9*PI())*1/(1+P4^2/$H$9)^(($H$9+1)/2)</f>
        <v>1.4808184242037459E-5</v>
      </c>
      <c r="S4" s="1130" t="s">
        <v>151</v>
      </c>
      <c r="T4" s="1130" t="s">
        <v>149</v>
      </c>
      <c r="U4" s="1130" t="s">
        <v>152</v>
      </c>
      <c r="V4" s="1130" t="s">
        <v>149</v>
      </c>
      <c r="W4" s="1130" t="s">
        <v>153</v>
      </c>
      <c r="X4" s="1130" t="s">
        <v>707</v>
      </c>
    </row>
    <row r="5" spans="1:24">
      <c r="P5" s="1131">
        <f t="shared" ref="P5:P35" si="1">+P4+0.5</f>
        <v>-6.5</v>
      </c>
      <c r="Q5" s="1131">
        <f t="shared" si="0"/>
        <v>3.0303419564148958E-5</v>
      </c>
      <c r="S5" s="1133">
        <f>+$G$14</f>
        <v>-2.2009851587218412</v>
      </c>
      <c r="T5" s="1131">
        <v>0</v>
      </c>
      <c r="U5" s="1133">
        <f>+$G$15</f>
        <v>2.2009851587218412</v>
      </c>
      <c r="V5" s="1130">
        <v>0</v>
      </c>
      <c r="W5" s="1133">
        <f>+$I$9</f>
        <v>-1.732050807568877</v>
      </c>
      <c r="X5" s="1130">
        <v>-0.02</v>
      </c>
    </row>
    <row r="6" spans="1:24">
      <c r="P6" s="1131">
        <f t="shared" si="1"/>
        <v>-6</v>
      </c>
      <c r="Q6" s="1131">
        <f t="shared" si="0"/>
        <v>6.4094706609835734E-5</v>
      </c>
      <c r="S6" s="1133">
        <f>+$G$14</f>
        <v>-2.2009851587218412</v>
      </c>
      <c r="T6" s="1131">
        <f>EXP(GAMMALN(($H$9+1)/2)-GAMMALN($H$9/2))*1/SQRT($H$9*PI())*1/(1+S6^2/$H$9)^(($H$9+1)/2)</f>
        <v>4.3668181255744752E-2</v>
      </c>
      <c r="U6" s="1133">
        <f>+$G$15</f>
        <v>2.2009851587218412</v>
      </c>
      <c r="V6" s="1131">
        <f>EXP(GAMMALN(($H$9+1)/2)-GAMMALN($H$9/2))*1/SQRT($H$9*PI())*1/(1+U6^2/$H$9)^(($H$9+1)/2)</f>
        <v>4.3668181255744752E-2</v>
      </c>
      <c r="W6" s="1133">
        <f>+$I$9</f>
        <v>-1.732050807568877</v>
      </c>
      <c r="X6" s="1130">
        <v>0.05</v>
      </c>
    </row>
    <row r="7" spans="1:24" ht="13.5" thickBot="1">
      <c r="G7" s="1130">
        <v>95</v>
      </c>
      <c r="I7" s="1134"/>
      <c r="P7" s="1131">
        <f t="shared" si="1"/>
        <v>-5.5</v>
      </c>
      <c r="Q7" s="1131">
        <f t="shared" si="0"/>
        <v>1.4023796278900849E-4</v>
      </c>
    </row>
    <row r="8" spans="1:24" ht="14.25">
      <c r="B8" s="1135" t="s">
        <v>708</v>
      </c>
      <c r="C8" s="1136"/>
      <c r="D8" s="1137" t="s">
        <v>701</v>
      </c>
      <c r="E8" s="1137" t="s">
        <v>154</v>
      </c>
      <c r="F8" s="1137" t="s">
        <v>172</v>
      </c>
      <c r="G8" s="1138" t="s">
        <v>155</v>
      </c>
      <c r="H8" s="1139" t="s">
        <v>382</v>
      </c>
      <c r="I8" s="1140" t="s">
        <v>156</v>
      </c>
      <c r="J8" s="1141"/>
      <c r="P8" s="1131">
        <f t="shared" si="1"/>
        <v>-5</v>
      </c>
      <c r="Q8" s="1131">
        <f t="shared" si="0"/>
        <v>3.1739078022199603E-4</v>
      </c>
    </row>
    <row r="9" spans="1:24" ht="16.5" thickBot="1">
      <c r="B9" s="1142">
        <v>12</v>
      </c>
      <c r="C9" s="1143">
        <v>8</v>
      </c>
      <c r="D9" s="1143">
        <v>2</v>
      </c>
      <c r="E9" s="1144">
        <f>1-G9</f>
        <v>0.95</v>
      </c>
      <c r="F9" s="1145">
        <v>9</v>
      </c>
      <c r="G9" s="1142">
        <f>1-G7/100</f>
        <v>5.0000000000000044E-2</v>
      </c>
      <c r="H9" s="1146">
        <f>B9-1</f>
        <v>11</v>
      </c>
      <c r="I9" s="1147">
        <f>(C9-F9)/(D9/SQRT(B9))</f>
        <v>-1.732050807568877</v>
      </c>
      <c r="J9" s="1141"/>
      <c r="P9" s="1131">
        <f t="shared" si="1"/>
        <v>-4.5</v>
      </c>
      <c r="Q9" s="1131">
        <f t="shared" si="0"/>
        <v>7.418381802693359E-4</v>
      </c>
      <c r="S9" s="1130" t="s">
        <v>157</v>
      </c>
      <c r="U9" s="1130" t="s">
        <v>158</v>
      </c>
    </row>
    <row r="10" spans="1:24" ht="15.75" customHeight="1" thickBot="1">
      <c r="B10" s="1134"/>
      <c r="C10" s="1148"/>
      <c r="D10" s="1134"/>
      <c r="E10" s="1134"/>
      <c r="F10" s="1134"/>
      <c r="G10" s="1134"/>
      <c r="H10" s="1134"/>
      <c r="I10" s="1149"/>
      <c r="J10" s="1134"/>
      <c r="K10" s="1134"/>
      <c r="P10" s="1131">
        <f t="shared" si="1"/>
        <v>-4</v>
      </c>
      <c r="Q10" s="1131">
        <f t="shared" si="0"/>
        <v>1.7833095141142612E-3</v>
      </c>
      <c r="S10" s="1130" t="s">
        <v>151</v>
      </c>
      <c r="T10" s="1130" t="s">
        <v>149</v>
      </c>
      <c r="U10" s="1130" t="s">
        <v>152</v>
      </c>
      <c r="V10" s="1130" t="s">
        <v>149</v>
      </c>
    </row>
    <row r="11" spans="1:24" ht="13.5" thickBot="1">
      <c r="B11" s="1577" t="s">
        <v>168</v>
      </c>
      <c r="C11" s="1579"/>
      <c r="D11" s="1150"/>
      <c r="E11" s="1151"/>
      <c r="F11" s="1577" t="s">
        <v>169</v>
      </c>
      <c r="G11" s="1578"/>
      <c r="H11" s="1579"/>
      <c r="J11" s="1152" t="s">
        <v>170</v>
      </c>
      <c r="K11" s="1153"/>
      <c r="L11" s="1154"/>
      <c r="P11" s="1131">
        <f t="shared" si="1"/>
        <v>-3.5</v>
      </c>
      <c r="Q11" s="1131">
        <f t="shared" si="0"/>
        <v>4.3739273797385753E-3</v>
      </c>
      <c r="S11" s="1133">
        <f>+$C$14</f>
        <v>-1.7958848142321888</v>
      </c>
      <c r="T11" s="1131">
        <v>0</v>
      </c>
      <c r="U11" s="1133">
        <f>+$K$14</f>
        <v>1.7958848142321888</v>
      </c>
      <c r="V11" s="1130">
        <v>0</v>
      </c>
      <c r="W11" s="1133"/>
    </row>
    <row r="12" spans="1:24" ht="14.25">
      <c r="B12" s="1155" t="s">
        <v>173</v>
      </c>
      <c r="C12" s="1156">
        <f>F9</f>
        <v>9</v>
      </c>
      <c r="D12" s="1150"/>
      <c r="E12" s="1150"/>
      <c r="F12" s="1155" t="s">
        <v>174</v>
      </c>
      <c r="G12" s="1157">
        <f>F9</f>
        <v>9</v>
      </c>
      <c r="H12" s="1158"/>
      <c r="J12" s="1155" t="s">
        <v>175</v>
      </c>
      <c r="K12" s="1159">
        <f>F9</f>
        <v>9</v>
      </c>
      <c r="M12" s="1141"/>
      <c r="P12" s="1131">
        <f t="shared" si="1"/>
        <v>-3</v>
      </c>
      <c r="Q12" s="1131">
        <f t="shared" si="0"/>
        <v>1.0795166312445297E-2</v>
      </c>
      <c r="S12" s="1133">
        <f>+$C$14</f>
        <v>-1.7958848142321888</v>
      </c>
      <c r="T12" s="1131">
        <f>EXP(GAMMALN(($H$9+1)/2)-GAMMALN($H$9/2))*1/SQRT($H$9*PI())*1/(1+S12^2/$H$9)^(($H$9+1)/2)</f>
        <v>8.337937009842783E-2</v>
      </c>
      <c r="U12" s="1133">
        <f>+$K$14</f>
        <v>1.7958848142321888</v>
      </c>
      <c r="V12" s="1131">
        <f>EXP(GAMMALN(($H$9+1)/2)-GAMMALN($H$9/2))*1/SQRT($H$9*PI())*1/(1+U12^2/$H$9)^(($H$9+1)/2)</f>
        <v>8.337937009842783E-2</v>
      </c>
      <c r="W12" s="1133"/>
    </row>
    <row r="13" spans="1:24" ht="14.25">
      <c r="B13" s="1160" t="s">
        <v>176</v>
      </c>
      <c r="C13" s="1161">
        <f>+F9</f>
        <v>9</v>
      </c>
      <c r="D13" s="1162"/>
      <c r="E13" s="1162"/>
      <c r="F13" s="1160" t="s">
        <v>177</v>
      </c>
      <c r="G13" s="1161">
        <f>+F9</f>
        <v>9</v>
      </c>
      <c r="H13" s="1158"/>
      <c r="J13" s="1160" t="s">
        <v>178</v>
      </c>
      <c r="K13" s="1161">
        <f>+F9</f>
        <v>9</v>
      </c>
      <c r="M13" s="1141"/>
      <c r="N13" s="1141"/>
      <c r="O13" s="1141"/>
      <c r="P13" s="1131">
        <f t="shared" si="1"/>
        <v>-2.5</v>
      </c>
      <c r="Q13" s="1131">
        <f t="shared" si="0"/>
        <v>2.6222537495246605E-2</v>
      </c>
    </row>
    <row r="14" spans="1:24" ht="16.5">
      <c r="B14" s="1163" t="s">
        <v>179</v>
      </c>
      <c r="C14" s="1164">
        <f>-(TINV(2*G9,H9))</f>
        <v>-1.7958848142321888</v>
      </c>
      <c r="F14" s="1163" t="s">
        <v>180</v>
      </c>
      <c r="G14" s="1164">
        <f>-(TINV(G9,H9))</f>
        <v>-2.2009851587218412</v>
      </c>
      <c r="J14" s="1163" t="s">
        <v>181</v>
      </c>
      <c r="K14" s="1164">
        <f>(TINV(2*G9,H9))</f>
        <v>1.7958848142321888</v>
      </c>
      <c r="N14" s="1141"/>
      <c r="P14" s="1131">
        <f t="shared" si="1"/>
        <v>-2</v>
      </c>
      <c r="Q14" s="1131">
        <f t="shared" si="0"/>
        <v>6.0654322655385388E-2</v>
      </c>
    </row>
    <row r="15" spans="1:24" ht="15">
      <c r="F15" s="1163" t="s">
        <v>182</v>
      </c>
      <c r="G15" s="1164">
        <f>TINV(G9,H9)</f>
        <v>2.2009851587218412</v>
      </c>
      <c r="I15" s="1165"/>
      <c r="P15" s="1131">
        <f t="shared" si="1"/>
        <v>-1.5</v>
      </c>
      <c r="Q15" s="1131">
        <f t="shared" si="0"/>
        <v>0.1276774034378558</v>
      </c>
    </row>
    <row r="16" spans="1:24">
      <c r="B16" s="1166" t="s">
        <v>171</v>
      </c>
      <c r="C16" s="1167">
        <f>IF(I9&lt;0,TDIST(ABS(I9),H9,1),1-TDIST(ABS(I9), H9,1))</f>
        <v>5.5586475625455628E-2</v>
      </c>
      <c r="D16" s="1168">
        <f>C16</f>
        <v>5.5586475625455628E-2</v>
      </c>
      <c r="F16" s="1166" t="s">
        <v>171</v>
      </c>
      <c r="G16" s="1169">
        <f>TDIST(ABS(I9),H9,2)</f>
        <v>0.11117295125091126</v>
      </c>
      <c r="H16" s="1168">
        <f>G16</f>
        <v>0.11117295125091126</v>
      </c>
      <c r="I16" s="1166"/>
      <c r="J16" s="1166" t="s">
        <v>171</v>
      </c>
      <c r="K16" s="1167">
        <f>IF(I9&lt;0,1-TDIST(ABS(I9),H9,1),TDIST(ABS(I9), H9,1))</f>
        <v>0.9444135243745444</v>
      </c>
      <c r="L16" s="1168">
        <f>K16</f>
        <v>0.9444135243745444</v>
      </c>
      <c r="P16" s="1131">
        <f t="shared" si="1"/>
        <v>-1</v>
      </c>
      <c r="Q16" s="1131">
        <f t="shared" si="0"/>
        <v>0.23137787878183533</v>
      </c>
    </row>
    <row r="17" spans="2:17" ht="14.25">
      <c r="B17" s="1155" t="s">
        <v>183</v>
      </c>
      <c r="C17" s="1572" t="str">
        <f>IF(C16&lt;G9,"ОТХВЪРЛЯ СЕ", "НЕ СЕ ОТХВЪРЛЯ")</f>
        <v>НЕ СЕ ОТХВЪРЛЯ</v>
      </c>
      <c r="D17" s="1573"/>
      <c r="E17" s="1171"/>
      <c r="F17" s="1155" t="s">
        <v>184</v>
      </c>
      <c r="G17" s="1572" t="str">
        <f>IF(G16&lt;G9,"ОТХВЪРЛЯ СЕ", "НЕ СЕ ОТХВЪРЛЯ")</f>
        <v>НЕ СЕ ОТХВЪРЛЯ</v>
      </c>
      <c r="H17" s="1573"/>
      <c r="J17" s="1155" t="s">
        <v>185</v>
      </c>
      <c r="K17" s="1572" t="str">
        <f>IF(K16&lt;G9,"ОТХВЪРЛЯ СЕ", "НЕ СЕ ОТХВЪРЛЯ")</f>
        <v>НЕ СЕ ОТХВЪРЛЯ</v>
      </c>
      <c r="L17" s="1573"/>
      <c r="P17" s="1131">
        <f t="shared" si="1"/>
        <v>-0.5</v>
      </c>
      <c r="Q17" s="1131">
        <f t="shared" si="0"/>
        <v>0.34079575527634925</v>
      </c>
    </row>
    <row r="18" spans="2:17">
      <c r="F18" s="1166"/>
      <c r="H18" s="1172"/>
      <c r="P18" s="1131">
        <f t="shared" si="1"/>
        <v>0</v>
      </c>
      <c r="Q18" s="1131">
        <f t="shared" si="0"/>
        <v>0.38998975705408928</v>
      </c>
    </row>
    <row r="19" spans="2:17">
      <c r="P19" s="1131">
        <f t="shared" si="1"/>
        <v>0.5</v>
      </c>
      <c r="Q19" s="1131">
        <f t="shared" si="0"/>
        <v>0.34079575527634925</v>
      </c>
    </row>
    <row r="20" spans="2:17">
      <c r="P20" s="1131">
        <f t="shared" si="1"/>
        <v>1</v>
      </c>
      <c r="Q20" s="1131">
        <f t="shared" si="0"/>
        <v>0.23137787878183533</v>
      </c>
    </row>
    <row r="21" spans="2:17">
      <c r="D21" s="1173"/>
      <c r="E21" s="1173"/>
      <c r="P21" s="1131">
        <f t="shared" si="1"/>
        <v>1.5</v>
      </c>
      <c r="Q21" s="1131">
        <f t="shared" si="0"/>
        <v>0.1276774034378558</v>
      </c>
    </row>
    <row r="22" spans="2:17">
      <c r="P22" s="1131">
        <f t="shared" si="1"/>
        <v>2</v>
      </c>
      <c r="Q22" s="1131">
        <f t="shared" si="0"/>
        <v>6.0654322655385388E-2</v>
      </c>
    </row>
    <row r="23" spans="2:17">
      <c r="P23" s="1131">
        <f t="shared" si="1"/>
        <v>2.5</v>
      </c>
      <c r="Q23" s="1131">
        <f t="shared" si="0"/>
        <v>2.6222537495246605E-2</v>
      </c>
    </row>
    <row r="24" spans="2:17">
      <c r="P24" s="1131">
        <f t="shared" si="1"/>
        <v>3</v>
      </c>
      <c r="Q24" s="1131">
        <f t="shared" si="0"/>
        <v>1.0795166312445297E-2</v>
      </c>
    </row>
    <row r="25" spans="2:17">
      <c r="P25" s="1131">
        <f t="shared" si="1"/>
        <v>3.5</v>
      </c>
      <c r="Q25" s="1131">
        <f t="shared" si="0"/>
        <v>4.3739273797385753E-3</v>
      </c>
    </row>
    <row r="26" spans="2:17">
      <c r="P26" s="1131">
        <f t="shared" si="1"/>
        <v>4</v>
      </c>
      <c r="Q26" s="1131">
        <f t="shared" si="0"/>
        <v>1.7833095141142612E-3</v>
      </c>
    </row>
    <row r="27" spans="2:17">
      <c r="D27" s="1172"/>
      <c r="E27" s="1172"/>
      <c r="P27" s="1131">
        <f t="shared" si="1"/>
        <v>4.5</v>
      </c>
      <c r="Q27" s="1131">
        <f t="shared" si="0"/>
        <v>7.418381802693359E-4</v>
      </c>
    </row>
    <row r="28" spans="2:17">
      <c r="P28" s="1131">
        <f t="shared" si="1"/>
        <v>5</v>
      </c>
      <c r="Q28" s="1131">
        <f t="shared" si="0"/>
        <v>3.1739078022199603E-4</v>
      </c>
    </row>
    <row r="29" spans="2:17">
      <c r="P29" s="1131">
        <f t="shared" si="1"/>
        <v>5.5</v>
      </c>
      <c r="Q29" s="1131">
        <f t="shared" si="0"/>
        <v>1.4023796278900849E-4</v>
      </c>
    </row>
    <row r="30" spans="2:17" ht="14.25">
      <c r="B30" s="1155" t="s">
        <v>186</v>
      </c>
      <c r="C30" s="1572" t="str">
        <f>IF(I9&gt;C14,"ОТХВЪРЛЯ СЕ", "НЕ СЕ ОТХВЪРЛЯ")</f>
        <v>ОТХВЪРЛЯ СЕ</v>
      </c>
      <c r="D30" s="1573"/>
      <c r="E30" s="1170"/>
      <c r="F30" s="1155" t="s">
        <v>187</v>
      </c>
      <c r="G30" s="1572" t="str">
        <f>IF(ABS(I9)&gt;G15,"НЕ СЕ ОТХВЪРЛЯ", "ОТХВЪРЛЯ СЕ")</f>
        <v>ОТХВЪРЛЯ СЕ</v>
      </c>
      <c r="H30" s="1573"/>
      <c r="I30" s="1170"/>
      <c r="J30" s="1155" t="s">
        <v>188</v>
      </c>
      <c r="K30" s="1572" t="str">
        <f>IF(I9&lt;K14,"ОТХВЪРЛЯ СЕ", "НЕ СЕ ОТХВЪРЛЯ")</f>
        <v>ОТХВЪРЛЯ СЕ</v>
      </c>
      <c r="L30" s="1573"/>
      <c r="P30" s="1131">
        <f t="shared" si="1"/>
        <v>6</v>
      </c>
      <c r="Q30" s="1131">
        <f t="shared" si="0"/>
        <v>6.4094706609835734E-5</v>
      </c>
    </row>
    <row r="31" spans="2:17">
      <c r="I31" s="1170"/>
      <c r="P31" s="1131">
        <f t="shared" si="1"/>
        <v>6.5</v>
      </c>
      <c r="Q31" s="1131">
        <f t="shared" si="0"/>
        <v>3.0303419564148958E-5</v>
      </c>
    </row>
    <row r="32" spans="2:17">
      <c r="P32" s="1131">
        <f t="shared" si="1"/>
        <v>7</v>
      </c>
      <c r="Q32" s="1131">
        <f t="shared" si="0"/>
        <v>1.4808184242037459E-5</v>
      </c>
    </row>
    <row r="33" spans="16:17">
      <c r="P33" s="1131">
        <f t="shared" si="1"/>
        <v>7.5</v>
      </c>
      <c r="Q33" s="1131">
        <f t="shared" si="0"/>
        <v>7.4688816794341712E-6</v>
      </c>
    </row>
    <row r="34" spans="16:17">
      <c r="P34" s="1131">
        <f t="shared" si="1"/>
        <v>8</v>
      </c>
      <c r="Q34" s="1131">
        <f t="shared" si="0"/>
        <v>3.8818766499446649E-6</v>
      </c>
    </row>
    <row r="35" spans="16:17">
      <c r="P35" s="1131">
        <f t="shared" si="1"/>
        <v>8.5</v>
      </c>
      <c r="Q35" s="1131">
        <f t="shared" si="0"/>
        <v>2.075409777719974E-6</v>
      </c>
    </row>
    <row r="681" spans="22:22">
      <c r="V681" s="1179" t="s">
        <v>193</v>
      </c>
    </row>
  </sheetData>
  <mergeCells count="10">
    <mergeCell ref="A1:I1"/>
    <mergeCell ref="C30:D30"/>
    <mergeCell ref="F11:H11"/>
    <mergeCell ref="C17:D17"/>
    <mergeCell ref="G30:H30"/>
    <mergeCell ref="B3:K3"/>
    <mergeCell ref="K30:L30"/>
    <mergeCell ref="B11:C11"/>
    <mergeCell ref="G17:H17"/>
    <mergeCell ref="K17:L17"/>
  </mergeCells>
  <phoneticPr fontId="19" type="noConversion"/>
  <conditionalFormatting sqref="B9">
    <cfRule type="cellIs" dxfId="27" priority="3" stopIfTrue="1" operator="lessThan">
      <formula>2</formula>
    </cfRule>
  </conditionalFormatting>
  <pageMargins left="0.75" right="0.75" top="1" bottom="1" header="0.5" footer="0.5"/>
  <pageSetup scale="77" orientation="portrait" horizontalDpi="300" verticalDpi="300" r:id="rId1"/>
  <headerFooter alignWithMargins="0"/>
  <drawing r:id="rId2"/>
  <legacyDrawing r:id="rId3"/>
  <oleObjects>
    <oleObject progId="Equation.3" shapeId="137219" r:id="rId4"/>
    <oleObject progId="Equation.3" shapeId="137225" r:id="rId5"/>
  </oleObjects>
  <controls>
    <control shapeId="137228" r:id="rId6" name="ScrollBar4"/>
    <control shapeId="137227" r:id="rId7" name="ScrollBar3"/>
    <control shapeId="137223" r:id="rId8" name="ScrollBar2"/>
    <control shapeId="137222" r:id="rId9" name="ScrollBar1"/>
  </controls>
</worksheet>
</file>

<file path=xl/worksheets/sheet23.xml><?xml version="1.0" encoding="utf-8"?>
<worksheet xmlns="http://schemas.openxmlformats.org/spreadsheetml/2006/main" xmlns:r="http://schemas.openxmlformats.org/officeDocument/2006/relationships">
  <sheetPr codeName="Sheet61">
    <tabColor rgb="FFFF0000"/>
  </sheetPr>
  <dimension ref="A1:V674"/>
  <sheetViews>
    <sheetView topLeftCell="A16" workbookViewId="0">
      <selection activeCell="D33" sqref="D33"/>
    </sheetView>
  </sheetViews>
  <sheetFormatPr defaultColWidth="10.6640625" defaultRowHeight="12.75"/>
  <cols>
    <col min="1" max="1" width="10.83203125" style="25" customWidth="1"/>
    <col min="2" max="2" width="9.33203125" style="25" customWidth="1"/>
    <col min="3" max="3" width="9.83203125" style="25" bestFit="1" customWidth="1"/>
    <col min="4" max="6" width="9.33203125" style="25" customWidth="1"/>
    <col min="7" max="7" width="11.1640625" style="25" customWidth="1"/>
    <col min="8" max="11" width="9.33203125" style="25" customWidth="1"/>
    <col min="12" max="16384" width="10.6640625" style="25"/>
  </cols>
  <sheetData>
    <row r="1" spans="1:9" ht="51" customHeight="1">
      <c r="A1" s="1541" t="s">
        <v>1441</v>
      </c>
      <c r="B1" s="1541"/>
      <c r="C1" s="1541"/>
      <c r="D1" s="1541"/>
      <c r="E1" s="1541"/>
      <c r="F1" s="1541"/>
      <c r="G1" s="1541"/>
      <c r="H1" s="1541"/>
      <c r="I1" s="1541"/>
    </row>
    <row r="3" spans="1:9" ht="15.75">
      <c r="B3" s="260" t="s">
        <v>299</v>
      </c>
      <c r="C3" s="1043">
        <f>D3*0.1</f>
        <v>2</v>
      </c>
      <c r="D3" s="25">
        <v>20</v>
      </c>
      <c r="G3" s="25">
        <v>5</v>
      </c>
    </row>
    <row r="4" spans="1:9" ht="15.75">
      <c r="A4" s="25">
        <v>72</v>
      </c>
      <c r="B4" s="260" t="s">
        <v>300</v>
      </c>
      <c r="C4" s="263">
        <v>5</v>
      </c>
      <c r="E4" s="1033" t="s">
        <v>395</v>
      </c>
      <c r="F4" s="1034">
        <f>G3*0.01</f>
        <v>0.05</v>
      </c>
    </row>
    <row r="5" spans="1:9" ht="15.75">
      <c r="B5" s="260" t="s">
        <v>226</v>
      </c>
      <c r="C5" s="263">
        <f>C4-1</f>
        <v>4</v>
      </c>
      <c r="E5" s="260" t="s">
        <v>398</v>
      </c>
      <c r="F5" s="263">
        <f>1-F4</f>
        <v>0.95</v>
      </c>
    </row>
    <row r="6" spans="1:9" ht="15.75">
      <c r="B6" s="1042" t="s">
        <v>1439</v>
      </c>
      <c r="C6" s="1198">
        <v>0.5</v>
      </c>
      <c r="E6" s="1042"/>
    </row>
    <row r="7" spans="1:9" ht="15.75">
      <c r="B7" s="1045" t="s">
        <v>1443</v>
      </c>
      <c r="C7" s="263">
        <f>(C3*C3)*(C4-1)/(C6*C6)</f>
        <v>64</v>
      </c>
    </row>
    <row r="8" spans="1:9" ht="15.75">
      <c r="B8" s="1045" t="s">
        <v>1442</v>
      </c>
      <c r="C8" s="262">
        <f>CHIINV(F4,C5)</f>
        <v>9.487729036988851</v>
      </c>
      <c r="E8" s="83" t="s">
        <v>1438</v>
      </c>
    </row>
    <row r="9" spans="1:9">
      <c r="C9" s="1044"/>
    </row>
    <row r="10" spans="1:9" ht="15" thickBot="1">
      <c r="B10" s="320" t="s">
        <v>1440</v>
      </c>
    </row>
    <row r="11" spans="1:9" ht="13.5" thickBot="1">
      <c r="C11" s="1567" t="str">
        <f>IF(ABS(C7)&lt;=C8,"Ho се ПРИЕМА със статистическа сигурност Р=","Но се ОТХВЪРЛЯ със статистическа сигурност  Р =")</f>
        <v>Но се ОТХВЪРЛЯ със статистическа сигурност  Р =</v>
      </c>
      <c r="D11" s="1568"/>
      <c r="E11" s="1568"/>
      <c r="F11" s="1568"/>
      <c r="G11" s="1568"/>
      <c r="H11" s="383">
        <f>F5</f>
        <v>0.95</v>
      </c>
    </row>
    <row r="13" spans="1:9">
      <c r="C13" s="25" t="str">
        <f>IF(C7&lt;C8,"Ho DA","H0 HE")</f>
        <v>H0 HE</v>
      </c>
    </row>
    <row r="17" spans="1:12" ht="61.5" customHeight="1">
      <c r="B17" s="1581" t="s">
        <v>224</v>
      </c>
      <c r="C17" s="1581"/>
      <c r="D17" s="1581"/>
      <c r="E17" s="1581"/>
      <c r="F17" s="1581"/>
      <c r="G17" s="1581"/>
      <c r="H17" s="1581"/>
      <c r="I17" s="1581"/>
      <c r="J17" s="1581"/>
      <c r="K17" s="1581"/>
      <c r="L17" s="1581"/>
    </row>
    <row r="19" spans="1:12">
      <c r="C19" s="1189" t="s">
        <v>214</v>
      </c>
      <c r="D19" s="1189" t="s">
        <v>215</v>
      </c>
      <c r="E19" s="1189" t="s">
        <v>216</v>
      </c>
    </row>
    <row r="20" spans="1:12">
      <c r="A20" s="1188"/>
      <c r="B20" s="1188" t="s">
        <v>210</v>
      </c>
      <c r="C20" s="1188" t="s">
        <v>361</v>
      </c>
      <c r="D20" s="1188" t="s">
        <v>1014</v>
      </c>
      <c r="E20" s="1188" t="s">
        <v>370</v>
      </c>
      <c r="G20" s="1189" t="s">
        <v>212</v>
      </c>
      <c r="H20" s="1189" t="s">
        <v>462</v>
      </c>
      <c r="I20" s="1189" t="s">
        <v>616</v>
      </c>
    </row>
    <row r="21" spans="1:12">
      <c r="A21" s="1582" t="s">
        <v>211</v>
      </c>
      <c r="B21" s="1582"/>
      <c r="C21" s="1188">
        <v>10</v>
      </c>
      <c r="D21" s="1188">
        <v>24</v>
      </c>
      <c r="E21" s="1188">
        <v>15</v>
      </c>
      <c r="G21" s="334">
        <f>SUM(C21:F21)</f>
        <v>49</v>
      </c>
      <c r="H21" s="334">
        <v>3</v>
      </c>
      <c r="I21" s="334">
        <v>0.05</v>
      </c>
    </row>
    <row r="22" spans="1:12">
      <c r="A22" s="1580" t="s">
        <v>217</v>
      </c>
      <c r="B22" s="1580"/>
      <c r="C22" s="1192">
        <f>C21-$G$22</f>
        <v>-6.3333333333333321</v>
      </c>
      <c r="D22" s="1192">
        <f>D21-$G$22</f>
        <v>7.6666666666666679</v>
      </c>
      <c r="E22" s="1192">
        <f>E21-$G$22</f>
        <v>-1.3333333333333321</v>
      </c>
      <c r="F22" s="1190" t="s">
        <v>213</v>
      </c>
      <c r="G22" s="334">
        <f>G21/3</f>
        <v>16.333333333333332</v>
      </c>
    </row>
    <row r="23" spans="1:12">
      <c r="A23" s="1580" t="s">
        <v>218</v>
      </c>
      <c r="B23" s="1580"/>
      <c r="C23" s="1192">
        <f>C22^2</f>
        <v>40.111111111111093</v>
      </c>
      <c r="D23" s="1192">
        <f>D22^2</f>
        <v>58.777777777777793</v>
      </c>
      <c r="E23" s="1192">
        <f>E22^2</f>
        <v>1.7777777777777746</v>
      </c>
    </row>
    <row r="24" spans="1:12" ht="14.25">
      <c r="A24" s="1580" t="s">
        <v>219</v>
      </c>
      <c r="B24" s="1580"/>
      <c r="C24" s="1192">
        <f>C23/$G$22</f>
        <v>2.455782312925169</v>
      </c>
      <c r="D24" s="1192">
        <f>D23/$G$22</f>
        <v>3.598639455782314</v>
      </c>
      <c r="E24" s="1192">
        <f>E23/$G$22</f>
        <v>0.1088435374149658</v>
      </c>
      <c r="F24" s="326">
        <f>SUM(C24:E24)</f>
        <v>6.1632653061224492</v>
      </c>
      <c r="G24" s="259" t="s">
        <v>220</v>
      </c>
    </row>
    <row r="26" spans="1:12" ht="14.25">
      <c r="E26" s="259" t="s">
        <v>221</v>
      </c>
      <c r="F26" s="25">
        <f>CHIINV(I21,H21-1)</f>
        <v>5.9914645471914136</v>
      </c>
    </row>
    <row r="27" spans="1:12" ht="13.5" thickBot="1"/>
    <row r="28" spans="1:12" ht="13.5" thickBot="1">
      <c r="F28" s="1567" t="str">
        <f>IF(ABS(F24)&lt;=F26,"Ho се ПРИЕМА със статистическа сигурност Р=","Но се ОТХВЪРЛЯ със статистическа сигурност  Р =")</f>
        <v>Но се ОТХВЪРЛЯ със статистическа сигурност  Р =</v>
      </c>
      <c r="G28" s="1568"/>
      <c r="H28" s="1568"/>
      <c r="I28" s="1568"/>
      <c r="J28" s="1568"/>
      <c r="K28" s="1191">
        <f>1-I21</f>
        <v>0.95</v>
      </c>
    </row>
    <row r="674" spans="22:22">
      <c r="V674" s="25" t="s">
        <v>193</v>
      </c>
    </row>
  </sheetData>
  <mergeCells count="8">
    <mergeCell ref="A24:B24"/>
    <mergeCell ref="F28:J28"/>
    <mergeCell ref="C11:G11"/>
    <mergeCell ref="A1:I1"/>
    <mergeCell ref="B17:L17"/>
    <mergeCell ref="A21:B21"/>
    <mergeCell ref="A22:B22"/>
    <mergeCell ref="A23:B23"/>
  </mergeCells>
  <phoneticPr fontId="25" type="noConversion"/>
  <conditionalFormatting sqref="F28:J28 C11:G11">
    <cfRule type="cellIs" dxfId="26" priority="1" stopIfTrue="1" operator="equal">
      <formula>"Но се ОТХВЪРЛЯ със статистическа сигурност  Р ="</formula>
    </cfRule>
    <cfRule type="cellIs" dxfId="25" priority="2" stopIfTrue="1" operator="equal">
      <formula>"Ho се ПРИЕМА със статистическа сигурност Р="</formula>
    </cfRule>
  </conditionalFormatting>
  <pageMargins left="0.75" right="0.75" top="1" bottom="1" header="0.5" footer="0.5"/>
  <pageSetup paperSize="9" orientation="portrait" horizontalDpi="4294967293" r:id="rId1"/>
  <headerFooter alignWithMargins="0"/>
  <drawing r:id="rId2"/>
  <legacyDrawing r:id="rId3"/>
  <oleObjects>
    <oleObject progId="Equation.3" shapeId="132102" r:id="rId4"/>
    <oleObject progId="Equation.3" shapeId="132110" r:id="rId5"/>
  </oleObjects>
  <controls>
    <control shapeId="132113" r:id="rId6" name="SpinButton4"/>
    <control shapeId="132109" r:id="rId7" name="SpinButton3"/>
    <control shapeId="132107" r:id="rId8" name="SpinButton2"/>
    <control shapeId="132106" r:id="rId9" name="SpinButton1"/>
  </controls>
</worksheet>
</file>

<file path=xl/worksheets/sheet24.xml><?xml version="1.0" encoding="utf-8"?>
<worksheet xmlns="http://schemas.openxmlformats.org/spreadsheetml/2006/main" xmlns:r="http://schemas.openxmlformats.org/officeDocument/2006/relationships">
  <sheetPr codeName="Sheet63">
    <tabColor rgb="FFFF0000"/>
  </sheetPr>
  <dimension ref="A1:V685"/>
  <sheetViews>
    <sheetView workbookViewId="0">
      <selection activeCell="L20" sqref="L20"/>
    </sheetView>
  </sheetViews>
  <sheetFormatPr defaultRowHeight="12.75"/>
  <cols>
    <col min="2" max="2" width="11" bestFit="1" customWidth="1"/>
    <col min="3" max="3" width="9.1640625" customWidth="1"/>
    <col min="7" max="7" width="22.6640625" customWidth="1"/>
  </cols>
  <sheetData>
    <row r="1" spans="1:11" ht="47.25" customHeight="1">
      <c r="A1" s="1541" t="s">
        <v>201</v>
      </c>
      <c r="B1" s="1541"/>
      <c r="C1" s="1541"/>
      <c r="D1" s="1541"/>
      <c r="E1" s="1541"/>
      <c r="F1" s="1541"/>
      <c r="G1" s="1541"/>
      <c r="H1" s="1541"/>
      <c r="I1" s="1541"/>
    </row>
    <row r="3" spans="1:11" ht="50.25" customHeight="1">
      <c r="B3" s="1583" t="s">
        <v>225</v>
      </c>
      <c r="C3" s="1583"/>
      <c r="D3" s="1583"/>
      <c r="E3" s="1583"/>
      <c r="F3" s="1583"/>
      <c r="G3" s="1583"/>
      <c r="H3" s="1583"/>
      <c r="I3" s="1583"/>
      <c r="J3" s="1583"/>
      <c r="K3" s="1583"/>
    </row>
    <row r="5" spans="1:11">
      <c r="A5">
        <v>1</v>
      </c>
      <c r="B5" s="1046">
        <v>7.2</v>
      </c>
      <c r="C5" s="1046">
        <v>12</v>
      </c>
      <c r="E5">
        <v>8</v>
      </c>
    </row>
    <row r="6" spans="1:11">
      <c r="A6">
        <v>2</v>
      </c>
      <c r="B6" s="1046">
        <v>8</v>
      </c>
      <c r="C6" s="1046">
        <v>11</v>
      </c>
      <c r="E6">
        <v>9</v>
      </c>
    </row>
    <row r="7" spans="1:11">
      <c r="A7">
        <v>3</v>
      </c>
      <c r="B7" s="1046">
        <v>9</v>
      </c>
      <c r="C7" s="1046">
        <v>9</v>
      </c>
      <c r="E7">
        <v>10</v>
      </c>
    </row>
    <row r="8" spans="1:11">
      <c r="A8">
        <v>4</v>
      </c>
      <c r="B8" s="1046">
        <v>8.5</v>
      </c>
      <c r="C8" s="1046">
        <v>14</v>
      </c>
      <c r="E8">
        <v>8.5</v>
      </c>
    </row>
    <row r="9" spans="1:11">
      <c r="A9">
        <v>5</v>
      </c>
      <c r="B9" s="1046">
        <v>9</v>
      </c>
      <c r="C9" s="1046">
        <v>11</v>
      </c>
      <c r="E9">
        <v>9.5</v>
      </c>
    </row>
    <row r="10" spans="1:11">
      <c r="A10">
        <v>6</v>
      </c>
      <c r="B10" s="1046">
        <v>9.3000000000000007</v>
      </c>
      <c r="C10" s="1046">
        <v>13</v>
      </c>
      <c r="E10">
        <v>8.1999999999999993</v>
      </c>
      <c r="G10" t="s">
        <v>656</v>
      </c>
    </row>
    <row r="11" spans="1:11" ht="13.5" thickBot="1">
      <c r="A11">
        <v>7</v>
      </c>
      <c r="B11" s="1197">
        <v>8</v>
      </c>
      <c r="C11" s="1046">
        <v>16</v>
      </c>
      <c r="E11">
        <v>8.1</v>
      </c>
    </row>
    <row r="12" spans="1:11">
      <c r="A12">
        <v>8</v>
      </c>
      <c r="B12" s="1046">
        <v>9.9</v>
      </c>
      <c r="C12" s="1046">
        <v>12</v>
      </c>
      <c r="E12">
        <v>8.6</v>
      </c>
      <c r="G12" s="69"/>
      <c r="H12" s="69" t="s">
        <v>657</v>
      </c>
      <c r="I12" s="69" t="s">
        <v>658</v>
      </c>
    </row>
    <row r="13" spans="1:11">
      <c r="A13">
        <v>9</v>
      </c>
      <c r="B13" s="1046">
        <v>7.5</v>
      </c>
      <c r="C13" s="1046">
        <v>10</v>
      </c>
      <c r="E13">
        <v>8.9</v>
      </c>
      <c r="G13" s="67" t="s">
        <v>430</v>
      </c>
      <c r="H13" s="67">
        <v>11.75</v>
      </c>
      <c r="I13" s="67">
        <v>8.68</v>
      </c>
    </row>
    <row r="14" spans="1:11">
      <c r="A14">
        <v>10</v>
      </c>
      <c r="B14" s="1046">
        <v>9.5</v>
      </c>
      <c r="C14" s="1046">
        <v>9.5</v>
      </c>
      <c r="E14">
        <v>8</v>
      </c>
      <c r="G14" s="67" t="s">
        <v>378</v>
      </c>
      <c r="H14" s="67">
        <v>4.625</v>
      </c>
      <c r="I14" s="67">
        <v>0.45511111111109886</v>
      </c>
      <c r="J14">
        <f>SQRT(H14)</f>
        <v>2.1505813167606567</v>
      </c>
      <c r="K14">
        <f>SQRT(I14)</f>
        <v>0.67461923416924519</v>
      </c>
    </row>
    <row r="15" spans="1:11">
      <c r="A15" t="s">
        <v>1445</v>
      </c>
      <c r="B15" s="1183">
        <f>AVERAGE(B5:B14)</f>
        <v>8.59</v>
      </c>
      <c r="C15" s="1047"/>
      <c r="E15" s="1048">
        <f>AVERAGE(E5:E14)</f>
        <v>8.6800000000000015</v>
      </c>
      <c r="G15" s="67" t="s">
        <v>431</v>
      </c>
      <c r="H15" s="67">
        <v>10</v>
      </c>
      <c r="I15" s="67">
        <v>10</v>
      </c>
    </row>
    <row r="16" spans="1:11">
      <c r="A16" t="s">
        <v>396</v>
      </c>
      <c r="B16" s="1184">
        <f>STDEV(B5:B14)</f>
        <v>0.89498603341057459</v>
      </c>
      <c r="C16" s="1003"/>
      <c r="E16" s="1049">
        <f>STDEV(E5:E14)</f>
        <v>0.67461923416924519</v>
      </c>
      <c r="G16" s="67" t="s">
        <v>382</v>
      </c>
      <c r="H16" s="67">
        <v>9</v>
      </c>
      <c r="I16" s="67">
        <v>9</v>
      </c>
    </row>
    <row r="17" spans="1:9">
      <c r="A17" t="s">
        <v>300</v>
      </c>
      <c r="B17" s="1049">
        <f>COUNT(B5:B14)</f>
        <v>10</v>
      </c>
      <c r="E17" s="1049">
        <f>COUNT(E5:E14)</f>
        <v>10</v>
      </c>
      <c r="G17" s="67" t="s">
        <v>384</v>
      </c>
      <c r="H17" s="67">
        <v>10.162353515625274</v>
      </c>
      <c r="I17" s="67"/>
    </row>
    <row r="18" spans="1:9">
      <c r="A18" t="s">
        <v>1448</v>
      </c>
      <c r="B18" s="83">
        <f>(B16^2)*(B17-1)/(B19^2)</f>
        <v>1.8022499999999868</v>
      </c>
      <c r="C18" s="153"/>
      <c r="G18" s="67" t="s">
        <v>659</v>
      </c>
      <c r="H18" s="67">
        <v>9.7907936650499963E-4</v>
      </c>
      <c r="I18" s="67"/>
    </row>
    <row r="19" spans="1:9" ht="13.5" thickBot="1">
      <c r="A19" t="s">
        <v>1449</v>
      </c>
      <c r="B19">
        <v>2</v>
      </c>
      <c r="G19" s="68" t="s">
        <v>660</v>
      </c>
      <c r="H19" s="68">
        <v>3.1788971455171122</v>
      </c>
      <c r="I19" s="68"/>
    </row>
    <row r="20" spans="1:9" ht="15.75">
      <c r="A20" s="1195" t="s">
        <v>1450</v>
      </c>
      <c r="B20" s="1196">
        <f>CHIINV(0.05,B17-1)</f>
        <v>16.918977616106066</v>
      </c>
    </row>
    <row r="22" spans="1:9">
      <c r="B22" t="str">
        <f>IF(B18&lt;B20,"Ho DA","Ho NE")</f>
        <v>Ho DA</v>
      </c>
    </row>
    <row r="23" spans="1:9">
      <c r="A23" t="s">
        <v>1446</v>
      </c>
      <c r="B23">
        <f>(B15-B24)*(SQRT(B17))/B16</f>
        <v>-2.1553290226796111</v>
      </c>
      <c r="G23" t="s">
        <v>718</v>
      </c>
    </row>
    <row r="24" spans="1:9" ht="13.5" thickBot="1">
      <c r="A24" t="s">
        <v>1447</v>
      </c>
      <c r="B24">
        <f>C24*0.1</f>
        <v>9.2000000000000011</v>
      </c>
      <c r="C24">
        <v>92</v>
      </c>
    </row>
    <row r="25" spans="1:9">
      <c r="A25" t="s">
        <v>1393</v>
      </c>
      <c r="B25">
        <f>TINV(0.05,9)</f>
        <v>2.2621571581735829</v>
      </c>
      <c r="G25" s="69"/>
      <c r="H25" s="69" t="s">
        <v>657</v>
      </c>
      <c r="I25" s="69" t="s">
        <v>658</v>
      </c>
    </row>
    <row r="26" spans="1:9">
      <c r="B26" t="str">
        <f>IF(ABS(B23)&lt;B25,"Ho DA","Ho NE")</f>
        <v>Ho DA</v>
      </c>
      <c r="C26" t="s">
        <v>197</v>
      </c>
      <c r="G26" s="67" t="s">
        <v>430</v>
      </c>
      <c r="H26" s="67">
        <v>11.75</v>
      </c>
      <c r="I26" s="67">
        <v>8.68</v>
      </c>
    </row>
    <row r="27" spans="1:9">
      <c r="G27" s="67" t="s">
        <v>378</v>
      </c>
      <c r="H27" s="67">
        <v>4.625</v>
      </c>
      <c r="I27" s="67">
        <v>0.45511111111109886</v>
      </c>
    </row>
    <row r="28" spans="1:9">
      <c r="A28" t="s">
        <v>1434</v>
      </c>
      <c r="B28">
        <f>B16^2/E16^2</f>
        <v>1.7600097656250346</v>
      </c>
      <c r="G28" s="67" t="s">
        <v>431</v>
      </c>
      <c r="H28" s="67">
        <v>10</v>
      </c>
      <c r="I28" s="67">
        <v>10</v>
      </c>
    </row>
    <row r="29" spans="1:9">
      <c r="A29" t="s">
        <v>1435</v>
      </c>
      <c r="B29">
        <f>FINV(0.05,9,9)</f>
        <v>3.1788931045809843</v>
      </c>
      <c r="G29" s="67" t="s">
        <v>433</v>
      </c>
      <c r="H29" s="67">
        <v>0</v>
      </c>
      <c r="I29" s="67"/>
    </row>
    <row r="30" spans="1:9">
      <c r="B30" t="str">
        <f>IF(B28&lt;B29,"Ho DA","Ho NE")</f>
        <v>Ho DA</v>
      </c>
      <c r="C30" t="s">
        <v>197</v>
      </c>
      <c r="G30" s="67" t="s">
        <v>382</v>
      </c>
      <c r="H30" s="67">
        <v>11</v>
      </c>
      <c r="I30" s="67"/>
    </row>
    <row r="31" spans="1:9">
      <c r="G31" s="67" t="s">
        <v>434</v>
      </c>
      <c r="H31" s="67">
        <v>4.3072667632344128</v>
      </c>
      <c r="I31" s="67"/>
    </row>
    <row r="32" spans="1:9">
      <c r="G32" s="67" t="s">
        <v>435</v>
      </c>
      <c r="H32" s="67">
        <v>6.2039564657682999E-4</v>
      </c>
      <c r="I32" s="67"/>
    </row>
    <row r="33" spans="7:9">
      <c r="G33" s="67" t="s">
        <v>436</v>
      </c>
      <c r="H33" s="67">
        <v>1.7958836906473152</v>
      </c>
      <c r="I33" s="67"/>
    </row>
    <row r="34" spans="7:9">
      <c r="G34" s="67" t="s">
        <v>437</v>
      </c>
      <c r="H34" s="67">
        <v>1.24079129315366E-3</v>
      </c>
      <c r="I34" s="67"/>
    </row>
    <row r="35" spans="7:9" ht="13.5" thickBot="1">
      <c r="G35" s="68" t="s">
        <v>438</v>
      </c>
      <c r="H35" s="68">
        <v>2.2009862732375041</v>
      </c>
      <c r="I35" s="68"/>
    </row>
    <row r="36" spans="7:9">
      <c r="H36" t="str">
        <f>IF(H31&lt;H35,"Ho DA","Ho NE")</f>
        <v>Ho NE</v>
      </c>
    </row>
    <row r="685" spans="22:22">
      <c r="V685" t="s">
        <v>193</v>
      </c>
    </row>
  </sheetData>
  <mergeCells count="2">
    <mergeCell ref="B3:K3"/>
    <mergeCell ref="A1:I1"/>
  </mergeCells>
  <phoneticPr fontId="25" type="noConversion"/>
  <pageMargins left="0.75" right="0.75" top="1" bottom="1" header="0.5" footer="0.5"/>
  <pageSetup paperSize="9" orientation="portrait" horizontalDpi="4294967293" r:id="rId1"/>
  <headerFooter alignWithMargins="0"/>
  <drawing r:id="rId2"/>
  <legacyDrawing r:id="rId3"/>
  <controls>
    <control shapeId="140293" r:id="rId4" name="SpinButton2"/>
    <control shapeId="140290" r:id="rId5" name="SpinButton1"/>
  </controls>
</worksheet>
</file>

<file path=xl/worksheets/sheet25.xml><?xml version="1.0" encoding="utf-8"?>
<worksheet xmlns="http://schemas.openxmlformats.org/spreadsheetml/2006/main" xmlns:r="http://schemas.openxmlformats.org/officeDocument/2006/relationships">
  <sheetPr codeName="Sheet30">
    <tabColor rgb="FFFF0000"/>
  </sheetPr>
  <dimension ref="A1:V681"/>
  <sheetViews>
    <sheetView topLeftCell="A19" workbookViewId="0">
      <selection activeCell="B18" sqref="B18"/>
    </sheetView>
  </sheetViews>
  <sheetFormatPr defaultRowHeight="12.75"/>
  <cols>
    <col min="1" max="1" width="14.1640625" customWidth="1"/>
    <col min="2" max="2" width="10" bestFit="1" customWidth="1"/>
    <col min="3" max="3" width="35.6640625" customWidth="1"/>
    <col min="5" max="5" width="17.83203125" customWidth="1"/>
    <col min="6" max="6" width="11" customWidth="1"/>
    <col min="7" max="7" width="18.1640625" customWidth="1"/>
    <col min="11" max="11" width="20" customWidth="1"/>
    <col min="12" max="12" width="16.83203125" customWidth="1"/>
  </cols>
  <sheetData>
    <row r="1" spans="1:14" ht="18">
      <c r="A1" s="1529" t="s">
        <v>425</v>
      </c>
      <c r="B1" s="1529"/>
      <c r="C1" s="1529"/>
      <c r="D1" s="1529"/>
      <c r="E1" s="1529"/>
      <c r="F1" s="1529"/>
      <c r="G1" s="39"/>
      <c r="H1" s="39"/>
      <c r="I1" s="39"/>
    </row>
    <row r="2" spans="1:14" ht="18">
      <c r="A2" s="247"/>
      <c r="B2" s="247"/>
      <c r="C2" s="247"/>
      <c r="D2" s="247"/>
      <c r="E2" s="247"/>
      <c r="F2" s="247"/>
      <c r="G2" s="39"/>
      <c r="H2" s="39"/>
      <c r="I2" s="39"/>
    </row>
    <row r="3" spans="1:14" ht="15.75">
      <c r="A3" s="92" t="s">
        <v>1429</v>
      </c>
      <c r="B3" s="93"/>
      <c r="C3" s="93"/>
      <c r="D3" s="93"/>
      <c r="E3" s="94"/>
      <c r="F3" s="94"/>
      <c r="G3" s="94"/>
      <c r="H3" s="94"/>
      <c r="I3" s="94"/>
      <c r="J3" s="93"/>
      <c r="K3" s="93"/>
      <c r="L3" s="93"/>
      <c r="M3" s="93"/>
      <c r="N3" s="93"/>
    </row>
    <row r="4" spans="1:14" ht="15.75">
      <c r="A4" s="92"/>
      <c r="B4" s="93"/>
      <c r="C4" s="93"/>
      <c r="D4" s="93"/>
      <c r="E4" s="94"/>
      <c r="F4" s="94"/>
      <c r="G4" s="94"/>
      <c r="H4" s="94"/>
      <c r="I4" s="94"/>
      <c r="J4" s="93"/>
      <c r="K4" s="93"/>
      <c r="L4" s="93"/>
      <c r="M4" s="93"/>
      <c r="N4" s="93"/>
    </row>
    <row r="5" spans="1:14">
      <c r="A5" s="318" t="s">
        <v>1430</v>
      </c>
      <c r="B5" s="1040">
        <f>SQRT(L17)</f>
        <v>0.16283938917432308</v>
      </c>
      <c r="E5" s="39"/>
      <c r="F5" s="39"/>
      <c r="G5" s="39"/>
      <c r="H5" s="39"/>
      <c r="I5" s="39"/>
    </row>
    <row r="6" spans="1:14">
      <c r="A6" s="318" t="s">
        <v>1431</v>
      </c>
      <c r="B6" s="55">
        <v>28</v>
      </c>
      <c r="E6" s="39"/>
      <c r="F6" s="39"/>
      <c r="G6" s="39"/>
      <c r="H6" s="39"/>
      <c r="I6" s="39"/>
    </row>
    <row r="7" spans="1:14">
      <c r="A7" s="318" t="s">
        <v>397</v>
      </c>
      <c r="B7" s="382">
        <f>B6-1</f>
        <v>27</v>
      </c>
      <c r="E7" s="39"/>
      <c r="F7" s="39"/>
      <c r="G7" s="39"/>
      <c r="I7" s="39"/>
    </row>
    <row r="8" spans="1:14">
      <c r="A8" s="318" t="s">
        <v>714</v>
      </c>
      <c r="B8" s="1040">
        <f>SQRT(M17)</f>
        <v>0.13819872969347086</v>
      </c>
      <c r="E8" s="39"/>
      <c r="F8" s="39"/>
      <c r="G8" s="39"/>
      <c r="I8" s="39"/>
    </row>
    <row r="9" spans="1:14">
      <c r="A9" s="318" t="s">
        <v>1432</v>
      </c>
      <c r="B9" s="55">
        <v>27</v>
      </c>
      <c r="E9" s="39"/>
      <c r="F9" s="39"/>
      <c r="G9" s="39"/>
      <c r="I9" s="39"/>
    </row>
    <row r="10" spans="1:14">
      <c r="A10" s="318" t="s">
        <v>1433</v>
      </c>
      <c r="B10" s="382">
        <f>B9-1</f>
        <v>26</v>
      </c>
      <c r="E10" s="39"/>
      <c r="F10" s="39"/>
      <c r="G10" s="39"/>
      <c r="I10" s="39"/>
    </row>
    <row r="11" spans="1:14" ht="14.25">
      <c r="A11" s="318" t="s">
        <v>1434</v>
      </c>
      <c r="B11" s="382">
        <f>(B5*B5)/(B8*B8)</f>
        <v>1.3883879225085705</v>
      </c>
      <c r="E11" s="75" t="s">
        <v>1337</v>
      </c>
      <c r="F11" s="39"/>
      <c r="G11" s="39"/>
    </row>
    <row r="12" spans="1:14">
      <c r="A12" s="318" t="s">
        <v>395</v>
      </c>
      <c r="B12" s="55">
        <f>C12*0.01</f>
        <v>0.05</v>
      </c>
      <c r="C12">
        <v>5</v>
      </c>
      <c r="E12" s="39"/>
      <c r="F12" s="39"/>
      <c r="G12" s="39"/>
    </row>
    <row r="13" spans="1:14">
      <c r="A13" s="318" t="s">
        <v>398</v>
      </c>
      <c r="B13" s="382">
        <f>1-B12</f>
        <v>0.95</v>
      </c>
      <c r="E13" s="39"/>
      <c r="K13" t="s">
        <v>656</v>
      </c>
    </row>
    <row r="14" spans="1:14" ht="13.5" thickBot="1">
      <c r="A14" s="318" t="s">
        <v>1435</v>
      </c>
      <c r="B14" s="1041">
        <f>FINV(B12,B7,B10)</f>
        <v>1.9214622048789138</v>
      </c>
      <c r="E14" s="75" t="s">
        <v>426</v>
      </c>
      <c r="F14" t="s">
        <v>428</v>
      </c>
    </row>
    <row r="15" spans="1:14" ht="15" thickBot="1">
      <c r="A15" s="320" t="s">
        <v>1436</v>
      </c>
      <c r="B15" s="1567" t="str">
        <f>IF(B11&lt;=B14,"Ho се ПРИЕМА със статистическа сигурност Р=","Но се ОТХВЪРЛЯ със статистическа сигурност  Р =")</f>
        <v>Ho се ПРИЕМА със статистическа сигурност Р=</v>
      </c>
      <c r="C15" s="1568"/>
      <c r="D15" s="383">
        <f>B13</f>
        <v>0.95</v>
      </c>
      <c r="E15" s="39"/>
      <c r="K15" s="69"/>
      <c r="L15" s="69" t="s">
        <v>657</v>
      </c>
      <c r="M15" s="69" t="s">
        <v>658</v>
      </c>
    </row>
    <row r="16" spans="1:14">
      <c r="E16" t="s">
        <v>427</v>
      </c>
      <c r="F16" t="s">
        <v>428</v>
      </c>
      <c r="K16" s="67" t="s">
        <v>430</v>
      </c>
      <c r="L16" s="67">
        <v>1.4550000000000001</v>
      </c>
      <c r="M16" s="67">
        <v>1.1990000000000001</v>
      </c>
    </row>
    <row r="17" spans="1:13">
      <c r="E17" s="39"/>
      <c r="G17" s="39"/>
      <c r="K17" s="67" t="s">
        <v>378</v>
      </c>
      <c r="L17" s="67">
        <v>2.6516666666666647E-2</v>
      </c>
      <c r="M17" s="67">
        <v>1.9098888888889023E-2</v>
      </c>
    </row>
    <row r="18" spans="1:13">
      <c r="K18" s="67" t="s">
        <v>431</v>
      </c>
      <c r="L18" s="67">
        <v>10</v>
      </c>
      <c r="M18" s="67">
        <v>10</v>
      </c>
    </row>
    <row r="19" spans="1:13">
      <c r="K19" s="67" t="s">
        <v>382</v>
      </c>
      <c r="L19" s="67">
        <v>9</v>
      </c>
      <c r="M19" s="67">
        <v>9</v>
      </c>
    </row>
    <row r="20" spans="1:13">
      <c r="K20" s="67" t="s">
        <v>384</v>
      </c>
      <c r="L20" s="67">
        <v>1.3883879225085702</v>
      </c>
      <c r="M20" s="67"/>
    </row>
    <row r="21" spans="1:13">
      <c r="E21" s="83"/>
      <c r="K21" s="67" t="s">
        <v>659</v>
      </c>
      <c r="L21" s="67">
        <v>0.31642438264410655</v>
      </c>
      <c r="M21" s="67"/>
    </row>
    <row r="22" spans="1:13" ht="13.5" thickBot="1">
      <c r="E22" s="83"/>
      <c r="G22">
        <f>1-L21</f>
        <v>0.68357561735589345</v>
      </c>
      <c r="K22" s="68" t="s">
        <v>660</v>
      </c>
      <c r="L22" s="68">
        <v>5.3511257647187449</v>
      </c>
      <c r="M22" s="68"/>
    </row>
    <row r="24" spans="1:13">
      <c r="L24">
        <f>FDIST(L20,L19,M19)</f>
        <v>0.31642438264410655</v>
      </c>
    </row>
    <row r="25" spans="1:13">
      <c r="L25">
        <f>FDIST(3.13,10,9)</f>
        <v>5.0328898208977582E-2</v>
      </c>
    </row>
    <row r="27" spans="1:13" ht="15.75">
      <c r="A27" s="384" t="s">
        <v>825</v>
      </c>
      <c r="B27" s="384"/>
      <c r="C27" s="384"/>
      <c r="D27" s="384"/>
      <c r="E27" s="384"/>
      <c r="F27" s="384"/>
      <c r="G27" s="384"/>
      <c r="H27" s="384"/>
      <c r="I27" s="384"/>
      <c r="J27" s="384"/>
    </row>
    <row r="28" spans="1:13">
      <c r="E28" s="39"/>
      <c r="F28" s="39"/>
      <c r="G28" s="39"/>
      <c r="H28" s="39"/>
      <c r="I28" s="39"/>
    </row>
    <row r="29" spans="1:13">
      <c r="A29" s="318" t="s">
        <v>390</v>
      </c>
      <c r="B29" s="55">
        <v>2</v>
      </c>
      <c r="E29" s="39"/>
      <c r="F29" s="39"/>
      <c r="G29" s="39"/>
      <c r="H29" s="39"/>
      <c r="I29" s="39"/>
    </row>
    <row r="30" spans="1:13">
      <c r="A30" s="318" t="s">
        <v>397</v>
      </c>
      <c r="B30" s="382">
        <f>B29-1</f>
        <v>1</v>
      </c>
      <c r="E30" s="39"/>
      <c r="F30" s="39"/>
      <c r="G30" s="39"/>
      <c r="I30" s="39"/>
    </row>
    <row r="31" spans="1:13" ht="14.25">
      <c r="A31" s="318" t="s">
        <v>401</v>
      </c>
      <c r="B31" s="51">
        <f>SQRT(B29)</f>
        <v>1.4142135623730951</v>
      </c>
      <c r="E31" s="39"/>
      <c r="G31" s="75" t="s">
        <v>1337</v>
      </c>
      <c r="H31" s="39"/>
      <c r="I31" s="39"/>
    </row>
    <row r="32" spans="1:13">
      <c r="A32" s="318" t="s">
        <v>395</v>
      </c>
      <c r="B32" s="55">
        <f>C32*0.01</f>
        <v>0.05</v>
      </c>
      <c r="C32">
        <v>5</v>
      </c>
      <c r="E32" s="39"/>
      <c r="F32" s="39"/>
      <c r="G32" s="39"/>
      <c r="H32" s="39"/>
      <c r="I32" s="39"/>
    </row>
    <row r="33" spans="1:9">
      <c r="A33" s="318" t="s">
        <v>398</v>
      </c>
      <c r="B33" s="382">
        <f>1-B32</f>
        <v>0.95</v>
      </c>
      <c r="E33" s="39"/>
      <c r="F33" s="39"/>
      <c r="G33" s="39"/>
    </row>
    <row r="34" spans="1:9">
      <c r="A34" s="318" t="s">
        <v>353</v>
      </c>
      <c r="B34" s="73">
        <v>22</v>
      </c>
      <c r="E34" s="39"/>
      <c r="F34" s="39"/>
      <c r="G34" s="75" t="s">
        <v>426</v>
      </c>
      <c r="H34" s="39"/>
      <c r="I34" t="s">
        <v>428</v>
      </c>
    </row>
    <row r="35" spans="1:9">
      <c r="A35" s="318" t="s">
        <v>396</v>
      </c>
      <c r="B35" s="73">
        <v>1.3</v>
      </c>
      <c r="E35" s="39"/>
      <c r="F35" s="39"/>
      <c r="G35" s="39"/>
    </row>
    <row r="36" spans="1:9" ht="15" thickBot="1">
      <c r="A36" s="317" t="s">
        <v>689</v>
      </c>
      <c r="B36" s="73">
        <v>20</v>
      </c>
      <c r="E36" s="39"/>
      <c r="F36" s="39"/>
      <c r="G36" t="s">
        <v>427</v>
      </c>
      <c r="H36" s="39"/>
      <c r="I36" t="s">
        <v>428</v>
      </c>
    </row>
    <row r="37" spans="1:9" ht="13.5" thickBot="1">
      <c r="A37" s="319" t="s">
        <v>823</v>
      </c>
      <c r="B37" s="91">
        <f>TINV(B32,B30)</f>
        <v>12.70620473398699</v>
      </c>
      <c r="G37" s="39"/>
      <c r="I37" s="39"/>
    </row>
    <row r="38" spans="1:9" ht="13.5" thickBot="1">
      <c r="A38" s="319" t="s">
        <v>824</v>
      </c>
      <c r="B38" s="91">
        <f>TINV(1/2*B32,B31)</f>
        <v>25.451699574988396</v>
      </c>
      <c r="G38" s="39"/>
      <c r="I38" s="39"/>
    </row>
    <row r="39" spans="1:9" ht="13.5" thickBot="1">
      <c r="A39" s="54" t="s">
        <v>821</v>
      </c>
      <c r="B39" s="78">
        <f>((B34-B36)*B31)/B35</f>
        <v>2.175713172881685</v>
      </c>
      <c r="C39" s="39"/>
    </row>
    <row r="40" spans="1:9">
      <c r="A40" s="319" t="s">
        <v>822</v>
      </c>
      <c r="B40" s="91" t="e">
        <f>TINV(B34,B32)</f>
        <v>#NUM!</v>
      </c>
      <c r="C40" s="39"/>
    </row>
    <row r="41" spans="1:9" ht="13.5" thickBot="1">
      <c r="A41" s="74" t="s">
        <v>416</v>
      </c>
      <c r="B41" s="6">
        <f>CONFIDENCE(B32,B35,B30)</f>
        <v>2.5479531799020703</v>
      </c>
    </row>
    <row r="42" spans="1:9" ht="15" thickBot="1">
      <c r="A42" s="320" t="s">
        <v>697</v>
      </c>
      <c r="B42" s="1567" t="str">
        <f>IF(ABS(B39)&lt;=B38,"Ho се ПРИЕМА със статистическа сигурност Р=","Но се ОТХВЪРЛЯ със статистическа сигурност  Р =")</f>
        <v>Ho се ПРИЕМА със статистическа сигурност Р=</v>
      </c>
      <c r="C42" s="1568"/>
      <c r="D42" s="1568"/>
      <c r="E42" s="1568"/>
      <c r="F42" s="1568"/>
      <c r="G42" s="383">
        <f>B33</f>
        <v>0.95</v>
      </c>
    </row>
    <row r="43" spans="1:9" ht="15" thickBot="1">
      <c r="A43" s="320" t="s">
        <v>817</v>
      </c>
      <c r="B43" s="1567" t="str">
        <f>IF(B39&lt;=-B37,"Ho се ПРИЕМА със статистическа сигурност Р=","Но се ОТХВЪРЛЯ със статистическа сигурност  Р =")</f>
        <v>Но се ОТХВЪРЛЯ със статистическа сигурност  Р =</v>
      </c>
      <c r="C43" s="1568"/>
      <c r="D43" s="1568"/>
      <c r="E43" s="1568"/>
      <c r="F43" s="1568"/>
      <c r="G43" s="383">
        <f>B33</f>
        <v>0.95</v>
      </c>
    </row>
    <row r="44" spans="1:9" ht="15" thickBot="1">
      <c r="A44" s="320" t="s">
        <v>818</v>
      </c>
      <c r="B44" s="1567" t="str">
        <f>IF(B39&lt;=B37,"Ho се ПРИЕМА със статистическа сигурност Р=","Но се ОТХВЪРЛЯ със статистическа сигурност  Р =")</f>
        <v>Ho се ПРИЕМА със статистическа сигурност Р=</v>
      </c>
      <c r="C44" s="1568"/>
      <c r="D44" s="1568"/>
      <c r="E44" s="1568"/>
      <c r="F44" s="1568"/>
      <c r="G44" s="383">
        <f>B33</f>
        <v>0.95</v>
      </c>
    </row>
    <row r="45" spans="1:9" ht="15" thickBot="1">
      <c r="A45" s="320" t="s">
        <v>819</v>
      </c>
      <c r="B45" s="1567" t="str">
        <f>IF(B39&gt;=B37,"Ho се ПРИЕМА със статистическа сигурност Р=","Но се ОТХВЪРЛЯ със статистическа сигурност  Р =")</f>
        <v>Но се ОТХВЪРЛЯ със статистическа сигурност  Р =</v>
      </c>
      <c r="C45" s="1568"/>
      <c r="D45" s="1568"/>
      <c r="E45" s="1568"/>
      <c r="F45" s="1568"/>
      <c r="G45" s="383">
        <f>B33</f>
        <v>0.95</v>
      </c>
    </row>
    <row r="46" spans="1:9" ht="15" thickBot="1">
      <c r="A46" s="320" t="s">
        <v>820</v>
      </c>
      <c r="B46" s="1567" t="str">
        <f>IF(B39&gt;=-B37,"Ho се ПРИЕМА със статистическа сигурност Р=","Но се ОТХВЪРЛЯ със статистическа сигурност  Р =")</f>
        <v>Ho се ПРИЕМА със статистическа сигурност Р=</v>
      </c>
      <c r="C46" s="1568"/>
      <c r="D46" s="1568"/>
      <c r="E46" s="1568"/>
      <c r="F46" s="1568"/>
      <c r="G46" s="383">
        <f>B33</f>
        <v>0.95</v>
      </c>
    </row>
    <row r="66" spans="17:22">
      <c r="T66" s="83" t="s">
        <v>429</v>
      </c>
    </row>
    <row r="67" spans="17:22" ht="13.5" thickBot="1"/>
    <row r="68" spans="17:22">
      <c r="Q68" t="s">
        <v>311</v>
      </c>
      <c r="R68" t="s">
        <v>312</v>
      </c>
      <c r="S68" s="39"/>
      <c r="T68" s="69"/>
      <c r="U68" s="69" t="s">
        <v>311</v>
      </c>
      <c r="V68" s="69" t="s">
        <v>312</v>
      </c>
    </row>
    <row r="69" spans="17:22">
      <c r="Q69">
        <v>6.23</v>
      </c>
      <c r="R69">
        <v>6.29</v>
      </c>
      <c r="S69" s="39"/>
      <c r="T69" s="67" t="s">
        <v>430</v>
      </c>
      <c r="U69" s="67">
        <v>6.21</v>
      </c>
      <c r="V69" s="67">
        <v>6.2939999999999996</v>
      </c>
    </row>
    <row r="70" spans="17:22">
      <c r="Q70">
        <v>6.2</v>
      </c>
      <c r="R70">
        <v>6.14</v>
      </c>
      <c r="S70" s="39"/>
      <c r="T70" s="67" t="s">
        <v>378</v>
      </c>
      <c r="U70" s="67">
        <v>7.1555555555594058E-3</v>
      </c>
      <c r="V70" s="67">
        <v>8.826666666670412E-3</v>
      </c>
    </row>
    <row r="71" spans="17:22">
      <c r="Q71">
        <v>6.28</v>
      </c>
      <c r="R71">
        <v>6.36</v>
      </c>
      <c r="T71" s="67" t="s">
        <v>431</v>
      </c>
      <c r="U71" s="67">
        <v>10</v>
      </c>
      <c r="V71" s="67">
        <v>10</v>
      </c>
    </row>
    <row r="72" spans="17:22">
      <c r="Q72">
        <v>6.21</v>
      </c>
      <c r="R72">
        <v>6.34</v>
      </c>
      <c r="T72" s="67" t="s">
        <v>432</v>
      </c>
      <c r="U72" s="67">
        <v>7.9911111111149093E-3</v>
      </c>
      <c r="V72" s="67"/>
    </row>
    <row r="73" spans="17:22">
      <c r="Q73">
        <v>6.25</v>
      </c>
      <c r="R73">
        <v>6.24</v>
      </c>
      <c r="T73" s="67" t="s">
        <v>433</v>
      </c>
      <c r="U73" s="67">
        <v>0</v>
      </c>
      <c r="V73" s="67"/>
    </row>
    <row r="74" spans="17:22">
      <c r="Q74">
        <v>6.07</v>
      </c>
      <c r="R74">
        <v>6.39</v>
      </c>
      <c r="T74" s="67" t="s">
        <v>382</v>
      </c>
      <c r="U74" s="67">
        <v>18</v>
      </c>
      <c r="V74" s="67"/>
    </row>
    <row r="75" spans="17:22">
      <c r="Q75">
        <v>6.05</v>
      </c>
      <c r="R75">
        <v>6.43</v>
      </c>
      <c r="T75" s="67" t="s">
        <v>434</v>
      </c>
      <c r="U75" s="67">
        <v>-2.1011676397894843</v>
      </c>
      <c r="V75" s="67"/>
    </row>
    <row r="76" spans="17:22">
      <c r="Q76">
        <v>6.26</v>
      </c>
      <c r="R76">
        <v>6.33</v>
      </c>
      <c r="T76" s="67" t="s">
        <v>435</v>
      </c>
      <c r="U76" s="67">
        <v>2.498797187465869E-2</v>
      </c>
      <c r="V76" s="67"/>
    </row>
    <row r="77" spans="17:22">
      <c r="Q77">
        <v>6.25</v>
      </c>
      <c r="R77">
        <v>6.25</v>
      </c>
      <c r="T77" s="67" t="s">
        <v>436</v>
      </c>
      <c r="U77" s="67">
        <v>1.7340630620310549</v>
      </c>
      <c r="V77" s="67"/>
    </row>
    <row r="78" spans="17:22">
      <c r="Q78">
        <v>6.3</v>
      </c>
      <c r="R78">
        <v>6.17</v>
      </c>
      <c r="T78" s="67" t="s">
        <v>437</v>
      </c>
      <c r="U78" s="67">
        <v>4.9975943749317381E-2</v>
      </c>
      <c r="V78" s="67"/>
    </row>
    <row r="79" spans="17:22" ht="13.5" thickBot="1">
      <c r="Q79" s="83">
        <v>6.21</v>
      </c>
      <c r="R79" s="83">
        <v>6.2939999999999996</v>
      </c>
      <c r="T79" s="68" t="s">
        <v>438</v>
      </c>
      <c r="U79" s="68">
        <v>2.1009236661484465</v>
      </c>
      <c r="V79" s="68"/>
    </row>
    <row r="80" spans="17:22">
      <c r="Q80" s="83">
        <v>8.4590516936352889E-2</v>
      </c>
      <c r="R80" s="83">
        <v>9.3950341493101622E-2</v>
      </c>
    </row>
    <row r="681" spans="22:22">
      <c r="V681" t="s">
        <v>193</v>
      </c>
    </row>
  </sheetData>
  <mergeCells count="7">
    <mergeCell ref="A1:F1"/>
    <mergeCell ref="B44:F44"/>
    <mergeCell ref="B45:F45"/>
    <mergeCell ref="B46:F46"/>
    <mergeCell ref="B42:F42"/>
    <mergeCell ref="B43:F43"/>
    <mergeCell ref="B15:C15"/>
  </mergeCells>
  <phoneticPr fontId="25" type="noConversion"/>
  <conditionalFormatting sqref="B42:F46 B15">
    <cfRule type="cellIs" dxfId="24" priority="1" stopIfTrue="1" operator="equal">
      <formula>"Но се ОТХВЪРЛЯ със статистическа сигурност  Р ="</formula>
    </cfRule>
    <cfRule type="cellIs" dxfId="23" priority="2" stopIfTrue="1" operator="equal">
      <formula>"Ho се ПРИЕМА със статистическа сигурност Р="</formula>
    </cfRule>
  </conditionalFormatting>
  <conditionalFormatting sqref="B39">
    <cfRule type="cellIs" dxfId="22" priority="3" stopIfTrue="1" operator="lessThan">
      <formula>#REF!</formula>
    </cfRule>
    <cfRule type="cellIs" dxfId="21" priority="4" stopIfTrue="1" operator="greaterThan">
      <formula>#REF!</formula>
    </cfRule>
  </conditionalFormatting>
  <pageMargins left="0.75" right="0.75" top="1" bottom="1" header="0.5" footer="0.5"/>
  <pageSetup orientation="portrait" r:id="rId1"/>
  <headerFooter alignWithMargins="0"/>
  <legacyDrawing r:id="rId2"/>
  <oleObjects>
    <oleObject progId="Equation.3" shapeId="131076" r:id="rId3"/>
    <oleObject progId="Equation.3" shapeId="131078" r:id="rId4"/>
    <oleObject progId="Equation.3" shapeId="131079" r:id="rId5"/>
    <oleObject progId="Equation.3" shapeId="131080" r:id="rId6"/>
    <oleObject shapeId="131091" r:id="rId7"/>
    <oleObject progId="Equation.3" shapeId="131092" r:id="rId8"/>
    <oleObject progId="Equation.3" shapeId="131093" r:id="rId9"/>
  </oleObjects>
  <controls>
    <control shapeId="131094" r:id="rId10" name="ScrollBar5"/>
    <control shapeId="131089" r:id="rId11" name="ScrollBar4"/>
    <control shapeId="131088" r:id="rId12" name="ScrollBar3"/>
    <control shapeId="131074" r:id="rId13" name="ScrollBar2"/>
    <control shapeId="131073" r:id="rId14" name="ScrollBar1"/>
  </controls>
</worksheet>
</file>

<file path=xl/worksheets/sheet26.xml><?xml version="1.0" encoding="utf-8"?>
<worksheet xmlns="http://schemas.openxmlformats.org/spreadsheetml/2006/main" xmlns:r="http://schemas.openxmlformats.org/officeDocument/2006/relationships">
  <sheetPr codeName="Sheet25">
    <tabColor rgb="FFFF0000"/>
  </sheetPr>
  <dimension ref="A1:V683"/>
  <sheetViews>
    <sheetView topLeftCell="A25" workbookViewId="0">
      <selection activeCell="B18" sqref="B18"/>
    </sheetView>
  </sheetViews>
  <sheetFormatPr defaultRowHeight="12.75"/>
  <cols>
    <col min="1" max="1" width="24" style="302" customWidth="1"/>
    <col min="2" max="2" width="14.6640625" style="302" bestFit="1" customWidth="1"/>
    <col min="3" max="3" width="11.83203125" style="302" customWidth="1"/>
    <col min="4" max="4" width="9.5" style="302" customWidth="1"/>
    <col min="5" max="6" width="9.33203125" style="302"/>
    <col min="7" max="7" width="12.1640625" style="302" customWidth="1"/>
    <col min="8" max="8" width="10.83203125" style="302" customWidth="1"/>
    <col min="9" max="12" width="9.33203125" style="302"/>
    <col min="13" max="13" width="22" style="302" customWidth="1"/>
    <col min="14" max="16384" width="9.33203125" style="302"/>
  </cols>
  <sheetData>
    <row r="1" spans="1:15" ht="18">
      <c r="A1" s="1529" t="s">
        <v>715</v>
      </c>
      <c r="B1" s="1529"/>
      <c r="C1" s="1529"/>
      <c r="D1" s="1529"/>
      <c r="E1" s="1529"/>
      <c r="F1" s="1529"/>
      <c r="G1" s="1529"/>
      <c r="H1" s="1529"/>
    </row>
    <row r="2" spans="1:15">
      <c r="H2"/>
      <c r="I2"/>
      <c r="J2"/>
    </row>
    <row r="3" spans="1:15" ht="56.25" customHeight="1">
      <c r="B3" s="1581" t="s">
        <v>202</v>
      </c>
      <c r="C3" s="1581"/>
      <c r="D3" s="1581"/>
      <c r="E3" s="1581"/>
      <c r="F3" s="1581"/>
      <c r="G3" s="1581"/>
      <c r="H3" s="1581"/>
      <c r="I3" s="1581"/>
      <c r="J3" s="1581"/>
      <c r="K3" s="1581"/>
      <c r="L3" s="1581"/>
      <c r="M3" s="342"/>
      <c r="N3" s="342"/>
      <c r="O3" s="342"/>
    </row>
    <row r="4" spans="1:15" ht="16.5" customHeight="1">
      <c r="A4" s="1186"/>
      <c r="B4" s="1186"/>
      <c r="C4" s="1186"/>
      <c r="D4" s="1186"/>
      <c r="E4" s="1186"/>
      <c r="F4" s="1186"/>
      <c r="G4" s="1186"/>
      <c r="H4" s="1186"/>
      <c r="I4" s="342"/>
      <c r="J4" s="342"/>
      <c r="K4" s="342"/>
      <c r="L4" s="342"/>
      <c r="M4" s="342"/>
      <c r="N4" s="342"/>
      <c r="O4" s="342"/>
    </row>
    <row r="5" spans="1:15">
      <c r="A5" s="885" t="s">
        <v>717</v>
      </c>
      <c r="B5" s="887">
        <v>1</v>
      </c>
      <c r="C5" s="887">
        <v>2</v>
      </c>
      <c r="D5" s="887">
        <v>3</v>
      </c>
      <c r="E5" s="887">
        <v>4</v>
      </c>
      <c r="F5" s="887">
        <v>5</v>
      </c>
      <c r="G5" s="887">
        <v>6</v>
      </c>
      <c r="H5" s="887">
        <v>7</v>
      </c>
      <c r="I5" s="887">
        <v>8</v>
      </c>
      <c r="J5" s="887">
        <v>9</v>
      </c>
      <c r="K5" s="887">
        <v>10</v>
      </c>
      <c r="L5" s="343" t="s">
        <v>700</v>
      </c>
      <c r="M5" s="343" t="s">
        <v>701</v>
      </c>
      <c r="N5" s="343" t="s">
        <v>702</v>
      </c>
      <c r="O5" s="343" t="s">
        <v>714</v>
      </c>
    </row>
    <row r="6" spans="1:15">
      <c r="A6" s="886" t="s">
        <v>654</v>
      </c>
      <c r="B6" s="888">
        <v>1.39</v>
      </c>
      <c r="C6" s="888">
        <v>1.68</v>
      </c>
      <c r="D6" s="888">
        <v>1.34</v>
      </c>
      <c r="E6" s="888">
        <v>1.35</v>
      </c>
      <c r="F6" s="888">
        <v>1.74</v>
      </c>
      <c r="G6" s="888">
        <v>1.33</v>
      </c>
      <c r="H6" s="888">
        <v>1.22</v>
      </c>
      <c r="I6" s="888">
        <v>1.51</v>
      </c>
      <c r="J6" s="888">
        <v>1.52</v>
      </c>
      <c r="K6" s="888">
        <v>1.47</v>
      </c>
      <c r="L6" s="883">
        <f>AVERAGE(B6:K6)</f>
        <v>1.4550000000000001</v>
      </c>
      <c r="M6" s="883">
        <f>STDEV(B6:K6)</f>
        <v>0.16283938917432308</v>
      </c>
      <c r="N6" s="884">
        <f>M6/L6</f>
        <v>0.11191710596173407</v>
      </c>
      <c r="O6" s="883">
        <f>M6*M6</f>
        <v>2.651666666666665E-2</v>
      </c>
    </row>
    <row r="7" spans="1:15">
      <c r="A7" s="886" t="s">
        <v>655</v>
      </c>
      <c r="B7" s="888">
        <v>1.19</v>
      </c>
      <c r="C7" s="888">
        <v>1.49</v>
      </c>
      <c r="D7" s="888">
        <v>1.1499999999999999</v>
      </c>
      <c r="E7" s="888">
        <v>1.31</v>
      </c>
      <c r="F7" s="888">
        <v>0.98</v>
      </c>
      <c r="G7" s="888">
        <v>1.1000000000000001</v>
      </c>
      <c r="H7" s="888">
        <v>1.21</v>
      </c>
      <c r="I7" s="888">
        <v>1.23</v>
      </c>
      <c r="J7" s="888">
        <v>1.0900000000000001</v>
      </c>
      <c r="K7" s="888">
        <v>1.24</v>
      </c>
      <c r="L7" s="883">
        <f>AVERAGE(B7:K7)</f>
        <v>1.1990000000000001</v>
      </c>
      <c r="M7" s="883">
        <f>STDEV(B7:K7)</f>
        <v>0.13819872969347086</v>
      </c>
      <c r="N7" s="884">
        <f>M7/L7</f>
        <v>0.11526165946077635</v>
      </c>
      <c r="O7" s="883">
        <f>M7*M7</f>
        <v>1.9098888888889023E-2</v>
      </c>
    </row>
    <row r="8" spans="1:15">
      <c r="A8" s="342"/>
      <c r="B8" s="342"/>
      <c r="C8" s="342"/>
      <c r="D8" s="342"/>
      <c r="E8" s="342"/>
      <c r="F8" s="342"/>
      <c r="G8" s="342"/>
      <c r="H8" s="342"/>
      <c r="I8" s="342"/>
      <c r="J8" s="342"/>
      <c r="K8" s="342"/>
      <c r="L8" s="342"/>
      <c r="M8" s="342"/>
      <c r="N8" s="342"/>
      <c r="O8" s="342"/>
    </row>
    <row r="9" spans="1:15">
      <c r="A9" s="342"/>
      <c r="B9" s="342"/>
      <c r="C9" s="342"/>
      <c r="D9" s="344"/>
      <c r="E9" s="342"/>
      <c r="F9" s="342"/>
      <c r="G9" s="342"/>
      <c r="H9" s="342"/>
      <c r="I9" s="342"/>
      <c r="J9" s="342"/>
      <c r="K9" s="342"/>
      <c r="L9" s="342"/>
      <c r="M9" s="342"/>
      <c r="N9" s="342"/>
      <c r="O9" s="342"/>
    </row>
    <row r="11" spans="1:15" ht="15.75">
      <c r="A11" s="1584" t="s">
        <v>656</v>
      </c>
      <c r="B11" s="1584"/>
    </row>
    <row r="12" spans="1:15" ht="13.5" thickBot="1"/>
    <row r="13" spans="1:15" ht="13.5">
      <c r="A13" s="349"/>
      <c r="B13" s="304" t="s">
        <v>657</v>
      </c>
      <c r="C13" s="304" t="s">
        <v>658</v>
      </c>
      <c r="F13"/>
    </row>
    <row r="14" spans="1:15">
      <c r="A14" s="350" t="s">
        <v>430</v>
      </c>
      <c r="B14" s="345">
        <v>1.4550000000000001</v>
      </c>
      <c r="C14" s="345">
        <v>1.1990000000000001</v>
      </c>
    </row>
    <row r="15" spans="1:15">
      <c r="A15" s="350" t="s">
        <v>378</v>
      </c>
      <c r="B15" s="346">
        <v>2.6516666666666647E-2</v>
      </c>
      <c r="C15" s="347">
        <v>1.9098888888889023E-2</v>
      </c>
    </row>
    <row r="16" spans="1:15">
      <c r="A16" s="350" t="s">
        <v>431</v>
      </c>
      <c r="B16" s="345">
        <v>10</v>
      </c>
      <c r="C16" s="345">
        <v>10</v>
      </c>
    </row>
    <row r="17" spans="1:6">
      <c r="A17" s="350" t="s">
        <v>382</v>
      </c>
      <c r="B17" s="345">
        <v>9</v>
      </c>
      <c r="C17" s="345">
        <v>9</v>
      </c>
    </row>
    <row r="18" spans="1:6">
      <c r="A18" s="350" t="s">
        <v>384</v>
      </c>
      <c r="B18" s="372">
        <v>1.3883879225085702</v>
      </c>
      <c r="C18" s="345"/>
    </row>
    <row r="19" spans="1:6">
      <c r="A19" s="350" t="s">
        <v>659</v>
      </c>
      <c r="B19" s="889">
        <v>0.31642438264410655</v>
      </c>
      <c r="C19" s="345"/>
    </row>
    <row r="20" spans="1:6" ht="13.5" thickBot="1">
      <c r="A20" s="350" t="s">
        <v>660</v>
      </c>
      <c r="B20" s="373">
        <v>3.1788971455171122</v>
      </c>
      <c r="C20" s="348"/>
    </row>
    <row r="21" spans="1:6">
      <c r="A21" s="1586" t="str">
        <f>IF(B18&lt;=B20,"ДИСПЕРСИИТЕ СА СТАТИСТИЧЕСКИ НЕОТЛИЧИМИ","ДИСПЕРСИИТЕ СА РАЗЛИЧНИ")</f>
        <v>ДИСПЕРСИИТЕ СА СТАТИСТИЧЕСКИ НЕОТЛИЧИМИ</v>
      </c>
      <c r="B21" s="1586"/>
      <c r="C21" s="1586"/>
      <c r="D21" s="1586"/>
      <c r="E21" s="1586"/>
    </row>
    <row r="23" spans="1:6" ht="15.75">
      <c r="A23" s="1584" t="s">
        <v>429</v>
      </c>
      <c r="B23" s="1584"/>
      <c r="C23" s="1584"/>
      <c r="D23" s="1584"/>
    </row>
    <row r="24" spans="1:6" ht="13.5" thickBot="1">
      <c r="A24" s="370" t="s">
        <v>699</v>
      </c>
      <c r="B24" s="371"/>
      <c r="C24" s="371"/>
      <c r="D24" s="371"/>
    </row>
    <row r="25" spans="1:6" ht="13.5">
      <c r="A25" s="369"/>
      <c r="B25" s="369" t="s">
        <v>657</v>
      </c>
      <c r="C25" s="369" t="s">
        <v>658</v>
      </c>
      <c r="F25"/>
    </row>
    <row r="26" spans="1:6">
      <c r="A26" s="350" t="s">
        <v>430</v>
      </c>
      <c r="B26" s="351">
        <v>1.4550000000000001</v>
      </c>
      <c r="C26" s="351">
        <v>1.1990000000000001</v>
      </c>
    </row>
    <row r="27" spans="1:6">
      <c r="A27" s="350" t="s">
        <v>378</v>
      </c>
      <c r="B27" s="352">
        <v>2.6516666666666647E-2</v>
      </c>
      <c r="C27" s="352">
        <v>1.9098888888889023E-2</v>
      </c>
    </row>
    <row r="28" spans="1:6">
      <c r="A28" s="350" t="s">
        <v>431</v>
      </c>
      <c r="B28" s="345">
        <v>10</v>
      </c>
      <c r="C28" s="345">
        <v>10</v>
      </c>
    </row>
    <row r="29" spans="1:6">
      <c r="A29" s="350" t="s">
        <v>432</v>
      </c>
      <c r="B29" s="352">
        <v>2.2807777777777833E-2</v>
      </c>
      <c r="C29" s="352"/>
      <c r="D29" s="761">
        <f>(B27*(B28-1)+C27*(C28-1))/(B28+C28-2)</f>
        <v>2.2807777777777833E-2</v>
      </c>
    </row>
    <row r="30" spans="1:6">
      <c r="A30" s="350" t="s">
        <v>433</v>
      </c>
      <c r="B30" s="352">
        <v>0</v>
      </c>
      <c r="C30" s="352"/>
    </row>
    <row r="31" spans="1:6">
      <c r="A31" s="350" t="s">
        <v>382</v>
      </c>
      <c r="B31" s="345">
        <v>18</v>
      </c>
      <c r="C31" s="352"/>
    </row>
    <row r="32" spans="1:6">
      <c r="A32" s="350" t="s">
        <v>434</v>
      </c>
      <c r="B32" s="372">
        <v>3.7903863643892484</v>
      </c>
      <c r="C32" s="352"/>
      <c r="D32" s="760">
        <f>(B26-C26)/(SQRT((B29/B28)+(B29/C28)))</f>
        <v>3.7903863643892484</v>
      </c>
    </row>
    <row r="33" spans="1:15">
      <c r="A33" s="350" t="s">
        <v>435</v>
      </c>
      <c r="B33" s="352">
        <v>6.6989365586412415E-4</v>
      </c>
      <c r="C33" s="352"/>
    </row>
    <row r="34" spans="1:15">
      <c r="A34" s="350" t="s">
        <v>436</v>
      </c>
      <c r="B34" s="352">
        <v>2.5523786462144926</v>
      </c>
      <c r="C34" s="352"/>
    </row>
    <row r="35" spans="1:15">
      <c r="A35" s="365" t="s">
        <v>437</v>
      </c>
      <c r="B35" s="352">
        <v>1.3397873117282483E-3</v>
      </c>
      <c r="C35" s="352"/>
      <c r="O35"/>
    </row>
    <row r="36" spans="1:15" ht="13.5" thickBot="1">
      <c r="A36" s="366" t="s">
        <v>438</v>
      </c>
      <c r="B36" s="373">
        <v>2.8784415917471051</v>
      </c>
      <c r="C36" s="367"/>
      <c r="D36" s="368"/>
      <c r="M36"/>
      <c r="N36"/>
      <c r="O36"/>
    </row>
    <row r="37" spans="1:15" ht="15.75">
      <c r="A37" s="1585" t="str">
        <f>IF(ABS(B32)&lt;=B36,"M1 = M2","M1 различно от M2")</f>
        <v>M1 различно от M2</v>
      </c>
      <c r="B37" s="1585"/>
      <c r="C37" s="1585"/>
      <c r="D37" s="1585"/>
      <c r="E37" s="1585"/>
      <c r="M37"/>
      <c r="N37"/>
      <c r="O37"/>
    </row>
    <row r="38" spans="1:15">
      <c r="M38"/>
      <c r="N38"/>
      <c r="O38"/>
    </row>
    <row r="39" spans="1:15">
      <c r="H39"/>
      <c r="I39"/>
      <c r="J39"/>
    </row>
    <row r="40" spans="1:15">
      <c r="A40" s="1187" t="s">
        <v>203</v>
      </c>
      <c r="B40" s="760">
        <f>TINV(1*0.01,18)</f>
        <v>2.8784404709116362</v>
      </c>
      <c r="H40"/>
      <c r="I40"/>
      <c r="J40"/>
    </row>
    <row r="41" spans="1:15">
      <c r="H41"/>
      <c r="I41"/>
      <c r="J41"/>
    </row>
    <row r="42" spans="1:15">
      <c r="H42"/>
      <c r="I42"/>
      <c r="J42"/>
    </row>
    <row r="43" spans="1:15">
      <c r="H43"/>
      <c r="I43"/>
      <c r="J43"/>
    </row>
    <row r="44" spans="1:15">
      <c r="H44"/>
      <c r="I44"/>
      <c r="J44"/>
    </row>
    <row r="45" spans="1:15">
      <c r="H45"/>
      <c r="I45"/>
      <c r="J45"/>
    </row>
    <row r="46" spans="1:15">
      <c r="H46" t="s">
        <v>718</v>
      </c>
      <c r="I46"/>
      <c r="J46"/>
    </row>
    <row r="47" spans="1:15" ht="13.5" thickBot="1">
      <c r="H47"/>
      <c r="I47"/>
      <c r="J47"/>
    </row>
    <row r="48" spans="1:15">
      <c r="H48" s="69"/>
      <c r="I48" s="69" t="s">
        <v>657</v>
      </c>
      <c r="J48" s="69" t="s">
        <v>658</v>
      </c>
    </row>
    <row r="49" spans="8:15">
      <c r="H49" s="67" t="s">
        <v>430</v>
      </c>
      <c r="I49" s="67">
        <v>1.4550000000000001</v>
      </c>
      <c r="J49" s="67">
        <v>1.1990000000000001</v>
      </c>
    </row>
    <row r="50" spans="8:15">
      <c r="H50" s="67" t="s">
        <v>378</v>
      </c>
      <c r="I50" s="67">
        <v>2.6516666666666647E-2</v>
      </c>
      <c r="J50" s="67">
        <v>1.9098888888889023E-2</v>
      </c>
    </row>
    <row r="51" spans="8:15">
      <c r="H51" s="67" t="s">
        <v>431</v>
      </c>
      <c r="I51" s="67">
        <v>10</v>
      </c>
      <c r="J51" s="67">
        <v>10</v>
      </c>
    </row>
    <row r="52" spans="8:15">
      <c r="H52" s="67" t="s">
        <v>433</v>
      </c>
      <c r="I52" s="67">
        <v>0</v>
      </c>
      <c r="J52" s="67"/>
    </row>
    <row r="53" spans="8:15">
      <c r="H53" s="67" t="s">
        <v>382</v>
      </c>
      <c r="I53" s="67">
        <v>18</v>
      </c>
      <c r="J53" s="67"/>
    </row>
    <row r="54" spans="8:15">
      <c r="H54" s="67" t="s">
        <v>434</v>
      </c>
      <c r="I54" s="67">
        <v>3.7903863643892484</v>
      </c>
      <c r="J54" s="67"/>
      <c r="M54"/>
      <c r="N54"/>
      <c r="O54"/>
    </row>
    <row r="55" spans="8:15">
      <c r="H55" s="67" t="s">
        <v>435</v>
      </c>
      <c r="I55" s="67">
        <v>6.6989365586412415E-4</v>
      </c>
      <c r="J55" s="67"/>
    </row>
    <row r="56" spans="8:15">
      <c r="H56" s="67" t="s">
        <v>436</v>
      </c>
      <c r="I56" s="67">
        <v>3.4788588155975653</v>
      </c>
      <c r="J56" s="67"/>
    </row>
    <row r="57" spans="8:15">
      <c r="H57" s="67" t="s">
        <v>437</v>
      </c>
      <c r="I57" s="67">
        <v>1.3397873117282483E-3</v>
      </c>
      <c r="J57" s="67"/>
    </row>
    <row r="58" spans="8:15" ht="13.5" thickBot="1">
      <c r="H58" s="68" t="s">
        <v>438</v>
      </c>
      <c r="I58" s="68">
        <v>3.7903863643892475</v>
      </c>
      <c r="J58" s="68"/>
    </row>
    <row r="683" spans="22:22">
      <c r="V683" s="302" t="s">
        <v>193</v>
      </c>
    </row>
  </sheetData>
  <mergeCells count="6">
    <mergeCell ref="A1:H1"/>
    <mergeCell ref="A23:D23"/>
    <mergeCell ref="A37:E37"/>
    <mergeCell ref="A11:B11"/>
    <mergeCell ref="A21:E21"/>
    <mergeCell ref="B3:L3"/>
  </mergeCells>
  <phoneticPr fontId="76" type="noConversion"/>
  <conditionalFormatting sqref="A37:E37">
    <cfRule type="cellIs" dxfId="20" priority="1" stopIfTrue="1" operator="equal">
      <formula>"M1 различно от M2"</formula>
    </cfRule>
    <cfRule type="cellIs" dxfId="19" priority="2" stopIfTrue="1" operator="equal">
      <formula>"M1=M2"</formula>
    </cfRule>
  </conditionalFormatting>
  <conditionalFormatting sqref="A21:D21">
    <cfRule type="cellIs" dxfId="18" priority="3" stopIfTrue="1" operator="equal">
      <formula>"ДИСПЕРСИИТЕ СА РАЗЛИЧНИ"</formula>
    </cfRule>
    <cfRule type="cellIs" dxfId="17" priority="4" stopIfTrue="1" operator="equal">
      <formula>"ДИСПЕРСИИТЕ СА СТАТИСТИЧЕСКИ НЕОТЛИЧИМИ"</formula>
    </cfRule>
  </conditionalFormatting>
  <pageMargins left="0.75" right="0.75" top="1" bottom="1" header="0.5" footer="0.5"/>
  <pageSetup paperSize="9" orientation="portrait" r:id="rId1"/>
  <headerFooter alignWithMargins="0"/>
  <drawing r:id="rId2"/>
  <legacyDrawing r:id="rId3"/>
  <oleObjects>
    <oleObject progId="Equation.3" shapeId="54288" r:id="rId4"/>
  </oleObjects>
</worksheet>
</file>

<file path=xl/worksheets/sheet27.xml><?xml version="1.0" encoding="utf-8"?>
<worksheet xmlns="http://schemas.openxmlformats.org/spreadsheetml/2006/main" xmlns:r="http://schemas.openxmlformats.org/officeDocument/2006/relationships">
  <sheetPr codeName="Sheet26">
    <tabColor rgb="FFFF0000"/>
  </sheetPr>
  <dimension ref="A1:V683"/>
  <sheetViews>
    <sheetView workbookViewId="0">
      <selection activeCell="B18" sqref="B18"/>
    </sheetView>
  </sheetViews>
  <sheetFormatPr defaultRowHeight="12.75"/>
  <cols>
    <col min="1" max="1" width="24" style="302" customWidth="1"/>
    <col min="2" max="2" width="12.6640625" style="302" bestFit="1" customWidth="1"/>
    <col min="3" max="3" width="10.6640625" style="302" customWidth="1"/>
    <col min="4" max="4" width="9.5" style="302" customWidth="1"/>
    <col min="5" max="12" width="9.33203125" style="302"/>
    <col min="13" max="13" width="11" style="302" customWidth="1"/>
    <col min="14" max="16384" width="9.33203125" style="302"/>
  </cols>
  <sheetData>
    <row r="1" spans="1:16" ht="18">
      <c r="A1" s="1529" t="s">
        <v>715</v>
      </c>
      <c r="B1" s="1529"/>
      <c r="C1" s="1529"/>
      <c r="D1" s="1529"/>
      <c r="E1" s="1529"/>
      <c r="F1" s="1529"/>
      <c r="G1" s="1529"/>
      <c r="H1" s="1529"/>
    </row>
    <row r="2" spans="1:16">
      <c r="A2" s="301" t="s">
        <v>191</v>
      </c>
    </row>
    <row r="3" spans="1:16">
      <c r="A3" s="301"/>
    </row>
    <row r="4" spans="1:16" ht="66" customHeight="1">
      <c r="A4" s="301"/>
      <c r="B4" s="1581" t="s">
        <v>204</v>
      </c>
      <c r="C4" s="1581"/>
      <c r="D4" s="1581"/>
      <c r="E4" s="1581"/>
      <c r="F4" s="1581"/>
      <c r="G4" s="1581"/>
      <c r="H4" s="1581"/>
      <c r="I4" s="1581"/>
      <c r="J4" s="1581"/>
      <c r="K4" s="1581"/>
      <c r="L4" s="1581"/>
    </row>
    <row r="5" spans="1:16" ht="15.75">
      <c r="A5" s="301" t="s">
        <v>719</v>
      </c>
      <c r="B5" s="302">
        <v>1</v>
      </c>
      <c r="C5" s="302">
        <v>2</v>
      </c>
      <c r="D5" s="302">
        <v>3</v>
      </c>
      <c r="E5" s="302">
        <v>4</v>
      </c>
      <c r="F5" s="302">
        <v>5</v>
      </c>
      <c r="G5" s="302">
        <v>6</v>
      </c>
      <c r="H5" s="302">
        <v>7</v>
      </c>
      <c r="I5" s="302">
        <v>8</v>
      </c>
      <c r="J5" s="302">
        <v>9</v>
      </c>
      <c r="K5" s="302">
        <v>10</v>
      </c>
      <c r="L5" s="302">
        <v>11</v>
      </c>
      <c r="M5" s="330" t="s">
        <v>700</v>
      </c>
      <c r="N5" s="330" t="s">
        <v>701</v>
      </c>
      <c r="O5" s="330" t="s">
        <v>702</v>
      </c>
      <c r="P5" s="330" t="s">
        <v>703</v>
      </c>
    </row>
    <row r="6" spans="1:16">
      <c r="A6" s="328" t="s">
        <v>706</v>
      </c>
      <c r="B6" s="302">
        <v>85.2</v>
      </c>
      <c r="C6" s="302">
        <v>86.4</v>
      </c>
      <c r="D6" s="302">
        <v>86.8</v>
      </c>
      <c r="E6" s="302">
        <v>82.2</v>
      </c>
      <c r="F6" s="302">
        <v>84.3</v>
      </c>
      <c r="G6" s="302">
        <v>81.400000000000006</v>
      </c>
      <c r="H6" s="302">
        <v>86.5</v>
      </c>
      <c r="I6" s="302">
        <v>86.3</v>
      </c>
      <c r="J6" s="302">
        <v>83.2</v>
      </c>
      <c r="K6" s="302">
        <v>81.900000000000006</v>
      </c>
      <c r="L6" s="302">
        <v>84.5</v>
      </c>
      <c r="M6" s="301">
        <f>AVERAGE(B6:L6)</f>
        <v>84.427272727272737</v>
      </c>
      <c r="N6" s="301">
        <f>STDEV(B6:L6)</f>
        <v>1.9990452266475192</v>
      </c>
      <c r="O6" s="331">
        <f>N6/M6</f>
        <v>2.3677718846907191E-2</v>
      </c>
      <c r="P6" s="301">
        <f>N6*N6</f>
        <v>3.9961818181822313</v>
      </c>
    </row>
    <row r="7" spans="1:16">
      <c r="A7" s="328" t="s">
        <v>705</v>
      </c>
      <c r="B7" s="302">
        <v>86.9</v>
      </c>
      <c r="C7" s="302">
        <v>86.3</v>
      </c>
      <c r="D7" s="302">
        <v>87.3</v>
      </c>
      <c r="E7" s="302">
        <v>86.4</v>
      </c>
      <c r="F7" s="302">
        <v>88</v>
      </c>
      <c r="G7" s="302">
        <v>87.5</v>
      </c>
      <c r="H7" s="302">
        <v>87.8</v>
      </c>
      <c r="I7" s="302">
        <v>86.6</v>
      </c>
      <c r="J7" s="302">
        <v>87.4</v>
      </c>
      <c r="K7" s="302">
        <v>87.9</v>
      </c>
      <c r="L7" s="302">
        <v>88.1</v>
      </c>
      <c r="M7" s="301">
        <f>AVERAGE(B7:L7)</f>
        <v>87.290909090909082</v>
      </c>
      <c r="N7" s="301">
        <f>STDEV(B7:L7)</f>
        <v>0.6518505127020553</v>
      </c>
      <c r="O7" s="331">
        <f>N7/M7</f>
        <v>7.467564715395344E-3</v>
      </c>
      <c r="P7" s="301">
        <f>N7*N7</f>
        <v>0.42490909090993234</v>
      </c>
    </row>
    <row r="9" spans="1:16">
      <c r="D9" s="327"/>
    </row>
    <row r="11" spans="1:16">
      <c r="A11" s="1587" t="s">
        <v>656</v>
      </c>
      <c r="B11" s="1587"/>
      <c r="I11" t="s">
        <v>656</v>
      </c>
      <c r="J11"/>
      <c r="K11"/>
    </row>
    <row r="12" spans="1:16" ht="13.5" thickBot="1">
      <c r="I12"/>
      <c r="J12"/>
      <c r="K12"/>
    </row>
    <row r="13" spans="1:16">
      <c r="A13" s="303"/>
      <c r="B13" s="69" t="s">
        <v>704</v>
      </c>
      <c r="C13" s="69" t="s">
        <v>705</v>
      </c>
      <c r="I13" s="69"/>
      <c r="J13" s="69" t="s">
        <v>657</v>
      </c>
      <c r="K13" s="69" t="s">
        <v>658</v>
      </c>
    </row>
    <row r="14" spans="1:16">
      <c r="A14" s="329" t="s">
        <v>430</v>
      </c>
      <c r="B14" s="67">
        <v>84.427272727272737</v>
      </c>
      <c r="C14" s="67">
        <v>87.290909090909082</v>
      </c>
      <c r="I14" s="67" t="s">
        <v>430</v>
      </c>
      <c r="J14" s="67">
        <v>84.427272727272737</v>
      </c>
      <c r="K14" s="67">
        <v>87.290909090909082</v>
      </c>
    </row>
    <row r="15" spans="1:16">
      <c r="A15" s="329" t="s">
        <v>378</v>
      </c>
      <c r="B15" s="67">
        <v>3.9961818181822308</v>
      </c>
      <c r="C15" s="67">
        <v>0.42490909090993229</v>
      </c>
      <c r="D15" s="302">
        <f>N6*N6</f>
        <v>3.9961818181822313</v>
      </c>
      <c r="E15" s="302">
        <f>N7*N7</f>
        <v>0.42490909090993234</v>
      </c>
      <c r="I15" s="67" t="s">
        <v>378</v>
      </c>
      <c r="J15" s="67">
        <v>3.9961818181822308</v>
      </c>
      <c r="K15" s="67">
        <v>0.42490909090993229</v>
      </c>
    </row>
    <row r="16" spans="1:16">
      <c r="A16" s="329" t="s">
        <v>431</v>
      </c>
      <c r="B16" s="67">
        <v>11</v>
      </c>
      <c r="C16" s="67">
        <v>11</v>
      </c>
      <c r="I16" s="67" t="s">
        <v>431</v>
      </c>
      <c r="J16" s="67">
        <v>11</v>
      </c>
      <c r="K16" s="67">
        <v>11</v>
      </c>
    </row>
    <row r="17" spans="1:11">
      <c r="A17" s="329" t="s">
        <v>382</v>
      </c>
      <c r="B17" s="67">
        <v>10</v>
      </c>
      <c r="C17" s="67">
        <v>10</v>
      </c>
      <c r="I17" s="67" t="s">
        <v>382</v>
      </c>
      <c r="J17" s="67">
        <v>10</v>
      </c>
      <c r="K17" s="67">
        <v>10</v>
      </c>
    </row>
    <row r="18" spans="1:11">
      <c r="A18" s="329" t="s">
        <v>384</v>
      </c>
      <c r="B18" s="67">
        <v>9.4047924689596698</v>
      </c>
      <c r="C18" s="67"/>
      <c r="I18" s="67" t="s">
        <v>384</v>
      </c>
      <c r="J18" s="67">
        <v>9.4047924689596698</v>
      </c>
      <c r="K18" s="67"/>
    </row>
    <row r="19" spans="1:11">
      <c r="A19" s="329" t="s">
        <v>659</v>
      </c>
      <c r="B19" s="67">
        <v>7.4088867172238354E-4</v>
      </c>
      <c r="C19" s="67"/>
      <c r="I19" s="67" t="s">
        <v>659</v>
      </c>
      <c r="J19" s="67">
        <v>7.4088867172238354E-4</v>
      </c>
      <c r="K19" s="67"/>
    </row>
    <row r="20" spans="1:11" ht="13.5" thickBot="1">
      <c r="A20" s="329" t="s">
        <v>660</v>
      </c>
      <c r="B20" s="68">
        <v>2.9782398769384599</v>
      </c>
      <c r="C20" s="68"/>
      <c r="I20" s="68" t="s">
        <v>660</v>
      </c>
      <c r="J20" s="68">
        <v>2.9782398769384599</v>
      </c>
      <c r="K20" s="68"/>
    </row>
    <row r="21" spans="1:11">
      <c r="B21" s="1586" t="str">
        <f>IF(B18&lt;=B20,"ДИСПЕРСИИТЕ СА СТАТИСТИЧЕСКИ НЕОТЛИЧИМИ","ДИСПЕРСИИТЕ СА РАЗЛИЧНИ")</f>
        <v>ДИСПЕРСИИТЕ СА РАЗЛИЧНИ</v>
      </c>
      <c r="C21" s="1586"/>
      <c r="D21" s="1586"/>
      <c r="E21" s="1586"/>
    </row>
    <row r="24" spans="1:11">
      <c r="A24" s="374" t="s">
        <v>718</v>
      </c>
      <c r="B24" s="374"/>
      <c r="C24" s="363"/>
      <c r="I24" t="s">
        <v>718</v>
      </c>
      <c r="J24"/>
      <c r="K24"/>
    </row>
    <row r="25" spans="1:11" ht="13.5" thickBot="1">
      <c r="A25"/>
      <c r="B25"/>
      <c r="C25"/>
      <c r="I25"/>
      <c r="J25"/>
      <c r="K25"/>
    </row>
    <row r="26" spans="1:11">
      <c r="A26" s="303"/>
      <c r="B26" s="69" t="s">
        <v>657</v>
      </c>
      <c r="C26" s="69" t="s">
        <v>658</v>
      </c>
      <c r="I26" s="69"/>
      <c r="J26" s="69" t="s">
        <v>657</v>
      </c>
      <c r="K26" s="69" t="s">
        <v>658</v>
      </c>
    </row>
    <row r="27" spans="1:11">
      <c r="A27" s="329" t="s">
        <v>430</v>
      </c>
      <c r="B27" s="67">
        <v>84.427272727272737</v>
      </c>
      <c r="C27" s="67">
        <v>87.290909090909082</v>
      </c>
      <c r="I27" s="67" t="s">
        <v>430</v>
      </c>
      <c r="J27" s="67">
        <v>84.427272727272737</v>
      </c>
      <c r="K27" s="67">
        <v>87.290909090909082</v>
      </c>
    </row>
    <row r="28" spans="1:11">
      <c r="A28" s="329" t="s">
        <v>378</v>
      </c>
      <c r="B28" s="67">
        <v>3.9961818181822308</v>
      </c>
      <c r="C28" s="67">
        <v>0.42490909090993229</v>
      </c>
      <c r="I28" s="67" t="s">
        <v>378</v>
      </c>
      <c r="J28" s="67">
        <v>3.9961818181822308</v>
      </c>
      <c r="K28" s="67">
        <v>0.42490909090993229</v>
      </c>
    </row>
    <row r="29" spans="1:11">
      <c r="A29" s="329" t="s">
        <v>431</v>
      </c>
      <c r="B29" s="67">
        <v>11</v>
      </c>
      <c r="C29" s="67">
        <v>11</v>
      </c>
      <c r="I29" s="67" t="s">
        <v>431</v>
      </c>
      <c r="J29" s="67">
        <v>11</v>
      </c>
      <c r="K29" s="67">
        <v>11</v>
      </c>
    </row>
    <row r="30" spans="1:11">
      <c r="A30" s="329" t="s">
        <v>433</v>
      </c>
      <c r="B30" s="67">
        <v>0</v>
      </c>
      <c r="C30" s="67"/>
      <c r="I30" s="67" t="s">
        <v>433</v>
      </c>
      <c r="J30" s="67">
        <v>0</v>
      </c>
      <c r="K30" s="67"/>
    </row>
    <row r="31" spans="1:11">
      <c r="A31" s="329" t="s">
        <v>382</v>
      </c>
      <c r="B31" s="67">
        <v>12</v>
      </c>
      <c r="C31" s="67"/>
      <c r="I31" s="67" t="s">
        <v>382</v>
      </c>
      <c r="J31" s="67">
        <v>12</v>
      </c>
      <c r="K31" s="67"/>
    </row>
    <row r="32" spans="1:11">
      <c r="A32" s="329" t="s">
        <v>434</v>
      </c>
      <c r="B32" s="376">
        <v>-4.5169937391521735</v>
      </c>
      <c r="C32" s="67"/>
      <c r="I32" s="67" t="s">
        <v>434</v>
      </c>
      <c r="J32" s="67">
        <v>-4.5169937391521735</v>
      </c>
      <c r="K32" s="67"/>
    </row>
    <row r="33" spans="1:12" ht="13.5" thickBot="1">
      <c r="A33" s="329" t="s">
        <v>435</v>
      </c>
      <c r="B33" s="67">
        <v>3.5274069853886546E-4</v>
      </c>
      <c r="C33" s="67"/>
      <c r="I33" s="67" t="s">
        <v>435</v>
      </c>
      <c r="J33" s="67">
        <v>3.5274069853886546E-4</v>
      </c>
      <c r="K33" s="67"/>
    </row>
    <row r="34" spans="1:12">
      <c r="A34" s="303" t="s">
        <v>436</v>
      </c>
      <c r="B34" s="67">
        <v>1.78228674485581</v>
      </c>
      <c r="C34" s="67"/>
      <c r="I34" s="67" t="s">
        <v>436</v>
      </c>
      <c r="J34" s="67">
        <v>1.78228674485581</v>
      </c>
      <c r="K34" s="67"/>
    </row>
    <row r="35" spans="1:12">
      <c r="A35" s="329" t="s">
        <v>437</v>
      </c>
      <c r="B35" s="67">
        <v>7.0548139707773093E-4</v>
      </c>
      <c r="C35" s="67"/>
      <c r="I35" s="67" t="s">
        <v>437</v>
      </c>
      <c r="J35" s="67">
        <v>7.0548139707773093E-4</v>
      </c>
      <c r="K35" s="67"/>
    </row>
    <row r="36" spans="1:12" ht="13.5" thickBot="1">
      <c r="A36" s="375" t="s">
        <v>438</v>
      </c>
      <c r="B36" s="377">
        <v>2.1788127924082801</v>
      </c>
      <c r="C36" s="68"/>
      <c r="I36" s="68" t="s">
        <v>438</v>
      </c>
      <c r="J36" s="68">
        <v>2.1788127924082801</v>
      </c>
      <c r="K36" s="68"/>
    </row>
    <row r="40" spans="1:12" ht="78" customHeight="1">
      <c r="B40" s="1581" t="s">
        <v>205</v>
      </c>
      <c r="C40" s="1581"/>
      <c r="D40" s="1581"/>
      <c r="E40" s="1581"/>
      <c r="F40" s="1581"/>
      <c r="G40" s="1581"/>
      <c r="H40" s="1581"/>
      <c r="I40" s="1581"/>
      <c r="J40" s="1581"/>
      <c r="K40" s="1581"/>
      <c r="L40" s="1581"/>
    </row>
    <row r="43" spans="1:12" ht="75" customHeight="1">
      <c r="B43" s="1581" t="s">
        <v>208</v>
      </c>
      <c r="C43" s="1581"/>
      <c r="D43" s="1581"/>
      <c r="E43" s="1581"/>
      <c r="F43" s="1581"/>
      <c r="G43" s="1581"/>
      <c r="H43" s="1581"/>
      <c r="I43" s="1581"/>
      <c r="J43" s="1581"/>
      <c r="K43" s="1581"/>
      <c r="L43" s="1581"/>
    </row>
    <row r="683" spans="22:22">
      <c r="V683" s="302" t="s">
        <v>193</v>
      </c>
    </row>
  </sheetData>
  <mergeCells count="6">
    <mergeCell ref="A1:H1"/>
    <mergeCell ref="B4:L4"/>
    <mergeCell ref="B40:L40"/>
    <mergeCell ref="B43:L43"/>
    <mergeCell ref="A11:B11"/>
    <mergeCell ref="B21:E21"/>
  </mergeCells>
  <phoneticPr fontId="76" type="noConversion"/>
  <conditionalFormatting sqref="B21:E21">
    <cfRule type="cellIs" dxfId="16" priority="1" stopIfTrue="1" operator="equal">
      <formula>"ДИСПЕРСИИТЕ СА РАЗЛИЧНИ"</formula>
    </cfRule>
    <cfRule type="cellIs" dxfId="15" priority="2" stopIfTrue="1" operator="equal">
      <formula>"ДИСПЕРСИИТЕ СА СТАТИСТИЧЕСКИ НЕ РАЗЛИЧИМИ"</formula>
    </cfRule>
  </conditionalFormatting>
  <pageMargins left="0.75" right="0.75" top="1" bottom="1" header="0.5" footer="0.5"/>
  <pageSetup paperSize="9" orientation="portrait"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sheetPr codeName="Sheet37">
    <tabColor rgb="FFFF0000"/>
  </sheetPr>
  <dimension ref="A1:V684"/>
  <sheetViews>
    <sheetView topLeftCell="A31" workbookViewId="0">
      <selection activeCell="B18" sqref="B18"/>
    </sheetView>
  </sheetViews>
  <sheetFormatPr defaultRowHeight="12.75"/>
  <cols>
    <col min="1" max="1" width="18.83203125" customWidth="1"/>
    <col min="6" max="6" width="10" customWidth="1"/>
  </cols>
  <sheetData>
    <row r="1" spans="1:12" s="1017" customFormat="1" ht="18">
      <c r="A1" s="1529" t="s">
        <v>209</v>
      </c>
      <c r="B1" s="1529"/>
      <c r="C1" s="1529"/>
      <c r="D1" s="1529"/>
      <c r="E1" s="1529"/>
      <c r="F1" s="1529"/>
      <c r="G1" s="1529"/>
      <c r="H1" s="1529"/>
      <c r="I1" s="1529"/>
      <c r="J1" s="1529"/>
    </row>
    <row r="2" spans="1:12" s="1017" customFormat="1"/>
    <row r="3" spans="1:12" s="1017" customFormat="1" ht="37.5" customHeight="1">
      <c r="B3" s="1581" t="s">
        <v>222</v>
      </c>
      <c r="C3" s="1581"/>
      <c r="D3" s="1581"/>
      <c r="E3" s="1581"/>
      <c r="F3" s="1581"/>
      <c r="G3" s="1581"/>
      <c r="H3" s="1581"/>
      <c r="I3" s="1581"/>
      <c r="J3" s="1581"/>
      <c r="K3" s="1581"/>
      <c r="L3" s="1581"/>
    </row>
    <row r="6" spans="1:12">
      <c r="A6" s="1019" t="s">
        <v>845</v>
      </c>
      <c r="B6" s="1588" t="s">
        <v>223</v>
      </c>
      <c r="C6" s="1588"/>
      <c r="D6" s="1588"/>
      <c r="E6" s="1588"/>
      <c r="F6" s="1588"/>
      <c r="G6" s="1588"/>
      <c r="H6" s="390"/>
    </row>
    <row r="7" spans="1:12">
      <c r="A7" s="1019" t="s">
        <v>837</v>
      </c>
      <c r="B7" s="1193">
        <v>3.2</v>
      </c>
      <c r="C7" s="1193">
        <v>3</v>
      </c>
      <c r="D7" s="1193">
        <v>3.1</v>
      </c>
      <c r="E7" s="1193">
        <v>2.9</v>
      </c>
      <c r="F7" s="1193">
        <v>3.3</v>
      </c>
      <c r="G7" s="1193">
        <v>2.8</v>
      </c>
    </row>
    <row r="8" spans="1:12">
      <c r="A8" s="1019" t="s">
        <v>838</v>
      </c>
      <c r="B8" s="1193">
        <v>3.8</v>
      </c>
      <c r="C8" s="1193">
        <v>3.6</v>
      </c>
      <c r="D8" s="1193">
        <v>3.9</v>
      </c>
      <c r="E8" s="1193">
        <v>3.7</v>
      </c>
      <c r="F8" s="1193">
        <v>4</v>
      </c>
      <c r="G8" s="1193">
        <v>4.0999999999999996</v>
      </c>
    </row>
    <row r="9" spans="1:12">
      <c r="A9" s="1019" t="s">
        <v>839</v>
      </c>
      <c r="B9" s="1193">
        <v>4</v>
      </c>
      <c r="C9" s="1193">
        <v>3.9</v>
      </c>
      <c r="D9" s="1193">
        <v>4.2</v>
      </c>
      <c r="E9" s="1193">
        <v>4.0999999999999996</v>
      </c>
      <c r="F9" s="1193">
        <v>4.3</v>
      </c>
      <c r="G9" s="1193">
        <v>4.2</v>
      </c>
    </row>
    <row r="10" spans="1:12">
      <c r="A10" s="1019" t="s">
        <v>840</v>
      </c>
      <c r="B10" s="1193">
        <v>4.0999999999999996</v>
      </c>
      <c r="C10" s="1193">
        <v>4</v>
      </c>
      <c r="D10" s="1193">
        <v>3.9</v>
      </c>
      <c r="E10" s="1193">
        <v>4.2</v>
      </c>
      <c r="F10" s="1193">
        <v>4.25</v>
      </c>
      <c r="G10" s="1193">
        <v>4.4000000000000004</v>
      </c>
    </row>
    <row r="13" spans="1:12">
      <c r="A13" t="s">
        <v>372</v>
      </c>
    </row>
    <row r="15" spans="1:12" ht="13.5" thickBot="1">
      <c r="A15" t="s">
        <v>373</v>
      </c>
    </row>
    <row r="16" spans="1:12">
      <c r="A16" s="69" t="s">
        <v>374</v>
      </c>
      <c r="B16" s="69" t="s">
        <v>375</v>
      </c>
      <c r="C16" s="69" t="s">
        <v>376</v>
      </c>
      <c r="D16" s="69" t="s">
        <v>377</v>
      </c>
      <c r="E16" s="69" t="s">
        <v>378</v>
      </c>
    </row>
    <row r="17" spans="1:9">
      <c r="A17" s="67" t="s">
        <v>837</v>
      </c>
      <c r="B17" s="67">
        <v>6</v>
      </c>
      <c r="C17" s="67">
        <v>18.3</v>
      </c>
      <c r="D17" s="67">
        <v>3.05</v>
      </c>
      <c r="E17" s="67">
        <v>3.4999999999999434E-2</v>
      </c>
    </row>
    <row r="18" spans="1:9">
      <c r="A18" s="67" t="s">
        <v>838</v>
      </c>
      <c r="B18" s="67">
        <v>6</v>
      </c>
      <c r="C18" s="67">
        <v>23.1</v>
      </c>
      <c r="D18" s="67">
        <v>3.85</v>
      </c>
      <c r="E18" s="67">
        <v>3.4999999999999434E-2</v>
      </c>
    </row>
    <row r="19" spans="1:9">
      <c r="A19" s="67" t="s">
        <v>839</v>
      </c>
      <c r="B19" s="67">
        <v>6</v>
      </c>
      <c r="C19" s="67">
        <v>24.7</v>
      </c>
      <c r="D19" s="67">
        <v>4.1166666666666671</v>
      </c>
      <c r="E19" s="67">
        <v>2.1666666666661172E-2</v>
      </c>
    </row>
    <row r="20" spans="1:9" ht="13.5" thickBot="1">
      <c r="A20" s="68" t="s">
        <v>840</v>
      </c>
      <c r="B20" s="68">
        <v>6</v>
      </c>
      <c r="C20" s="68">
        <v>24.85</v>
      </c>
      <c r="D20" s="68">
        <v>4.1416666666666666</v>
      </c>
      <c r="E20" s="68">
        <v>3.2416666666665608E-2</v>
      </c>
    </row>
    <row r="23" spans="1:9" ht="13.5" thickBot="1">
      <c r="A23" t="s">
        <v>379</v>
      </c>
    </row>
    <row r="24" spans="1:9">
      <c r="A24" s="69" t="s">
        <v>380</v>
      </c>
      <c r="B24" s="69" t="s">
        <v>381</v>
      </c>
      <c r="C24" s="69" t="s">
        <v>382</v>
      </c>
      <c r="D24" s="69" t="s">
        <v>383</v>
      </c>
      <c r="E24" s="69" t="s">
        <v>384</v>
      </c>
      <c r="F24" s="69" t="s">
        <v>385</v>
      </c>
      <c r="G24" s="69" t="s">
        <v>386</v>
      </c>
    </row>
    <row r="25" spans="1:9">
      <c r="A25" s="67" t="s">
        <v>387</v>
      </c>
      <c r="B25" s="67">
        <v>4.6894791666666684</v>
      </c>
      <c r="C25" s="67">
        <v>3</v>
      </c>
      <c r="D25" s="67">
        <v>1.5631597222222229</v>
      </c>
      <c r="E25" s="67">
        <v>50.390642489366471</v>
      </c>
      <c r="F25" s="67">
        <v>1.6588287265909115E-9</v>
      </c>
      <c r="G25" s="67">
        <v>3.0983926535554929</v>
      </c>
    </row>
    <row r="26" spans="1:9">
      <c r="A26" s="67" t="s">
        <v>388</v>
      </c>
      <c r="B26" s="67">
        <v>0.62041666666666684</v>
      </c>
      <c r="C26" s="67">
        <v>20</v>
      </c>
      <c r="D26" s="67">
        <v>3.1020833333333341E-2</v>
      </c>
      <c r="E26" s="67"/>
      <c r="F26" s="67"/>
      <c r="G26" s="67"/>
    </row>
    <row r="27" spans="1:9">
      <c r="A27" s="67"/>
      <c r="B27" s="67"/>
      <c r="C27" s="67"/>
      <c r="D27" s="67"/>
      <c r="E27" s="67"/>
      <c r="F27" s="67"/>
      <c r="G27" s="67"/>
      <c r="H27" s="67"/>
      <c r="I27" s="67"/>
    </row>
    <row r="28" spans="1:9" ht="13.5" thickBot="1">
      <c r="A28" s="68" t="s">
        <v>389</v>
      </c>
      <c r="B28" s="68">
        <v>5.3098958333333357</v>
      </c>
      <c r="C28" s="68">
        <v>23</v>
      </c>
      <c r="D28" s="68"/>
      <c r="E28" s="68"/>
      <c r="F28" s="68"/>
      <c r="G28" s="68"/>
      <c r="H28" s="67"/>
      <c r="I28" s="67"/>
    </row>
    <row r="29" spans="1:9">
      <c r="A29" s="67"/>
      <c r="B29" s="67"/>
      <c r="C29" s="67"/>
      <c r="D29" s="67"/>
      <c r="E29" s="67"/>
      <c r="F29" s="67"/>
      <c r="G29" s="67"/>
      <c r="H29" s="67"/>
      <c r="I29" s="67"/>
    </row>
    <row r="30" spans="1:9">
      <c r="A30" s="67"/>
      <c r="B30" s="67"/>
      <c r="C30" s="67"/>
      <c r="D30" s="67"/>
      <c r="E30" s="67"/>
      <c r="F30" s="67"/>
      <c r="G30" s="67"/>
      <c r="H30" s="67"/>
      <c r="I30" s="67"/>
    </row>
    <row r="31" spans="1:9">
      <c r="A31" s="67"/>
      <c r="B31" s="67"/>
      <c r="C31" s="67"/>
      <c r="D31" s="67"/>
      <c r="E31" s="67"/>
      <c r="F31" s="67"/>
      <c r="G31" s="67"/>
      <c r="H31" s="67"/>
      <c r="I31" s="67"/>
    </row>
    <row r="32" spans="1:9">
      <c r="A32" s="67"/>
      <c r="B32" s="67"/>
      <c r="C32" s="67"/>
      <c r="D32" s="67"/>
      <c r="E32" s="67"/>
      <c r="F32" s="67"/>
      <c r="G32" s="67"/>
      <c r="H32" s="67"/>
      <c r="I32" s="67"/>
    </row>
    <row r="33" spans="1:9">
      <c r="A33" s="67"/>
      <c r="B33" s="67"/>
      <c r="C33" s="67"/>
      <c r="D33" s="67"/>
      <c r="E33" s="67"/>
      <c r="F33" s="67"/>
      <c r="G33" s="67"/>
      <c r="H33" s="67"/>
      <c r="I33" s="67"/>
    </row>
    <row r="34" spans="1:9">
      <c r="A34" s="67"/>
      <c r="B34" s="67"/>
      <c r="C34" s="67"/>
      <c r="D34" s="67"/>
      <c r="E34" s="67"/>
      <c r="F34" s="67"/>
      <c r="G34" s="67"/>
      <c r="H34" s="67"/>
      <c r="I34" s="67"/>
    </row>
    <row r="35" spans="1:9">
      <c r="A35" s="67"/>
      <c r="B35" s="67"/>
      <c r="C35" s="67"/>
      <c r="D35" s="67"/>
      <c r="E35" s="67"/>
      <c r="F35" s="67"/>
      <c r="G35" s="67"/>
      <c r="H35" s="67"/>
      <c r="I35" s="67"/>
    </row>
    <row r="36" spans="1:9">
      <c r="A36" s="1019" t="s">
        <v>845</v>
      </c>
      <c r="B36" s="1588" t="s">
        <v>223</v>
      </c>
      <c r="C36" s="1588"/>
      <c r="D36" s="1588"/>
      <c r="E36" s="1588"/>
      <c r="F36" s="1588"/>
      <c r="G36" s="1588"/>
      <c r="H36" s="67"/>
      <c r="I36" s="67"/>
    </row>
    <row r="37" spans="1:9">
      <c r="A37" s="1019" t="s">
        <v>838</v>
      </c>
      <c r="B37" s="1193">
        <v>3.8</v>
      </c>
      <c r="C37" s="1193">
        <v>3.6</v>
      </c>
      <c r="D37" s="1193">
        <v>3.9</v>
      </c>
      <c r="E37" s="1193">
        <v>3.7</v>
      </c>
      <c r="F37" s="1193">
        <v>4</v>
      </c>
      <c r="G37" s="1193">
        <v>4.0999999999999996</v>
      </c>
      <c r="H37" s="67"/>
      <c r="I37" s="67"/>
    </row>
    <row r="38" spans="1:9">
      <c r="A38" s="1019" t="s">
        <v>839</v>
      </c>
      <c r="B38" s="1193">
        <v>4</v>
      </c>
      <c r="C38" s="1193">
        <v>3.9</v>
      </c>
      <c r="D38" s="1193">
        <v>4.2</v>
      </c>
      <c r="E38" s="1193">
        <v>4.0999999999999996</v>
      </c>
      <c r="F38" s="1193">
        <v>4.3</v>
      </c>
      <c r="G38" s="1193">
        <v>4.2</v>
      </c>
      <c r="H38" s="67"/>
      <c r="I38" s="67"/>
    </row>
    <row r="39" spans="1:9">
      <c r="A39" s="1019" t="s">
        <v>840</v>
      </c>
      <c r="B39" s="1193">
        <v>4.0999999999999996</v>
      </c>
      <c r="C39" s="1193">
        <v>4</v>
      </c>
      <c r="D39" s="1193">
        <v>3.9</v>
      </c>
      <c r="E39" s="1193">
        <v>4.2</v>
      </c>
      <c r="F39" s="1193">
        <v>4.25</v>
      </c>
      <c r="G39" s="1193">
        <v>4.4000000000000004</v>
      </c>
    </row>
    <row r="42" spans="1:9">
      <c r="A42" t="s">
        <v>372</v>
      </c>
    </row>
    <row r="44" spans="1:9" ht="13.5" thickBot="1">
      <c r="A44" t="s">
        <v>373</v>
      </c>
    </row>
    <row r="45" spans="1:9">
      <c r="A45" s="69" t="s">
        <v>374</v>
      </c>
      <c r="B45" s="69" t="s">
        <v>375</v>
      </c>
      <c r="C45" s="69" t="s">
        <v>376</v>
      </c>
      <c r="D45" s="69" t="s">
        <v>377</v>
      </c>
      <c r="E45" s="69" t="s">
        <v>378</v>
      </c>
    </row>
    <row r="46" spans="1:9">
      <c r="A46" s="67" t="s">
        <v>838</v>
      </c>
      <c r="B46" s="67">
        <v>6</v>
      </c>
      <c r="C46" s="67">
        <v>23.1</v>
      </c>
      <c r="D46" s="67">
        <v>3.85</v>
      </c>
      <c r="E46" s="67">
        <v>3.4999999999999434E-2</v>
      </c>
    </row>
    <row r="47" spans="1:9">
      <c r="A47" s="67" t="s">
        <v>839</v>
      </c>
      <c r="B47" s="67">
        <v>6</v>
      </c>
      <c r="C47" s="67">
        <v>24.7</v>
      </c>
      <c r="D47" s="67">
        <v>4.1166666666666671</v>
      </c>
      <c r="E47" s="67">
        <v>2.1666666666661172E-2</v>
      </c>
    </row>
    <row r="48" spans="1:9" ht="13.5" thickBot="1">
      <c r="A48" s="68" t="s">
        <v>840</v>
      </c>
      <c r="B48" s="68">
        <v>6</v>
      </c>
      <c r="C48" s="68">
        <v>24.85</v>
      </c>
      <c r="D48" s="68">
        <v>4.1416666666666666</v>
      </c>
      <c r="E48" s="68">
        <v>3.2416666666665608E-2</v>
      </c>
    </row>
    <row r="51" spans="1:7" ht="13.5" thickBot="1">
      <c r="A51" t="s">
        <v>379</v>
      </c>
    </row>
    <row r="52" spans="1:7">
      <c r="A52" s="69" t="s">
        <v>380</v>
      </c>
      <c r="B52" s="69" t="s">
        <v>381</v>
      </c>
      <c r="C52" s="69" t="s">
        <v>382</v>
      </c>
      <c r="D52" s="69" t="s">
        <v>383</v>
      </c>
      <c r="E52" s="69" t="s">
        <v>384</v>
      </c>
      <c r="F52" s="69" t="s">
        <v>385</v>
      </c>
      <c r="G52" s="69" t="s">
        <v>386</v>
      </c>
    </row>
    <row r="53" spans="1:7">
      <c r="A53" s="67" t="s">
        <v>387</v>
      </c>
      <c r="B53" s="67">
        <v>0.3136111111110722</v>
      </c>
      <c r="C53" s="67">
        <v>2</v>
      </c>
      <c r="D53" s="67">
        <v>0.1568055555555361</v>
      </c>
      <c r="E53" s="67">
        <v>5.2806361085123958</v>
      </c>
      <c r="F53" s="67">
        <v>1.8357602100884867E-2</v>
      </c>
      <c r="G53" s="67">
        <v>3.6823166738031432</v>
      </c>
    </row>
    <row r="54" spans="1:7">
      <c r="A54" s="67" t="s">
        <v>388</v>
      </c>
      <c r="B54" s="67">
        <v>0.44541666666663104</v>
      </c>
      <c r="C54" s="67">
        <v>15</v>
      </c>
      <c r="D54" s="67">
        <v>2.969444444444207E-2</v>
      </c>
      <c r="E54" s="67"/>
      <c r="F54" s="67"/>
      <c r="G54" s="67"/>
    </row>
    <row r="55" spans="1:7">
      <c r="A55" s="67"/>
      <c r="B55" s="67"/>
      <c r="C55" s="67"/>
      <c r="D55" s="67"/>
      <c r="E55" s="67"/>
      <c r="F55" s="67"/>
      <c r="G55" s="67"/>
    </row>
    <row r="56" spans="1:7" ht="13.5" thickBot="1">
      <c r="A56" s="68" t="s">
        <v>389</v>
      </c>
      <c r="B56" s="68">
        <v>0.75902777777770325</v>
      </c>
      <c r="C56" s="68">
        <v>17</v>
      </c>
      <c r="D56" s="68"/>
      <c r="E56" s="68"/>
      <c r="F56" s="68"/>
      <c r="G56" s="68"/>
    </row>
    <row r="684" spans="22:22">
      <c r="V684" t="s">
        <v>193</v>
      </c>
    </row>
  </sheetData>
  <mergeCells count="4">
    <mergeCell ref="B6:G6"/>
    <mergeCell ref="A1:J1"/>
    <mergeCell ref="B3:L3"/>
    <mergeCell ref="B36:G36"/>
  </mergeCells>
  <phoneticPr fontId="25" type="noConversion"/>
  <pageMargins left="0.75" right="0.75" top="1" bottom="1" header="0.5" footer="0.5"/>
  <headerFooter alignWithMargins="0"/>
  <drawing r:id="rId1"/>
  <legacyDrawing r:id="rId2"/>
</worksheet>
</file>

<file path=xl/worksheets/sheet29.xml><?xml version="1.0" encoding="utf-8"?>
<worksheet xmlns="http://schemas.openxmlformats.org/spreadsheetml/2006/main" xmlns:r="http://schemas.openxmlformats.org/officeDocument/2006/relationships">
  <sheetPr codeName="Sheet4">
    <tabColor theme="7" tint="-0.249977111117893"/>
  </sheetPr>
  <dimension ref="A1:AI975"/>
  <sheetViews>
    <sheetView topLeftCell="A13" workbookViewId="0">
      <selection activeCell="M13" sqref="M13"/>
    </sheetView>
  </sheetViews>
  <sheetFormatPr defaultRowHeight="12.75"/>
  <cols>
    <col min="1" max="1" width="9.5" bestFit="1" customWidth="1"/>
    <col min="3" max="4" width="9.5" bestFit="1" customWidth="1"/>
    <col min="5" max="5" width="11.5" bestFit="1" customWidth="1"/>
    <col min="6" max="8" width="9.5" bestFit="1" customWidth="1"/>
    <col min="11" max="11" width="8.1640625" customWidth="1"/>
    <col min="12" max="12" width="12.1640625" customWidth="1"/>
    <col min="13" max="13" width="21.5" bestFit="1" customWidth="1"/>
    <col min="14" max="14" width="17.33203125" customWidth="1"/>
    <col min="25" max="25" width="13" bestFit="1" customWidth="1"/>
    <col min="31" max="31" width="5" style="6" customWidth="1"/>
    <col min="32" max="32" width="5.83203125" style="6" customWidth="1"/>
    <col min="33" max="33" width="7" style="6" customWidth="1"/>
    <col min="34" max="34" width="6.5" style="6" customWidth="1"/>
  </cols>
  <sheetData>
    <row r="1" spans="1:35" ht="18">
      <c r="A1" s="1529" t="s">
        <v>812</v>
      </c>
      <c r="B1" s="1529"/>
      <c r="C1" s="1529"/>
      <c r="D1" s="1529"/>
      <c r="E1" s="1529"/>
      <c r="F1" s="1529"/>
      <c r="G1" s="1529"/>
      <c r="H1" s="1529"/>
      <c r="U1" s="1496"/>
      <c r="V1" s="1496"/>
      <c r="W1" s="1496"/>
      <c r="X1" s="1496"/>
      <c r="Y1" s="1496"/>
      <c r="Z1" s="1496"/>
      <c r="AA1" s="1496"/>
      <c r="AB1" s="1496"/>
      <c r="AC1" s="1496"/>
      <c r="AD1" s="1496"/>
      <c r="AE1" s="1497"/>
      <c r="AF1" s="1497"/>
      <c r="AG1" s="1497"/>
      <c r="AH1" s="1497"/>
      <c r="AI1" s="1496"/>
    </row>
    <row r="2" spans="1:35">
      <c r="U2" s="1496"/>
      <c r="V2" s="1496"/>
      <c r="W2" s="1496"/>
      <c r="X2" s="1496"/>
      <c r="Y2" s="1496"/>
      <c r="Z2" s="1496"/>
      <c r="AA2" s="1496"/>
      <c r="AB2" s="1496"/>
      <c r="AC2" s="1496"/>
      <c r="AD2" s="1496"/>
      <c r="AE2" s="1498" t="s">
        <v>341</v>
      </c>
      <c r="AF2" s="1498" t="s">
        <v>340</v>
      </c>
      <c r="AG2" s="1498" t="s">
        <v>297</v>
      </c>
      <c r="AH2" s="1498" t="s">
        <v>298</v>
      </c>
      <c r="AI2" s="1496"/>
    </row>
    <row r="3" spans="1:35" ht="13.5" thickBot="1">
      <c r="O3" s="789"/>
      <c r="P3" s="789"/>
      <c r="S3" s="789"/>
      <c r="T3" s="789"/>
      <c r="U3" s="1496"/>
      <c r="V3" s="1496"/>
      <c r="W3" s="1496"/>
      <c r="X3" s="1496"/>
      <c r="Y3" s="1496"/>
      <c r="Z3" s="1496"/>
      <c r="AA3" s="1496"/>
      <c r="AB3" s="1496"/>
      <c r="AC3" s="1496"/>
      <c r="AD3" s="1496"/>
      <c r="AE3" s="1498"/>
      <c r="AF3" s="1498"/>
      <c r="AG3" s="1498"/>
      <c r="AH3" s="1498"/>
      <c r="AI3" s="1496"/>
    </row>
    <row r="4" spans="1:35" ht="13.5" thickBot="1">
      <c r="A4" s="380">
        <v>0</v>
      </c>
      <c r="B4" s="2" t="s">
        <v>302</v>
      </c>
      <c r="C4" s="82">
        <f>A4/10</f>
        <v>0</v>
      </c>
      <c r="E4" s="2" t="s">
        <v>301</v>
      </c>
      <c r="F4" s="82">
        <f>G6*H6</f>
        <v>3</v>
      </c>
      <c r="O4" s="789"/>
      <c r="P4" s="789"/>
      <c r="S4" s="789"/>
      <c r="T4" s="789"/>
      <c r="U4" s="1496"/>
      <c r="V4" s="1496"/>
      <c r="W4" s="1499" t="s">
        <v>342</v>
      </c>
      <c r="X4" s="1496" t="s">
        <v>420</v>
      </c>
      <c r="Y4" s="1496" t="s">
        <v>421</v>
      </c>
      <c r="Z4" s="1496" t="s">
        <v>422</v>
      </c>
      <c r="AA4" s="1496" t="s">
        <v>423</v>
      </c>
      <c r="AB4" s="1496"/>
      <c r="AC4" s="1496"/>
      <c r="AD4" s="1496"/>
      <c r="AE4" s="1497">
        <v>-4</v>
      </c>
      <c r="AF4" s="1497">
        <f t="shared" ref="AF4:AF44" si="0">AE4+$C$4</f>
        <v>-4</v>
      </c>
      <c r="AG4" s="1497">
        <f t="shared" ref="AG4:AG35" si="1">NORMDIST(AF4,$C$4,$C$5,1)</f>
        <v>3.1671241836783715E-5</v>
      </c>
      <c r="AH4" s="1497">
        <f t="shared" ref="AH4:AH44" si="2">NORMDIST(AF4,$C$4,$C$5,FALSE)</f>
        <v>1.3383022576488534E-4</v>
      </c>
      <c r="AI4" s="1496"/>
    </row>
    <row r="5" spans="1:35" ht="13.5" thickBot="1">
      <c r="B5" s="3" t="s">
        <v>303</v>
      </c>
      <c r="C5" s="82">
        <f>A6*0.5</f>
        <v>1</v>
      </c>
      <c r="D5" s="379" t="s">
        <v>813</v>
      </c>
      <c r="E5" s="3" t="s">
        <v>304</v>
      </c>
      <c r="F5" s="84">
        <f>G5*0.05</f>
        <v>1</v>
      </c>
      <c r="G5">
        <v>20</v>
      </c>
      <c r="O5" s="789"/>
      <c r="P5" s="789"/>
      <c r="S5" s="789"/>
      <c r="T5" s="789"/>
      <c r="U5" s="1496"/>
      <c r="V5" s="1496"/>
      <c r="W5" s="1496">
        <v>-4</v>
      </c>
      <c r="X5" s="1496">
        <f>W5+$C$4</f>
        <v>-4</v>
      </c>
      <c r="Y5" s="1496">
        <f>NORMDIST(X5,$C$4,$C$5,0)</f>
        <v>1.3383022576488534E-4</v>
      </c>
      <c r="Z5" s="1496">
        <f>W5+$F$4</f>
        <v>-1</v>
      </c>
      <c r="AA5" s="1496">
        <f>NORMDIST(Z5,$F$4,$F$5,0)</f>
        <v>1.3383022576488534E-4</v>
      </c>
      <c r="AB5" s="1496"/>
      <c r="AC5" s="1496"/>
      <c r="AD5" s="1496"/>
      <c r="AE5" s="1497">
        <v>-3.8</v>
      </c>
      <c r="AF5" s="1497">
        <f t="shared" si="0"/>
        <v>-3.8</v>
      </c>
      <c r="AG5" s="1497">
        <f t="shared" si="1"/>
        <v>7.2348043924419514E-5</v>
      </c>
      <c r="AH5" s="1497">
        <f t="shared" si="2"/>
        <v>2.9194692579146022E-4</v>
      </c>
      <c r="AI5" s="1496"/>
    </row>
    <row r="6" spans="1:35" ht="13.5" thickBot="1">
      <c r="A6">
        <v>2</v>
      </c>
      <c r="B6" s="3" t="s">
        <v>300</v>
      </c>
      <c r="C6" s="4">
        <v>5</v>
      </c>
      <c r="D6" s="379">
        <f>C4+3*C5</f>
        <v>3</v>
      </c>
      <c r="E6" s="7"/>
      <c r="F6" s="380">
        <v>2</v>
      </c>
      <c r="G6" s="380">
        <v>30</v>
      </c>
      <c r="H6" s="380">
        <v>0.1</v>
      </c>
      <c r="I6" s="380"/>
      <c r="O6" s="789"/>
      <c r="P6" s="789"/>
      <c r="S6" s="789"/>
      <c r="T6" s="789"/>
      <c r="U6" s="1496"/>
      <c r="V6" s="1496"/>
      <c r="W6" s="1496">
        <v>-3.9</v>
      </c>
      <c r="X6" s="1496">
        <f t="shared" ref="X6:X69" si="3">W6+$C$4</f>
        <v>-3.9</v>
      </c>
      <c r="Y6" s="1496">
        <f>NORMDIST(X6,$C$4,$C$5,0)</f>
        <v>1.9865547139277269E-4</v>
      </c>
      <c r="Z6" s="1496">
        <f t="shared" ref="Z6:Z69" si="4">W6+$F$4</f>
        <v>-0.89999999999999991</v>
      </c>
      <c r="AA6" s="1496">
        <f t="shared" ref="AA6:AA69" si="5">NORMDIST(Z6,$F$4,$F$5,0)</f>
        <v>1.9865547139277269E-4</v>
      </c>
      <c r="AB6" s="1496"/>
      <c r="AC6" s="1496"/>
      <c r="AD6" s="1496"/>
      <c r="AE6" s="1497">
        <v>-3.6</v>
      </c>
      <c r="AF6" s="1497">
        <f t="shared" si="0"/>
        <v>-3.6</v>
      </c>
      <c r="AG6" s="1497">
        <f t="shared" si="1"/>
        <v>1.591085901577749E-4</v>
      </c>
      <c r="AH6" s="1497">
        <f t="shared" si="2"/>
        <v>6.1190193011377179E-4</v>
      </c>
      <c r="AI6" s="1496"/>
    </row>
    <row r="7" spans="1:35" ht="19.5">
      <c r="E7" s="7"/>
      <c r="F7" s="380">
        <v>13</v>
      </c>
      <c r="G7" s="380"/>
      <c r="H7" s="380"/>
      <c r="I7" s="380"/>
      <c r="K7" s="790" t="s">
        <v>393</v>
      </c>
      <c r="L7" s="761"/>
      <c r="O7" s="789"/>
      <c r="P7" s="789"/>
      <c r="S7" s="789"/>
      <c r="T7" s="789"/>
      <c r="U7" s="1496"/>
      <c r="V7" s="1496"/>
      <c r="W7" s="1496">
        <v>-3.8</v>
      </c>
      <c r="X7" s="1496">
        <f t="shared" si="3"/>
        <v>-3.8</v>
      </c>
      <c r="Y7" s="1496">
        <f>NORMDIST(X7,$C$4,$C$5,0)</f>
        <v>2.9194692579146022E-4</v>
      </c>
      <c r="Z7" s="1496">
        <f t="shared" si="4"/>
        <v>-0.79999999999999982</v>
      </c>
      <c r="AA7" s="1496">
        <f t="shared" si="5"/>
        <v>2.9194692579146022E-4</v>
      </c>
      <c r="AB7" s="1496"/>
      <c r="AC7" s="1496"/>
      <c r="AD7" s="1496"/>
      <c r="AE7" s="1497">
        <v>-3.4</v>
      </c>
      <c r="AF7" s="1497">
        <f t="shared" si="0"/>
        <v>-3.4</v>
      </c>
      <c r="AG7" s="1497">
        <f t="shared" si="1"/>
        <v>3.3692926567652215E-4</v>
      </c>
      <c r="AH7" s="1497">
        <f t="shared" si="2"/>
        <v>1.2322191684730197E-3</v>
      </c>
      <c r="AI7" s="1496"/>
    </row>
    <row r="8" spans="1:35">
      <c r="E8" s="7"/>
      <c r="O8" s="789"/>
      <c r="P8" s="789"/>
      <c r="S8" s="789"/>
      <c r="T8" s="789"/>
      <c r="U8" s="1496"/>
      <c r="V8" s="1496"/>
      <c r="W8" s="1496">
        <v>-3.7</v>
      </c>
      <c r="X8" s="1496">
        <f t="shared" si="3"/>
        <v>-3.7</v>
      </c>
      <c r="Y8" s="1496">
        <f>NORMDIST(X8,$C$4,$C$5,0)</f>
        <v>4.2478027055075138E-4</v>
      </c>
      <c r="Z8" s="1496">
        <f t="shared" si="4"/>
        <v>-0.70000000000000018</v>
      </c>
      <c r="AA8" s="1496">
        <f t="shared" si="5"/>
        <v>4.2478027055075138E-4</v>
      </c>
      <c r="AB8" s="1496"/>
      <c r="AC8" s="1496"/>
      <c r="AD8" s="1496"/>
      <c r="AE8" s="1497">
        <v>-3.2</v>
      </c>
      <c r="AF8" s="1497">
        <f t="shared" si="0"/>
        <v>-3.2</v>
      </c>
      <c r="AG8" s="1497">
        <f t="shared" si="1"/>
        <v>6.8713793791586042E-4</v>
      </c>
      <c r="AH8" s="1497">
        <f t="shared" si="2"/>
        <v>2.38408820146484E-3</v>
      </c>
      <c r="AI8" s="1496"/>
    </row>
    <row r="9" spans="1:35">
      <c r="E9" s="7"/>
      <c r="O9" s="789"/>
      <c r="P9" s="789"/>
      <c r="S9" s="789"/>
      <c r="T9" s="789"/>
      <c r="U9" s="1496"/>
      <c r="V9" s="1496"/>
      <c r="W9" s="1496">
        <v>-3.6</v>
      </c>
      <c r="X9" s="1496">
        <f t="shared" si="3"/>
        <v>-3.6</v>
      </c>
      <c r="Y9" s="1496">
        <f t="shared" ref="Y9:Y69" si="6">NORMDIST(X9,$C$4,$C$5,0)</f>
        <v>6.1190193011377179E-4</v>
      </c>
      <c r="Z9" s="1496">
        <f t="shared" si="4"/>
        <v>-0.60000000000000009</v>
      </c>
      <c r="AA9" s="1496">
        <f t="shared" si="5"/>
        <v>6.1190193011377179E-4</v>
      </c>
      <c r="AB9" s="1496"/>
      <c r="AC9" s="1496"/>
      <c r="AD9" s="1496"/>
      <c r="AE9" s="1497">
        <v>-3</v>
      </c>
      <c r="AF9" s="1497">
        <f t="shared" si="0"/>
        <v>-3</v>
      </c>
      <c r="AG9" s="1497">
        <f t="shared" si="1"/>
        <v>1.3498980316301035E-3</v>
      </c>
      <c r="AH9" s="1497">
        <f t="shared" si="2"/>
        <v>4.4318484119380067E-3</v>
      </c>
      <c r="AI9" s="1496"/>
    </row>
    <row r="10" spans="1:35">
      <c r="E10" s="7"/>
      <c r="O10" s="789"/>
      <c r="P10" s="789"/>
      <c r="S10" s="789"/>
      <c r="T10" s="789"/>
      <c r="U10" s="1496"/>
      <c r="V10" s="1496"/>
      <c r="W10" s="1496">
        <v>-3.5</v>
      </c>
      <c r="X10" s="1496">
        <f t="shared" si="3"/>
        <v>-3.5</v>
      </c>
      <c r="Y10" s="1496">
        <f t="shared" si="6"/>
        <v>8.7268269504575994E-4</v>
      </c>
      <c r="Z10" s="1496">
        <f t="shared" si="4"/>
        <v>-0.5</v>
      </c>
      <c r="AA10" s="1496">
        <f t="shared" si="5"/>
        <v>8.7268269504575994E-4</v>
      </c>
      <c r="AB10" s="1496"/>
      <c r="AC10" s="1496"/>
      <c r="AD10" s="1496"/>
      <c r="AE10" s="1497">
        <v>-2.8</v>
      </c>
      <c r="AF10" s="1497">
        <f t="shared" si="0"/>
        <v>-2.8</v>
      </c>
      <c r="AG10" s="1497">
        <f t="shared" si="1"/>
        <v>2.5551303304278683E-3</v>
      </c>
      <c r="AH10" s="1497">
        <f t="shared" si="2"/>
        <v>7.9154515829799668E-3</v>
      </c>
      <c r="AI10" s="1496"/>
    </row>
    <row r="11" spans="1:35">
      <c r="E11" s="7"/>
      <c r="O11" s="789"/>
      <c r="P11" s="789"/>
      <c r="S11" s="789"/>
      <c r="T11" s="789"/>
      <c r="U11" s="1496"/>
      <c r="V11" s="1496"/>
      <c r="W11" s="1496">
        <v>-3.4</v>
      </c>
      <c r="X11" s="1496">
        <f t="shared" si="3"/>
        <v>-3.4</v>
      </c>
      <c r="Y11" s="1496">
        <f t="shared" si="6"/>
        <v>1.2322191684730197E-3</v>
      </c>
      <c r="Z11" s="1496">
        <f t="shared" si="4"/>
        <v>-0.39999999999999991</v>
      </c>
      <c r="AA11" s="1496">
        <f t="shared" si="5"/>
        <v>1.2322191684730197E-3</v>
      </c>
      <c r="AB11" s="1496"/>
      <c r="AC11" s="1496"/>
      <c r="AD11" s="1496"/>
      <c r="AE11" s="1497">
        <v>-2.6</v>
      </c>
      <c r="AF11" s="1497">
        <f t="shared" si="0"/>
        <v>-2.6</v>
      </c>
      <c r="AG11" s="1497">
        <f t="shared" si="1"/>
        <v>4.661188023718732E-3</v>
      </c>
      <c r="AH11" s="1497">
        <f t="shared" si="2"/>
        <v>1.3582969233685611E-2</v>
      </c>
      <c r="AI11" s="1496"/>
    </row>
    <row r="12" spans="1:35">
      <c r="E12" s="7"/>
      <c r="O12" s="789"/>
      <c r="P12" s="789"/>
      <c r="S12" s="789"/>
      <c r="T12" s="789"/>
      <c r="U12" s="1496"/>
      <c r="V12" s="1496"/>
      <c r="W12" s="1496">
        <v>-3.3</v>
      </c>
      <c r="X12" s="1496">
        <f t="shared" si="3"/>
        <v>-3.3</v>
      </c>
      <c r="Y12" s="1496">
        <f t="shared" si="6"/>
        <v>1.722568939053681E-3</v>
      </c>
      <c r="Z12" s="1496">
        <f t="shared" si="4"/>
        <v>-0.29999999999999982</v>
      </c>
      <c r="AA12" s="1496">
        <f t="shared" si="5"/>
        <v>1.722568939053681E-3</v>
      </c>
      <c r="AB12" s="1496"/>
      <c r="AC12" s="1496"/>
      <c r="AD12" s="1496"/>
      <c r="AE12" s="1497">
        <v>-2.4</v>
      </c>
      <c r="AF12" s="1497">
        <f t="shared" si="0"/>
        <v>-2.4</v>
      </c>
      <c r="AG12" s="1497">
        <f t="shared" si="1"/>
        <v>8.1975359245960444E-3</v>
      </c>
      <c r="AH12" s="1497">
        <f t="shared" si="2"/>
        <v>2.2394530294842896E-2</v>
      </c>
      <c r="AI12" s="1496"/>
    </row>
    <row r="13" spans="1:35">
      <c r="E13" s="7"/>
      <c r="M13" t="s">
        <v>30</v>
      </c>
      <c r="O13" s="789"/>
      <c r="P13" s="789"/>
      <c r="S13" s="789"/>
      <c r="T13" s="789"/>
      <c r="U13" s="1496"/>
      <c r="V13" s="1496"/>
      <c r="W13" s="1496">
        <v>-3.2</v>
      </c>
      <c r="X13" s="1496">
        <f t="shared" si="3"/>
        <v>-3.2</v>
      </c>
      <c r="Y13" s="1496">
        <f t="shared" si="6"/>
        <v>2.38408820146484E-3</v>
      </c>
      <c r="Z13" s="1496">
        <f t="shared" si="4"/>
        <v>-0.20000000000000018</v>
      </c>
      <c r="AA13" s="1496">
        <f t="shared" si="5"/>
        <v>2.38408820146484E-3</v>
      </c>
      <c r="AB13" s="1496"/>
      <c r="AC13" s="1496"/>
      <c r="AD13" s="1496"/>
      <c r="AE13" s="1497">
        <v>-2.2000000000000002</v>
      </c>
      <c r="AF13" s="1497">
        <f t="shared" si="0"/>
        <v>-2.2000000000000002</v>
      </c>
      <c r="AG13" s="1497">
        <f t="shared" si="1"/>
        <v>1.390344751349859E-2</v>
      </c>
      <c r="AH13" s="1497">
        <f t="shared" si="2"/>
        <v>3.5474592846231418E-2</v>
      </c>
      <c r="AI13" s="1496"/>
    </row>
    <row r="14" spans="1:35">
      <c r="E14" s="7"/>
      <c r="O14" s="789"/>
      <c r="P14" s="789"/>
      <c r="Q14" s="789"/>
      <c r="R14" s="789"/>
      <c r="S14" s="789"/>
      <c r="T14" s="789"/>
      <c r="U14" s="1496"/>
      <c r="V14" s="1496"/>
      <c r="W14" s="1496">
        <v>-3.1</v>
      </c>
      <c r="X14" s="1496">
        <f t="shared" si="3"/>
        <v>-3.1</v>
      </c>
      <c r="Y14" s="1496">
        <f t="shared" si="6"/>
        <v>3.2668190561999178E-3</v>
      </c>
      <c r="Z14" s="1496">
        <f t="shared" si="4"/>
        <v>-0.10000000000000009</v>
      </c>
      <c r="AA14" s="1496">
        <f t="shared" si="5"/>
        <v>3.2668190561999178E-3</v>
      </c>
      <c r="AB14" s="1496"/>
      <c r="AC14" s="1496"/>
      <c r="AD14" s="1496"/>
      <c r="AE14" s="1497">
        <v>-2</v>
      </c>
      <c r="AF14" s="1497">
        <f t="shared" si="0"/>
        <v>-2</v>
      </c>
      <c r="AG14" s="1497">
        <f t="shared" si="1"/>
        <v>2.275013194817932E-2</v>
      </c>
      <c r="AH14" s="1497">
        <f t="shared" si="2"/>
        <v>5.3990966513188049E-2</v>
      </c>
      <c r="AI14" s="1496"/>
    </row>
    <row r="15" spans="1:35">
      <c r="E15" s="7"/>
      <c r="O15" s="789"/>
      <c r="P15" s="789"/>
      <c r="Q15" s="789"/>
      <c r="R15" s="789"/>
      <c r="S15" s="789"/>
      <c r="T15" s="789"/>
      <c r="U15" s="1496"/>
      <c r="V15" s="1496"/>
      <c r="W15" s="1496">
        <v>-3</v>
      </c>
      <c r="X15" s="1496">
        <f t="shared" si="3"/>
        <v>-3</v>
      </c>
      <c r="Y15" s="1496">
        <f t="shared" si="6"/>
        <v>4.4318484119380067E-3</v>
      </c>
      <c r="Z15" s="1496">
        <f t="shared" si="4"/>
        <v>0</v>
      </c>
      <c r="AA15" s="1496">
        <f t="shared" si="5"/>
        <v>4.4318484119380067E-3</v>
      </c>
      <c r="AB15" s="1496"/>
      <c r="AC15" s="1496"/>
      <c r="AD15" s="1496"/>
      <c r="AE15" s="1497">
        <v>-1.8</v>
      </c>
      <c r="AF15" s="1497">
        <f t="shared" si="0"/>
        <v>-1.8</v>
      </c>
      <c r="AG15" s="1497">
        <f t="shared" si="1"/>
        <v>3.5930319112925879E-2</v>
      </c>
      <c r="AH15" s="1497">
        <f t="shared" si="2"/>
        <v>7.8950158300894135E-2</v>
      </c>
      <c r="AI15" s="1496"/>
    </row>
    <row r="16" spans="1:35">
      <c r="E16" s="7"/>
      <c r="O16" s="789"/>
      <c r="P16" s="789"/>
      <c r="Q16" s="789"/>
      <c r="R16" s="789"/>
      <c r="S16" s="789"/>
      <c r="T16" s="789"/>
      <c r="U16" s="1496"/>
      <c r="V16" s="1496"/>
      <c r="W16" s="1496">
        <v>-2.9</v>
      </c>
      <c r="X16" s="1496">
        <f t="shared" si="3"/>
        <v>-2.9</v>
      </c>
      <c r="Y16" s="1496">
        <f t="shared" si="6"/>
        <v>5.9525324197758529E-3</v>
      </c>
      <c r="Z16" s="1496">
        <f t="shared" si="4"/>
        <v>0.10000000000000009</v>
      </c>
      <c r="AA16" s="1496">
        <f t="shared" si="5"/>
        <v>5.9525324197758529E-3</v>
      </c>
      <c r="AB16" s="1496"/>
      <c r="AC16" s="1496"/>
      <c r="AD16" s="1496"/>
      <c r="AE16" s="1497">
        <v>-1.6</v>
      </c>
      <c r="AF16" s="1497">
        <f t="shared" si="0"/>
        <v>-1.6</v>
      </c>
      <c r="AG16" s="1497">
        <f t="shared" si="1"/>
        <v>5.4799291699557995E-2</v>
      </c>
      <c r="AH16" s="1497">
        <f t="shared" si="2"/>
        <v>0.11092083467945553</v>
      </c>
      <c r="AI16" s="1496"/>
    </row>
    <row r="17" spans="5:35">
      <c r="E17" s="7"/>
      <c r="O17" s="789"/>
      <c r="P17" s="789"/>
      <c r="Q17" s="789"/>
      <c r="R17" s="789"/>
      <c r="S17" s="789"/>
      <c r="T17" s="789"/>
      <c r="U17" s="1496"/>
      <c r="V17" s="1496"/>
      <c r="W17" s="1496">
        <v>-2.8</v>
      </c>
      <c r="X17" s="1496">
        <f t="shared" si="3"/>
        <v>-2.8</v>
      </c>
      <c r="Y17" s="1496">
        <f t="shared" si="6"/>
        <v>7.9154515829799668E-3</v>
      </c>
      <c r="Z17" s="1496">
        <f t="shared" si="4"/>
        <v>0.20000000000000018</v>
      </c>
      <c r="AA17" s="1496">
        <f t="shared" si="5"/>
        <v>7.9154515829799668E-3</v>
      </c>
      <c r="AB17" s="1496"/>
      <c r="AC17" s="1496"/>
      <c r="AD17" s="1496"/>
      <c r="AE17" s="1497">
        <v>-1.4</v>
      </c>
      <c r="AF17" s="1497">
        <f t="shared" si="0"/>
        <v>-1.4</v>
      </c>
      <c r="AG17" s="1497">
        <f t="shared" si="1"/>
        <v>8.0756659233771177E-2</v>
      </c>
      <c r="AH17" s="1497">
        <f t="shared" si="2"/>
        <v>0.14972746563574485</v>
      </c>
      <c r="AI17" s="1496"/>
    </row>
    <row r="18" spans="5:35">
      <c r="E18" s="7"/>
      <c r="O18" s="789"/>
      <c r="P18" s="789"/>
      <c r="Q18" s="789"/>
      <c r="R18" s="789"/>
      <c r="S18" s="789"/>
      <c r="T18" s="789"/>
      <c r="U18" s="1496"/>
      <c r="V18" s="1496"/>
      <c r="W18" s="1496">
        <v>-2.7</v>
      </c>
      <c r="X18" s="1496">
        <f t="shared" si="3"/>
        <v>-2.7</v>
      </c>
      <c r="Y18" s="1496">
        <f t="shared" si="6"/>
        <v>1.042093481442259E-2</v>
      </c>
      <c r="Z18" s="1496">
        <f t="shared" si="4"/>
        <v>0.29999999999999982</v>
      </c>
      <c r="AA18" s="1496">
        <f t="shared" si="5"/>
        <v>1.042093481442259E-2</v>
      </c>
      <c r="AB18" s="1496"/>
      <c r="AC18" s="1496"/>
      <c r="AD18" s="1496"/>
      <c r="AE18" s="1497">
        <v>-1.2</v>
      </c>
      <c r="AF18" s="1497">
        <f t="shared" si="0"/>
        <v>-1.2</v>
      </c>
      <c r="AG18" s="1497">
        <f t="shared" si="1"/>
        <v>0.11506967022170822</v>
      </c>
      <c r="AH18" s="1497">
        <f t="shared" si="2"/>
        <v>0.19418605498321292</v>
      </c>
      <c r="AI18" s="1496"/>
    </row>
    <row r="19" spans="5:35" ht="15.75">
      <c r="E19" s="7"/>
      <c r="K19" s="1590" t="s">
        <v>1207</v>
      </c>
      <c r="L19" s="1590"/>
      <c r="M19" s="794">
        <f>NORMDIST(S23,C4,C5,TRUE)</f>
        <v>1</v>
      </c>
      <c r="P19" s="789"/>
      <c r="Q19" s="789"/>
      <c r="R19" s="789"/>
      <c r="S19" s="789"/>
      <c r="T19" s="789"/>
      <c r="U19" s="1496"/>
      <c r="V19" s="1496"/>
      <c r="W19" s="1496">
        <v>-2.6</v>
      </c>
      <c r="X19" s="1496">
        <f t="shared" si="3"/>
        <v>-2.6</v>
      </c>
      <c r="Y19" s="1496">
        <f t="shared" si="6"/>
        <v>1.3582969233685611E-2</v>
      </c>
      <c r="Z19" s="1496">
        <f t="shared" si="4"/>
        <v>0.39999999999999991</v>
      </c>
      <c r="AA19" s="1496">
        <f t="shared" si="5"/>
        <v>1.3582969233685611E-2</v>
      </c>
      <c r="AB19" s="1496"/>
      <c r="AC19" s="1496"/>
      <c r="AD19" s="1496"/>
      <c r="AE19" s="1497">
        <v>-1</v>
      </c>
      <c r="AF19" s="1497">
        <f t="shared" si="0"/>
        <v>-1</v>
      </c>
      <c r="AG19" s="1497">
        <f t="shared" si="1"/>
        <v>0.15865525393145707</v>
      </c>
      <c r="AH19" s="1497">
        <f t="shared" si="2"/>
        <v>0.24197072451914334</v>
      </c>
      <c r="AI19" s="1496"/>
    </row>
    <row r="20" spans="5:35" ht="15.75">
      <c r="E20" s="7"/>
      <c r="K20" s="1591" t="s">
        <v>1208</v>
      </c>
      <c r="L20" s="1591"/>
      <c r="M20" s="788">
        <f>1-M19</f>
        <v>0</v>
      </c>
      <c r="P20" s="789"/>
      <c r="Q20" s="789"/>
      <c r="R20" s="789"/>
      <c r="S20" s="789"/>
      <c r="T20" s="789"/>
      <c r="U20" s="1496"/>
      <c r="V20" s="1496"/>
      <c r="W20" s="1496">
        <v>-2.5</v>
      </c>
      <c r="X20" s="1496">
        <f t="shared" si="3"/>
        <v>-2.5</v>
      </c>
      <c r="Y20" s="1496">
        <f t="shared" si="6"/>
        <v>1.7528300493568537E-2</v>
      </c>
      <c r="Z20" s="1496">
        <f t="shared" si="4"/>
        <v>0.5</v>
      </c>
      <c r="AA20" s="1496">
        <f t="shared" si="5"/>
        <v>1.7528300493568537E-2</v>
      </c>
      <c r="AB20" s="1496"/>
      <c r="AC20" s="1496"/>
      <c r="AD20" s="1496"/>
      <c r="AE20" s="1497">
        <v>-0.8</v>
      </c>
      <c r="AF20" s="1497">
        <f t="shared" si="0"/>
        <v>-0.8</v>
      </c>
      <c r="AG20" s="1497">
        <f t="shared" si="1"/>
        <v>0.21185539858339675</v>
      </c>
      <c r="AH20" s="1497">
        <f t="shared" si="2"/>
        <v>0.28969155276148267</v>
      </c>
      <c r="AI20" s="1496"/>
    </row>
    <row r="21" spans="5:35" ht="15">
      <c r="E21" s="7"/>
      <c r="K21" s="1592" t="s">
        <v>1209</v>
      </c>
      <c r="L21" s="1592"/>
      <c r="M21" s="793">
        <f>2*M19-1</f>
        <v>1</v>
      </c>
      <c r="N21" s="380"/>
      <c r="O21" s="380"/>
      <c r="P21" s="380"/>
      <c r="Q21" s="380"/>
      <c r="R21" s="380"/>
      <c r="S21" s="380"/>
      <c r="T21" s="380"/>
      <c r="U21" s="1496"/>
      <c r="V21" s="1496"/>
      <c r="W21" s="1496">
        <v>-2.4</v>
      </c>
      <c r="X21" s="1496">
        <f t="shared" si="3"/>
        <v>-2.4</v>
      </c>
      <c r="Y21" s="1496">
        <f t="shared" si="6"/>
        <v>2.2394530294842896E-2</v>
      </c>
      <c r="Z21" s="1496">
        <f t="shared" si="4"/>
        <v>0.60000000000000009</v>
      </c>
      <c r="AA21" s="1496">
        <f t="shared" si="5"/>
        <v>2.2394530294842896E-2</v>
      </c>
      <c r="AB21" s="1496"/>
      <c r="AC21" s="1496"/>
      <c r="AD21" s="1496"/>
      <c r="AE21" s="1497">
        <v>-0.6</v>
      </c>
      <c r="AF21" s="1497">
        <f t="shared" si="0"/>
        <v>-0.6</v>
      </c>
      <c r="AG21" s="1497">
        <f t="shared" si="1"/>
        <v>0.27425311775007366</v>
      </c>
      <c r="AH21" s="1497">
        <f t="shared" si="2"/>
        <v>0.33322460289179962</v>
      </c>
      <c r="AI21" s="1496"/>
    </row>
    <row r="22" spans="5:35">
      <c r="E22" s="7"/>
      <c r="N22" s="380"/>
      <c r="O22" s="380"/>
      <c r="P22" s="380"/>
      <c r="Q22" s="1553" t="s">
        <v>1212</v>
      </c>
      <c r="R22" s="1553"/>
      <c r="S22" s="380"/>
      <c r="T22" s="380"/>
      <c r="U22" s="1589" t="s">
        <v>1211</v>
      </c>
      <c r="V22" s="1589"/>
      <c r="W22" s="1496">
        <v>-2.2999999999999998</v>
      </c>
      <c r="X22" s="1496">
        <f t="shared" si="3"/>
        <v>-2.2999999999999998</v>
      </c>
      <c r="Y22" s="1496">
        <f t="shared" si="6"/>
        <v>2.8327037741601183E-2</v>
      </c>
      <c r="Z22" s="1496">
        <f t="shared" si="4"/>
        <v>0.70000000000000018</v>
      </c>
      <c r="AA22" s="1496">
        <f t="shared" si="5"/>
        <v>2.8327037741601183E-2</v>
      </c>
      <c r="AB22" s="1496"/>
      <c r="AC22" s="1496"/>
      <c r="AD22" s="1496"/>
      <c r="AE22" s="1497">
        <v>-0.4</v>
      </c>
      <c r="AF22" s="1497">
        <f t="shared" si="0"/>
        <v>-0.4</v>
      </c>
      <c r="AG22" s="1497">
        <f t="shared" si="1"/>
        <v>0.34457825838967582</v>
      </c>
      <c r="AH22" s="1497">
        <f t="shared" si="2"/>
        <v>0.36827014030332328</v>
      </c>
      <c r="AI22" s="1496"/>
    </row>
    <row r="23" spans="5:35">
      <c r="E23" s="7"/>
      <c r="N23" s="380"/>
      <c r="O23" s="380" t="s">
        <v>1210</v>
      </c>
      <c r="P23" s="380"/>
      <c r="Q23" s="380">
        <f>$C$4</f>
        <v>0</v>
      </c>
      <c r="R23" s="795">
        <v>0</v>
      </c>
      <c r="S23" s="380">
        <v>10</v>
      </c>
      <c r="T23" s="795">
        <v>0</v>
      </c>
      <c r="U23" s="1496">
        <f>$F$4</f>
        <v>3</v>
      </c>
      <c r="V23" s="1500">
        <v>0</v>
      </c>
      <c r="W23" s="1496">
        <v>-2.2000000000000002</v>
      </c>
      <c r="X23" s="1496">
        <f t="shared" si="3"/>
        <v>-2.2000000000000002</v>
      </c>
      <c r="Y23" s="1496">
        <f t="shared" si="6"/>
        <v>3.5474592846231418E-2</v>
      </c>
      <c r="Z23" s="1496">
        <f t="shared" si="4"/>
        <v>0.79999999999999982</v>
      </c>
      <c r="AA23" s="1496">
        <f t="shared" si="5"/>
        <v>3.5474592846231418E-2</v>
      </c>
      <c r="AB23" s="1496"/>
      <c r="AC23" s="1496"/>
      <c r="AD23" s="1496"/>
      <c r="AE23" s="1497">
        <v>-0.2</v>
      </c>
      <c r="AF23" s="1497">
        <f t="shared" si="0"/>
        <v>-0.2</v>
      </c>
      <c r="AG23" s="1497">
        <f t="shared" si="1"/>
        <v>0.42074029056089701</v>
      </c>
      <c r="AH23" s="1497">
        <f t="shared" si="2"/>
        <v>0.39104269397545582</v>
      </c>
      <c r="AI23" s="1496"/>
    </row>
    <row r="24" spans="5:35">
      <c r="E24" s="7"/>
      <c r="N24" s="380"/>
      <c r="O24" s="380">
        <v>1</v>
      </c>
      <c r="P24" s="380"/>
      <c r="Q24" s="380">
        <f>$C$4</f>
        <v>0</v>
      </c>
      <c r="R24" s="795">
        <f>MAX(Y5:Y145)</f>
        <v>0.39894228040143265</v>
      </c>
      <c r="S24" s="380">
        <f>$S$23</f>
        <v>10</v>
      </c>
      <c r="T24" s="795">
        <v>0.1</v>
      </c>
      <c r="U24" s="1496">
        <f>$F$4</f>
        <v>3</v>
      </c>
      <c r="V24" s="1500">
        <f>MAX(AA5:AA145)</f>
        <v>0.39894228040143265</v>
      </c>
      <c r="W24" s="1496">
        <v>-2.1</v>
      </c>
      <c r="X24" s="1496">
        <f t="shared" si="3"/>
        <v>-2.1</v>
      </c>
      <c r="Y24" s="1496">
        <f t="shared" si="6"/>
        <v>4.3983595980427184E-2</v>
      </c>
      <c r="Z24" s="1496">
        <f t="shared" si="4"/>
        <v>0.89999999999999991</v>
      </c>
      <c r="AA24" s="1496">
        <f t="shared" si="5"/>
        <v>4.3983595980427184E-2</v>
      </c>
      <c r="AB24" s="1496"/>
      <c r="AC24" s="1496"/>
      <c r="AD24" s="1496"/>
      <c r="AE24" s="1497">
        <v>0</v>
      </c>
      <c r="AF24" s="1497">
        <f t="shared" si="0"/>
        <v>0</v>
      </c>
      <c r="AG24" s="1497">
        <f t="shared" si="1"/>
        <v>0.5</v>
      </c>
      <c r="AH24" s="1497">
        <f t="shared" si="2"/>
        <v>0.39894228040143265</v>
      </c>
      <c r="AI24" s="1496"/>
    </row>
    <row r="25" spans="5:35">
      <c r="E25" s="7"/>
      <c r="N25" s="380"/>
      <c r="O25" s="380">
        <v>2</v>
      </c>
      <c r="P25" s="380"/>
      <c r="Q25" s="380"/>
      <c r="R25" s="380"/>
      <c r="S25" s="380">
        <f>$S$23</f>
        <v>10</v>
      </c>
      <c r="T25" s="795">
        <v>0.2</v>
      </c>
      <c r="U25" s="1496"/>
      <c r="V25" s="1500"/>
      <c r="W25" s="1496">
        <v>-2</v>
      </c>
      <c r="X25" s="1496">
        <f t="shared" si="3"/>
        <v>-2</v>
      </c>
      <c r="Y25" s="1496">
        <f t="shared" si="6"/>
        <v>5.3990966513188049E-2</v>
      </c>
      <c r="Z25" s="1496">
        <f t="shared" si="4"/>
        <v>1</v>
      </c>
      <c r="AA25" s="1496">
        <f t="shared" si="5"/>
        <v>5.3990966513188049E-2</v>
      </c>
      <c r="AB25" s="1496"/>
      <c r="AC25" s="1496"/>
      <c r="AD25" s="1496"/>
      <c r="AE25" s="1497">
        <v>0.2</v>
      </c>
      <c r="AF25" s="1497">
        <f t="shared" si="0"/>
        <v>0.2</v>
      </c>
      <c r="AG25" s="1497">
        <f t="shared" si="1"/>
        <v>0.57925970943910299</v>
      </c>
      <c r="AH25" s="1497">
        <f t="shared" si="2"/>
        <v>0.39104269397545582</v>
      </c>
      <c r="AI25" s="1496"/>
    </row>
    <row r="26" spans="5:35">
      <c r="E26" s="7"/>
      <c r="N26" s="380"/>
      <c r="O26" s="380">
        <v>3</v>
      </c>
      <c r="P26" s="380"/>
      <c r="Q26" s="380"/>
      <c r="R26" s="380"/>
      <c r="S26" s="380">
        <f>$S$23</f>
        <v>10</v>
      </c>
      <c r="T26" s="795">
        <v>0.3</v>
      </c>
      <c r="U26" s="1496"/>
      <c r="V26" s="1500"/>
      <c r="W26" s="1496">
        <v>-1.9</v>
      </c>
      <c r="X26" s="1496">
        <f t="shared" si="3"/>
        <v>-1.9</v>
      </c>
      <c r="Y26" s="1496">
        <f t="shared" si="6"/>
        <v>6.5615814774676581E-2</v>
      </c>
      <c r="Z26" s="1496">
        <f t="shared" si="4"/>
        <v>1.1000000000000001</v>
      </c>
      <c r="AA26" s="1496">
        <f t="shared" si="5"/>
        <v>6.5615814774676581E-2</v>
      </c>
      <c r="AB26" s="1496"/>
      <c r="AC26" s="1496"/>
      <c r="AD26" s="1496"/>
      <c r="AE26" s="1497">
        <v>0.4</v>
      </c>
      <c r="AF26" s="1497">
        <f t="shared" si="0"/>
        <v>0.4</v>
      </c>
      <c r="AG26" s="1497">
        <f t="shared" si="1"/>
        <v>0.65542174161032418</v>
      </c>
      <c r="AH26" s="1497">
        <f t="shared" si="2"/>
        <v>0.36827014030332328</v>
      </c>
      <c r="AI26" s="1496"/>
    </row>
    <row r="27" spans="5:35">
      <c r="E27" s="7"/>
      <c r="N27" s="380"/>
      <c r="O27" s="380">
        <v>4</v>
      </c>
      <c r="P27" s="380"/>
      <c r="Q27" s="380"/>
      <c r="R27" s="380"/>
      <c r="S27" s="380">
        <f>$S$23</f>
        <v>10</v>
      </c>
      <c r="T27" s="795">
        <v>0.4</v>
      </c>
      <c r="U27" s="1496"/>
      <c r="V27" s="1500"/>
      <c r="W27" s="1496">
        <v>-1.8</v>
      </c>
      <c r="X27" s="1496">
        <f t="shared" si="3"/>
        <v>-1.8</v>
      </c>
      <c r="Y27" s="1496">
        <f t="shared" si="6"/>
        <v>7.8950158300894135E-2</v>
      </c>
      <c r="Z27" s="1496">
        <f t="shared" si="4"/>
        <v>1.2</v>
      </c>
      <c r="AA27" s="1496">
        <f t="shared" si="5"/>
        <v>7.8950158300894135E-2</v>
      </c>
      <c r="AB27" s="1496"/>
      <c r="AC27" s="1496"/>
      <c r="AD27" s="1496"/>
      <c r="AE27" s="1497">
        <v>0.6</v>
      </c>
      <c r="AF27" s="1497">
        <f t="shared" si="0"/>
        <v>0.6</v>
      </c>
      <c r="AG27" s="1497">
        <f t="shared" si="1"/>
        <v>0.72574688224992634</v>
      </c>
      <c r="AH27" s="1497">
        <f t="shared" si="2"/>
        <v>0.33322460289179962</v>
      </c>
      <c r="AI27" s="1496"/>
    </row>
    <row r="28" spans="5:35">
      <c r="E28" s="7"/>
      <c r="N28" s="380"/>
      <c r="O28" s="380">
        <v>5</v>
      </c>
      <c r="P28" s="380"/>
      <c r="Q28" s="380"/>
      <c r="R28" s="380"/>
      <c r="S28" s="380">
        <f>$S$23</f>
        <v>10</v>
      </c>
      <c r="T28" s="795">
        <v>0.5</v>
      </c>
      <c r="U28" s="1496"/>
      <c r="V28" s="1496"/>
      <c r="W28" s="1496">
        <v>-1.7</v>
      </c>
      <c r="X28" s="1496">
        <f t="shared" si="3"/>
        <v>-1.7</v>
      </c>
      <c r="Y28" s="1496">
        <f t="shared" si="6"/>
        <v>9.4049077376886933E-2</v>
      </c>
      <c r="Z28" s="1496">
        <f t="shared" si="4"/>
        <v>1.3</v>
      </c>
      <c r="AA28" s="1496">
        <f t="shared" si="5"/>
        <v>9.4049077376886933E-2</v>
      </c>
      <c r="AB28" s="1496"/>
      <c r="AC28" s="1496"/>
      <c r="AD28" s="1496"/>
      <c r="AE28" s="1497">
        <v>0.8</v>
      </c>
      <c r="AF28" s="1497">
        <f t="shared" si="0"/>
        <v>0.8</v>
      </c>
      <c r="AG28" s="1497">
        <f t="shared" si="1"/>
        <v>0.78814460141660325</v>
      </c>
      <c r="AH28" s="1497">
        <f t="shared" si="2"/>
        <v>0.28969155276148267</v>
      </c>
      <c r="AI28" s="1496"/>
    </row>
    <row r="29" spans="5:35">
      <c r="E29" s="7"/>
      <c r="N29" s="380"/>
      <c r="O29" s="380">
        <v>6</v>
      </c>
      <c r="P29" s="380"/>
      <c r="Q29" s="380"/>
      <c r="R29" s="380"/>
      <c r="S29" s="380"/>
      <c r="T29" s="380"/>
      <c r="U29" s="1496"/>
      <c r="V29" s="1496"/>
      <c r="W29" s="1496">
        <v>-1.6</v>
      </c>
      <c r="X29" s="1496">
        <f t="shared" si="3"/>
        <v>-1.6</v>
      </c>
      <c r="Y29" s="1496">
        <f t="shared" si="6"/>
        <v>0.11092083467945553</v>
      </c>
      <c r="Z29" s="1496">
        <f t="shared" si="4"/>
        <v>1.4</v>
      </c>
      <c r="AA29" s="1496">
        <f t="shared" si="5"/>
        <v>0.11092083467945553</v>
      </c>
      <c r="AB29" s="1496"/>
      <c r="AC29" s="1496"/>
      <c r="AD29" s="1496"/>
      <c r="AE29" s="1497">
        <v>1</v>
      </c>
      <c r="AF29" s="1497">
        <f t="shared" si="0"/>
        <v>1</v>
      </c>
      <c r="AG29" s="1497">
        <f t="shared" si="1"/>
        <v>0.84134474606854293</v>
      </c>
      <c r="AH29" s="1497">
        <f t="shared" si="2"/>
        <v>0.24197072451914334</v>
      </c>
      <c r="AI29" s="1496"/>
    </row>
    <row r="30" spans="5:35">
      <c r="E30" s="7"/>
      <c r="N30" s="380"/>
      <c r="O30" s="380">
        <v>7</v>
      </c>
      <c r="P30" s="380"/>
      <c r="Q30" s="380"/>
      <c r="R30" s="380"/>
      <c r="S30" s="380"/>
      <c r="T30" s="380"/>
      <c r="U30" s="1496"/>
      <c r="V30" s="1496"/>
      <c r="W30" s="1496">
        <v>-1.5</v>
      </c>
      <c r="X30" s="1496">
        <f t="shared" si="3"/>
        <v>-1.5</v>
      </c>
      <c r="Y30" s="1496">
        <f t="shared" si="6"/>
        <v>0.12951759566589172</v>
      </c>
      <c r="Z30" s="1496">
        <f t="shared" si="4"/>
        <v>1.5</v>
      </c>
      <c r="AA30" s="1496">
        <f t="shared" si="5"/>
        <v>0.12951759566589172</v>
      </c>
      <c r="AB30" s="1496"/>
      <c r="AC30" s="1496"/>
      <c r="AD30" s="1496"/>
      <c r="AE30" s="1497">
        <v>1.2</v>
      </c>
      <c r="AF30" s="1497">
        <f t="shared" si="0"/>
        <v>1.2</v>
      </c>
      <c r="AG30" s="1497">
        <f t="shared" si="1"/>
        <v>0.88493032977829178</v>
      </c>
      <c r="AH30" s="1497">
        <f t="shared" si="2"/>
        <v>0.19418605498321292</v>
      </c>
      <c r="AI30" s="1496"/>
    </row>
    <row r="31" spans="5:35">
      <c r="E31" s="7"/>
      <c r="N31" s="380"/>
      <c r="O31" s="380">
        <v>8</v>
      </c>
      <c r="P31" s="380"/>
      <c r="Q31" s="380"/>
      <c r="R31" s="380"/>
      <c r="S31" s="380"/>
      <c r="T31" s="380"/>
      <c r="U31" s="1496"/>
      <c r="V31" s="1496"/>
      <c r="W31" s="1496">
        <v>-1.4</v>
      </c>
      <c r="X31" s="1496">
        <f t="shared" si="3"/>
        <v>-1.4</v>
      </c>
      <c r="Y31" s="1496">
        <f t="shared" si="6"/>
        <v>0.14972746563574485</v>
      </c>
      <c r="Z31" s="1496">
        <f t="shared" si="4"/>
        <v>1.6</v>
      </c>
      <c r="AA31" s="1496">
        <f t="shared" si="5"/>
        <v>0.14972746563574485</v>
      </c>
      <c r="AB31" s="1496"/>
      <c r="AC31" s="1496"/>
      <c r="AD31" s="1496"/>
      <c r="AE31" s="1497">
        <v>1.4</v>
      </c>
      <c r="AF31" s="1497">
        <f t="shared" si="0"/>
        <v>1.4</v>
      </c>
      <c r="AG31" s="1497">
        <f t="shared" si="1"/>
        <v>0.91924334076622882</v>
      </c>
      <c r="AH31" s="1497">
        <f t="shared" si="2"/>
        <v>0.14972746563574485</v>
      </c>
      <c r="AI31" s="1496"/>
    </row>
    <row r="32" spans="5:35">
      <c r="E32" s="7"/>
      <c r="N32" s="380"/>
      <c r="O32" s="380">
        <v>9</v>
      </c>
      <c r="P32" s="380"/>
      <c r="Q32" s="380"/>
      <c r="R32" s="380"/>
      <c r="S32" s="380"/>
      <c r="T32" s="380"/>
      <c r="U32" s="1496"/>
      <c r="V32" s="1496"/>
      <c r="W32" s="1496">
        <v>-1.3</v>
      </c>
      <c r="X32" s="1496">
        <f t="shared" si="3"/>
        <v>-1.3</v>
      </c>
      <c r="Y32" s="1496">
        <f t="shared" si="6"/>
        <v>0.17136859204780733</v>
      </c>
      <c r="Z32" s="1496">
        <f t="shared" si="4"/>
        <v>1.7</v>
      </c>
      <c r="AA32" s="1496">
        <f t="shared" si="5"/>
        <v>0.17136859204780733</v>
      </c>
      <c r="AB32" s="1496"/>
      <c r="AC32" s="1496"/>
      <c r="AD32" s="1496"/>
      <c r="AE32" s="1497">
        <v>1.6</v>
      </c>
      <c r="AF32" s="1497">
        <f t="shared" si="0"/>
        <v>1.6</v>
      </c>
      <c r="AG32" s="1497">
        <f t="shared" si="1"/>
        <v>0.94520070830044201</v>
      </c>
      <c r="AH32" s="1497">
        <f t="shared" si="2"/>
        <v>0.11092083467945553</v>
      </c>
      <c r="AI32" s="1496"/>
    </row>
    <row r="33" spans="5:35">
      <c r="E33" s="7"/>
      <c r="N33" s="380"/>
      <c r="O33" s="380">
        <v>10</v>
      </c>
      <c r="P33" s="380"/>
      <c r="Q33" s="380"/>
      <c r="R33" s="380"/>
      <c r="S33" s="380"/>
      <c r="T33" s="380"/>
      <c r="U33" s="1496"/>
      <c r="V33" s="1496"/>
      <c r="W33" s="1496">
        <v>-1.2</v>
      </c>
      <c r="X33" s="1496">
        <f t="shared" si="3"/>
        <v>-1.2</v>
      </c>
      <c r="Y33" s="1496">
        <f t="shared" si="6"/>
        <v>0.19418605498321292</v>
      </c>
      <c r="Z33" s="1496">
        <f t="shared" si="4"/>
        <v>1.8</v>
      </c>
      <c r="AA33" s="1496">
        <f t="shared" si="5"/>
        <v>0.19418605498321292</v>
      </c>
      <c r="AB33" s="1496"/>
      <c r="AC33" s="1496"/>
      <c r="AD33" s="1496"/>
      <c r="AE33" s="1497">
        <v>1.80000000000001</v>
      </c>
      <c r="AF33" s="1497">
        <f t="shared" si="0"/>
        <v>1.80000000000001</v>
      </c>
      <c r="AG33" s="1497">
        <f t="shared" si="1"/>
        <v>0.9640696808870749</v>
      </c>
      <c r="AH33" s="1497">
        <f t="shared" si="2"/>
        <v>7.895015830089272E-2</v>
      </c>
      <c r="AI33" s="1496"/>
    </row>
    <row r="34" spans="5:35">
      <c r="E34" s="7"/>
      <c r="N34" s="380"/>
      <c r="O34" s="380"/>
      <c r="P34" s="380"/>
      <c r="Q34" s="380"/>
      <c r="R34" s="380"/>
      <c r="S34" s="380"/>
      <c r="T34" s="380"/>
      <c r="U34" s="1496"/>
      <c r="V34" s="1496"/>
      <c r="W34" s="1496">
        <v>-1.1000000000000001</v>
      </c>
      <c r="X34" s="1496">
        <f t="shared" si="3"/>
        <v>-1.1000000000000001</v>
      </c>
      <c r="Y34" s="1496">
        <f t="shared" si="6"/>
        <v>0.2178521770325505</v>
      </c>
      <c r="Z34" s="1496">
        <f t="shared" si="4"/>
        <v>1.9</v>
      </c>
      <c r="AA34" s="1496">
        <f t="shared" si="5"/>
        <v>0.2178521770325505</v>
      </c>
      <c r="AB34" s="1496"/>
      <c r="AC34" s="1496"/>
      <c r="AD34" s="1496"/>
      <c r="AE34" s="1497">
        <v>2.0000000000000102</v>
      </c>
      <c r="AF34" s="1497">
        <f t="shared" si="0"/>
        <v>2.0000000000000102</v>
      </c>
      <c r="AG34" s="1497">
        <f t="shared" si="1"/>
        <v>0.97724986805182135</v>
      </c>
      <c r="AH34" s="1497">
        <f t="shared" si="2"/>
        <v>5.3990966513186946E-2</v>
      </c>
      <c r="AI34" s="1496"/>
    </row>
    <row r="35" spans="5:35">
      <c r="E35" s="7"/>
      <c r="N35" s="380"/>
      <c r="O35" s="380"/>
      <c r="P35" s="380"/>
      <c r="Q35" s="380"/>
      <c r="R35" s="380"/>
      <c r="S35" s="380"/>
      <c r="T35" s="380"/>
      <c r="U35" s="1496"/>
      <c r="V35" s="1496"/>
      <c r="W35" s="1496">
        <v>-1</v>
      </c>
      <c r="X35" s="1496">
        <f t="shared" si="3"/>
        <v>-1</v>
      </c>
      <c r="Y35" s="1496">
        <f t="shared" si="6"/>
        <v>0.24197072451914334</v>
      </c>
      <c r="Z35" s="1496">
        <f t="shared" si="4"/>
        <v>2</v>
      </c>
      <c r="AA35" s="1496">
        <f t="shared" si="5"/>
        <v>0.24197072451914334</v>
      </c>
      <c r="AB35" s="1496"/>
      <c r="AC35" s="1496"/>
      <c r="AD35" s="1496"/>
      <c r="AE35" s="1497">
        <v>2.2000000000000099</v>
      </c>
      <c r="AF35" s="1497">
        <f t="shared" si="0"/>
        <v>2.2000000000000099</v>
      </c>
      <c r="AG35" s="1497">
        <f t="shared" si="1"/>
        <v>0.98609655248650185</v>
      </c>
      <c r="AH35" s="1497">
        <f t="shared" si="2"/>
        <v>3.5474592846230661E-2</v>
      </c>
      <c r="AI35" s="1496"/>
    </row>
    <row r="36" spans="5:35">
      <c r="E36" s="7"/>
      <c r="P36" s="789"/>
      <c r="Q36" s="789"/>
      <c r="R36" s="789"/>
      <c r="S36" s="789"/>
      <c r="T36" s="789"/>
      <c r="U36" s="1496"/>
      <c r="V36" s="1496"/>
      <c r="W36" s="1496">
        <v>-0.9</v>
      </c>
      <c r="X36" s="1496">
        <f t="shared" si="3"/>
        <v>-0.9</v>
      </c>
      <c r="Y36" s="1496">
        <f t="shared" si="6"/>
        <v>0.26608524989875482</v>
      </c>
      <c r="Z36" s="1496">
        <f t="shared" si="4"/>
        <v>2.1</v>
      </c>
      <c r="AA36" s="1496">
        <f t="shared" si="5"/>
        <v>0.26608524989875482</v>
      </c>
      <c r="AB36" s="1496"/>
      <c r="AC36" s="1496"/>
      <c r="AD36" s="1496"/>
      <c r="AE36" s="1497">
        <v>2.4000000000000101</v>
      </c>
      <c r="AF36" s="1497">
        <f t="shared" si="0"/>
        <v>2.4000000000000101</v>
      </c>
      <c r="AG36" s="1497">
        <f t="shared" ref="AG36:AG67" si="7">NORMDIST(AF36,$C$4,$C$5,1)</f>
        <v>0.99180246407540396</v>
      </c>
      <c r="AH36" s="1497">
        <f t="shared" si="2"/>
        <v>2.2394530294842351E-2</v>
      </c>
      <c r="AI36" s="1496"/>
    </row>
    <row r="37" spans="5:35">
      <c r="E37" s="7"/>
      <c r="P37" s="789"/>
      <c r="Q37" s="789"/>
      <c r="R37" s="789"/>
      <c r="S37" s="789"/>
      <c r="T37" s="789"/>
      <c r="U37" s="1496"/>
      <c r="V37" s="1496"/>
      <c r="W37" s="1496">
        <v>-0.8</v>
      </c>
      <c r="X37" s="1496">
        <f t="shared" si="3"/>
        <v>-0.8</v>
      </c>
      <c r="Y37" s="1496">
        <f t="shared" si="6"/>
        <v>0.28969155276148267</v>
      </c>
      <c r="Z37" s="1496">
        <f t="shared" si="4"/>
        <v>2.2000000000000002</v>
      </c>
      <c r="AA37" s="1496">
        <f t="shared" si="5"/>
        <v>0.28969155276148278</v>
      </c>
      <c r="AB37" s="1496"/>
      <c r="AC37" s="1496"/>
      <c r="AD37" s="1496"/>
      <c r="AE37" s="1497">
        <v>2.6000000000000099</v>
      </c>
      <c r="AF37" s="1497">
        <f t="shared" si="0"/>
        <v>2.6000000000000099</v>
      </c>
      <c r="AG37" s="1497">
        <f t="shared" si="7"/>
        <v>0.99533881197628138</v>
      </c>
      <c r="AH37" s="1497">
        <f t="shared" si="2"/>
        <v>1.3582969233685269E-2</v>
      </c>
      <c r="AI37" s="1496"/>
    </row>
    <row r="38" spans="5:35">
      <c r="E38" s="7"/>
      <c r="P38" s="789"/>
      <c r="Q38" s="789"/>
      <c r="R38" s="789"/>
      <c r="S38" s="789"/>
      <c r="T38" s="789"/>
      <c r="U38" s="1496"/>
      <c r="V38" s="1496"/>
      <c r="W38" s="1496">
        <v>-0.7</v>
      </c>
      <c r="X38" s="1496">
        <f t="shared" si="3"/>
        <v>-0.7</v>
      </c>
      <c r="Y38" s="1496">
        <f t="shared" si="6"/>
        <v>0.31225393336676122</v>
      </c>
      <c r="Z38" s="1496">
        <f t="shared" si="4"/>
        <v>2.2999999999999998</v>
      </c>
      <c r="AA38" s="1496">
        <f t="shared" si="5"/>
        <v>0.31225393336676116</v>
      </c>
      <c r="AB38" s="1496"/>
      <c r="AC38" s="1496"/>
      <c r="AD38" s="1496"/>
      <c r="AE38" s="1497">
        <v>2.80000000000001</v>
      </c>
      <c r="AF38" s="1497">
        <f t="shared" si="0"/>
        <v>2.80000000000001</v>
      </c>
      <c r="AG38" s="1497">
        <f t="shared" si="7"/>
        <v>0.99744486966957213</v>
      </c>
      <c r="AH38" s="1497">
        <f t="shared" si="2"/>
        <v>7.9154515829797413E-3</v>
      </c>
      <c r="AI38" s="1496"/>
    </row>
    <row r="39" spans="5:35">
      <c r="E39" s="7"/>
      <c r="P39" s="789"/>
      <c r="Q39" s="789"/>
      <c r="R39" s="789"/>
      <c r="S39" s="789"/>
      <c r="T39" s="789"/>
      <c r="U39" s="1496"/>
      <c r="V39" s="1496"/>
      <c r="W39" s="1496">
        <v>-0.6</v>
      </c>
      <c r="X39" s="1496">
        <f t="shared" si="3"/>
        <v>-0.6</v>
      </c>
      <c r="Y39" s="1496">
        <f t="shared" si="6"/>
        <v>0.33322460289179962</v>
      </c>
      <c r="Z39" s="1496">
        <f t="shared" si="4"/>
        <v>2.4</v>
      </c>
      <c r="AA39" s="1496">
        <f t="shared" si="5"/>
        <v>0.33322460289179962</v>
      </c>
      <c r="AB39" s="1496"/>
      <c r="AC39" s="1496"/>
      <c r="AD39" s="1496"/>
      <c r="AE39" s="1497">
        <v>3.0000000000000102</v>
      </c>
      <c r="AF39" s="1497">
        <f t="shared" si="0"/>
        <v>3.0000000000000102</v>
      </c>
      <c r="AG39" s="1497">
        <f t="shared" si="7"/>
        <v>0.99865010196837001</v>
      </c>
      <c r="AH39" s="1497">
        <f t="shared" si="2"/>
        <v>4.4318484119378731E-3</v>
      </c>
      <c r="AI39" s="1496"/>
    </row>
    <row r="40" spans="5:35">
      <c r="E40" s="7"/>
      <c r="P40" s="789"/>
      <c r="Q40" s="789"/>
      <c r="R40" s="789"/>
      <c r="S40" s="789"/>
      <c r="T40" s="789"/>
      <c r="U40" s="1496"/>
      <c r="V40" s="1496"/>
      <c r="W40" s="1496">
        <v>-0.5</v>
      </c>
      <c r="X40" s="1496">
        <f t="shared" si="3"/>
        <v>-0.5</v>
      </c>
      <c r="Y40" s="1496">
        <f t="shared" si="6"/>
        <v>0.35206532676429947</v>
      </c>
      <c r="Z40" s="1496">
        <f t="shared" si="4"/>
        <v>2.5</v>
      </c>
      <c r="AA40" s="1496">
        <f t="shared" si="5"/>
        <v>0.35206532676429947</v>
      </c>
      <c r="AB40" s="1496"/>
      <c r="AC40" s="1496"/>
      <c r="AD40" s="1496"/>
      <c r="AE40" s="1497">
        <v>3.2000000000000099</v>
      </c>
      <c r="AF40" s="1497">
        <f t="shared" si="0"/>
        <v>3.2000000000000099</v>
      </c>
      <c r="AG40" s="1497">
        <f t="shared" si="7"/>
        <v>0.99931286206208458</v>
      </c>
      <c r="AH40" s="1497">
        <f t="shared" si="2"/>
        <v>2.3840882014647658E-3</v>
      </c>
      <c r="AI40" s="1496"/>
    </row>
    <row r="41" spans="5:35">
      <c r="E41" s="7"/>
      <c r="P41" s="789"/>
      <c r="Q41" s="789"/>
      <c r="R41" s="789"/>
      <c r="S41" s="789"/>
      <c r="T41" s="789"/>
      <c r="U41" s="1496"/>
      <c r="V41" s="1496"/>
      <c r="W41" s="1496">
        <v>-0.4</v>
      </c>
      <c r="X41" s="1496">
        <f t="shared" si="3"/>
        <v>-0.4</v>
      </c>
      <c r="Y41" s="1496">
        <f t="shared" si="6"/>
        <v>0.36827014030332328</v>
      </c>
      <c r="Z41" s="1496">
        <f t="shared" si="4"/>
        <v>2.6</v>
      </c>
      <c r="AA41" s="1496">
        <f t="shared" si="5"/>
        <v>0.36827014030332333</v>
      </c>
      <c r="AB41" s="1496"/>
      <c r="AC41" s="1496"/>
      <c r="AD41" s="1496"/>
      <c r="AE41" s="1497">
        <v>3.4000000000000101</v>
      </c>
      <c r="AF41" s="1497">
        <f t="shared" si="0"/>
        <v>3.4000000000000101</v>
      </c>
      <c r="AG41" s="1497">
        <f t="shared" si="7"/>
        <v>0.99966307073432348</v>
      </c>
      <c r="AH41" s="1497">
        <f t="shared" si="2"/>
        <v>1.232219168472977E-3</v>
      </c>
      <c r="AI41" s="1496"/>
    </row>
    <row r="42" spans="5:35">
      <c r="E42" s="7"/>
      <c r="P42" s="789"/>
      <c r="Q42" s="789"/>
      <c r="R42" s="789"/>
      <c r="S42" s="789"/>
      <c r="T42" s="789"/>
      <c r="U42" s="1496"/>
      <c r="V42" s="1496"/>
      <c r="W42" s="1496">
        <v>-0.3</v>
      </c>
      <c r="X42" s="1496">
        <f t="shared" si="3"/>
        <v>-0.3</v>
      </c>
      <c r="Y42" s="1496">
        <f t="shared" si="6"/>
        <v>0.38138781546052408</v>
      </c>
      <c r="Z42" s="1496">
        <f t="shared" si="4"/>
        <v>2.7</v>
      </c>
      <c r="AA42" s="1496">
        <f t="shared" si="5"/>
        <v>0.38138781546052408</v>
      </c>
      <c r="AB42" s="1496"/>
      <c r="AC42" s="1496"/>
      <c r="AD42" s="1496"/>
      <c r="AE42" s="1497">
        <v>3.6000000000000099</v>
      </c>
      <c r="AF42" s="1497">
        <f t="shared" si="0"/>
        <v>3.6000000000000099</v>
      </c>
      <c r="AG42" s="1497">
        <f t="shared" si="7"/>
        <v>0.99984089140984234</v>
      </c>
      <c r="AH42" s="1497">
        <f t="shared" si="2"/>
        <v>6.1190193011375065E-4</v>
      </c>
      <c r="AI42" s="1496"/>
    </row>
    <row r="43" spans="5:35">
      <c r="E43" s="7"/>
      <c r="P43" s="789"/>
      <c r="Q43" s="789"/>
      <c r="R43" s="789"/>
      <c r="S43" s="789"/>
      <c r="T43" s="789"/>
      <c r="U43" s="1496"/>
      <c r="V43" s="1496"/>
      <c r="W43" s="1496">
        <v>-0.2</v>
      </c>
      <c r="X43" s="1496">
        <f t="shared" si="3"/>
        <v>-0.2</v>
      </c>
      <c r="Y43" s="1496">
        <f t="shared" si="6"/>
        <v>0.39104269397545582</v>
      </c>
      <c r="Z43" s="1496">
        <f t="shared" si="4"/>
        <v>2.8</v>
      </c>
      <c r="AA43" s="1496">
        <f t="shared" si="5"/>
        <v>0.39104269397545582</v>
      </c>
      <c r="AB43" s="1496"/>
      <c r="AC43" s="1496"/>
      <c r="AD43" s="1496"/>
      <c r="AE43" s="1497">
        <v>3.80000000000001</v>
      </c>
      <c r="AF43" s="1497">
        <f t="shared" si="0"/>
        <v>3.80000000000001</v>
      </c>
      <c r="AG43" s="1497">
        <f t="shared" si="7"/>
        <v>0.99992765195607491</v>
      </c>
      <c r="AH43" s="1497">
        <f t="shared" si="2"/>
        <v>2.919469257914491E-4</v>
      </c>
      <c r="AI43" s="1496"/>
    </row>
    <row r="44" spans="5:35" ht="13.5" customHeight="1">
      <c r="E44" s="7"/>
      <c r="P44" s="789"/>
      <c r="Q44" s="789"/>
      <c r="R44" s="789"/>
      <c r="S44" s="789"/>
      <c r="T44" s="789"/>
      <c r="U44" s="1496"/>
      <c r="V44" s="1496"/>
      <c r="W44" s="1496">
        <v>-0.1</v>
      </c>
      <c r="X44" s="1496">
        <f t="shared" si="3"/>
        <v>-0.1</v>
      </c>
      <c r="Y44" s="1496">
        <f t="shared" si="6"/>
        <v>0.39695254747701175</v>
      </c>
      <c r="Z44" s="1496">
        <f t="shared" si="4"/>
        <v>2.9</v>
      </c>
      <c r="AA44" s="1496">
        <f t="shared" si="5"/>
        <v>0.39695254747701175</v>
      </c>
      <c r="AB44" s="1496"/>
      <c r="AC44" s="1496"/>
      <c r="AD44" s="1496"/>
      <c r="AE44" s="1497">
        <v>4.0000000000000098</v>
      </c>
      <c r="AF44" s="1497">
        <f t="shared" si="0"/>
        <v>4.0000000000000098</v>
      </c>
      <c r="AG44" s="1497">
        <f t="shared" si="7"/>
        <v>0.99996832875816166</v>
      </c>
      <c r="AH44" s="1497">
        <f t="shared" si="2"/>
        <v>1.3383022576488011E-4</v>
      </c>
      <c r="AI44" s="1496"/>
    </row>
    <row r="45" spans="5:35">
      <c r="P45" s="789"/>
      <c r="Q45" s="789"/>
      <c r="R45" s="789"/>
      <c r="S45" s="789"/>
      <c r="T45" s="789"/>
      <c r="U45" s="1496"/>
      <c r="V45" s="1496"/>
      <c r="W45" s="1496">
        <v>0</v>
      </c>
      <c r="X45" s="1496">
        <f t="shared" si="3"/>
        <v>0</v>
      </c>
      <c r="Y45" s="1496">
        <f t="shared" si="6"/>
        <v>0.39894228040143265</v>
      </c>
      <c r="Z45" s="1496">
        <f t="shared" si="4"/>
        <v>3</v>
      </c>
      <c r="AA45" s="1496">
        <f t="shared" si="5"/>
        <v>0.39894228040143265</v>
      </c>
      <c r="AB45" s="1496"/>
      <c r="AC45" s="1496"/>
      <c r="AD45" s="1496"/>
      <c r="AE45" s="1497">
        <v>-4</v>
      </c>
      <c r="AF45" s="1497">
        <f t="shared" ref="AF45:AF85" si="8">AE45+$F$4</f>
        <v>-1</v>
      </c>
      <c r="AG45" s="1497">
        <f t="shared" si="7"/>
        <v>0.15865525393145707</v>
      </c>
      <c r="AH45" s="1497">
        <f t="shared" ref="AH45:AH85" si="9">NORMDIST(AF45,$F$4,$F$5,FALSE)</f>
        <v>1.3383022576488534E-4</v>
      </c>
      <c r="AI45" s="1496"/>
    </row>
    <row r="46" spans="5:35">
      <c r="P46" s="789"/>
      <c r="Q46" s="789"/>
      <c r="R46" s="789"/>
      <c r="S46" s="789"/>
      <c r="T46" s="789"/>
      <c r="U46" s="1496"/>
      <c r="V46" s="1496"/>
      <c r="W46" s="1496">
        <v>9.9999999999999603E-2</v>
      </c>
      <c r="X46" s="1496">
        <f t="shared" si="3"/>
        <v>9.9999999999999603E-2</v>
      </c>
      <c r="Y46" s="1496">
        <f t="shared" si="6"/>
        <v>0.39695254747701175</v>
      </c>
      <c r="Z46" s="1496">
        <f t="shared" si="4"/>
        <v>3.0999999999999996</v>
      </c>
      <c r="AA46" s="1496">
        <f t="shared" si="5"/>
        <v>0.39695254747701175</v>
      </c>
      <c r="AB46" s="1496"/>
      <c r="AC46" s="1496"/>
      <c r="AD46" s="1496"/>
      <c r="AE46" s="1497">
        <v>-3.8</v>
      </c>
      <c r="AF46" s="1497">
        <f t="shared" si="8"/>
        <v>-0.79999999999999982</v>
      </c>
      <c r="AG46" s="1497">
        <f t="shared" si="7"/>
        <v>0.21185539858339686</v>
      </c>
      <c r="AH46" s="1497">
        <f t="shared" si="9"/>
        <v>2.9194692579146022E-4</v>
      </c>
      <c r="AI46" s="1496"/>
    </row>
    <row r="47" spans="5:35">
      <c r="P47" s="789"/>
      <c r="Q47" s="789"/>
      <c r="R47" s="789"/>
      <c r="S47" s="789"/>
      <c r="T47" s="789"/>
      <c r="U47" s="1496"/>
      <c r="V47" s="1496"/>
      <c r="W47" s="1496">
        <v>0.2</v>
      </c>
      <c r="X47" s="1496">
        <f t="shared" si="3"/>
        <v>0.2</v>
      </c>
      <c r="Y47" s="1496">
        <f t="shared" si="6"/>
        <v>0.39104269397545582</v>
      </c>
      <c r="Z47" s="1496">
        <f t="shared" si="4"/>
        <v>3.2</v>
      </c>
      <c r="AA47" s="1496">
        <f t="shared" si="5"/>
        <v>0.39104269397545582</v>
      </c>
      <c r="AB47" s="1496"/>
      <c r="AC47" s="1496"/>
      <c r="AD47" s="1496"/>
      <c r="AE47" s="1497">
        <v>-3.6</v>
      </c>
      <c r="AF47" s="1497">
        <f t="shared" si="8"/>
        <v>-0.60000000000000009</v>
      </c>
      <c r="AG47" s="1497">
        <f t="shared" si="7"/>
        <v>0.27425311775007355</v>
      </c>
      <c r="AH47" s="1497">
        <f t="shared" si="9"/>
        <v>6.1190193011377179E-4</v>
      </c>
      <c r="AI47" s="1496"/>
    </row>
    <row r="48" spans="5:35">
      <c r="P48" s="789"/>
      <c r="Q48" s="789"/>
      <c r="R48" s="789"/>
      <c r="S48" s="789"/>
      <c r="T48" s="789"/>
      <c r="U48" s="1496"/>
      <c r="V48" s="1496"/>
      <c r="W48" s="1496">
        <v>0.3</v>
      </c>
      <c r="X48" s="1496">
        <f t="shared" si="3"/>
        <v>0.3</v>
      </c>
      <c r="Y48" s="1496">
        <f t="shared" si="6"/>
        <v>0.38138781546052408</v>
      </c>
      <c r="Z48" s="1496">
        <f t="shared" si="4"/>
        <v>3.3</v>
      </c>
      <c r="AA48" s="1496">
        <f t="shared" si="5"/>
        <v>0.38138781546052408</v>
      </c>
      <c r="AB48" s="1496"/>
      <c r="AC48" s="1496"/>
      <c r="AD48" s="1496"/>
      <c r="AE48" s="1497">
        <v>-3.4</v>
      </c>
      <c r="AF48" s="1497">
        <f t="shared" si="8"/>
        <v>-0.39999999999999991</v>
      </c>
      <c r="AG48" s="1497">
        <f t="shared" si="7"/>
        <v>0.34457825838967582</v>
      </c>
      <c r="AH48" s="1497">
        <f t="shared" si="9"/>
        <v>1.2322191684730197E-3</v>
      </c>
      <c r="AI48" s="1496"/>
    </row>
    <row r="49" spans="16:35">
      <c r="P49" s="789"/>
      <c r="Q49" s="789"/>
      <c r="R49" s="789"/>
      <c r="S49" s="789"/>
      <c r="T49" s="789"/>
      <c r="U49" s="1496"/>
      <c r="V49" s="1496"/>
      <c r="W49" s="1496">
        <v>0.4</v>
      </c>
      <c r="X49" s="1496">
        <f t="shared" si="3"/>
        <v>0.4</v>
      </c>
      <c r="Y49" s="1496">
        <f t="shared" si="6"/>
        <v>0.36827014030332328</v>
      </c>
      <c r="Z49" s="1496">
        <f t="shared" si="4"/>
        <v>3.4</v>
      </c>
      <c r="AA49" s="1496">
        <f t="shared" si="5"/>
        <v>0.36827014030332333</v>
      </c>
      <c r="AB49" s="1496"/>
      <c r="AC49" s="1496"/>
      <c r="AD49" s="1496"/>
      <c r="AE49" s="1497">
        <v>-3.2</v>
      </c>
      <c r="AF49" s="1497">
        <f t="shared" si="8"/>
        <v>-0.20000000000000018</v>
      </c>
      <c r="AG49" s="1497">
        <f t="shared" si="7"/>
        <v>0.4207402905608969</v>
      </c>
      <c r="AH49" s="1497">
        <f t="shared" si="9"/>
        <v>2.38408820146484E-3</v>
      </c>
      <c r="AI49" s="1496"/>
    </row>
    <row r="50" spans="16:35">
      <c r="P50" s="789"/>
      <c r="Q50" s="789"/>
      <c r="R50" s="789"/>
      <c r="S50" s="789"/>
      <c r="T50" s="789"/>
      <c r="U50" s="1496"/>
      <c r="V50" s="1496"/>
      <c r="W50" s="1496">
        <v>0.5</v>
      </c>
      <c r="X50" s="1496">
        <f t="shared" si="3"/>
        <v>0.5</v>
      </c>
      <c r="Y50" s="1496">
        <f t="shared" si="6"/>
        <v>0.35206532676429947</v>
      </c>
      <c r="Z50" s="1496">
        <f t="shared" si="4"/>
        <v>3.5</v>
      </c>
      <c r="AA50" s="1496">
        <f t="shared" si="5"/>
        <v>0.35206532676429947</v>
      </c>
      <c r="AB50" s="1496"/>
      <c r="AC50" s="1496"/>
      <c r="AD50" s="1496"/>
      <c r="AE50" s="1501">
        <v>-3</v>
      </c>
      <c r="AF50" s="1501">
        <f t="shared" si="8"/>
        <v>0</v>
      </c>
      <c r="AG50" s="1501">
        <f t="shared" si="7"/>
        <v>0.5</v>
      </c>
      <c r="AH50" s="1501">
        <f t="shared" si="9"/>
        <v>4.4318484119380067E-3</v>
      </c>
      <c r="AI50" s="1496"/>
    </row>
    <row r="51" spans="16:35">
      <c r="P51" s="789"/>
      <c r="Q51" s="789"/>
      <c r="R51" s="789"/>
      <c r="S51" s="789"/>
      <c r="T51" s="789"/>
      <c r="U51" s="1496"/>
      <c r="V51" s="1496"/>
      <c r="W51" s="1496">
        <v>0.6</v>
      </c>
      <c r="X51" s="1496">
        <f t="shared" si="3"/>
        <v>0.6</v>
      </c>
      <c r="Y51" s="1496">
        <f t="shared" si="6"/>
        <v>0.33322460289179962</v>
      </c>
      <c r="Z51" s="1496">
        <f t="shared" si="4"/>
        <v>3.6</v>
      </c>
      <c r="AA51" s="1496">
        <f t="shared" si="5"/>
        <v>0.33322460289179962</v>
      </c>
      <c r="AB51" s="1496"/>
      <c r="AC51" s="1496"/>
      <c r="AD51" s="1496"/>
      <c r="AE51" s="1497">
        <v>-2.8</v>
      </c>
      <c r="AF51" s="1497">
        <f t="shared" si="8"/>
        <v>0.20000000000000018</v>
      </c>
      <c r="AG51" s="1497">
        <f t="shared" si="7"/>
        <v>0.5792597094391031</v>
      </c>
      <c r="AH51" s="1497">
        <f t="shared" si="9"/>
        <v>7.9154515829799668E-3</v>
      </c>
      <c r="AI51" s="1496"/>
    </row>
    <row r="52" spans="16:35">
      <c r="P52" s="789"/>
      <c r="Q52" s="789"/>
      <c r="R52" s="789"/>
      <c r="S52" s="789"/>
      <c r="T52" s="789"/>
      <c r="U52" s="1496"/>
      <c r="V52" s="1496"/>
      <c r="W52" s="1496">
        <v>0.7</v>
      </c>
      <c r="X52" s="1496">
        <f t="shared" si="3"/>
        <v>0.7</v>
      </c>
      <c r="Y52" s="1496">
        <f t="shared" si="6"/>
        <v>0.31225393336676122</v>
      </c>
      <c r="Z52" s="1496">
        <f t="shared" si="4"/>
        <v>3.7</v>
      </c>
      <c r="AA52" s="1496">
        <f t="shared" si="5"/>
        <v>0.31225393336676116</v>
      </c>
      <c r="AB52" s="1496"/>
      <c r="AC52" s="1496"/>
      <c r="AD52" s="1496"/>
      <c r="AE52" s="1497">
        <v>-2.6</v>
      </c>
      <c r="AF52" s="1497">
        <f t="shared" si="8"/>
        <v>0.39999999999999991</v>
      </c>
      <c r="AG52" s="1497">
        <f t="shared" si="7"/>
        <v>0.65542174161032418</v>
      </c>
      <c r="AH52" s="1497">
        <f t="shared" si="9"/>
        <v>1.3582969233685611E-2</v>
      </c>
      <c r="AI52" s="1496"/>
    </row>
    <row r="53" spans="16:35">
      <c r="P53" s="789"/>
      <c r="Q53" s="789"/>
      <c r="R53" s="789"/>
      <c r="S53" s="789"/>
      <c r="T53" s="789"/>
      <c r="U53" s="1496"/>
      <c r="V53" s="1496"/>
      <c r="W53" s="1496">
        <v>0.8</v>
      </c>
      <c r="X53" s="1496">
        <f t="shared" si="3"/>
        <v>0.8</v>
      </c>
      <c r="Y53" s="1496">
        <f t="shared" si="6"/>
        <v>0.28969155276148267</v>
      </c>
      <c r="Z53" s="1496">
        <f t="shared" si="4"/>
        <v>3.8</v>
      </c>
      <c r="AA53" s="1496">
        <f t="shared" si="5"/>
        <v>0.28969155276148278</v>
      </c>
      <c r="AB53" s="1496"/>
      <c r="AC53" s="1496"/>
      <c r="AD53" s="1496"/>
      <c r="AE53" s="1497">
        <v>-2.4</v>
      </c>
      <c r="AF53" s="1497">
        <f t="shared" si="8"/>
        <v>0.60000000000000009</v>
      </c>
      <c r="AG53" s="1497">
        <f t="shared" si="7"/>
        <v>0.72574688224992645</v>
      </c>
      <c r="AH53" s="1497">
        <f t="shared" si="9"/>
        <v>2.2394530294842896E-2</v>
      </c>
      <c r="AI53" s="1496"/>
    </row>
    <row r="54" spans="16:35">
      <c r="P54" s="789"/>
      <c r="Q54" s="789"/>
      <c r="R54" s="789"/>
      <c r="S54" s="789"/>
      <c r="T54" s="789"/>
      <c r="U54" s="1496"/>
      <c r="V54" s="1496"/>
      <c r="W54" s="1496">
        <v>0.9</v>
      </c>
      <c r="X54" s="1496">
        <f t="shared" si="3"/>
        <v>0.9</v>
      </c>
      <c r="Y54" s="1496">
        <f t="shared" si="6"/>
        <v>0.26608524989875482</v>
      </c>
      <c r="Z54" s="1496">
        <f t="shared" si="4"/>
        <v>3.9</v>
      </c>
      <c r="AA54" s="1496">
        <f t="shared" si="5"/>
        <v>0.26608524989875482</v>
      </c>
      <c r="AB54" s="1496"/>
      <c r="AC54" s="1496"/>
      <c r="AD54" s="1496"/>
      <c r="AE54" s="1497">
        <v>-2.2000000000000002</v>
      </c>
      <c r="AF54" s="1497">
        <f t="shared" si="8"/>
        <v>0.79999999999999982</v>
      </c>
      <c r="AG54" s="1497">
        <f t="shared" si="7"/>
        <v>0.78814460141660314</v>
      </c>
      <c r="AH54" s="1497">
        <f t="shared" si="9"/>
        <v>3.5474592846231418E-2</v>
      </c>
      <c r="AI54" s="1496"/>
    </row>
    <row r="55" spans="16:35">
      <c r="P55" s="789"/>
      <c r="Q55" s="789"/>
      <c r="R55" s="789"/>
      <c r="S55" s="789"/>
      <c r="T55" s="789"/>
      <c r="U55" s="1496"/>
      <c r="V55" s="1496"/>
      <c r="W55" s="1496">
        <v>1</v>
      </c>
      <c r="X55" s="1496">
        <f t="shared" si="3"/>
        <v>1</v>
      </c>
      <c r="Y55" s="1496">
        <f t="shared" si="6"/>
        <v>0.24197072451914334</v>
      </c>
      <c r="Z55" s="1496">
        <f t="shared" si="4"/>
        <v>4</v>
      </c>
      <c r="AA55" s="1496">
        <f t="shared" si="5"/>
        <v>0.24197072451914334</v>
      </c>
      <c r="AB55" s="1496"/>
      <c r="AC55" s="1496"/>
      <c r="AD55" s="1496"/>
      <c r="AE55" s="1501">
        <v>-2</v>
      </c>
      <c r="AF55" s="1501">
        <f t="shared" si="8"/>
        <v>1</v>
      </c>
      <c r="AG55" s="1501">
        <f t="shared" si="7"/>
        <v>0.84134474606854293</v>
      </c>
      <c r="AH55" s="1501">
        <f t="shared" si="9"/>
        <v>5.3990966513188049E-2</v>
      </c>
      <c r="AI55" s="1496"/>
    </row>
    <row r="56" spans="16:35">
      <c r="P56" s="789"/>
      <c r="Q56" s="789"/>
      <c r="R56" s="789"/>
      <c r="S56" s="789"/>
      <c r="T56" s="789"/>
      <c r="U56" s="1496"/>
      <c r="V56" s="1496"/>
      <c r="W56" s="1496">
        <v>1.1000000000000001</v>
      </c>
      <c r="X56" s="1496">
        <f t="shared" si="3"/>
        <v>1.1000000000000001</v>
      </c>
      <c r="Y56" s="1496">
        <f t="shared" si="6"/>
        <v>0.2178521770325505</v>
      </c>
      <c r="Z56" s="1496">
        <f t="shared" si="4"/>
        <v>4.0999999999999996</v>
      </c>
      <c r="AA56" s="1496">
        <f t="shared" si="5"/>
        <v>0.21785217703255061</v>
      </c>
      <c r="AB56" s="1496"/>
      <c r="AC56" s="1496"/>
      <c r="AD56" s="1496"/>
      <c r="AE56" s="1497">
        <v>-1.8</v>
      </c>
      <c r="AF56" s="1497">
        <f t="shared" si="8"/>
        <v>1.2</v>
      </c>
      <c r="AG56" s="1497">
        <f t="shared" si="7"/>
        <v>0.88493032977829178</v>
      </c>
      <c r="AH56" s="1497">
        <f t="shared" si="9"/>
        <v>7.8950158300894135E-2</v>
      </c>
      <c r="AI56" s="1496"/>
    </row>
    <row r="57" spans="16:35">
      <c r="P57" s="789"/>
      <c r="Q57" s="789"/>
      <c r="R57" s="789"/>
      <c r="S57" s="789"/>
      <c r="T57" s="789"/>
      <c r="U57" s="1496"/>
      <c r="V57" s="1496"/>
      <c r="W57" s="1496">
        <v>1.2</v>
      </c>
      <c r="X57" s="1496">
        <f t="shared" si="3"/>
        <v>1.2</v>
      </c>
      <c r="Y57" s="1496">
        <f t="shared" si="6"/>
        <v>0.19418605498321292</v>
      </c>
      <c r="Z57" s="1496">
        <f t="shared" si="4"/>
        <v>4.2</v>
      </c>
      <c r="AA57" s="1496">
        <f t="shared" si="5"/>
        <v>0.1941860549832129</v>
      </c>
      <c r="AB57" s="1496"/>
      <c r="AC57" s="1496"/>
      <c r="AD57" s="1496"/>
      <c r="AE57" s="1497">
        <v>-1.6</v>
      </c>
      <c r="AF57" s="1497">
        <f t="shared" si="8"/>
        <v>1.4</v>
      </c>
      <c r="AG57" s="1497">
        <f t="shared" si="7"/>
        <v>0.91924334076622882</v>
      </c>
      <c r="AH57" s="1497">
        <f t="shared" si="9"/>
        <v>0.11092083467945553</v>
      </c>
      <c r="AI57" s="1496"/>
    </row>
    <row r="58" spans="16:35">
      <c r="P58" s="789"/>
      <c r="Q58" s="789"/>
      <c r="R58" s="789"/>
      <c r="S58" s="789"/>
      <c r="T58" s="789"/>
      <c r="U58" s="1496"/>
      <c r="V58" s="1496"/>
      <c r="W58" s="1496">
        <v>1.3</v>
      </c>
      <c r="X58" s="1496">
        <f t="shared" si="3"/>
        <v>1.3</v>
      </c>
      <c r="Y58" s="1496">
        <f t="shared" si="6"/>
        <v>0.17136859204780733</v>
      </c>
      <c r="Z58" s="1496">
        <f t="shared" si="4"/>
        <v>4.3</v>
      </c>
      <c r="AA58" s="1496">
        <f t="shared" si="5"/>
        <v>0.17136859204780738</v>
      </c>
      <c r="AB58" s="1496"/>
      <c r="AC58" s="1496"/>
      <c r="AD58" s="1496"/>
      <c r="AE58" s="1497">
        <v>-1.4</v>
      </c>
      <c r="AF58" s="1497">
        <f t="shared" si="8"/>
        <v>1.6</v>
      </c>
      <c r="AG58" s="1497">
        <f t="shared" si="7"/>
        <v>0.94520070830044201</v>
      </c>
      <c r="AH58" s="1497">
        <f t="shared" si="9"/>
        <v>0.14972746563574485</v>
      </c>
      <c r="AI58" s="1496"/>
    </row>
    <row r="59" spans="16:35">
      <c r="P59" s="789"/>
      <c r="Q59" s="789"/>
      <c r="R59" s="789"/>
      <c r="S59" s="789"/>
      <c r="T59" s="789"/>
      <c r="U59" s="1496"/>
      <c r="V59" s="1496"/>
      <c r="W59" s="1496">
        <v>1.4</v>
      </c>
      <c r="X59" s="1496">
        <f t="shared" si="3"/>
        <v>1.4</v>
      </c>
      <c r="Y59" s="1496">
        <f t="shared" si="6"/>
        <v>0.14972746563574485</v>
      </c>
      <c r="Z59" s="1496">
        <f t="shared" si="4"/>
        <v>4.4000000000000004</v>
      </c>
      <c r="AA59" s="1496">
        <f t="shared" si="5"/>
        <v>0.14972746563574477</v>
      </c>
      <c r="AB59" s="1496"/>
      <c r="AC59" s="1496"/>
      <c r="AD59" s="1496"/>
      <c r="AE59" s="1497">
        <v>-1.2</v>
      </c>
      <c r="AF59" s="1497">
        <f t="shared" si="8"/>
        <v>1.8</v>
      </c>
      <c r="AG59" s="1497">
        <f t="shared" si="7"/>
        <v>0.96406968088707412</v>
      </c>
      <c r="AH59" s="1497">
        <f t="shared" si="9"/>
        <v>0.19418605498321292</v>
      </c>
      <c r="AI59" s="1496"/>
    </row>
    <row r="60" spans="16:35">
      <c r="P60" s="789"/>
      <c r="Q60" s="789"/>
      <c r="R60" s="789"/>
      <c r="S60" s="789"/>
      <c r="T60" s="789"/>
      <c r="U60" s="1496"/>
      <c r="V60" s="1496"/>
      <c r="W60" s="1496">
        <v>1.50000000000001</v>
      </c>
      <c r="X60" s="1496">
        <f t="shared" si="3"/>
        <v>1.50000000000001</v>
      </c>
      <c r="Y60" s="1496">
        <f t="shared" si="6"/>
        <v>0.12951759566588977</v>
      </c>
      <c r="Z60" s="1496">
        <f t="shared" si="4"/>
        <v>4.5000000000000098</v>
      </c>
      <c r="AA60" s="1496">
        <f t="shared" si="5"/>
        <v>0.12951759566588983</v>
      </c>
      <c r="AB60" s="1496"/>
      <c r="AC60" s="1496"/>
      <c r="AD60" s="1496"/>
      <c r="AE60" s="1497">
        <v>-1</v>
      </c>
      <c r="AF60" s="1497">
        <f t="shared" si="8"/>
        <v>2</v>
      </c>
      <c r="AG60" s="1497">
        <f t="shared" si="7"/>
        <v>0.97724986805182068</v>
      </c>
      <c r="AH60" s="1497">
        <f t="shared" si="9"/>
        <v>0.24197072451914334</v>
      </c>
      <c r="AI60" s="1496"/>
    </row>
    <row r="61" spans="16:35">
      <c r="P61" s="789"/>
      <c r="Q61" s="789"/>
      <c r="R61" s="789"/>
      <c r="S61" s="789"/>
      <c r="T61" s="789"/>
      <c r="U61" s="1496"/>
      <c r="V61" s="1496"/>
      <c r="W61" s="1496">
        <v>1.6</v>
      </c>
      <c r="X61" s="1496">
        <f t="shared" si="3"/>
        <v>1.6</v>
      </c>
      <c r="Y61" s="1496">
        <f t="shared" si="6"/>
        <v>0.11092083467945553</v>
      </c>
      <c r="Z61" s="1496">
        <f t="shared" si="4"/>
        <v>4.5999999999999996</v>
      </c>
      <c r="AA61" s="1496">
        <f t="shared" si="5"/>
        <v>0.11092083467945561</v>
      </c>
      <c r="AB61" s="1496"/>
      <c r="AC61" s="1496"/>
      <c r="AD61" s="1496"/>
      <c r="AE61" s="1497">
        <v>-0.8</v>
      </c>
      <c r="AF61" s="1497">
        <f t="shared" si="8"/>
        <v>2.2000000000000002</v>
      </c>
      <c r="AG61" s="1497">
        <f t="shared" si="7"/>
        <v>0.98609655248650141</v>
      </c>
      <c r="AH61" s="1497">
        <f t="shared" si="9"/>
        <v>0.28969155276148278</v>
      </c>
      <c r="AI61" s="1496"/>
    </row>
    <row r="62" spans="16:35">
      <c r="P62" s="789"/>
      <c r="Q62" s="789"/>
      <c r="R62" s="789"/>
      <c r="S62" s="789"/>
      <c r="T62" s="789"/>
      <c r="U62" s="1496"/>
      <c r="V62" s="1496"/>
      <c r="W62" s="1496">
        <v>1.7</v>
      </c>
      <c r="X62" s="1496">
        <f t="shared" si="3"/>
        <v>1.7</v>
      </c>
      <c r="Y62" s="1496">
        <f t="shared" si="6"/>
        <v>9.4049077376886933E-2</v>
      </c>
      <c r="Z62" s="1496">
        <f t="shared" si="4"/>
        <v>4.7</v>
      </c>
      <c r="AA62" s="1496">
        <f t="shared" si="5"/>
        <v>9.4049077376886892E-2</v>
      </c>
      <c r="AB62" s="1496"/>
      <c r="AC62" s="1496"/>
      <c r="AD62" s="1496"/>
      <c r="AE62" s="1497">
        <v>-0.6</v>
      </c>
      <c r="AF62" s="1497">
        <f t="shared" si="8"/>
        <v>2.4</v>
      </c>
      <c r="AG62" s="1497">
        <f t="shared" si="7"/>
        <v>0.99180246407540396</v>
      </c>
      <c r="AH62" s="1497">
        <f t="shared" si="9"/>
        <v>0.33322460289179962</v>
      </c>
      <c r="AI62" s="1496"/>
    </row>
    <row r="63" spans="16:35">
      <c r="P63" s="789"/>
      <c r="Q63" s="789"/>
      <c r="R63" s="789"/>
      <c r="S63" s="789"/>
      <c r="T63" s="789"/>
      <c r="U63" s="1496"/>
      <c r="V63" s="1496"/>
      <c r="W63" s="1496">
        <v>1.80000000000001</v>
      </c>
      <c r="X63" s="1496">
        <f t="shared" si="3"/>
        <v>1.80000000000001</v>
      </c>
      <c r="Y63" s="1496">
        <f t="shared" si="6"/>
        <v>7.895015830089272E-2</v>
      </c>
      <c r="Z63" s="1496">
        <f t="shared" si="4"/>
        <v>4.8000000000000096</v>
      </c>
      <c r="AA63" s="1496">
        <f t="shared" si="5"/>
        <v>7.8950158300892789E-2</v>
      </c>
      <c r="AB63" s="1496"/>
      <c r="AC63" s="1496"/>
      <c r="AD63" s="1496"/>
      <c r="AE63" s="1497">
        <v>-0.4</v>
      </c>
      <c r="AF63" s="1497">
        <f t="shared" si="8"/>
        <v>2.6</v>
      </c>
      <c r="AG63" s="1497">
        <f t="shared" si="7"/>
        <v>0.99533881197628127</v>
      </c>
      <c r="AH63" s="1497">
        <f t="shared" si="9"/>
        <v>0.36827014030332333</v>
      </c>
      <c r="AI63" s="1496"/>
    </row>
    <row r="64" spans="16:35">
      <c r="P64" s="789"/>
      <c r="Q64" s="789"/>
      <c r="R64" s="789"/>
      <c r="S64" s="789"/>
      <c r="T64" s="789"/>
      <c r="U64" s="1496"/>
      <c r="V64" s="1496"/>
      <c r="W64" s="1496">
        <v>1.9000000000000099</v>
      </c>
      <c r="X64" s="1496">
        <f t="shared" si="3"/>
        <v>1.9000000000000099</v>
      </c>
      <c r="Y64" s="1496">
        <f t="shared" si="6"/>
        <v>6.5615814774675346E-2</v>
      </c>
      <c r="Z64" s="1496">
        <f t="shared" si="4"/>
        <v>4.9000000000000101</v>
      </c>
      <c r="AA64" s="1496">
        <f t="shared" si="5"/>
        <v>6.5615814774675332E-2</v>
      </c>
      <c r="AB64" s="1496"/>
      <c r="AC64" s="1496"/>
      <c r="AD64" s="1496"/>
      <c r="AE64" s="1497">
        <v>-0.2</v>
      </c>
      <c r="AF64" s="1497">
        <f t="shared" si="8"/>
        <v>2.8</v>
      </c>
      <c r="AG64" s="1497">
        <f t="shared" si="7"/>
        <v>0.99744486966957213</v>
      </c>
      <c r="AH64" s="1497">
        <f t="shared" si="9"/>
        <v>0.39104269397545582</v>
      </c>
      <c r="AI64" s="1496"/>
    </row>
    <row r="65" spans="16:35">
      <c r="P65" s="789"/>
      <c r="Q65" s="789"/>
      <c r="R65" s="789"/>
      <c r="S65" s="789"/>
      <c r="T65" s="789"/>
      <c r="U65" s="1496"/>
      <c r="V65" s="1496"/>
      <c r="W65" s="1496">
        <v>2.0000000000000102</v>
      </c>
      <c r="X65" s="1496">
        <f t="shared" si="3"/>
        <v>2.0000000000000102</v>
      </c>
      <c r="Y65" s="1496">
        <f t="shared" si="6"/>
        <v>5.3990966513186946E-2</v>
      </c>
      <c r="Z65" s="1496">
        <f t="shared" si="4"/>
        <v>5.0000000000000107</v>
      </c>
      <c r="AA65" s="1496">
        <f t="shared" si="5"/>
        <v>5.3990966513186904E-2</v>
      </c>
      <c r="AB65" s="1496"/>
      <c r="AC65" s="1496"/>
      <c r="AD65" s="1496"/>
      <c r="AE65" s="1497">
        <v>0</v>
      </c>
      <c r="AF65" s="1497">
        <f t="shared" si="8"/>
        <v>3</v>
      </c>
      <c r="AG65" s="1497">
        <f t="shared" si="7"/>
        <v>0.9986501019683699</v>
      </c>
      <c r="AH65" s="1497">
        <f t="shared" si="9"/>
        <v>0.39894228040143265</v>
      </c>
      <c r="AI65" s="1496"/>
    </row>
    <row r="66" spans="16:35">
      <c r="P66" s="789"/>
      <c r="Q66" s="789"/>
      <c r="R66" s="789"/>
      <c r="S66" s="789"/>
      <c r="T66" s="789"/>
      <c r="U66" s="1496"/>
      <c r="V66" s="1496"/>
      <c r="W66" s="1496">
        <v>2.1</v>
      </c>
      <c r="X66" s="1496">
        <f t="shared" si="3"/>
        <v>2.1</v>
      </c>
      <c r="Y66" s="1496">
        <f t="shared" si="6"/>
        <v>4.3983595980427184E-2</v>
      </c>
      <c r="Z66" s="1496">
        <f t="shared" si="4"/>
        <v>5.0999999999999996</v>
      </c>
      <c r="AA66" s="1496">
        <f t="shared" si="5"/>
        <v>4.3983595980427226E-2</v>
      </c>
      <c r="AB66" s="1496"/>
      <c r="AC66" s="1496"/>
      <c r="AD66" s="1496"/>
      <c r="AE66" s="1497">
        <v>0.2</v>
      </c>
      <c r="AF66" s="1497">
        <f t="shared" si="8"/>
        <v>3.2</v>
      </c>
      <c r="AG66" s="1497">
        <f t="shared" si="7"/>
        <v>0.99931286206208414</v>
      </c>
      <c r="AH66" s="1497">
        <f t="shared" si="9"/>
        <v>0.39104269397545582</v>
      </c>
      <c r="AI66" s="1496"/>
    </row>
    <row r="67" spans="16:35">
      <c r="P67" s="789"/>
      <c r="Q67" s="789"/>
      <c r="R67" s="789"/>
      <c r="S67" s="789"/>
      <c r="T67" s="789"/>
      <c r="U67" s="1496"/>
      <c r="V67" s="1496"/>
      <c r="W67" s="1496">
        <v>2.2000000000000099</v>
      </c>
      <c r="X67" s="1496">
        <f t="shared" si="3"/>
        <v>2.2000000000000099</v>
      </c>
      <c r="Y67" s="1496">
        <f t="shared" si="6"/>
        <v>3.5474592846230661E-2</v>
      </c>
      <c r="Z67" s="1496">
        <f t="shared" si="4"/>
        <v>5.2000000000000099</v>
      </c>
      <c r="AA67" s="1496">
        <f t="shared" si="5"/>
        <v>3.5474592846230661E-2</v>
      </c>
      <c r="AB67" s="1496"/>
      <c r="AC67" s="1496"/>
      <c r="AD67" s="1496"/>
      <c r="AE67" s="1497">
        <v>0.4</v>
      </c>
      <c r="AF67" s="1497">
        <f t="shared" si="8"/>
        <v>3.4</v>
      </c>
      <c r="AG67" s="1497">
        <f t="shared" si="7"/>
        <v>0.99966307073432348</v>
      </c>
      <c r="AH67" s="1497">
        <f t="shared" si="9"/>
        <v>0.36827014030332333</v>
      </c>
      <c r="AI67" s="1496"/>
    </row>
    <row r="68" spans="16:35">
      <c r="P68" s="789"/>
      <c r="Q68" s="789"/>
      <c r="R68" s="789"/>
      <c r="S68" s="789"/>
      <c r="T68" s="789"/>
      <c r="U68" s="1496"/>
      <c r="V68" s="1496"/>
      <c r="W68" s="1496">
        <v>2.30000000000001</v>
      </c>
      <c r="X68" s="1496">
        <f t="shared" si="3"/>
        <v>2.30000000000001</v>
      </c>
      <c r="Y68" s="1496">
        <f t="shared" si="6"/>
        <v>2.8327037741600513E-2</v>
      </c>
      <c r="Z68" s="1496">
        <f t="shared" si="4"/>
        <v>5.3000000000000096</v>
      </c>
      <c r="AA68" s="1496">
        <f t="shared" si="5"/>
        <v>2.8327037741600541E-2</v>
      </c>
      <c r="AB68" s="1496"/>
      <c r="AC68" s="1496"/>
      <c r="AD68" s="1496"/>
      <c r="AE68" s="1497">
        <v>0.6</v>
      </c>
      <c r="AF68" s="1497">
        <f t="shared" si="8"/>
        <v>3.6</v>
      </c>
      <c r="AG68" s="1497">
        <f t="shared" ref="AG68:AG85" si="10">NORMDIST(AF68,$C$4,$C$5,1)</f>
        <v>0.99984089140984223</v>
      </c>
      <c r="AH68" s="1497">
        <f t="shared" si="9"/>
        <v>0.33322460289179962</v>
      </c>
      <c r="AI68" s="1496"/>
    </row>
    <row r="69" spans="16:35">
      <c r="P69" s="789"/>
      <c r="Q69" s="789"/>
      <c r="R69" s="789"/>
      <c r="S69" s="789"/>
      <c r="T69" s="789"/>
      <c r="U69" s="1496"/>
      <c r="V69" s="1496"/>
      <c r="W69" s="1496">
        <v>2.4000000000000101</v>
      </c>
      <c r="X69" s="1496">
        <f t="shared" si="3"/>
        <v>2.4000000000000101</v>
      </c>
      <c r="Y69" s="1496">
        <f t="shared" si="6"/>
        <v>2.2394530294842351E-2</v>
      </c>
      <c r="Z69" s="1496">
        <f t="shared" si="4"/>
        <v>5.4000000000000101</v>
      </c>
      <c r="AA69" s="1496">
        <f t="shared" si="5"/>
        <v>2.2394530294842351E-2</v>
      </c>
      <c r="AB69" s="1496"/>
      <c r="AC69" s="1496"/>
      <c r="AD69" s="1496"/>
      <c r="AE69" s="1497">
        <v>0.8</v>
      </c>
      <c r="AF69" s="1497">
        <f t="shared" si="8"/>
        <v>3.8</v>
      </c>
      <c r="AG69" s="1497">
        <f t="shared" si="10"/>
        <v>0.99992765195607558</v>
      </c>
      <c r="AH69" s="1497">
        <f t="shared" si="9"/>
        <v>0.28969155276148278</v>
      </c>
      <c r="AI69" s="1496"/>
    </row>
    <row r="70" spans="16:35">
      <c r="P70" s="789"/>
      <c r="Q70" s="789"/>
      <c r="R70" s="789"/>
      <c r="S70" s="789"/>
      <c r="T70" s="789"/>
      <c r="U70" s="1496"/>
      <c r="V70" s="1496"/>
      <c r="W70" s="1496">
        <v>2.5000000000000102</v>
      </c>
      <c r="X70" s="1496">
        <f t="shared" ref="X70:X133" si="11">W70+$C$4</f>
        <v>2.5000000000000102</v>
      </c>
      <c r="Y70" s="1496">
        <f t="shared" ref="Y70:Y133" si="12">NORMDIST(X70,$C$4,$C$5,0)</f>
        <v>1.7528300493568082E-2</v>
      </c>
      <c r="Z70" s="1496">
        <f t="shared" ref="Z70:Z133" si="13">W70+$F$4</f>
        <v>5.5000000000000107</v>
      </c>
      <c r="AA70" s="1496">
        <f t="shared" ref="AA70:AA133" si="14">NORMDIST(Z70,$F$4,$F$5,0)</f>
        <v>1.7528300493568068E-2</v>
      </c>
      <c r="AB70" s="1496"/>
      <c r="AC70" s="1496"/>
      <c r="AD70" s="1496"/>
      <c r="AE70" s="1497">
        <v>1</v>
      </c>
      <c r="AF70" s="1497">
        <f t="shared" si="8"/>
        <v>4</v>
      </c>
      <c r="AG70" s="1497">
        <f t="shared" si="10"/>
        <v>0.99996832875816322</v>
      </c>
      <c r="AH70" s="1497">
        <f t="shared" si="9"/>
        <v>0.24197072451914334</v>
      </c>
      <c r="AI70" s="1496"/>
    </row>
    <row r="71" spans="16:35">
      <c r="Q71" s="380"/>
      <c r="R71" s="380"/>
      <c r="S71" s="380"/>
      <c r="T71" s="380"/>
      <c r="U71" s="1496"/>
      <c r="V71" s="1496"/>
      <c r="W71" s="1496">
        <v>2.6000000000000099</v>
      </c>
      <c r="X71" s="1496">
        <f t="shared" si="11"/>
        <v>2.6000000000000099</v>
      </c>
      <c r="Y71" s="1496">
        <f t="shared" si="12"/>
        <v>1.3582969233685269E-2</v>
      </c>
      <c r="Z71" s="1496">
        <f t="shared" si="13"/>
        <v>5.6000000000000103</v>
      </c>
      <c r="AA71" s="1496">
        <f t="shared" si="14"/>
        <v>1.3582969233685249E-2</v>
      </c>
      <c r="AB71" s="1496"/>
      <c r="AC71" s="1496"/>
      <c r="AD71" s="1496"/>
      <c r="AE71" s="1497">
        <v>1.2</v>
      </c>
      <c r="AF71" s="1497">
        <f t="shared" si="8"/>
        <v>4.2</v>
      </c>
      <c r="AG71" s="1497">
        <f t="shared" si="10"/>
        <v>0.99998665425098876</v>
      </c>
      <c r="AH71" s="1497">
        <f t="shared" si="9"/>
        <v>0.1941860549832129</v>
      </c>
      <c r="AI71" s="1496"/>
    </row>
    <row r="72" spans="16:35">
      <c r="Q72" s="380"/>
      <c r="R72" s="380"/>
      <c r="S72" s="380"/>
      <c r="T72" s="380"/>
      <c r="U72" s="1496"/>
      <c r="V72" s="1496"/>
      <c r="W72" s="1496">
        <v>2.7000000000000099</v>
      </c>
      <c r="X72" s="1496">
        <f t="shared" si="11"/>
        <v>2.7000000000000099</v>
      </c>
      <c r="Y72" s="1496">
        <f t="shared" si="12"/>
        <v>1.0420934814422318E-2</v>
      </c>
      <c r="Z72" s="1496">
        <f t="shared" si="13"/>
        <v>5.7000000000000099</v>
      </c>
      <c r="AA72" s="1496">
        <f t="shared" si="14"/>
        <v>1.0420934814422318E-2</v>
      </c>
      <c r="AB72" s="1496"/>
      <c r="AC72" s="1496"/>
      <c r="AD72" s="1496"/>
      <c r="AE72" s="1497">
        <v>1.4</v>
      </c>
      <c r="AF72" s="1497">
        <f t="shared" si="8"/>
        <v>4.4000000000000004</v>
      </c>
      <c r="AG72" s="1497">
        <f t="shared" si="10"/>
        <v>0.99999458745609204</v>
      </c>
      <c r="AH72" s="1497">
        <f t="shared" si="9"/>
        <v>0.14972746563574477</v>
      </c>
      <c r="AI72" s="1496"/>
    </row>
    <row r="73" spans="16:35">
      <c r="Q73" s="380"/>
      <c r="R73" s="380"/>
      <c r="S73" s="380"/>
      <c r="T73" s="380"/>
      <c r="U73" s="1496"/>
      <c r="V73" s="1496"/>
      <c r="W73" s="1496">
        <v>2.80000000000001</v>
      </c>
      <c r="X73" s="1496">
        <f t="shared" si="11"/>
        <v>2.80000000000001</v>
      </c>
      <c r="Y73" s="1496">
        <f t="shared" si="12"/>
        <v>7.9154515829797413E-3</v>
      </c>
      <c r="Z73" s="1496">
        <f t="shared" si="13"/>
        <v>5.8000000000000096</v>
      </c>
      <c r="AA73" s="1496">
        <f t="shared" si="14"/>
        <v>7.9154515829797482E-3</v>
      </c>
      <c r="AB73" s="1496"/>
      <c r="AC73" s="1496"/>
      <c r="AD73" s="1496"/>
      <c r="AE73" s="1497">
        <v>1.6</v>
      </c>
      <c r="AF73" s="1497">
        <f t="shared" si="8"/>
        <v>4.5999999999999996</v>
      </c>
      <c r="AG73" s="1497">
        <f t="shared" si="10"/>
        <v>0.9999978875452965</v>
      </c>
      <c r="AH73" s="1497">
        <f t="shared" si="9"/>
        <v>0.11092083467945561</v>
      </c>
      <c r="AI73" s="1496"/>
    </row>
    <row r="74" spans="16:35">
      <c r="Q74" s="380"/>
      <c r="R74" s="380"/>
      <c r="S74" s="380"/>
      <c r="T74" s="380"/>
      <c r="U74" s="1496"/>
      <c r="V74" s="1496"/>
      <c r="W74" s="1496">
        <v>2.9000000000000101</v>
      </c>
      <c r="X74" s="1496">
        <f t="shared" si="11"/>
        <v>2.9000000000000101</v>
      </c>
      <c r="Y74" s="1496">
        <f t="shared" si="12"/>
        <v>5.9525324197756786E-3</v>
      </c>
      <c r="Z74" s="1496">
        <f t="shared" si="13"/>
        <v>5.9000000000000101</v>
      </c>
      <c r="AA74" s="1496">
        <f t="shared" si="14"/>
        <v>5.9525324197756786E-3</v>
      </c>
      <c r="AB74" s="1496"/>
      <c r="AC74" s="1496"/>
      <c r="AD74" s="1496"/>
      <c r="AE74" s="1497">
        <v>1.80000000000001</v>
      </c>
      <c r="AF74" s="1497">
        <f t="shared" si="8"/>
        <v>4.8000000000000096</v>
      </c>
      <c r="AG74" s="1497">
        <f t="shared" si="10"/>
        <v>0.99999920667181286</v>
      </c>
      <c r="AH74" s="1497">
        <f t="shared" si="9"/>
        <v>7.8950158300892789E-2</v>
      </c>
      <c r="AI74" s="1496"/>
    </row>
    <row r="75" spans="16:35">
      <c r="Q75" s="380"/>
      <c r="R75" s="380"/>
      <c r="S75" s="380"/>
      <c r="T75" s="380"/>
      <c r="U75" s="1496"/>
      <c r="V75" s="1496"/>
      <c r="W75" s="1496">
        <v>3.0000000000000102</v>
      </c>
      <c r="X75" s="1496">
        <f t="shared" si="11"/>
        <v>3.0000000000000102</v>
      </c>
      <c r="Y75" s="1496">
        <f t="shared" si="12"/>
        <v>4.4318484119378731E-3</v>
      </c>
      <c r="Z75" s="1496">
        <f t="shared" si="13"/>
        <v>6.0000000000000107</v>
      </c>
      <c r="AA75" s="1496">
        <f t="shared" si="14"/>
        <v>4.4318484119378644E-3</v>
      </c>
      <c r="AB75" s="1496"/>
      <c r="AC75" s="1496"/>
      <c r="AD75" s="1496"/>
      <c r="AE75" s="1501">
        <v>2.0000000000000102</v>
      </c>
      <c r="AF75" s="1501">
        <f t="shared" si="8"/>
        <v>5.0000000000000107</v>
      </c>
      <c r="AG75" s="1501">
        <f t="shared" si="10"/>
        <v>0.99999971334842808</v>
      </c>
      <c r="AH75" s="1501">
        <f t="shared" si="9"/>
        <v>5.3990966513186904E-2</v>
      </c>
      <c r="AI75" s="1496"/>
    </row>
    <row r="76" spans="16:35">
      <c r="Q76" s="380"/>
      <c r="R76" s="380"/>
      <c r="S76" s="380"/>
      <c r="T76" s="380"/>
      <c r="U76" s="1496"/>
      <c r="V76" s="1496"/>
      <c r="W76" s="1496">
        <v>3.1000000000000099</v>
      </c>
      <c r="X76" s="1496">
        <f t="shared" si="11"/>
        <v>3.1000000000000099</v>
      </c>
      <c r="Y76" s="1496">
        <f t="shared" si="12"/>
        <v>3.2668190561998198E-3</v>
      </c>
      <c r="Z76" s="1496">
        <f t="shared" si="13"/>
        <v>6.1000000000000103</v>
      </c>
      <c r="AA76" s="1496">
        <f t="shared" si="14"/>
        <v>3.2668190561998167E-3</v>
      </c>
      <c r="AB76" s="1496"/>
      <c r="AC76" s="1496"/>
      <c r="AD76" s="1496"/>
      <c r="AE76" s="1497">
        <v>2.2000000000000099</v>
      </c>
      <c r="AF76" s="1497">
        <f t="shared" si="8"/>
        <v>5.2000000000000099</v>
      </c>
      <c r="AG76" s="1497">
        <f t="shared" si="10"/>
        <v>0.99999990035573683</v>
      </c>
      <c r="AH76" s="1497">
        <f t="shared" si="9"/>
        <v>3.5474592846230661E-2</v>
      </c>
      <c r="AI76" s="1496"/>
    </row>
    <row r="77" spans="16:35">
      <c r="Q77" s="380"/>
      <c r="R77" s="380"/>
      <c r="S77" s="380"/>
      <c r="T77" s="380"/>
      <c r="U77" s="1496"/>
      <c r="V77" s="1496"/>
      <c r="W77" s="1496">
        <v>3.2000000000000099</v>
      </c>
      <c r="X77" s="1496">
        <f t="shared" si="11"/>
        <v>3.2000000000000099</v>
      </c>
      <c r="Y77" s="1496">
        <f t="shared" si="12"/>
        <v>2.3840882014647658E-3</v>
      </c>
      <c r="Z77" s="1496">
        <f t="shared" si="13"/>
        <v>6.2000000000000099</v>
      </c>
      <c r="AA77" s="1496">
        <f t="shared" si="14"/>
        <v>2.3840882014647658E-3</v>
      </c>
      <c r="AB77" s="1496"/>
      <c r="AC77" s="1496"/>
      <c r="AD77" s="1496"/>
      <c r="AE77" s="1497">
        <v>2.4000000000000101</v>
      </c>
      <c r="AF77" s="1497">
        <f t="shared" si="8"/>
        <v>5.4000000000000101</v>
      </c>
      <c r="AG77" s="1497">
        <f t="shared" si="10"/>
        <v>0.99999996667955149</v>
      </c>
      <c r="AH77" s="1497">
        <f t="shared" si="9"/>
        <v>2.2394530294842351E-2</v>
      </c>
      <c r="AI77" s="1496"/>
    </row>
    <row r="78" spans="16:35">
      <c r="Q78" s="380"/>
      <c r="R78" s="380"/>
      <c r="S78" s="380"/>
      <c r="T78" s="380"/>
      <c r="U78" s="1496"/>
      <c r="V78" s="1496"/>
      <c r="W78" s="1496">
        <v>3.30000000000001</v>
      </c>
      <c r="X78" s="1496">
        <f t="shared" si="11"/>
        <v>3.30000000000001</v>
      </c>
      <c r="Y78" s="1496">
        <f t="shared" si="12"/>
        <v>1.7225689390536227E-3</v>
      </c>
      <c r="Z78" s="1496">
        <f t="shared" si="13"/>
        <v>6.3000000000000096</v>
      </c>
      <c r="AA78" s="1496">
        <f t="shared" si="14"/>
        <v>1.7225689390536259E-3</v>
      </c>
      <c r="AB78" s="1496"/>
      <c r="AC78" s="1496"/>
      <c r="AD78" s="1496"/>
      <c r="AE78" s="1497">
        <v>2.6000000000000099</v>
      </c>
      <c r="AF78" s="1497">
        <f t="shared" si="8"/>
        <v>5.6000000000000103</v>
      </c>
      <c r="AG78" s="1497">
        <f t="shared" si="10"/>
        <v>0.99999998928240974</v>
      </c>
      <c r="AH78" s="1497">
        <f t="shared" si="9"/>
        <v>1.3582969233685249E-2</v>
      </c>
      <c r="AI78" s="1496"/>
    </row>
    <row r="79" spans="16:35">
      <c r="Q79" s="380"/>
      <c r="R79" s="380"/>
      <c r="S79" s="380"/>
      <c r="T79" s="380"/>
      <c r="U79" s="1496"/>
      <c r="V79" s="1496"/>
      <c r="W79" s="1496">
        <v>3.4000000000000101</v>
      </c>
      <c r="X79" s="1496">
        <f t="shared" si="11"/>
        <v>3.4000000000000101</v>
      </c>
      <c r="Y79" s="1496">
        <f t="shared" si="12"/>
        <v>1.232219168472977E-3</v>
      </c>
      <c r="Z79" s="1496">
        <f t="shared" si="13"/>
        <v>6.4000000000000101</v>
      </c>
      <c r="AA79" s="1496">
        <f t="shared" si="14"/>
        <v>1.232219168472977E-3</v>
      </c>
      <c r="AB79" s="1496"/>
      <c r="AC79" s="1496"/>
      <c r="AD79" s="1496"/>
      <c r="AE79" s="1497">
        <v>2.80000000000001</v>
      </c>
      <c r="AF79" s="1497">
        <f t="shared" si="8"/>
        <v>5.8000000000000096</v>
      </c>
      <c r="AG79" s="1497">
        <f t="shared" si="10"/>
        <v>0.99999999668425399</v>
      </c>
      <c r="AH79" s="1497">
        <f t="shared" si="9"/>
        <v>7.9154515829797482E-3</v>
      </c>
      <c r="AI79" s="1496"/>
    </row>
    <row r="80" spans="16:35">
      <c r="Q80" s="380"/>
      <c r="R80" s="380"/>
      <c r="S80" s="380"/>
      <c r="T80" s="380"/>
      <c r="U80" s="1496"/>
      <c r="V80" s="1496"/>
      <c r="W80" s="1496">
        <v>3.5000000000000102</v>
      </c>
      <c r="X80" s="1496">
        <f t="shared" si="11"/>
        <v>3.5000000000000102</v>
      </c>
      <c r="Y80" s="1496">
        <f t="shared" si="12"/>
        <v>8.7268269504572904E-4</v>
      </c>
      <c r="Z80" s="1496">
        <f t="shared" si="13"/>
        <v>6.5000000000000107</v>
      </c>
      <c r="AA80" s="1496">
        <f t="shared" si="14"/>
        <v>8.7268269504572741E-4</v>
      </c>
      <c r="AB80" s="1496"/>
      <c r="AC80" s="1496"/>
      <c r="AD80" s="1496"/>
      <c r="AE80" s="1501">
        <v>3.0000000000000102</v>
      </c>
      <c r="AF80" s="1501">
        <f t="shared" si="8"/>
        <v>6.0000000000000107</v>
      </c>
      <c r="AG80" s="1501">
        <f t="shared" si="10"/>
        <v>0.9999999990134123</v>
      </c>
      <c r="AH80" s="1501">
        <f t="shared" si="9"/>
        <v>4.4318484119378644E-3</v>
      </c>
      <c r="AI80" s="1496"/>
    </row>
    <row r="81" spans="17:35">
      <c r="Q81" s="380"/>
      <c r="R81" s="380"/>
      <c r="S81" s="380"/>
      <c r="T81" s="380"/>
      <c r="U81" s="1496"/>
      <c r="V81" s="1496"/>
      <c r="W81" s="1496">
        <v>3.6000000000000099</v>
      </c>
      <c r="X81" s="1496">
        <f t="shared" si="11"/>
        <v>3.6000000000000099</v>
      </c>
      <c r="Y81" s="1496">
        <f t="shared" si="12"/>
        <v>6.1190193011375065E-4</v>
      </c>
      <c r="Z81" s="1496">
        <f t="shared" si="13"/>
        <v>6.6000000000000103</v>
      </c>
      <c r="AA81" s="1496">
        <f t="shared" si="14"/>
        <v>6.1190193011374956E-4</v>
      </c>
      <c r="AB81" s="1496"/>
      <c r="AC81" s="1496"/>
      <c r="AD81" s="1496"/>
      <c r="AE81" s="1497">
        <v>3.2000000000000099</v>
      </c>
      <c r="AF81" s="1497">
        <f t="shared" si="8"/>
        <v>6.2000000000000099</v>
      </c>
      <c r="AG81" s="1497">
        <f t="shared" si="10"/>
        <v>0.99999999971768416</v>
      </c>
      <c r="AH81" s="1497">
        <f t="shared" si="9"/>
        <v>2.3840882014647658E-3</v>
      </c>
      <c r="AI81" s="1496"/>
    </row>
    <row r="82" spans="17:35">
      <c r="Q82" s="380"/>
      <c r="R82" s="380"/>
      <c r="S82" s="380"/>
      <c r="T82" s="380"/>
      <c r="U82" s="1496"/>
      <c r="V82" s="1496"/>
      <c r="W82" s="1496">
        <v>3.7000000000000099</v>
      </c>
      <c r="X82" s="1496">
        <f t="shared" si="11"/>
        <v>3.7000000000000099</v>
      </c>
      <c r="Y82" s="1496">
        <f t="shared" si="12"/>
        <v>4.2478027055073588E-4</v>
      </c>
      <c r="Z82" s="1496">
        <f t="shared" si="13"/>
        <v>6.7000000000000099</v>
      </c>
      <c r="AA82" s="1496">
        <f t="shared" si="14"/>
        <v>4.2478027055073588E-4</v>
      </c>
      <c r="AB82" s="1496"/>
      <c r="AC82" s="1496"/>
      <c r="AD82" s="1496"/>
      <c r="AE82" s="1497">
        <v>3.4000000000000101</v>
      </c>
      <c r="AF82" s="1497">
        <f t="shared" si="8"/>
        <v>6.4000000000000101</v>
      </c>
      <c r="AG82" s="1497">
        <f t="shared" si="10"/>
        <v>0.99999999992231148</v>
      </c>
      <c r="AH82" s="1497">
        <f t="shared" si="9"/>
        <v>1.232219168472977E-3</v>
      </c>
      <c r="AI82" s="1496"/>
    </row>
    <row r="83" spans="17:35">
      <c r="Q83" s="380"/>
      <c r="R83" s="380"/>
      <c r="S83" s="380"/>
      <c r="T83" s="380"/>
      <c r="U83" s="1496"/>
      <c r="V83" s="1496"/>
      <c r="W83" s="1496">
        <v>3.80000000000001</v>
      </c>
      <c r="X83" s="1496">
        <f t="shared" si="11"/>
        <v>3.80000000000001</v>
      </c>
      <c r="Y83" s="1496">
        <f t="shared" si="12"/>
        <v>2.919469257914491E-4</v>
      </c>
      <c r="Z83" s="1496">
        <f t="shared" si="13"/>
        <v>6.8000000000000096</v>
      </c>
      <c r="AA83" s="1496">
        <f t="shared" si="14"/>
        <v>2.9194692579144959E-4</v>
      </c>
      <c r="AB83" s="1496"/>
      <c r="AC83" s="1496"/>
      <c r="AD83" s="1496"/>
      <c r="AE83" s="1497">
        <v>3.6000000000000099</v>
      </c>
      <c r="AF83" s="1497">
        <f t="shared" si="8"/>
        <v>6.6000000000000103</v>
      </c>
      <c r="AG83" s="1497">
        <f t="shared" si="10"/>
        <v>0.99999999997944211</v>
      </c>
      <c r="AH83" s="1497">
        <f t="shared" si="9"/>
        <v>6.1190193011374956E-4</v>
      </c>
      <c r="AI83" s="1496"/>
    </row>
    <row r="84" spans="17:35">
      <c r="Q84" s="380"/>
      <c r="R84" s="380"/>
      <c r="S84" s="380"/>
      <c r="T84" s="380"/>
      <c r="U84" s="1496"/>
      <c r="V84" s="1496"/>
      <c r="W84" s="1496">
        <v>3.9000000000000101</v>
      </c>
      <c r="X84" s="1496">
        <f t="shared" si="11"/>
        <v>3.9000000000000101</v>
      </c>
      <c r="Y84" s="1496">
        <f t="shared" si="12"/>
        <v>1.9865547139276472E-4</v>
      </c>
      <c r="Z84" s="1496">
        <f t="shared" si="13"/>
        <v>6.9000000000000101</v>
      </c>
      <c r="AA84" s="1496">
        <f t="shared" si="14"/>
        <v>1.9865547139276472E-4</v>
      </c>
      <c r="AB84" s="1496"/>
      <c r="AC84" s="1496"/>
      <c r="AD84" s="1496"/>
      <c r="AE84" s="1497">
        <v>3.80000000000001</v>
      </c>
      <c r="AF84" s="1497">
        <f t="shared" si="8"/>
        <v>6.8000000000000096</v>
      </c>
      <c r="AG84" s="1497">
        <f t="shared" si="10"/>
        <v>0.99999999999476907</v>
      </c>
      <c r="AH84" s="1497">
        <f t="shared" si="9"/>
        <v>2.9194692579144959E-4</v>
      </c>
      <c r="AI84" s="1496"/>
    </row>
    <row r="85" spans="17:35">
      <c r="Q85" s="380"/>
      <c r="R85" s="380"/>
      <c r="S85" s="380"/>
      <c r="T85" s="380"/>
      <c r="U85" s="1496"/>
      <c r="V85" s="1496"/>
      <c r="W85" s="1496">
        <v>4.0000000000000098</v>
      </c>
      <c r="X85" s="1496">
        <f t="shared" si="11"/>
        <v>4.0000000000000098</v>
      </c>
      <c r="Y85" s="1496">
        <f t="shared" si="12"/>
        <v>1.3383022576488011E-4</v>
      </c>
      <c r="Z85" s="1496">
        <f t="shared" si="13"/>
        <v>7.0000000000000098</v>
      </c>
      <c r="AA85" s="1496">
        <f t="shared" si="14"/>
        <v>1.3383022576488011E-4</v>
      </c>
      <c r="AB85" s="1496"/>
      <c r="AC85" s="1496"/>
      <c r="AD85" s="1496"/>
      <c r="AE85" s="1497">
        <v>4.0000000000000098</v>
      </c>
      <c r="AF85" s="1497">
        <f t="shared" si="8"/>
        <v>7.0000000000000098</v>
      </c>
      <c r="AG85" s="1497">
        <f t="shared" si="10"/>
        <v>0.99999999999872013</v>
      </c>
      <c r="AH85" s="1497">
        <f t="shared" si="9"/>
        <v>1.3383022576488011E-4</v>
      </c>
      <c r="AI85" s="1496"/>
    </row>
    <row r="86" spans="17:35">
      <c r="Q86" s="380"/>
      <c r="R86" s="380"/>
      <c r="S86" s="380"/>
      <c r="T86" s="380"/>
      <c r="U86" s="1496"/>
      <c r="V86" s="1496"/>
      <c r="W86" s="1496">
        <v>4.1000000000000103</v>
      </c>
      <c r="X86" s="1496">
        <f t="shared" si="11"/>
        <v>4.1000000000000103</v>
      </c>
      <c r="Y86" s="1496">
        <f t="shared" si="12"/>
        <v>8.9261657177129106E-5</v>
      </c>
      <c r="Z86" s="1496">
        <f t="shared" si="13"/>
        <v>7.1000000000000103</v>
      </c>
      <c r="AA86" s="1496">
        <f t="shared" si="14"/>
        <v>8.9261657177129106E-5</v>
      </c>
      <c r="AB86" s="1496"/>
      <c r="AC86" s="1496"/>
      <c r="AD86" s="1496"/>
      <c r="AE86" s="1497"/>
      <c r="AF86" s="1497"/>
      <c r="AG86" s="1497"/>
      <c r="AH86" s="1497"/>
      <c r="AI86" s="1496"/>
    </row>
    <row r="87" spans="17:35">
      <c r="Q87" s="380"/>
      <c r="R87" s="380"/>
      <c r="S87" s="380"/>
      <c r="T87" s="380"/>
      <c r="U87" s="1496"/>
      <c r="V87" s="1496"/>
      <c r="W87" s="1496">
        <v>4.2000000000000099</v>
      </c>
      <c r="X87" s="1496">
        <f t="shared" si="11"/>
        <v>4.2000000000000099</v>
      </c>
      <c r="Y87" s="1496">
        <f t="shared" si="12"/>
        <v>5.8943067756537436E-5</v>
      </c>
      <c r="Z87" s="1496">
        <f t="shared" si="13"/>
        <v>7.2000000000000099</v>
      </c>
      <c r="AA87" s="1496">
        <f t="shared" si="14"/>
        <v>5.8943067756537436E-5</v>
      </c>
      <c r="AB87" s="1496"/>
      <c r="AC87" s="1496"/>
      <c r="AD87" s="1496"/>
      <c r="AE87" s="1497"/>
      <c r="AF87" s="1497"/>
      <c r="AG87" s="1497"/>
      <c r="AH87" s="1497"/>
      <c r="AI87" s="1496"/>
    </row>
    <row r="88" spans="17:35">
      <c r="Q88" s="380"/>
      <c r="R88" s="380"/>
      <c r="S88" s="380"/>
      <c r="T88" s="380"/>
      <c r="U88" s="1496"/>
      <c r="V88" s="1496"/>
      <c r="W88" s="1496">
        <v>4.3000000000000096</v>
      </c>
      <c r="X88" s="1496">
        <f t="shared" si="11"/>
        <v>4.3000000000000096</v>
      </c>
      <c r="Y88" s="1496">
        <f t="shared" si="12"/>
        <v>3.8535196742085483E-5</v>
      </c>
      <c r="Z88" s="1496">
        <f t="shared" si="13"/>
        <v>7.3000000000000096</v>
      </c>
      <c r="AA88" s="1496">
        <f t="shared" si="14"/>
        <v>3.8535196742085483E-5</v>
      </c>
      <c r="AB88" s="1496"/>
      <c r="AC88" s="1496"/>
      <c r="AD88" s="1496"/>
      <c r="AE88" s="1497"/>
      <c r="AF88" s="1497"/>
      <c r="AG88" s="1497"/>
      <c r="AH88" s="1497"/>
      <c r="AI88" s="1496"/>
    </row>
    <row r="89" spans="17:35">
      <c r="Q89" s="380"/>
      <c r="R89" s="380"/>
      <c r="S89" s="380"/>
      <c r="T89" s="380"/>
      <c r="U89" s="1496"/>
      <c r="V89" s="1496"/>
      <c r="W89" s="1496">
        <v>4.4000000000000101</v>
      </c>
      <c r="X89" s="1496">
        <f t="shared" si="11"/>
        <v>4.4000000000000101</v>
      </c>
      <c r="Y89" s="1496">
        <f t="shared" si="12"/>
        <v>2.4942471290052465E-5</v>
      </c>
      <c r="Z89" s="1496">
        <f t="shared" si="13"/>
        <v>7.4000000000000101</v>
      </c>
      <c r="AA89" s="1496">
        <f t="shared" si="14"/>
        <v>2.4942471290052465E-5</v>
      </c>
      <c r="AB89" s="1496"/>
      <c r="AC89" s="1496"/>
      <c r="AD89" s="1496"/>
      <c r="AE89" s="1497"/>
      <c r="AF89" s="1497"/>
      <c r="AG89" s="1497"/>
      <c r="AH89" s="1497"/>
      <c r="AI89" s="1496"/>
    </row>
    <row r="90" spans="17:35">
      <c r="Q90" s="380"/>
      <c r="R90" s="380"/>
      <c r="S90" s="380"/>
      <c r="T90" s="380"/>
      <c r="U90" s="1496"/>
      <c r="V90" s="1496"/>
      <c r="W90" s="1496">
        <v>4.5000000000000098</v>
      </c>
      <c r="X90" s="1496">
        <f t="shared" si="11"/>
        <v>4.5000000000000098</v>
      </c>
      <c r="Y90" s="1496">
        <f t="shared" si="12"/>
        <v>1.5983741106904763E-5</v>
      </c>
      <c r="Z90" s="1496">
        <f t="shared" si="13"/>
        <v>7.5000000000000098</v>
      </c>
      <c r="AA90" s="1496">
        <f t="shared" si="14"/>
        <v>1.5983741106904763E-5</v>
      </c>
      <c r="AB90" s="1496"/>
      <c r="AC90" s="1496"/>
      <c r="AD90" s="1496"/>
      <c r="AE90" s="1497"/>
      <c r="AF90" s="1497"/>
      <c r="AG90" s="1497"/>
      <c r="AH90" s="1497"/>
      <c r="AI90" s="1496"/>
    </row>
    <row r="91" spans="17:35">
      <c r="Q91" s="380"/>
      <c r="R91" s="380"/>
      <c r="S91" s="380"/>
      <c r="T91" s="380"/>
      <c r="U91" s="1496"/>
      <c r="V91" s="1496"/>
      <c r="W91" s="1496">
        <v>4.6000000000000103</v>
      </c>
      <c r="X91" s="1496">
        <f t="shared" si="11"/>
        <v>4.6000000000000103</v>
      </c>
      <c r="Y91" s="1496">
        <f t="shared" si="12"/>
        <v>1.0140852065486253E-5</v>
      </c>
      <c r="Z91" s="1496">
        <f t="shared" si="13"/>
        <v>7.6000000000000103</v>
      </c>
      <c r="AA91" s="1496">
        <f t="shared" si="14"/>
        <v>1.0140852065486253E-5</v>
      </c>
      <c r="AB91" s="1496"/>
      <c r="AC91" s="1496"/>
      <c r="AD91" s="1496"/>
      <c r="AE91" s="1497"/>
      <c r="AF91" s="1497"/>
      <c r="AG91" s="1497"/>
      <c r="AH91" s="1497"/>
      <c r="AI91" s="1496"/>
    </row>
    <row r="92" spans="17:35">
      <c r="Q92" s="380"/>
      <c r="R92" s="380"/>
      <c r="S92" s="380"/>
      <c r="T92" s="380"/>
      <c r="U92" s="1496"/>
      <c r="V92" s="1496"/>
      <c r="W92" s="1496">
        <v>4.7000000000000099</v>
      </c>
      <c r="X92" s="1496">
        <f t="shared" si="11"/>
        <v>4.7000000000000099</v>
      </c>
      <c r="Y92" s="1496">
        <f t="shared" si="12"/>
        <v>6.3698251788668061E-6</v>
      </c>
      <c r="Z92" s="1496">
        <f t="shared" si="13"/>
        <v>7.7000000000000099</v>
      </c>
      <c r="AA92" s="1496">
        <f t="shared" si="14"/>
        <v>6.3698251788668061E-6</v>
      </c>
      <c r="AB92" s="1496"/>
      <c r="AC92" s="1496"/>
      <c r="AD92" s="1496"/>
      <c r="AE92" s="1497"/>
      <c r="AF92" s="1497"/>
      <c r="AG92" s="1497"/>
      <c r="AH92" s="1497"/>
      <c r="AI92" s="1496"/>
    </row>
    <row r="93" spans="17:35">
      <c r="Q93" s="380"/>
      <c r="R93" s="380"/>
      <c r="S93" s="380"/>
      <c r="T93" s="380"/>
      <c r="U93" s="1496"/>
      <c r="V93" s="1496"/>
      <c r="W93" s="1496">
        <v>4.8000000000000096</v>
      </c>
      <c r="X93" s="1496">
        <f t="shared" si="11"/>
        <v>4.8000000000000096</v>
      </c>
      <c r="Y93" s="1496">
        <f t="shared" si="12"/>
        <v>3.9612990910318915E-6</v>
      </c>
      <c r="Z93" s="1496">
        <f t="shared" si="13"/>
        <v>7.8000000000000096</v>
      </c>
      <c r="AA93" s="1496">
        <f t="shared" si="14"/>
        <v>3.9612990910318915E-6</v>
      </c>
      <c r="AB93" s="1496"/>
      <c r="AC93" s="1496"/>
      <c r="AD93" s="1496"/>
      <c r="AE93" s="1497"/>
      <c r="AF93" s="1497"/>
      <c r="AG93" s="1497"/>
      <c r="AH93" s="1497"/>
      <c r="AI93" s="1496"/>
    </row>
    <row r="94" spans="17:35">
      <c r="Q94" s="380"/>
      <c r="R94" s="380"/>
      <c r="S94" s="380"/>
      <c r="T94" s="380"/>
      <c r="U94" s="1496"/>
      <c r="V94" s="1496"/>
      <c r="W94" s="1496">
        <v>4.9000000000000101</v>
      </c>
      <c r="X94" s="1496">
        <f t="shared" si="11"/>
        <v>4.9000000000000101</v>
      </c>
      <c r="Y94" s="1496">
        <f t="shared" si="12"/>
        <v>2.4389607458932395E-6</v>
      </c>
      <c r="Z94" s="1496">
        <f t="shared" si="13"/>
        <v>7.9000000000000101</v>
      </c>
      <c r="AA94" s="1496">
        <f t="shared" si="14"/>
        <v>2.4389607458932395E-6</v>
      </c>
      <c r="AB94" s="1496"/>
      <c r="AC94" s="1496"/>
      <c r="AD94" s="1496"/>
      <c r="AE94" s="1497"/>
      <c r="AF94" s="1497"/>
      <c r="AG94" s="1497"/>
      <c r="AH94" s="1497"/>
      <c r="AI94" s="1496"/>
    </row>
    <row r="95" spans="17:35">
      <c r="Q95" s="380"/>
      <c r="R95" s="380"/>
      <c r="S95" s="380"/>
      <c r="T95" s="380"/>
      <c r="U95" s="1496"/>
      <c r="V95" s="1496"/>
      <c r="W95" s="1496">
        <v>5.0000000000000098</v>
      </c>
      <c r="X95" s="1496">
        <f t="shared" si="11"/>
        <v>5.0000000000000098</v>
      </c>
      <c r="Y95" s="1496">
        <f t="shared" si="12"/>
        <v>1.4867195147342236E-6</v>
      </c>
      <c r="Z95" s="1496">
        <f t="shared" si="13"/>
        <v>8.0000000000000107</v>
      </c>
      <c r="AA95" s="1496">
        <f t="shared" si="14"/>
        <v>1.4867195147342183E-6</v>
      </c>
      <c r="AB95" s="1496"/>
      <c r="AC95" s="1496"/>
      <c r="AD95" s="1496"/>
      <c r="AE95" s="1497"/>
      <c r="AF95" s="1497"/>
      <c r="AG95" s="1497"/>
      <c r="AH95" s="1497"/>
      <c r="AI95" s="1496"/>
    </row>
    <row r="96" spans="17:35">
      <c r="Q96" s="380"/>
      <c r="R96" s="380"/>
      <c r="S96" s="380"/>
      <c r="T96" s="380"/>
      <c r="U96" s="1496"/>
      <c r="V96" s="1496"/>
      <c r="W96" s="1496">
        <v>5.1000000000000103</v>
      </c>
      <c r="X96" s="1496">
        <f t="shared" si="11"/>
        <v>5.1000000000000103</v>
      </c>
      <c r="Y96" s="1496">
        <f t="shared" si="12"/>
        <v>8.9724351623828578E-7</v>
      </c>
      <c r="Z96" s="1496">
        <f t="shared" si="13"/>
        <v>8.1000000000000103</v>
      </c>
      <c r="AA96" s="1496">
        <f t="shared" si="14"/>
        <v>8.9724351623828578E-7</v>
      </c>
      <c r="AB96" s="1496"/>
      <c r="AC96" s="1496"/>
      <c r="AD96" s="1496"/>
      <c r="AE96" s="1497"/>
      <c r="AF96" s="1497"/>
      <c r="AG96" s="1497"/>
      <c r="AH96" s="1497"/>
      <c r="AI96" s="1496"/>
    </row>
    <row r="97" spans="17:35">
      <c r="Q97" s="380"/>
      <c r="R97" s="380"/>
      <c r="S97" s="380"/>
      <c r="T97" s="380"/>
      <c r="U97" s="1496"/>
      <c r="V97" s="1496"/>
      <c r="W97" s="1496">
        <v>5.2000000000000099</v>
      </c>
      <c r="X97" s="1496">
        <f t="shared" si="11"/>
        <v>5.2000000000000099</v>
      </c>
      <c r="Y97" s="1496">
        <f t="shared" si="12"/>
        <v>5.3610353446973467E-7</v>
      </c>
      <c r="Z97" s="1496">
        <f t="shared" si="13"/>
        <v>8.2000000000000099</v>
      </c>
      <c r="AA97" s="1496">
        <f t="shared" si="14"/>
        <v>5.3610353446973467E-7</v>
      </c>
      <c r="AB97" s="1496"/>
      <c r="AC97" s="1496"/>
      <c r="AD97" s="1496"/>
      <c r="AE97" s="1497"/>
      <c r="AF97" s="1497"/>
      <c r="AG97" s="1497"/>
      <c r="AH97" s="1497"/>
      <c r="AI97" s="1496"/>
    </row>
    <row r="98" spans="17:35">
      <c r="Q98" s="380"/>
      <c r="R98" s="380"/>
      <c r="S98" s="380"/>
      <c r="T98" s="380"/>
      <c r="U98" s="1496"/>
      <c r="V98" s="1496"/>
      <c r="W98" s="1496">
        <v>5.3000000000000096</v>
      </c>
      <c r="X98" s="1496">
        <f t="shared" si="11"/>
        <v>5.3000000000000096</v>
      </c>
      <c r="Y98" s="1496">
        <f t="shared" si="12"/>
        <v>3.1713492167158118E-7</v>
      </c>
      <c r="Z98" s="1496">
        <f t="shared" si="13"/>
        <v>8.3000000000000096</v>
      </c>
      <c r="AA98" s="1496">
        <f t="shared" si="14"/>
        <v>3.1713492167158118E-7</v>
      </c>
      <c r="AB98" s="1496"/>
      <c r="AC98" s="1496"/>
      <c r="AD98" s="1496"/>
      <c r="AE98" s="1497"/>
      <c r="AF98" s="1497"/>
      <c r="AG98" s="1497"/>
      <c r="AH98" s="1497"/>
      <c r="AI98" s="1496"/>
    </row>
    <row r="99" spans="17:35">
      <c r="Q99" s="380"/>
      <c r="R99" s="380"/>
      <c r="S99" s="380"/>
      <c r="T99" s="380"/>
      <c r="U99" s="1496"/>
      <c r="V99" s="1496"/>
      <c r="W99" s="1496">
        <v>5.4000000000000101</v>
      </c>
      <c r="X99" s="1496">
        <f t="shared" si="11"/>
        <v>5.4000000000000101</v>
      </c>
      <c r="Y99" s="1496">
        <f t="shared" si="12"/>
        <v>1.8573618445551904E-7</v>
      </c>
      <c r="Z99" s="1496">
        <f t="shared" si="13"/>
        <v>8.4000000000000092</v>
      </c>
      <c r="AA99" s="1496">
        <f t="shared" si="14"/>
        <v>1.8573618445552005E-7</v>
      </c>
      <c r="AB99" s="1496"/>
      <c r="AC99" s="1496"/>
      <c r="AD99" s="1496"/>
      <c r="AE99" s="1497"/>
      <c r="AF99" s="1497"/>
      <c r="AG99" s="1497"/>
      <c r="AH99" s="1497"/>
      <c r="AI99" s="1496"/>
    </row>
    <row r="100" spans="17:35">
      <c r="Q100" s="380"/>
      <c r="R100" s="380"/>
      <c r="S100" s="380"/>
      <c r="T100" s="380"/>
      <c r="U100" s="1496"/>
      <c r="V100" s="1496"/>
      <c r="W100" s="1496">
        <v>5.5000000000000098</v>
      </c>
      <c r="X100" s="1496">
        <f t="shared" si="11"/>
        <v>5.5000000000000098</v>
      </c>
      <c r="Y100" s="1496">
        <f t="shared" si="12"/>
        <v>1.0769760042542702E-7</v>
      </c>
      <c r="Z100" s="1496">
        <f t="shared" si="13"/>
        <v>8.5000000000000107</v>
      </c>
      <c r="AA100" s="1496">
        <f t="shared" si="14"/>
        <v>1.0769760042542645E-7</v>
      </c>
      <c r="AB100" s="1496"/>
      <c r="AC100" s="1496"/>
      <c r="AD100" s="1496"/>
      <c r="AE100" s="1497"/>
      <c r="AF100" s="1497"/>
      <c r="AG100" s="1497"/>
      <c r="AH100" s="1497"/>
      <c r="AI100" s="1496"/>
    </row>
    <row r="101" spans="17:35">
      <c r="Q101" s="380"/>
      <c r="R101" s="380"/>
      <c r="S101" s="380"/>
      <c r="T101" s="380"/>
      <c r="U101" s="1496"/>
      <c r="V101" s="1496"/>
      <c r="W101" s="1496">
        <v>5.6000000000000103</v>
      </c>
      <c r="X101" s="1496">
        <f t="shared" si="11"/>
        <v>5.6000000000000103</v>
      </c>
      <c r="Y101" s="1496">
        <f t="shared" si="12"/>
        <v>6.1826205001654827E-8</v>
      </c>
      <c r="Z101" s="1496">
        <f t="shared" si="13"/>
        <v>8.6000000000000103</v>
      </c>
      <c r="AA101" s="1496">
        <f t="shared" si="14"/>
        <v>6.1826205001654827E-8</v>
      </c>
      <c r="AB101" s="1496"/>
      <c r="AC101" s="1496"/>
      <c r="AD101" s="1496"/>
      <c r="AE101" s="1497"/>
      <c r="AF101" s="1497"/>
      <c r="AG101" s="1497"/>
      <c r="AH101" s="1497"/>
      <c r="AI101" s="1496"/>
    </row>
    <row r="102" spans="17:35">
      <c r="Q102" s="380"/>
      <c r="R102" s="380"/>
      <c r="S102" s="380"/>
      <c r="T102" s="380"/>
      <c r="U102" s="1496"/>
      <c r="V102" s="1496"/>
      <c r="W102" s="1496">
        <v>5.7000000000000099</v>
      </c>
      <c r="X102" s="1496">
        <f t="shared" si="11"/>
        <v>5.7000000000000099</v>
      </c>
      <c r="Y102" s="1496">
        <f t="shared" si="12"/>
        <v>3.5139550948202335E-8</v>
      </c>
      <c r="Z102" s="1496">
        <f t="shared" si="13"/>
        <v>8.7000000000000099</v>
      </c>
      <c r="AA102" s="1496">
        <f t="shared" si="14"/>
        <v>3.5139550948202335E-8</v>
      </c>
      <c r="AB102" s="1496"/>
      <c r="AC102" s="1496"/>
      <c r="AD102" s="1496"/>
      <c r="AE102" s="1497"/>
      <c r="AF102" s="1497"/>
      <c r="AG102" s="1497"/>
      <c r="AH102" s="1497"/>
      <c r="AI102" s="1496"/>
    </row>
    <row r="103" spans="17:35">
      <c r="Q103" s="380"/>
      <c r="R103" s="380"/>
      <c r="S103" s="380"/>
      <c r="T103" s="380"/>
      <c r="U103" s="1496"/>
      <c r="V103" s="1496"/>
      <c r="W103" s="1496">
        <v>5.8000000000000096</v>
      </c>
      <c r="X103" s="1496">
        <f t="shared" si="11"/>
        <v>5.8000000000000096</v>
      </c>
      <c r="Y103" s="1496">
        <f t="shared" si="12"/>
        <v>1.9773196406243547E-8</v>
      </c>
      <c r="Z103" s="1496">
        <f t="shared" si="13"/>
        <v>8.8000000000000096</v>
      </c>
      <c r="AA103" s="1496">
        <f t="shared" si="14"/>
        <v>1.9773196406243547E-8</v>
      </c>
      <c r="AB103" s="1496"/>
      <c r="AC103" s="1496"/>
      <c r="AD103" s="1496"/>
      <c r="AE103" s="1497"/>
      <c r="AF103" s="1497"/>
      <c r="AG103" s="1497"/>
      <c r="AH103" s="1497"/>
      <c r="AI103" s="1496"/>
    </row>
    <row r="104" spans="17:35">
      <c r="Q104" s="380"/>
      <c r="R104" s="380"/>
      <c r="S104" s="380"/>
      <c r="T104" s="380"/>
      <c r="U104" s="1496"/>
      <c r="V104" s="1496"/>
      <c r="W104" s="1496">
        <v>5.9000000000000101</v>
      </c>
      <c r="X104" s="1496">
        <f t="shared" si="11"/>
        <v>5.9000000000000101</v>
      </c>
      <c r="Y104" s="1496">
        <f t="shared" si="12"/>
        <v>1.1015763624681681E-8</v>
      </c>
      <c r="Z104" s="1496">
        <f t="shared" si="13"/>
        <v>8.9000000000000092</v>
      </c>
      <c r="AA104" s="1496">
        <f t="shared" si="14"/>
        <v>1.1015763624681719E-8</v>
      </c>
      <c r="AB104" s="1496"/>
      <c r="AC104" s="1496"/>
      <c r="AD104" s="1496"/>
      <c r="AE104" s="1497"/>
      <c r="AF104" s="1497"/>
      <c r="AG104" s="1497"/>
      <c r="AH104" s="1497"/>
      <c r="AI104" s="1496"/>
    </row>
    <row r="105" spans="17:35">
      <c r="Q105" s="380"/>
      <c r="R105" s="380"/>
      <c r="S105" s="380"/>
      <c r="T105" s="380"/>
      <c r="U105" s="1496"/>
      <c r="V105" s="1496"/>
      <c r="W105" s="1496">
        <v>6</v>
      </c>
      <c r="X105" s="1496">
        <f t="shared" si="11"/>
        <v>6</v>
      </c>
      <c r="Y105" s="1496">
        <f t="shared" si="12"/>
        <v>6.0758828498232853E-9</v>
      </c>
      <c r="Z105" s="1496">
        <f t="shared" si="13"/>
        <v>9</v>
      </c>
      <c r="AA105" s="1496">
        <f t="shared" si="14"/>
        <v>6.0758828498232853E-9</v>
      </c>
      <c r="AB105" s="1496"/>
      <c r="AC105" s="1496"/>
      <c r="AD105" s="1496"/>
      <c r="AE105" s="1497"/>
      <c r="AF105" s="1497"/>
      <c r="AG105" s="1497"/>
      <c r="AH105" s="1497"/>
      <c r="AI105" s="1496"/>
    </row>
    <row r="106" spans="17:35">
      <c r="Q106" s="380"/>
      <c r="R106" s="380"/>
      <c r="S106" s="380"/>
      <c r="T106" s="380"/>
      <c r="U106" s="1496"/>
      <c r="V106" s="1496"/>
      <c r="W106" s="1496">
        <v>6.1</v>
      </c>
      <c r="X106" s="1496">
        <f t="shared" si="11"/>
        <v>6.1</v>
      </c>
      <c r="Y106" s="1496">
        <f t="shared" si="12"/>
        <v>3.3178842435473045E-9</v>
      </c>
      <c r="Z106" s="1496">
        <f t="shared" si="13"/>
        <v>9.1</v>
      </c>
      <c r="AA106" s="1496">
        <f t="shared" si="14"/>
        <v>3.3178842435473045E-9</v>
      </c>
      <c r="AB106" s="1496"/>
      <c r="AC106" s="1496"/>
      <c r="AD106" s="1496"/>
      <c r="AE106" s="1497"/>
      <c r="AF106" s="1497"/>
      <c r="AG106" s="1497"/>
      <c r="AH106" s="1497"/>
      <c r="AI106" s="1496"/>
    </row>
    <row r="107" spans="17:35">
      <c r="Q107" s="380"/>
      <c r="R107" s="380"/>
      <c r="S107" s="380"/>
      <c r="T107" s="380"/>
      <c r="U107" s="1496"/>
      <c r="V107" s="1496"/>
      <c r="W107" s="1496">
        <v>6.2</v>
      </c>
      <c r="X107" s="1496">
        <f t="shared" si="11"/>
        <v>6.2</v>
      </c>
      <c r="Y107" s="1496">
        <f t="shared" si="12"/>
        <v>1.7937839079640792E-9</v>
      </c>
      <c r="Z107" s="1496">
        <f t="shared" si="13"/>
        <v>9.1999999999999993</v>
      </c>
      <c r="AA107" s="1496">
        <f t="shared" si="14"/>
        <v>1.793783907964092E-9</v>
      </c>
      <c r="AB107" s="1496"/>
      <c r="AC107" s="1496"/>
      <c r="AD107" s="1496"/>
      <c r="AE107" s="1497"/>
      <c r="AF107" s="1497"/>
      <c r="AG107" s="1497"/>
      <c r="AH107" s="1497"/>
      <c r="AI107" s="1496"/>
    </row>
    <row r="108" spans="17:35">
      <c r="Q108" s="380"/>
      <c r="R108" s="380"/>
      <c r="S108" s="380"/>
      <c r="T108" s="380"/>
      <c r="U108" s="1496"/>
      <c r="V108" s="1496"/>
      <c r="W108" s="1496">
        <v>6.3</v>
      </c>
      <c r="X108" s="1496">
        <f t="shared" si="11"/>
        <v>6.3</v>
      </c>
      <c r="Y108" s="1496">
        <f t="shared" si="12"/>
        <v>9.6014333703123342E-10</v>
      </c>
      <c r="Z108" s="1496">
        <f t="shared" si="13"/>
        <v>9.3000000000000007</v>
      </c>
      <c r="AA108" s="1496">
        <f t="shared" si="14"/>
        <v>9.601433370312266E-10</v>
      </c>
      <c r="AB108" s="1496"/>
      <c r="AC108" s="1496"/>
      <c r="AD108" s="1496"/>
      <c r="AE108" s="1497"/>
      <c r="AF108" s="1497"/>
      <c r="AG108" s="1497"/>
      <c r="AH108" s="1497"/>
      <c r="AI108" s="1496"/>
    </row>
    <row r="109" spans="17:35">
      <c r="Q109" s="380"/>
      <c r="R109" s="380"/>
      <c r="S109" s="380"/>
      <c r="T109" s="380"/>
      <c r="U109" s="1496"/>
      <c r="V109" s="1496"/>
      <c r="W109" s="1496">
        <v>6.4</v>
      </c>
      <c r="X109" s="1496">
        <f t="shared" si="11"/>
        <v>6.4</v>
      </c>
      <c r="Y109" s="1496">
        <f t="shared" si="12"/>
        <v>5.0881402816450378E-10</v>
      </c>
      <c r="Z109" s="1496">
        <f t="shared" si="13"/>
        <v>9.4</v>
      </c>
      <c r="AA109" s="1496">
        <f t="shared" si="14"/>
        <v>5.0881402816450378E-10</v>
      </c>
      <c r="AB109" s="1496"/>
      <c r="AC109" s="1496"/>
      <c r="AD109" s="1496"/>
      <c r="AE109" s="1497"/>
      <c r="AF109" s="1497"/>
      <c r="AG109" s="1497"/>
      <c r="AH109" s="1497"/>
      <c r="AI109" s="1496"/>
    </row>
    <row r="110" spans="17:35">
      <c r="Q110" s="380"/>
      <c r="R110" s="380"/>
      <c r="S110" s="380"/>
      <c r="T110" s="380"/>
      <c r="U110" s="1496"/>
      <c r="V110" s="1496"/>
      <c r="W110" s="1496">
        <v>6.5</v>
      </c>
      <c r="X110" s="1496">
        <f t="shared" si="11"/>
        <v>6.5</v>
      </c>
      <c r="Y110" s="1496">
        <f t="shared" si="12"/>
        <v>2.6695566147628514E-10</v>
      </c>
      <c r="Z110" s="1496">
        <f t="shared" si="13"/>
        <v>9.5</v>
      </c>
      <c r="AA110" s="1496">
        <f t="shared" si="14"/>
        <v>2.6695566147628514E-10</v>
      </c>
      <c r="AB110" s="1496"/>
      <c r="AC110" s="1496"/>
      <c r="AD110" s="1496"/>
      <c r="AE110" s="1497"/>
      <c r="AF110" s="1497"/>
      <c r="AG110" s="1497"/>
      <c r="AH110" s="1497"/>
      <c r="AI110" s="1496"/>
    </row>
    <row r="111" spans="17:35">
      <c r="Q111" s="380"/>
      <c r="R111" s="380"/>
      <c r="S111" s="380"/>
      <c r="T111" s="380"/>
      <c r="U111" s="1496"/>
      <c r="V111" s="1496"/>
      <c r="W111" s="1496">
        <v>6.6</v>
      </c>
      <c r="X111" s="1496">
        <f t="shared" si="11"/>
        <v>6.6</v>
      </c>
      <c r="Y111" s="1496">
        <f t="shared" si="12"/>
        <v>1.386679994165317E-10</v>
      </c>
      <c r="Z111" s="1496">
        <f t="shared" si="13"/>
        <v>9.6</v>
      </c>
      <c r="AA111" s="1496">
        <f t="shared" si="14"/>
        <v>1.386679994165317E-10</v>
      </c>
      <c r="AB111" s="1496"/>
      <c r="AC111" s="1496"/>
      <c r="AD111" s="1496"/>
      <c r="AE111" s="1497"/>
      <c r="AF111" s="1497"/>
      <c r="AG111" s="1497"/>
      <c r="AH111" s="1497"/>
      <c r="AI111" s="1496"/>
    </row>
    <row r="112" spans="17:35">
      <c r="Q112" s="380"/>
      <c r="R112" s="380"/>
      <c r="S112" s="380"/>
      <c r="T112" s="380"/>
      <c r="U112" s="1496"/>
      <c r="V112" s="1496"/>
      <c r="W112" s="1496">
        <v>6.7</v>
      </c>
      <c r="X112" s="1496">
        <f t="shared" si="11"/>
        <v>6.7</v>
      </c>
      <c r="Y112" s="1496">
        <f t="shared" si="12"/>
        <v>7.1313281239960751E-11</v>
      </c>
      <c r="Z112" s="1496">
        <f t="shared" si="13"/>
        <v>9.6999999999999993</v>
      </c>
      <c r="AA112" s="1496">
        <f t="shared" si="14"/>
        <v>7.1313281239961009E-11</v>
      </c>
      <c r="AB112" s="1496"/>
      <c r="AC112" s="1496"/>
      <c r="AD112" s="1496"/>
      <c r="AE112" s="1497"/>
      <c r="AF112" s="1497"/>
      <c r="AG112" s="1497"/>
      <c r="AH112" s="1497"/>
      <c r="AI112" s="1496"/>
    </row>
    <row r="113" spans="17:35">
      <c r="Q113" s="380"/>
      <c r="R113" s="380"/>
      <c r="S113" s="380"/>
      <c r="T113" s="380"/>
      <c r="U113" s="1496"/>
      <c r="V113" s="1496"/>
      <c r="W113" s="1496">
        <v>6.8</v>
      </c>
      <c r="X113" s="1496">
        <f t="shared" si="11"/>
        <v>6.8</v>
      </c>
      <c r="Y113" s="1496">
        <f t="shared" si="12"/>
        <v>3.6309615017918004E-11</v>
      </c>
      <c r="Z113" s="1496">
        <f t="shared" si="13"/>
        <v>9.8000000000000007</v>
      </c>
      <c r="AA113" s="1496">
        <f t="shared" si="14"/>
        <v>3.6309615017917746E-11</v>
      </c>
      <c r="AB113" s="1496"/>
      <c r="AC113" s="1496"/>
      <c r="AD113" s="1496"/>
      <c r="AE113" s="1497"/>
      <c r="AF113" s="1497"/>
      <c r="AG113" s="1497"/>
      <c r="AH113" s="1497"/>
      <c r="AI113" s="1496"/>
    </row>
    <row r="114" spans="17:35">
      <c r="Q114" s="380"/>
      <c r="R114" s="380"/>
      <c r="S114" s="380"/>
      <c r="T114" s="380"/>
      <c r="U114" s="1496"/>
      <c r="V114" s="1496"/>
      <c r="W114" s="1496">
        <v>6.9</v>
      </c>
      <c r="X114" s="1496">
        <f t="shared" si="11"/>
        <v>6.9</v>
      </c>
      <c r="Y114" s="1496">
        <f t="shared" si="12"/>
        <v>1.830332217015571E-11</v>
      </c>
      <c r="Z114" s="1496">
        <f t="shared" si="13"/>
        <v>9.9</v>
      </c>
      <c r="AA114" s="1496">
        <f t="shared" si="14"/>
        <v>1.830332217015571E-11</v>
      </c>
      <c r="AB114" s="1496"/>
      <c r="AC114" s="1496"/>
      <c r="AD114" s="1496"/>
      <c r="AE114" s="1497"/>
      <c r="AF114" s="1497"/>
      <c r="AG114" s="1497"/>
      <c r="AH114" s="1497"/>
      <c r="AI114" s="1496"/>
    </row>
    <row r="115" spans="17:35">
      <c r="Q115" s="380"/>
      <c r="R115" s="380"/>
      <c r="S115" s="380"/>
      <c r="T115" s="380"/>
      <c r="U115" s="1496"/>
      <c r="V115" s="1496"/>
      <c r="W115" s="1496">
        <v>7</v>
      </c>
      <c r="X115" s="1496">
        <f t="shared" si="11"/>
        <v>7</v>
      </c>
      <c r="Y115" s="1496">
        <f t="shared" si="12"/>
        <v>9.1347204083645936E-12</v>
      </c>
      <c r="Z115" s="1496">
        <f t="shared" si="13"/>
        <v>10</v>
      </c>
      <c r="AA115" s="1496">
        <f t="shared" si="14"/>
        <v>9.1347204083645936E-12</v>
      </c>
      <c r="AB115" s="1496"/>
      <c r="AC115" s="1496"/>
      <c r="AD115" s="1496"/>
      <c r="AE115" s="1497"/>
      <c r="AF115" s="1497"/>
      <c r="AG115" s="1497"/>
      <c r="AH115" s="1497"/>
      <c r="AI115" s="1496"/>
    </row>
    <row r="116" spans="17:35">
      <c r="Q116" s="380"/>
      <c r="R116" s="380"/>
      <c r="S116" s="380"/>
      <c r="T116" s="380"/>
      <c r="U116" s="1496"/>
      <c r="V116" s="1496"/>
      <c r="W116" s="1496">
        <v>7.1</v>
      </c>
      <c r="X116" s="1496">
        <f t="shared" si="11"/>
        <v>7.1</v>
      </c>
      <c r="Y116" s="1496">
        <f t="shared" si="12"/>
        <v>4.5135436772055174E-12</v>
      </c>
      <c r="Z116" s="1496">
        <f t="shared" si="13"/>
        <v>10.1</v>
      </c>
      <c r="AA116" s="1496">
        <f t="shared" si="14"/>
        <v>4.5135436772055174E-12</v>
      </c>
      <c r="AB116" s="1496"/>
      <c r="AC116" s="1496"/>
      <c r="AD116" s="1496"/>
      <c r="AE116" s="1497"/>
      <c r="AF116" s="1497"/>
      <c r="AG116" s="1497"/>
      <c r="AH116" s="1497"/>
      <c r="AI116" s="1496"/>
    </row>
    <row r="117" spans="17:35">
      <c r="Q117" s="380"/>
      <c r="R117" s="380"/>
      <c r="S117" s="380"/>
      <c r="T117" s="380"/>
      <c r="U117" s="1496"/>
      <c r="V117" s="1496"/>
      <c r="W117" s="1496">
        <v>7.2</v>
      </c>
      <c r="X117" s="1496">
        <f t="shared" si="11"/>
        <v>7.2</v>
      </c>
      <c r="Y117" s="1496">
        <f t="shared" si="12"/>
        <v>2.2079899631371388E-12</v>
      </c>
      <c r="Z117" s="1496">
        <f t="shared" si="13"/>
        <v>10.199999999999999</v>
      </c>
      <c r="AA117" s="1496">
        <f t="shared" si="14"/>
        <v>2.2079899631371546E-12</v>
      </c>
      <c r="AB117" s="1496"/>
      <c r="AC117" s="1496"/>
      <c r="AD117" s="1496"/>
      <c r="AE117" s="1497"/>
      <c r="AF117" s="1497"/>
      <c r="AG117" s="1497"/>
      <c r="AH117" s="1497"/>
      <c r="AI117" s="1496"/>
    </row>
    <row r="118" spans="17:35">
      <c r="Q118" s="380"/>
      <c r="R118" s="380"/>
      <c r="S118" s="380"/>
      <c r="T118" s="380"/>
      <c r="U118" s="1496"/>
      <c r="V118" s="1496"/>
      <c r="W118" s="1496">
        <v>7.3</v>
      </c>
      <c r="X118" s="1496">
        <f t="shared" si="11"/>
        <v>7.3</v>
      </c>
      <c r="Y118" s="1496">
        <f t="shared" si="12"/>
        <v>1.0693837871541638E-12</v>
      </c>
      <c r="Z118" s="1496">
        <f t="shared" si="13"/>
        <v>10.3</v>
      </c>
      <c r="AA118" s="1496">
        <f t="shared" si="14"/>
        <v>1.0693837871541563E-12</v>
      </c>
      <c r="AB118" s="1496"/>
      <c r="AC118" s="1496"/>
      <c r="AD118" s="1496"/>
      <c r="AE118" s="1497"/>
      <c r="AF118" s="1497"/>
      <c r="AG118" s="1497"/>
      <c r="AH118" s="1497"/>
      <c r="AI118" s="1496"/>
    </row>
    <row r="119" spans="17:35">
      <c r="Q119" s="380"/>
      <c r="R119" s="380"/>
      <c r="S119" s="380"/>
      <c r="T119" s="380"/>
      <c r="U119" s="1496"/>
      <c r="V119" s="1496"/>
      <c r="W119" s="1496">
        <v>7.4</v>
      </c>
      <c r="X119" s="1496">
        <f t="shared" si="11"/>
        <v>7.4</v>
      </c>
      <c r="Y119" s="1496">
        <f t="shared" si="12"/>
        <v>5.1277536367966619E-13</v>
      </c>
      <c r="Z119" s="1496">
        <f t="shared" si="13"/>
        <v>10.4</v>
      </c>
      <c r="AA119" s="1496">
        <f t="shared" si="14"/>
        <v>5.1277536367966619E-13</v>
      </c>
      <c r="AB119" s="1496"/>
      <c r="AC119" s="1496"/>
      <c r="AD119" s="1496"/>
      <c r="AE119" s="1497"/>
      <c r="AF119" s="1497"/>
      <c r="AG119" s="1497"/>
      <c r="AH119" s="1497"/>
      <c r="AI119" s="1496"/>
    </row>
    <row r="120" spans="17:35">
      <c r="Q120" s="380"/>
      <c r="R120" s="380"/>
      <c r="S120" s="380"/>
      <c r="T120" s="380"/>
      <c r="U120" s="1496"/>
      <c r="V120" s="1496"/>
      <c r="W120" s="1496">
        <v>7.5</v>
      </c>
      <c r="X120" s="1496">
        <f t="shared" si="11"/>
        <v>7.5</v>
      </c>
      <c r="Y120" s="1496">
        <f t="shared" si="12"/>
        <v>2.4343205330290096E-13</v>
      </c>
      <c r="Z120" s="1496">
        <f t="shared" si="13"/>
        <v>10.5</v>
      </c>
      <c r="AA120" s="1496">
        <f t="shared" si="14"/>
        <v>2.4343205330290096E-13</v>
      </c>
      <c r="AB120" s="1496"/>
      <c r="AC120" s="1496"/>
      <c r="AD120" s="1496"/>
      <c r="AE120" s="1497"/>
      <c r="AF120" s="1497"/>
      <c r="AG120" s="1497"/>
      <c r="AH120" s="1497"/>
      <c r="AI120" s="1496"/>
    </row>
    <row r="121" spans="17:35">
      <c r="Q121" s="380"/>
      <c r="R121" s="380"/>
      <c r="S121" s="380"/>
      <c r="T121" s="380"/>
      <c r="U121" s="1496"/>
      <c r="V121" s="1496"/>
      <c r="W121" s="1496">
        <v>7.6</v>
      </c>
      <c r="X121" s="1496">
        <f t="shared" si="11"/>
        <v>7.6</v>
      </c>
      <c r="Y121" s="1496">
        <f t="shared" si="12"/>
        <v>1.1441564901801367E-13</v>
      </c>
      <c r="Z121" s="1496">
        <f t="shared" si="13"/>
        <v>10.6</v>
      </c>
      <c r="AA121" s="1496">
        <f t="shared" si="14"/>
        <v>1.1441564901801367E-13</v>
      </c>
      <c r="AB121" s="1496"/>
      <c r="AC121" s="1496"/>
      <c r="AD121" s="1496"/>
      <c r="AE121" s="1497"/>
      <c r="AF121" s="1497"/>
      <c r="AG121" s="1497"/>
      <c r="AH121" s="1497"/>
      <c r="AI121" s="1496"/>
    </row>
    <row r="122" spans="17:35">
      <c r="Q122" s="380"/>
      <c r="R122" s="380"/>
      <c r="S122" s="380"/>
      <c r="T122" s="380"/>
      <c r="U122" s="1496"/>
      <c r="V122" s="1496"/>
      <c r="W122" s="1496">
        <v>7.7</v>
      </c>
      <c r="X122" s="1496">
        <f t="shared" si="11"/>
        <v>7.7</v>
      </c>
      <c r="Y122" s="1496">
        <f t="shared" si="12"/>
        <v>5.3241483722529423E-14</v>
      </c>
      <c r="Z122" s="1496">
        <f t="shared" si="13"/>
        <v>10.7</v>
      </c>
      <c r="AA122" s="1496">
        <f t="shared" si="14"/>
        <v>5.3241483722529808E-14</v>
      </c>
      <c r="AB122" s="1496"/>
      <c r="AC122" s="1496"/>
      <c r="AD122" s="1496"/>
      <c r="AE122" s="1497"/>
      <c r="AF122" s="1497"/>
      <c r="AG122" s="1497"/>
      <c r="AH122" s="1497"/>
      <c r="AI122" s="1496"/>
    </row>
    <row r="123" spans="17:35">
      <c r="Q123" s="380"/>
      <c r="R123" s="380"/>
      <c r="S123" s="380"/>
      <c r="T123" s="380"/>
      <c r="U123" s="1496"/>
      <c r="V123" s="1496"/>
      <c r="W123" s="1496">
        <v>7.8</v>
      </c>
      <c r="X123" s="1496">
        <f t="shared" si="11"/>
        <v>7.8</v>
      </c>
      <c r="Y123" s="1496">
        <f t="shared" si="12"/>
        <v>2.4528552856964321E-14</v>
      </c>
      <c r="Z123" s="1496">
        <f t="shared" si="13"/>
        <v>10.8</v>
      </c>
      <c r="AA123" s="1496">
        <f t="shared" si="14"/>
        <v>2.452855285696415E-14</v>
      </c>
      <c r="AB123" s="1496"/>
      <c r="AC123" s="1496"/>
      <c r="AD123" s="1496"/>
      <c r="AE123" s="1497"/>
      <c r="AF123" s="1497"/>
      <c r="AG123" s="1497"/>
      <c r="AH123" s="1497"/>
      <c r="AI123" s="1496"/>
    </row>
    <row r="124" spans="17:35">
      <c r="Q124" s="380"/>
      <c r="R124" s="380"/>
      <c r="S124" s="380"/>
      <c r="T124" s="380"/>
      <c r="U124" s="1496"/>
      <c r="V124" s="1496"/>
      <c r="W124" s="1496">
        <v>7.9</v>
      </c>
      <c r="X124" s="1496">
        <f t="shared" si="11"/>
        <v>7.9</v>
      </c>
      <c r="Y124" s="1496">
        <f t="shared" si="12"/>
        <v>1.1187956214351815E-14</v>
      </c>
      <c r="Z124" s="1496">
        <f t="shared" si="13"/>
        <v>10.9</v>
      </c>
      <c r="AA124" s="1496">
        <f t="shared" si="14"/>
        <v>1.1187956214351815E-14</v>
      </c>
      <c r="AB124" s="1496"/>
      <c r="AC124" s="1496"/>
      <c r="AD124" s="1496"/>
      <c r="AE124" s="1497"/>
      <c r="AF124" s="1497"/>
      <c r="AG124" s="1497"/>
      <c r="AH124" s="1497"/>
      <c r="AI124" s="1496"/>
    </row>
    <row r="125" spans="17:35">
      <c r="Q125" s="380"/>
      <c r="R125" s="380"/>
      <c r="S125" s="380"/>
      <c r="T125" s="380"/>
      <c r="U125" s="1496"/>
      <c r="V125" s="1496"/>
      <c r="W125" s="1496">
        <v>8</v>
      </c>
      <c r="X125" s="1496">
        <f t="shared" si="11"/>
        <v>8</v>
      </c>
      <c r="Y125" s="1496">
        <f t="shared" si="12"/>
        <v>5.0522710835368919E-15</v>
      </c>
      <c r="Z125" s="1496">
        <f t="shared" si="13"/>
        <v>11</v>
      </c>
      <c r="AA125" s="1496">
        <f t="shared" si="14"/>
        <v>5.0522710835368919E-15</v>
      </c>
      <c r="AB125" s="1496"/>
      <c r="AC125" s="1496"/>
      <c r="AD125" s="1496"/>
      <c r="AE125" s="1497"/>
      <c r="AF125" s="1497"/>
      <c r="AG125" s="1497"/>
      <c r="AH125" s="1497"/>
      <c r="AI125" s="1496"/>
    </row>
    <row r="126" spans="17:35">
      <c r="Q126" s="380"/>
      <c r="R126" s="380"/>
      <c r="S126" s="380"/>
      <c r="T126" s="380"/>
      <c r="U126" s="1496"/>
      <c r="V126" s="1496"/>
      <c r="W126" s="1496">
        <v>8.1</v>
      </c>
      <c r="X126" s="1496">
        <f t="shared" si="11"/>
        <v>8.1</v>
      </c>
      <c r="Y126" s="1496">
        <f t="shared" si="12"/>
        <v>2.2588094031543028E-15</v>
      </c>
      <c r="Z126" s="1496">
        <f t="shared" si="13"/>
        <v>11.1</v>
      </c>
      <c r="AA126" s="1496">
        <f t="shared" si="14"/>
        <v>2.2588094031543028E-15</v>
      </c>
      <c r="AB126" s="1496"/>
      <c r="AC126" s="1496"/>
      <c r="AD126" s="1496"/>
      <c r="AE126" s="1497"/>
      <c r="AF126" s="1497"/>
      <c r="AG126" s="1497"/>
      <c r="AH126" s="1497"/>
      <c r="AI126" s="1496"/>
    </row>
    <row r="127" spans="17:35">
      <c r="Q127" s="380"/>
      <c r="R127" s="380"/>
      <c r="S127" s="380"/>
      <c r="T127" s="380"/>
      <c r="U127" s="1496"/>
      <c r="V127" s="1496"/>
      <c r="W127" s="1496">
        <v>8.1999999999999993</v>
      </c>
      <c r="X127" s="1496">
        <f t="shared" si="11"/>
        <v>8.1999999999999993</v>
      </c>
      <c r="Y127" s="1496">
        <f t="shared" si="12"/>
        <v>9.9983787484971774E-16</v>
      </c>
      <c r="Z127" s="1496">
        <f t="shared" si="13"/>
        <v>11.2</v>
      </c>
      <c r="AA127" s="1496">
        <f t="shared" si="14"/>
        <v>9.9983787484971774E-16</v>
      </c>
      <c r="AB127" s="1496"/>
      <c r="AC127" s="1496"/>
      <c r="AD127" s="1496"/>
      <c r="AE127" s="1497"/>
      <c r="AF127" s="1497"/>
      <c r="AG127" s="1497"/>
      <c r="AH127" s="1497"/>
      <c r="AI127" s="1496"/>
    </row>
    <row r="128" spans="17:35">
      <c r="Q128" s="380"/>
      <c r="R128" s="380"/>
      <c r="S128" s="380"/>
      <c r="T128" s="380"/>
      <c r="U128" s="1496"/>
      <c r="V128" s="1496"/>
      <c r="W128" s="1496">
        <v>8.3000000000000007</v>
      </c>
      <c r="X128" s="1496">
        <f t="shared" si="11"/>
        <v>8.3000000000000007</v>
      </c>
      <c r="Y128" s="1496">
        <f t="shared" si="12"/>
        <v>4.3816394355093261E-16</v>
      </c>
      <c r="Z128" s="1496">
        <f t="shared" si="13"/>
        <v>11.3</v>
      </c>
      <c r="AA128" s="1496">
        <f t="shared" si="14"/>
        <v>4.3816394355093261E-16</v>
      </c>
      <c r="AB128" s="1496"/>
      <c r="AC128" s="1496"/>
      <c r="AD128" s="1496"/>
      <c r="AE128" s="1497"/>
      <c r="AF128" s="1497"/>
      <c r="AG128" s="1497"/>
      <c r="AH128" s="1497"/>
      <c r="AI128" s="1496"/>
    </row>
    <row r="129" spans="17:35">
      <c r="Q129" s="380"/>
      <c r="R129" s="380"/>
      <c r="S129" s="380"/>
      <c r="T129" s="380"/>
      <c r="U129" s="1496"/>
      <c r="V129" s="1496"/>
      <c r="W129" s="1496">
        <v>8.4</v>
      </c>
      <c r="X129" s="1496">
        <f t="shared" si="11"/>
        <v>8.4</v>
      </c>
      <c r="Y129" s="1496">
        <f t="shared" si="12"/>
        <v>1.9010815379079634E-16</v>
      </c>
      <c r="Z129" s="1496">
        <f t="shared" si="13"/>
        <v>11.4</v>
      </c>
      <c r="AA129" s="1496">
        <f t="shared" si="14"/>
        <v>1.9010815379079634E-16</v>
      </c>
      <c r="AB129" s="1496"/>
      <c r="AC129" s="1496"/>
      <c r="AD129" s="1496"/>
      <c r="AE129" s="1497"/>
      <c r="AF129" s="1497"/>
      <c r="AG129" s="1497"/>
      <c r="AH129" s="1497"/>
      <c r="AI129" s="1496"/>
    </row>
    <row r="130" spans="17:35">
      <c r="Q130" s="380"/>
      <c r="R130" s="380"/>
      <c r="S130" s="380"/>
      <c r="T130" s="380"/>
      <c r="U130" s="1496"/>
      <c r="V130" s="1496"/>
      <c r="W130" s="1496">
        <v>8.5</v>
      </c>
      <c r="X130" s="1496">
        <f t="shared" si="11"/>
        <v>8.5</v>
      </c>
      <c r="Y130" s="1496">
        <f t="shared" si="12"/>
        <v>8.1662356316695502E-17</v>
      </c>
      <c r="Z130" s="1496">
        <f t="shared" si="13"/>
        <v>11.5</v>
      </c>
      <c r="AA130" s="1496">
        <f t="shared" si="14"/>
        <v>8.1662356316695502E-17</v>
      </c>
      <c r="AB130" s="1496"/>
      <c r="AC130" s="1496"/>
      <c r="AD130" s="1496"/>
      <c r="AE130" s="1497"/>
      <c r="AF130" s="1497"/>
      <c r="AG130" s="1497"/>
      <c r="AH130" s="1497"/>
      <c r="AI130" s="1496"/>
    </row>
    <row r="131" spans="17:35">
      <c r="Q131" s="380"/>
      <c r="R131" s="380"/>
      <c r="S131" s="380"/>
      <c r="T131" s="380"/>
      <c r="U131" s="1496"/>
      <c r="V131" s="1496"/>
      <c r="W131" s="1496">
        <v>8.6</v>
      </c>
      <c r="X131" s="1496">
        <f t="shared" si="11"/>
        <v>8.6</v>
      </c>
      <c r="Y131" s="1496">
        <f t="shared" si="12"/>
        <v>3.4729627485662076E-17</v>
      </c>
      <c r="Z131" s="1496">
        <f t="shared" si="13"/>
        <v>11.6</v>
      </c>
      <c r="AA131" s="1496">
        <f t="shared" si="14"/>
        <v>3.4729627485662076E-17</v>
      </c>
      <c r="AB131" s="1496"/>
      <c r="AC131" s="1496"/>
      <c r="AD131" s="1496"/>
      <c r="AE131" s="1497"/>
      <c r="AF131" s="1497"/>
      <c r="AG131" s="1497"/>
      <c r="AH131" s="1497"/>
      <c r="AI131" s="1496"/>
    </row>
    <row r="132" spans="17:35">
      <c r="Q132" s="380"/>
      <c r="R132" s="380"/>
      <c r="S132" s="380"/>
      <c r="T132" s="380"/>
      <c r="U132" s="1496"/>
      <c r="V132" s="1496"/>
      <c r="W132" s="1496">
        <v>8.6999999999999993</v>
      </c>
      <c r="X132" s="1496">
        <f t="shared" si="11"/>
        <v>8.6999999999999993</v>
      </c>
      <c r="Y132" s="1496">
        <f t="shared" si="12"/>
        <v>1.4622963575006579E-17</v>
      </c>
      <c r="Z132" s="1496">
        <f t="shared" si="13"/>
        <v>11.7</v>
      </c>
      <c r="AA132" s="1496">
        <f t="shared" si="14"/>
        <v>1.4622963575006579E-17</v>
      </c>
      <c r="AB132" s="1496"/>
      <c r="AC132" s="1496"/>
      <c r="AD132" s="1496"/>
      <c r="AE132" s="1497"/>
      <c r="AF132" s="1497"/>
      <c r="AG132" s="1497"/>
      <c r="AH132" s="1497"/>
      <c r="AI132" s="1496"/>
    </row>
    <row r="133" spans="17:35">
      <c r="Q133" s="380"/>
      <c r="R133" s="380"/>
      <c r="S133" s="380"/>
      <c r="T133" s="380"/>
      <c r="U133" s="1496"/>
      <c r="V133" s="1496"/>
      <c r="W133" s="1496">
        <v>8.8000000000000007</v>
      </c>
      <c r="X133" s="1496">
        <f t="shared" si="11"/>
        <v>8.8000000000000007</v>
      </c>
      <c r="Y133" s="1496">
        <f t="shared" si="12"/>
        <v>6.0957581295624173E-18</v>
      </c>
      <c r="Z133" s="1496">
        <f t="shared" si="13"/>
        <v>11.8</v>
      </c>
      <c r="AA133" s="1496">
        <f t="shared" si="14"/>
        <v>6.0957581295624173E-18</v>
      </c>
      <c r="AB133" s="1496"/>
      <c r="AC133" s="1496"/>
      <c r="AD133" s="1496"/>
      <c r="AE133" s="1497"/>
      <c r="AF133" s="1497"/>
      <c r="AG133" s="1497"/>
      <c r="AH133" s="1497"/>
      <c r="AI133" s="1496"/>
    </row>
    <row r="134" spans="17:35">
      <c r="Q134" s="380"/>
      <c r="R134" s="380"/>
      <c r="S134" s="380"/>
      <c r="T134" s="380"/>
      <c r="U134" s="1496"/>
      <c r="V134" s="1496"/>
      <c r="W134" s="1496">
        <v>8.9</v>
      </c>
      <c r="X134" s="1496">
        <f t="shared" ref="X134:X145" si="15">W134+$C$4</f>
        <v>8.9</v>
      </c>
      <c r="Y134" s="1496">
        <f t="shared" ref="Y134:Y145" si="16">NORMDIST(X134,$C$4,$C$5,0)</f>
        <v>2.5158057769514043E-18</v>
      </c>
      <c r="Z134" s="1496">
        <f t="shared" ref="Z134:Z145" si="17">W134+$F$4</f>
        <v>11.9</v>
      </c>
      <c r="AA134" s="1496">
        <f t="shared" ref="AA134:AA145" si="18">NORMDIST(Z134,$F$4,$F$5,0)</f>
        <v>2.5158057769514043E-18</v>
      </c>
      <c r="AB134" s="1496"/>
      <c r="AC134" s="1496"/>
      <c r="AD134" s="1496"/>
      <c r="AE134" s="1497"/>
      <c r="AF134" s="1497"/>
      <c r="AG134" s="1497"/>
      <c r="AH134" s="1497"/>
      <c r="AI134" s="1496"/>
    </row>
    <row r="135" spans="17:35">
      <c r="Q135" s="380"/>
      <c r="R135" s="380"/>
      <c r="S135" s="380"/>
      <c r="T135" s="380"/>
      <c r="U135" s="1496"/>
      <c r="V135" s="1496"/>
      <c r="W135" s="1496">
        <v>9</v>
      </c>
      <c r="X135" s="1496">
        <f t="shared" si="15"/>
        <v>9</v>
      </c>
      <c r="Y135" s="1496">
        <f t="shared" si="16"/>
        <v>1.0279773571668915E-18</v>
      </c>
      <c r="Z135" s="1496">
        <f t="shared" si="17"/>
        <v>12</v>
      </c>
      <c r="AA135" s="1496">
        <f t="shared" si="18"/>
        <v>1.0279773571668915E-18</v>
      </c>
      <c r="AB135" s="1496"/>
      <c r="AC135" s="1496"/>
      <c r="AD135" s="1496"/>
      <c r="AE135" s="1497"/>
      <c r="AF135" s="1497"/>
      <c r="AG135" s="1497"/>
      <c r="AH135" s="1497"/>
      <c r="AI135" s="1496"/>
    </row>
    <row r="136" spans="17:35">
      <c r="Q136" s="380"/>
      <c r="R136" s="380"/>
      <c r="S136" s="380"/>
      <c r="T136" s="380"/>
      <c r="U136" s="1496"/>
      <c r="V136" s="1496"/>
      <c r="W136" s="1496">
        <v>9.1</v>
      </c>
      <c r="X136" s="1496">
        <f t="shared" si="15"/>
        <v>9.1</v>
      </c>
      <c r="Y136" s="1496">
        <f t="shared" si="16"/>
        <v>4.1585989791151597E-19</v>
      </c>
      <c r="Z136" s="1496">
        <f t="shared" si="17"/>
        <v>12.1</v>
      </c>
      <c r="AA136" s="1496">
        <f t="shared" si="18"/>
        <v>4.1585989791151597E-19</v>
      </c>
      <c r="AB136" s="1496"/>
      <c r="AC136" s="1496"/>
      <c r="AD136" s="1496"/>
      <c r="AE136" s="1497"/>
      <c r="AF136" s="1497"/>
      <c r="AG136" s="1497"/>
      <c r="AH136" s="1497"/>
      <c r="AI136" s="1496"/>
    </row>
    <row r="137" spans="17:35">
      <c r="Q137" s="380"/>
      <c r="R137" s="380"/>
      <c r="S137" s="380"/>
      <c r="T137" s="380"/>
      <c r="U137" s="1496"/>
      <c r="V137" s="1496"/>
      <c r="W137" s="1496">
        <v>9.1999999999999993</v>
      </c>
      <c r="X137" s="1496">
        <f t="shared" si="15"/>
        <v>9.1999999999999993</v>
      </c>
      <c r="Y137" s="1496">
        <f t="shared" si="16"/>
        <v>1.6655880323799287E-19</v>
      </c>
      <c r="Z137" s="1496">
        <f t="shared" si="17"/>
        <v>12.2</v>
      </c>
      <c r="AA137" s="1496">
        <f t="shared" si="18"/>
        <v>1.6655880323799287E-19</v>
      </c>
      <c r="AB137" s="1496"/>
      <c r="AC137" s="1496"/>
      <c r="AD137" s="1496"/>
      <c r="AE137" s="1497"/>
      <c r="AF137" s="1497"/>
      <c r="AG137" s="1497"/>
      <c r="AH137" s="1497"/>
      <c r="AI137" s="1496"/>
    </row>
    <row r="138" spans="17:35">
      <c r="Q138" s="380"/>
      <c r="R138" s="380"/>
      <c r="S138" s="380"/>
      <c r="T138" s="380"/>
      <c r="U138" s="1496"/>
      <c r="V138" s="1496"/>
      <c r="W138" s="1496">
        <v>9.3000000000000007</v>
      </c>
      <c r="X138" s="1496">
        <f t="shared" si="15"/>
        <v>9.3000000000000007</v>
      </c>
      <c r="Y138" s="1496">
        <f t="shared" si="16"/>
        <v>6.6045798607393083E-20</v>
      </c>
      <c r="Z138" s="1496">
        <f t="shared" si="17"/>
        <v>12.3</v>
      </c>
      <c r="AA138" s="1496">
        <f t="shared" si="18"/>
        <v>6.6045798607393083E-20</v>
      </c>
      <c r="AB138" s="1496"/>
      <c r="AC138" s="1496"/>
      <c r="AD138" s="1496"/>
      <c r="AE138" s="1497"/>
      <c r="AF138" s="1497"/>
      <c r="AG138" s="1497"/>
      <c r="AH138" s="1497"/>
      <c r="AI138" s="1496"/>
    </row>
    <row r="139" spans="17:35">
      <c r="Q139" s="380"/>
      <c r="R139" s="380"/>
      <c r="S139" s="380"/>
      <c r="T139" s="380"/>
      <c r="U139" s="1496"/>
      <c r="V139" s="1496"/>
      <c r="W139" s="1496">
        <v>9.4</v>
      </c>
      <c r="X139" s="1496">
        <f t="shared" si="15"/>
        <v>9.4</v>
      </c>
      <c r="Y139" s="1496">
        <f t="shared" si="16"/>
        <v>2.5928647011003705E-20</v>
      </c>
      <c r="Z139" s="1496">
        <f t="shared" si="17"/>
        <v>12.4</v>
      </c>
      <c r="AA139" s="1496">
        <f t="shared" si="18"/>
        <v>2.5928647011003705E-20</v>
      </c>
      <c r="AB139" s="1496"/>
      <c r="AC139" s="1496"/>
      <c r="AD139" s="1496"/>
      <c r="AE139" s="1497"/>
      <c r="AF139" s="1497"/>
      <c r="AG139" s="1497"/>
      <c r="AH139" s="1497"/>
      <c r="AI139" s="1496"/>
    </row>
    <row r="140" spans="17:35">
      <c r="Q140" s="380"/>
      <c r="R140" s="380"/>
      <c r="S140" s="380"/>
      <c r="T140" s="380"/>
      <c r="U140" s="1496"/>
      <c r="V140" s="1496"/>
      <c r="W140" s="1496">
        <v>9.5</v>
      </c>
      <c r="X140" s="1496">
        <f t="shared" si="15"/>
        <v>9.5</v>
      </c>
      <c r="Y140" s="1496">
        <f t="shared" si="16"/>
        <v>1.007793539430001E-20</v>
      </c>
      <c r="Z140" s="1496">
        <f t="shared" si="17"/>
        <v>12.5</v>
      </c>
      <c r="AA140" s="1496">
        <f t="shared" si="18"/>
        <v>1.007793539430001E-20</v>
      </c>
      <c r="AB140" s="1496"/>
      <c r="AC140" s="1496"/>
      <c r="AD140" s="1496"/>
      <c r="AE140" s="1497"/>
      <c r="AF140" s="1497"/>
      <c r="AG140" s="1497"/>
      <c r="AH140" s="1497"/>
      <c r="AI140" s="1496"/>
    </row>
    <row r="141" spans="17:35">
      <c r="Q141" s="380"/>
      <c r="R141" s="380"/>
      <c r="S141" s="380"/>
      <c r="T141" s="380"/>
      <c r="U141" s="1496"/>
      <c r="V141" s="1496"/>
      <c r="W141" s="1496">
        <v>9.6</v>
      </c>
      <c r="X141" s="1496">
        <f t="shared" si="15"/>
        <v>9.6</v>
      </c>
      <c r="Y141" s="1496">
        <f t="shared" si="16"/>
        <v>3.8781119317469607E-21</v>
      </c>
      <c r="Z141" s="1496">
        <f t="shared" si="17"/>
        <v>12.6</v>
      </c>
      <c r="AA141" s="1496">
        <f t="shared" si="18"/>
        <v>3.8781119317469607E-21</v>
      </c>
      <c r="AB141" s="1496"/>
      <c r="AC141" s="1496"/>
      <c r="AD141" s="1496"/>
      <c r="AE141" s="1497"/>
      <c r="AF141" s="1497"/>
      <c r="AG141" s="1497"/>
      <c r="AH141" s="1497"/>
      <c r="AI141" s="1496"/>
    </row>
    <row r="142" spans="17:35">
      <c r="Q142" s="380"/>
      <c r="R142" s="380"/>
      <c r="S142" s="380"/>
      <c r="T142" s="380"/>
      <c r="U142" s="1496"/>
      <c r="V142" s="1496"/>
      <c r="W142" s="1496">
        <v>9.6999999999999993</v>
      </c>
      <c r="X142" s="1496">
        <f t="shared" si="15"/>
        <v>9.6999999999999993</v>
      </c>
      <c r="Y142" s="1496">
        <f t="shared" si="16"/>
        <v>1.4774954927042647E-21</v>
      </c>
      <c r="Z142" s="1496">
        <f t="shared" si="17"/>
        <v>12.7</v>
      </c>
      <c r="AA142" s="1496">
        <f t="shared" si="18"/>
        <v>1.4774954927042647E-21</v>
      </c>
      <c r="AB142" s="1496"/>
      <c r="AC142" s="1496"/>
      <c r="AD142" s="1496"/>
      <c r="AE142" s="1497"/>
      <c r="AF142" s="1497"/>
      <c r="AG142" s="1497"/>
      <c r="AH142" s="1497"/>
      <c r="AI142" s="1496"/>
    </row>
    <row r="143" spans="17:35">
      <c r="Q143" s="380"/>
      <c r="R143" s="380"/>
      <c r="S143" s="380"/>
      <c r="T143" s="380"/>
      <c r="U143" s="1496"/>
      <c r="V143" s="1496"/>
      <c r="W143" s="1496">
        <v>9.8000000000000007</v>
      </c>
      <c r="X143" s="1496">
        <f t="shared" si="15"/>
        <v>9.8000000000000007</v>
      </c>
      <c r="Y143" s="1496">
        <f t="shared" si="16"/>
        <v>5.5730000227206903E-22</v>
      </c>
      <c r="Z143" s="1496">
        <f t="shared" si="17"/>
        <v>12.8</v>
      </c>
      <c r="AA143" s="1496">
        <f t="shared" si="18"/>
        <v>5.5730000227206903E-22</v>
      </c>
      <c r="AB143" s="1496"/>
      <c r="AC143" s="1496"/>
      <c r="AD143" s="1496"/>
      <c r="AE143" s="1497"/>
      <c r="AF143" s="1497"/>
      <c r="AG143" s="1497"/>
      <c r="AH143" s="1497"/>
      <c r="AI143" s="1496"/>
    </row>
    <row r="144" spans="17:35">
      <c r="Q144" s="380"/>
      <c r="R144" s="380"/>
      <c r="S144" s="380"/>
      <c r="T144" s="380"/>
      <c r="U144" s="1496"/>
      <c r="V144" s="1496"/>
      <c r="W144" s="1496">
        <v>9.9</v>
      </c>
      <c r="X144" s="1496">
        <f t="shared" si="15"/>
        <v>9.9</v>
      </c>
      <c r="Y144" s="1496">
        <f t="shared" si="16"/>
        <v>2.0811768202028243E-22</v>
      </c>
      <c r="Z144" s="1496">
        <f t="shared" si="17"/>
        <v>12.9</v>
      </c>
      <c r="AA144" s="1496">
        <f t="shared" si="18"/>
        <v>2.0811768202028243E-22</v>
      </c>
      <c r="AB144" s="1496"/>
      <c r="AC144" s="1496"/>
      <c r="AD144" s="1496"/>
      <c r="AE144" s="1497"/>
      <c r="AF144" s="1497"/>
      <c r="AG144" s="1497"/>
      <c r="AH144" s="1497"/>
      <c r="AI144" s="1496"/>
    </row>
    <row r="145" spans="17:35">
      <c r="Q145" s="380"/>
      <c r="R145" s="380"/>
      <c r="S145" s="380"/>
      <c r="T145" s="380"/>
      <c r="U145" s="1496"/>
      <c r="V145" s="1496"/>
      <c r="W145" s="1496">
        <v>10</v>
      </c>
      <c r="X145" s="1496">
        <f t="shared" si="15"/>
        <v>10</v>
      </c>
      <c r="Y145" s="1496">
        <f t="shared" si="16"/>
        <v>7.6945986267064188E-23</v>
      </c>
      <c r="Z145" s="1496">
        <f t="shared" si="17"/>
        <v>13</v>
      </c>
      <c r="AA145" s="1496">
        <f t="shared" si="18"/>
        <v>7.6945986267064188E-23</v>
      </c>
      <c r="AB145" s="1496"/>
      <c r="AC145" s="1496"/>
      <c r="AD145" s="1496"/>
      <c r="AE145" s="1497"/>
      <c r="AF145" s="1497"/>
      <c r="AG145" s="1497"/>
      <c r="AH145" s="1497"/>
      <c r="AI145" s="1496"/>
    </row>
    <row r="146" spans="17:35">
      <c r="Q146" s="380"/>
      <c r="R146" s="380"/>
      <c r="S146" s="380"/>
      <c r="T146" s="380"/>
      <c r="U146" s="1496"/>
      <c r="V146" s="1496"/>
      <c r="W146" s="1496"/>
      <c r="X146" s="1496"/>
      <c r="Y146" s="1496"/>
      <c r="Z146" s="1496"/>
      <c r="AA146" s="1496"/>
      <c r="AB146" s="1496"/>
      <c r="AC146" s="1496"/>
      <c r="AD146" s="1496"/>
      <c r="AE146" s="1497"/>
      <c r="AF146" s="1497"/>
      <c r="AG146" s="1497"/>
      <c r="AH146" s="1497"/>
      <c r="AI146" s="1496"/>
    </row>
    <row r="147" spans="17:35">
      <c r="Q147" s="380"/>
      <c r="R147" s="380"/>
      <c r="S147" s="380"/>
      <c r="T147" s="380"/>
      <c r="U147" s="1496"/>
      <c r="V147" s="1496"/>
      <c r="W147" s="1496"/>
      <c r="X147" s="1496"/>
      <c r="Y147" s="1496"/>
      <c r="Z147" s="1496"/>
      <c r="AA147" s="1496"/>
      <c r="AB147" s="1496"/>
      <c r="AC147" s="1496"/>
      <c r="AD147" s="1496"/>
      <c r="AE147" s="1497"/>
      <c r="AF147" s="1497"/>
      <c r="AG147" s="1497"/>
      <c r="AH147" s="1497"/>
      <c r="AI147" s="1496"/>
    </row>
    <row r="148" spans="17:35">
      <c r="Q148" s="380"/>
      <c r="R148" s="380"/>
      <c r="S148" s="380"/>
      <c r="T148" s="380"/>
      <c r="U148" s="1496"/>
      <c r="V148" s="1496"/>
      <c r="W148" s="1496"/>
      <c r="X148" s="1496"/>
      <c r="Y148" s="1496"/>
      <c r="Z148" s="1496"/>
      <c r="AA148" s="1496"/>
      <c r="AB148" s="1496"/>
      <c r="AC148" s="1496"/>
      <c r="AD148" s="1496"/>
      <c r="AE148" s="1497"/>
      <c r="AF148" s="1497"/>
      <c r="AG148" s="1497"/>
      <c r="AH148" s="1497"/>
      <c r="AI148" s="1496"/>
    </row>
    <row r="149" spans="17:35">
      <c r="Q149" s="380"/>
      <c r="R149" s="380"/>
      <c r="S149" s="380"/>
      <c r="T149" s="380"/>
      <c r="U149" s="380"/>
      <c r="V149" s="380"/>
    </row>
    <row r="150" spans="17:35">
      <c r="Q150" s="380"/>
      <c r="R150" s="380"/>
      <c r="S150" s="380"/>
      <c r="T150" s="380"/>
      <c r="U150" s="380"/>
      <c r="V150" s="380"/>
    </row>
    <row r="151" spans="17:35">
      <c r="Q151" s="380"/>
      <c r="R151" s="380"/>
      <c r="S151" s="380"/>
      <c r="T151" s="380"/>
      <c r="U151" s="380"/>
      <c r="V151" s="380"/>
    </row>
    <row r="152" spans="17:35">
      <c r="Q152" s="380"/>
      <c r="R152" s="380"/>
      <c r="S152" s="380"/>
      <c r="T152" s="380"/>
      <c r="U152" s="380"/>
      <c r="V152" s="380"/>
    </row>
    <row r="153" spans="17:35">
      <c r="Q153" s="380"/>
      <c r="R153" s="380"/>
      <c r="S153" s="380"/>
      <c r="T153" s="380"/>
      <c r="U153" s="380"/>
      <c r="V153" s="380"/>
    </row>
    <row r="154" spans="17:35">
      <c r="Q154" s="380"/>
      <c r="R154" s="380"/>
      <c r="S154" s="380"/>
      <c r="T154" s="380"/>
      <c r="U154" s="380"/>
      <c r="V154" s="380"/>
    </row>
    <row r="155" spans="17:35">
      <c r="Q155" s="380"/>
      <c r="R155" s="380"/>
      <c r="S155" s="380"/>
      <c r="T155" s="380"/>
      <c r="U155" s="380"/>
      <c r="V155" s="380"/>
    </row>
    <row r="156" spans="17:35">
      <c r="Q156" s="380"/>
      <c r="R156" s="380"/>
      <c r="S156" s="380"/>
      <c r="T156" s="380"/>
      <c r="U156" s="380"/>
      <c r="V156" s="380"/>
    </row>
    <row r="157" spans="17:35">
      <c r="Q157" s="380"/>
      <c r="R157" s="380"/>
      <c r="S157" s="380"/>
      <c r="T157" s="380"/>
      <c r="U157" s="380"/>
      <c r="V157" s="380"/>
    </row>
    <row r="158" spans="17:35">
      <c r="Q158" s="380"/>
      <c r="R158" s="380"/>
      <c r="S158" s="380"/>
      <c r="T158" s="380"/>
      <c r="U158" s="380"/>
      <c r="V158" s="380"/>
    </row>
    <row r="159" spans="17:35">
      <c r="Q159" s="380"/>
      <c r="R159" s="380"/>
      <c r="S159" s="380"/>
      <c r="T159" s="380"/>
      <c r="U159" s="380"/>
      <c r="V159" s="380"/>
    </row>
    <row r="160" spans="17:35">
      <c r="Q160" s="380"/>
      <c r="R160" s="380"/>
      <c r="S160" s="380"/>
      <c r="T160" s="380"/>
      <c r="U160" s="380"/>
      <c r="V160" s="380"/>
    </row>
    <row r="161" spans="17:22">
      <c r="Q161" s="380"/>
      <c r="R161" s="380"/>
      <c r="S161" s="380"/>
      <c r="T161" s="380"/>
      <c r="U161" s="380"/>
      <c r="V161" s="380"/>
    </row>
    <row r="162" spans="17:22">
      <c r="Q162" s="380"/>
      <c r="R162" s="380"/>
      <c r="S162" s="380"/>
      <c r="T162" s="380"/>
      <c r="U162" s="380"/>
      <c r="V162" s="380"/>
    </row>
    <row r="163" spans="17:22">
      <c r="Q163" s="380"/>
      <c r="R163" s="380"/>
      <c r="S163" s="380"/>
      <c r="T163" s="380"/>
      <c r="U163" s="380"/>
      <c r="V163" s="380"/>
    </row>
    <row r="164" spans="17:22">
      <c r="Q164" s="380"/>
      <c r="R164" s="380"/>
      <c r="S164" s="380"/>
      <c r="T164" s="380"/>
      <c r="U164" s="380"/>
      <c r="V164" s="380"/>
    </row>
    <row r="165" spans="17:22">
      <c r="Q165" s="380"/>
      <c r="R165" s="380"/>
      <c r="S165" s="380"/>
      <c r="T165" s="380"/>
      <c r="U165" s="380"/>
      <c r="V165" s="380"/>
    </row>
    <row r="166" spans="17:22">
      <c r="Q166" s="380"/>
      <c r="R166" s="380"/>
      <c r="S166" s="380"/>
      <c r="T166" s="380"/>
      <c r="U166" s="380"/>
      <c r="V166" s="380"/>
    </row>
    <row r="167" spans="17:22">
      <c r="Q167" s="380"/>
      <c r="R167" s="380"/>
      <c r="S167" s="380"/>
      <c r="T167" s="380"/>
      <c r="U167" s="380"/>
      <c r="V167" s="380"/>
    </row>
    <row r="168" spans="17:22">
      <c r="Q168" s="380"/>
      <c r="R168" s="380"/>
      <c r="S168" s="380"/>
      <c r="T168" s="380"/>
      <c r="U168" s="380"/>
      <c r="V168" s="380"/>
    </row>
    <row r="169" spans="17:22">
      <c r="Q169" s="380"/>
      <c r="R169" s="380"/>
      <c r="S169" s="380"/>
      <c r="T169" s="380"/>
      <c r="U169" s="380"/>
      <c r="V169" s="380"/>
    </row>
    <row r="170" spans="17:22">
      <c r="Q170" s="380"/>
      <c r="R170" s="380"/>
      <c r="S170" s="380"/>
      <c r="T170" s="380"/>
      <c r="U170" s="380"/>
      <c r="V170" s="380"/>
    </row>
    <row r="171" spans="17:22">
      <c r="Q171" s="380"/>
      <c r="R171" s="380"/>
      <c r="S171" s="380"/>
      <c r="T171" s="380"/>
      <c r="U171" s="380"/>
      <c r="V171" s="380"/>
    </row>
    <row r="172" spans="17:22">
      <c r="Q172" s="380"/>
      <c r="R172" s="380"/>
      <c r="S172" s="380"/>
      <c r="T172" s="380"/>
      <c r="U172" s="380"/>
      <c r="V172" s="380"/>
    </row>
    <row r="173" spans="17:22">
      <c r="Q173" s="380"/>
      <c r="R173" s="380"/>
      <c r="S173" s="380"/>
      <c r="T173" s="380"/>
      <c r="U173" s="380"/>
      <c r="V173" s="380"/>
    </row>
    <row r="174" spans="17:22">
      <c r="Q174" s="380"/>
      <c r="R174" s="380"/>
      <c r="S174" s="380"/>
      <c r="T174" s="380"/>
      <c r="U174" s="380"/>
      <c r="V174" s="380"/>
    </row>
    <row r="175" spans="17:22">
      <c r="Q175" s="380"/>
      <c r="R175" s="380"/>
      <c r="S175" s="380"/>
      <c r="T175" s="380"/>
      <c r="U175" s="380"/>
      <c r="V175" s="380"/>
    </row>
    <row r="176" spans="17:22">
      <c r="Q176" s="380"/>
      <c r="R176" s="380"/>
      <c r="S176" s="380"/>
      <c r="T176" s="380"/>
      <c r="U176" s="380"/>
      <c r="V176" s="380"/>
    </row>
    <row r="177" spans="17:22">
      <c r="Q177" s="380"/>
      <c r="R177" s="380"/>
      <c r="S177" s="380"/>
      <c r="T177" s="380"/>
      <c r="U177" s="380"/>
      <c r="V177" s="380"/>
    </row>
    <row r="178" spans="17:22">
      <c r="Q178" s="380"/>
      <c r="R178" s="380"/>
      <c r="S178" s="380"/>
      <c r="T178" s="380"/>
      <c r="U178" s="380"/>
      <c r="V178" s="380"/>
    </row>
    <row r="179" spans="17:22">
      <c r="Q179" s="380"/>
      <c r="R179" s="380"/>
      <c r="S179" s="380"/>
      <c r="T179" s="380"/>
      <c r="U179" s="380"/>
      <c r="V179" s="380"/>
    </row>
    <row r="180" spans="17:22">
      <c r="Q180" s="380"/>
      <c r="R180" s="380"/>
      <c r="S180" s="380"/>
      <c r="T180" s="380"/>
      <c r="U180" s="380"/>
      <c r="V180" s="380"/>
    </row>
    <row r="181" spans="17:22">
      <c r="Q181" s="380"/>
      <c r="R181" s="380"/>
      <c r="S181" s="380"/>
      <c r="T181" s="380"/>
      <c r="U181" s="380"/>
      <c r="V181" s="380"/>
    </row>
    <row r="182" spans="17:22">
      <c r="Q182" s="380"/>
      <c r="R182" s="380"/>
      <c r="S182" s="380"/>
      <c r="T182" s="380"/>
      <c r="U182" s="380"/>
      <c r="V182" s="380"/>
    </row>
    <row r="183" spans="17:22">
      <c r="Q183" s="380"/>
      <c r="R183" s="380"/>
      <c r="S183" s="380"/>
      <c r="T183" s="380"/>
      <c r="U183" s="380"/>
      <c r="V183" s="380"/>
    </row>
    <row r="184" spans="17:22">
      <c r="Q184" s="380"/>
      <c r="R184" s="380"/>
      <c r="S184" s="380"/>
      <c r="T184" s="380"/>
      <c r="U184" s="380"/>
      <c r="V184" s="380"/>
    </row>
    <row r="185" spans="17:22">
      <c r="Q185" s="380"/>
      <c r="R185" s="380"/>
      <c r="S185" s="380"/>
      <c r="T185" s="380"/>
      <c r="U185" s="380"/>
      <c r="V185" s="380"/>
    </row>
    <row r="186" spans="17:22">
      <c r="Q186" s="380"/>
      <c r="R186" s="380"/>
      <c r="S186" s="380"/>
      <c r="T186" s="380"/>
      <c r="U186" s="380"/>
      <c r="V186" s="380"/>
    </row>
    <row r="187" spans="17:22">
      <c r="Q187" s="380"/>
      <c r="R187" s="380"/>
      <c r="S187" s="380"/>
      <c r="T187" s="380"/>
      <c r="U187" s="380"/>
      <c r="V187" s="380"/>
    </row>
    <row r="188" spans="17:22">
      <c r="Q188" s="380"/>
      <c r="R188" s="380"/>
      <c r="S188" s="380"/>
      <c r="T188" s="380"/>
      <c r="U188" s="380"/>
      <c r="V188" s="380"/>
    </row>
    <row r="189" spans="17:22">
      <c r="Q189" s="380"/>
      <c r="R189" s="380"/>
      <c r="S189" s="380"/>
      <c r="T189" s="380"/>
      <c r="U189" s="380"/>
      <c r="V189" s="380"/>
    </row>
    <row r="190" spans="17:22">
      <c r="Q190" s="380"/>
      <c r="R190" s="380"/>
      <c r="S190" s="380"/>
      <c r="T190" s="380"/>
      <c r="U190" s="380"/>
      <c r="V190" s="380"/>
    </row>
    <row r="191" spans="17:22">
      <c r="Q191" s="380"/>
      <c r="R191" s="380"/>
      <c r="S191" s="380"/>
      <c r="T191" s="380"/>
      <c r="U191" s="380"/>
      <c r="V191" s="380"/>
    </row>
    <row r="192" spans="17:22">
      <c r="Q192" s="380"/>
      <c r="R192" s="380"/>
      <c r="S192" s="380"/>
      <c r="T192" s="380"/>
      <c r="U192" s="380"/>
      <c r="V192" s="380"/>
    </row>
    <row r="193" spans="17:22">
      <c r="Q193" s="380"/>
      <c r="R193" s="380"/>
      <c r="S193" s="380"/>
      <c r="T193" s="380"/>
      <c r="U193" s="380"/>
      <c r="V193" s="380"/>
    </row>
    <row r="194" spans="17:22">
      <c r="Q194" s="380"/>
      <c r="R194" s="380"/>
      <c r="S194" s="380"/>
      <c r="T194" s="380"/>
      <c r="U194" s="380"/>
      <c r="V194" s="380"/>
    </row>
    <row r="195" spans="17:22">
      <c r="Q195" s="380"/>
      <c r="R195" s="380"/>
      <c r="S195" s="380"/>
      <c r="T195" s="380"/>
      <c r="U195" s="380"/>
      <c r="V195" s="380"/>
    </row>
    <row r="196" spans="17:22">
      <c r="Q196" s="380"/>
      <c r="R196" s="380"/>
      <c r="S196" s="380"/>
      <c r="T196" s="380"/>
      <c r="U196" s="380"/>
      <c r="V196" s="380"/>
    </row>
    <row r="197" spans="17:22">
      <c r="Q197" s="380"/>
      <c r="R197" s="380"/>
      <c r="S197" s="380"/>
      <c r="T197" s="380"/>
      <c r="U197" s="380"/>
      <c r="V197" s="380"/>
    </row>
    <row r="198" spans="17:22">
      <c r="Q198" s="380"/>
      <c r="R198" s="380"/>
      <c r="S198" s="380"/>
      <c r="T198" s="380"/>
      <c r="U198" s="380"/>
      <c r="V198" s="380"/>
    </row>
    <row r="199" spans="17:22">
      <c r="Q199" s="380"/>
      <c r="R199" s="380"/>
      <c r="S199" s="380"/>
      <c r="T199" s="380"/>
      <c r="U199" s="380"/>
      <c r="V199" s="380"/>
    </row>
    <row r="200" spans="17:22">
      <c r="Q200" s="380"/>
      <c r="R200" s="380"/>
      <c r="S200" s="380"/>
      <c r="T200" s="380"/>
      <c r="U200" s="380"/>
      <c r="V200" s="380"/>
    </row>
    <row r="201" spans="17:22">
      <c r="Q201" s="380"/>
      <c r="R201" s="380"/>
      <c r="S201" s="380"/>
      <c r="T201" s="380"/>
      <c r="U201" s="380"/>
      <c r="V201" s="380"/>
    </row>
    <row r="202" spans="17:22">
      <c r="Q202" s="380"/>
      <c r="R202" s="380"/>
      <c r="S202" s="380"/>
      <c r="T202" s="380"/>
      <c r="U202" s="380"/>
      <c r="V202" s="380"/>
    </row>
    <row r="203" spans="17:22">
      <c r="Q203" s="380"/>
      <c r="R203" s="380"/>
      <c r="S203" s="380"/>
      <c r="T203" s="380"/>
      <c r="U203" s="380"/>
      <c r="V203" s="380"/>
    </row>
    <row r="204" spans="17:22">
      <c r="Q204" s="380"/>
      <c r="R204" s="380"/>
      <c r="S204" s="380"/>
      <c r="T204" s="380"/>
      <c r="U204" s="380"/>
      <c r="V204" s="380"/>
    </row>
    <row r="205" spans="17:22">
      <c r="Q205" s="380"/>
      <c r="R205" s="380"/>
      <c r="S205" s="380"/>
      <c r="T205" s="380"/>
      <c r="U205" s="380"/>
      <c r="V205" s="380"/>
    </row>
    <row r="206" spans="17:22">
      <c r="Q206" s="380"/>
      <c r="R206" s="380"/>
      <c r="S206" s="380"/>
      <c r="T206" s="380"/>
      <c r="U206" s="380"/>
      <c r="V206" s="380"/>
    </row>
    <row r="207" spans="17:22">
      <c r="Q207" s="380"/>
      <c r="R207" s="380"/>
      <c r="S207" s="380"/>
      <c r="T207" s="380"/>
      <c r="U207" s="380"/>
      <c r="V207" s="380"/>
    </row>
    <row r="208" spans="17:22">
      <c r="Q208" s="380"/>
      <c r="R208" s="380"/>
      <c r="S208" s="380"/>
      <c r="T208" s="380"/>
      <c r="U208" s="380"/>
      <c r="V208" s="380"/>
    </row>
    <row r="209" spans="17:22">
      <c r="Q209" s="380"/>
      <c r="R209" s="380"/>
      <c r="S209" s="380"/>
      <c r="T209" s="380"/>
      <c r="U209" s="380"/>
      <c r="V209" s="380"/>
    </row>
    <row r="210" spans="17:22">
      <c r="Q210" s="380"/>
      <c r="R210" s="380"/>
      <c r="S210" s="380"/>
      <c r="T210" s="380"/>
      <c r="U210" s="380"/>
      <c r="V210" s="380"/>
    </row>
    <row r="211" spans="17:22">
      <c r="Q211" s="380"/>
      <c r="R211" s="380"/>
      <c r="S211" s="380"/>
      <c r="T211" s="380"/>
      <c r="U211" s="380"/>
      <c r="V211" s="380"/>
    </row>
    <row r="212" spans="17:22">
      <c r="Q212" s="380"/>
      <c r="R212" s="380"/>
      <c r="S212" s="380"/>
      <c r="T212" s="380"/>
      <c r="U212" s="380"/>
      <c r="V212" s="380"/>
    </row>
    <row r="213" spans="17:22">
      <c r="Q213" s="380"/>
      <c r="R213" s="380"/>
      <c r="S213" s="380"/>
      <c r="T213" s="380"/>
      <c r="U213" s="380"/>
      <c r="V213" s="380"/>
    </row>
    <row r="214" spans="17:22">
      <c r="Q214" s="380"/>
      <c r="R214" s="380"/>
      <c r="S214" s="380"/>
      <c r="T214" s="380"/>
      <c r="U214" s="380"/>
      <c r="V214" s="380"/>
    </row>
    <row r="215" spans="17:22">
      <c r="Q215" s="380"/>
      <c r="R215" s="380"/>
      <c r="S215" s="380"/>
      <c r="T215" s="380"/>
      <c r="U215" s="380"/>
      <c r="V215" s="380"/>
    </row>
    <row r="216" spans="17:22">
      <c r="Q216" s="380"/>
      <c r="R216" s="380"/>
      <c r="S216" s="380"/>
      <c r="T216" s="380"/>
      <c r="U216" s="380"/>
      <c r="V216" s="380"/>
    </row>
    <row r="217" spans="17:22">
      <c r="Q217" s="380"/>
      <c r="R217" s="380"/>
      <c r="S217" s="380"/>
      <c r="T217" s="380"/>
      <c r="U217" s="380"/>
      <c r="V217" s="380"/>
    </row>
    <row r="218" spans="17:22">
      <c r="Q218" s="380"/>
      <c r="R218" s="380"/>
      <c r="S218" s="380"/>
      <c r="T218" s="380"/>
      <c r="U218" s="380"/>
      <c r="V218" s="380"/>
    </row>
    <row r="219" spans="17:22">
      <c r="Q219" s="380"/>
      <c r="R219" s="380"/>
      <c r="S219" s="380"/>
      <c r="T219" s="380"/>
      <c r="U219" s="380"/>
      <c r="V219" s="380"/>
    </row>
    <row r="220" spans="17:22">
      <c r="Q220" s="380"/>
      <c r="R220" s="380"/>
      <c r="S220" s="380"/>
      <c r="T220" s="380"/>
      <c r="U220" s="380"/>
      <c r="V220" s="380"/>
    </row>
    <row r="221" spans="17:22">
      <c r="Q221" s="380"/>
      <c r="R221" s="380"/>
      <c r="S221" s="380"/>
      <c r="T221" s="380"/>
      <c r="U221" s="380"/>
      <c r="V221" s="380"/>
    </row>
    <row r="222" spans="17:22">
      <c r="Q222" s="380"/>
      <c r="R222" s="380"/>
      <c r="S222" s="380"/>
      <c r="T222" s="380"/>
      <c r="U222" s="380"/>
      <c r="V222" s="380"/>
    </row>
    <row r="223" spans="17:22">
      <c r="Q223" s="380"/>
      <c r="R223" s="380"/>
      <c r="S223" s="380"/>
      <c r="T223" s="380"/>
      <c r="U223" s="380"/>
      <c r="V223" s="380"/>
    </row>
    <row r="224" spans="17:22">
      <c r="Q224" s="380"/>
      <c r="R224" s="380"/>
      <c r="S224" s="380"/>
      <c r="T224" s="380"/>
      <c r="U224" s="380"/>
      <c r="V224" s="380"/>
    </row>
    <row r="225" spans="17:22">
      <c r="Q225" s="380"/>
      <c r="R225" s="380"/>
      <c r="S225" s="380"/>
      <c r="T225" s="380"/>
      <c r="U225" s="380"/>
      <c r="V225" s="380"/>
    </row>
    <row r="226" spans="17:22">
      <c r="Q226" s="380"/>
      <c r="R226" s="380"/>
      <c r="S226" s="380"/>
      <c r="T226" s="380"/>
      <c r="U226" s="380"/>
      <c r="V226" s="380"/>
    </row>
    <row r="227" spans="17:22">
      <c r="Q227" s="380"/>
      <c r="R227" s="380"/>
      <c r="S227" s="380"/>
      <c r="T227" s="380"/>
      <c r="U227" s="380"/>
      <c r="V227" s="380"/>
    </row>
    <row r="228" spans="17:22">
      <c r="Q228" s="380"/>
      <c r="R228" s="380"/>
      <c r="S228" s="380"/>
      <c r="T228" s="380"/>
      <c r="U228" s="380"/>
      <c r="V228" s="380"/>
    </row>
    <row r="229" spans="17:22">
      <c r="Q229" s="380"/>
      <c r="R229" s="380"/>
      <c r="S229" s="380"/>
      <c r="T229" s="380"/>
      <c r="U229" s="380"/>
      <c r="V229" s="380"/>
    </row>
    <row r="230" spans="17:22">
      <c r="Q230" s="380"/>
      <c r="R230" s="380"/>
      <c r="S230" s="380"/>
      <c r="T230" s="380"/>
      <c r="U230" s="380"/>
      <c r="V230" s="380"/>
    </row>
    <row r="231" spans="17:22">
      <c r="Q231" s="380"/>
      <c r="R231" s="380"/>
      <c r="S231" s="380"/>
      <c r="T231" s="380"/>
      <c r="U231" s="380"/>
      <c r="V231" s="380"/>
    </row>
    <row r="232" spans="17:22">
      <c r="Q232" s="380"/>
      <c r="R232" s="380"/>
      <c r="S232" s="380"/>
      <c r="T232" s="380"/>
      <c r="U232" s="380"/>
      <c r="V232" s="380"/>
    </row>
    <row r="233" spans="17:22">
      <c r="Q233" s="380"/>
      <c r="R233" s="380"/>
      <c r="S233" s="380"/>
      <c r="T233" s="380"/>
      <c r="U233" s="380"/>
      <c r="V233" s="380"/>
    </row>
    <row r="234" spans="17:22">
      <c r="Q234" s="380"/>
      <c r="R234" s="380"/>
      <c r="S234" s="380"/>
      <c r="T234" s="380"/>
      <c r="U234" s="380"/>
      <c r="V234" s="380"/>
    </row>
    <row r="235" spans="17:22">
      <c r="Q235" s="380"/>
      <c r="R235" s="380"/>
      <c r="S235" s="380"/>
      <c r="T235" s="380"/>
      <c r="U235" s="380"/>
      <c r="V235" s="380"/>
    </row>
    <row r="236" spans="17:22">
      <c r="Q236" s="380"/>
      <c r="R236" s="380"/>
      <c r="S236" s="380"/>
      <c r="T236" s="380"/>
      <c r="U236" s="380"/>
      <c r="V236" s="380"/>
    </row>
    <row r="237" spans="17:22">
      <c r="Q237" s="380"/>
      <c r="R237" s="380"/>
      <c r="S237" s="380"/>
      <c r="T237" s="380"/>
      <c r="U237" s="380"/>
      <c r="V237" s="380"/>
    </row>
    <row r="238" spans="17:22">
      <c r="Q238" s="380"/>
      <c r="R238" s="380"/>
      <c r="S238" s="380"/>
      <c r="T238" s="380"/>
      <c r="U238" s="380"/>
      <c r="V238" s="380"/>
    </row>
    <row r="239" spans="17:22">
      <c r="Q239" s="380"/>
      <c r="R239" s="380"/>
      <c r="S239" s="380"/>
      <c r="T239" s="380"/>
      <c r="U239" s="380"/>
      <c r="V239" s="380"/>
    </row>
    <row r="240" spans="17:22">
      <c r="Q240" s="380"/>
      <c r="R240" s="380"/>
      <c r="S240" s="380"/>
      <c r="T240" s="380"/>
      <c r="U240" s="380"/>
      <c r="V240" s="380"/>
    </row>
    <row r="241" spans="17:22">
      <c r="Q241" s="380"/>
      <c r="R241" s="380"/>
      <c r="S241" s="380"/>
      <c r="T241" s="380"/>
      <c r="U241" s="380"/>
      <c r="V241" s="380"/>
    </row>
    <row r="242" spans="17:22">
      <c r="Q242" s="380"/>
      <c r="R242" s="380"/>
      <c r="S242" s="380"/>
      <c r="T242" s="380"/>
      <c r="U242" s="380"/>
      <c r="V242" s="380"/>
    </row>
    <row r="243" spans="17:22">
      <c r="Q243" s="380"/>
      <c r="R243" s="380"/>
      <c r="S243" s="380"/>
      <c r="T243" s="380"/>
      <c r="U243" s="380"/>
      <c r="V243" s="380"/>
    </row>
    <row r="244" spans="17:22">
      <c r="Q244" s="380"/>
      <c r="R244" s="380"/>
      <c r="S244" s="380"/>
      <c r="T244" s="380"/>
      <c r="U244" s="380"/>
      <c r="V244" s="380"/>
    </row>
    <row r="245" spans="17:22">
      <c r="Q245" s="380"/>
      <c r="R245" s="380"/>
      <c r="S245" s="380"/>
      <c r="T245" s="380"/>
      <c r="U245" s="380"/>
      <c r="V245" s="380"/>
    </row>
    <row r="246" spans="17:22">
      <c r="Q246" s="380"/>
      <c r="R246" s="380"/>
      <c r="S246" s="380"/>
      <c r="T246" s="380"/>
      <c r="U246" s="380"/>
      <c r="V246" s="380"/>
    </row>
    <row r="247" spans="17:22">
      <c r="Q247" s="380"/>
      <c r="R247" s="380"/>
      <c r="S247" s="380"/>
      <c r="T247" s="380"/>
      <c r="U247" s="380"/>
      <c r="V247" s="380"/>
    </row>
    <row r="248" spans="17:22">
      <c r="Q248" s="380"/>
      <c r="R248" s="380"/>
      <c r="S248" s="380"/>
      <c r="T248" s="380"/>
      <c r="U248" s="380"/>
      <c r="V248" s="380"/>
    </row>
    <row r="249" spans="17:22">
      <c r="Q249" s="380"/>
      <c r="R249" s="380"/>
      <c r="S249" s="380"/>
      <c r="T249" s="380"/>
      <c r="U249" s="380"/>
      <c r="V249" s="380"/>
    </row>
    <row r="250" spans="17:22">
      <c r="Q250" s="380"/>
      <c r="R250" s="380"/>
      <c r="S250" s="380"/>
      <c r="T250" s="380"/>
      <c r="U250" s="380"/>
      <c r="V250" s="380"/>
    </row>
    <row r="251" spans="17:22">
      <c r="Q251" s="380"/>
      <c r="R251" s="380"/>
      <c r="S251" s="380"/>
      <c r="T251" s="380"/>
      <c r="U251" s="380"/>
      <c r="V251" s="380"/>
    </row>
    <row r="252" spans="17:22">
      <c r="Q252" s="380"/>
      <c r="R252" s="380"/>
      <c r="S252" s="380"/>
      <c r="T252" s="380"/>
      <c r="U252" s="380"/>
      <c r="V252" s="380"/>
    </row>
    <row r="253" spans="17:22">
      <c r="Q253" s="380"/>
      <c r="R253" s="380"/>
      <c r="S253" s="380"/>
      <c r="T253" s="380"/>
      <c r="U253" s="380"/>
      <c r="V253" s="380"/>
    </row>
    <row r="254" spans="17:22">
      <c r="Q254" s="380"/>
      <c r="R254" s="380"/>
      <c r="S254" s="380"/>
      <c r="T254" s="380"/>
      <c r="U254" s="380"/>
      <c r="V254" s="380"/>
    </row>
    <row r="255" spans="17:22">
      <c r="Q255" s="380"/>
      <c r="R255" s="380"/>
      <c r="S255" s="380"/>
      <c r="T255" s="380"/>
      <c r="U255" s="380"/>
      <c r="V255" s="380"/>
    </row>
    <row r="256" spans="17:22">
      <c r="Q256" s="380"/>
      <c r="R256" s="380"/>
      <c r="S256" s="380"/>
      <c r="T256" s="380"/>
      <c r="U256" s="380"/>
      <c r="V256" s="380"/>
    </row>
    <row r="257" spans="17:22">
      <c r="Q257" s="380"/>
      <c r="R257" s="380"/>
      <c r="S257" s="380"/>
      <c r="T257" s="380"/>
      <c r="U257" s="380"/>
      <c r="V257" s="380"/>
    </row>
    <row r="258" spans="17:22">
      <c r="Q258" s="380"/>
      <c r="R258" s="380"/>
      <c r="S258" s="380"/>
      <c r="T258" s="380"/>
      <c r="U258" s="380"/>
      <c r="V258" s="380"/>
    </row>
    <row r="259" spans="17:22">
      <c r="Q259" s="380"/>
      <c r="R259" s="380"/>
      <c r="S259" s="380"/>
      <c r="T259" s="380"/>
      <c r="U259" s="380"/>
      <c r="V259" s="380"/>
    </row>
    <row r="260" spans="17:22">
      <c r="Q260" s="380"/>
      <c r="R260" s="380"/>
      <c r="S260" s="380"/>
      <c r="T260" s="380"/>
      <c r="U260" s="380"/>
      <c r="V260" s="380"/>
    </row>
    <row r="261" spans="17:22">
      <c r="Q261" s="380"/>
      <c r="R261" s="380"/>
      <c r="S261" s="380"/>
      <c r="T261" s="380"/>
      <c r="U261" s="380"/>
      <c r="V261" s="380"/>
    </row>
    <row r="262" spans="17:22">
      <c r="Q262" s="380"/>
      <c r="R262" s="380"/>
      <c r="S262" s="380"/>
      <c r="T262" s="380"/>
      <c r="U262" s="380"/>
      <c r="V262" s="380"/>
    </row>
    <row r="263" spans="17:22">
      <c r="Q263" s="380"/>
      <c r="R263" s="380"/>
      <c r="S263" s="380"/>
      <c r="T263" s="380"/>
      <c r="U263" s="380"/>
      <c r="V263" s="380"/>
    </row>
    <row r="264" spans="17:22">
      <c r="Q264" s="380"/>
      <c r="R264" s="380"/>
      <c r="S264" s="380"/>
      <c r="T264" s="380"/>
      <c r="U264" s="380"/>
      <c r="V264" s="380"/>
    </row>
    <row r="265" spans="17:22">
      <c r="Q265" s="380"/>
      <c r="R265" s="380"/>
      <c r="S265" s="380"/>
      <c r="T265" s="380"/>
      <c r="U265" s="380"/>
      <c r="V265" s="380"/>
    </row>
    <row r="266" spans="17:22">
      <c r="Q266" s="380"/>
      <c r="R266" s="380"/>
      <c r="S266" s="380"/>
      <c r="T266" s="380"/>
      <c r="U266" s="380"/>
      <c r="V266" s="380"/>
    </row>
    <row r="267" spans="17:22">
      <c r="Q267" s="380"/>
      <c r="R267" s="380"/>
      <c r="S267" s="380"/>
      <c r="T267" s="380"/>
      <c r="U267" s="380"/>
      <c r="V267" s="380"/>
    </row>
    <row r="268" spans="17:22">
      <c r="Q268" s="380"/>
      <c r="R268" s="380"/>
      <c r="S268" s="380"/>
      <c r="T268" s="380"/>
      <c r="U268" s="380"/>
      <c r="V268" s="380"/>
    </row>
    <row r="269" spans="17:22">
      <c r="Q269" s="380"/>
      <c r="R269" s="380"/>
      <c r="S269" s="380"/>
      <c r="T269" s="380"/>
      <c r="U269" s="380"/>
      <c r="V269" s="380"/>
    </row>
    <row r="270" spans="17:22">
      <c r="Q270" s="380"/>
      <c r="R270" s="380"/>
      <c r="S270" s="380"/>
      <c r="T270" s="380"/>
      <c r="U270" s="380"/>
      <c r="V270" s="380"/>
    </row>
    <row r="271" spans="17:22">
      <c r="Q271" s="380"/>
      <c r="R271" s="380"/>
      <c r="S271" s="380"/>
      <c r="T271" s="380"/>
      <c r="U271" s="380"/>
      <c r="V271" s="380"/>
    </row>
    <row r="272" spans="17:22">
      <c r="Q272" s="380"/>
      <c r="R272" s="380"/>
      <c r="S272" s="380"/>
      <c r="T272" s="380"/>
      <c r="U272" s="380"/>
      <c r="V272" s="380"/>
    </row>
    <row r="273" spans="17:22">
      <c r="Q273" s="380"/>
      <c r="R273" s="380"/>
      <c r="S273" s="380"/>
      <c r="T273" s="380"/>
      <c r="U273" s="380"/>
      <c r="V273" s="380"/>
    </row>
    <row r="274" spans="17:22">
      <c r="Q274" s="380"/>
      <c r="R274" s="380"/>
      <c r="S274" s="380"/>
      <c r="T274" s="380"/>
      <c r="U274" s="380"/>
      <c r="V274" s="380"/>
    </row>
    <row r="275" spans="17:22">
      <c r="Q275" s="380"/>
      <c r="R275" s="380"/>
      <c r="S275" s="380"/>
      <c r="T275" s="380"/>
      <c r="U275" s="380"/>
      <c r="V275" s="380"/>
    </row>
    <row r="276" spans="17:22">
      <c r="Q276" s="380"/>
      <c r="R276" s="380"/>
      <c r="S276" s="380"/>
      <c r="T276" s="380"/>
      <c r="U276" s="380"/>
      <c r="V276" s="380"/>
    </row>
    <row r="277" spans="17:22">
      <c r="Q277" s="380"/>
      <c r="R277" s="380"/>
      <c r="S277" s="380"/>
      <c r="T277" s="380"/>
      <c r="U277" s="380"/>
      <c r="V277" s="380"/>
    </row>
    <row r="278" spans="17:22">
      <c r="Q278" s="380"/>
      <c r="R278" s="380"/>
      <c r="S278" s="380"/>
      <c r="T278" s="380"/>
      <c r="U278" s="380"/>
      <c r="V278" s="380"/>
    </row>
    <row r="279" spans="17:22">
      <c r="Q279" s="380"/>
      <c r="R279" s="380"/>
      <c r="S279" s="380"/>
      <c r="T279" s="380"/>
      <c r="U279" s="380"/>
      <c r="V279" s="380"/>
    </row>
    <row r="280" spans="17:22">
      <c r="Q280" s="380"/>
      <c r="R280" s="380"/>
      <c r="S280" s="380"/>
      <c r="T280" s="380"/>
      <c r="U280" s="380"/>
      <c r="V280" s="380"/>
    </row>
    <row r="281" spans="17:22">
      <c r="Q281" s="380"/>
      <c r="R281" s="380"/>
      <c r="S281" s="380"/>
      <c r="T281" s="380"/>
      <c r="U281" s="380"/>
      <c r="V281" s="380"/>
    </row>
    <row r="282" spans="17:22">
      <c r="Q282" s="380"/>
      <c r="R282" s="380"/>
      <c r="S282" s="380"/>
      <c r="T282" s="380"/>
      <c r="U282" s="380"/>
      <c r="V282" s="380"/>
    </row>
    <row r="283" spans="17:22">
      <c r="Q283" s="380"/>
      <c r="R283" s="380"/>
      <c r="S283" s="380"/>
      <c r="T283" s="380"/>
      <c r="U283" s="380"/>
      <c r="V283" s="380"/>
    </row>
    <row r="284" spans="17:22">
      <c r="Q284" s="380"/>
      <c r="R284" s="380"/>
      <c r="S284" s="380"/>
      <c r="T284" s="380"/>
      <c r="U284" s="380"/>
      <c r="V284" s="380"/>
    </row>
    <row r="285" spans="17:22">
      <c r="Q285" s="380"/>
      <c r="R285" s="380"/>
      <c r="S285" s="380"/>
      <c r="T285" s="380"/>
      <c r="U285" s="380"/>
      <c r="V285" s="380"/>
    </row>
    <row r="286" spans="17:22">
      <c r="Q286" s="380"/>
      <c r="R286" s="380"/>
      <c r="S286" s="380"/>
      <c r="T286" s="380"/>
      <c r="U286" s="380"/>
      <c r="V286" s="380"/>
    </row>
    <row r="287" spans="17:22">
      <c r="Q287" s="380"/>
      <c r="R287" s="380"/>
      <c r="S287" s="380"/>
      <c r="T287" s="380"/>
      <c r="U287" s="380"/>
      <c r="V287" s="380"/>
    </row>
    <row r="288" spans="17:22">
      <c r="Q288" s="380"/>
      <c r="R288" s="380"/>
      <c r="S288" s="380"/>
      <c r="T288" s="380"/>
      <c r="U288" s="380"/>
      <c r="V288" s="380"/>
    </row>
    <row r="289" spans="17:22">
      <c r="Q289" s="380"/>
      <c r="R289" s="380"/>
      <c r="S289" s="380"/>
      <c r="T289" s="380"/>
      <c r="U289" s="380"/>
      <c r="V289" s="380"/>
    </row>
    <row r="290" spans="17:22">
      <c r="Q290" s="380"/>
      <c r="R290" s="380"/>
      <c r="S290" s="380"/>
      <c r="T290" s="380"/>
      <c r="U290" s="380"/>
      <c r="V290" s="380"/>
    </row>
    <row r="291" spans="17:22">
      <c r="Q291" s="380"/>
      <c r="R291" s="380"/>
      <c r="S291" s="380"/>
      <c r="T291" s="380"/>
      <c r="U291" s="380"/>
      <c r="V291" s="380"/>
    </row>
    <row r="292" spans="17:22">
      <c r="Q292" s="380"/>
      <c r="R292" s="380"/>
      <c r="S292" s="380"/>
      <c r="T292" s="380"/>
      <c r="U292" s="380"/>
      <c r="V292" s="380"/>
    </row>
    <row r="293" spans="17:22">
      <c r="Q293" s="380"/>
      <c r="R293" s="380"/>
      <c r="S293" s="380"/>
      <c r="T293" s="380"/>
      <c r="U293" s="380"/>
      <c r="V293" s="380"/>
    </row>
    <row r="294" spans="17:22">
      <c r="Q294" s="380"/>
      <c r="R294" s="380"/>
      <c r="S294" s="380"/>
      <c r="T294" s="380"/>
      <c r="U294" s="380"/>
      <c r="V294" s="380"/>
    </row>
    <row r="295" spans="17:22">
      <c r="Q295" s="380"/>
      <c r="R295" s="380"/>
      <c r="S295" s="380"/>
      <c r="T295" s="380"/>
      <c r="U295" s="380"/>
      <c r="V295" s="380"/>
    </row>
    <row r="296" spans="17:22">
      <c r="Q296" s="380"/>
      <c r="R296" s="380"/>
      <c r="S296" s="380"/>
      <c r="T296" s="380"/>
      <c r="U296" s="380"/>
      <c r="V296" s="380"/>
    </row>
    <row r="297" spans="17:22">
      <c r="Q297" s="380"/>
      <c r="R297" s="380"/>
      <c r="S297" s="380"/>
      <c r="T297" s="380"/>
      <c r="U297" s="380"/>
      <c r="V297" s="380"/>
    </row>
    <row r="298" spans="17:22">
      <c r="Q298" s="380"/>
      <c r="R298" s="380"/>
      <c r="S298" s="380"/>
      <c r="T298" s="380"/>
      <c r="U298" s="380"/>
      <c r="V298" s="380"/>
    </row>
    <row r="299" spans="17:22">
      <c r="Q299" s="380"/>
      <c r="R299" s="380"/>
      <c r="S299" s="380"/>
      <c r="T299" s="380"/>
      <c r="U299" s="380"/>
      <c r="V299" s="380"/>
    </row>
    <row r="300" spans="17:22">
      <c r="Q300" s="380"/>
      <c r="R300" s="380"/>
      <c r="S300" s="380"/>
      <c r="T300" s="380"/>
      <c r="U300" s="380"/>
      <c r="V300" s="380"/>
    </row>
    <row r="301" spans="17:22">
      <c r="Q301" s="380"/>
      <c r="R301" s="380"/>
      <c r="S301" s="380"/>
      <c r="T301" s="380"/>
      <c r="U301" s="380"/>
      <c r="V301" s="380"/>
    </row>
    <row r="302" spans="17:22">
      <c r="Q302" s="380"/>
      <c r="R302" s="380"/>
      <c r="S302" s="380"/>
      <c r="T302" s="380"/>
      <c r="U302" s="380"/>
      <c r="V302" s="380"/>
    </row>
    <row r="303" spans="17:22">
      <c r="Q303" s="380"/>
      <c r="R303" s="380"/>
      <c r="S303" s="380"/>
      <c r="T303" s="380"/>
      <c r="U303" s="380"/>
      <c r="V303" s="380"/>
    </row>
    <row r="304" spans="17:22">
      <c r="Q304" s="380"/>
      <c r="R304" s="380"/>
      <c r="S304" s="380"/>
      <c r="T304" s="380"/>
      <c r="U304" s="380"/>
      <c r="V304" s="380"/>
    </row>
    <row r="305" spans="17:22">
      <c r="Q305" s="380"/>
      <c r="R305" s="380"/>
      <c r="S305" s="380"/>
      <c r="T305" s="380"/>
      <c r="U305" s="380"/>
      <c r="V305" s="380"/>
    </row>
    <row r="306" spans="17:22">
      <c r="Q306" s="380"/>
      <c r="R306" s="380"/>
      <c r="S306" s="380"/>
      <c r="T306" s="380"/>
      <c r="U306" s="380"/>
      <c r="V306" s="380"/>
    </row>
    <row r="307" spans="17:22">
      <c r="Q307" s="380"/>
      <c r="R307" s="380"/>
      <c r="S307" s="380"/>
      <c r="T307" s="380"/>
      <c r="U307" s="380"/>
      <c r="V307" s="380"/>
    </row>
    <row r="308" spans="17:22">
      <c r="Q308" s="380"/>
      <c r="R308" s="380"/>
      <c r="S308" s="380"/>
      <c r="T308" s="380"/>
      <c r="U308" s="380"/>
      <c r="V308" s="380"/>
    </row>
    <row r="309" spans="17:22">
      <c r="Q309" s="380"/>
      <c r="R309" s="380"/>
      <c r="S309" s="380"/>
      <c r="T309" s="380"/>
      <c r="U309" s="380"/>
      <c r="V309" s="380"/>
    </row>
    <row r="310" spans="17:22">
      <c r="Q310" s="380"/>
      <c r="R310" s="380"/>
      <c r="S310" s="380"/>
      <c r="T310" s="380"/>
      <c r="U310" s="380"/>
      <c r="V310" s="380"/>
    </row>
    <row r="311" spans="17:22">
      <c r="Q311" s="380"/>
      <c r="R311" s="380"/>
      <c r="S311" s="380"/>
      <c r="T311" s="380"/>
      <c r="U311" s="380"/>
      <c r="V311" s="380"/>
    </row>
    <row r="312" spans="17:22">
      <c r="Q312" s="380"/>
      <c r="R312" s="380"/>
      <c r="S312" s="380"/>
      <c r="T312" s="380"/>
      <c r="U312" s="380"/>
      <c r="V312" s="380"/>
    </row>
    <row r="313" spans="17:22">
      <c r="Q313" s="380"/>
      <c r="R313" s="380"/>
      <c r="S313" s="380"/>
      <c r="T313" s="380"/>
      <c r="U313" s="380"/>
      <c r="V313" s="380"/>
    </row>
    <row r="314" spans="17:22">
      <c r="Q314" s="380"/>
      <c r="R314" s="380"/>
      <c r="S314" s="380"/>
      <c r="T314" s="380"/>
      <c r="U314" s="380"/>
      <c r="V314" s="380"/>
    </row>
    <row r="315" spans="17:22">
      <c r="Q315" s="380"/>
      <c r="R315" s="380"/>
      <c r="S315" s="380"/>
      <c r="T315" s="380"/>
      <c r="U315" s="380"/>
      <c r="V315" s="380"/>
    </row>
    <row r="316" spans="17:22">
      <c r="Q316" s="380"/>
      <c r="R316" s="380"/>
      <c r="S316" s="380"/>
      <c r="T316" s="380"/>
      <c r="U316" s="380"/>
      <c r="V316" s="380"/>
    </row>
    <row r="317" spans="17:22">
      <c r="Q317" s="380"/>
      <c r="R317" s="380"/>
      <c r="S317" s="380"/>
      <c r="T317" s="380"/>
      <c r="U317" s="380"/>
      <c r="V317" s="380"/>
    </row>
    <row r="318" spans="17:22">
      <c r="Q318" s="380"/>
      <c r="R318" s="380"/>
      <c r="S318" s="380"/>
      <c r="T318" s="380"/>
      <c r="U318" s="380"/>
      <c r="V318" s="380"/>
    </row>
    <row r="319" spans="17:22">
      <c r="Q319" s="380"/>
      <c r="R319" s="380"/>
      <c r="S319" s="380"/>
      <c r="T319" s="380"/>
      <c r="U319" s="380"/>
      <c r="V319" s="380"/>
    </row>
    <row r="320" spans="17:22">
      <c r="Q320" s="380"/>
      <c r="R320" s="380"/>
      <c r="S320" s="380"/>
      <c r="T320" s="380"/>
      <c r="U320" s="380"/>
      <c r="V320" s="380"/>
    </row>
    <row r="321" spans="17:22">
      <c r="Q321" s="380"/>
      <c r="R321" s="380"/>
      <c r="S321" s="380"/>
      <c r="T321" s="380"/>
      <c r="U321" s="380"/>
      <c r="V321" s="380"/>
    </row>
    <row r="322" spans="17:22">
      <c r="Q322" s="380"/>
      <c r="R322" s="380"/>
      <c r="S322" s="380"/>
      <c r="T322" s="380"/>
      <c r="U322" s="380"/>
      <c r="V322" s="380"/>
    </row>
    <row r="323" spans="17:22">
      <c r="Q323" s="380"/>
      <c r="R323" s="380"/>
      <c r="S323" s="380"/>
      <c r="T323" s="380"/>
      <c r="U323" s="380"/>
      <c r="V323" s="380"/>
    </row>
    <row r="324" spans="17:22">
      <c r="Q324" s="380"/>
      <c r="R324" s="380"/>
      <c r="S324" s="380"/>
      <c r="T324" s="380"/>
      <c r="U324" s="380"/>
      <c r="V324" s="380"/>
    </row>
    <row r="325" spans="17:22">
      <c r="Q325" s="380"/>
      <c r="R325" s="380"/>
      <c r="S325" s="380"/>
      <c r="T325" s="380"/>
      <c r="U325" s="380"/>
      <c r="V325" s="380"/>
    </row>
    <row r="326" spans="17:22">
      <c r="Q326" s="380"/>
      <c r="R326" s="380"/>
      <c r="S326" s="380"/>
      <c r="T326" s="380"/>
      <c r="U326" s="380"/>
      <c r="V326" s="380"/>
    </row>
    <row r="327" spans="17:22">
      <c r="Q327" s="380"/>
      <c r="R327" s="380"/>
      <c r="S327" s="380"/>
      <c r="T327" s="380"/>
      <c r="U327" s="380"/>
      <c r="V327" s="380"/>
    </row>
    <row r="328" spans="17:22">
      <c r="Q328" s="380"/>
      <c r="R328" s="380"/>
      <c r="S328" s="380"/>
      <c r="T328" s="380"/>
      <c r="U328" s="380"/>
      <c r="V328" s="380"/>
    </row>
    <row r="329" spans="17:22">
      <c r="Q329" s="380"/>
      <c r="R329" s="380"/>
      <c r="S329" s="380"/>
      <c r="T329" s="380"/>
      <c r="U329" s="380"/>
      <c r="V329" s="380"/>
    </row>
    <row r="330" spans="17:22">
      <c r="Q330" s="380"/>
      <c r="R330" s="380"/>
      <c r="S330" s="380"/>
      <c r="T330" s="380"/>
      <c r="U330" s="380"/>
      <c r="V330" s="380"/>
    </row>
    <row r="331" spans="17:22">
      <c r="Q331" s="380"/>
      <c r="R331" s="380"/>
      <c r="S331" s="380"/>
      <c r="T331" s="380"/>
      <c r="U331" s="380"/>
      <c r="V331" s="380"/>
    </row>
    <row r="332" spans="17:22">
      <c r="Q332" s="380"/>
      <c r="R332" s="380"/>
      <c r="S332" s="380"/>
      <c r="T332" s="380"/>
      <c r="U332" s="380"/>
      <c r="V332" s="380"/>
    </row>
    <row r="333" spans="17:22">
      <c r="Q333" s="380"/>
      <c r="R333" s="380"/>
      <c r="S333" s="380"/>
      <c r="T333" s="380"/>
      <c r="U333" s="380"/>
      <c r="V333" s="380"/>
    </row>
    <row r="334" spans="17:22">
      <c r="Q334" s="380"/>
      <c r="R334" s="380"/>
      <c r="S334" s="380"/>
      <c r="T334" s="380"/>
      <c r="U334" s="380"/>
      <c r="V334" s="380"/>
    </row>
    <row r="335" spans="17:22">
      <c r="Q335" s="380"/>
      <c r="R335" s="380"/>
      <c r="S335" s="380"/>
      <c r="T335" s="380"/>
      <c r="U335" s="380"/>
      <c r="V335" s="380"/>
    </row>
    <row r="336" spans="17:22">
      <c r="Q336" s="380"/>
      <c r="R336" s="380"/>
      <c r="S336" s="380"/>
      <c r="T336" s="380"/>
      <c r="U336" s="380"/>
      <c r="V336" s="380"/>
    </row>
    <row r="337" spans="17:22">
      <c r="Q337" s="380"/>
      <c r="R337" s="380"/>
      <c r="S337" s="380"/>
      <c r="T337" s="380"/>
      <c r="U337" s="380"/>
      <c r="V337" s="380"/>
    </row>
    <row r="338" spans="17:22">
      <c r="Q338" s="380"/>
      <c r="R338" s="380"/>
      <c r="S338" s="380"/>
      <c r="T338" s="380"/>
      <c r="U338" s="380"/>
      <c r="V338" s="380"/>
    </row>
    <row r="339" spans="17:22">
      <c r="Q339" s="380"/>
      <c r="R339" s="380"/>
      <c r="S339" s="380"/>
      <c r="T339" s="380"/>
      <c r="U339" s="380"/>
      <c r="V339" s="380"/>
    </row>
    <row r="340" spans="17:22">
      <c r="Q340" s="380"/>
      <c r="R340" s="380"/>
      <c r="S340" s="380"/>
      <c r="T340" s="380"/>
      <c r="U340" s="380"/>
      <c r="V340" s="380"/>
    </row>
    <row r="341" spans="17:22">
      <c r="Q341" s="380"/>
      <c r="R341" s="380"/>
      <c r="S341" s="380"/>
      <c r="T341" s="380"/>
      <c r="U341" s="380"/>
      <c r="V341" s="380"/>
    </row>
    <row r="342" spans="17:22">
      <c r="Q342" s="380"/>
      <c r="R342" s="380"/>
      <c r="S342" s="380"/>
      <c r="T342" s="380"/>
      <c r="U342" s="380"/>
      <c r="V342" s="380"/>
    </row>
    <row r="343" spans="17:22">
      <c r="Q343" s="380"/>
      <c r="R343" s="380"/>
      <c r="S343" s="380"/>
      <c r="T343" s="380"/>
      <c r="U343" s="380"/>
      <c r="V343" s="380"/>
    </row>
    <row r="344" spans="17:22">
      <c r="Q344" s="380"/>
      <c r="R344" s="380"/>
      <c r="S344" s="380"/>
      <c r="T344" s="380"/>
      <c r="U344" s="380"/>
      <c r="V344" s="380"/>
    </row>
    <row r="345" spans="17:22">
      <c r="Q345" s="380"/>
      <c r="R345" s="380"/>
      <c r="S345" s="380"/>
      <c r="T345" s="380"/>
      <c r="U345" s="380"/>
      <c r="V345" s="380"/>
    </row>
    <row r="346" spans="17:22">
      <c r="Q346" s="380"/>
      <c r="R346" s="380"/>
      <c r="S346" s="380"/>
      <c r="T346" s="380"/>
      <c r="U346" s="380"/>
      <c r="V346" s="380"/>
    </row>
    <row r="347" spans="17:22">
      <c r="Q347" s="380"/>
      <c r="R347" s="380"/>
      <c r="S347" s="380"/>
      <c r="T347" s="380"/>
      <c r="U347" s="380"/>
      <c r="V347" s="380"/>
    </row>
    <row r="348" spans="17:22">
      <c r="Q348" s="380"/>
      <c r="R348" s="380"/>
      <c r="S348" s="380"/>
      <c r="T348" s="380"/>
      <c r="U348" s="380"/>
      <c r="V348" s="380"/>
    </row>
    <row r="349" spans="17:22">
      <c r="Q349" s="380"/>
      <c r="R349" s="380"/>
      <c r="S349" s="380"/>
      <c r="T349" s="380"/>
      <c r="U349" s="380"/>
      <c r="V349" s="380"/>
    </row>
    <row r="350" spans="17:22">
      <c r="Q350" s="380"/>
      <c r="R350" s="380"/>
      <c r="S350" s="380"/>
      <c r="T350" s="380"/>
      <c r="U350" s="380"/>
      <c r="V350" s="380"/>
    </row>
    <row r="351" spans="17:22">
      <c r="Q351" s="380"/>
      <c r="R351" s="380"/>
      <c r="S351" s="380"/>
      <c r="T351" s="380"/>
      <c r="U351" s="380"/>
      <c r="V351" s="380"/>
    </row>
    <row r="352" spans="17:22">
      <c r="Q352" s="380"/>
      <c r="R352" s="380"/>
      <c r="S352" s="380"/>
      <c r="T352" s="380"/>
      <c r="U352" s="380"/>
      <c r="V352" s="380"/>
    </row>
    <row r="353" spans="17:22">
      <c r="Q353" s="380"/>
      <c r="R353" s="380"/>
      <c r="S353" s="380"/>
      <c r="T353" s="380"/>
      <c r="U353" s="380"/>
      <c r="V353" s="380"/>
    </row>
    <row r="354" spans="17:22">
      <c r="Q354" s="380"/>
      <c r="R354" s="380"/>
      <c r="S354" s="380"/>
      <c r="T354" s="380"/>
      <c r="U354" s="380"/>
      <c r="V354" s="380"/>
    </row>
    <row r="355" spans="17:22">
      <c r="Q355" s="380"/>
      <c r="R355" s="380"/>
      <c r="S355" s="380"/>
      <c r="T355" s="380"/>
      <c r="U355" s="380"/>
      <c r="V355" s="380"/>
    </row>
    <row r="356" spans="17:22">
      <c r="Q356" s="380"/>
      <c r="R356" s="380"/>
      <c r="S356" s="380"/>
      <c r="T356" s="380"/>
      <c r="U356" s="380"/>
      <c r="V356" s="380"/>
    </row>
    <row r="357" spans="17:22">
      <c r="Q357" s="380"/>
      <c r="R357" s="380"/>
      <c r="S357" s="380"/>
      <c r="T357" s="380"/>
      <c r="U357" s="380"/>
      <c r="V357" s="380"/>
    </row>
    <row r="358" spans="17:22">
      <c r="Q358" s="380"/>
      <c r="R358" s="380"/>
      <c r="S358" s="380"/>
      <c r="T358" s="380"/>
      <c r="U358" s="380"/>
      <c r="V358" s="380"/>
    </row>
    <row r="359" spans="17:22">
      <c r="Q359" s="380"/>
      <c r="R359" s="380"/>
      <c r="S359" s="380"/>
      <c r="T359" s="380"/>
      <c r="U359" s="380"/>
      <c r="V359" s="380"/>
    </row>
    <row r="360" spans="17:22">
      <c r="Q360" s="380"/>
      <c r="R360" s="380"/>
      <c r="S360" s="380"/>
      <c r="T360" s="380"/>
      <c r="U360" s="380"/>
      <c r="V360" s="380"/>
    </row>
    <row r="361" spans="17:22">
      <c r="Q361" s="380"/>
      <c r="R361" s="380"/>
      <c r="S361" s="380"/>
      <c r="T361" s="380"/>
      <c r="U361" s="380"/>
      <c r="V361" s="380"/>
    </row>
    <row r="362" spans="17:22">
      <c r="Q362" s="380"/>
      <c r="R362" s="380"/>
      <c r="S362" s="380"/>
      <c r="T362" s="380"/>
      <c r="U362" s="380"/>
      <c r="V362" s="380"/>
    </row>
    <row r="363" spans="17:22">
      <c r="Q363" s="380"/>
      <c r="R363" s="380"/>
      <c r="S363" s="380"/>
      <c r="T363" s="380"/>
      <c r="U363" s="380"/>
      <c r="V363" s="380"/>
    </row>
    <row r="364" spans="17:22">
      <c r="Q364" s="380"/>
      <c r="R364" s="380"/>
      <c r="S364" s="380"/>
      <c r="T364" s="380"/>
      <c r="U364" s="380"/>
      <c r="V364" s="380"/>
    </row>
    <row r="365" spans="17:22">
      <c r="Q365" s="380"/>
      <c r="R365" s="380"/>
      <c r="S365" s="380"/>
      <c r="T365" s="380"/>
      <c r="U365" s="380"/>
      <c r="V365" s="380"/>
    </row>
    <row r="366" spans="17:22">
      <c r="Q366" s="380"/>
      <c r="R366" s="380"/>
      <c r="S366" s="380"/>
      <c r="T366" s="380"/>
      <c r="U366" s="380"/>
      <c r="V366" s="380"/>
    </row>
    <row r="367" spans="17:22">
      <c r="Q367" s="380"/>
      <c r="R367" s="380"/>
      <c r="S367" s="380"/>
      <c r="T367" s="380"/>
      <c r="U367" s="380"/>
      <c r="V367" s="380"/>
    </row>
    <row r="368" spans="17:22">
      <c r="Q368" s="380"/>
      <c r="R368" s="380"/>
      <c r="S368" s="380"/>
      <c r="T368" s="380"/>
      <c r="U368" s="380"/>
      <c r="V368" s="380"/>
    </row>
    <row r="369" spans="17:22">
      <c r="Q369" s="380"/>
      <c r="R369" s="380"/>
      <c r="S369" s="380"/>
      <c r="T369" s="380"/>
      <c r="U369" s="380"/>
      <c r="V369" s="380"/>
    </row>
    <row r="370" spans="17:22">
      <c r="Q370" s="380"/>
      <c r="R370" s="380"/>
      <c r="S370" s="380"/>
      <c r="T370" s="380"/>
      <c r="U370" s="380"/>
      <c r="V370" s="380"/>
    </row>
    <row r="371" spans="17:22">
      <c r="Q371" s="380"/>
      <c r="R371" s="380"/>
      <c r="S371" s="380"/>
      <c r="T371" s="380"/>
      <c r="U371" s="380"/>
      <c r="V371" s="380"/>
    </row>
    <row r="372" spans="17:22">
      <c r="Q372" s="380"/>
      <c r="R372" s="380"/>
      <c r="S372" s="380"/>
      <c r="T372" s="380"/>
      <c r="U372" s="380"/>
      <c r="V372" s="380"/>
    </row>
    <row r="373" spans="17:22">
      <c r="Q373" s="380"/>
      <c r="R373" s="380"/>
      <c r="S373" s="380"/>
      <c r="T373" s="380"/>
      <c r="U373" s="380"/>
      <c r="V373" s="380"/>
    </row>
    <row r="374" spans="17:22">
      <c r="Q374" s="380"/>
      <c r="R374" s="380"/>
      <c r="S374" s="380"/>
      <c r="T374" s="380"/>
      <c r="U374" s="380"/>
      <c r="V374" s="380"/>
    </row>
    <row r="375" spans="17:22">
      <c r="Q375" s="380"/>
      <c r="R375" s="380"/>
      <c r="S375" s="380"/>
      <c r="T375" s="380"/>
      <c r="U375" s="380"/>
      <c r="V375" s="380"/>
    </row>
    <row r="376" spans="17:22">
      <c r="Q376" s="380"/>
      <c r="R376" s="380"/>
      <c r="S376" s="380"/>
      <c r="T376" s="380"/>
      <c r="U376" s="380"/>
      <c r="V376" s="380"/>
    </row>
    <row r="377" spans="17:22">
      <c r="Q377" s="380"/>
      <c r="R377" s="380"/>
      <c r="S377" s="380"/>
      <c r="T377" s="380"/>
      <c r="U377" s="380"/>
      <c r="V377" s="380"/>
    </row>
    <row r="378" spans="17:22">
      <c r="Q378" s="380"/>
      <c r="R378" s="380"/>
      <c r="S378" s="380"/>
      <c r="T378" s="380"/>
      <c r="U378" s="380"/>
      <c r="V378" s="380"/>
    </row>
    <row r="379" spans="17:22">
      <c r="Q379" s="380"/>
      <c r="R379" s="380"/>
      <c r="S379" s="380"/>
      <c r="T379" s="380"/>
      <c r="U379" s="380"/>
      <c r="V379" s="380"/>
    </row>
    <row r="380" spans="17:22">
      <c r="Q380" s="380"/>
      <c r="R380" s="380"/>
      <c r="S380" s="380"/>
      <c r="T380" s="380"/>
      <c r="U380" s="380"/>
      <c r="V380" s="380"/>
    </row>
    <row r="381" spans="17:22">
      <c r="Q381" s="380"/>
      <c r="R381" s="380"/>
      <c r="S381" s="380"/>
      <c r="T381" s="380"/>
      <c r="U381" s="380"/>
      <c r="V381" s="380"/>
    </row>
    <row r="382" spans="17:22">
      <c r="Q382" s="380"/>
      <c r="R382" s="380"/>
      <c r="S382" s="380"/>
      <c r="T382" s="380"/>
      <c r="U382" s="380"/>
      <c r="V382" s="380"/>
    </row>
    <row r="383" spans="17:22">
      <c r="Q383" s="380"/>
      <c r="R383" s="380"/>
      <c r="S383" s="380"/>
      <c r="T383" s="380"/>
      <c r="U383" s="380"/>
      <c r="V383" s="380"/>
    </row>
    <row r="384" spans="17:22">
      <c r="Q384" s="380"/>
      <c r="R384" s="380"/>
      <c r="S384" s="380"/>
      <c r="T384" s="380"/>
      <c r="U384" s="380"/>
      <c r="V384" s="380"/>
    </row>
    <row r="385" spans="17:22">
      <c r="Q385" s="380"/>
      <c r="R385" s="380"/>
      <c r="S385" s="380"/>
      <c r="T385" s="380"/>
      <c r="U385" s="380"/>
      <c r="V385" s="380"/>
    </row>
    <row r="386" spans="17:22">
      <c r="Q386" s="380"/>
      <c r="R386" s="380"/>
      <c r="S386" s="380"/>
      <c r="T386" s="380"/>
      <c r="U386" s="380"/>
      <c r="V386" s="380"/>
    </row>
    <row r="387" spans="17:22">
      <c r="Q387" s="380"/>
      <c r="R387" s="380"/>
      <c r="S387" s="380"/>
      <c r="T387" s="380"/>
      <c r="U387" s="380"/>
      <c r="V387" s="380"/>
    </row>
    <row r="388" spans="17:22">
      <c r="Q388" s="380"/>
      <c r="R388" s="380"/>
      <c r="S388" s="380"/>
      <c r="T388" s="380"/>
      <c r="U388" s="380"/>
      <c r="V388" s="380"/>
    </row>
    <row r="389" spans="17:22">
      <c r="Q389" s="380"/>
      <c r="R389" s="380"/>
      <c r="S389" s="380"/>
      <c r="T389" s="380"/>
      <c r="U389" s="380"/>
      <c r="V389" s="380"/>
    </row>
    <row r="390" spans="17:22">
      <c r="Q390" s="380"/>
      <c r="R390" s="380"/>
      <c r="S390" s="380"/>
      <c r="T390" s="380"/>
      <c r="U390" s="380"/>
      <c r="V390" s="380"/>
    </row>
    <row r="391" spans="17:22">
      <c r="Q391" s="380"/>
      <c r="R391" s="380"/>
      <c r="S391" s="380"/>
      <c r="T391" s="380"/>
      <c r="U391" s="380"/>
      <c r="V391" s="380"/>
    </row>
    <row r="392" spans="17:22">
      <c r="Q392" s="380"/>
      <c r="R392" s="380"/>
      <c r="S392" s="380"/>
      <c r="T392" s="380"/>
      <c r="U392" s="380"/>
      <c r="V392" s="380"/>
    </row>
    <row r="393" spans="17:22">
      <c r="Q393" s="380"/>
      <c r="R393" s="380"/>
      <c r="S393" s="380"/>
      <c r="T393" s="380"/>
      <c r="U393" s="380"/>
      <c r="V393" s="380"/>
    </row>
    <row r="394" spans="17:22">
      <c r="Q394" s="380"/>
      <c r="R394" s="380"/>
      <c r="S394" s="380"/>
      <c r="T394" s="380"/>
      <c r="U394" s="380"/>
      <c r="V394" s="380"/>
    </row>
    <row r="395" spans="17:22">
      <c r="Q395" s="380"/>
      <c r="R395" s="380"/>
      <c r="S395" s="380"/>
      <c r="T395" s="380"/>
      <c r="U395" s="380"/>
      <c r="V395" s="380"/>
    </row>
    <row r="396" spans="17:22">
      <c r="Q396" s="380"/>
      <c r="R396" s="380"/>
      <c r="S396" s="380"/>
      <c r="T396" s="380"/>
      <c r="U396" s="380"/>
      <c r="V396" s="380"/>
    </row>
    <row r="397" spans="17:22">
      <c r="Q397" s="380"/>
      <c r="R397" s="380"/>
      <c r="S397" s="380"/>
      <c r="T397" s="380"/>
      <c r="U397" s="380"/>
      <c r="V397" s="380"/>
    </row>
    <row r="398" spans="17:22">
      <c r="Q398" s="380"/>
      <c r="R398" s="380"/>
      <c r="S398" s="380"/>
      <c r="T398" s="380"/>
      <c r="U398" s="380"/>
      <c r="V398" s="380"/>
    </row>
    <row r="399" spans="17:22">
      <c r="Q399" s="380"/>
      <c r="R399" s="380"/>
      <c r="S399" s="380"/>
      <c r="T399" s="380"/>
      <c r="U399" s="380"/>
      <c r="V399" s="380"/>
    </row>
    <row r="400" spans="17:22">
      <c r="Q400" s="380"/>
      <c r="R400" s="380"/>
      <c r="S400" s="380"/>
      <c r="T400" s="380"/>
      <c r="U400" s="380"/>
      <c r="V400" s="380"/>
    </row>
    <row r="401" spans="17:22">
      <c r="Q401" s="380"/>
      <c r="R401" s="380"/>
      <c r="S401" s="380"/>
      <c r="T401" s="380"/>
      <c r="U401" s="380"/>
      <c r="V401" s="380"/>
    </row>
    <row r="402" spans="17:22">
      <c r="Q402" s="380"/>
      <c r="R402" s="380"/>
      <c r="S402" s="380"/>
      <c r="T402" s="380"/>
      <c r="U402" s="380"/>
      <c r="V402" s="380"/>
    </row>
    <row r="403" spans="17:22">
      <c r="Q403" s="380"/>
      <c r="R403" s="380"/>
      <c r="S403" s="380"/>
      <c r="T403" s="380"/>
      <c r="U403" s="380"/>
      <c r="V403" s="380"/>
    </row>
    <row r="404" spans="17:22">
      <c r="Q404" s="380"/>
      <c r="R404" s="380"/>
      <c r="S404" s="380"/>
      <c r="T404" s="380"/>
      <c r="U404" s="380"/>
      <c r="V404" s="380"/>
    </row>
    <row r="405" spans="17:22">
      <c r="Q405" s="380"/>
      <c r="R405" s="380"/>
      <c r="S405" s="380"/>
      <c r="T405" s="380"/>
      <c r="U405" s="380"/>
      <c r="V405" s="380"/>
    </row>
    <row r="406" spans="17:22">
      <c r="Q406" s="380"/>
      <c r="R406" s="380"/>
      <c r="S406" s="380"/>
      <c r="T406" s="380"/>
      <c r="U406" s="380"/>
      <c r="V406" s="380"/>
    </row>
    <row r="407" spans="17:22">
      <c r="Q407" s="380"/>
      <c r="R407" s="380"/>
      <c r="S407" s="380"/>
      <c r="T407" s="380"/>
      <c r="U407" s="380"/>
      <c r="V407" s="380"/>
    </row>
    <row r="408" spans="17:22">
      <c r="Q408" s="380"/>
      <c r="R408" s="380"/>
      <c r="S408" s="380"/>
      <c r="T408" s="380"/>
      <c r="U408" s="380"/>
      <c r="V408" s="380"/>
    </row>
    <row r="409" spans="17:22">
      <c r="Q409" s="380"/>
      <c r="R409" s="380"/>
      <c r="S409" s="380"/>
      <c r="T409" s="380"/>
      <c r="U409" s="380"/>
      <c r="V409" s="380"/>
    </row>
    <row r="410" spans="17:22">
      <c r="Q410" s="380"/>
      <c r="R410" s="380"/>
      <c r="S410" s="380"/>
      <c r="T410" s="380"/>
      <c r="U410" s="380"/>
      <c r="V410" s="380"/>
    </row>
    <row r="411" spans="17:22">
      <c r="Q411" s="380"/>
      <c r="R411" s="380"/>
      <c r="S411" s="380"/>
      <c r="T411" s="380"/>
      <c r="U411" s="380"/>
      <c r="V411" s="380"/>
    </row>
    <row r="412" spans="17:22">
      <c r="Q412" s="380"/>
      <c r="R412" s="380"/>
      <c r="S412" s="380"/>
      <c r="T412" s="380"/>
      <c r="U412" s="380"/>
      <c r="V412" s="380"/>
    </row>
    <row r="413" spans="17:22">
      <c r="Q413" s="380"/>
      <c r="R413" s="380"/>
      <c r="S413" s="380"/>
      <c r="T413" s="380"/>
      <c r="U413" s="380"/>
      <c r="V413" s="380"/>
    </row>
    <row r="414" spans="17:22">
      <c r="Q414" s="380"/>
      <c r="R414" s="380"/>
      <c r="S414" s="380"/>
      <c r="T414" s="380"/>
      <c r="U414" s="380"/>
      <c r="V414" s="380"/>
    </row>
    <row r="415" spans="17:22">
      <c r="Q415" s="380"/>
      <c r="R415" s="380"/>
      <c r="S415" s="380"/>
      <c r="T415" s="380"/>
      <c r="U415" s="380"/>
      <c r="V415" s="380"/>
    </row>
    <row r="416" spans="17:22">
      <c r="Q416" s="380"/>
      <c r="R416" s="380"/>
      <c r="S416" s="380"/>
      <c r="T416" s="380"/>
      <c r="U416" s="380"/>
      <c r="V416" s="380"/>
    </row>
    <row r="417" spans="17:22">
      <c r="Q417" s="380"/>
      <c r="R417" s="380"/>
      <c r="S417" s="380"/>
      <c r="T417" s="380"/>
      <c r="U417" s="380"/>
      <c r="V417" s="380"/>
    </row>
    <row r="418" spans="17:22">
      <c r="Q418" s="380"/>
      <c r="R418" s="380"/>
      <c r="S418" s="380"/>
      <c r="T418" s="380"/>
      <c r="U418" s="380"/>
      <c r="V418" s="380"/>
    </row>
    <row r="419" spans="17:22">
      <c r="Q419" s="380"/>
      <c r="R419" s="380"/>
      <c r="S419" s="380"/>
      <c r="T419" s="380"/>
      <c r="U419" s="380"/>
      <c r="V419" s="380"/>
    </row>
    <row r="420" spans="17:22">
      <c r="Q420" s="380"/>
      <c r="R420" s="380"/>
      <c r="S420" s="380"/>
      <c r="T420" s="380"/>
      <c r="U420" s="380"/>
      <c r="V420" s="380"/>
    </row>
    <row r="421" spans="17:22">
      <c r="Q421" s="380"/>
      <c r="R421" s="380"/>
      <c r="S421" s="380"/>
      <c r="T421" s="380"/>
      <c r="U421" s="380"/>
      <c r="V421" s="380"/>
    </row>
    <row r="422" spans="17:22">
      <c r="Q422" s="380"/>
      <c r="R422" s="380"/>
      <c r="S422" s="380"/>
      <c r="T422" s="380"/>
      <c r="U422" s="380"/>
      <c r="V422" s="380"/>
    </row>
    <row r="423" spans="17:22">
      <c r="Q423" s="380"/>
      <c r="R423" s="380"/>
      <c r="S423" s="380"/>
      <c r="T423" s="380"/>
      <c r="U423" s="380"/>
      <c r="V423" s="380"/>
    </row>
    <row r="424" spans="17:22">
      <c r="Q424" s="380"/>
      <c r="R424" s="380"/>
      <c r="S424" s="380"/>
      <c r="T424" s="380"/>
      <c r="U424" s="380"/>
      <c r="V424" s="380"/>
    </row>
    <row r="425" spans="17:22">
      <c r="Q425" s="380"/>
      <c r="R425" s="380"/>
      <c r="S425" s="380"/>
      <c r="T425" s="380"/>
      <c r="U425" s="380"/>
      <c r="V425" s="380"/>
    </row>
    <row r="426" spans="17:22">
      <c r="Q426" s="380"/>
      <c r="R426" s="380"/>
      <c r="S426" s="380"/>
      <c r="T426" s="380"/>
      <c r="U426" s="380"/>
      <c r="V426" s="380"/>
    </row>
    <row r="427" spans="17:22">
      <c r="Q427" s="380"/>
      <c r="R427" s="380"/>
      <c r="S427" s="380"/>
      <c r="T427" s="380"/>
      <c r="U427" s="380"/>
      <c r="V427" s="380"/>
    </row>
    <row r="428" spans="17:22">
      <c r="Q428" s="380"/>
      <c r="R428" s="380"/>
      <c r="S428" s="380"/>
      <c r="T428" s="380"/>
      <c r="U428" s="380"/>
      <c r="V428" s="380"/>
    </row>
    <row r="429" spans="17:22">
      <c r="Q429" s="380"/>
      <c r="R429" s="380"/>
      <c r="S429" s="380"/>
      <c r="T429" s="380"/>
      <c r="U429" s="380"/>
      <c r="V429" s="380"/>
    </row>
    <row r="430" spans="17:22">
      <c r="Q430" s="380"/>
      <c r="R430" s="380"/>
      <c r="S430" s="380"/>
      <c r="T430" s="380"/>
      <c r="U430" s="380"/>
      <c r="V430" s="380"/>
    </row>
    <row r="431" spans="17:22">
      <c r="Q431" s="380"/>
      <c r="R431" s="380"/>
      <c r="S431" s="380"/>
      <c r="T431" s="380"/>
      <c r="U431" s="380"/>
      <c r="V431" s="380"/>
    </row>
    <row r="432" spans="17:22">
      <c r="Q432" s="380"/>
      <c r="R432" s="380"/>
      <c r="S432" s="380"/>
      <c r="T432" s="380"/>
      <c r="U432" s="380"/>
      <c r="V432" s="380"/>
    </row>
    <row r="433" spans="17:22">
      <c r="Q433" s="380"/>
      <c r="R433" s="380"/>
      <c r="S433" s="380"/>
      <c r="T433" s="380"/>
      <c r="U433" s="380"/>
      <c r="V433" s="380"/>
    </row>
    <row r="434" spans="17:22">
      <c r="Q434" s="380"/>
      <c r="R434" s="380"/>
      <c r="S434" s="380"/>
      <c r="T434" s="380"/>
      <c r="U434" s="380"/>
      <c r="V434" s="380"/>
    </row>
    <row r="435" spans="17:22">
      <c r="Q435" s="380"/>
      <c r="R435" s="380"/>
      <c r="S435" s="380"/>
      <c r="T435" s="380"/>
      <c r="U435" s="380"/>
      <c r="V435" s="380"/>
    </row>
    <row r="436" spans="17:22">
      <c r="Q436" s="380"/>
      <c r="R436" s="380"/>
      <c r="S436" s="380"/>
      <c r="T436" s="380"/>
      <c r="U436" s="380"/>
      <c r="V436" s="380"/>
    </row>
    <row r="437" spans="17:22">
      <c r="Q437" s="380"/>
      <c r="R437" s="380"/>
      <c r="S437" s="380"/>
      <c r="T437" s="380"/>
      <c r="U437" s="380"/>
      <c r="V437" s="380"/>
    </row>
    <row r="438" spans="17:22">
      <c r="Q438" s="380"/>
      <c r="R438" s="380"/>
      <c r="S438" s="380"/>
      <c r="T438" s="380"/>
      <c r="U438" s="380"/>
      <c r="V438" s="380"/>
    </row>
    <row r="439" spans="17:22">
      <c r="Q439" s="380"/>
      <c r="R439" s="380"/>
      <c r="S439" s="380"/>
      <c r="T439" s="380"/>
      <c r="U439" s="380"/>
      <c r="V439" s="380"/>
    </row>
    <row r="440" spans="17:22">
      <c r="Q440" s="380"/>
      <c r="R440" s="380"/>
      <c r="S440" s="380"/>
      <c r="T440" s="380"/>
      <c r="U440" s="380"/>
      <c r="V440" s="380"/>
    </row>
    <row r="441" spans="17:22">
      <c r="Q441" s="380"/>
      <c r="R441" s="380"/>
      <c r="S441" s="380"/>
      <c r="T441" s="380"/>
      <c r="U441" s="380"/>
      <c r="V441" s="380"/>
    </row>
    <row r="442" spans="17:22">
      <c r="Q442" s="380"/>
      <c r="R442" s="380"/>
      <c r="S442" s="380"/>
      <c r="T442" s="380"/>
      <c r="U442" s="380"/>
      <c r="V442" s="380"/>
    </row>
    <row r="443" spans="17:22">
      <c r="Q443" s="380"/>
      <c r="R443" s="380"/>
      <c r="S443" s="380"/>
      <c r="T443" s="380"/>
      <c r="U443" s="380"/>
      <c r="V443" s="380"/>
    </row>
    <row r="444" spans="17:22">
      <c r="Q444" s="380"/>
      <c r="R444" s="380"/>
      <c r="S444" s="380"/>
      <c r="T444" s="380"/>
      <c r="U444" s="380"/>
      <c r="V444" s="380"/>
    </row>
    <row r="445" spans="17:22">
      <c r="Q445" s="380"/>
      <c r="R445" s="380"/>
      <c r="S445" s="380"/>
      <c r="T445" s="380"/>
      <c r="U445" s="380"/>
      <c r="V445" s="380"/>
    </row>
    <row r="446" spans="17:22">
      <c r="Q446" s="380"/>
      <c r="R446" s="380"/>
      <c r="S446" s="380"/>
      <c r="T446" s="380"/>
      <c r="U446" s="380"/>
      <c r="V446" s="380"/>
    </row>
    <row r="447" spans="17:22">
      <c r="Q447" s="380"/>
      <c r="R447" s="380"/>
      <c r="S447" s="380"/>
      <c r="T447" s="380"/>
      <c r="U447" s="380"/>
      <c r="V447" s="380"/>
    </row>
    <row r="448" spans="17:22">
      <c r="Q448" s="380"/>
      <c r="R448" s="380"/>
      <c r="S448" s="380"/>
      <c r="T448" s="380"/>
      <c r="U448" s="380"/>
      <c r="V448" s="380"/>
    </row>
    <row r="449" spans="17:22">
      <c r="Q449" s="380"/>
      <c r="R449" s="380"/>
      <c r="S449" s="380"/>
      <c r="T449" s="380"/>
      <c r="U449" s="380"/>
      <c r="V449" s="380"/>
    </row>
    <row r="450" spans="17:22">
      <c r="Q450" s="380"/>
      <c r="R450" s="380"/>
      <c r="S450" s="380"/>
      <c r="T450" s="380"/>
      <c r="U450" s="380"/>
      <c r="V450" s="380"/>
    </row>
    <row r="451" spans="17:22">
      <c r="Q451" s="380"/>
      <c r="R451" s="380"/>
      <c r="S451" s="380"/>
      <c r="T451" s="380"/>
      <c r="U451" s="380"/>
      <c r="V451" s="380"/>
    </row>
    <row r="452" spans="17:22">
      <c r="Q452" s="380"/>
      <c r="R452" s="380"/>
      <c r="S452" s="380"/>
      <c r="T452" s="380"/>
      <c r="U452" s="380"/>
      <c r="V452" s="380"/>
    </row>
    <row r="453" spans="17:22">
      <c r="Q453" s="380"/>
      <c r="R453" s="380"/>
      <c r="S453" s="380"/>
      <c r="T453" s="380"/>
      <c r="U453" s="380"/>
      <c r="V453" s="380"/>
    </row>
    <row r="454" spans="17:22">
      <c r="Q454" s="380"/>
      <c r="R454" s="380"/>
      <c r="S454" s="380"/>
      <c r="T454" s="380"/>
      <c r="U454" s="380"/>
      <c r="V454" s="380"/>
    </row>
    <row r="455" spans="17:22">
      <c r="Q455" s="380"/>
      <c r="R455" s="380"/>
      <c r="S455" s="380"/>
      <c r="T455" s="380"/>
      <c r="U455" s="380"/>
      <c r="V455" s="380"/>
    </row>
    <row r="456" spans="17:22">
      <c r="Q456" s="380"/>
      <c r="R456" s="380"/>
      <c r="S456" s="380"/>
      <c r="T456" s="380"/>
      <c r="U456" s="380"/>
      <c r="V456" s="380"/>
    </row>
    <row r="457" spans="17:22">
      <c r="Q457" s="380"/>
      <c r="R457" s="380"/>
      <c r="S457" s="380"/>
      <c r="T457" s="380"/>
      <c r="U457" s="380"/>
      <c r="V457" s="380"/>
    </row>
    <row r="458" spans="17:22">
      <c r="Q458" s="380"/>
      <c r="R458" s="380"/>
      <c r="S458" s="380"/>
      <c r="T458" s="380"/>
      <c r="U458" s="380"/>
      <c r="V458" s="380"/>
    </row>
    <row r="459" spans="17:22">
      <c r="Q459" s="380"/>
      <c r="R459" s="380"/>
      <c r="S459" s="380"/>
      <c r="T459" s="380"/>
      <c r="U459" s="380"/>
      <c r="V459" s="380"/>
    </row>
    <row r="460" spans="17:22">
      <c r="Q460" s="380"/>
      <c r="R460" s="380"/>
      <c r="S460" s="380"/>
      <c r="T460" s="380"/>
      <c r="U460" s="380"/>
      <c r="V460" s="380"/>
    </row>
    <row r="461" spans="17:22">
      <c r="Q461" s="380"/>
      <c r="R461" s="380"/>
      <c r="S461" s="380"/>
      <c r="T461" s="380"/>
      <c r="U461" s="380"/>
      <c r="V461" s="380"/>
    </row>
    <row r="462" spans="17:22">
      <c r="Q462" s="380"/>
      <c r="R462" s="380"/>
      <c r="S462" s="380"/>
      <c r="T462" s="380"/>
      <c r="U462" s="380"/>
      <c r="V462" s="380"/>
    </row>
    <row r="463" spans="17:22">
      <c r="Q463" s="380"/>
      <c r="R463" s="380"/>
      <c r="S463" s="380"/>
      <c r="T463" s="380"/>
      <c r="U463" s="380"/>
      <c r="V463" s="380"/>
    </row>
    <row r="464" spans="17:22">
      <c r="Q464" s="380"/>
      <c r="R464" s="380"/>
      <c r="S464" s="380"/>
      <c r="T464" s="380"/>
      <c r="U464" s="380"/>
      <c r="V464" s="380"/>
    </row>
    <row r="465" spans="17:22">
      <c r="Q465" s="380"/>
      <c r="R465" s="380"/>
      <c r="S465" s="380"/>
      <c r="T465" s="380"/>
      <c r="U465" s="380"/>
      <c r="V465" s="380"/>
    </row>
    <row r="466" spans="17:22">
      <c r="Q466" s="380"/>
      <c r="R466" s="380"/>
      <c r="S466" s="380"/>
      <c r="T466" s="380"/>
      <c r="U466" s="380"/>
      <c r="V466" s="380"/>
    </row>
    <row r="467" spans="17:22">
      <c r="Q467" s="380"/>
      <c r="R467" s="380"/>
      <c r="S467" s="380"/>
      <c r="T467" s="380"/>
      <c r="U467" s="380"/>
      <c r="V467" s="380"/>
    </row>
    <row r="468" spans="17:22">
      <c r="Q468" s="380"/>
      <c r="R468" s="380"/>
      <c r="S468" s="380"/>
      <c r="T468" s="380"/>
      <c r="U468" s="380"/>
      <c r="V468" s="380"/>
    </row>
    <row r="469" spans="17:22">
      <c r="Q469" s="380"/>
      <c r="R469" s="380"/>
      <c r="S469" s="380"/>
      <c r="T469" s="380"/>
      <c r="U469" s="380"/>
      <c r="V469" s="380"/>
    </row>
    <row r="470" spans="17:22">
      <c r="Q470" s="380"/>
      <c r="R470" s="380"/>
      <c r="S470" s="380"/>
      <c r="T470" s="380"/>
      <c r="U470" s="380"/>
      <c r="V470" s="380"/>
    </row>
    <row r="471" spans="17:22">
      <c r="Q471" s="380"/>
      <c r="R471" s="380"/>
      <c r="S471" s="380"/>
      <c r="T471" s="380"/>
      <c r="U471" s="380"/>
      <c r="V471" s="380"/>
    </row>
    <row r="472" spans="17:22">
      <c r="Q472" s="380"/>
      <c r="R472" s="380"/>
      <c r="S472" s="380"/>
      <c r="T472" s="380"/>
      <c r="U472" s="380"/>
      <c r="V472" s="380"/>
    </row>
    <row r="473" spans="17:22">
      <c r="Q473" s="380"/>
      <c r="R473" s="380"/>
      <c r="S473" s="380"/>
      <c r="T473" s="380"/>
      <c r="U473" s="380"/>
      <c r="V473" s="380"/>
    </row>
    <row r="474" spans="17:22">
      <c r="Q474" s="380"/>
      <c r="R474" s="380"/>
      <c r="S474" s="380"/>
      <c r="T474" s="380"/>
      <c r="U474" s="380"/>
      <c r="V474" s="380"/>
    </row>
    <row r="475" spans="17:22">
      <c r="Q475" s="380"/>
      <c r="R475" s="380"/>
      <c r="S475" s="380"/>
      <c r="T475" s="380"/>
      <c r="U475" s="380"/>
      <c r="V475" s="380"/>
    </row>
    <row r="476" spans="17:22">
      <c r="Q476" s="380"/>
      <c r="R476" s="380"/>
      <c r="S476" s="380"/>
      <c r="T476" s="380"/>
      <c r="U476" s="380"/>
      <c r="V476" s="380"/>
    </row>
    <row r="477" spans="17:22">
      <c r="Q477" s="380"/>
      <c r="R477" s="380"/>
      <c r="S477" s="380"/>
      <c r="T477" s="380"/>
      <c r="U477" s="380"/>
      <c r="V477" s="380"/>
    </row>
    <row r="478" spans="17:22">
      <c r="Q478" s="380"/>
      <c r="R478" s="380"/>
      <c r="S478" s="380"/>
      <c r="T478" s="380"/>
      <c r="U478" s="380"/>
      <c r="V478" s="380"/>
    </row>
    <row r="479" spans="17:22">
      <c r="Q479" s="380"/>
      <c r="R479" s="380"/>
      <c r="S479" s="380"/>
      <c r="T479" s="380"/>
      <c r="U479" s="380"/>
      <c r="V479" s="380"/>
    </row>
    <row r="480" spans="17:22">
      <c r="Q480" s="380"/>
      <c r="R480" s="380"/>
      <c r="S480" s="380"/>
      <c r="T480" s="380"/>
      <c r="U480" s="380"/>
      <c r="V480" s="380"/>
    </row>
    <row r="481" spans="17:22">
      <c r="Q481" s="380"/>
      <c r="R481" s="380"/>
      <c r="S481" s="380"/>
      <c r="T481" s="380"/>
      <c r="U481" s="380"/>
      <c r="V481" s="380"/>
    </row>
    <row r="482" spans="17:22">
      <c r="Q482" s="380"/>
      <c r="R482" s="380"/>
      <c r="S482" s="380"/>
      <c r="T482" s="380"/>
      <c r="U482" s="380"/>
      <c r="V482" s="380"/>
    </row>
    <row r="483" spans="17:22">
      <c r="Q483" s="380"/>
      <c r="R483" s="380"/>
      <c r="S483" s="380"/>
      <c r="T483" s="380"/>
      <c r="U483" s="380"/>
      <c r="V483" s="380"/>
    </row>
    <row r="484" spans="17:22">
      <c r="Q484" s="380"/>
      <c r="R484" s="380"/>
      <c r="S484" s="380"/>
      <c r="T484" s="380"/>
      <c r="U484" s="380"/>
      <c r="V484" s="380"/>
    </row>
    <row r="485" spans="17:22">
      <c r="Q485" s="380"/>
      <c r="R485" s="380"/>
      <c r="S485" s="380"/>
      <c r="T485" s="380"/>
      <c r="U485" s="380"/>
      <c r="V485" s="380"/>
    </row>
    <row r="486" spans="17:22">
      <c r="Q486" s="380"/>
      <c r="R486" s="380"/>
      <c r="S486" s="380"/>
      <c r="T486" s="380"/>
      <c r="U486" s="380"/>
      <c r="V486" s="380"/>
    </row>
    <row r="487" spans="17:22">
      <c r="Q487" s="380"/>
      <c r="R487" s="380"/>
      <c r="S487" s="380"/>
      <c r="T487" s="380"/>
      <c r="U487" s="380"/>
      <c r="V487" s="380"/>
    </row>
    <row r="488" spans="17:22">
      <c r="Q488" s="380"/>
      <c r="R488" s="380"/>
      <c r="S488" s="380"/>
      <c r="T488" s="380"/>
      <c r="U488" s="380"/>
      <c r="V488" s="380"/>
    </row>
    <row r="489" spans="17:22">
      <c r="Q489" s="380"/>
      <c r="R489" s="380"/>
      <c r="S489" s="380"/>
      <c r="T489" s="380"/>
      <c r="U489" s="380"/>
      <c r="V489" s="380"/>
    </row>
    <row r="490" spans="17:22">
      <c r="Q490" s="380"/>
      <c r="R490" s="380"/>
      <c r="S490" s="380"/>
      <c r="T490" s="380"/>
      <c r="U490" s="380"/>
      <c r="V490" s="380"/>
    </row>
    <row r="491" spans="17:22">
      <c r="Q491" s="380"/>
      <c r="R491" s="380"/>
      <c r="S491" s="380"/>
      <c r="T491" s="380"/>
      <c r="U491" s="380"/>
      <c r="V491" s="380"/>
    </row>
    <row r="492" spans="17:22">
      <c r="Q492" s="380"/>
      <c r="R492" s="380"/>
      <c r="S492" s="380"/>
      <c r="T492" s="380"/>
      <c r="U492" s="380"/>
      <c r="V492" s="380"/>
    </row>
    <row r="493" spans="17:22">
      <c r="Q493" s="380"/>
      <c r="R493" s="380"/>
      <c r="S493" s="380"/>
      <c r="T493" s="380"/>
      <c r="U493" s="380"/>
      <c r="V493" s="380"/>
    </row>
    <row r="494" spans="17:22">
      <c r="Q494" s="380"/>
      <c r="R494" s="380"/>
      <c r="S494" s="380"/>
      <c r="T494" s="380"/>
      <c r="U494" s="380"/>
      <c r="V494" s="380"/>
    </row>
    <row r="495" spans="17:22">
      <c r="Q495" s="380"/>
      <c r="R495" s="380"/>
      <c r="S495" s="380"/>
      <c r="T495" s="380"/>
      <c r="U495" s="380"/>
      <c r="V495" s="380"/>
    </row>
    <row r="496" spans="17:22">
      <c r="Q496" s="380"/>
      <c r="R496" s="380"/>
      <c r="S496" s="380"/>
      <c r="T496" s="380"/>
      <c r="U496" s="380"/>
      <c r="V496" s="380"/>
    </row>
    <row r="497" spans="17:22">
      <c r="Q497" s="380"/>
      <c r="R497" s="380"/>
      <c r="S497" s="380"/>
      <c r="T497" s="380"/>
      <c r="U497" s="380"/>
      <c r="V497" s="380"/>
    </row>
    <row r="498" spans="17:22">
      <c r="Q498" s="380"/>
      <c r="R498" s="380"/>
      <c r="S498" s="380"/>
      <c r="T498" s="380"/>
      <c r="U498" s="380"/>
      <c r="V498" s="380"/>
    </row>
    <row r="499" spans="17:22">
      <c r="Q499" s="380"/>
      <c r="R499" s="380"/>
      <c r="S499" s="380"/>
      <c r="T499" s="380"/>
      <c r="U499" s="380"/>
      <c r="V499" s="380"/>
    </row>
    <row r="500" spans="17:22">
      <c r="Q500" s="380"/>
      <c r="R500" s="380"/>
      <c r="S500" s="380"/>
      <c r="T500" s="380"/>
      <c r="U500" s="380"/>
      <c r="V500" s="380"/>
    </row>
    <row r="501" spans="17:22">
      <c r="Q501" s="380"/>
      <c r="R501" s="380"/>
      <c r="S501" s="380"/>
      <c r="T501" s="380"/>
      <c r="U501" s="380"/>
      <c r="V501" s="380"/>
    </row>
    <row r="502" spans="17:22">
      <c r="Q502" s="380"/>
      <c r="R502" s="380"/>
      <c r="S502" s="380"/>
      <c r="T502" s="380"/>
      <c r="U502" s="380"/>
      <c r="V502" s="380"/>
    </row>
    <row r="503" spans="17:22">
      <c r="Q503" s="380"/>
      <c r="R503" s="380"/>
      <c r="S503" s="380"/>
      <c r="T503" s="380"/>
      <c r="U503" s="380"/>
      <c r="V503" s="380"/>
    </row>
    <row r="504" spans="17:22">
      <c r="Q504" s="380"/>
      <c r="R504" s="380"/>
      <c r="S504" s="380"/>
      <c r="T504" s="380"/>
      <c r="U504" s="380"/>
      <c r="V504" s="380"/>
    </row>
    <row r="505" spans="17:22">
      <c r="Q505" s="380"/>
      <c r="R505" s="380"/>
      <c r="S505" s="380"/>
      <c r="T505" s="380"/>
      <c r="U505" s="380"/>
      <c r="V505" s="380"/>
    </row>
    <row r="506" spans="17:22">
      <c r="Q506" s="380"/>
      <c r="R506" s="380"/>
      <c r="S506" s="380"/>
      <c r="T506" s="380"/>
      <c r="U506" s="380"/>
      <c r="V506" s="380"/>
    </row>
    <row r="507" spans="17:22">
      <c r="Q507" s="380"/>
      <c r="R507" s="380"/>
      <c r="S507" s="380"/>
      <c r="T507" s="380"/>
      <c r="U507" s="380"/>
      <c r="V507" s="380"/>
    </row>
    <row r="508" spans="17:22">
      <c r="Q508" s="380"/>
      <c r="R508" s="380"/>
      <c r="S508" s="380"/>
      <c r="T508" s="380"/>
      <c r="U508" s="380"/>
      <c r="V508" s="380"/>
    </row>
    <row r="509" spans="17:22">
      <c r="Q509" s="380"/>
      <c r="R509" s="380"/>
      <c r="S509" s="380"/>
      <c r="T509" s="380"/>
      <c r="U509" s="380"/>
      <c r="V509" s="380"/>
    </row>
    <row r="510" spans="17:22">
      <c r="Q510" s="380"/>
      <c r="R510" s="380"/>
      <c r="S510" s="380"/>
      <c r="T510" s="380"/>
      <c r="U510" s="380"/>
      <c r="V510" s="380"/>
    </row>
    <row r="511" spans="17:22">
      <c r="Q511" s="380"/>
      <c r="R511" s="380"/>
      <c r="S511" s="380"/>
      <c r="T511" s="380"/>
      <c r="U511" s="380"/>
      <c r="V511" s="380"/>
    </row>
    <row r="512" spans="17:22">
      <c r="Q512" s="380"/>
      <c r="R512" s="380"/>
      <c r="S512" s="380"/>
      <c r="T512" s="380"/>
      <c r="U512" s="380"/>
      <c r="V512" s="380"/>
    </row>
    <row r="513" spans="17:22">
      <c r="Q513" s="380"/>
      <c r="R513" s="380"/>
      <c r="S513" s="380"/>
      <c r="T513" s="380"/>
      <c r="U513" s="380"/>
      <c r="V513" s="380"/>
    </row>
    <row r="514" spans="17:22">
      <c r="Q514" s="380"/>
      <c r="R514" s="380"/>
      <c r="S514" s="380"/>
      <c r="T514" s="380"/>
      <c r="U514" s="380"/>
      <c r="V514" s="380"/>
    </row>
    <row r="515" spans="17:22">
      <c r="Q515" s="380"/>
      <c r="R515" s="380"/>
      <c r="S515" s="380"/>
      <c r="T515" s="380"/>
      <c r="U515" s="380"/>
      <c r="V515" s="380"/>
    </row>
    <row r="516" spans="17:22">
      <c r="Q516" s="380"/>
      <c r="R516" s="380"/>
      <c r="S516" s="380"/>
      <c r="T516" s="380"/>
      <c r="U516" s="380"/>
      <c r="V516" s="380"/>
    </row>
    <row r="517" spans="17:22">
      <c r="Q517" s="380"/>
      <c r="R517" s="380"/>
      <c r="S517" s="380"/>
      <c r="T517" s="380"/>
      <c r="U517" s="380"/>
      <c r="V517" s="380"/>
    </row>
    <row r="518" spans="17:22">
      <c r="Q518" s="380"/>
      <c r="R518" s="380"/>
      <c r="S518" s="380"/>
      <c r="T518" s="380"/>
      <c r="U518" s="380"/>
      <c r="V518" s="380"/>
    </row>
    <row r="519" spans="17:22">
      <c r="Q519" s="380"/>
      <c r="R519" s="380"/>
      <c r="S519" s="380"/>
      <c r="T519" s="380"/>
      <c r="U519" s="380"/>
      <c r="V519" s="380"/>
    </row>
    <row r="520" spans="17:22">
      <c r="Q520" s="380"/>
      <c r="R520" s="380"/>
      <c r="S520" s="380"/>
      <c r="T520" s="380"/>
      <c r="U520" s="380"/>
      <c r="V520" s="380"/>
    </row>
    <row r="521" spans="17:22">
      <c r="Q521" s="380"/>
      <c r="R521" s="380"/>
      <c r="S521" s="380"/>
      <c r="T521" s="380"/>
      <c r="U521" s="380"/>
      <c r="V521" s="380"/>
    </row>
    <row r="522" spans="17:22">
      <c r="Q522" s="380"/>
      <c r="R522" s="380"/>
      <c r="S522" s="380"/>
      <c r="T522" s="380"/>
      <c r="U522" s="380"/>
      <c r="V522" s="380"/>
    </row>
    <row r="523" spans="17:22">
      <c r="Q523" s="380"/>
      <c r="R523" s="380"/>
      <c r="S523" s="380"/>
      <c r="T523" s="380"/>
      <c r="U523" s="380"/>
      <c r="V523" s="380"/>
    </row>
    <row r="524" spans="17:22">
      <c r="Q524" s="380"/>
      <c r="R524" s="380"/>
      <c r="S524" s="380"/>
      <c r="T524" s="380"/>
      <c r="U524" s="380"/>
      <c r="V524" s="380"/>
    </row>
    <row r="525" spans="17:22">
      <c r="Q525" s="380"/>
      <c r="R525" s="380"/>
      <c r="S525" s="380"/>
      <c r="T525" s="380"/>
      <c r="U525" s="380"/>
      <c r="V525" s="380"/>
    </row>
    <row r="526" spans="17:22">
      <c r="Q526" s="380"/>
      <c r="R526" s="380"/>
      <c r="S526" s="380"/>
      <c r="T526" s="380"/>
      <c r="U526" s="380"/>
      <c r="V526" s="380"/>
    </row>
    <row r="527" spans="17:22">
      <c r="Q527" s="380"/>
      <c r="R527" s="380"/>
      <c r="S527" s="380"/>
      <c r="T527" s="380"/>
      <c r="U527" s="380"/>
      <c r="V527" s="380"/>
    </row>
    <row r="528" spans="17:22">
      <c r="Q528" s="380"/>
      <c r="R528" s="380"/>
      <c r="S528" s="380"/>
      <c r="T528" s="380"/>
      <c r="U528" s="380"/>
      <c r="V528" s="380"/>
    </row>
    <row r="529" spans="17:22">
      <c r="Q529" s="380"/>
      <c r="R529" s="380"/>
      <c r="S529" s="380"/>
      <c r="T529" s="380"/>
      <c r="U529" s="380"/>
      <c r="V529" s="380"/>
    </row>
    <row r="530" spans="17:22">
      <c r="Q530" s="380"/>
      <c r="R530" s="380"/>
      <c r="S530" s="380"/>
      <c r="T530" s="380"/>
      <c r="U530" s="380"/>
      <c r="V530" s="380"/>
    </row>
    <row r="531" spans="17:22">
      <c r="Q531" s="380"/>
      <c r="R531" s="380"/>
      <c r="S531" s="380"/>
      <c r="T531" s="380"/>
      <c r="U531" s="380"/>
      <c r="V531" s="380"/>
    </row>
    <row r="532" spans="17:22">
      <c r="Q532" s="380"/>
      <c r="R532" s="380"/>
      <c r="S532" s="380"/>
      <c r="T532" s="380"/>
      <c r="U532" s="380"/>
      <c r="V532" s="380"/>
    </row>
    <row r="533" spans="17:22">
      <c r="Q533" s="380"/>
      <c r="R533" s="380"/>
      <c r="S533" s="380"/>
      <c r="T533" s="380"/>
      <c r="U533" s="380"/>
      <c r="V533" s="380"/>
    </row>
    <row r="534" spans="17:22">
      <c r="Q534" s="380"/>
      <c r="R534" s="380"/>
      <c r="S534" s="380"/>
      <c r="T534" s="380"/>
      <c r="U534" s="380"/>
      <c r="V534" s="380"/>
    </row>
    <row r="535" spans="17:22">
      <c r="Q535" s="380"/>
      <c r="R535" s="380"/>
      <c r="S535" s="380"/>
      <c r="T535" s="380"/>
      <c r="U535" s="380"/>
      <c r="V535" s="380"/>
    </row>
    <row r="536" spans="17:22">
      <c r="Q536" s="380"/>
      <c r="R536" s="380"/>
      <c r="S536" s="380"/>
      <c r="T536" s="380"/>
      <c r="U536" s="380"/>
      <c r="V536" s="380"/>
    </row>
    <row r="537" spans="17:22">
      <c r="Q537" s="380"/>
      <c r="R537" s="380"/>
      <c r="S537" s="380"/>
      <c r="T537" s="380"/>
      <c r="U537" s="380"/>
      <c r="V537" s="380"/>
    </row>
    <row r="538" spans="17:22">
      <c r="Q538" s="380"/>
      <c r="R538" s="380"/>
      <c r="S538" s="380"/>
      <c r="T538" s="380"/>
      <c r="U538" s="380"/>
      <c r="V538" s="380"/>
    </row>
    <row r="539" spans="17:22">
      <c r="Q539" s="380"/>
      <c r="R539" s="380"/>
      <c r="S539" s="380"/>
      <c r="T539" s="380"/>
      <c r="U539" s="380"/>
      <c r="V539" s="380"/>
    </row>
    <row r="540" spans="17:22">
      <c r="Q540" s="380"/>
      <c r="R540" s="380"/>
      <c r="S540" s="380"/>
      <c r="T540" s="380"/>
      <c r="U540" s="380"/>
      <c r="V540" s="380"/>
    </row>
    <row r="541" spans="17:22">
      <c r="Q541" s="380"/>
      <c r="R541" s="380"/>
      <c r="S541" s="380"/>
      <c r="T541" s="380"/>
      <c r="U541" s="380"/>
      <c r="V541" s="380"/>
    </row>
    <row r="542" spans="17:22">
      <c r="Q542" s="380"/>
      <c r="R542" s="380"/>
      <c r="S542" s="380"/>
      <c r="T542" s="380"/>
      <c r="U542" s="380"/>
      <c r="V542" s="380"/>
    </row>
    <row r="543" spans="17:22">
      <c r="Q543" s="380"/>
      <c r="R543" s="380"/>
      <c r="S543" s="380"/>
      <c r="T543" s="380"/>
      <c r="U543" s="380"/>
      <c r="V543" s="380"/>
    </row>
    <row r="544" spans="17:22">
      <c r="Q544" s="380"/>
      <c r="R544" s="380"/>
      <c r="S544" s="380"/>
      <c r="T544" s="380"/>
      <c r="U544" s="380"/>
      <c r="V544" s="380"/>
    </row>
    <row r="545" spans="17:22">
      <c r="Q545" s="380"/>
      <c r="R545" s="380"/>
      <c r="S545" s="380"/>
      <c r="T545" s="380"/>
      <c r="U545" s="380"/>
      <c r="V545" s="380"/>
    </row>
    <row r="546" spans="17:22">
      <c r="Q546" s="380"/>
      <c r="R546" s="380"/>
      <c r="S546" s="380"/>
      <c r="T546" s="380"/>
      <c r="U546" s="380"/>
      <c r="V546" s="380"/>
    </row>
    <row r="547" spans="17:22">
      <c r="Q547" s="380"/>
      <c r="R547" s="380"/>
      <c r="S547" s="380"/>
      <c r="T547" s="380"/>
      <c r="U547" s="380"/>
      <c r="V547" s="380"/>
    </row>
    <row r="548" spans="17:22">
      <c r="Q548" s="380"/>
      <c r="R548" s="380"/>
      <c r="S548" s="380"/>
      <c r="T548" s="380"/>
      <c r="U548" s="380"/>
      <c r="V548" s="380"/>
    </row>
    <row r="549" spans="17:22">
      <c r="Q549" s="380"/>
      <c r="R549" s="380"/>
      <c r="S549" s="380"/>
      <c r="T549" s="380"/>
      <c r="U549" s="380"/>
      <c r="V549" s="380"/>
    </row>
    <row r="550" spans="17:22">
      <c r="Q550" s="380"/>
      <c r="R550" s="380"/>
      <c r="S550" s="380"/>
      <c r="T550" s="380"/>
      <c r="U550" s="380"/>
      <c r="V550" s="380"/>
    </row>
    <row r="551" spans="17:22">
      <c r="Q551" s="380"/>
      <c r="R551" s="380"/>
      <c r="S551" s="380"/>
      <c r="T551" s="380"/>
      <c r="U551" s="380"/>
      <c r="V551" s="380"/>
    </row>
    <row r="552" spans="17:22">
      <c r="Q552" s="380"/>
      <c r="R552" s="380"/>
      <c r="S552" s="380"/>
      <c r="T552" s="380"/>
      <c r="U552" s="380"/>
      <c r="V552" s="380"/>
    </row>
    <row r="553" spans="17:22">
      <c r="Q553" s="380"/>
      <c r="R553" s="380"/>
      <c r="S553" s="380"/>
      <c r="T553" s="380"/>
      <c r="U553" s="380"/>
      <c r="V553" s="380"/>
    </row>
    <row r="554" spans="17:22">
      <c r="Q554" s="380"/>
      <c r="R554" s="380"/>
      <c r="S554" s="380"/>
      <c r="T554" s="380"/>
      <c r="U554" s="380"/>
      <c r="V554" s="380"/>
    </row>
    <row r="555" spans="17:22">
      <c r="Q555" s="380"/>
      <c r="R555" s="380"/>
      <c r="S555" s="380"/>
      <c r="T555" s="380"/>
      <c r="U555" s="380"/>
      <c r="V555" s="380"/>
    </row>
    <row r="556" spans="17:22">
      <c r="Q556" s="380"/>
      <c r="R556" s="380"/>
      <c r="S556" s="380"/>
      <c r="T556" s="380"/>
      <c r="U556" s="380"/>
      <c r="V556" s="380"/>
    </row>
    <row r="557" spans="17:22">
      <c r="Q557" s="380"/>
      <c r="R557" s="380"/>
      <c r="S557" s="380"/>
      <c r="T557" s="380"/>
      <c r="U557" s="380"/>
      <c r="V557" s="380"/>
    </row>
    <row r="558" spans="17:22">
      <c r="Q558" s="380"/>
      <c r="R558" s="380"/>
      <c r="S558" s="380"/>
      <c r="T558" s="380"/>
      <c r="U558" s="380"/>
      <c r="V558" s="380"/>
    </row>
    <row r="559" spans="17:22">
      <c r="Q559" s="380"/>
      <c r="R559" s="380"/>
      <c r="S559" s="380"/>
      <c r="T559" s="380"/>
      <c r="U559" s="380"/>
      <c r="V559" s="380"/>
    </row>
    <row r="560" spans="17:22">
      <c r="Q560" s="380"/>
      <c r="R560" s="380"/>
      <c r="S560" s="380"/>
      <c r="T560" s="380"/>
      <c r="U560" s="380"/>
      <c r="V560" s="380"/>
    </row>
    <row r="561" spans="17:22">
      <c r="Q561" s="380"/>
      <c r="R561" s="380"/>
      <c r="S561" s="380"/>
      <c r="T561" s="380"/>
      <c r="U561" s="380"/>
      <c r="V561" s="380"/>
    </row>
    <row r="562" spans="17:22">
      <c r="Q562" s="380"/>
      <c r="R562" s="380"/>
      <c r="S562" s="380"/>
      <c r="T562" s="380"/>
      <c r="U562" s="380"/>
      <c r="V562" s="380"/>
    </row>
    <row r="563" spans="17:22">
      <c r="Q563" s="380"/>
      <c r="R563" s="380"/>
      <c r="S563" s="380"/>
      <c r="T563" s="380"/>
      <c r="U563" s="380"/>
      <c r="V563" s="380"/>
    </row>
    <row r="564" spans="17:22">
      <c r="Q564" s="380"/>
      <c r="R564" s="380"/>
      <c r="S564" s="380"/>
      <c r="T564" s="380"/>
      <c r="U564" s="380"/>
      <c r="V564" s="380"/>
    </row>
    <row r="565" spans="17:22">
      <c r="Q565" s="380"/>
      <c r="R565" s="380"/>
      <c r="S565" s="380"/>
      <c r="T565" s="380"/>
      <c r="U565" s="380"/>
      <c r="V565" s="380"/>
    </row>
    <row r="566" spans="17:22">
      <c r="Q566" s="380"/>
      <c r="R566" s="380"/>
      <c r="S566" s="380"/>
      <c r="T566" s="380"/>
      <c r="U566" s="380"/>
      <c r="V566" s="380"/>
    </row>
    <row r="567" spans="17:22">
      <c r="Q567" s="380"/>
      <c r="R567" s="380"/>
      <c r="S567" s="380"/>
      <c r="T567" s="380"/>
      <c r="U567" s="380"/>
      <c r="V567" s="380"/>
    </row>
    <row r="568" spans="17:22">
      <c r="Q568" s="380"/>
      <c r="R568" s="380"/>
      <c r="S568" s="380"/>
      <c r="T568" s="380"/>
      <c r="U568" s="380"/>
      <c r="V568" s="380"/>
    </row>
    <row r="569" spans="17:22">
      <c r="Q569" s="380"/>
      <c r="R569" s="380"/>
      <c r="S569" s="380"/>
      <c r="T569" s="380"/>
      <c r="U569" s="380"/>
      <c r="V569" s="380"/>
    </row>
    <row r="570" spans="17:22">
      <c r="Q570" s="380"/>
      <c r="R570" s="380"/>
      <c r="S570" s="380"/>
      <c r="T570" s="380"/>
      <c r="U570" s="380"/>
      <c r="V570" s="380"/>
    </row>
    <row r="571" spans="17:22">
      <c r="Q571" s="380"/>
      <c r="R571" s="380"/>
      <c r="S571" s="380"/>
      <c r="T571" s="380"/>
      <c r="U571" s="380"/>
      <c r="V571" s="380"/>
    </row>
    <row r="572" spans="17:22">
      <c r="Q572" s="380"/>
      <c r="R572" s="380"/>
      <c r="S572" s="380"/>
      <c r="T572" s="380"/>
      <c r="U572" s="380"/>
      <c r="V572" s="380"/>
    </row>
    <row r="573" spans="17:22">
      <c r="Q573" s="380"/>
      <c r="R573" s="380"/>
      <c r="S573" s="380"/>
      <c r="T573" s="380"/>
      <c r="U573" s="380"/>
      <c r="V573" s="380"/>
    </row>
    <row r="574" spans="17:22">
      <c r="Q574" s="380"/>
      <c r="R574" s="380"/>
      <c r="S574" s="380"/>
      <c r="T574" s="380"/>
      <c r="U574" s="380"/>
      <c r="V574" s="380"/>
    </row>
    <row r="575" spans="17:22">
      <c r="Q575" s="380"/>
      <c r="R575" s="380"/>
      <c r="S575" s="380"/>
      <c r="T575" s="380"/>
      <c r="U575" s="380"/>
      <c r="V575" s="380"/>
    </row>
    <row r="576" spans="17:22">
      <c r="Q576" s="380"/>
      <c r="R576" s="380"/>
      <c r="S576" s="380"/>
      <c r="T576" s="380"/>
      <c r="U576" s="380"/>
      <c r="V576" s="380"/>
    </row>
    <row r="577" spans="17:22">
      <c r="Q577" s="380"/>
      <c r="R577" s="380"/>
      <c r="S577" s="380"/>
      <c r="T577" s="380"/>
      <c r="U577" s="380"/>
      <c r="V577" s="380"/>
    </row>
    <row r="578" spans="17:22">
      <c r="Q578" s="380"/>
      <c r="R578" s="380"/>
      <c r="S578" s="380"/>
      <c r="T578" s="380"/>
      <c r="U578" s="380"/>
      <c r="V578" s="380"/>
    </row>
    <row r="579" spans="17:22">
      <c r="Q579" s="380"/>
      <c r="R579" s="380"/>
      <c r="S579" s="380"/>
      <c r="T579" s="380"/>
      <c r="U579" s="380"/>
      <c r="V579" s="380"/>
    </row>
    <row r="580" spans="17:22">
      <c r="Q580" s="380"/>
      <c r="R580" s="380"/>
      <c r="S580" s="380"/>
      <c r="T580" s="380"/>
      <c r="U580" s="380"/>
      <c r="V580" s="380"/>
    </row>
    <row r="581" spans="17:22">
      <c r="Q581" s="380"/>
      <c r="R581" s="380"/>
      <c r="S581" s="380"/>
      <c r="T581" s="380"/>
      <c r="U581" s="380"/>
      <c r="V581" s="380"/>
    </row>
    <row r="582" spans="17:22">
      <c r="Q582" s="380"/>
      <c r="R582" s="380"/>
      <c r="S582" s="380"/>
      <c r="T582" s="380"/>
      <c r="U582" s="380"/>
      <c r="V582" s="380"/>
    </row>
    <row r="583" spans="17:22">
      <c r="Q583" s="380"/>
      <c r="R583" s="380"/>
      <c r="S583" s="380"/>
      <c r="T583" s="380"/>
      <c r="U583" s="380"/>
      <c r="V583" s="380"/>
    </row>
    <row r="584" spans="17:22">
      <c r="Q584" s="380"/>
      <c r="R584" s="380"/>
      <c r="S584" s="380"/>
      <c r="T584" s="380"/>
      <c r="U584" s="380"/>
      <c r="V584" s="380"/>
    </row>
    <row r="585" spans="17:22">
      <c r="Q585" s="380"/>
      <c r="R585" s="380"/>
      <c r="S585" s="380"/>
      <c r="T585" s="380"/>
      <c r="U585" s="380"/>
      <c r="V585" s="380"/>
    </row>
    <row r="586" spans="17:22">
      <c r="Q586" s="380"/>
      <c r="R586" s="380"/>
      <c r="S586" s="380"/>
      <c r="T586" s="380"/>
      <c r="U586" s="380"/>
      <c r="V586" s="380"/>
    </row>
    <row r="587" spans="17:22">
      <c r="Q587" s="380"/>
      <c r="R587" s="380"/>
      <c r="S587" s="380"/>
      <c r="T587" s="380"/>
      <c r="U587" s="380"/>
      <c r="V587" s="380"/>
    </row>
    <row r="588" spans="17:22">
      <c r="Q588" s="380"/>
      <c r="R588" s="380"/>
      <c r="S588" s="380"/>
      <c r="T588" s="380"/>
      <c r="U588" s="380"/>
      <c r="V588" s="380"/>
    </row>
    <row r="589" spans="17:22">
      <c r="Q589" s="380"/>
      <c r="R589" s="380"/>
      <c r="S589" s="380"/>
      <c r="T589" s="380"/>
      <c r="U589" s="380"/>
      <c r="V589" s="380"/>
    </row>
    <row r="590" spans="17:22">
      <c r="Q590" s="380"/>
      <c r="R590" s="380"/>
      <c r="S590" s="380"/>
      <c r="T590" s="380"/>
      <c r="U590" s="380"/>
      <c r="V590" s="380"/>
    </row>
    <row r="591" spans="17:22">
      <c r="Q591" s="380"/>
      <c r="R591" s="380"/>
      <c r="S591" s="380"/>
      <c r="T591" s="380"/>
      <c r="U591" s="380"/>
      <c r="V591" s="380"/>
    </row>
    <row r="592" spans="17:22">
      <c r="Q592" s="380"/>
      <c r="R592" s="380"/>
      <c r="S592" s="380"/>
      <c r="T592" s="380"/>
      <c r="U592" s="380"/>
      <c r="V592" s="380"/>
    </row>
    <row r="593" spans="17:22">
      <c r="Q593" s="380"/>
      <c r="R593" s="380"/>
      <c r="S593" s="380"/>
      <c r="T593" s="380"/>
      <c r="U593" s="380"/>
      <c r="V593" s="380"/>
    </row>
    <row r="594" spans="17:22">
      <c r="Q594" s="380"/>
      <c r="R594" s="380"/>
      <c r="S594" s="380"/>
      <c r="T594" s="380"/>
      <c r="U594" s="380"/>
      <c r="V594" s="380"/>
    </row>
    <row r="595" spans="17:22">
      <c r="Q595" s="380"/>
      <c r="R595" s="380"/>
      <c r="S595" s="380"/>
      <c r="T595" s="380"/>
      <c r="U595" s="380"/>
      <c r="V595" s="380"/>
    </row>
    <row r="596" spans="17:22">
      <c r="Q596" s="380"/>
      <c r="R596" s="380"/>
      <c r="S596" s="380"/>
      <c r="T596" s="380"/>
      <c r="U596" s="380"/>
      <c r="V596" s="380"/>
    </row>
    <row r="597" spans="17:22">
      <c r="Q597" s="380"/>
      <c r="R597" s="380"/>
      <c r="S597" s="380"/>
      <c r="T597" s="380"/>
      <c r="U597" s="380"/>
      <c r="V597" s="380"/>
    </row>
    <row r="598" spans="17:22">
      <c r="Q598" s="380"/>
      <c r="R598" s="380"/>
      <c r="S598" s="380"/>
      <c r="T598" s="380"/>
      <c r="U598" s="380"/>
      <c r="V598" s="380"/>
    </row>
    <row r="599" spans="17:22">
      <c r="Q599" s="380"/>
      <c r="R599" s="380"/>
      <c r="S599" s="380"/>
      <c r="T599" s="380"/>
      <c r="U599" s="380"/>
      <c r="V599" s="380"/>
    </row>
    <row r="600" spans="17:22">
      <c r="Q600" s="380"/>
      <c r="R600" s="380"/>
      <c r="S600" s="380"/>
      <c r="T600" s="380"/>
      <c r="U600" s="380"/>
      <c r="V600" s="380"/>
    </row>
    <row r="601" spans="17:22">
      <c r="Q601" s="380"/>
      <c r="R601" s="380"/>
      <c r="S601" s="380"/>
      <c r="T601" s="380"/>
      <c r="U601" s="380"/>
      <c r="V601" s="380"/>
    </row>
    <row r="602" spans="17:22">
      <c r="Q602" s="380"/>
      <c r="R602" s="380"/>
      <c r="S602" s="380"/>
      <c r="T602" s="380"/>
      <c r="U602" s="380"/>
      <c r="V602" s="380"/>
    </row>
    <row r="603" spans="17:22">
      <c r="Q603" s="380"/>
      <c r="R603" s="380"/>
      <c r="S603" s="380"/>
      <c r="T603" s="380"/>
      <c r="U603" s="380"/>
      <c r="V603" s="380"/>
    </row>
    <row r="604" spans="17:22">
      <c r="Q604" s="380"/>
      <c r="R604" s="380"/>
      <c r="S604" s="380"/>
      <c r="T604" s="380"/>
      <c r="U604" s="380"/>
      <c r="V604" s="380"/>
    </row>
    <row r="605" spans="17:22">
      <c r="Q605" s="380"/>
      <c r="R605" s="380"/>
      <c r="S605" s="380"/>
      <c r="T605" s="380"/>
      <c r="U605" s="380"/>
      <c r="V605" s="380"/>
    </row>
    <row r="606" spans="17:22">
      <c r="Q606" s="380"/>
      <c r="R606" s="380"/>
      <c r="S606" s="380"/>
      <c r="T606" s="380"/>
      <c r="U606" s="380"/>
      <c r="V606" s="380"/>
    </row>
    <row r="607" spans="17:22">
      <c r="Q607" s="380"/>
      <c r="R607" s="380"/>
      <c r="S607" s="380"/>
      <c r="T607" s="380"/>
      <c r="U607" s="380"/>
      <c r="V607" s="380"/>
    </row>
    <row r="608" spans="17:22">
      <c r="Q608" s="380"/>
      <c r="R608" s="380"/>
      <c r="S608" s="380"/>
      <c r="T608" s="380"/>
      <c r="U608" s="380"/>
      <c r="V608" s="380"/>
    </row>
    <row r="609" spans="17:22">
      <c r="Q609" s="380"/>
      <c r="R609" s="380"/>
      <c r="S609" s="380"/>
      <c r="T609" s="380"/>
      <c r="U609" s="380"/>
      <c r="V609" s="380"/>
    </row>
    <row r="610" spans="17:22">
      <c r="Q610" s="380"/>
      <c r="R610" s="380"/>
      <c r="S610" s="380"/>
      <c r="T610" s="380"/>
      <c r="U610" s="380"/>
      <c r="V610" s="380"/>
    </row>
    <row r="611" spans="17:22">
      <c r="Q611" s="380"/>
      <c r="R611" s="380"/>
      <c r="S611" s="380"/>
      <c r="T611" s="380"/>
      <c r="U611" s="380"/>
      <c r="V611" s="380"/>
    </row>
    <row r="612" spans="17:22">
      <c r="Q612" s="380"/>
      <c r="R612" s="380"/>
      <c r="S612" s="380"/>
      <c r="T612" s="380"/>
      <c r="U612" s="380"/>
      <c r="V612" s="380"/>
    </row>
    <row r="613" spans="17:22">
      <c r="Q613" s="380"/>
      <c r="R613" s="380"/>
      <c r="S613" s="380"/>
      <c r="T613" s="380"/>
      <c r="U613" s="380"/>
      <c r="V613" s="380"/>
    </row>
    <row r="614" spans="17:22">
      <c r="Q614" s="380"/>
      <c r="R614" s="380"/>
      <c r="S614" s="380"/>
      <c r="T614" s="380"/>
      <c r="U614" s="380"/>
      <c r="V614" s="380"/>
    </row>
    <row r="615" spans="17:22">
      <c r="Q615" s="380"/>
      <c r="R615" s="380"/>
      <c r="S615" s="380"/>
      <c r="T615" s="380"/>
      <c r="U615" s="380"/>
      <c r="V615" s="380"/>
    </row>
    <row r="616" spans="17:22">
      <c r="Q616" s="380"/>
      <c r="R616" s="380"/>
      <c r="S616" s="380"/>
      <c r="T616" s="380"/>
      <c r="U616" s="380"/>
      <c r="V616" s="380"/>
    </row>
    <row r="617" spans="17:22">
      <c r="Q617" s="380"/>
      <c r="R617" s="380"/>
      <c r="S617" s="380"/>
      <c r="T617" s="380"/>
      <c r="U617" s="380"/>
      <c r="V617" s="380"/>
    </row>
    <row r="618" spans="17:22">
      <c r="Q618" s="380"/>
      <c r="R618" s="380"/>
      <c r="S618" s="380"/>
      <c r="T618" s="380"/>
      <c r="U618" s="380"/>
      <c r="V618" s="380"/>
    </row>
    <row r="619" spans="17:22">
      <c r="Q619" s="380"/>
      <c r="R619" s="380"/>
      <c r="S619" s="380"/>
      <c r="T619" s="380"/>
      <c r="U619" s="380"/>
      <c r="V619" s="380"/>
    </row>
    <row r="620" spans="17:22">
      <c r="Q620" s="380"/>
      <c r="R620" s="380"/>
      <c r="S620" s="380"/>
      <c r="T620" s="380"/>
      <c r="U620" s="380"/>
      <c r="V620" s="380"/>
    </row>
    <row r="621" spans="17:22">
      <c r="Q621" s="380"/>
      <c r="R621" s="380"/>
      <c r="S621" s="380"/>
      <c r="T621" s="380"/>
      <c r="U621" s="380"/>
      <c r="V621" s="380"/>
    </row>
    <row r="622" spans="17:22">
      <c r="Q622" s="380"/>
      <c r="R622" s="380"/>
      <c r="S622" s="380"/>
      <c r="T622" s="380"/>
      <c r="U622" s="380"/>
      <c r="V622" s="380"/>
    </row>
    <row r="623" spans="17:22">
      <c r="Q623" s="380"/>
      <c r="R623" s="380"/>
      <c r="S623" s="380"/>
      <c r="T623" s="380"/>
      <c r="U623" s="380"/>
      <c r="V623" s="380"/>
    </row>
    <row r="624" spans="17:22">
      <c r="Q624" s="380"/>
      <c r="R624" s="380"/>
      <c r="S624" s="380"/>
      <c r="T624" s="380"/>
      <c r="U624" s="380"/>
      <c r="V624" s="380"/>
    </row>
    <row r="625" spans="17:22">
      <c r="Q625" s="380"/>
      <c r="R625" s="380"/>
      <c r="S625" s="380"/>
      <c r="T625" s="380"/>
      <c r="U625" s="380"/>
      <c r="V625" s="380"/>
    </row>
    <row r="626" spans="17:22">
      <c r="Q626" s="380"/>
      <c r="R626" s="380"/>
      <c r="S626" s="380"/>
      <c r="T626" s="380"/>
      <c r="U626" s="380"/>
      <c r="V626" s="380"/>
    </row>
    <row r="627" spans="17:22">
      <c r="Q627" s="380"/>
      <c r="R627" s="380"/>
      <c r="S627" s="380"/>
      <c r="T627" s="380"/>
      <c r="U627" s="380"/>
      <c r="V627" s="380"/>
    </row>
    <row r="628" spans="17:22">
      <c r="Q628" s="380"/>
      <c r="R628" s="380"/>
      <c r="S628" s="380"/>
      <c r="T628" s="380"/>
      <c r="U628" s="380"/>
      <c r="V628" s="380"/>
    </row>
    <row r="629" spans="17:22">
      <c r="Q629" s="380"/>
      <c r="R629" s="380"/>
      <c r="S629" s="380"/>
      <c r="T629" s="380"/>
      <c r="U629" s="380"/>
      <c r="V629" s="380"/>
    </row>
    <row r="630" spans="17:22">
      <c r="Q630" s="380"/>
      <c r="R630" s="380"/>
      <c r="S630" s="380"/>
      <c r="T630" s="380"/>
      <c r="U630" s="380"/>
      <c r="V630" s="380"/>
    </row>
    <row r="631" spans="17:22">
      <c r="Q631" s="380"/>
      <c r="R631" s="380"/>
      <c r="S631" s="380"/>
      <c r="T631" s="380"/>
      <c r="U631" s="380"/>
      <c r="V631" s="380"/>
    </row>
    <row r="632" spans="17:22">
      <c r="Q632" s="380"/>
      <c r="R632" s="380"/>
      <c r="S632" s="380"/>
      <c r="T632" s="380"/>
      <c r="U632" s="380"/>
      <c r="V632" s="380"/>
    </row>
    <row r="633" spans="17:22">
      <c r="Q633" s="380"/>
      <c r="R633" s="380"/>
      <c r="S633" s="380"/>
      <c r="T633" s="380"/>
      <c r="U633" s="380"/>
      <c r="V633" s="380"/>
    </row>
    <row r="634" spans="17:22">
      <c r="Q634" s="380"/>
      <c r="R634" s="380"/>
      <c r="S634" s="380"/>
      <c r="T634" s="380"/>
      <c r="U634" s="380"/>
      <c r="V634" s="380"/>
    </row>
    <row r="635" spans="17:22">
      <c r="Q635" s="380"/>
      <c r="R635" s="380"/>
      <c r="S635" s="380"/>
      <c r="T635" s="380"/>
      <c r="U635" s="380"/>
      <c r="V635" s="380"/>
    </row>
    <row r="636" spans="17:22">
      <c r="Q636" s="380"/>
      <c r="R636" s="380"/>
      <c r="S636" s="380"/>
      <c r="T636" s="380"/>
      <c r="U636" s="380"/>
      <c r="V636" s="380"/>
    </row>
    <row r="637" spans="17:22">
      <c r="Q637" s="380"/>
      <c r="R637" s="380"/>
      <c r="S637" s="380"/>
      <c r="T637" s="380"/>
      <c r="U637" s="380"/>
      <c r="V637" s="380"/>
    </row>
    <row r="638" spans="17:22">
      <c r="Q638" s="380"/>
      <c r="R638" s="380"/>
      <c r="S638" s="380"/>
      <c r="T638" s="380"/>
      <c r="U638" s="380"/>
      <c r="V638" s="380"/>
    </row>
    <row r="639" spans="17:22">
      <c r="Q639" s="380"/>
      <c r="R639" s="380"/>
      <c r="S639" s="380"/>
      <c r="T639" s="380"/>
      <c r="U639" s="380"/>
      <c r="V639" s="380"/>
    </row>
    <row r="640" spans="17:22">
      <c r="Q640" s="380"/>
      <c r="R640" s="380"/>
      <c r="S640" s="380"/>
      <c r="T640" s="380"/>
      <c r="U640" s="380"/>
      <c r="V640" s="380"/>
    </row>
    <row r="641" spans="17:22">
      <c r="Q641" s="380"/>
      <c r="R641" s="380"/>
      <c r="S641" s="380"/>
      <c r="T641" s="380"/>
      <c r="U641" s="380"/>
      <c r="V641" s="380"/>
    </row>
    <row r="642" spans="17:22">
      <c r="Q642" s="380"/>
      <c r="R642" s="380"/>
      <c r="S642" s="380"/>
      <c r="T642" s="380"/>
      <c r="U642" s="380"/>
      <c r="V642" s="380"/>
    </row>
    <row r="643" spans="17:22">
      <c r="Q643" s="380"/>
      <c r="R643" s="380"/>
      <c r="S643" s="380"/>
      <c r="T643" s="380"/>
      <c r="U643" s="380"/>
      <c r="V643" s="380"/>
    </row>
    <row r="644" spans="17:22">
      <c r="Q644" s="380"/>
      <c r="R644" s="380"/>
      <c r="S644" s="380"/>
      <c r="T644" s="380"/>
      <c r="U644" s="380"/>
      <c r="V644" s="380"/>
    </row>
    <row r="645" spans="17:22">
      <c r="Q645" s="380"/>
      <c r="R645" s="380"/>
      <c r="S645" s="380"/>
      <c r="T645" s="380"/>
      <c r="U645" s="380"/>
      <c r="V645" s="380"/>
    </row>
    <row r="646" spans="17:22">
      <c r="Q646" s="380"/>
      <c r="R646" s="380"/>
      <c r="S646" s="380"/>
      <c r="T646" s="380"/>
      <c r="U646" s="380"/>
      <c r="V646" s="380"/>
    </row>
    <row r="647" spans="17:22">
      <c r="Q647" s="380"/>
      <c r="R647" s="380"/>
      <c r="S647" s="380"/>
      <c r="T647" s="380"/>
      <c r="U647" s="380"/>
      <c r="V647" s="380"/>
    </row>
    <row r="648" spans="17:22">
      <c r="Q648" s="380"/>
      <c r="R648" s="380"/>
      <c r="S648" s="380"/>
      <c r="T648" s="380"/>
      <c r="U648" s="380"/>
      <c r="V648" s="380"/>
    </row>
    <row r="649" spans="17:22">
      <c r="Q649" s="380"/>
      <c r="R649" s="380"/>
      <c r="S649" s="380"/>
      <c r="T649" s="380"/>
      <c r="U649" s="380"/>
      <c r="V649" s="380"/>
    </row>
    <row r="650" spans="17:22">
      <c r="Q650" s="380"/>
      <c r="R650" s="380"/>
      <c r="S650" s="380"/>
      <c r="T650" s="380"/>
      <c r="U650" s="380"/>
      <c r="V650" s="380"/>
    </row>
    <row r="651" spans="17:22">
      <c r="Q651" s="380"/>
      <c r="R651" s="380"/>
      <c r="S651" s="380"/>
      <c r="T651" s="380"/>
      <c r="U651" s="380"/>
      <c r="V651" s="380"/>
    </row>
    <row r="652" spans="17:22">
      <c r="Q652" s="380"/>
      <c r="R652" s="380"/>
      <c r="S652" s="380"/>
      <c r="T652" s="380"/>
      <c r="U652" s="380"/>
      <c r="V652" s="380"/>
    </row>
    <row r="653" spans="17:22">
      <c r="Q653" s="380"/>
      <c r="R653" s="380"/>
      <c r="S653" s="380"/>
      <c r="T653" s="380"/>
      <c r="U653" s="380"/>
      <c r="V653" s="380"/>
    </row>
    <row r="654" spans="17:22">
      <c r="Q654" s="380"/>
      <c r="R654" s="380"/>
      <c r="S654" s="380"/>
      <c r="T654" s="380"/>
      <c r="U654" s="380"/>
      <c r="V654" s="380"/>
    </row>
    <row r="655" spans="17:22">
      <c r="Q655" s="380"/>
      <c r="R655" s="380"/>
      <c r="S655" s="380"/>
      <c r="T655" s="380"/>
      <c r="U655" s="380"/>
      <c r="V655" s="380"/>
    </row>
    <row r="656" spans="17:22">
      <c r="Q656" s="380"/>
      <c r="R656" s="380"/>
      <c r="S656" s="380"/>
      <c r="T656" s="380"/>
      <c r="U656" s="380"/>
      <c r="V656" s="380"/>
    </row>
    <row r="657" spans="17:22">
      <c r="Q657" s="380"/>
      <c r="R657" s="380"/>
      <c r="S657" s="380"/>
      <c r="T657" s="380"/>
      <c r="U657" s="380"/>
      <c r="V657" s="380"/>
    </row>
    <row r="658" spans="17:22">
      <c r="Q658" s="380"/>
      <c r="R658" s="380"/>
      <c r="S658" s="380"/>
      <c r="T658" s="380"/>
      <c r="U658" s="380"/>
      <c r="V658" s="380"/>
    </row>
    <row r="659" spans="17:22">
      <c r="Q659" s="380"/>
      <c r="R659" s="380"/>
      <c r="S659" s="380"/>
      <c r="T659" s="380"/>
      <c r="U659" s="380"/>
      <c r="V659" s="380"/>
    </row>
    <row r="660" spans="17:22">
      <c r="Q660" s="380"/>
      <c r="R660" s="380"/>
      <c r="S660" s="380"/>
      <c r="T660" s="380"/>
      <c r="U660" s="380"/>
      <c r="V660" s="380"/>
    </row>
    <row r="661" spans="17:22">
      <c r="Q661" s="380"/>
      <c r="R661" s="380"/>
      <c r="S661" s="380"/>
      <c r="T661" s="380"/>
      <c r="U661" s="380"/>
      <c r="V661" s="380"/>
    </row>
    <row r="662" spans="17:22">
      <c r="Q662" s="380"/>
      <c r="R662" s="380"/>
      <c r="S662" s="380"/>
      <c r="T662" s="380"/>
      <c r="U662" s="380"/>
      <c r="V662" s="380"/>
    </row>
    <row r="663" spans="17:22">
      <c r="Q663" s="380"/>
      <c r="R663" s="380"/>
      <c r="S663" s="380"/>
      <c r="T663" s="380"/>
      <c r="U663" s="380"/>
      <c r="V663" s="380"/>
    </row>
    <row r="664" spans="17:22">
      <c r="Q664" s="380"/>
      <c r="R664" s="380"/>
      <c r="S664" s="380"/>
      <c r="T664" s="380"/>
      <c r="U664" s="380"/>
      <c r="V664" s="380"/>
    </row>
    <row r="665" spans="17:22">
      <c r="Q665" s="380"/>
      <c r="R665" s="380"/>
      <c r="S665" s="380"/>
      <c r="T665" s="380"/>
      <c r="U665" s="380"/>
      <c r="V665" s="380"/>
    </row>
    <row r="666" spans="17:22">
      <c r="Q666" s="380"/>
      <c r="R666" s="380"/>
      <c r="S666" s="380"/>
      <c r="T666" s="380"/>
      <c r="U666" s="380"/>
      <c r="V666" s="380"/>
    </row>
    <row r="667" spans="17:22">
      <c r="Q667" s="380"/>
      <c r="R667" s="380"/>
      <c r="S667" s="380"/>
      <c r="T667" s="380"/>
      <c r="U667" s="380"/>
      <c r="V667" s="380"/>
    </row>
    <row r="668" spans="17:22">
      <c r="Q668" s="380"/>
      <c r="R668" s="380"/>
      <c r="S668" s="380"/>
      <c r="T668" s="380"/>
      <c r="U668" s="380"/>
      <c r="V668" s="380"/>
    </row>
    <row r="669" spans="17:22">
      <c r="Q669" s="380"/>
      <c r="R669" s="380"/>
      <c r="S669" s="380"/>
      <c r="T669" s="380"/>
      <c r="U669" s="380"/>
      <c r="V669" s="380"/>
    </row>
    <row r="670" spans="17:22">
      <c r="Q670" s="380"/>
      <c r="R670" s="380"/>
      <c r="S670" s="380"/>
      <c r="T670" s="380"/>
      <c r="U670" s="380"/>
      <c r="V670" s="380"/>
    </row>
    <row r="671" spans="17:22">
      <c r="Q671" s="380"/>
      <c r="R671" s="380"/>
      <c r="S671" s="380"/>
      <c r="T671" s="380"/>
      <c r="U671" s="380"/>
      <c r="V671" s="380"/>
    </row>
    <row r="672" spans="17:22">
      <c r="Q672" s="380"/>
      <c r="R672" s="380"/>
      <c r="S672" s="380"/>
      <c r="T672" s="380"/>
      <c r="U672" s="380"/>
      <c r="V672" s="380"/>
    </row>
    <row r="673" spans="17:22">
      <c r="Q673" s="380"/>
      <c r="R673" s="380"/>
      <c r="S673" s="380"/>
      <c r="T673" s="380"/>
      <c r="U673" s="380"/>
      <c r="V673" s="380"/>
    </row>
    <row r="674" spans="17:22">
      <c r="Q674" s="380"/>
      <c r="R674" s="380"/>
      <c r="S674" s="380"/>
      <c r="T674" s="380"/>
      <c r="U674" s="380"/>
      <c r="V674" s="380"/>
    </row>
    <row r="675" spans="17:22">
      <c r="Q675" s="380"/>
      <c r="R675" s="380"/>
      <c r="S675" s="380"/>
      <c r="T675" s="380"/>
      <c r="U675" s="380"/>
      <c r="V675" s="380"/>
    </row>
    <row r="676" spans="17:22">
      <c r="Q676" s="380"/>
      <c r="R676" s="380"/>
      <c r="S676" s="380"/>
      <c r="T676" s="380"/>
      <c r="U676" s="380"/>
      <c r="V676" s="380"/>
    </row>
    <row r="677" spans="17:22">
      <c r="Q677" s="380"/>
      <c r="R677" s="380"/>
      <c r="S677" s="380"/>
      <c r="T677" s="380"/>
      <c r="U677" s="380"/>
      <c r="V677" s="380"/>
    </row>
    <row r="678" spans="17:22">
      <c r="Q678" s="380"/>
      <c r="R678" s="380"/>
      <c r="S678" s="380"/>
      <c r="T678" s="380"/>
      <c r="U678" s="380"/>
      <c r="V678" s="380"/>
    </row>
    <row r="679" spans="17:22">
      <c r="Q679" s="380"/>
      <c r="R679" s="380"/>
      <c r="S679" s="380"/>
      <c r="T679" s="380"/>
      <c r="U679" s="380"/>
      <c r="V679" s="380"/>
    </row>
    <row r="680" spans="17:22">
      <c r="Q680" s="380"/>
      <c r="R680" s="380"/>
      <c r="S680" s="380"/>
      <c r="T680" s="380"/>
      <c r="U680" s="380"/>
      <c r="V680" s="380"/>
    </row>
    <row r="681" spans="17:22">
      <c r="Q681" s="380"/>
      <c r="R681" s="380"/>
      <c r="S681" s="380"/>
      <c r="T681" s="380"/>
      <c r="U681" s="380"/>
      <c r="V681" s="380" t="s">
        <v>193</v>
      </c>
    </row>
    <row r="682" spans="17:22">
      <c r="Q682" s="380"/>
      <c r="R682" s="380"/>
      <c r="S682" s="380"/>
      <c r="T682" s="380"/>
      <c r="U682" s="380"/>
      <c r="V682" s="380"/>
    </row>
    <row r="683" spans="17:22">
      <c r="Q683" s="380"/>
      <c r="R683" s="380"/>
      <c r="S683" s="380"/>
      <c r="T683" s="380"/>
      <c r="U683" s="380"/>
      <c r="V683" s="380"/>
    </row>
    <row r="684" spans="17:22">
      <c r="Q684" s="380"/>
      <c r="R684" s="380"/>
      <c r="S684" s="380"/>
      <c r="T684" s="380"/>
      <c r="U684" s="380"/>
      <c r="V684" s="380"/>
    </row>
    <row r="685" spans="17:22">
      <c r="Q685" s="380"/>
      <c r="R685" s="380"/>
      <c r="S685" s="380"/>
      <c r="T685" s="380"/>
      <c r="U685" s="380"/>
      <c r="V685" s="380"/>
    </row>
    <row r="686" spans="17:22">
      <c r="Q686" s="380"/>
      <c r="R686" s="380"/>
      <c r="S686" s="380"/>
      <c r="T686" s="380"/>
      <c r="U686" s="380"/>
      <c r="V686" s="380"/>
    </row>
    <row r="687" spans="17:22">
      <c r="Q687" s="380"/>
      <c r="R687" s="380"/>
      <c r="S687" s="380"/>
      <c r="T687" s="380"/>
      <c r="U687" s="380"/>
      <c r="V687" s="380"/>
    </row>
    <row r="688" spans="17:22">
      <c r="Q688" s="380"/>
      <c r="R688" s="380"/>
      <c r="S688" s="380"/>
      <c r="T688" s="380"/>
      <c r="U688" s="380"/>
      <c r="V688" s="380"/>
    </row>
    <row r="689" spans="17:22">
      <c r="Q689" s="380"/>
      <c r="R689" s="380"/>
      <c r="S689" s="380"/>
      <c r="T689" s="380"/>
      <c r="U689" s="380"/>
      <c r="V689" s="380"/>
    </row>
    <row r="690" spans="17:22">
      <c r="Q690" s="380"/>
      <c r="R690" s="380"/>
      <c r="S690" s="380"/>
      <c r="T690" s="380"/>
      <c r="U690" s="380"/>
      <c r="V690" s="380"/>
    </row>
    <row r="691" spans="17:22">
      <c r="Q691" s="380"/>
      <c r="R691" s="380"/>
      <c r="S691" s="380"/>
      <c r="T691" s="380"/>
      <c r="U691" s="380"/>
      <c r="V691" s="380"/>
    </row>
    <row r="692" spans="17:22">
      <c r="Q692" s="380"/>
      <c r="R692" s="380"/>
      <c r="S692" s="380"/>
      <c r="T692" s="380"/>
      <c r="U692" s="380"/>
      <c r="V692" s="380"/>
    </row>
    <row r="693" spans="17:22">
      <c r="Q693" s="380"/>
      <c r="R693" s="380"/>
      <c r="S693" s="380"/>
      <c r="T693" s="380"/>
      <c r="U693" s="380"/>
      <c r="V693" s="380"/>
    </row>
    <row r="694" spans="17:22">
      <c r="Q694" s="380"/>
      <c r="R694" s="380"/>
      <c r="S694" s="380"/>
      <c r="T694" s="380"/>
      <c r="U694" s="380"/>
      <c r="V694" s="380"/>
    </row>
    <row r="695" spans="17:22">
      <c r="Q695" s="380"/>
      <c r="R695" s="380"/>
      <c r="S695" s="380"/>
      <c r="T695" s="380"/>
      <c r="U695" s="380"/>
      <c r="V695" s="380"/>
    </row>
    <row r="696" spans="17:22">
      <c r="Q696" s="380"/>
      <c r="R696" s="380"/>
      <c r="S696" s="380"/>
      <c r="T696" s="380"/>
      <c r="U696" s="380"/>
      <c r="V696" s="380"/>
    </row>
    <row r="697" spans="17:22">
      <c r="Q697" s="380"/>
      <c r="R697" s="380"/>
      <c r="S697" s="380"/>
      <c r="T697" s="380"/>
      <c r="U697" s="380"/>
      <c r="V697" s="380"/>
    </row>
    <row r="698" spans="17:22">
      <c r="Q698" s="380"/>
      <c r="R698" s="380"/>
      <c r="S698" s="380"/>
      <c r="T698" s="380"/>
      <c r="U698" s="380"/>
      <c r="V698" s="380"/>
    </row>
    <row r="699" spans="17:22">
      <c r="Q699" s="380"/>
      <c r="R699" s="380"/>
      <c r="S699" s="380"/>
      <c r="T699" s="380"/>
      <c r="U699" s="380"/>
      <c r="V699" s="380"/>
    </row>
    <row r="700" spans="17:22">
      <c r="Q700" s="380"/>
      <c r="R700" s="380"/>
      <c r="S700" s="380"/>
      <c r="T700" s="380"/>
      <c r="U700" s="380"/>
      <c r="V700" s="380"/>
    </row>
    <row r="701" spans="17:22">
      <c r="Q701" s="380"/>
      <c r="R701" s="380"/>
      <c r="S701" s="380"/>
      <c r="T701" s="380"/>
      <c r="U701" s="380"/>
      <c r="V701" s="380"/>
    </row>
    <row r="702" spans="17:22">
      <c r="Q702" s="380"/>
      <c r="R702" s="380"/>
      <c r="S702" s="380"/>
      <c r="T702" s="380"/>
      <c r="U702" s="380"/>
      <c r="V702" s="380"/>
    </row>
    <row r="703" spans="17:22">
      <c r="Q703" s="380"/>
      <c r="R703" s="380"/>
      <c r="S703" s="380"/>
      <c r="T703" s="380"/>
      <c r="U703" s="380"/>
      <c r="V703" s="380"/>
    </row>
    <row r="704" spans="17:22">
      <c r="Q704" s="380"/>
      <c r="R704" s="380"/>
      <c r="S704" s="380"/>
      <c r="T704" s="380"/>
      <c r="U704" s="380"/>
      <c r="V704" s="380"/>
    </row>
    <row r="705" spans="17:22">
      <c r="Q705" s="380"/>
      <c r="R705" s="380"/>
      <c r="S705" s="380"/>
      <c r="T705" s="380"/>
      <c r="U705" s="380"/>
      <c r="V705" s="380"/>
    </row>
    <row r="706" spans="17:22">
      <c r="Q706" s="380"/>
      <c r="R706" s="380"/>
      <c r="S706" s="380"/>
      <c r="T706" s="380"/>
      <c r="U706" s="380"/>
      <c r="V706" s="380"/>
    </row>
    <row r="707" spans="17:22">
      <c r="Q707" s="380"/>
      <c r="R707" s="380"/>
      <c r="S707" s="380"/>
      <c r="T707" s="380"/>
      <c r="U707" s="380"/>
      <c r="V707" s="380"/>
    </row>
    <row r="708" spans="17:22">
      <c r="Q708" s="380"/>
      <c r="R708" s="380"/>
      <c r="S708" s="380"/>
      <c r="T708" s="380"/>
      <c r="U708" s="380"/>
      <c r="V708" s="380"/>
    </row>
    <row r="709" spans="17:22">
      <c r="Q709" s="380"/>
      <c r="R709" s="380"/>
      <c r="S709" s="380"/>
      <c r="T709" s="380"/>
      <c r="U709" s="380"/>
      <c r="V709" s="380"/>
    </row>
    <row r="710" spans="17:22">
      <c r="Q710" s="380"/>
      <c r="R710" s="380"/>
      <c r="S710" s="380"/>
      <c r="T710" s="380"/>
      <c r="U710" s="380"/>
      <c r="V710" s="380"/>
    </row>
    <row r="711" spans="17:22">
      <c r="Q711" s="380"/>
      <c r="R711" s="380"/>
      <c r="S711" s="380"/>
      <c r="T711" s="380"/>
      <c r="U711" s="380"/>
      <c r="V711" s="380"/>
    </row>
    <row r="712" spans="17:22">
      <c r="Q712" s="380"/>
      <c r="R712" s="380"/>
      <c r="S712" s="380"/>
      <c r="T712" s="380"/>
      <c r="U712" s="380"/>
      <c r="V712" s="380"/>
    </row>
    <row r="713" spans="17:22">
      <c r="Q713" s="380"/>
      <c r="R713" s="380"/>
      <c r="S713" s="380"/>
      <c r="T713" s="380"/>
      <c r="U713" s="380"/>
      <c r="V713" s="380"/>
    </row>
    <row r="714" spans="17:22">
      <c r="Q714" s="380"/>
      <c r="R714" s="380"/>
      <c r="S714" s="380"/>
      <c r="T714" s="380"/>
      <c r="U714" s="380"/>
      <c r="V714" s="380"/>
    </row>
    <row r="715" spans="17:22">
      <c r="Q715" s="380"/>
      <c r="R715" s="380"/>
      <c r="S715" s="380"/>
      <c r="T715" s="380"/>
      <c r="U715" s="380"/>
      <c r="V715" s="380"/>
    </row>
    <row r="716" spans="17:22">
      <c r="Q716" s="380"/>
      <c r="R716" s="380"/>
      <c r="S716" s="380"/>
      <c r="T716" s="380"/>
      <c r="U716" s="380"/>
      <c r="V716" s="380"/>
    </row>
    <row r="717" spans="17:22">
      <c r="Q717" s="380"/>
      <c r="R717" s="380"/>
      <c r="S717" s="380"/>
      <c r="T717" s="380"/>
      <c r="U717" s="380"/>
      <c r="V717" s="380"/>
    </row>
    <row r="718" spans="17:22">
      <c r="Q718" s="380"/>
      <c r="R718" s="380"/>
      <c r="S718" s="380"/>
      <c r="T718" s="380"/>
      <c r="U718" s="380"/>
      <c r="V718" s="380"/>
    </row>
    <row r="719" spans="17:22">
      <c r="Q719" s="380"/>
      <c r="R719" s="380"/>
      <c r="S719" s="380"/>
      <c r="T719" s="380"/>
      <c r="U719" s="380"/>
      <c r="V719" s="380"/>
    </row>
    <row r="720" spans="17:22">
      <c r="Q720" s="380"/>
      <c r="R720" s="380"/>
      <c r="S720" s="380"/>
      <c r="T720" s="380"/>
      <c r="U720" s="380"/>
      <c r="V720" s="380"/>
    </row>
    <row r="721" spans="17:22">
      <c r="Q721" s="380"/>
      <c r="R721" s="380"/>
      <c r="S721" s="380"/>
      <c r="T721" s="380"/>
      <c r="U721" s="380"/>
      <c r="V721" s="380"/>
    </row>
    <row r="722" spans="17:22">
      <c r="Q722" s="380"/>
      <c r="R722" s="380"/>
      <c r="S722" s="380"/>
      <c r="T722" s="380"/>
      <c r="U722" s="380"/>
      <c r="V722" s="380"/>
    </row>
    <row r="723" spans="17:22">
      <c r="Q723" s="380"/>
      <c r="R723" s="380"/>
      <c r="S723" s="380"/>
      <c r="T723" s="380"/>
      <c r="U723" s="380"/>
      <c r="V723" s="380"/>
    </row>
    <row r="724" spans="17:22">
      <c r="Q724" s="380"/>
      <c r="R724" s="380"/>
      <c r="S724" s="380"/>
      <c r="T724" s="380"/>
      <c r="U724" s="380"/>
      <c r="V724" s="380"/>
    </row>
    <row r="725" spans="17:22">
      <c r="Q725" s="380"/>
      <c r="R725" s="380"/>
      <c r="S725" s="380"/>
      <c r="T725" s="380"/>
      <c r="U725" s="380"/>
      <c r="V725" s="380"/>
    </row>
    <row r="726" spans="17:22">
      <c r="Q726" s="380"/>
      <c r="R726" s="380"/>
      <c r="S726" s="380"/>
      <c r="T726" s="380"/>
      <c r="U726" s="380"/>
      <c r="V726" s="380"/>
    </row>
    <row r="727" spans="17:22">
      <c r="Q727" s="380"/>
      <c r="R727" s="380"/>
      <c r="S727" s="380"/>
      <c r="T727" s="380"/>
      <c r="U727" s="380"/>
      <c r="V727" s="380"/>
    </row>
    <row r="728" spans="17:22">
      <c r="Q728" s="380"/>
      <c r="R728" s="380"/>
      <c r="S728" s="380"/>
      <c r="T728" s="380"/>
      <c r="U728" s="380"/>
      <c r="V728" s="380"/>
    </row>
    <row r="729" spans="17:22">
      <c r="Q729" s="380"/>
      <c r="R729" s="380"/>
      <c r="S729" s="380"/>
      <c r="T729" s="380"/>
      <c r="U729" s="380"/>
      <c r="V729" s="380"/>
    </row>
    <row r="730" spans="17:22">
      <c r="Q730" s="380"/>
      <c r="R730" s="380"/>
      <c r="S730" s="380"/>
      <c r="T730" s="380"/>
      <c r="U730" s="380"/>
      <c r="V730" s="380"/>
    </row>
    <row r="731" spans="17:22">
      <c r="Q731" s="380"/>
      <c r="R731" s="380"/>
      <c r="S731" s="380"/>
      <c r="T731" s="380"/>
      <c r="U731" s="380"/>
      <c r="V731" s="380"/>
    </row>
    <row r="732" spans="17:22">
      <c r="Q732" s="380"/>
      <c r="R732" s="380"/>
      <c r="S732" s="380"/>
      <c r="T732" s="380"/>
      <c r="U732" s="380"/>
      <c r="V732" s="380"/>
    </row>
    <row r="733" spans="17:22">
      <c r="Q733" s="380"/>
      <c r="R733" s="380"/>
      <c r="S733" s="380"/>
      <c r="T733" s="380"/>
      <c r="U733" s="380"/>
      <c r="V733" s="380"/>
    </row>
    <row r="734" spans="17:22">
      <c r="Q734" s="380"/>
      <c r="R734" s="380"/>
      <c r="S734" s="380"/>
      <c r="T734" s="380"/>
      <c r="U734" s="380"/>
      <c r="V734" s="380"/>
    </row>
    <row r="735" spans="17:22">
      <c r="Q735" s="380"/>
      <c r="R735" s="380"/>
      <c r="S735" s="380"/>
      <c r="T735" s="380"/>
      <c r="U735" s="380"/>
      <c r="V735" s="380"/>
    </row>
    <row r="736" spans="17:22">
      <c r="Q736" s="380"/>
      <c r="R736" s="380"/>
      <c r="S736" s="380"/>
      <c r="T736" s="380"/>
      <c r="U736" s="380"/>
      <c r="V736" s="380"/>
    </row>
    <row r="737" spans="17:22">
      <c r="Q737" s="380"/>
      <c r="R737" s="380"/>
      <c r="S737" s="380"/>
      <c r="T737" s="380"/>
      <c r="U737" s="380"/>
      <c r="V737" s="380"/>
    </row>
    <row r="738" spans="17:22">
      <c r="Q738" s="380"/>
      <c r="R738" s="380"/>
      <c r="S738" s="380"/>
      <c r="T738" s="380"/>
      <c r="U738" s="380"/>
      <c r="V738" s="380"/>
    </row>
    <row r="739" spans="17:22">
      <c r="Q739" s="380"/>
      <c r="R739" s="380"/>
      <c r="S739" s="380"/>
      <c r="T739" s="380"/>
      <c r="U739" s="380"/>
      <c r="V739" s="380"/>
    </row>
    <row r="740" spans="17:22">
      <c r="Q740" s="380"/>
      <c r="R740" s="380"/>
      <c r="S740" s="380"/>
      <c r="T740" s="380"/>
      <c r="U740" s="380"/>
      <c r="V740" s="380"/>
    </row>
    <row r="741" spans="17:22">
      <c r="Q741" s="380"/>
      <c r="R741" s="380"/>
      <c r="S741" s="380"/>
      <c r="T741" s="380"/>
      <c r="U741" s="380"/>
      <c r="V741" s="380"/>
    </row>
    <row r="742" spans="17:22">
      <c r="Q742" s="380"/>
      <c r="R742" s="380"/>
      <c r="S742" s="380"/>
      <c r="T742" s="380"/>
      <c r="U742" s="380"/>
      <c r="V742" s="380"/>
    </row>
    <row r="743" spans="17:22">
      <c r="Q743" s="380"/>
      <c r="R743" s="380"/>
      <c r="S743" s="380"/>
      <c r="T743" s="380"/>
      <c r="U743" s="380"/>
      <c r="V743" s="380"/>
    </row>
    <row r="744" spans="17:22">
      <c r="Q744" s="380"/>
      <c r="R744" s="380"/>
      <c r="S744" s="380"/>
      <c r="T744" s="380"/>
      <c r="U744" s="380"/>
      <c r="V744" s="380"/>
    </row>
    <row r="745" spans="17:22">
      <c r="Q745" s="380"/>
      <c r="R745" s="380"/>
      <c r="S745" s="380"/>
      <c r="T745" s="380"/>
      <c r="U745" s="380"/>
      <c r="V745" s="380"/>
    </row>
    <row r="746" spans="17:22">
      <c r="Q746" s="380"/>
      <c r="R746" s="380"/>
      <c r="S746" s="380"/>
      <c r="T746" s="380"/>
      <c r="U746" s="380"/>
      <c r="V746" s="380"/>
    </row>
    <row r="747" spans="17:22">
      <c r="Q747" s="380"/>
      <c r="R747" s="380"/>
      <c r="S747" s="380"/>
      <c r="T747" s="380"/>
      <c r="U747" s="380"/>
      <c r="V747" s="380"/>
    </row>
    <row r="748" spans="17:22">
      <c r="Q748" s="380"/>
      <c r="R748" s="380"/>
      <c r="S748" s="380"/>
      <c r="T748" s="380"/>
      <c r="U748" s="380"/>
      <c r="V748" s="380"/>
    </row>
    <row r="749" spans="17:22">
      <c r="Q749" s="380"/>
      <c r="R749" s="380"/>
      <c r="S749" s="380"/>
      <c r="T749" s="380"/>
      <c r="U749" s="380"/>
      <c r="V749" s="380"/>
    </row>
    <row r="750" spans="17:22">
      <c r="Q750" s="380"/>
      <c r="R750" s="380"/>
      <c r="S750" s="380"/>
      <c r="T750" s="380"/>
      <c r="U750" s="380"/>
      <c r="V750" s="380"/>
    </row>
    <row r="751" spans="17:22">
      <c r="Q751" s="380"/>
      <c r="R751" s="380"/>
      <c r="S751" s="380"/>
      <c r="T751" s="380"/>
      <c r="U751" s="380"/>
      <c r="V751" s="380"/>
    </row>
    <row r="752" spans="17:22">
      <c r="Q752" s="380"/>
      <c r="R752" s="380"/>
      <c r="S752" s="380"/>
      <c r="T752" s="380"/>
      <c r="U752" s="380"/>
      <c r="V752" s="380"/>
    </row>
    <row r="753" spans="17:22">
      <c r="Q753" s="380"/>
      <c r="R753" s="380"/>
      <c r="S753" s="380"/>
      <c r="T753" s="380"/>
      <c r="U753" s="380"/>
      <c r="V753" s="380"/>
    </row>
    <row r="754" spans="17:22">
      <c r="Q754" s="380"/>
      <c r="R754" s="380"/>
      <c r="S754" s="380"/>
      <c r="T754" s="380"/>
      <c r="U754" s="380"/>
      <c r="V754" s="380"/>
    </row>
    <row r="755" spans="17:22">
      <c r="Q755" s="380"/>
      <c r="R755" s="380"/>
      <c r="S755" s="380"/>
      <c r="T755" s="380"/>
      <c r="U755" s="380"/>
      <c r="V755" s="380"/>
    </row>
    <row r="756" spans="17:22">
      <c r="Q756" s="380"/>
      <c r="R756" s="380"/>
      <c r="S756" s="380"/>
      <c r="T756" s="380"/>
      <c r="U756" s="380"/>
      <c r="V756" s="380"/>
    </row>
    <row r="757" spans="17:22">
      <c r="Q757" s="380"/>
      <c r="R757" s="380"/>
      <c r="S757" s="380"/>
      <c r="T757" s="380"/>
      <c r="U757" s="380"/>
      <c r="V757" s="380"/>
    </row>
    <row r="758" spans="17:22">
      <c r="Q758" s="380"/>
      <c r="R758" s="380"/>
      <c r="S758" s="380"/>
      <c r="T758" s="380"/>
      <c r="U758" s="380"/>
      <c r="V758" s="380"/>
    </row>
    <row r="759" spans="17:22">
      <c r="Q759" s="380"/>
      <c r="R759" s="380"/>
      <c r="S759" s="380"/>
      <c r="T759" s="380"/>
      <c r="U759" s="380"/>
      <c r="V759" s="380"/>
    </row>
    <row r="760" spans="17:22">
      <c r="Q760" s="380"/>
      <c r="R760" s="380"/>
      <c r="S760" s="380"/>
      <c r="T760" s="380"/>
      <c r="U760" s="380"/>
      <c r="V760" s="380"/>
    </row>
    <row r="761" spans="17:22">
      <c r="Q761" s="380"/>
      <c r="R761" s="380"/>
      <c r="S761" s="380"/>
      <c r="T761" s="380"/>
      <c r="U761" s="380"/>
      <c r="V761" s="380"/>
    </row>
    <row r="762" spans="17:22">
      <c r="Q762" s="380"/>
      <c r="R762" s="380"/>
      <c r="S762" s="380"/>
      <c r="T762" s="380"/>
      <c r="U762" s="380"/>
      <c r="V762" s="380"/>
    </row>
    <row r="763" spans="17:22">
      <c r="Q763" s="380"/>
      <c r="R763" s="380"/>
      <c r="S763" s="380"/>
      <c r="T763" s="380"/>
      <c r="U763" s="380"/>
      <c r="V763" s="380"/>
    </row>
    <row r="764" spans="17:22">
      <c r="Q764" s="380"/>
      <c r="R764" s="380"/>
      <c r="S764" s="380"/>
      <c r="T764" s="380"/>
      <c r="U764" s="380"/>
      <c r="V764" s="380"/>
    </row>
    <row r="765" spans="17:22">
      <c r="Q765" s="380"/>
      <c r="R765" s="380"/>
      <c r="S765" s="380"/>
      <c r="T765" s="380"/>
      <c r="U765" s="380"/>
      <c r="V765" s="380"/>
    </row>
    <row r="766" spans="17:22">
      <c r="Q766" s="380"/>
      <c r="R766" s="380"/>
      <c r="S766" s="380"/>
      <c r="T766" s="380"/>
      <c r="U766" s="380"/>
      <c r="V766" s="380"/>
    </row>
    <row r="767" spans="17:22">
      <c r="Q767" s="380"/>
      <c r="R767" s="380"/>
      <c r="S767" s="380"/>
      <c r="T767" s="380"/>
      <c r="U767" s="380"/>
      <c r="V767" s="380"/>
    </row>
    <row r="768" spans="17:22">
      <c r="Q768" s="380"/>
      <c r="R768" s="380"/>
      <c r="S768" s="380"/>
      <c r="T768" s="380"/>
      <c r="U768" s="380"/>
      <c r="V768" s="380"/>
    </row>
    <row r="769" spans="17:22">
      <c r="Q769" s="380"/>
      <c r="R769" s="380"/>
      <c r="S769" s="380"/>
      <c r="T769" s="380"/>
      <c r="U769" s="380"/>
      <c r="V769" s="380"/>
    </row>
    <row r="770" spans="17:22">
      <c r="Q770" s="380"/>
      <c r="R770" s="380"/>
      <c r="S770" s="380"/>
      <c r="T770" s="380"/>
      <c r="U770" s="380"/>
      <c r="V770" s="380"/>
    </row>
    <row r="771" spans="17:22">
      <c r="Q771" s="380"/>
      <c r="R771" s="380"/>
      <c r="S771" s="380"/>
      <c r="T771" s="380"/>
      <c r="U771" s="380"/>
      <c r="V771" s="380"/>
    </row>
    <row r="772" spans="17:22">
      <c r="Q772" s="380"/>
      <c r="R772" s="380"/>
      <c r="S772" s="380"/>
      <c r="T772" s="380"/>
      <c r="U772" s="380"/>
      <c r="V772" s="380"/>
    </row>
    <row r="773" spans="17:22">
      <c r="Q773" s="380"/>
      <c r="R773" s="380"/>
      <c r="S773" s="380"/>
      <c r="T773" s="380"/>
      <c r="U773" s="380"/>
      <c r="V773" s="380"/>
    </row>
    <row r="774" spans="17:22">
      <c r="Q774" s="380"/>
      <c r="R774" s="380"/>
      <c r="S774" s="380"/>
      <c r="T774" s="380"/>
      <c r="U774" s="380"/>
      <c r="V774" s="380"/>
    </row>
    <row r="775" spans="17:22">
      <c r="Q775" s="380"/>
      <c r="R775" s="380"/>
      <c r="S775" s="380"/>
      <c r="T775" s="380"/>
      <c r="U775" s="380"/>
      <c r="V775" s="380"/>
    </row>
    <row r="776" spans="17:22">
      <c r="Q776" s="380"/>
      <c r="R776" s="380"/>
      <c r="S776" s="380"/>
      <c r="T776" s="380"/>
      <c r="U776" s="380"/>
      <c r="V776" s="380"/>
    </row>
    <row r="777" spans="17:22">
      <c r="Q777" s="380"/>
      <c r="R777" s="380"/>
      <c r="S777" s="380"/>
      <c r="T777" s="380"/>
      <c r="U777" s="380"/>
      <c r="V777" s="380"/>
    </row>
    <row r="778" spans="17:22">
      <c r="Q778" s="380"/>
      <c r="R778" s="380"/>
      <c r="S778" s="380"/>
      <c r="T778" s="380"/>
      <c r="U778" s="380"/>
      <c r="V778" s="380"/>
    </row>
    <row r="779" spans="17:22">
      <c r="Q779" s="380"/>
      <c r="R779" s="380"/>
      <c r="S779" s="380"/>
      <c r="T779" s="380"/>
      <c r="U779" s="380"/>
      <c r="V779" s="380"/>
    </row>
    <row r="780" spans="17:22">
      <c r="Q780" s="380"/>
      <c r="R780" s="380"/>
      <c r="S780" s="380"/>
      <c r="T780" s="380"/>
      <c r="U780" s="380"/>
      <c r="V780" s="380"/>
    </row>
    <row r="781" spans="17:22">
      <c r="Q781" s="380"/>
      <c r="R781" s="380"/>
      <c r="S781" s="380"/>
      <c r="T781" s="380"/>
      <c r="U781" s="380"/>
      <c r="V781" s="380"/>
    </row>
    <row r="782" spans="17:22">
      <c r="Q782" s="380"/>
      <c r="R782" s="380"/>
      <c r="S782" s="380"/>
      <c r="T782" s="380"/>
      <c r="U782" s="380"/>
      <c r="V782" s="380"/>
    </row>
    <row r="783" spans="17:22">
      <c r="Q783" s="380"/>
      <c r="R783" s="380"/>
      <c r="S783" s="380"/>
      <c r="T783" s="380"/>
      <c r="U783" s="380"/>
      <c r="V783" s="380"/>
    </row>
    <row r="784" spans="17:22">
      <c r="Q784" s="380"/>
      <c r="R784" s="380"/>
      <c r="S784" s="380"/>
      <c r="T784" s="380"/>
      <c r="U784" s="380"/>
      <c r="V784" s="380"/>
    </row>
    <row r="785" spans="17:22">
      <c r="Q785" s="380"/>
      <c r="R785" s="380"/>
      <c r="S785" s="380"/>
      <c r="T785" s="380"/>
      <c r="U785" s="380"/>
      <c r="V785" s="380"/>
    </row>
    <row r="786" spans="17:22">
      <c r="Q786" s="380"/>
      <c r="R786" s="380"/>
      <c r="S786" s="380"/>
      <c r="T786" s="380"/>
      <c r="U786" s="380"/>
      <c r="V786" s="380"/>
    </row>
    <row r="787" spans="17:22">
      <c r="Q787" s="380"/>
      <c r="R787" s="380"/>
      <c r="S787" s="380"/>
      <c r="T787" s="380"/>
      <c r="U787" s="380"/>
      <c r="V787" s="380"/>
    </row>
    <row r="788" spans="17:22">
      <c r="Q788" s="380"/>
      <c r="R788" s="380"/>
      <c r="S788" s="380"/>
      <c r="T788" s="380"/>
      <c r="U788" s="380"/>
      <c r="V788" s="380"/>
    </row>
    <row r="789" spans="17:22">
      <c r="Q789" s="380"/>
      <c r="R789" s="380"/>
      <c r="S789" s="380"/>
      <c r="T789" s="380"/>
      <c r="U789" s="380"/>
      <c r="V789" s="380"/>
    </row>
    <row r="790" spans="17:22">
      <c r="Q790" s="380"/>
      <c r="R790" s="380"/>
      <c r="S790" s="380"/>
      <c r="T790" s="380"/>
      <c r="U790" s="380"/>
      <c r="V790" s="380"/>
    </row>
    <row r="791" spans="17:22">
      <c r="Q791" s="380"/>
      <c r="R791" s="380"/>
      <c r="S791" s="380"/>
      <c r="T791" s="380"/>
      <c r="U791" s="380"/>
      <c r="V791" s="380"/>
    </row>
    <row r="792" spans="17:22">
      <c r="Q792" s="380"/>
      <c r="R792" s="380"/>
      <c r="S792" s="380"/>
      <c r="T792" s="380"/>
      <c r="U792" s="380"/>
      <c r="V792" s="380"/>
    </row>
    <row r="793" spans="17:22">
      <c r="Q793" s="380"/>
      <c r="R793" s="380"/>
      <c r="S793" s="380"/>
      <c r="T793" s="380"/>
      <c r="U793" s="380"/>
      <c r="V793" s="380"/>
    </row>
    <row r="794" spans="17:22">
      <c r="Q794" s="380"/>
      <c r="R794" s="380"/>
      <c r="S794" s="380"/>
      <c r="T794" s="380"/>
      <c r="U794" s="380"/>
      <c r="V794" s="380"/>
    </row>
    <row r="795" spans="17:22">
      <c r="Q795" s="380"/>
      <c r="R795" s="380"/>
      <c r="S795" s="380"/>
      <c r="T795" s="380"/>
      <c r="U795" s="380"/>
      <c r="V795" s="380"/>
    </row>
    <row r="796" spans="17:22">
      <c r="Q796" s="380"/>
      <c r="R796" s="380"/>
      <c r="S796" s="380"/>
      <c r="T796" s="380"/>
      <c r="U796" s="380"/>
      <c r="V796" s="380"/>
    </row>
    <row r="797" spans="17:22">
      <c r="Q797" s="380"/>
      <c r="R797" s="380"/>
      <c r="S797" s="380"/>
      <c r="T797" s="380"/>
      <c r="U797" s="380"/>
      <c r="V797" s="380"/>
    </row>
    <row r="798" spans="17:22">
      <c r="Q798" s="380"/>
      <c r="R798" s="380"/>
      <c r="S798" s="380"/>
      <c r="T798" s="380"/>
      <c r="U798" s="380"/>
      <c r="V798" s="380"/>
    </row>
    <row r="799" spans="17:22">
      <c r="Q799" s="380"/>
      <c r="R799" s="380"/>
      <c r="S799" s="380"/>
      <c r="T799" s="380"/>
      <c r="U799" s="380"/>
      <c r="V799" s="380"/>
    </row>
    <row r="800" spans="17:22">
      <c r="Q800" s="380"/>
      <c r="R800" s="380"/>
      <c r="S800" s="380"/>
      <c r="T800" s="380"/>
      <c r="U800" s="380"/>
      <c r="V800" s="380"/>
    </row>
    <row r="801" spans="17:22">
      <c r="Q801" s="380"/>
      <c r="R801" s="380"/>
      <c r="S801" s="380"/>
      <c r="T801" s="380"/>
      <c r="U801" s="380"/>
      <c r="V801" s="380"/>
    </row>
    <row r="802" spans="17:22">
      <c r="Q802" s="380"/>
      <c r="R802" s="380"/>
      <c r="S802" s="380"/>
      <c r="T802" s="380"/>
      <c r="U802" s="380"/>
      <c r="V802" s="380"/>
    </row>
    <row r="803" spans="17:22">
      <c r="Q803" s="380"/>
      <c r="R803" s="380"/>
      <c r="S803" s="380"/>
      <c r="T803" s="380"/>
      <c r="U803" s="380"/>
      <c r="V803" s="380"/>
    </row>
    <row r="804" spans="17:22">
      <c r="Q804" s="380"/>
      <c r="R804" s="380"/>
      <c r="S804" s="380"/>
      <c r="T804" s="380"/>
      <c r="U804" s="380"/>
      <c r="V804" s="380"/>
    </row>
    <row r="805" spans="17:22">
      <c r="Q805" s="380"/>
      <c r="R805" s="380"/>
      <c r="S805" s="380"/>
      <c r="T805" s="380"/>
      <c r="U805" s="380"/>
      <c r="V805" s="380"/>
    </row>
    <row r="806" spans="17:22">
      <c r="Q806" s="380"/>
      <c r="R806" s="380"/>
      <c r="S806" s="380"/>
      <c r="T806" s="380"/>
      <c r="U806" s="380"/>
      <c r="V806" s="380"/>
    </row>
    <row r="807" spans="17:22">
      <c r="Q807" s="380"/>
      <c r="R807" s="380"/>
      <c r="S807" s="380"/>
      <c r="T807" s="380"/>
      <c r="U807" s="380"/>
      <c r="V807" s="380"/>
    </row>
    <row r="808" spans="17:22">
      <c r="Q808" s="380"/>
      <c r="R808" s="380"/>
      <c r="S808" s="380"/>
      <c r="T808" s="380"/>
      <c r="U808" s="380"/>
      <c r="V808" s="380"/>
    </row>
    <row r="809" spans="17:22">
      <c r="Q809" s="380"/>
      <c r="R809" s="380"/>
      <c r="S809" s="380"/>
      <c r="T809" s="380"/>
      <c r="U809" s="380"/>
      <c r="V809" s="380"/>
    </row>
    <row r="810" spans="17:22">
      <c r="Q810" s="380"/>
      <c r="R810" s="380"/>
      <c r="S810" s="380"/>
      <c r="T810" s="380"/>
      <c r="U810" s="380"/>
      <c r="V810" s="380"/>
    </row>
    <row r="811" spans="17:22">
      <c r="Q811" s="380"/>
      <c r="R811" s="380"/>
      <c r="S811" s="380"/>
      <c r="T811" s="380"/>
      <c r="U811" s="380"/>
      <c r="V811" s="380"/>
    </row>
    <row r="812" spans="17:22">
      <c r="Q812" s="380"/>
      <c r="R812" s="380"/>
      <c r="S812" s="380"/>
      <c r="T812" s="380"/>
      <c r="U812" s="380"/>
      <c r="V812" s="380"/>
    </row>
    <row r="813" spans="17:22">
      <c r="Q813" s="380"/>
      <c r="R813" s="380"/>
      <c r="S813" s="380"/>
      <c r="T813" s="380"/>
      <c r="U813" s="380"/>
      <c r="V813" s="380"/>
    </row>
    <row r="814" spans="17:22">
      <c r="Q814" s="380"/>
      <c r="R814" s="380"/>
      <c r="S814" s="380"/>
      <c r="T814" s="380"/>
      <c r="U814" s="380"/>
      <c r="V814" s="380"/>
    </row>
    <row r="815" spans="17:22">
      <c r="Q815" s="380"/>
      <c r="R815" s="380"/>
      <c r="S815" s="380"/>
      <c r="T815" s="380"/>
      <c r="U815" s="380"/>
      <c r="V815" s="380"/>
    </row>
    <row r="816" spans="17:22">
      <c r="Q816" s="380"/>
      <c r="R816" s="380"/>
      <c r="S816" s="380"/>
      <c r="T816" s="380"/>
      <c r="U816" s="380"/>
      <c r="V816" s="380"/>
    </row>
    <row r="817" spans="17:22">
      <c r="Q817" s="380"/>
      <c r="R817" s="380"/>
      <c r="S817" s="380"/>
      <c r="T817" s="380"/>
      <c r="U817" s="380"/>
      <c r="V817" s="380"/>
    </row>
    <row r="818" spans="17:22">
      <c r="Q818" s="380"/>
      <c r="R818" s="380"/>
      <c r="S818" s="380"/>
      <c r="T818" s="380"/>
      <c r="U818" s="380"/>
      <c r="V818" s="380"/>
    </row>
    <row r="819" spans="17:22">
      <c r="Q819" s="380"/>
      <c r="R819" s="380"/>
      <c r="S819" s="380"/>
      <c r="T819" s="380"/>
      <c r="U819" s="380"/>
      <c r="V819" s="380"/>
    </row>
    <row r="820" spans="17:22">
      <c r="Q820" s="380"/>
      <c r="R820" s="380"/>
      <c r="S820" s="380"/>
      <c r="T820" s="380"/>
      <c r="U820" s="380"/>
      <c r="V820" s="380"/>
    </row>
    <row r="821" spans="17:22">
      <c r="Q821" s="380"/>
      <c r="R821" s="380"/>
      <c r="S821" s="380"/>
      <c r="T821" s="380"/>
      <c r="U821" s="380"/>
      <c r="V821" s="380"/>
    </row>
    <row r="822" spans="17:22">
      <c r="Q822" s="380"/>
      <c r="R822" s="380"/>
      <c r="S822" s="380"/>
      <c r="T822" s="380"/>
      <c r="U822" s="380"/>
      <c r="V822" s="380"/>
    </row>
    <row r="823" spans="17:22">
      <c r="Q823" s="380"/>
      <c r="R823" s="380"/>
      <c r="S823" s="380"/>
      <c r="T823" s="380"/>
      <c r="U823" s="380"/>
      <c r="V823" s="380"/>
    </row>
    <row r="824" spans="17:22">
      <c r="Q824" s="380"/>
      <c r="R824" s="380"/>
      <c r="S824" s="380"/>
      <c r="T824" s="380"/>
      <c r="U824" s="380"/>
      <c r="V824" s="380"/>
    </row>
    <row r="825" spans="17:22">
      <c r="Q825" s="380"/>
      <c r="R825" s="380"/>
      <c r="S825" s="380"/>
      <c r="T825" s="380"/>
      <c r="U825" s="380"/>
      <c r="V825" s="380"/>
    </row>
    <row r="826" spans="17:22">
      <c r="Q826" s="380"/>
      <c r="R826" s="380"/>
      <c r="S826" s="380"/>
      <c r="T826" s="380"/>
      <c r="U826" s="380"/>
      <c r="V826" s="380"/>
    </row>
    <row r="827" spans="17:22">
      <c r="Q827" s="380"/>
      <c r="R827" s="380"/>
      <c r="S827" s="380"/>
      <c r="T827" s="380"/>
      <c r="U827" s="380"/>
      <c r="V827" s="380"/>
    </row>
    <row r="828" spans="17:22">
      <c r="Q828" s="380"/>
      <c r="R828" s="380"/>
      <c r="S828" s="380"/>
      <c r="T828" s="380"/>
      <c r="U828" s="380"/>
      <c r="V828" s="380"/>
    </row>
    <row r="829" spans="17:22">
      <c r="Q829" s="380"/>
      <c r="R829" s="380"/>
      <c r="S829" s="380"/>
      <c r="T829" s="380"/>
      <c r="U829" s="380"/>
      <c r="V829" s="380"/>
    </row>
    <row r="830" spans="17:22">
      <c r="Q830" s="380"/>
      <c r="R830" s="380"/>
      <c r="S830" s="380"/>
      <c r="T830" s="380"/>
      <c r="U830" s="380"/>
      <c r="V830" s="380"/>
    </row>
    <row r="831" spans="17:22">
      <c r="Q831" s="380"/>
      <c r="R831" s="380"/>
      <c r="S831" s="380"/>
      <c r="T831" s="380"/>
      <c r="U831" s="380"/>
      <c r="V831" s="380"/>
    </row>
    <row r="832" spans="17:22">
      <c r="Q832" s="380"/>
      <c r="R832" s="380"/>
      <c r="S832" s="380"/>
      <c r="T832" s="380"/>
      <c r="U832" s="380"/>
      <c r="V832" s="380"/>
    </row>
    <row r="833" spans="17:22">
      <c r="Q833" s="380"/>
      <c r="R833" s="380"/>
      <c r="S833" s="380"/>
      <c r="T833" s="380"/>
      <c r="U833" s="380"/>
      <c r="V833" s="380"/>
    </row>
    <row r="834" spans="17:22">
      <c r="Q834" s="380"/>
      <c r="R834" s="380"/>
      <c r="S834" s="380"/>
      <c r="T834" s="380"/>
      <c r="U834" s="380"/>
      <c r="V834" s="380"/>
    </row>
    <row r="835" spans="17:22">
      <c r="Q835" s="380"/>
      <c r="R835" s="380"/>
      <c r="S835" s="380"/>
      <c r="T835" s="380"/>
      <c r="U835" s="380"/>
      <c r="V835" s="380"/>
    </row>
    <row r="836" spans="17:22">
      <c r="Q836" s="380"/>
      <c r="R836" s="380"/>
      <c r="S836" s="380"/>
      <c r="T836" s="380"/>
      <c r="U836" s="380"/>
      <c r="V836" s="380"/>
    </row>
    <row r="837" spans="17:22">
      <c r="Q837" s="380"/>
      <c r="R837" s="380"/>
      <c r="S837" s="380"/>
      <c r="T837" s="380"/>
      <c r="U837" s="380"/>
      <c r="V837" s="380"/>
    </row>
    <row r="838" spans="17:22">
      <c r="Q838" s="380"/>
      <c r="R838" s="380"/>
      <c r="S838" s="380"/>
      <c r="T838" s="380"/>
      <c r="U838" s="380"/>
      <c r="V838" s="380"/>
    </row>
    <row r="839" spans="17:22">
      <c r="Q839" s="380"/>
      <c r="R839" s="380"/>
      <c r="S839" s="380"/>
      <c r="T839" s="380"/>
      <c r="U839" s="380"/>
      <c r="V839" s="380"/>
    </row>
    <row r="840" spans="17:22">
      <c r="Q840" s="380"/>
      <c r="R840" s="380"/>
      <c r="S840" s="380"/>
      <c r="T840" s="380"/>
      <c r="U840" s="380"/>
      <c r="V840" s="380"/>
    </row>
    <row r="841" spans="17:22">
      <c r="Q841" s="380"/>
      <c r="R841" s="380"/>
      <c r="S841" s="380"/>
      <c r="T841" s="380"/>
      <c r="U841" s="380"/>
      <c r="V841" s="380"/>
    </row>
    <row r="842" spans="17:22">
      <c r="Q842" s="380"/>
      <c r="R842" s="380"/>
      <c r="S842" s="380"/>
      <c r="T842" s="380"/>
      <c r="U842" s="380"/>
      <c r="V842" s="380"/>
    </row>
    <row r="843" spans="17:22">
      <c r="Q843" s="380"/>
      <c r="R843" s="380"/>
      <c r="S843" s="380"/>
      <c r="T843" s="380"/>
      <c r="U843" s="380"/>
      <c r="V843" s="380"/>
    </row>
    <row r="844" spans="17:22">
      <c r="Q844" s="380"/>
      <c r="R844" s="380"/>
      <c r="S844" s="380"/>
      <c r="T844" s="380"/>
      <c r="U844" s="380"/>
      <c r="V844" s="380"/>
    </row>
    <row r="845" spans="17:22">
      <c r="Q845" s="380"/>
      <c r="R845" s="380"/>
      <c r="S845" s="380"/>
      <c r="T845" s="380"/>
      <c r="U845" s="380"/>
      <c r="V845" s="380"/>
    </row>
    <row r="846" spans="17:22">
      <c r="Q846" s="380"/>
      <c r="R846" s="380"/>
      <c r="S846" s="380"/>
      <c r="T846" s="380"/>
      <c r="U846" s="380"/>
      <c r="V846" s="380"/>
    </row>
    <row r="847" spans="17:22">
      <c r="Q847" s="380"/>
      <c r="R847" s="380"/>
      <c r="S847" s="380"/>
      <c r="T847" s="380"/>
      <c r="U847" s="380"/>
      <c r="V847" s="380"/>
    </row>
    <row r="848" spans="17:22">
      <c r="Q848" s="380"/>
      <c r="R848" s="380"/>
      <c r="S848" s="380"/>
      <c r="T848" s="380"/>
      <c r="U848" s="380"/>
      <c r="V848" s="380"/>
    </row>
    <row r="849" spans="17:22">
      <c r="Q849" s="380"/>
      <c r="R849" s="380"/>
      <c r="S849" s="380"/>
      <c r="T849" s="380"/>
      <c r="U849" s="380"/>
      <c r="V849" s="380"/>
    </row>
    <row r="850" spans="17:22">
      <c r="Q850" s="380"/>
      <c r="R850" s="380"/>
      <c r="S850" s="380"/>
      <c r="T850" s="380"/>
      <c r="U850" s="380"/>
      <c r="V850" s="380"/>
    </row>
    <row r="851" spans="17:22">
      <c r="Q851" s="380"/>
      <c r="R851" s="380"/>
      <c r="S851" s="380"/>
      <c r="T851" s="380"/>
      <c r="U851" s="380"/>
      <c r="V851" s="380"/>
    </row>
    <row r="852" spans="17:22">
      <c r="Q852" s="380"/>
      <c r="R852" s="380"/>
      <c r="S852" s="380"/>
      <c r="T852" s="380"/>
      <c r="U852" s="380"/>
      <c r="V852" s="380"/>
    </row>
    <row r="853" spans="17:22">
      <c r="Q853" s="380"/>
      <c r="R853" s="380"/>
      <c r="S853" s="380"/>
      <c r="T853" s="380"/>
      <c r="U853" s="380"/>
      <c r="V853" s="380"/>
    </row>
    <row r="854" spans="17:22">
      <c r="Q854" s="380"/>
      <c r="R854" s="380"/>
      <c r="S854" s="380"/>
      <c r="T854" s="380"/>
      <c r="U854" s="380"/>
      <c r="V854" s="380"/>
    </row>
    <row r="855" spans="17:22">
      <c r="Q855" s="380"/>
      <c r="R855" s="380"/>
      <c r="S855" s="380"/>
      <c r="T855" s="380"/>
      <c r="U855" s="380"/>
      <c r="V855" s="380"/>
    </row>
    <row r="856" spans="17:22">
      <c r="Q856" s="380"/>
      <c r="R856" s="380"/>
      <c r="S856" s="380"/>
      <c r="T856" s="380"/>
      <c r="U856" s="380"/>
      <c r="V856" s="380"/>
    </row>
    <row r="857" spans="17:22">
      <c r="Q857" s="380"/>
      <c r="R857" s="380"/>
      <c r="S857" s="380"/>
      <c r="T857" s="380"/>
      <c r="U857" s="380"/>
      <c r="V857" s="380"/>
    </row>
    <row r="858" spans="17:22">
      <c r="Q858" s="380"/>
      <c r="R858" s="380"/>
      <c r="S858" s="380"/>
      <c r="T858" s="380"/>
      <c r="U858" s="380"/>
      <c r="V858" s="380"/>
    </row>
    <row r="859" spans="17:22">
      <c r="Q859" s="380"/>
      <c r="R859" s="380"/>
      <c r="S859" s="380"/>
      <c r="T859" s="380"/>
      <c r="U859" s="380"/>
      <c r="V859" s="380"/>
    </row>
    <row r="860" spans="17:22">
      <c r="Q860" s="380"/>
      <c r="R860" s="380"/>
      <c r="S860" s="380"/>
      <c r="T860" s="380"/>
      <c r="U860" s="380"/>
      <c r="V860" s="380"/>
    </row>
    <row r="861" spans="17:22">
      <c r="Q861" s="380"/>
      <c r="R861" s="380"/>
      <c r="S861" s="380"/>
      <c r="T861" s="380"/>
      <c r="U861" s="380"/>
      <c r="V861" s="380"/>
    </row>
    <row r="862" spans="17:22">
      <c r="Q862" s="380"/>
      <c r="R862" s="380"/>
      <c r="S862" s="380"/>
      <c r="T862" s="380"/>
      <c r="U862" s="380"/>
      <c r="V862" s="380"/>
    </row>
    <row r="863" spans="17:22">
      <c r="Q863" s="380"/>
      <c r="R863" s="380"/>
      <c r="S863" s="380"/>
      <c r="T863" s="380"/>
      <c r="U863" s="380"/>
      <c r="V863" s="380"/>
    </row>
    <row r="864" spans="17:22">
      <c r="Q864" s="380"/>
      <c r="R864" s="380"/>
      <c r="S864" s="380"/>
      <c r="T864" s="380"/>
      <c r="U864" s="380"/>
      <c r="V864" s="380"/>
    </row>
    <row r="865" spans="17:22">
      <c r="Q865" s="380"/>
      <c r="R865" s="380"/>
      <c r="S865" s="380"/>
      <c r="T865" s="380"/>
      <c r="U865" s="380"/>
      <c r="V865" s="380"/>
    </row>
    <row r="866" spans="17:22">
      <c r="Q866" s="380"/>
      <c r="R866" s="380"/>
      <c r="S866" s="380"/>
      <c r="T866" s="380"/>
      <c r="U866" s="380"/>
      <c r="V866" s="380"/>
    </row>
    <row r="867" spans="17:22">
      <c r="Q867" s="380"/>
      <c r="R867" s="380"/>
      <c r="S867" s="380"/>
      <c r="T867" s="380"/>
      <c r="U867" s="380"/>
      <c r="V867" s="380"/>
    </row>
    <row r="868" spans="17:22">
      <c r="Q868" s="380"/>
      <c r="R868" s="380"/>
      <c r="S868" s="380"/>
      <c r="T868" s="380"/>
      <c r="U868" s="380"/>
      <c r="V868" s="380"/>
    </row>
    <row r="869" spans="17:22">
      <c r="Q869" s="380"/>
      <c r="R869" s="380"/>
      <c r="S869" s="380"/>
      <c r="T869" s="380"/>
      <c r="U869" s="380"/>
      <c r="V869" s="380"/>
    </row>
    <row r="870" spans="17:22">
      <c r="Q870" s="380"/>
      <c r="R870" s="380"/>
      <c r="S870" s="380"/>
      <c r="T870" s="380"/>
      <c r="U870" s="380"/>
      <c r="V870" s="380"/>
    </row>
    <row r="871" spans="17:22">
      <c r="Q871" s="380"/>
      <c r="R871" s="380"/>
      <c r="S871" s="380"/>
      <c r="T871" s="380"/>
      <c r="U871" s="380"/>
      <c r="V871" s="380"/>
    </row>
    <row r="872" spans="17:22">
      <c r="Q872" s="380"/>
      <c r="R872" s="380"/>
      <c r="S872" s="380"/>
      <c r="T872" s="380"/>
      <c r="U872" s="380"/>
      <c r="V872" s="380"/>
    </row>
    <row r="873" spans="17:22">
      <c r="Q873" s="380"/>
      <c r="R873" s="380"/>
      <c r="S873" s="380"/>
      <c r="T873" s="380"/>
      <c r="U873" s="380"/>
      <c r="V873" s="380"/>
    </row>
    <row r="874" spans="17:22">
      <c r="Q874" s="380"/>
      <c r="R874" s="380"/>
      <c r="S874" s="380"/>
      <c r="T874" s="380"/>
      <c r="U874" s="380"/>
      <c r="V874" s="380"/>
    </row>
    <row r="875" spans="17:22">
      <c r="Q875" s="380"/>
      <c r="R875" s="380"/>
      <c r="S875" s="380"/>
      <c r="T875" s="380"/>
      <c r="U875" s="380"/>
      <c r="V875" s="380"/>
    </row>
    <row r="876" spans="17:22">
      <c r="Q876" s="380"/>
      <c r="R876" s="380"/>
      <c r="S876" s="380"/>
      <c r="T876" s="380"/>
      <c r="U876" s="380"/>
      <c r="V876" s="380"/>
    </row>
    <row r="877" spans="17:22">
      <c r="Q877" s="380"/>
      <c r="R877" s="380"/>
      <c r="S877" s="380"/>
      <c r="T877" s="380"/>
      <c r="U877" s="380"/>
      <c r="V877" s="380"/>
    </row>
    <row r="878" spans="17:22">
      <c r="Q878" s="380"/>
      <c r="R878" s="380"/>
      <c r="S878" s="380"/>
      <c r="T878" s="380"/>
      <c r="U878" s="380"/>
      <c r="V878" s="380"/>
    </row>
    <row r="879" spans="17:22">
      <c r="Q879" s="380"/>
      <c r="R879" s="380"/>
      <c r="S879" s="380"/>
      <c r="T879" s="380"/>
      <c r="U879" s="380"/>
      <c r="V879" s="380"/>
    </row>
    <row r="880" spans="17:22">
      <c r="Q880" s="380"/>
      <c r="R880" s="380"/>
      <c r="S880" s="380"/>
      <c r="T880" s="380"/>
      <c r="U880" s="380"/>
      <c r="V880" s="380"/>
    </row>
    <row r="881" spans="17:22">
      <c r="Q881" s="380"/>
      <c r="R881" s="380"/>
      <c r="S881" s="380"/>
      <c r="T881" s="380"/>
      <c r="U881" s="380"/>
      <c r="V881" s="380"/>
    </row>
    <row r="882" spans="17:22">
      <c r="Q882" s="380"/>
      <c r="R882" s="380"/>
      <c r="S882" s="380"/>
      <c r="T882" s="380"/>
      <c r="U882" s="380"/>
      <c r="V882" s="380"/>
    </row>
    <row r="883" spans="17:22">
      <c r="Q883" s="380"/>
      <c r="R883" s="380"/>
      <c r="S883" s="380"/>
      <c r="T883" s="380"/>
      <c r="U883" s="380"/>
      <c r="V883" s="380"/>
    </row>
    <row r="884" spans="17:22">
      <c r="Q884" s="380"/>
      <c r="R884" s="380"/>
      <c r="S884" s="380"/>
      <c r="T884" s="380"/>
      <c r="U884" s="380"/>
      <c r="V884" s="380"/>
    </row>
    <row r="885" spans="17:22">
      <c r="Q885" s="380"/>
      <c r="R885" s="380"/>
      <c r="S885" s="380"/>
      <c r="T885" s="380"/>
      <c r="U885" s="380"/>
      <c r="V885" s="380"/>
    </row>
    <row r="886" spans="17:22">
      <c r="Q886" s="380"/>
      <c r="R886" s="380"/>
      <c r="S886" s="380"/>
      <c r="T886" s="380"/>
      <c r="U886" s="380"/>
      <c r="V886" s="380"/>
    </row>
    <row r="887" spans="17:22">
      <c r="Q887" s="380"/>
      <c r="R887" s="380"/>
      <c r="S887" s="380"/>
      <c r="T887" s="380"/>
      <c r="U887" s="380"/>
      <c r="V887" s="380"/>
    </row>
    <row r="888" spans="17:22">
      <c r="Q888" s="380"/>
      <c r="R888" s="380"/>
      <c r="S888" s="380"/>
      <c r="T888" s="380"/>
      <c r="U888" s="380"/>
      <c r="V888" s="380"/>
    </row>
    <row r="889" spans="17:22">
      <c r="Q889" s="380"/>
      <c r="R889" s="380"/>
      <c r="S889" s="380"/>
      <c r="T889" s="380"/>
      <c r="U889" s="380"/>
      <c r="V889" s="380"/>
    </row>
    <row r="890" spans="17:22">
      <c r="Q890" s="380"/>
      <c r="R890" s="380"/>
      <c r="S890" s="380"/>
      <c r="T890" s="380"/>
      <c r="U890" s="380"/>
      <c r="V890" s="380"/>
    </row>
    <row r="891" spans="17:22">
      <c r="Q891" s="380"/>
      <c r="R891" s="380"/>
      <c r="S891" s="380"/>
      <c r="T891" s="380"/>
      <c r="U891" s="380"/>
      <c r="V891" s="380"/>
    </row>
    <row r="892" spans="17:22">
      <c r="Q892" s="380"/>
      <c r="R892" s="380"/>
      <c r="S892" s="380"/>
      <c r="T892" s="380"/>
      <c r="U892" s="380"/>
      <c r="V892" s="380"/>
    </row>
    <row r="893" spans="17:22">
      <c r="Q893" s="380"/>
      <c r="R893" s="380"/>
      <c r="S893" s="380"/>
      <c r="T893" s="380"/>
      <c r="U893" s="380"/>
      <c r="V893" s="380"/>
    </row>
    <row r="894" spans="17:22">
      <c r="Q894" s="380"/>
      <c r="R894" s="380"/>
      <c r="S894" s="380"/>
      <c r="T894" s="380"/>
      <c r="U894" s="380"/>
      <c r="V894" s="380"/>
    </row>
    <row r="895" spans="17:22">
      <c r="Q895" s="380"/>
      <c r="R895" s="380"/>
      <c r="S895" s="380"/>
      <c r="T895" s="380"/>
      <c r="U895" s="380"/>
      <c r="V895" s="380"/>
    </row>
    <row r="896" spans="17:22">
      <c r="Q896" s="380"/>
      <c r="R896" s="380"/>
      <c r="S896" s="380"/>
      <c r="T896" s="380"/>
      <c r="U896" s="380"/>
      <c r="V896" s="380"/>
    </row>
    <row r="897" spans="17:22">
      <c r="Q897" s="380"/>
      <c r="R897" s="380"/>
      <c r="S897" s="380"/>
      <c r="T897" s="380"/>
      <c r="U897" s="380"/>
      <c r="V897" s="380"/>
    </row>
    <row r="898" spans="17:22">
      <c r="Q898" s="380"/>
      <c r="R898" s="380"/>
      <c r="S898" s="380"/>
      <c r="T898" s="380"/>
      <c r="U898" s="380"/>
      <c r="V898" s="380"/>
    </row>
    <row r="899" spans="17:22">
      <c r="Q899" s="380"/>
      <c r="R899" s="380"/>
      <c r="S899" s="380"/>
      <c r="T899" s="380"/>
      <c r="U899" s="380"/>
      <c r="V899" s="380"/>
    </row>
    <row r="900" spans="17:22">
      <c r="Q900" s="380"/>
      <c r="R900" s="380"/>
      <c r="S900" s="380"/>
      <c r="T900" s="380"/>
      <c r="U900" s="380"/>
      <c r="V900" s="380"/>
    </row>
    <row r="901" spans="17:22">
      <c r="Q901" s="380"/>
      <c r="R901" s="380"/>
      <c r="S901" s="380"/>
      <c r="T901" s="380"/>
      <c r="U901" s="380"/>
      <c r="V901" s="380"/>
    </row>
    <row r="902" spans="17:22">
      <c r="Q902" s="380"/>
      <c r="R902" s="380"/>
      <c r="S902" s="380"/>
      <c r="T902" s="380"/>
      <c r="U902" s="380"/>
      <c r="V902" s="380"/>
    </row>
    <row r="903" spans="17:22">
      <c r="Q903" s="380"/>
      <c r="R903" s="380"/>
      <c r="S903" s="380"/>
      <c r="T903" s="380"/>
      <c r="U903" s="380"/>
      <c r="V903" s="380"/>
    </row>
    <row r="904" spans="17:22">
      <c r="Q904" s="380"/>
      <c r="R904" s="380"/>
      <c r="S904" s="380"/>
      <c r="T904" s="380"/>
      <c r="U904" s="380"/>
      <c r="V904" s="380"/>
    </row>
    <row r="905" spans="17:22">
      <c r="Q905" s="380"/>
      <c r="R905" s="380"/>
      <c r="S905" s="380"/>
      <c r="T905" s="380"/>
      <c r="U905" s="380"/>
      <c r="V905" s="380"/>
    </row>
    <row r="906" spans="17:22">
      <c r="Q906" s="380"/>
      <c r="R906" s="380"/>
      <c r="S906" s="380"/>
      <c r="T906" s="380"/>
      <c r="U906" s="380"/>
      <c r="V906" s="380"/>
    </row>
    <row r="907" spans="17:22">
      <c r="Q907" s="380"/>
      <c r="R907" s="380"/>
      <c r="S907" s="380"/>
      <c r="T907" s="380"/>
      <c r="U907" s="380"/>
      <c r="V907" s="380"/>
    </row>
    <row r="908" spans="17:22">
      <c r="Q908" s="380"/>
      <c r="R908" s="380"/>
      <c r="S908" s="380"/>
      <c r="T908" s="380"/>
      <c r="U908" s="380"/>
      <c r="V908" s="380"/>
    </row>
    <row r="909" spans="17:22">
      <c r="Q909" s="380"/>
      <c r="R909" s="380"/>
      <c r="S909" s="380"/>
      <c r="T909" s="380"/>
      <c r="U909" s="380"/>
      <c r="V909" s="380"/>
    </row>
    <row r="910" spans="17:22">
      <c r="Q910" s="380"/>
      <c r="R910" s="380"/>
      <c r="S910" s="380"/>
      <c r="T910" s="380"/>
      <c r="U910" s="380"/>
      <c r="V910" s="380"/>
    </row>
    <row r="911" spans="17:22">
      <c r="Q911" s="380"/>
      <c r="R911" s="380"/>
      <c r="S911" s="380"/>
      <c r="T911" s="380"/>
      <c r="U911" s="380"/>
      <c r="V911" s="380"/>
    </row>
    <row r="912" spans="17:22">
      <c r="Q912" s="380"/>
      <c r="R912" s="380"/>
      <c r="S912" s="380"/>
      <c r="T912" s="380"/>
      <c r="U912" s="380"/>
      <c r="V912" s="380"/>
    </row>
    <row r="913" spans="17:22">
      <c r="Q913" s="380"/>
      <c r="R913" s="380"/>
      <c r="S913" s="380"/>
      <c r="T913" s="380"/>
      <c r="U913" s="380"/>
      <c r="V913" s="380"/>
    </row>
    <row r="914" spans="17:22">
      <c r="Q914" s="380"/>
      <c r="R914" s="380"/>
      <c r="S914" s="380"/>
      <c r="T914" s="380"/>
      <c r="U914" s="380"/>
      <c r="V914" s="380"/>
    </row>
    <row r="915" spans="17:22">
      <c r="Q915" s="380"/>
      <c r="R915" s="380"/>
      <c r="S915" s="380"/>
      <c r="T915" s="380"/>
      <c r="U915" s="380"/>
      <c r="V915" s="380"/>
    </row>
    <row r="916" spans="17:22">
      <c r="Q916" s="380"/>
      <c r="R916" s="380"/>
      <c r="S916" s="380"/>
      <c r="T916" s="380"/>
      <c r="U916" s="380"/>
      <c r="V916" s="380"/>
    </row>
    <row r="917" spans="17:22">
      <c r="Q917" s="380"/>
      <c r="R917" s="380"/>
      <c r="S917" s="380"/>
      <c r="T917" s="380"/>
      <c r="U917" s="380"/>
      <c r="V917" s="380"/>
    </row>
    <row r="918" spans="17:22">
      <c r="Q918" s="380"/>
      <c r="R918" s="380"/>
      <c r="S918" s="380"/>
      <c r="T918" s="380"/>
      <c r="U918" s="380"/>
      <c r="V918" s="380"/>
    </row>
    <row r="919" spans="17:22">
      <c r="Q919" s="380"/>
      <c r="R919" s="380"/>
      <c r="S919" s="380"/>
      <c r="T919" s="380"/>
      <c r="U919" s="380"/>
      <c r="V919" s="380"/>
    </row>
    <row r="920" spans="17:22">
      <c r="Q920" s="380"/>
      <c r="R920" s="380"/>
      <c r="S920" s="380"/>
      <c r="T920" s="380"/>
      <c r="U920" s="380"/>
      <c r="V920" s="380"/>
    </row>
    <row r="921" spans="17:22">
      <c r="Q921" s="380"/>
      <c r="R921" s="380"/>
      <c r="S921" s="380"/>
      <c r="T921" s="380"/>
      <c r="U921" s="380"/>
      <c r="V921" s="380"/>
    </row>
    <row r="922" spans="17:22">
      <c r="Q922" s="380"/>
      <c r="R922" s="380"/>
      <c r="S922" s="380"/>
      <c r="T922" s="380"/>
      <c r="U922" s="380"/>
      <c r="V922" s="380"/>
    </row>
    <row r="923" spans="17:22">
      <c r="Q923" s="380"/>
      <c r="R923" s="380"/>
      <c r="S923" s="380"/>
      <c r="T923" s="380"/>
      <c r="U923" s="380"/>
      <c r="V923" s="380"/>
    </row>
    <row r="924" spans="17:22">
      <c r="Q924" s="380"/>
      <c r="R924" s="380"/>
      <c r="S924" s="380"/>
      <c r="T924" s="380"/>
      <c r="U924" s="380"/>
      <c r="V924" s="380"/>
    </row>
    <row r="925" spans="17:22">
      <c r="Q925" s="380"/>
      <c r="R925" s="380"/>
      <c r="S925" s="380"/>
      <c r="T925" s="380"/>
      <c r="U925" s="380"/>
      <c r="V925" s="380"/>
    </row>
    <row r="926" spans="17:22">
      <c r="Q926" s="380"/>
      <c r="R926" s="380"/>
      <c r="S926" s="380"/>
      <c r="T926" s="380"/>
      <c r="U926" s="380"/>
      <c r="V926" s="380"/>
    </row>
    <row r="927" spans="17:22">
      <c r="Q927" s="380"/>
      <c r="R927" s="380"/>
      <c r="S927" s="380"/>
      <c r="T927" s="380"/>
      <c r="U927" s="380"/>
      <c r="V927" s="380"/>
    </row>
    <row r="928" spans="17:22">
      <c r="Q928" s="380"/>
      <c r="R928" s="380"/>
      <c r="S928" s="380"/>
      <c r="T928" s="380"/>
      <c r="U928" s="380"/>
      <c r="V928" s="380"/>
    </row>
    <row r="929" spans="17:22">
      <c r="Q929" s="380"/>
      <c r="R929" s="380"/>
      <c r="S929" s="380"/>
      <c r="T929" s="380"/>
      <c r="U929" s="380"/>
      <c r="V929" s="380"/>
    </row>
    <row r="930" spans="17:22">
      <c r="Q930" s="380"/>
      <c r="R930" s="380"/>
      <c r="S930" s="380"/>
      <c r="T930" s="380"/>
      <c r="U930" s="380"/>
      <c r="V930" s="380"/>
    </row>
    <row r="931" spans="17:22">
      <c r="Q931" s="380"/>
      <c r="R931" s="380"/>
      <c r="S931" s="380"/>
      <c r="T931" s="380"/>
      <c r="U931" s="380"/>
      <c r="V931" s="380"/>
    </row>
    <row r="932" spans="17:22">
      <c r="Q932" s="380"/>
      <c r="R932" s="380"/>
      <c r="S932" s="380"/>
      <c r="T932" s="380"/>
      <c r="U932" s="380"/>
      <c r="V932" s="380"/>
    </row>
    <row r="933" spans="17:22">
      <c r="Q933" s="380"/>
      <c r="R933" s="380"/>
      <c r="S933" s="380"/>
      <c r="T933" s="380"/>
      <c r="U933" s="380"/>
      <c r="V933" s="380"/>
    </row>
    <row r="934" spans="17:22">
      <c r="Q934" s="380"/>
      <c r="R934" s="380"/>
      <c r="S934" s="380"/>
      <c r="T934" s="380"/>
      <c r="U934" s="380"/>
      <c r="V934" s="380"/>
    </row>
    <row r="935" spans="17:22">
      <c r="Q935" s="380"/>
      <c r="R935" s="380"/>
      <c r="S935" s="380"/>
      <c r="T935" s="380"/>
      <c r="U935" s="380"/>
      <c r="V935" s="380"/>
    </row>
    <row r="936" spans="17:22">
      <c r="Q936" s="380"/>
      <c r="R936" s="380"/>
      <c r="S936" s="380"/>
      <c r="T936" s="380"/>
      <c r="U936" s="380"/>
      <c r="V936" s="380"/>
    </row>
    <row r="937" spans="17:22">
      <c r="Q937" s="380"/>
      <c r="R937" s="380"/>
      <c r="S937" s="380"/>
      <c r="T937" s="380"/>
      <c r="U937" s="380"/>
      <c r="V937" s="380"/>
    </row>
    <row r="938" spans="17:22">
      <c r="Q938" s="380"/>
      <c r="R938" s="380"/>
      <c r="S938" s="380"/>
      <c r="T938" s="380"/>
      <c r="U938" s="380"/>
      <c r="V938" s="380"/>
    </row>
    <row r="939" spans="17:22">
      <c r="Q939" s="380"/>
      <c r="R939" s="380"/>
      <c r="S939" s="380"/>
      <c r="T939" s="380"/>
      <c r="U939" s="380"/>
      <c r="V939" s="380"/>
    </row>
    <row r="940" spans="17:22">
      <c r="Q940" s="380"/>
      <c r="R940" s="380"/>
      <c r="S940" s="380"/>
      <c r="T940" s="380"/>
      <c r="U940" s="380"/>
      <c r="V940" s="380"/>
    </row>
    <row r="941" spans="17:22">
      <c r="Q941" s="380"/>
      <c r="R941" s="380"/>
      <c r="S941" s="380"/>
      <c r="T941" s="380"/>
      <c r="U941" s="380"/>
      <c r="V941" s="380"/>
    </row>
    <row r="942" spans="17:22">
      <c r="Q942" s="380"/>
      <c r="R942" s="380"/>
      <c r="S942" s="380"/>
      <c r="T942" s="380"/>
      <c r="U942" s="380"/>
      <c r="V942" s="380"/>
    </row>
    <row r="943" spans="17:22">
      <c r="Q943" s="380"/>
      <c r="R943" s="380"/>
      <c r="S943" s="380"/>
      <c r="T943" s="380"/>
      <c r="U943" s="380"/>
      <c r="V943" s="380"/>
    </row>
    <row r="944" spans="17:22">
      <c r="Q944" s="380"/>
      <c r="R944" s="380"/>
      <c r="S944" s="380"/>
      <c r="T944" s="380"/>
      <c r="U944" s="380"/>
      <c r="V944" s="380"/>
    </row>
    <row r="945" spans="17:22">
      <c r="Q945" s="380"/>
      <c r="R945" s="380"/>
      <c r="S945" s="380"/>
      <c r="T945" s="380"/>
      <c r="U945" s="380"/>
      <c r="V945" s="380"/>
    </row>
    <row r="946" spans="17:22">
      <c r="Q946" s="380"/>
      <c r="R946" s="380"/>
      <c r="S946" s="380"/>
      <c r="T946" s="380"/>
      <c r="U946" s="380"/>
      <c r="V946" s="380"/>
    </row>
    <row r="947" spans="17:22">
      <c r="Q947" s="380"/>
      <c r="R947" s="380"/>
      <c r="S947" s="380"/>
      <c r="T947" s="380"/>
      <c r="U947" s="380"/>
      <c r="V947" s="380"/>
    </row>
    <row r="948" spans="17:22">
      <c r="Q948" s="380"/>
      <c r="R948" s="380"/>
      <c r="S948" s="380"/>
      <c r="T948" s="380"/>
      <c r="U948" s="380"/>
      <c r="V948" s="380"/>
    </row>
    <row r="949" spans="17:22">
      <c r="Q949" s="380"/>
      <c r="R949" s="380"/>
      <c r="S949" s="380"/>
      <c r="T949" s="380"/>
      <c r="U949" s="380"/>
      <c r="V949" s="380"/>
    </row>
    <row r="950" spans="17:22">
      <c r="Q950" s="380"/>
      <c r="R950" s="380"/>
      <c r="S950" s="380"/>
      <c r="T950" s="380"/>
      <c r="U950" s="380"/>
      <c r="V950" s="380"/>
    </row>
    <row r="951" spans="17:22">
      <c r="Q951" s="380"/>
      <c r="R951" s="380"/>
      <c r="S951" s="380"/>
      <c r="T951" s="380"/>
      <c r="U951" s="380"/>
      <c r="V951" s="380"/>
    </row>
    <row r="952" spans="17:22">
      <c r="Q952" s="380"/>
      <c r="R952" s="380"/>
      <c r="S952" s="380"/>
      <c r="T952" s="380"/>
      <c r="U952" s="380"/>
      <c r="V952" s="380"/>
    </row>
    <row r="953" spans="17:22">
      <c r="Q953" s="380"/>
      <c r="R953" s="380"/>
      <c r="S953" s="380"/>
      <c r="T953" s="380"/>
      <c r="U953" s="380"/>
      <c r="V953" s="380"/>
    </row>
    <row r="954" spans="17:22">
      <c r="Q954" s="380"/>
      <c r="R954" s="380"/>
      <c r="S954" s="380"/>
      <c r="T954" s="380"/>
      <c r="U954" s="380"/>
      <c r="V954" s="380"/>
    </row>
    <row r="955" spans="17:22">
      <c r="Q955" s="380"/>
      <c r="R955" s="380"/>
      <c r="S955" s="380"/>
      <c r="T955" s="380"/>
      <c r="U955" s="380"/>
      <c r="V955" s="380"/>
    </row>
    <row r="956" spans="17:22">
      <c r="Q956" s="380"/>
      <c r="R956" s="380"/>
      <c r="S956" s="380"/>
      <c r="T956" s="380"/>
      <c r="U956" s="380"/>
      <c r="V956" s="380"/>
    </row>
    <row r="957" spans="17:22">
      <c r="Q957" s="380"/>
      <c r="R957" s="380"/>
      <c r="S957" s="380"/>
      <c r="T957" s="380"/>
      <c r="U957" s="380"/>
      <c r="V957" s="380"/>
    </row>
    <row r="958" spans="17:22">
      <c r="Q958" s="380"/>
      <c r="R958" s="380"/>
      <c r="S958" s="380"/>
      <c r="T958" s="380"/>
      <c r="U958" s="380"/>
      <c r="V958" s="380"/>
    </row>
    <row r="959" spans="17:22">
      <c r="Q959" s="380"/>
      <c r="R959" s="380"/>
      <c r="S959" s="380"/>
      <c r="T959" s="380"/>
      <c r="U959" s="380"/>
      <c r="V959" s="380"/>
    </row>
    <row r="960" spans="17:22">
      <c r="Q960" s="380"/>
      <c r="R960" s="380"/>
      <c r="S960" s="380"/>
      <c r="T960" s="380"/>
      <c r="U960" s="380"/>
      <c r="V960" s="380"/>
    </row>
    <row r="961" spans="17:22">
      <c r="Q961" s="380"/>
      <c r="R961" s="380"/>
      <c r="S961" s="380"/>
      <c r="T961" s="380"/>
      <c r="U961" s="380"/>
      <c r="V961" s="380"/>
    </row>
    <row r="962" spans="17:22">
      <c r="Q962" s="380"/>
      <c r="R962" s="380"/>
      <c r="S962" s="380"/>
      <c r="T962" s="380"/>
      <c r="U962" s="380"/>
      <c r="V962" s="380"/>
    </row>
    <row r="963" spans="17:22">
      <c r="Q963" s="380"/>
      <c r="R963" s="380"/>
      <c r="S963" s="380"/>
      <c r="T963" s="380"/>
      <c r="U963" s="380"/>
      <c r="V963" s="380"/>
    </row>
    <row r="964" spans="17:22">
      <c r="Q964" s="380"/>
      <c r="R964" s="380"/>
      <c r="S964" s="380"/>
      <c r="T964" s="380"/>
      <c r="U964" s="380"/>
      <c r="V964" s="380"/>
    </row>
    <row r="965" spans="17:22">
      <c r="Q965" s="380"/>
      <c r="R965" s="380"/>
      <c r="S965" s="380"/>
      <c r="T965" s="380"/>
      <c r="U965" s="380"/>
      <c r="V965" s="380"/>
    </row>
    <row r="966" spans="17:22">
      <c r="Q966" s="380"/>
      <c r="R966" s="380"/>
      <c r="S966" s="380"/>
      <c r="T966" s="380"/>
      <c r="U966" s="380"/>
      <c r="V966" s="380"/>
    </row>
    <row r="967" spans="17:22">
      <c r="Q967" s="380"/>
      <c r="R967" s="380"/>
      <c r="S967" s="380"/>
      <c r="T967" s="380"/>
      <c r="U967" s="380"/>
      <c r="V967" s="380"/>
    </row>
    <row r="968" spans="17:22">
      <c r="Q968" s="380"/>
      <c r="R968" s="380"/>
      <c r="S968" s="380"/>
      <c r="T968" s="380"/>
      <c r="U968" s="380"/>
      <c r="V968" s="380"/>
    </row>
    <row r="969" spans="17:22">
      <c r="Q969" s="380"/>
      <c r="R969" s="380"/>
      <c r="S969" s="380"/>
      <c r="T969" s="380"/>
      <c r="U969" s="380"/>
      <c r="V969" s="380"/>
    </row>
    <row r="970" spans="17:22">
      <c r="Q970" s="380"/>
      <c r="R970" s="380"/>
      <c r="S970" s="380"/>
      <c r="T970" s="380"/>
      <c r="U970" s="380"/>
      <c r="V970" s="380"/>
    </row>
    <row r="971" spans="17:22">
      <c r="Q971" s="380"/>
      <c r="R971" s="380"/>
      <c r="S971" s="380"/>
      <c r="T971" s="380"/>
      <c r="U971" s="380"/>
      <c r="V971" s="380"/>
    </row>
    <row r="972" spans="17:22">
      <c r="Q972" s="380"/>
      <c r="R972" s="380"/>
      <c r="S972" s="380"/>
      <c r="T972" s="380"/>
      <c r="U972" s="380"/>
      <c r="V972" s="380"/>
    </row>
    <row r="973" spans="17:22">
      <c r="Q973" s="380"/>
      <c r="R973" s="380"/>
      <c r="S973" s="380"/>
      <c r="T973" s="380"/>
      <c r="U973" s="380"/>
      <c r="V973" s="380"/>
    </row>
    <row r="974" spans="17:22">
      <c r="Q974" s="380"/>
      <c r="R974" s="380"/>
      <c r="S974" s="380"/>
      <c r="T974" s="380"/>
      <c r="U974" s="380"/>
      <c r="V974" s="380"/>
    </row>
    <row r="975" spans="17:22">
      <c r="Q975" s="380"/>
      <c r="R975" s="380"/>
      <c r="S975" s="380"/>
      <c r="T975" s="380"/>
      <c r="U975" s="380"/>
      <c r="V975" s="380"/>
    </row>
  </sheetData>
  <mergeCells count="6">
    <mergeCell ref="U22:V22"/>
    <mergeCell ref="Q22:R22"/>
    <mergeCell ref="A1:H1"/>
    <mergeCell ref="K19:L19"/>
    <mergeCell ref="K20:L20"/>
    <mergeCell ref="K21:L21"/>
  </mergeCells>
  <phoneticPr fontId="25" type="noConversion"/>
  <pageMargins left="0.75" right="0.75" top="1" bottom="1" header="0.5" footer="0.5"/>
  <pageSetup orientation="portrait" r:id="rId1"/>
  <headerFooter alignWithMargins="0"/>
  <drawing r:id="rId2"/>
  <legacyDrawing r:id="rId3"/>
  <oleObjects>
    <oleObject progId="Equation.3" shapeId="20495" r:id="rId4"/>
  </oleObjects>
  <controls>
    <control shapeId="20496" r:id="rId5" name="ScrollBar3"/>
    <control shapeId="20482" r:id="rId6" name="ScrollBar1"/>
  </controls>
</worksheet>
</file>

<file path=xl/worksheets/sheet3.xml><?xml version="1.0" encoding="utf-8"?>
<worksheet xmlns="http://schemas.openxmlformats.org/spreadsheetml/2006/main" xmlns:r="http://schemas.openxmlformats.org/officeDocument/2006/relationships">
  <sheetPr codeName="Sheet18">
    <tabColor theme="6" tint="-0.249977111117893"/>
  </sheetPr>
  <dimension ref="A1:AM681"/>
  <sheetViews>
    <sheetView topLeftCell="B49" workbookViewId="0">
      <selection activeCell="M59" sqref="M59"/>
    </sheetView>
  </sheetViews>
  <sheetFormatPr defaultColWidth="10.6640625" defaultRowHeight="12.75"/>
  <cols>
    <col min="1" max="1" width="11.6640625" style="57" customWidth="1"/>
    <col min="2" max="2" width="12.83203125" style="57" customWidth="1"/>
    <col min="3" max="8" width="10.6640625" style="57" customWidth="1"/>
    <col min="9" max="9" width="15.6640625" style="57" customWidth="1"/>
    <col min="10" max="10" width="9.33203125" style="277" customWidth="1"/>
    <col min="11" max="11" width="15.33203125" style="57" customWidth="1"/>
    <col min="12" max="14" width="10.6640625" style="57" customWidth="1"/>
    <col min="15" max="15" width="14.6640625" style="57" customWidth="1"/>
    <col min="16" max="16384" width="10.6640625" style="57"/>
  </cols>
  <sheetData>
    <row r="1" spans="1:39" ht="18">
      <c r="A1" s="1529" t="s">
        <v>499</v>
      </c>
      <c r="B1" s="1529"/>
      <c r="C1" s="1529"/>
      <c r="D1" s="1529"/>
      <c r="E1" s="1529"/>
      <c r="F1" s="1529"/>
      <c r="G1" s="1529"/>
      <c r="H1" s="1529"/>
    </row>
    <row r="2" spans="1:39" ht="36.75" customHeight="1" thickBot="1">
      <c r="A2" s="1538" t="s">
        <v>503</v>
      </c>
      <c r="B2" s="1538"/>
      <c r="C2" s="1538"/>
      <c r="D2" s="1538"/>
      <c r="E2" s="1538"/>
      <c r="F2" s="1538"/>
      <c r="G2" s="1538"/>
      <c r="H2" s="1538"/>
    </row>
    <row r="3" spans="1:39" ht="13.5" thickBot="1">
      <c r="U3" s="278"/>
      <c r="V3" s="279" t="s">
        <v>565</v>
      </c>
      <c r="W3" s="279" t="s">
        <v>635</v>
      </c>
      <c r="X3" s="280" t="s">
        <v>636</v>
      </c>
      <c r="Y3" s="279" t="s">
        <v>637</v>
      </c>
      <c r="Z3" s="279" t="s">
        <v>638</v>
      </c>
      <c r="AA3" s="279" t="s">
        <v>639</v>
      </c>
      <c r="AB3" s="279" t="s">
        <v>640</v>
      </c>
      <c r="AC3" s="279" t="s">
        <v>641</v>
      </c>
    </row>
    <row r="4" spans="1:39" ht="15.75">
      <c r="A4" s="1537" t="s">
        <v>504</v>
      </c>
      <c r="B4" s="1537"/>
      <c r="C4" s="1537"/>
      <c r="D4" s="1537"/>
      <c r="E4" s="1537"/>
      <c r="F4" s="1537"/>
      <c r="G4" s="1537"/>
      <c r="H4" s="1537"/>
      <c r="U4" s="281">
        <v>100</v>
      </c>
      <c r="V4" s="282">
        <v>9.68</v>
      </c>
      <c r="W4" s="282">
        <v>12.7</v>
      </c>
      <c r="X4" s="282"/>
      <c r="Y4" s="282"/>
      <c r="Z4" s="282"/>
      <c r="AA4" s="282"/>
      <c r="AB4" s="282"/>
      <c r="AC4" s="283"/>
      <c r="AE4" s="281">
        <v>92</v>
      </c>
      <c r="AF4" s="282">
        <v>15.05</v>
      </c>
      <c r="AG4" s="282"/>
      <c r="AH4" s="282"/>
      <c r="AI4" s="282"/>
      <c r="AJ4" s="282"/>
      <c r="AK4" s="282"/>
      <c r="AL4" s="282"/>
      <c r="AM4" s="283"/>
    </row>
    <row r="5" spans="1:39">
      <c r="A5" s="1535" t="s">
        <v>505</v>
      </c>
      <c r="B5" s="1535"/>
      <c r="C5" s="1535"/>
      <c r="D5" s="1535"/>
      <c r="E5" s="1535"/>
      <c r="F5" s="1535"/>
      <c r="G5" s="1535"/>
      <c r="H5" s="1535"/>
      <c r="U5" s="281">
        <v>101</v>
      </c>
      <c r="V5" s="282"/>
      <c r="W5" s="282">
        <v>16.98</v>
      </c>
      <c r="X5" s="282"/>
      <c r="Y5" s="282"/>
      <c r="Z5" s="282"/>
      <c r="AA5" s="282"/>
      <c r="AB5" s="282"/>
      <c r="AC5" s="283"/>
      <c r="AE5" s="281">
        <v>93</v>
      </c>
      <c r="AF5" s="282"/>
      <c r="AG5" s="282"/>
      <c r="AH5" s="282"/>
      <c r="AI5" s="282"/>
      <c r="AJ5" s="282"/>
      <c r="AK5" s="282"/>
      <c r="AL5" s="282"/>
      <c r="AM5" s="283"/>
    </row>
    <row r="6" spans="1:39">
      <c r="A6" s="1535" t="s">
        <v>502</v>
      </c>
      <c r="B6" s="1535"/>
      <c r="C6" s="1535"/>
      <c r="D6" s="1535"/>
      <c r="E6" s="1535"/>
      <c r="F6" s="1535"/>
      <c r="G6" s="1535"/>
      <c r="H6" s="1535"/>
      <c r="U6" s="281">
        <v>102</v>
      </c>
      <c r="V6" s="282"/>
      <c r="W6" s="282">
        <v>31.34</v>
      </c>
      <c r="X6" s="282"/>
      <c r="Y6" s="282">
        <v>0.8</v>
      </c>
      <c r="Z6" s="282"/>
      <c r="AA6" s="282"/>
      <c r="AB6" s="282"/>
      <c r="AC6" s="283"/>
      <c r="AE6" s="281">
        <v>94</v>
      </c>
      <c r="AF6" s="282">
        <v>9.35</v>
      </c>
      <c r="AG6" s="282"/>
      <c r="AH6" s="282"/>
      <c r="AI6" s="282"/>
      <c r="AJ6" s="282"/>
      <c r="AK6" s="282"/>
      <c r="AL6" s="282"/>
      <c r="AM6" s="283"/>
    </row>
    <row r="7" spans="1:39">
      <c r="A7" s="1535" t="s">
        <v>506</v>
      </c>
      <c r="B7" s="1535"/>
      <c r="C7" s="1535"/>
      <c r="D7" s="1535"/>
      <c r="E7" s="1535"/>
      <c r="F7" s="1535"/>
      <c r="G7" s="1535"/>
      <c r="H7" s="1535"/>
      <c r="I7" s="148" t="s">
        <v>539</v>
      </c>
      <c r="J7" s="150">
        <f>SUBTOTAL(9,I11:I21)</f>
        <v>1.0000000000000002</v>
      </c>
      <c r="U7" s="281">
        <v>103</v>
      </c>
      <c r="V7" s="282"/>
      <c r="W7" s="282"/>
      <c r="X7" s="282">
        <v>100</v>
      </c>
      <c r="Y7" s="282"/>
      <c r="Z7" s="282"/>
      <c r="AA7" s="282"/>
      <c r="AB7" s="282"/>
      <c r="AC7" s="283"/>
      <c r="AE7" s="281">
        <v>95</v>
      </c>
      <c r="AF7" s="282">
        <v>14.78</v>
      </c>
      <c r="AG7" s="282"/>
      <c r="AH7" s="282"/>
      <c r="AI7" s="282"/>
      <c r="AJ7" s="282"/>
      <c r="AK7" s="282"/>
      <c r="AL7" s="282"/>
      <c r="AM7" s="283"/>
    </row>
    <row r="8" spans="1:39">
      <c r="U8" s="281">
        <v>104</v>
      </c>
      <c r="V8" s="282"/>
      <c r="W8" s="282">
        <v>18.27</v>
      </c>
      <c r="X8" s="282"/>
      <c r="Y8" s="282">
        <v>0.3</v>
      </c>
      <c r="Z8" s="282"/>
      <c r="AA8" s="282"/>
      <c r="AB8" s="282"/>
      <c r="AC8" s="283"/>
      <c r="AE8" s="281">
        <v>96</v>
      </c>
      <c r="AF8" s="282">
        <v>16.559999999999999</v>
      </c>
      <c r="AG8" s="282">
        <v>5.68</v>
      </c>
      <c r="AH8" s="282"/>
      <c r="AI8" s="282"/>
      <c r="AJ8" s="282"/>
      <c r="AK8" s="282"/>
      <c r="AL8" s="282"/>
      <c r="AM8" s="283"/>
    </row>
    <row r="9" spans="1:39">
      <c r="A9" s="132" t="s">
        <v>500</v>
      </c>
      <c r="B9" s="125">
        <v>6</v>
      </c>
      <c r="C9" s="126"/>
      <c r="G9" s="148" t="s">
        <v>535</v>
      </c>
      <c r="H9" s="148"/>
      <c r="I9" s="149"/>
      <c r="J9" s="277">
        <f>SUBTOTAL(9,I11:I21)</f>
        <v>1.0000000000000002</v>
      </c>
      <c r="U9" s="281">
        <v>105</v>
      </c>
      <c r="V9" s="282"/>
      <c r="W9" s="282"/>
      <c r="X9" s="282"/>
      <c r="Y9" s="282">
        <v>22.6</v>
      </c>
      <c r="Z9" s="282"/>
      <c r="AA9" s="282"/>
      <c r="AB9" s="282"/>
      <c r="AC9" s="283"/>
      <c r="AE9" s="281">
        <v>97</v>
      </c>
      <c r="AF9" s="282">
        <v>9.6</v>
      </c>
      <c r="AG9" s="282"/>
      <c r="AH9" s="282"/>
      <c r="AI9" s="282"/>
      <c r="AJ9" s="282"/>
      <c r="AK9" s="282"/>
      <c r="AL9" s="282"/>
      <c r="AM9" s="283"/>
    </row>
    <row r="10" spans="1:39">
      <c r="A10" s="128"/>
      <c r="B10" s="128"/>
      <c r="C10" s="126"/>
      <c r="G10" s="150" t="s">
        <v>536</v>
      </c>
      <c r="H10" s="150" t="s">
        <v>537</v>
      </c>
      <c r="I10" s="148" t="s">
        <v>538</v>
      </c>
      <c r="J10" s="296" t="s">
        <v>130</v>
      </c>
      <c r="U10" s="281">
        <v>106</v>
      </c>
      <c r="V10" s="282"/>
      <c r="W10" s="282"/>
      <c r="X10" s="282"/>
      <c r="Y10" s="282">
        <v>27.1</v>
      </c>
      <c r="Z10" s="282"/>
      <c r="AA10" s="282">
        <v>1.22</v>
      </c>
      <c r="AB10" s="282"/>
      <c r="AC10" s="283"/>
      <c r="AE10" s="281">
        <v>98</v>
      </c>
      <c r="AF10" s="282">
        <v>24</v>
      </c>
      <c r="AG10" s="282">
        <v>2.2200000000000002</v>
      </c>
      <c r="AH10" s="282"/>
      <c r="AI10" s="282"/>
      <c r="AJ10" s="282"/>
      <c r="AK10" s="282"/>
      <c r="AL10" s="282"/>
      <c r="AM10" s="283"/>
    </row>
    <row r="11" spans="1:39">
      <c r="A11" s="128"/>
      <c r="B11" s="128"/>
      <c r="C11" s="126"/>
      <c r="G11" s="151">
        <v>2</v>
      </c>
      <c r="H11" s="151" t="s">
        <v>529</v>
      </c>
      <c r="I11" s="152">
        <f>1/36</f>
        <v>2.7777777777777776E-2</v>
      </c>
      <c r="J11" s="296">
        <v>1</v>
      </c>
      <c r="K11" s="57">
        <f>I11*G11</f>
        <v>5.5555555555555552E-2</v>
      </c>
      <c r="U11" s="281">
        <v>107</v>
      </c>
      <c r="V11" s="282"/>
      <c r="W11" s="282"/>
      <c r="X11" s="282"/>
      <c r="Y11" s="282"/>
      <c r="Z11" s="282">
        <v>51.35</v>
      </c>
      <c r="AA11" s="282"/>
      <c r="AB11" s="282"/>
      <c r="AC11" s="283"/>
      <c r="AE11" s="281">
        <v>99</v>
      </c>
      <c r="AF11" s="282"/>
      <c r="AG11" s="282">
        <v>12.81</v>
      </c>
      <c r="AH11" s="282"/>
      <c r="AI11" s="282"/>
      <c r="AJ11" s="282"/>
      <c r="AK11" s="282"/>
      <c r="AL11" s="282"/>
      <c r="AM11" s="283"/>
    </row>
    <row r="12" spans="1:39" ht="13.5" thickBot="1">
      <c r="A12" s="128"/>
      <c r="B12" s="129"/>
      <c r="C12" s="126"/>
      <c r="G12" s="151">
        <v>3</v>
      </c>
      <c r="H12" s="151" t="s">
        <v>530</v>
      </c>
      <c r="I12" s="152">
        <f>2/36</f>
        <v>5.5555555555555552E-2</v>
      </c>
      <c r="J12" s="296"/>
      <c r="K12" s="57">
        <f t="shared" ref="K12:K19" si="0">I12*G12</f>
        <v>0.16666666666666666</v>
      </c>
      <c r="U12" s="281">
        <v>108</v>
      </c>
      <c r="V12" s="282"/>
      <c r="W12" s="282"/>
      <c r="X12" s="282"/>
      <c r="Y12" s="282">
        <v>26.7</v>
      </c>
      <c r="Z12" s="282"/>
      <c r="AA12" s="282">
        <v>0.89</v>
      </c>
      <c r="AB12" s="282"/>
      <c r="AC12" s="283"/>
    </row>
    <row r="13" spans="1:39" ht="13.5" thickBot="1">
      <c r="A13" s="117" t="s">
        <v>501</v>
      </c>
      <c r="B13" s="130">
        <v>40</v>
      </c>
      <c r="C13" s="131"/>
      <c r="G13" s="151">
        <v>4</v>
      </c>
      <c r="H13" s="151" t="s">
        <v>531</v>
      </c>
      <c r="I13" s="152">
        <f>3/36</f>
        <v>8.3333333333333329E-2</v>
      </c>
      <c r="J13" s="296">
        <v>1</v>
      </c>
      <c r="K13" s="57">
        <f t="shared" si="0"/>
        <v>0.33333333333333331</v>
      </c>
      <c r="U13" s="281">
        <v>109</v>
      </c>
      <c r="V13" s="282"/>
      <c r="W13" s="282"/>
      <c r="X13" s="282"/>
      <c r="Y13" s="282"/>
      <c r="Z13" s="282">
        <v>48.65</v>
      </c>
      <c r="AA13" s="282"/>
      <c r="AB13" s="282"/>
      <c r="AC13" s="283"/>
    </row>
    <row r="14" spans="1:39" ht="13.5" thickBot="1">
      <c r="G14" s="151">
        <v>5</v>
      </c>
      <c r="H14" s="151" t="s">
        <v>532</v>
      </c>
      <c r="I14" s="152">
        <f>4/36</f>
        <v>0.1111111111111111</v>
      </c>
      <c r="J14" s="296"/>
      <c r="K14" s="57">
        <f t="shared" si="0"/>
        <v>0.55555555555555558</v>
      </c>
      <c r="U14" s="281">
        <v>110</v>
      </c>
      <c r="V14" s="282"/>
      <c r="W14" s="282"/>
      <c r="X14" s="282"/>
      <c r="Y14" s="282">
        <v>13.5</v>
      </c>
      <c r="Z14" s="282"/>
      <c r="AA14" s="282">
        <v>12.43</v>
      </c>
      <c r="AB14" s="282"/>
      <c r="AC14" s="283"/>
    </row>
    <row r="15" spans="1:39" ht="13.5" thickBot="1">
      <c r="A15" s="275" t="s">
        <v>507</v>
      </c>
      <c r="B15" s="133">
        <f>IF(B9&lt;=B13,B9/B13,"NO CORECT")</f>
        <v>0.15</v>
      </c>
      <c r="G15" s="151">
        <v>6</v>
      </c>
      <c r="H15" s="151" t="s">
        <v>533</v>
      </c>
      <c r="I15" s="152">
        <f>5/36</f>
        <v>0.1388888888888889</v>
      </c>
      <c r="J15" s="296">
        <v>1</v>
      </c>
      <c r="K15" s="57">
        <f t="shared" si="0"/>
        <v>0.83333333333333337</v>
      </c>
      <c r="U15" s="281">
        <v>111</v>
      </c>
      <c r="V15" s="282"/>
      <c r="W15" s="282"/>
      <c r="X15" s="282"/>
      <c r="Y15" s="282"/>
      <c r="Z15" s="282"/>
      <c r="AA15" s="282">
        <v>12.86</v>
      </c>
      <c r="AB15" s="282"/>
      <c r="AC15" s="283"/>
    </row>
    <row r="16" spans="1:39" ht="13.5" thickBot="1">
      <c r="A16" s="275" t="s">
        <v>508</v>
      </c>
      <c r="B16" s="134">
        <f>B15*100</f>
        <v>15</v>
      </c>
      <c r="G16" s="151">
        <v>7</v>
      </c>
      <c r="H16" s="151" t="s">
        <v>534</v>
      </c>
      <c r="I16" s="152">
        <f>6/36</f>
        <v>0.16666666666666666</v>
      </c>
      <c r="J16" s="296"/>
      <c r="K16" s="57">
        <f t="shared" si="0"/>
        <v>1.1666666666666665</v>
      </c>
      <c r="U16" s="281">
        <v>112</v>
      </c>
      <c r="V16" s="282"/>
      <c r="W16" s="282"/>
      <c r="X16" s="282"/>
      <c r="Y16" s="282"/>
      <c r="Z16" s="282"/>
      <c r="AA16" s="282">
        <v>23.79</v>
      </c>
      <c r="AB16" s="282"/>
      <c r="AC16" s="283">
        <v>0.95</v>
      </c>
    </row>
    <row r="17" spans="1:29" ht="13.5" thickBot="1">
      <c r="A17" s="168"/>
      <c r="B17" s="168"/>
      <c r="C17" s="168"/>
      <c r="D17" s="168"/>
      <c r="E17" s="168"/>
      <c r="F17" s="268"/>
      <c r="G17" s="151">
        <v>8</v>
      </c>
      <c r="H17" s="151" t="s">
        <v>533</v>
      </c>
      <c r="I17" s="152">
        <f>5/36</f>
        <v>0.1388888888888889</v>
      </c>
      <c r="J17" s="296">
        <v>1</v>
      </c>
      <c r="K17" s="57">
        <f t="shared" si="0"/>
        <v>1.1111111111111112</v>
      </c>
      <c r="U17" s="281">
        <v>113</v>
      </c>
      <c r="V17" s="282"/>
      <c r="W17" s="282"/>
      <c r="X17" s="282"/>
      <c r="Y17" s="282"/>
      <c r="Z17" s="282"/>
      <c r="AA17" s="282">
        <v>12.34</v>
      </c>
      <c r="AB17" s="282">
        <v>4.16</v>
      </c>
      <c r="AC17" s="283"/>
    </row>
    <row r="18" spans="1:29">
      <c r="A18" s="1533" t="s">
        <v>633</v>
      </c>
      <c r="B18" s="1534"/>
      <c r="C18" s="1534"/>
      <c r="D18" s="1534"/>
      <c r="E18" s="1534"/>
      <c r="G18" s="151">
        <v>9</v>
      </c>
      <c r="H18" s="151" t="s">
        <v>532</v>
      </c>
      <c r="I18" s="152">
        <f>4/36</f>
        <v>0.1111111111111111</v>
      </c>
      <c r="J18" s="296"/>
      <c r="K18" s="57">
        <f t="shared" si="0"/>
        <v>1</v>
      </c>
      <c r="U18" s="281">
        <v>114</v>
      </c>
      <c r="V18" s="282"/>
      <c r="W18" s="282"/>
      <c r="X18" s="282"/>
      <c r="Y18" s="282"/>
      <c r="Z18" s="282"/>
      <c r="AA18" s="282">
        <v>28.81</v>
      </c>
      <c r="AB18" s="282"/>
      <c r="AC18" s="283">
        <v>0.65</v>
      </c>
    </row>
    <row r="19" spans="1:29">
      <c r="G19" s="151">
        <v>10</v>
      </c>
      <c r="H19" s="151" t="s">
        <v>531</v>
      </c>
      <c r="I19" s="152">
        <f>3/36</f>
        <v>8.3333333333333329E-2</v>
      </c>
      <c r="J19" s="296">
        <v>1</v>
      </c>
      <c r="K19" s="57">
        <f t="shared" si="0"/>
        <v>0.83333333333333326</v>
      </c>
      <c r="U19" s="281">
        <v>115</v>
      </c>
      <c r="V19" s="282"/>
      <c r="W19" s="282"/>
      <c r="X19" s="282"/>
      <c r="Y19" s="282"/>
      <c r="Z19" s="282"/>
      <c r="AA19" s="282"/>
      <c r="AB19" s="282">
        <v>95.84</v>
      </c>
      <c r="AC19" s="283">
        <v>0.34</v>
      </c>
    </row>
    <row r="20" spans="1:29">
      <c r="G20" s="151">
        <v>11</v>
      </c>
      <c r="H20" s="151" t="s">
        <v>530</v>
      </c>
      <c r="I20" s="152">
        <f>2/36</f>
        <v>5.5555555555555552E-2</v>
      </c>
      <c r="K20" s="57">
        <f>I20*G20</f>
        <v>0.61111111111111105</v>
      </c>
      <c r="U20" s="281">
        <v>116</v>
      </c>
      <c r="V20" s="282"/>
      <c r="W20" s="282"/>
      <c r="X20" s="282"/>
      <c r="Y20" s="282"/>
      <c r="Z20" s="282"/>
      <c r="AA20" s="282">
        <v>7.66</v>
      </c>
      <c r="AB20" s="282"/>
      <c r="AC20" s="283">
        <v>14.24</v>
      </c>
    </row>
    <row r="21" spans="1:29" ht="13.5" thickBot="1">
      <c r="G21" s="151">
        <v>12</v>
      </c>
      <c r="H21" s="151" t="s">
        <v>529</v>
      </c>
      <c r="I21" s="152">
        <f>1/36</f>
        <v>2.7777777777777776E-2</v>
      </c>
      <c r="J21" s="296">
        <v>1</v>
      </c>
      <c r="K21" s="57">
        <f>I21*G21</f>
        <v>0.33333333333333331</v>
      </c>
      <c r="U21" s="281">
        <v>117</v>
      </c>
      <c r="V21" s="282"/>
      <c r="W21" s="282"/>
      <c r="X21" s="282"/>
      <c r="Y21" s="282"/>
      <c r="Z21" s="282"/>
      <c r="AA21" s="282"/>
      <c r="AB21" s="282"/>
      <c r="AC21" s="283">
        <v>7.57</v>
      </c>
    </row>
    <row r="22" spans="1:29" ht="16.5" thickBot="1">
      <c r="K22" s="163">
        <f>SUM(K11:K21)</f>
        <v>6.9999999999999991</v>
      </c>
      <c r="N22" s="297" t="s">
        <v>644</v>
      </c>
      <c r="O22" s="298" t="s">
        <v>645</v>
      </c>
      <c r="U22" s="281">
        <v>118</v>
      </c>
      <c r="V22" s="282"/>
      <c r="W22" s="282"/>
      <c r="X22" s="282"/>
      <c r="Y22" s="282"/>
      <c r="Z22" s="282"/>
      <c r="AA22" s="282"/>
      <c r="AB22" s="282"/>
      <c r="AC22" s="283">
        <v>24.01</v>
      </c>
    </row>
    <row r="23" spans="1:29" ht="16.5" thickBot="1">
      <c r="A23" s="168"/>
      <c r="B23" s="168"/>
      <c r="C23" s="168"/>
      <c r="D23" s="168"/>
      <c r="E23" s="168"/>
      <c r="F23" s="168"/>
      <c r="K23" s="147"/>
      <c r="L23" s="147"/>
      <c r="M23" s="291" t="s">
        <v>643</v>
      </c>
      <c r="N23" s="292">
        <v>63</v>
      </c>
      <c r="O23" s="293">
        <v>69.09</v>
      </c>
      <c r="P23" s="147"/>
      <c r="Q23" s="147"/>
      <c r="R23" s="147"/>
      <c r="S23" s="147"/>
      <c r="T23" s="147"/>
      <c r="U23" s="281">
        <v>119</v>
      </c>
      <c r="V23" s="282"/>
      <c r="W23" s="282"/>
      <c r="X23" s="282"/>
      <c r="Y23" s="282"/>
      <c r="Z23" s="282"/>
      <c r="AA23" s="282"/>
      <c r="AB23" s="282"/>
      <c r="AC23" s="283">
        <v>8.58</v>
      </c>
    </row>
    <row r="24" spans="1:29" ht="16.5" thickBot="1">
      <c r="A24" s="1533" t="s">
        <v>634</v>
      </c>
      <c r="B24" s="1534"/>
      <c r="C24" s="1534"/>
      <c r="D24" s="1534"/>
      <c r="E24" s="1534"/>
      <c r="F24" s="1534"/>
      <c r="M24" s="289" t="s">
        <v>643</v>
      </c>
      <c r="N24" s="290">
        <v>65</v>
      </c>
      <c r="O24" s="295">
        <v>30.91</v>
      </c>
      <c r="U24" s="281">
        <v>120</v>
      </c>
      <c r="V24" s="282"/>
      <c r="W24" s="282"/>
      <c r="X24" s="282"/>
      <c r="Y24" s="282"/>
      <c r="Z24" s="282"/>
      <c r="AA24" s="282"/>
      <c r="AB24" s="282"/>
      <c r="AC24" s="283">
        <v>32.97</v>
      </c>
    </row>
    <row r="25" spans="1:29" ht="13.5" thickBot="1">
      <c r="U25" s="281">
        <v>121</v>
      </c>
      <c r="V25" s="282"/>
      <c r="W25" s="282"/>
      <c r="X25" s="282"/>
      <c r="Y25" s="282"/>
      <c r="Z25" s="282"/>
      <c r="AA25" s="282"/>
      <c r="AB25" s="282"/>
      <c r="AC25" s="283"/>
    </row>
    <row r="26" spans="1:29" ht="15.75">
      <c r="M26" s="291" t="s">
        <v>642</v>
      </c>
      <c r="N26" s="292">
        <v>234</v>
      </c>
      <c r="O26" s="293">
        <v>5.7999999999999996E-3</v>
      </c>
      <c r="U26" s="281">
        <v>122</v>
      </c>
      <c r="V26" s="282"/>
      <c r="W26" s="282"/>
      <c r="X26" s="282"/>
      <c r="Y26" s="282"/>
      <c r="Z26" s="282"/>
      <c r="AA26" s="282"/>
      <c r="AB26" s="282"/>
      <c r="AC26" s="283">
        <v>4.71</v>
      </c>
    </row>
    <row r="27" spans="1:29" ht="15.75">
      <c r="M27" s="287" t="s">
        <v>642</v>
      </c>
      <c r="N27" s="288">
        <v>235</v>
      </c>
      <c r="O27" s="294">
        <v>0.71499999999999997</v>
      </c>
      <c r="S27" s="276"/>
      <c r="U27" s="281">
        <v>123</v>
      </c>
      <c r="V27" s="282"/>
      <c r="W27" s="282"/>
      <c r="X27" s="282"/>
      <c r="Y27" s="282"/>
      <c r="Z27" s="282"/>
      <c r="AA27" s="282"/>
      <c r="AB27" s="282"/>
      <c r="AC27" s="283"/>
    </row>
    <row r="28" spans="1:29" ht="16.5" thickBot="1">
      <c r="M28" s="289" t="s">
        <v>642</v>
      </c>
      <c r="N28" s="290">
        <v>238</v>
      </c>
      <c r="O28" s="295">
        <v>99.28</v>
      </c>
      <c r="U28" s="284">
        <v>124</v>
      </c>
      <c r="V28" s="285"/>
      <c r="W28" s="285"/>
      <c r="X28" s="285"/>
      <c r="Y28" s="285"/>
      <c r="Z28" s="285"/>
      <c r="AA28" s="285"/>
      <c r="AB28" s="285"/>
      <c r="AC28" s="286">
        <v>5.98</v>
      </c>
    </row>
    <row r="29" spans="1:29" ht="13.5" thickBot="1">
      <c r="A29" s="168"/>
      <c r="B29" s="168"/>
      <c r="C29" s="168"/>
      <c r="D29" s="168"/>
      <c r="E29" s="168"/>
      <c r="F29" s="168"/>
    </row>
    <row r="30" spans="1:29" ht="13.5" thickBot="1">
      <c r="A30" s="1533" t="s">
        <v>630</v>
      </c>
      <c r="B30" s="1534"/>
      <c r="C30" s="1534"/>
      <c r="D30" s="1534"/>
      <c r="E30" s="1534"/>
    </row>
    <row r="31" spans="1:29" ht="13.5" thickBot="1">
      <c r="A31" s="275" t="s">
        <v>632</v>
      </c>
      <c r="B31" s="125">
        <v>4</v>
      </c>
    </row>
    <row r="32" spans="1:29" ht="13.5" thickBot="1"/>
    <row r="33" spans="1:7" ht="13.5" thickBot="1">
      <c r="A33" s="275" t="s">
        <v>507</v>
      </c>
      <c r="B33" s="1094" t="e">
        <f>BINOMDIST(B13,B9,B31,0)</f>
        <v>#NUM!</v>
      </c>
    </row>
    <row r="34" spans="1:7">
      <c r="B34" s="1536">
        <f>BINOMDIST(B9,40,0.25,0)</f>
        <v>5.2950610909089438E-2</v>
      </c>
      <c r="C34" s="1536"/>
      <c r="D34" s="1536"/>
    </row>
    <row r="40" spans="1:7" ht="13.5" thickBot="1">
      <c r="A40" s="305" t="s">
        <v>661</v>
      </c>
      <c r="B40" s="306"/>
      <c r="C40" s="306"/>
      <c r="D40" s="306"/>
      <c r="E40" s="306"/>
      <c r="F40" s="306"/>
      <c r="G40" s="306"/>
    </row>
    <row r="41" spans="1:7" ht="13.5" thickBot="1">
      <c r="A41" s="275" t="s">
        <v>507</v>
      </c>
      <c r="B41" s="307">
        <v>0.5</v>
      </c>
    </row>
    <row r="42" spans="1:7" ht="13.5" thickBot="1">
      <c r="A42" s="275" t="s">
        <v>662</v>
      </c>
      <c r="B42" s="307">
        <v>0.5</v>
      </c>
    </row>
    <row r="44" spans="1:7">
      <c r="A44" s="111" t="s">
        <v>666</v>
      </c>
    </row>
    <row r="45" spans="1:7">
      <c r="A45" s="1531" t="s">
        <v>663</v>
      </c>
      <c r="B45" s="1532"/>
      <c r="C45" s="308">
        <f>B41*B42</f>
        <v>0.25</v>
      </c>
    </row>
    <row r="47" spans="1:7">
      <c r="A47" s="111" t="s">
        <v>665</v>
      </c>
    </row>
    <row r="48" spans="1:7">
      <c r="A48" s="1531" t="s">
        <v>663</v>
      </c>
      <c r="B48" s="1532"/>
      <c r="C48" s="308">
        <f>B41+B42-B41*B42</f>
        <v>0.75</v>
      </c>
    </row>
    <row r="50" spans="1:18">
      <c r="A50" s="111" t="s">
        <v>664</v>
      </c>
    </row>
    <row r="51" spans="1:18">
      <c r="A51" s="1531" t="s">
        <v>663</v>
      </c>
      <c r="B51" s="1532"/>
      <c r="C51" s="308">
        <f>B41+B42</f>
        <v>1</v>
      </c>
    </row>
    <row r="53" spans="1:18">
      <c r="A53" s="111" t="s">
        <v>667</v>
      </c>
    </row>
    <row r="54" spans="1:18">
      <c r="A54" s="1531" t="s">
        <v>668</v>
      </c>
      <c r="B54" s="1532"/>
      <c r="C54" s="57">
        <f>(1-B41)*B42+(1-B42)*B41</f>
        <v>0.5</v>
      </c>
    </row>
    <row r="56" spans="1:18">
      <c r="B56" s="57">
        <v>1</v>
      </c>
      <c r="C56" s="57">
        <v>2</v>
      </c>
      <c r="D56" s="57">
        <v>3</v>
      </c>
      <c r="E56" s="57">
        <v>4</v>
      </c>
      <c r="F56" s="57">
        <v>5</v>
      </c>
      <c r="G56" s="57">
        <v>6</v>
      </c>
      <c r="H56" s="57">
        <v>7</v>
      </c>
      <c r="I56" s="57">
        <v>8</v>
      </c>
      <c r="J56" s="57">
        <v>9</v>
      </c>
      <c r="K56" s="57">
        <v>10</v>
      </c>
      <c r="L56" s="57">
        <v>11</v>
      </c>
      <c r="M56" s="57">
        <v>12</v>
      </c>
      <c r="N56" s="57">
        <v>13</v>
      </c>
      <c r="O56" s="57">
        <v>14</v>
      </c>
      <c r="P56" s="57">
        <v>15</v>
      </c>
      <c r="Q56" s="57">
        <v>16</v>
      </c>
    </row>
    <row r="57" spans="1:18">
      <c r="A57" s="57" t="s">
        <v>1707</v>
      </c>
      <c r="B57" s="57">
        <v>3</v>
      </c>
      <c r="C57" s="57">
        <v>4</v>
      </c>
      <c r="D57" s="57">
        <v>5</v>
      </c>
      <c r="E57" s="57">
        <v>6</v>
      </c>
      <c r="F57" s="57">
        <v>7</v>
      </c>
      <c r="G57" s="57">
        <v>8</v>
      </c>
      <c r="H57" s="57">
        <v>9</v>
      </c>
      <c r="I57" s="57">
        <v>10</v>
      </c>
      <c r="J57" s="277">
        <v>11</v>
      </c>
      <c r="K57" s="57">
        <v>12</v>
      </c>
      <c r="L57" s="57">
        <v>13</v>
      </c>
      <c r="M57" s="57">
        <v>14</v>
      </c>
      <c r="N57" s="57">
        <v>15</v>
      </c>
      <c r="O57" s="57">
        <v>16</v>
      </c>
      <c r="P57" s="57">
        <v>17</v>
      </c>
      <c r="Q57" s="57">
        <v>18</v>
      </c>
      <c r="R57" s="57">
        <v>216</v>
      </c>
    </row>
    <row r="58" spans="1:18" ht="15">
      <c r="A58" s="57" t="s">
        <v>1708</v>
      </c>
      <c r="B58" s="1515">
        <f t="shared" ref="B58:D58" si="1">COUNTA(B59:B71)</f>
        <v>1</v>
      </c>
      <c r="C58" s="1515">
        <f t="shared" si="1"/>
        <v>3</v>
      </c>
      <c r="D58" s="1515">
        <f t="shared" si="1"/>
        <v>6</v>
      </c>
      <c r="E58" s="1515">
        <f>COUNTA(E59:E71)</f>
        <v>10</v>
      </c>
      <c r="F58" s="1515">
        <f>COUNTA(F59:F73)</f>
        <v>15</v>
      </c>
      <c r="G58" s="1515">
        <f>COUNTA(G59:G89)</f>
        <v>21</v>
      </c>
      <c r="H58" s="1515">
        <f>COUNTA(H59:H83)</f>
        <v>25</v>
      </c>
      <c r="I58" s="1515">
        <f>COUNTA(I59:I85)</f>
        <v>27</v>
      </c>
      <c r="J58" s="1515">
        <v>27</v>
      </c>
      <c r="K58" s="1515">
        <v>25</v>
      </c>
      <c r="L58" s="1515">
        <v>21</v>
      </c>
      <c r="M58" s="1515">
        <v>15</v>
      </c>
      <c r="N58" s="1515">
        <v>10</v>
      </c>
      <c r="O58" s="1515">
        <v>6</v>
      </c>
      <c r="P58" s="1515">
        <v>3</v>
      </c>
      <c r="Q58" s="1515">
        <v>1</v>
      </c>
      <c r="R58" s="57">
        <f>SUM(B58:Q58)</f>
        <v>216</v>
      </c>
    </row>
    <row r="59" spans="1:18">
      <c r="B59" s="57">
        <v>111</v>
      </c>
      <c r="C59" s="57">
        <v>121</v>
      </c>
      <c r="D59" s="57">
        <v>122</v>
      </c>
      <c r="E59" s="57">
        <v>222</v>
      </c>
      <c r="F59" s="1519">
        <v>115</v>
      </c>
      <c r="G59" s="57">
        <v>116</v>
      </c>
      <c r="H59" s="57">
        <v>216</v>
      </c>
      <c r="I59" s="57">
        <v>226</v>
      </c>
      <c r="R59" s="57">
        <f>R57-R58</f>
        <v>0</v>
      </c>
    </row>
    <row r="60" spans="1:18">
      <c r="C60" s="57">
        <v>112</v>
      </c>
      <c r="D60" s="57">
        <v>221</v>
      </c>
      <c r="E60" s="57">
        <v>141</v>
      </c>
      <c r="F60" s="1519">
        <v>151</v>
      </c>
      <c r="G60" s="57">
        <v>161</v>
      </c>
      <c r="H60" s="57">
        <v>261</v>
      </c>
      <c r="I60" s="57">
        <v>262</v>
      </c>
    </row>
    <row r="61" spans="1:18">
      <c r="C61" s="57">
        <v>211</v>
      </c>
      <c r="D61" s="57">
        <v>212</v>
      </c>
      <c r="E61" s="57">
        <v>114</v>
      </c>
      <c r="F61" s="1519">
        <v>511</v>
      </c>
      <c r="G61" s="57">
        <v>611</v>
      </c>
      <c r="H61" s="57">
        <v>162</v>
      </c>
      <c r="I61" s="57">
        <v>622</v>
      </c>
    </row>
    <row r="62" spans="1:18">
      <c r="D62" s="57">
        <v>311</v>
      </c>
      <c r="E62" s="57">
        <v>411</v>
      </c>
      <c r="F62" s="57">
        <v>214</v>
      </c>
      <c r="G62" s="57">
        <v>224</v>
      </c>
      <c r="H62" s="57">
        <v>126</v>
      </c>
      <c r="I62" s="57">
        <v>163</v>
      </c>
    </row>
    <row r="63" spans="1:18">
      <c r="D63" s="57">
        <v>113</v>
      </c>
      <c r="E63" s="57">
        <v>114</v>
      </c>
      <c r="F63" s="1517">
        <v>241</v>
      </c>
      <c r="G63" s="57">
        <v>242</v>
      </c>
      <c r="H63" s="57">
        <v>333</v>
      </c>
      <c r="I63" s="57">
        <v>136</v>
      </c>
    </row>
    <row r="64" spans="1:18">
      <c r="D64" s="57">
        <v>131</v>
      </c>
      <c r="E64" s="57">
        <v>132</v>
      </c>
      <c r="F64" s="1517">
        <v>142</v>
      </c>
      <c r="G64" s="57">
        <v>422</v>
      </c>
      <c r="H64" s="57">
        <v>315</v>
      </c>
      <c r="I64" s="57">
        <v>613</v>
      </c>
    </row>
    <row r="65" spans="5:9">
      <c r="E65" s="57">
        <v>123</v>
      </c>
      <c r="F65" s="1517">
        <v>124</v>
      </c>
      <c r="G65" s="57">
        <v>332</v>
      </c>
      <c r="H65" s="57">
        <v>351</v>
      </c>
      <c r="I65" s="57">
        <v>631</v>
      </c>
    </row>
    <row r="66" spans="5:9">
      <c r="E66" s="57">
        <v>321</v>
      </c>
      <c r="F66" s="1518">
        <v>331</v>
      </c>
      <c r="G66" s="57">
        <v>323</v>
      </c>
      <c r="H66" s="57">
        <v>621</v>
      </c>
      <c r="I66" s="57">
        <v>316</v>
      </c>
    </row>
    <row r="67" spans="5:9">
      <c r="E67" s="57">
        <v>231</v>
      </c>
      <c r="F67" s="1518">
        <v>313</v>
      </c>
      <c r="G67" s="57">
        <v>233</v>
      </c>
      <c r="H67" s="57">
        <v>612</v>
      </c>
      <c r="I67" s="57">
        <v>361</v>
      </c>
    </row>
    <row r="68" spans="5:9">
      <c r="E68" s="57">
        <v>213</v>
      </c>
      <c r="F68" s="1518">
        <v>133</v>
      </c>
      <c r="G68" s="57">
        <v>431</v>
      </c>
      <c r="H68" s="57">
        <v>135</v>
      </c>
      <c r="I68" s="57">
        <v>442</v>
      </c>
    </row>
    <row r="69" spans="5:9">
      <c r="F69" s="1516">
        <v>223</v>
      </c>
      <c r="G69" s="57">
        <v>413</v>
      </c>
      <c r="H69" s="57">
        <v>153</v>
      </c>
      <c r="I69" s="57">
        <v>424</v>
      </c>
    </row>
    <row r="70" spans="5:9">
      <c r="F70" s="1516">
        <v>232</v>
      </c>
      <c r="G70" s="57">
        <v>143</v>
      </c>
      <c r="H70" s="57">
        <v>531</v>
      </c>
      <c r="I70" s="57">
        <v>244</v>
      </c>
    </row>
    <row r="71" spans="5:9">
      <c r="F71" s="1516">
        <v>322</v>
      </c>
      <c r="G71" s="57">
        <v>134</v>
      </c>
      <c r="H71" s="57">
        <v>513</v>
      </c>
      <c r="I71" s="57">
        <v>514</v>
      </c>
    </row>
    <row r="72" spans="5:9">
      <c r="F72" s="57">
        <v>421</v>
      </c>
      <c r="G72" s="57">
        <v>341</v>
      </c>
      <c r="H72" s="57">
        <v>441</v>
      </c>
      <c r="I72" s="57">
        <v>541</v>
      </c>
    </row>
    <row r="73" spans="5:9">
      <c r="F73" s="57">
        <v>412</v>
      </c>
      <c r="G73" s="57">
        <v>314</v>
      </c>
      <c r="H73" s="57">
        <v>414</v>
      </c>
      <c r="I73" s="57">
        <v>415</v>
      </c>
    </row>
    <row r="74" spans="5:9">
      <c r="G74" s="57">
        <v>512</v>
      </c>
      <c r="H74" s="57">
        <v>144</v>
      </c>
      <c r="I74" s="57">
        <v>451</v>
      </c>
    </row>
    <row r="75" spans="5:9">
      <c r="G75" s="57">
        <v>521</v>
      </c>
      <c r="H75" s="57">
        <v>423</v>
      </c>
      <c r="I75" s="57">
        <v>154</v>
      </c>
    </row>
    <row r="76" spans="5:9">
      <c r="G76" s="57">
        <v>251</v>
      </c>
      <c r="H76" s="57">
        <v>432</v>
      </c>
      <c r="I76" s="57">
        <v>145</v>
      </c>
    </row>
    <row r="77" spans="5:9">
      <c r="G77" s="57">
        <v>215</v>
      </c>
      <c r="H77" s="57">
        <v>342</v>
      </c>
      <c r="I77" s="57">
        <v>253</v>
      </c>
    </row>
    <row r="78" spans="5:9">
      <c r="G78" s="57">
        <v>125</v>
      </c>
      <c r="H78" s="57">
        <v>324</v>
      </c>
      <c r="I78" s="57">
        <v>235</v>
      </c>
    </row>
    <row r="79" spans="5:9">
      <c r="G79" s="57">
        <v>152</v>
      </c>
      <c r="H79" s="57">
        <v>243</v>
      </c>
      <c r="I79" s="57">
        <v>532</v>
      </c>
    </row>
    <row r="80" spans="5:9">
      <c r="H80" s="57">
        <v>234</v>
      </c>
      <c r="I80" s="57">
        <v>523</v>
      </c>
    </row>
    <row r="81" spans="8:9">
      <c r="H81" s="57">
        <v>225</v>
      </c>
      <c r="I81" s="57">
        <v>352</v>
      </c>
    </row>
    <row r="82" spans="8:9">
      <c r="H82" s="57">
        <v>252</v>
      </c>
      <c r="I82" s="57">
        <v>325</v>
      </c>
    </row>
    <row r="83" spans="8:9">
      <c r="H83" s="57">
        <v>522</v>
      </c>
      <c r="I83" s="57">
        <v>433</v>
      </c>
    </row>
    <row r="84" spans="8:9">
      <c r="I84" s="57">
        <v>343</v>
      </c>
    </row>
    <row r="85" spans="8:9">
      <c r="I85" s="57">
        <v>334</v>
      </c>
    </row>
    <row r="681" spans="22:22">
      <c r="V681" s="57" t="s">
        <v>193</v>
      </c>
    </row>
  </sheetData>
  <autoFilter ref="G10:J24"/>
  <mergeCells count="14">
    <mergeCell ref="A6:H6"/>
    <mergeCell ref="A24:F24"/>
    <mergeCell ref="A4:H4"/>
    <mergeCell ref="A1:H1"/>
    <mergeCell ref="A2:H2"/>
    <mergeCell ref="A5:H5"/>
    <mergeCell ref="A54:B54"/>
    <mergeCell ref="A30:E30"/>
    <mergeCell ref="A18:E18"/>
    <mergeCell ref="A7:H7"/>
    <mergeCell ref="B34:D34"/>
    <mergeCell ref="A48:B48"/>
    <mergeCell ref="A51:B51"/>
    <mergeCell ref="A45:B45"/>
  </mergeCells>
  <phoneticPr fontId="28" type="noConversion"/>
  <conditionalFormatting sqref="C51 C45">
    <cfRule type="cellIs" dxfId="40" priority="1" stopIfTrue="1" operator="greaterThan">
      <formula>1</formula>
    </cfRule>
  </conditionalFormatting>
  <pageMargins left="0.75" right="0.75" top="1" bottom="1" header="0.5" footer="0.5"/>
  <pageSetup orientation="portrait" r:id="rId1"/>
  <headerFooter alignWithMargins="0"/>
  <drawing r:id="rId2"/>
  <legacyDrawing r:id="rId3"/>
  <oleObjects>
    <oleObject progId="Equation.3" shapeId="44043" r:id="rId4"/>
    <oleObject progId="Equation.3" shapeId="44055" r:id="rId5"/>
    <oleObject shapeId="44058" r:id="rId6"/>
    <oleObject progId="Equation.3" shapeId="44065" r:id="rId7"/>
    <oleObject progId="Equation.3" shapeId="44067" r:id="rId8"/>
    <oleObject progId="Equation.3" shapeId="44068" r:id="rId9"/>
  </oleObjects>
  <controls>
    <control shapeId="44034" r:id="rId10" name="ScrollBar2"/>
    <control shapeId="44033" r:id="rId11" name="ScrollBar1"/>
  </controls>
</worksheet>
</file>

<file path=xl/worksheets/sheet30.xml><?xml version="1.0" encoding="utf-8"?>
<worksheet xmlns="http://schemas.openxmlformats.org/spreadsheetml/2006/main" xmlns:r="http://schemas.openxmlformats.org/officeDocument/2006/relationships">
  <sheetPr codeName="Sheet35">
    <tabColor theme="7" tint="0.39997558519241921"/>
  </sheetPr>
  <dimension ref="A1:V681"/>
  <sheetViews>
    <sheetView topLeftCell="A16" zoomScale="75" workbookViewId="0">
      <selection activeCell="D33" sqref="D33"/>
    </sheetView>
  </sheetViews>
  <sheetFormatPr defaultColWidth="10.6640625" defaultRowHeight="12.75"/>
  <cols>
    <col min="1" max="1" width="9.33203125" style="57" customWidth="1"/>
    <col min="2" max="2" width="5.6640625" style="277" customWidth="1"/>
    <col min="3" max="3" width="13.1640625" style="57" customWidth="1"/>
    <col min="4" max="4" width="16.5" style="57" bestFit="1" customWidth="1"/>
    <col min="5" max="6" width="10.6640625" style="57" customWidth="1"/>
    <col min="7" max="7" width="7.83203125" style="57" customWidth="1"/>
    <col min="8" max="14" width="10.6640625" style="57" customWidth="1"/>
    <col min="15" max="15" width="8.83203125" style="57" customWidth="1"/>
    <col min="16" max="17" width="11.1640625" style="57" customWidth="1"/>
    <col min="18" max="18" width="11.33203125" style="57" customWidth="1"/>
    <col min="19" max="16384" width="10.6640625" style="57"/>
  </cols>
  <sheetData>
    <row r="1" spans="1:19" ht="18">
      <c r="A1" s="1529" t="s">
        <v>194</v>
      </c>
      <c r="B1" s="1529"/>
      <c r="C1" s="1529"/>
      <c r="D1" s="1529"/>
      <c r="E1" s="1529"/>
      <c r="F1" s="1529"/>
      <c r="G1" s="1529"/>
      <c r="H1" s="1529"/>
      <c r="I1" s="1593"/>
      <c r="J1" s="1593"/>
    </row>
    <row r="2" spans="1:19">
      <c r="C2" s="483" t="s">
        <v>461</v>
      </c>
      <c r="D2" s="488">
        <v>1</v>
      </c>
      <c r="E2" s="100" t="s">
        <v>465</v>
      </c>
    </row>
    <row r="3" spans="1:19">
      <c r="C3" s="109" t="s">
        <v>944</v>
      </c>
      <c r="D3" s="108" t="s">
        <v>464</v>
      </c>
      <c r="E3" s="110">
        <f>ABS((C12-C25)/C26)</f>
        <v>0.41272898701459504</v>
      </c>
      <c r="F3" s="112" t="str">
        <f>IF(E3&lt;P12,"НЕ Е беглец","БЕГЛЕЦ")</f>
        <v>НЕ Е беглец</v>
      </c>
      <c r="O3" s="100" t="s">
        <v>955</v>
      </c>
      <c r="P3" s="100"/>
      <c r="Q3" s="100"/>
      <c r="S3" s="111" t="s">
        <v>945</v>
      </c>
    </row>
    <row r="4" spans="1:19">
      <c r="A4" s="484" t="s">
        <v>954</v>
      </c>
      <c r="B4" s="484" t="s">
        <v>462</v>
      </c>
      <c r="C4" s="484" t="s">
        <v>946</v>
      </c>
      <c r="D4" s="101" t="s">
        <v>353</v>
      </c>
      <c r="E4" s="102" t="s">
        <v>1373</v>
      </c>
      <c r="F4" s="101" t="s">
        <v>1374</v>
      </c>
      <c r="G4" s="101" t="s">
        <v>947</v>
      </c>
      <c r="O4" s="105" t="s">
        <v>462</v>
      </c>
      <c r="P4" s="105" t="s">
        <v>463</v>
      </c>
      <c r="Q4" s="493"/>
      <c r="R4" s="485">
        <v>1</v>
      </c>
      <c r="S4" s="104">
        <v>5.0133999999999999</v>
      </c>
    </row>
    <row r="5" spans="1:19">
      <c r="A5" s="277">
        <v>1</v>
      </c>
      <c r="B5" s="104">
        <v>1</v>
      </c>
      <c r="C5" s="104">
        <v>5.0133999999999999</v>
      </c>
      <c r="D5" s="99">
        <f t="shared" ref="D5:D24" si="0">$C$25</f>
        <v>4.9886100000000004</v>
      </c>
      <c r="E5" s="99">
        <f t="shared" ref="E5:E24" si="1">$C$25+$D$2*$C$26</f>
        <v>5.042374093868248</v>
      </c>
      <c r="F5" s="99">
        <f t="shared" ref="F5:F24" si="2">$C$25-$D$2*$C$26</f>
        <v>4.9348459061317529</v>
      </c>
      <c r="G5" s="57">
        <v>5</v>
      </c>
      <c r="O5" s="106">
        <v>3</v>
      </c>
      <c r="P5" s="106">
        <v>1.55</v>
      </c>
      <c r="Q5" s="106"/>
      <c r="R5" s="485">
        <v>2</v>
      </c>
      <c r="S5" s="104">
        <v>5.0334000000000003</v>
      </c>
    </row>
    <row r="6" spans="1:19">
      <c r="A6" s="277">
        <v>2</v>
      </c>
      <c r="B6" s="104">
        <v>2</v>
      </c>
      <c r="C6" s="104">
        <v>5.0334000000000003</v>
      </c>
      <c r="D6" s="99">
        <f t="shared" si="0"/>
        <v>4.9886100000000004</v>
      </c>
      <c r="E6" s="99">
        <f t="shared" si="1"/>
        <v>5.042374093868248</v>
      </c>
      <c r="F6" s="99">
        <f t="shared" si="2"/>
        <v>4.9348459061317529</v>
      </c>
      <c r="G6" s="57">
        <v>5</v>
      </c>
      <c r="O6" s="106">
        <v>4</v>
      </c>
      <c r="P6" s="106">
        <v>1.4810000000000001</v>
      </c>
      <c r="Q6" s="106"/>
      <c r="R6" s="485">
        <v>3</v>
      </c>
      <c r="S6" s="104">
        <v>5.0175999999999998</v>
      </c>
    </row>
    <row r="7" spans="1:19">
      <c r="A7" s="277">
        <v>3</v>
      </c>
      <c r="B7" s="104">
        <v>3</v>
      </c>
      <c r="C7" s="104">
        <v>5.0175999999999998</v>
      </c>
      <c r="D7" s="99">
        <f t="shared" si="0"/>
        <v>4.9886100000000004</v>
      </c>
      <c r="E7" s="99">
        <f t="shared" si="1"/>
        <v>5.042374093868248</v>
      </c>
      <c r="F7" s="99">
        <f t="shared" si="2"/>
        <v>4.9348459061317529</v>
      </c>
      <c r="G7" s="57">
        <v>5</v>
      </c>
      <c r="O7" s="106">
        <v>5</v>
      </c>
      <c r="P7" s="106">
        <v>1.7150000000000001</v>
      </c>
      <c r="Q7" s="106"/>
      <c r="R7" s="485">
        <v>4</v>
      </c>
      <c r="S7" s="104">
        <v>4.9484000000000004</v>
      </c>
    </row>
    <row r="8" spans="1:19">
      <c r="A8" s="277">
        <v>4</v>
      </c>
      <c r="B8" s="104">
        <v>4</v>
      </c>
      <c r="C8" s="104">
        <v>4.9484000000000004</v>
      </c>
      <c r="D8" s="99">
        <f t="shared" si="0"/>
        <v>4.9886100000000004</v>
      </c>
      <c r="E8" s="99">
        <f t="shared" si="1"/>
        <v>5.042374093868248</v>
      </c>
      <c r="F8" s="99">
        <f t="shared" si="2"/>
        <v>4.9348459061317529</v>
      </c>
      <c r="G8" s="57">
        <v>5</v>
      </c>
      <c r="O8" s="106">
        <v>6</v>
      </c>
      <c r="P8" s="106">
        <v>1.887</v>
      </c>
      <c r="Q8" s="106"/>
      <c r="R8" s="485">
        <v>5</v>
      </c>
      <c r="S8" s="104">
        <v>5.0407000000000002</v>
      </c>
    </row>
    <row r="9" spans="1:19">
      <c r="A9" s="277">
        <v>5</v>
      </c>
      <c r="B9" s="104">
        <v>5</v>
      </c>
      <c r="C9" s="104">
        <v>5.0407000000000002</v>
      </c>
      <c r="D9" s="99">
        <f t="shared" si="0"/>
        <v>4.9886100000000004</v>
      </c>
      <c r="E9" s="99">
        <f t="shared" si="1"/>
        <v>5.042374093868248</v>
      </c>
      <c r="F9" s="99">
        <f t="shared" si="2"/>
        <v>4.9348459061317529</v>
      </c>
      <c r="G9" s="57">
        <v>5</v>
      </c>
      <c r="O9" s="106">
        <v>7</v>
      </c>
      <c r="P9" s="106">
        <v>2.02</v>
      </c>
      <c r="Q9" s="106"/>
      <c r="R9" s="485">
        <v>6</v>
      </c>
      <c r="S9" s="104">
        <v>4.9550000000000001</v>
      </c>
    </row>
    <row r="10" spans="1:19">
      <c r="A10" s="277">
        <v>6</v>
      </c>
      <c r="B10" s="104">
        <v>6</v>
      </c>
      <c r="C10" s="104">
        <v>4.9550000000000001</v>
      </c>
      <c r="D10" s="99">
        <f t="shared" si="0"/>
        <v>4.9886100000000004</v>
      </c>
      <c r="E10" s="99">
        <f t="shared" si="1"/>
        <v>5.042374093868248</v>
      </c>
      <c r="F10" s="99">
        <f t="shared" si="2"/>
        <v>4.9348459061317529</v>
      </c>
      <c r="G10" s="57">
        <v>5</v>
      </c>
      <c r="O10" s="106">
        <v>8</v>
      </c>
      <c r="P10" s="106">
        <v>2.1259999999999999</v>
      </c>
      <c r="Q10" s="106"/>
      <c r="R10" s="485">
        <v>7</v>
      </c>
      <c r="S10" s="104">
        <v>4.9743000000000004</v>
      </c>
    </row>
    <row r="11" spans="1:19">
      <c r="A11" s="277">
        <v>7</v>
      </c>
      <c r="B11" s="104">
        <v>7</v>
      </c>
      <c r="C11" s="104">
        <v>4.9743000000000004</v>
      </c>
      <c r="D11" s="99">
        <f t="shared" si="0"/>
        <v>4.9886100000000004</v>
      </c>
      <c r="E11" s="99">
        <f t="shared" si="1"/>
        <v>5.042374093868248</v>
      </c>
      <c r="F11" s="99">
        <f t="shared" si="2"/>
        <v>4.9348459061317529</v>
      </c>
      <c r="G11" s="57">
        <v>5</v>
      </c>
      <c r="O11" s="106">
        <v>9</v>
      </c>
      <c r="P11" s="106">
        <v>2.2149999999999999</v>
      </c>
      <c r="Q11" s="106"/>
      <c r="R11" s="485">
        <v>8</v>
      </c>
      <c r="S11" s="104">
        <v>5.0107999999999997</v>
      </c>
    </row>
    <row r="12" spans="1:19" ht="13.5" thickBot="1">
      <c r="A12" s="277">
        <v>8</v>
      </c>
      <c r="B12" s="104">
        <v>8</v>
      </c>
      <c r="C12" s="104">
        <v>5.0107999999999997</v>
      </c>
      <c r="D12" s="99">
        <f t="shared" si="0"/>
        <v>4.9886100000000004</v>
      </c>
      <c r="E12" s="99">
        <f t="shared" si="1"/>
        <v>5.042374093868248</v>
      </c>
      <c r="F12" s="99">
        <f t="shared" si="2"/>
        <v>4.9348459061317529</v>
      </c>
      <c r="G12" s="57">
        <v>5</v>
      </c>
      <c r="O12" s="107">
        <v>10</v>
      </c>
      <c r="P12" s="107">
        <v>2.29</v>
      </c>
      <c r="Q12" s="107"/>
      <c r="R12" s="485">
        <v>9</v>
      </c>
      <c r="S12" s="104">
        <v>4.9715999999999996</v>
      </c>
    </row>
    <row r="13" spans="1:19">
      <c r="A13" s="277">
        <v>9</v>
      </c>
      <c r="B13" s="104">
        <v>9</v>
      </c>
      <c r="C13" s="104">
        <v>5.1660000000000004</v>
      </c>
      <c r="D13" s="99">
        <f t="shared" si="0"/>
        <v>4.9886100000000004</v>
      </c>
      <c r="E13" s="99">
        <f t="shared" si="1"/>
        <v>5.042374093868248</v>
      </c>
      <c r="F13" s="99">
        <f t="shared" si="2"/>
        <v>4.9348459061317529</v>
      </c>
      <c r="G13" s="57">
        <v>5</v>
      </c>
      <c r="O13" s="106">
        <v>11</v>
      </c>
      <c r="P13" s="106">
        <v>2.3650000000000002</v>
      </c>
      <c r="R13" s="485">
        <v>10</v>
      </c>
      <c r="S13" s="104">
        <v>4.9550000000000001</v>
      </c>
    </row>
    <row r="14" spans="1:19">
      <c r="A14" s="277">
        <v>10</v>
      </c>
      <c r="B14" s="104">
        <v>10</v>
      </c>
      <c r="C14" s="104">
        <v>4.9550000000000001</v>
      </c>
      <c r="D14" s="99">
        <f t="shared" si="0"/>
        <v>4.9886100000000004</v>
      </c>
      <c r="E14" s="99">
        <f t="shared" si="1"/>
        <v>5.042374093868248</v>
      </c>
      <c r="F14" s="99">
        <f t="shared" si="2"/>
        <v>4.9348459061317529</v>
      </c>
      <c r="G14" s="57">
        <v>5</v>
      </c>
      <c r="O14" s="106">
        <v>12</v>
      </c>
      <c r="P14" s="106">
        <v>2.44</v>
      </c>
      <c r="R14" s="485">
        <v>11</v>
      </c>
      <c r="S14" s="104">
        <v>4.9809999999999999</v>
      </c>
    </row>
    <row r="15" spans="1:19">
      <c r="A15" s="277">
        <v>11</v>
      </c>
      <c r="B15" s="104">
        <v>11</v>
      </c>
      <c r="C15" s="104">
        <v>4.9809999999999999</v>
      </c>
      <c r="D15" s="99">
        <f t="shared" si="0"/>
        <v>4.9886100000000004</v>
      </c>
      <c r="E15" s="99">
        <f t="shared" si="1"/>
        <v>5.042374093868248</v>
      </c>
      <c r="F15" s="99">
        <f t="shared" si="2"/>
        <v>4.9348459061317529</v>
      </c>
      <c r="G15" s="57">
        <v>5</v>
      </c>
      <c r="O15" s="106">
        <v>13</v>
      </c>
      <c r="P15" s="106">
        <v>2.5150000000000001</v>
      </c>
      <c r="R15" s="485">
        <v>12</v>
      </c>
      <c r="S15" s="104">
        <v>4.9589999999999996</v>
      </c>
    </row>
    <row r="16" spans="1:19">
      <c r="A16" s="277">
        <v>12</v>
      </c>
      <c r="B16" s="104">
        <v>12</v>
      </c>
      <c r="C16" s="104">
        <v>4.9589999999999996</v>
      </c>
      <c r="D16" s="99">
        <f t="shared" si="0"/>
        <v>4.9886100000000004</v>
      </c>
      <c r="E16" s="99">
        <f t="shared" si="1"/>
        <v>5.042374093868248</v>
      </c>
      <c r="F16" s="99">
        <f t="shared" si="2"/>
        <v>4.9348459061317529</v>
      </c>
      <c r="G16" s="57">
        <v>5</v>
      </c>
      <c r="O16" s="106">
        <v>14</v>
      </c>
      <c r="P16" s="106">
        <v>2.59</v>
      </c>
      <c r="R16" s="485">
        <v>13</v>
      </c>
      <c r="S16" s="104">
        <v>4.9619999999999997</v>
      </c>
    </row>
    <row r="17" spans="1:19">
      <c r="A17" s="277">
        <v>13</v>
      </c>
      <c r="B17" s="104">
        <v>13</v>
      </c>
      <c r="C17" s="104">
        <v>4.9619999999999997</v>
      </c>
      <c r="D17" s="99">
        <f t="shared" si="0"/>
        <v>4.9886100000000004</v>
      </c>
      <c r="E17" s="99">
        <f t="shared" si="1"/>
        <v>5.042374093868248</v>
      </c>
      <c r="F17" s="99">
        <f t="shared" si="2"/>
        <v>4.9348459061317529</v>
      </c>
      <c r="G17" s="57">
        <v>5</v>
      </c>
      <c r="O17" s="106">
        <v>15</v>
      </c>
      <c r="P17" s="106">
        <v>2.665</v>
      </c>
      <c r="R17" s="485">
        <v>14</v>
      </c>
      <c r="S17" s="104">
        <v>4.9829999999999997</v>
      </c>
    </row>
    <row r="18" spans="1:19">
      <c r="A18" s="277">
        <v>14</v>
      </c>
      <c r="B18" s="104">
        <v>14</v>
      </c>
      <c r="C18" s="104">
        <v>4.9829999999999997</v>
      </c>
      <c r="D18" s="99">
        <f t="shared" si="0"/>
        <v>4.9886100000000004</v>
      </c>
      <c r="E18" s="99">
        <f t="shared" si="1"/>
        <v>5.042374093868248</v>
      </c>
      <c r="F18" s="99">
        <f t="shared" si="2"/>
        <v>4.9348459061317529</v>
      </c>
      <c r="G18" s="57">
        <v>5</v>
      </c>
      <c r="O18" s="106">
        <v>16</v>
      </c>
      <c r="P18" s="106">
        <v>2.74</v>
      </c>
      <c r="R18" s="485">
        <v>15</v>
      </c>
      <c r="S18" s="104">
        <v>4.8899999999999997</v>
      </c>
    </row>
    <row r="19" spans="1:19">
      <c r="A19" s="277">
        <v>15</v>
      </c>
      <c r="B19" s="104">
        <v>15</v>
      </c>
      <c r="C19" s="104">
        <v>4.8899999999999997</v>
      </c>
      <c r="D19" s="99">
        <f t="shared" si="0"/>
        <v>4.9886100000000004</v>
      </c>
      <c r="E19" s="99">
        <f t="shared" si="1"/>
        <v>5.042374093868248</v>
      </c>
      <c r="F19" s="99">
        <f t="shared" si="2"/>
        <v>4.9348459061317529</v>
      </c>
      <c r="G19" s="57">
        <v>5</v>
      </c>
      <c r="O19" s="106">
        <v>17</v>
      </c>
      <c r="P19" s="106">
        <v>2.8149999999999999</v>
      </c>
      <c r="R19" s="485">
        <v>16</v>
      </c>
      <c r="S19" s="104">
        <v>5.1660000000000004</v>
      </c>
    </row>
    <row r="20" spans="1:19">
      <c r="A20" s="277">
        <v>16</v>
      </c>
      <c r="B20" s="104">
        <v>16</v>
      </c>
      <c r="C20" s="104">
        <v>4.9715999999999996</v>
      </c>
      <c r="D20" s="99">
        <f t="shared" si="0"/>
        <v>4.9886100000000004</v>
      </c>
      <c r="E20" s="99">
        <f t="shared" si="1"/>
        <v>5.042374093868248</v>
      </c>
      <c r="F20" s="99">
        <f t="shared" si="2"/>
        <v>4.9348459061317529</v>
      </c>
      <c r="G20" s="57">
        <v>5</v>
      </c>
      <c r="O20" s="106">
        <v>18</v>
      </c>
      <c r="P20" s="106">
        <v>2.89</v>
      </c>
      <c r="R20" s="485">
        <v>17</v>
      </c>
      <c r="S20" s="104">
        <v>4.9619999999999997</v>
      </c>
    </row>
    <row r="21" spans="1:19">
      <c r="A21" s="277">
        <v>17</v>
      </c>
      <c r="B21" s="104">
        <v>17</v>
      </c>
      <c r="C21" s="104">
        <v>4.9619999999999997</v>
      </c>
      <c r="D21" s="99">
        <f t="shared" si="0"/>
        <v>4.9886100000000004</v>
      </c>
      <c r="E21" s="99">
        <f t="shared" si="1"/>
        <v>5.042374093868248</v>
      </c>
      <c r="F21" s="99">
        <f t="shared" si="2"/>
        <v>4.9348459061317529</v>
      </c>
      <c r="G21" s="57">
        <v>5</v>
      </c>
      <c r="O21" s="106">
        <v>19</v>
      </c>
      <c r="P21" s="106">
        <v>2.9649999999999999</v>
      </c>
      <c r="R21" s="485">
        <v>18</v>
      </c>
      <c r="S21" s="104">
        <v>4.9710000000000001</v>
      </c>
    </row>
    <row r="22" spans="1:19">
      <c r="A22" s="277">
        <v>18</v>
      </c>
      <c r="B22" s="104">
        <v>18</v>
      </c>
      <c r="C22" s="104">
        <v>4.9710000000000001</v>
      </c>
      <c r="D22" s="99">
        <f t="shared" si="0"/>
        <v>4.9886100000000004</v>
      </c>
      <c r="E22" s="99">
        <f t="shared" si="1"/>
        <v>5.042374093868248</v>
      </c>
      <c r="F22" s="99">
        <f t="shared" si="2"/>
        <v>4.9348459061317529</v>
      </c>
      <c r="G22" s="57">
        <v>5</v>
      </c>
      <c r="O22" s="494">
        <v>20</v>
      </c>
      <c r="P22" s="494">
        <v>3.04</v>
      </c>
      <c r="Q22" s="495"/>
      <c r="R22" s="485">
        <v>19</v>
      </c>
      <c r="S22" s="104">
        <v>4.9889999999999999</v>
      </c>
    </row>
    <row r="23" spans="1:19">
      <c r="A23" s="277">
        <v>19</v>
      </c>
      <c r="B23" s="104">
        <v>19</v>
      </c>
      <c r="C23" s="104">
        <v>4.9889999999999999</v>
      </c>
      <c r="D23" s="99">
        <f t="shared" si="0"/>
        <v>4.9886100000000004</v>
      </c>
      <c r="E23" s="99">
        <f t="shared" si="1"/>
        <v>5.042374093868248</v>
      </c>
      <c r="F23" s="99">
        <f t="shared" si="2"/>
        <v>4.9348459061317529</v>
      </c>
      <c r="G23" s="57">
        <v>5</v>
      </c>
      <c r="O23" s="106"/>
      <c r="R23" s="485">
        <v>20</v>
      </c>
      <c r="S23" s="104">
        <v>4.9889999999999999</v>
      </c>
    </row>
    <row r="24" spans="1:19">
      <c r="A24" s="277">
        <v>20</v>
      </c>
      <c r="B24" s="104">
        <v>20</v>
      </c>
      <c r="C24" s="104">
        <v>4.9889999999999999</v>
      </c>
      <c r="D24" s="99">
        <f t="shared" si="0"/>
        <v>4.9886100000000004</v>
      </c>
      <c r="E24" s="99">
        <f t="shared" si="1"/>
        <v>5.042374093868248</v>
      </c>
      <c r="F24" s="99">
        <f t="shared" si="2"/>
        <v>4.9348459061317529</v>
      </c>
      <c r="G24" s="57">
        <v>5</v>
      </c>
      <c r="O24" s="106"/>
    </row>
    <row r="25" spans="1:19">
      <c r="A25" s="277"/>
      <c r="B25" s="484" t="s">
        <v>948</v>
      </c>
      <c r="C25" s="486">
        <f>AVERAGE(C5:C24)</f>
        <v>4.9886100000000004</v>
      </c>
    </row>
    <row r="26" spans="1:19">
      <c r="B26" s="484" t="s">
        <v>354</v>
      </c>
      <c r="C26" s="487">
        <f>STDEV(C5:C24)</f>
        <v>5.3764093868247195E-2</v>
      </c>
      <c r="I26" s="100" t="s">
        <v>958</v>
      </c>
      <c r="O26" s="100" t="s">
        <v>956</v>
      </c>
      <c r="P26" s="100"/>
    </row>
    <row r="27" spans="1:19">
      <c r="O27" s="105" t="s">
        <v>462</v>
      </c>
      <c r="P27" s="105" t="s">
        <v>957</v>
      </c>
    </row>
    <row r="28" spans="1:19">
      <c r="O28" s="106">
        <v>4</v>
      </c>
      <c r="P28" s="106">
        <v>0.83099999999999996</v>
      </c>
    </row>
    <row r="29" spans="1:19">
      <c r="O29" s="106">
        <v>5</v>
      </c>
      <c r="P29" s="106">
        <v>0.71699999999999997</v>
      </c>
    </row>
    <row r="30" spans="1:19">
      <c r="O30" s="106">
        <v>6</v>
      </c>
      <c r="P30" s="106">
        <v>0.621</v>
      </c>
    </row>
    <row r="31" spans="1:19">
      <c r="O31" s="494">
        <v>7</v>
      </c>
      <c r="P31" s="494">
        <v>0.56999999999999995</v>
      </c>
    </row>
    <row r="39" spans="2:7">
      <c r="C39" s="111" t="s">
        <v>1428</v>
      </c>
    </row>
    <row r="41" spans="2:7">
      <c r="C41" s="111" t="s">
        <v>1420</v>
      </c>
      <c r="D41" s="1037">
        <f>D42-D49</f>
        <v>0.40902000000000172</v>
      </c>
      <c r="E41" s="1037">
        <f>E42-E49</f>
        <v>0.77045999999999992</v>
      </c>
      <c r="F41" s="1037">
        <f>F42-F49</f>
        <v>-8.619999999999628E-3</v>
      </c>
      <c r="G41" s="1037">
        <f>G42-G49</f>
        <v>0.50775999999999932</v>
      </c>
    </row>
    <row r="42" spans="2:7">
      <c r="C42" s="1038" t="s">
        <v>1419</v>
      </c>
      <c r="D42" s="1039">
        <v>10</v>
      </c>
      <c r="E42" s="1039">
        <v>10</v>
      </c>
      <c r="F42" s="1039">
        <v>5</v>
      </c>
      <c r="G42" s="1039">
        <v>10</v>
      </c>
    </row>
    <row r="43" spans="2:7">
      <c r="D43" s="111" t="s">
        <v>1415</v>
      </c>
      <c r="E43" s="111" t="s">
        <v>1416</v>
      </c>
      <c r="F43" s="111" t="s">
        <v>1417</v>
      </c>
      <c r="G43" s="111" t="s">
        <v>1418</v>
      </c>
    </row>
    <row r="44" spans="2:7">
      <c r="B44" s="277">
        <v>1</v>
      </c>
      <c r="D44" s="57">
        <v>9.6382999999999992</v>
      </c>
      <c r="E44" s="57">
        <v>9.2329000000000008</v>
      </c>
      <c r="F44" s="57">
        <v>5.0091000000000001</v>
      </c>
      <c r="G44" s="57">
        <v>9.4917999999999996</v>
      </c>
    </row>
    <row r="45" spans="2:7">
      <c r="B45" s="277">
        <v>2</v>
      </c>
      <c r="D45" s="57">
        <v>9.5646000000000004</v>
      </c>
      <c r="E45" s="57">
        <v>9.2009000000000007</v>
      </c>
      <c r="F45" s="57">
        <v>4.9888000000000003</v>
      </c>
      <c r="G45" s="57">
        <v>9.4946999999999999</v>
      </c>
    </row>
    <row r="46" spans="2:7">
      <c r="B46" s="277">
        <v>3</v>
      </c>
      <c r="D46" s="57">
        <v>9.5578000000000003</v>
      </c>
      <c r="E46" s="57">
        <v>9.2409999999999997</v>
      </c>
      <c r="F46" s="57">
        <v>5.0002000000000004</v>
      </c>
      <c r="G46" s="57">
        <v>9.4862000000000002</v>
      </c>
    </row>
    <row r="47" spans="2:7">
      <c r="B47" s="277">
        <v>4</v>
      </c>
      <c r="D47" s="57">
        <v>9.5922000000000001</v>
      </c>
      <c r="E47" s="57">
        <v>9.1929999999999996</v>
      </c>
      <c r="F47" s="57">
        <v>5.008</v>
      </c>
      <c r="G47" s="57">
        <v>9.4939999999999998</v>
      </c>
    </row>
    <row r="48" spans="2:7">
      <c r="B48" s="277">
        <v>5</v>
      </c>
      <c r="D48" s="57">
        <v>9.6020000000000003</v>
      </c>
      <c r="E48" s="57">
        <v>9.2798999999999996</v>
      </c>
      <c r="F48" s="57">
        <v>5.0369999999999999</v>
      </c>
      <c r="G48" s="57">
        <v>9.4945000000000004</v>
      </c>
    </row>
    <row r="49" spans="2:7">
      <c r="C49" s="111" t="s">
        <v>418</v>
      </c>
      <c r="D49" s="1035">
        <f>AVERAGE(D44:D48)</f>
        <v>9.5909799999999983</v>
      </c>
      <c r="E49" s="1035">
        <f>AVERAGE(E44:E48)</f>
        <v>9.2295400000000001</v>
      </c>
      <c r="F49" s="1035">
        <f>AVERAGE(F44:F48)</f>
        <v>5.0086199999999996</v>
      </c>
      <c r="G49" s="1035">
        <f>AVERAGE(G44:G48)</f>
        <v>9.4922400000000007</v>
      </c>
    </row>
    <row r="50" spans="2:7">
      <c r="C50" s="111" t="s">
        <v>354</v>
      </c>
      <c r="D50" s="1036">
        <f>STDEV(D44:D48)</f>
        <v>3.2244875561862112E-2</v>
      </c>
      <c r="E50" s="1036">
        <f>STDEV(E44:E48)</f>
        <v>3.4764105051043465E-2</v>
      </c>
      <c r="F50" s="1036">
        <f>STDEV(F44:F48)</f>
        <v>1.7816902087624372E-2</v>
      </c>
      <c r="G50" s="1036">
        <f>STDEV(G44:G48)</f>
        <v>3.5683329441070465E-3</v>
      </c>
    </row>
    <row r="51" spans="2:7">
      <c r="C51" s="111" t="s">
        <v>1421</v>
      </c>
      <c r="D51" s="57">
        <f>((D49-D42)*SQRT($B$48))/D50</f>
        <v>-28.364089121767751</v>
      </c>
      <c r="E51" s="57">
        <f>((E49-E42)*SQRT($B$48))/E50</f>
        <v>-49.556890114528549</v>
      </c>
      <c r="F51" s="57">
        <f>((F49-F42)*SQRT($B$48))/F50</f>
        <v>1.081832625630003</v>
      </c>
      <c r="G51" s="57">
        <f>((G49-G42)*SQRT($B$48))/G50</f>
        <v>-318.18383935566726</v>
      </c>
    </row>
    <row r="55" spans="2:7">
      <c r="C55" s="111" t="s">
        <v>1420</v>
      </c>
      <c r="D55" s="1037">
        <f>D56-D63</f>
        <v>0.18741999999999948</v>
      </c>
      <c r="E55" s="1037">
        <f>E56-E63</f>
        <v>0.42212000000000138</v>
      </c>
      <c r="F55" s="1037">
        <f>F56-F63</f>
        <v>0.7870399999999993</v>
      </c>
      <c r="G55" s="1037">
        <f>G56-G63</f>
        <v>-1.7199999999997218E-3</v>
      </c>
    </row>
    <row r="56" spans="2:7">
      <c r="C56" s="1038" t="s">
        <v>1419</v>
      </c>
      <c r="D56" s="1039">
        <v>10</v>
      </c>
      <c r="E56" s="1039">
        <v>10</v>
      </c>
      <c r="F56" s="1039">
        <v>10</v>
      </c>
      <c r="G56" s="1039">
        <v>5.0140000000000002</v>
      </c>
    </row>
    <row r="57" spans="2:7">
      <c r="D57" s="111" t="s">
        <v>1422</v>
      </c>
      <c r="E57" s="111" t="s">
        <v>1423</v>
      </c>
      <c r="F57" s="111" t="s">
        <v>1424</v>
      </c>
      <c r="G57" s="111" t="s">
        <v>1425</v>
      </c>
    </row>
    <row r="58" spans="2:7">
      <c r="B58" s="277">
        <v>1</v>
      </c>
      <c r="D58" s="57">
        <v>9.8228000000000009</v>
      </c>
      <c r="E58" s="57">
        <v>9.5968</v>
      </c>
      <c r="F58" s="57">
        <v>9.2049000000000003</v>
      </c>
      <c r="G58" s="163">
        <v>5.0157999999999996</v>
      </c>
    </row>
    <row r="59" spans="2:7">
      <c r="B59" s="277">
        <v>2</v>
      </c>
      <c r="D59" s="57">
        <v>9.8371999999999993</v>
      </c>
      <c r="E59" s="57">
        <v>9.6030999999999995</v>
      </c>
      <c r="F59" s="57">
        <v>9.2177000000000007</v>
      </c>
      <c r="G59" s="163">
        <v>5.0118999999999998</v>
      </c>
    </row>
    <row r="60" spans="2:7">
      <c r="B60" s="277">
        <v>3</v>
      </c>
      <c r="D60" s="57">
        <v>9.8519000000000005</v>
      </c>
      <c r="E60" s="57">
        <v>9.5672999999999995</v>
      </c>
      <c r="F60" s="57">
        <v>9.2002000000000006</v>
      </c>
      <c r="G60" s="163">
        <v>5.0193000000000003</v>
      </c>
    </row>
    <row r="61" spans="2:7">
      <c r="B61" s="277">
        <v>4</v>
      </c>
      <c r="D61" s="57">
        <v>9.8035999999999994</v>
      </c>
      <c r="E61" s="57">
        <v>9.5406999999999993</v>
      </c>
      <c r="F61" s="57">
        <v>9.2354000000000003</v>
      </c>
      <c r="G61" s="163">
        <v>5.0197000000000003</v>
      </c>
    </row>
    <row r="62" spans="2:7">
      <c r="B62" s="277">
        <v>5</v>
      </c>
      <c r="D62" s="57">
        <v>9.7474000000000007</v>
      </c>
      <c r="E62" s="57">
        <v>9.5815000000000001</v>
      </c>
      <c r="F62" s="57">
        <v>9.2065999999999999</v>
      </c>
      <c r="G62" s="163">
        <v>5.0118999999999998</v>
      </c>
    </row>
    <row r="63" spans="2:7">
      <c r="C63" s="111" t="s">
        <v>418</v>
      </c>
      <c r="D63" s="1035">
        <f>AVERAGE(D58:D62)</f>
        <v>9.8125800000000005</v>
      </c>
      <c r="E63" s="1035">
        <f>AVERAGE(E58:E62)</f>
        <v>9.5778799999999986</v>
      </c>
      <c r="F63" s="1035">
        <f>AVERAGE(F58:F62)</f>
        <v>9.2129600000000007</v>
      </c>
      <c r="G63" s="1035">
        <f>AVERAGE(G58:G62)</f>
        <v>5.01572</v>
      </c>
    </row>
    <row r="64" spans="2:7">
      <c r="C64" s="111" t="s">
        <v>354</v>
      </c>
      <c r="D64" s="1036">
        <f>STDEV(D58:D62)</f>
        <v>4.0576249210590977E-2</v>
      </c>
      <c r="E64" s="1036">
        <f>STDEV(E58:E62)</f>
        <v>2.5007039009047233E-2</v>
      </c>
      <c r="F64" s="1036">
        <f>STDEV(F58:F62)</f>
        <v>1.4091238412573962E-2</v>
      </c>
      <c r="G64" s="1036">
        <v>0.02</v>
      </c>
    </row>
    <row r="65" spans="3:10">
      <c r="C65" s="111" t="s">
        <v>1421</v>
      </c>
      <c r="D65" s="57">
        <f>(D63-D56)*SQRT($B$62)/D64</f>
        <v>-10.328304574628415</v>
      </c>
      <c r="E65" s="57">
        <f>(E63-E56)*SQRT($B$62)/E64</f>
        <v>-37.744933109462785</v>
      </c>
      <c r="F65" s="57">
        <f>(F63-F56)*SQRT($B$62)/F64</f>
        <v>-124.89143178792951</v>
      </c>
      <c r="G65" s="57">
        <f>((G63-G56)*SQRT($B$62))/G64</f>
        <v>0.19230184606495082</v>
      </c>
      <c r="I65" s="111" t="s">
        <v>1426</v>
      </c>
      <c r="J65" s="57">
        <v>2.78</v>
      </c>
    </row>
    <row r="67" spans="3:10">
      <c r="D67" s="57">
        <f>D64*D64</f>
        <v>1.6464319999999848E-3</v>
      </c>
      <c r="E67" s="57">
        <f>E64*E64</f>
        <v>6.2535200000001E-4</v>
      </c>
      <c r="F67" s="57">
        <f>F64*F64</f>
        <v>1.9856299999999994E-4</v>
      </c>
      <c r="G67" s="57">
        <f>G64*G64</f>
        <v>4.0000000000000002E-4</v>
      </c>
    </row>
    <row r="69" spans="3:10">
      <c r="D69" s="111" t="s">
        <v>1427</v>
      </c>
      <c r="E69" s="57">
        <f>D67/G67</f>
        <v>4.116079999999962</v>
      </c>
    </row>
    <row r="681" spans="22:22">
      <c r="V681" s="57" t="s">
        <v>193</v>
      </c>
    </row>
  </sheetData>
  <dataConsolidate/>
  <mergeCells count="1">
    <mergeCell ref="A1:J1"/>
  </mergeCells>
  <phoneticPr fontId="28" type="noConversion"/>
  <conditionalFormatting sqref="E3">
    <cfRule type="cellIs" dxfId="14" priority="1" stopIfTrue="1" operator="lessThan">
      <formula>$P$7</formula>
    </cfRule>
    <cfRule type="cellIs" dxfId="13" priority="2" stopIfTrue="1" operator="greaterThan">
      <formula>$P$7</formula>
    </cfRule>
  </conditionalFormatting>
  <pageMargins left="0.75" right="0.75" top="1" bottom="1" header="0.5" footer="0.5"/>
  <pageSetup orientation="portrait" r:id="rId1"/>
  <headerFooter alignWithMargins="0"/>
  <drawing r:id="rId2"/>
  <legacyDrawing r:id="rId3"/>
  <oleObjects>
    <oleObject progId="Equation.3" shapeId="67594" r:id="rId4"/>
    <oleObject progId="Equation.3" shapeId="67595" r:id="rId5"/>
  </oleObjects>
  <controls>
    <control shapeId="67588" r:id="rId6" name="SpinButton1"/>
  </controls>
</worksheet>
</file>

<file path=xl/worksheets/sheet31.xml><?xml version="1.0" encoding="utf-8"?>
<worksheet xmlns="http://schemas.openxmlformats.org/spreadsheetml/2006/main" xmlns:r="http://schemas.openxmlformats.org/officeDocument/2006/relationships">
  <sheetPr codeName="Sheet36">
    <tabColor theme="7" tint="0.39997558519241921"/>
  </sheetPr>
  <dimension ref="A1:V681"/>
  <sheetViews>
    <sheetView workbookViewId="0">
      <selection activeCell="C24" sqref="C24"/>
    </sheetView>
  </sheetViews>
  <sheetFormatPr defaultRowHeight="12.75"/>
  <cols>
    <col min="2" max="2" width="12.1640625" bestFit="1" customWidth="1"/>
    <col min="3" max="3" width="9.6640625" bestFit="1" customWidth="1"/>
    <col min="8" max="8" width="9.6640625" bestFit="1" customWidth="1"/>
    <col min="9" max="9" width="10.33203125" bestFit="1" customWidth="1"/>
    <col min="10" max="11" width="9.5" bestFit="1" customWidth="1"/>
    <col min="13" max="13" width="9.6640625" bestFit="1" customWidth="1"/>
  </cols>
  <sheetData>
    <row r="1" spans="1:11" ht="18">
      <c r="A1" s="1529" t="s">
        <v>1555</v>
      </c>
      <c r="B1" s="1529"/>
      <c r="C1" s="1529"/>
      <c r="D1" s="1529"/>
      <c r="E1" s="1529"/>
      <c r="F1" s="1529"/>
    </row>
    <row r="2" spans="1:11">
      <c r="G2" t="s">
        <v>953</v>
      </c>
    </row>
    <row r="7" spans="1:11">
      <c r="H7" t="s">
        <v>645</v>
      </c>
      <c r="I7" t="s">
        <v>949</v>
      </c>
      <c r="J7" t="s">
        <v>950</v>
      </c>
    </row>
    <row r="8" spans="1:11">
      <c r="H8">
        <v>100</v>
      </c>
      <c r="I8">
        <f>2^(1-(0.5*LOG(H8)))</f>
        <v>1</v>
      </c>
      <c r="J8">
        <f>-I8</f>
        <v>-1</v>
      </c>
      <c r="K8">
        <f>0.02*(I8^0.8495)</f>
        <v>0.02</v>
      </c>
    </row>
    <row r="9" spans="1:11">
      <c r="H9">
        <v>0.1</v>
      </c>
      <c r="I9">
        <f t="shared" ref="I9:I17" si="0">2^(1-(0.5*LOG(H9)))</f>
        <v>2.8284271247461898</v>
      </c>
      <c r="J9">
        <f t="shared" ref="J9:J17" si="1">-I9</f>
        <v>-2.8284271247461898</v>
      </c>
      <c r="K9">
        <f t="shared" ref="K9:K18" si="2">0.02*(I9^0.8495)</f>
        <v>4.8374608988030143E-2</v>
      </c>
    </row>
    <row r="10" spans="1:11">
      <c r="H10">
        <v>1E-3</v>
      </c>
      <c r="I10">
        <f t="shared" si="0"/>
        <v>5.6568542494923806</v>
      </c>
      <c r="J10">
        <f t="shared" si="1"/>
        <v>-5.6568542494923806</v>
      </c>
      <c r="K10">
        <f t="shared" si="2"/>
        <v>8.7165063113845587E-2</v>
      </c>
    </row>
    <row r="11" spans="1:11">
      <c r="H11" s="489">
        <v>1E-4</v>
      </c>
      <c r="I11">
        <f t="shared" si="0"/>
        <v>8</v>
      </c>
      <c r="J11">
        <f t="shared" si="1"/>
        <v>-8</v>
      </c>
      <c r="K11">
        <f t="shared" si="2"/>
        <v>0.11700513973724032</v>
      </c>
    </row>
    <row r="12" spans="1:11">
      <c r="H12" s="489">
        <v>1.0000000000000001E-5</v>
      </c>
      <c r="I12">
        <f t="shared" si="0"/>
        <v>11.313708498984759</v>
      </c>
      <c r="J12">
        <f t="shared" si="1"/>
        <v>-11.313708498984759</v>
      </c>
      <c r="K12">
        <f t="shared" si="2"/>
        <v>0.15706066439773547</v>
      </c>
    </row>
    <row r="13" spans="1:11">
      <c r="H13" s="489">
        <v>9.9999999999999995E-7</v>
      </c>
      <c r="I13">
        <f t="shared" si="0"/>
        <v>16</v>
      </c>
      <c r="J13">
        <f t="shared" si="1"/>
        <v>-16</v>
      </c>
      <c r="K13">
        <f t="shared" si="2"/>
        <v>0.21082879227746243</v>
      </c>
    </row>
    <row r="14" spans="1:11">
      <c r="H14" s="489">
        <v>9.9999999999999995E-8</v>
      </c>
      <c r="I14" s="489">
        <f>2^(1-(0.5*LOG(H14)))</f>
        <v>22.627416997969519</v>
      </c>
      <c r="J14">
        <f t="shared" si="1"/>
        <v>-22.627416997969519</v>
      </c>
      <c r="K14">
        <f t="shared" si="2"/>
        <v>0.2830038942189414</v>
      </c>
    </row>
    <row r="15" spans="1:11">
      <c r="H15" s="489">
        <v>1E-8</v>
      </c>
      <c r="I15" s="489">
        <f>2^(1-(0.5*LOG(H15)))</f>
        <v>32</v>
      </c>
      <c r="J15">
        <f t="shared" si="1"/>
        <v>-32</v>
      </c>
      <c r="K15">
        <f t="shared" si="2"/>
        <v>0.37988741138203408</v>
      </c>
    </row>
    <row r="16" spans="1:11">
      <c r="H16">
        <v>1.0000000000000001E-9</v>
      </c>
      <c r="I16">
        <f t="shared" si="0"/>
        <v>45.254833995939045</v>
      </c>
      <c r="J16">
        <f t="shared" si="1"/>
        <v>-45.254833995939045</v>
      </c>
      <c r="K16">
        <f t="shared" si="2"/>
        <v>0.50993801949204365</v>
      </c>
    </row>
    <row r="17" spans="2:11">
      <c r="H17">
        <v>1E-10</v>
      </c>
      <c r="I17">
        <f t="shared" si="0"/>
        <v>64</v>
      </c>
      <c r="J17">
        <f t="shared" si="1"/>
        <v>-64</v>
      </c>
      <c r="K17">
        <f t="shared" si="2"/>
        <v>0.68451013624655677</v>
      </c>
    </row>
    <row r="18" spans="2:11">
      <c r="H18">
        <v>9.9999999999999998E-13</v>
      </c>
      <c r="I18">
        <f>2^(1-(0.5*LOG(H18)))</f>
        <v>128</v>
      </c>
      <c r="J18">
        <f>-I18</f>
        <v>-128</v>
      </c>
      <c r="K18">
        <f t="shared" si="2"/>
        <v>1.2334026150529045</v>
      </c>
    </row>
    <row r="22" spans="2:11" ht="13.5" thickBot="1">
      <c r="C22">
        <v>9</v>
      </c>
    </row>
    <row r="23" spans="2:11" ht="13.5" thickBot="1">
      <c r="B23" s="490" t="s">
        <v>951</v>
      </c>
      <c r="C23" s="492">
        <f>POWER(10,-C22)</f>
        <v>1.0000000000000001E-9</v>
      </c>
    </row>
    <row r="24" spans="2:11">
      <c r="B24" s="490" t="s">
        <v>952</v>
      </c>
      <c r="C24" s="491">
        <f>2^(1-(0.5*LOG(C23)))</f>
        <v>45.254833995939045</v>
      </c>
    </row>
    <row r="25" spans="2:11">
      <c r="C25" s="755">
        <f>-C24</f>
        <v>-45.254833995939045</v>
      </c>
    </row>
    <row r="681" spans="22:22">
      <c r="V681" t="s">
        <v>193</v>
      </c>
    </row>
  </sheetData>
  <mergeCells count="1">
    <mergeCell ref="A1:F1"/>
  </mergeCells>
  <phoneticPr fontId="25" type="noConversion"/>
  <pageMargins left="0.75" right="0.75" top="1" bottom="1" header="0.5" footer="0.5"/>
  <pageSetup orientation="portrait" r:id="rId1"/>
  <headerFooter alignWithMargins="0"/>
  <drawing r:id="rId2"/>
  <legacyDrawing r:id="rId3"/>
  <controls>
    <control shapeId="69635" r:id="rId4" name="SpinButton1"/>
  </controls>
</worksheet>
</file>

<file path=xl/worksheets/sheet32.xml><?xml version="1.0" encoding="utf-8"?>
<worksheet xmlns="http://schemas.openxmlformats.org/spreadsheetml/2006/main" xmlns:r="http://schemas.openxmlformats.org/officeDocument/2006/relationships">
  <sheetPr codeName="Sheet14">
    <tabColor theme="7" tint="0.39997558519241921"/>
  </sheetPr>
  <dimension ref="A1:AA23913"/>
  <sheetViews>
    <sheetView workbookViewId="0">
      <selection activeCell="R11" sqref="R11"/>
    </sheetView>
  </sheetViews>
  <sheetFormatPr defaultRowHeight="12.75"/>
  <cols>
    <col min="12" max="12" width="32.1640625" customWidth="1"/>
    <col min="13" max="13" width="10.5" customWidth="1"/>
    <col min="14" max="14" width="8.5" customWidth="1"/>
    <col min="15" max="15" width="11.5" customWidth="1"/>
    <col min="17" max="17" width="11.33203125" customWidth="1"/>
  </cols>
  <sheetData>
    <row r="1" spans="1:20" ht="18">
      <c r="A1" s="1529" t="s">
        <v>809</v>
      </c>
      <c r="B1" s="1529"/>
      <c r="C1" s="1529"/>
      <c r="D1" s="1529"/>
      <c r="E1" s="1529"/>
      <c r="F1" s="1529"/>
      <c r="G1" s="1529"/>
      <c r="H1" s="1529"/>
      <c r="I1" s="1529"/>
      <c r="M1" s="482"/>
      <c r="N1" s="482"/>
      <c r="O1" s="482"/>
      <c r="P1" s="482"/>
      <c r="Q1" s="482"/>
      <c r="R1" s="482"/>
      <c r="S1" s="482"/>
      <c r="T1" s="482"/>
    </row>
    <row r="2" spans="1:20">
      <c r="L2" t="s">
        <v>720</v>
      </c>
    </row>
    <row r="3" spans="1:20">
      <c r="L3" t="s">
        <v>721</v>
      </c>
    </row>
    <row r="4" spans="1:20">
      <c r="L4" t="s">
        <v>722</v>
      </c>
    </row>
    <row r="5" spans="1:20">
      <c r="N5" s="1594" t="s">
        <v>1206</v>
      </c>
      <c r="O5" s="1594"/>
      <c r="P5" s="325">
        <v>4</v>
      </c>
    </row>
    <row r="6" spans="1:20">
      <c r="L6" t="s">
        <v>723</v>
      </c>
    </row>
    <row r="7" spans="1:20">
      <c r="L7" t="s">
        <v>724</v>
      </c>
      <c r="M7" t="s">
        <v>725</v>
      </c>
    </row>
    <row r="8" spans="1:20">
      <c r="L8" t="s">
        <v>726</v>
      </c>
    </row>
    <row r="9" spans="1:20">
      <c r="L9" t="s">
        <v>727</v>
      </c>
    </row>
    <row r="10" spans="1:20">
      <c r="L10" t="s">
        <v>728</v>
      </c>
      <c r="M10" t="s">
        <v>729</v>
      </c>
    </row>
    <row r="11" spans="1:20">
      <c r="O11" s="378" t="s">
        <v>807</v>
      </c>
      <c r="P11" s="378" t="s">
        <v>808</v>
      </c>
      <c r="Q11" s="378"/>
    </row>
    <row r="12" spans="1:20">
      <c r="L12">
        <v>11416</v>
      </c>
      <c r="M12">
        <f>L12-11000</f>
        <v>416</v>
      </c>
      <c r="O12">
        <v>400</v>
      </c>
      <c r="P12" t="e">
        <v>#N/A</v>
      </c>
    </row>
    <row r="13" spans="1:20">
      <c r="L13">
        <v>11388</v>
      </c>
      <c r="M13">
        <f t="shared" ref="M13:M76" si="0">L13-11000</f>
        <v>388</v>
      </c>
      <c r="O13">
        <v>436</v>
      </c>
      <c r="P13" t="e">
        <v>#N/A</v>
      </c>
    </row>
    <row r="14" spans="1:20">
      <c r="L14">
        <v>11400</v>
      </c>
      <c r="M14">
        <f t="shared" si="0"/>
        <v>400</v>
      </c>
      <c r="O14">
        <v>416</v>
      </c>
      <c r="P14" t="e">
        <v>#N/A</v>
      </c>
    </row>
    <row r="15" spans="1:20">
      <c r="L15">
        <v>11372</v>
      </c>
      <c r="M15">
        <v>46</v>
      </c>
      <c r="O15">
        <v>456</v>
      </c>
      <c r="P15" t="e">
        <v>#N/A</v>
      </c>
      <c r="T15">
        <f>MEDIAN(O12:O15)</f>
        <v>426</v>
      </c>
    </row>
    <row r="16" spans="1:20">
      <c r="L16">
        <v>11400</v>
      </c>
      <c r="M16">
        <f t="shared" si="0"/>
        <v>400</v>
      </c>
      <c r="N16">
        <v>1</v>
      </c>
      <c r="O16" s="890">
        <v>372</v>
      </c>
      <c r="P16" t="e">
        <v>#N/A</v>
      </c>
      <c r="Q16">
        <f>O16*$P$5*0.1</f>
        <v>148.80000000000001</v>
      </c>
      <c r="T16">
        <f>MEDIAN(O13:O16)</f>
        <v>426</v>
      </c>
    </row>
    <row r="17" spans="12:20">
      <c r="L17">
        <v>11364</v>
      </c>
      <c r="M17">
        <f t="shared" si="0"/>
        <v>364</v>
      </c>
      <c r="N17">
        <v>2</v>
      </c>
      <c r="O17" s="890">
        <v>452</v>
      </c>
      <c r="P17" t="e">
        <v>#N/A</v>
      </c>
      <c r="Q17">
        <f t="shared" ref="Q17:Q51" si="1">O17*$P$5*0.1</f>
        <v>180.8</v>
      </c>
      <c r="T17">
        <f t="shared" ref="T17:T80" si="2">MEDIAN(O14:O17)</f>
        <v>434</v>
      </c>
    </row>
    <row r="18" spans="12:20">
      <c r="L18">
        <v>11400</v>
      </c>
      <c r="M18">
        <f t="shared" si="0"/>
        <v>400</v>
      </c>
      <c r="N18">
        <v>3</v>
      </c>
      <c r="O18" s="890">
        <v>376</v>
      </c>
      <c r="P18" t="e">
        <v>#N/A</v>
      </c>
      <c r="Q18">
        <f t="shared" si="1"/>
        <v>150.4</v>
      </c>
      <c r="T18">
        <f t="shared" si="2"/>
        <v>414</v>
      </c>
    </row>
    <row r="19" spans="12:20">
      <c r="L19">
        <v>11396</v>
      </c>
      <c r="M19">
        <f t="shared" si="0"/>
        <v>396</v>
      </c>
      <c r="N19">
        <v>4</v>
      </c>
      <c r="O19" s="890">
        <v>420</v>
      </c>
      <c r="P19" s="891">
        <f>AVERAGE(O12:O19)</f>
        <v>416</v>
      </c>
      <c r="Q19">
        <f t="shared" si="1"/>
        <v>168</v>
      </c>
      <c r="T19">
        <f t="shared" si="2"/>
        <v>398</v>
      </c>
    </row>
    <row r="20" spans="12:20">
      <c r="L20">
        <v>11412</v>
      </c>
      <c r="M20">
        <f t="shared" si="0"/>
        <v>412</v>
      </c>
      <c r="N20">
        <v>5</v>
      </c>
      <c r="O20" s="890">
        <v>412</v>
      </c>
      <c r="P20" s="891">
        <f>AVERAGE(O13:O20)</f>
        <v>417.5</v>
      </c>
      <c r="Q20">
        <f t="shared" si="1"/>
        <v>164.8</v>
      </c>
      <c r="R20" t="s">
        <v>810</v>
      </c>
      <c r="S20" t="s">
        <v>811</v>
      </c>
      <c r="T20">
        <f t="shared" si="2"/>
        <v>416</v>
      </c>
    </row>
    <row r="21" spans="12:20">
      <c r="L21">
        <v>11376</v>
      </c>
      <c r="M21">
        <f t="shared" si="0"/>
        <v>376</v>
      </c>
      <c r="N21">
        <v>6</v>
      </c>
      <c r="O21" s="890">
        <v>420</v>
      </c>
      <c r="P21" s="891">
        <f t="shared" ref="P21:P50" si="3">AVERAGE(O14:O21)</f>
        <v>415.5</v>
      </c>
      <c r="Q21">
        <f t="shared" si="1"/>
        <v>168</v>
      </c>
      <c r="R21">
        <v>340</v>
      </c>
      <c r="S21">
        <f>R21+$P$5</f>
        <v>344</v>
      </c>
      <c r="T21">
        <f t="shared" si="2"/>
        <v>416</v>
      </c>
    </row>
    <row r="22" spans="12:20">
      <c r="L22">
        <v>11444</v>
      </c>
      <c r="M22">
        <f t="shared" si="0"/>
        <v>444</v>
      </c>
      <c r="N22">
        <v>7</v>
      </c>
      <c r="O22" s="890">
        <v>388</v>
      </c>
      <c r="P22" s="891">
        <f t="shared" si="3"/>
        <v>412</v>
      </c>
      <c r="Q22">
        <f t="shared" si="1"/>
        <v>155.20000000000002</v>
      </c>
      <c r="R22">
        <v>350</v>
      </c>
      <c r="S22">
        <f t="shared" ref="S22:S37" si="4">R22+$P$5</f>
        <v>354</v>
      </c>
      <c r="T22">
        <f t="shared" si="2"/>
        <v>416</v>
      </c>
    </row>
    <row r="23" spans="12:20">
      <c r="L23">
        <v>11384</v>
      </c>
      <c r="M23">
        <f t="shared" si="0"/>
        <v>384</v>
      </c>
      <c r="N23">
        <v>8</v>
      </c>
      <c r="O23" s="890">
        <v>436</v>
      </c>
      <c r="P23" s="891">
        <f t="shared" si="3"/>
        <v>409.5</v>
      </c>
      <c r="Q23">
        <f t="shared" si="1"/>
        <v>174.4</v>
      </c>
      <c r="R23">
        <v>360</v>
      </c>
      <c r="S23">
        <f t="shared" si="4"/>
        <v>364</v>
      </c>
      <c r="T23">
        <f t="shared" si="2"/>
        <v>416</v>
      </c>
    </row>
    <row r="24" spans="12:20">
      <c r="L24">
        <v>11408</v>
      </c>
      <c r="M24">
        <f t="shared" si="0"/>
        <v>408</v>
      </c>
      <c r="N24">
        <v>9</v>
      </c>
      <c r="O24" s="890">
        <v>376</v>
      </c>
      <c r="P24" s="891">
        <f t="shared" si="3"/>
        <v>410</v>
      </c>
      <c r="Q24">
        <f t="shared" si="1"/>
        <v>150.4</v>
      </c>
      <c r="R24">
        <v>370</v>
      </c>
      <c r="S24">
        <f t="shared" si="4"/>
        <v>374</v>
      </c>
      <c r="T24">
        <f t="shared" si="2"/>
        <v>404</v>
      </c>
    </row>
    <row r="25" spans="12:20">
      <c r="L25">
        <v>11332</v>
      </c>
      <c r="M25">
        <f t="shared" si="0"/>
        <v>332</v>
      </c>
      <c r="N25">
        <v>10</v>
      </c>
      <c r="O25" s="890">
        <v>432</v>
      </c>
      <c r="P25" s="891">
        <f t="shared" si="3"/>
        <v>407.5</v>
      </c>
      <c r="Q25">
        <f t="shared" si="1"/>
        <v>172.8</v>
      </c>
      <c r="R25">
        <v>380</v>
      </c>
      <c r="S25">
        <f t="shared" si="4"/>
        <v>384</v>
      </c>
      <c r="T25">
        <f t="shared" si="2"/>
        <v>410</v>
      </c>
    </row>
    <row r="26" spans="12:20">
      <c r="L26">
        <v>11440</v>
      </c>
      <c r="M26">
        <f t="shared" si="0"/>
        <v>440</v>
      </c>
      <c r="N26">
        <v>11</v>
      </c>
      <c r="O26" s="890">
        <v>416</v>
      </c>
      <c r="P26" s="891">
        <f t="shared" si="3"/>
        <v>412.5</v>
      </c>
      <c r="Q26">
        <f t="shared" si="1"/>
        <v>166.4</v>
      </c>
      <c r="R26">
        <v>390</v>
      </c>
      <c r="S26">
        <f t="shared" si="4"/>
        <v>394</v>
      </c>
      <c r="T26">
        <f t="shared" si="2"/>
        <v>424</v>
      </c>
    </row>
    <row r="27" spans="12:20">
      <c r="L27">
        <v>11328</v>
      </c>
      <c r="M27">
        <f t="shared" si="0"/>
        <v>328</v>
      </c>
      <c r="N27">
        <v>12</v>
      </c>
      <c r="O27" s="890">
        <v>424</v>
      </c>
      <c r="P27" s="891">
        <f t="shared" si="3"/>
        <v>413</v>
      </c>
      <c r="Q27">
        <f t="shared" si="1"/>
        <v>169.60000000000002</v>
      </c>
      <c r="R27">
        <v>400</v>
      </c>
      <c r="S27">
        <f t="shared" si="4"/>
        <v>404</v>
      </c>
      <c r="T27">
        <f t="shared" si="2"/>
        <v>420</v>
      </c>
    </row>
    <row r="28" spans="12:20">
      <c r="L28">
        <v>11432</v>
      </c>
      <c r="M28">
        <f t="shared" si="0"/>
        <v>432</v>
      </c>
      <c r="N28">
        <v>13</v>
      </c>
      <c r="O28" s="890">
        <v>352</v>
      </c>
      <c r="P28" s="891">
        <f t="shared" si="3"/>
        <v>405.5</v>
      </c>
      <c r="Q28">
        <f t="shared" si="1"/>
        <v>140.80000000000001</v>
      </c>
      <c r="R28">
        <v>410</v>
      </c>
      <c r="S28">
        <f t="shared" si="4"/>
        <v>414</v>
      </c>
      <c r="T28">
        <f t="shared" si="2"/>
        <v>420</v>
      </c>
    </row>
    <row r="29" spans="12:20">
      <c r="L29">
        <v>11380</v>
      </c>
      <c r="M29">
        <f t="shared" si="0"/>
        <v>380</v>
      </c>
      <c r="N29">
        <v>14</v>
      </c>
      <c r="O29" s="890">
        <v>424</v>
      </c>
      <c r="P29" s="891">
        <f t="shared" si="3"/>
        <v>406</v>
      </c>
      <c r="Q29">
        <f t="shared" si="1"/>
        <v>169.60000000000002</v>
      </c>
      <c r="R29">
        <v>420</v>
      </c>
      <c r="S29">
        <f t="shared" si="4"/>
        <v>424</v>
      </c>
      <c r="T29">
        <f t="shared" si="2"/>
        <v>420</v>
      </c>
    </row>
    <row r="30" spans="12:20">
      <c r="L30">
        <v>11412</v>
      </c>
      <c r="M30">
        <f t="shared" si="0"/>
        <v>412</v>
      </c>
      <c r="N30">
        <v>15</v>
      </c>
      <c r="O30" s="890">
        <v>376</v>
      </c>
      <c r="P30" s="891">
        <f t="shared" si="3"/>
        <v>404.5</v>
      </c>
      <c r="Q30">
        <f t="shared" si="1"/>
        <v>150.4</v>
      </c>
      <c r="R30">
        <v>430</v>
      </c>
      <c r="S30">
        <f t="shared" si="4"/>
        <v>434</v>
      </c>
      <c r="T30">
        <f t="shared" si="2"/>
        <v>400</v>
      </c>
    </row>
    <row r="31" spans="12:20">
      <c r="L31">
        <v>11340</v>
      </c>
      <c r="M31">
        <f t="shared" si="0"/>
        <v>340</v>
      </c>
      <c r="N31">
        <v>16</v>
      </c>
      <c r="O31" s="890">
        <v>448</v>
      </c>
      <c r="P31" s="891">
        <f t="shared" si="3"/>
        <v>406</v>
      </c>
      <c r="Q31">
        <f t="shared" si="1"/>
        <v>179.20000000000002</v>
      </c>
      <c r="R31">
        <v>440</v>
      </c>
      <c r="S31">
        <f t="shared" si="4"/>
        <v>444</v>
      </c>
      <c r="T31">
        <f t="shared" si="2"/>
        <v>400</v>
      </c>
    </row>
    <row r="32" spans="12:20">
      <c r="L32">
        <v>11424</v>
      </c>
      <c r="M32">
        <f t="shared" si="0"/>
        <v>424</v>
      </c>
      <c r="N32">
        <v>17</v>
      </c>
      <c r="O32" s="890">
        <v>372</v>
      </c>
      <c r="P32" s="891">
        <f t="shared" si="3"/>
        <v>405.5</v>
      </c>
      <c r="Q32">
        <f t="shared" si="1"/>
        <v>148.80000000000001</v>
      </c>
      <c r="R32">
        <v>450</v>
      </c>
      <c r="S32">
        <f t="shared" si="4"/>
        <v>454</v>
      </c>
      <c r="T32">
        <f t="shared" si="2"/>
        <v>400</v>
      </c>
    </row>
    <row r="33" spans="12:20">
      <c r="L33">
        <v>11348</v>
      </c>
      <c r="M33">
        <f t="shared" si="0"/>
        <v>348</v>
      </c>
      <c r="N33">
        <v>18</v>
      </c>
      <c r="O33" s="890">
        <v>448</v>
      </c>
      <c r="P33" s="891">
        <f t="shared" si="3"/>
        <v>407.5</v>
      </c>
      <c r="Q33">
        <f t="shared" si="1"/>
        <v>179.20000000000002</v>
      </c>
      <c r="R33">
        <v>460</v>
      </c>
      <c r="S33">
        <f t="shared" si="4"/>
        <v>464</v>
      </c>
      <c r="T33">
        <f t="shared" si="2"/>
        <v>412</v>
      </c>
    </row>
    <row r="34" spans="12:20">
      <c r="L34">
        <v>11460</v>
      </c>
      <c r="M34">
        <f t="shared" si="0"/>
        <v>460</v>
      </c>
      <c r="N34">
        <v>19</v>
      </c>
      <c r="O34" s="890">
        <v>384</v>
      </c>
      <c r="P34" s="891">
        <f t="shared" si="3"/>
        <v>403.5</v>
      </c>
      <c r="Q34">
        <f t="shared" si="1"/>
        <v>153.60000000000002</v>
      </c>
      <c r="R34">
        <v>470</v>
      </c>
      <c r="S34">
        <f t="shared" si="4"/>
        <v>474</v>
      </c>
      <c r="T34">
        <f t="shared" si="2"/>
        <v>416</v>
      </c>
    </row>
    <row r="35" spans="12:20">
      <c r="L35">
        <v>11352</v>
      </c>
      <c r="M35">
        <f t="shared" si="0"/>
        <v>352</v>
      </c>
      <c r="N35">
        <v>20</v>
      </c>
      <c r="O35" s="890">
        <v>452</v>
      </c>
      <c r="P35" s="891">
        <f t="shared" si="3"/>
        <v>407</v>
      </c>
      <c r="Q35">
        <f t="shared" si="1"/>
        <v>180.8</v>
      </c>
      <c r="R35">
        <v>480</v>
      </c>
      <c r="S35">
        <f t="shared" si="4"/>
        <v>484</v>
      </c>
      <c r="T35">
        <f t="shared" si="2"/>
        <v>416</v>
      </c>
    </row>
    <row r="36" spans="12:20">
      <c r="L36">
        <v>11464</v>
      </c>
      <c r="M36">
        <f t="shared" si="0"/>
        <v>464</v>
      </c>
      <c r="N36">
        <v>21</v>
      </c>
      <c r="O36" s="890">
        <v>384</v>
      </c>
      <c r="P36" s="891">
        <f t="shared" si="3"/>
        <v>411</v>
      </c>
      <c r="Q36">
        <f t="shared" si="1"/>
        <v>153.60000000000002</v>
      </c>
      <c r="R36">
        <v>490</v>
      </c>
      <c r="S36">
        <f t="shared" si="4"/>
        <v>494</v>
      </c>
      <c r="T36">
        <f t="shared" si="2"/>
        <v>416</v>
      </c>
    </row>
    <row r="37" spans="12:20">
      <c r="L37">
        <v>11340</v>
      </c>
      <c r="M37">
        <f t="shared" si="0"/>
        <v>340</v>
      </c>
      <c r="N37">
        <v>22</v>
      </c>
      <c r="O37" s="890">
        <v>440</v>
      </c>
      <c r="P37" s="891">
        <f t="shared" si="3"/>
        <v>413</v>
      </c>
      <c r="Q37">
        <f t="shared" si="1"/>
        <v>176</v>
      </c>
      <c r="R37">
        <v>500</v>
      </c>
      <c r="S37">
        <f t="shared" si="4"/>
        <v>504</v>
      </c>
      <c r="T37">
        <f t="shared" si="2"/>
        <v>412</v>
      </c>
    </row>
    <row r="38" spans="12:20">
      <c r="L38">
        <v>11408</v>
      </c>
      <c r="M38">
        <f t="shared" si="0"/>
        <v>408</v>
      </c>
      <c r="N38">
        <v>23</v>
      </c>
      <c r="O38" s="890">
        <v>360</v>
      </c>
      <c r="P38" s="891">
        <f t="shared" si="3"/>
        <v>411</v>
      </c>
      <c r="Q38">
        <f t="shared" si="1"/>
        <v>144</v>
      </c>
      <c r="T38">
        <f t="shared" si="2"/>
        <v>412</v>
      </c>
    </row>
    <row r="39" spans="12:20">
      <c r="L39">
        <v>11360</v>
      </c>
      <c r="M39">
        <f t="shared" si="0"/>
        <v>360</v>
      </c>
      <c r="N39">
        <v>24</v>
      </c>
      <c r="O39" s="890">
        <v>444</v>
      </c>
      <c r="P39" s="891">
        <f t="shared" si="3"/>
        <v>410.5</v>
      </c>
      <c r="Q39">
        <f t="shared" si="1"/>
        <v>177.60000000000002</v>
      </c>
      <c r="T39">
        <f t="shared" si="2"/>
        <v>412</v>
      </c>
    </row>
    <row r="40" spans="12:20">
      <c r="L40">
        <v>11428</v>
      </c>
      <c r="M40">
        <f t="shared" si="0"/>
        <v>428</v>
      </c>
      <c r="N40">
        <v>25</v>
      </c>
      <c r="O40" s="890">
        <v>364</v>
      </c>
      <c r="P40" s="891">
        <f t="shared" si="3"/>
        <v>409.5</v>
      </c>
      <c r="Q40">
        <f t="shared" si="1"/>
        <v>145.6</v>
      </c>
      <c r="T40">
        <f t="shared" si="2"/>
        <v>402</v>
      </c>
    </row>
    <row r="41" spans="12:20">
      <c r="L41">
        <v>11332</v>
      </c>
      <c r="M41">
        <f t="shared" si="0"/>
        <v>332</v>
      </c>
      <c r="N41">
        <v>26</v>
      </c>
      <c r="O41" s="890">
        <v>436</v>
      </c>
      <c r="P41" s="891">
        <f t="shared" si="3"/>
        <v>408</v>
      </c>
      <c r="Q41">
        <f t="shared" si="1"/>
        <v>174.4</v>
      </c>
      <c r="T41">
        <f t="shared" si="2"/>
        <v>400</v>
      </c>
    </row>
    <row r="42" spans="12:20">
      <c r="L42">
        <v>11400</v>
      </c>
      <c r="M42">
        <f t="shared" si="0"/>
        <v>400</v>
      </c>
      <c r="N42">
        <v>27</v>
      </c>
      <c r="O42" s="890">
        <v>404</v>
      </c>
      <c r="P42" s="891">
        <f t="shared" si="3"/>
        <v>410.5</v>
      </c>
      <c r="Q42">
        <f t="shared" si="1"/>
        <v>161.60000000000002</v>
      </c>
      <c r="T42">
        <f t="shared" si="2"/>
        <v>420</v>
      </c>
    </row>
    <row r="43" spans="12:20">
      <c r="L43">
        <v>11364</v>
      </c>
      <c r="M43">
        <f t="shared" si="0"/>
        <v>364</v>
      </c>
      <c r="N43">
        <v>28</v>
      </c>
      <c r="O43" s="890">
        <v>452</v>
      </c>
      <c r="P43" s="891">
        <f t="shared" si="3"/>
        <v>410.5</v>
      </c>
      <c r="Q43">
        <f t="shared" si="1"/>
        <v>180.8</v>
      </c>
      <c r="T43">
        <f t="shared" si="2"/>
        <v>420</v>
      </c>
    </row>
    <row r="44" spans="12:20">
      <c r="L44">
        <v>11400</v>
      </c>
      <c r="M44">
        <f t="shared" si="0"/>
        <v>400</v>
      </c>
      <c r="N44">
        <v>29</v>
      </c>
      <c r="O44" s="890">
        <v>400</v>
      </c>
      <c r="P44" s="891">
        <f t="shared" si="3"/>
        <v>412.5</v>
      </c>
      <c r="Q44">
        <f t="shared" si="1"/>
        <v>160</v>
      </c>
      <c r="T44">
        <f t="shared" si="2"/>
        <v>420</v>
      </c>
    </row>
    <row r="45" spans="12:20">
      <c r="L45">
        <v>11380</v>
      </c>
      <c r="M45">
        <f t="shared" si="0"/>
        <v>380</v>
      </c>
      <c r="O45" s="890">
        <v>444</v>
      </c>
      <c r="P45" s="891">
        <f t="shared" si="3"/>
        <v>413</v>
      </c>
      <c r="Q45">
        <f t="shared" si="1"/>
        <v>177.60000000000002</v>
      </c>
      <c r="T45">
        <f t="shared" si="2"/>
        <v>424</v>
      </c>
    </row>
    <row r="46" spans="12:20">
      <c r="L46">
        <v>11420</v>
      </c>
      <c r="M46">
        <f t="shared" si="0"/>
        <v>420</v>
      </c>
      <c r="O46" s="890">
        <v>404</v>
      </c>
      <c r="P46" s="891">
        <f t="shared" si="3"/>
        <v>418.5</v>
      </c>
      <c r="Q46">
        <f t="shared" si="1"/>
        <v>161.60000000000002</v>
      </c>
      <c r="T46">
        <f t="shared" si="2"/>
        <v>424</v>
      </c>
    </row>
    <row r="47" spans="12:20">
      <c r="L47">
        <v>11324</v>
      </c>
      <c r="M47">
        <f t="shared" si="0"/>
        <v>324</v>
      </c>
      <c r="O47" s="890">
        <v>416</v>
      </c>
      <c r="P47" s="891">
        <f t="shared" si="3"/>
        <v>415</v>
      </c>
      <c r="Q47">
        <f t="shared" si="1"/>
        <v>166.4</v>
      </c>
      <c r="T47">
        <f t="shared" si="2"/>
        <v>410</v>
      </c>
    </row>
    <row r="48" spans="12:20">
      <c r="L48">
        <v>11448</v>
      </c>
      <c r="M48">
        <f t="shared" si="0"/>
        <v>448</v>
      </c>
      <c r="O48" s="890">
        <v>384</v>
      </c>
      <c r="P48" s="891">
        <f t="shared" si="3"/>
        <v>417.5</v>
      </c>
      <c r="Q48">
        <f t="shared" si="1"/>
        <v>153.60000000000002</v>
      </c>
      <c r="T48">
        <f t="shared" si="2"/>
        <v>410</v>
      </c>
    </row>
    <row r="49" spans="12:20">
      <c r="L49">
        <v>11344</v>
      </c>
      <c r="M49">
        <f t="shared" si="0"/>
        <v>344</v>
      </c>
      <c r="O49" s="890">
        <v>412</v>
      </c>
      <c r="P49" s="891">
        <f t="shared" si="3"/>
        <v>414.5</v>
      </c>
      <c r="Q49">
        <f t="shared" si="1"/>
        <v>164.8</v>
      </c>
      <c r="T49">
        <f t="shared" si="2"/>
        <v>408</v>
      </c>
    </row>
    <row r="50" spans="12:20">
      <c r="L50">
        <v>11408</v>
      </c>
      <c r="M50">
        <f t="shared" si="0"/>
        <v>408</v>
      </c>
      <c r="O50" s="890">
        <v>392</v>
      </c>
      <c r="P50" s="891">
        <f t="shared" si="3"/>
        <v>413</v>
      </c>
      <c r="Q50">
        <f t="shared" si="1"/>
        <v>156.80000000000001</v>
      </c>
      <c r="T50">
        <f t="shared" si="2"/>
        <v>402</v>
      </c>
    </row>
    <row r="51" spans="12:20">
      <c r="L51">
        <v>11384</v>
      </c>
      <c r="M51">
        <f t="shared" si="0"/>
        <v>384</v>
      </c>
      <c r="O51" s="890">
        <v>420</v>
      </c>
      <c r="P51" s="891">
        <f t="shared" ref="P51:P65" si="5">AVERAGE(O44:O51)</f>
        <v>409</v>
      </c>
      <c r="Q51">
        <f t="shared" si="1"/>
        <v>168</v>
      </c>
      <c r="T51">
        <f t="shared" si="2"/>
        <v>402</v>
      </c>
    </row>
    <row r="52" spans="12:20">
      <c r="L52">
        <v>11412</v>
      </c>
      <c r="M52">
        <f t="shared" si="0"/>
        <v>412</v>
      </c>
      <c r="N52">
        <v>336</v>
      </c>
      <c r="O52" s="890">
        <f>N52+$P$5</f>
        <v>340</v>
      </c>
      <c r="P52" s="891">
        <f t="shared" si="5"/>
        <v>401.5</v>
      </c>
      <c r="Q52">
        <f>(O52-$P$5)*$P$5*0.1</f>
        <v>134.4</v>
      </c>
      <c r="T52">
        <f t="shared" si="2"/>
        <v>402</v>
      </c>
    </row>
    <row r="53" spans="12:20">
      <c r="L53">
        <v>11360</v>
      </c>
      <c r="M53">
        <f t="shared" si="0"/>
        <v>360</v>
      </c>
      <c r="N53">
        <v>448</v>
      </c>
      <c r="O53" s="890">
        <f t="shared" ref="O53:O116" si="6">N53+$P$5</f>
        <v>452</v>
      </c>
      <c r="P53" s="891">
        <f t="shared" si="5"/>
        <v>402.5</v>
      </c>
      <c r="Q53">
        <f t="shared" ref="Q53:Q116" si="7">(O53-$P$5)*$P$5*0.1</f>
        <v>179.20000000000002</v>
      </c>
      <c r="T53">
        <f t="shared" si="2"/>
        <v>406</v>
      </c>
    </row>
    <row r="54" spans="12:20">
      <c r="L54">
        <v>11392</v>
      </c>
      <c r="M54">
        <f t="shared" si="0"/>
        <v>392</v>
      </c>
      <c r="N54">
        <v>408</v>
      </c>
      <c r="O54" s="890">
        <f t="shared" si="6"/>
        <v>412</v>
      </c>
      <c r="P54" s="891">
        <f t="shared" si="5"/>
        <v>403.5</v>
      </c>
      <c r="Q54">
        <f t="shared" si="7"/>
        <v>163.20000000000002</v>
      </c>
      <c r="T54">
        <f t="shared" si="2"/>
        <v>416</v>
      </c>
    </row>
    <row r="55" spans="12:20">
      <c r="L55">
        <v>11356</v>
      </c>
      <c r="M55">
        <f t="shared" si="0"/>
        <v>356</v>
      </c>
      <c r="N55">
        <v>392</v>
      </c>
      <c r="O55" s="890">
        <f t="shared" si="6"/>
        <v>396</v>
      </c>
      <c r="P55" s="891">
        <f t="shared" si="5"/>
        <v>401</v>
      </c>
      <c r="Q55">
        <f t="shared" si="7"/>
        <v>156.80000000000001</v>
      </c>
      <c r="T55">
        <f t="shared" si="2"/>
        <v>404</v>
      </c>
    </row>
    <row r="56" spans="12:20">
      <c r="L56">
        <v>11400</v>
      </c>
      <c r="M56">
        <f t="shared" si="0"/>
        <v>400</v>
      </c>
      <c r="N56">
        <v>428</v>
      </c>
      <c r="O56" s="890">
        <f t="shared" si="6"/>
        <v>432</v>
      </c>
      <c r="P56" s="891">
        <f t="shared" si="5"/>
        <v>407</v>
      </c>
      <c r="Q56">
        <f t="shared" si="7"/>
        <v>171.20000000000002</v>
      </c>
      <c r="T56">
        <f t="shared" si="2"/>
        <v>422</v>
      </c>
    </row>
    <row r="57" spans="12:20">
      <c r="L57">
        <v>11360</v>
      </c>
      <c r="M57">
        <f t="shared" si="0"/>
        <v>360</v>
      </c>
      <c r="N57">
        <v>372</v>
      </c>
      <c r="O57" s="890">
        <f t="shared" si="6"/>
        <v>376</v>
      </c>
      <c r="P57" s="891">
        <f t="shared" si="5"/>
        <v>402.5</v>
      </c>
      <c r="Q57">
        <f t="shared" si="7"/>
        <v>148.80000000000001</v>
      </c>
      <c r="T57">
        <f t="shared" si="2"/>
        <v>404</v>
      </c>
    </row>
    <row r="58" spans="12:20">
      <c r="L58">
        <v>11404</v>
      </c>
      <c r="M58">
        <f t="shared" si="0"/>
        <v>404</v>
      </c>
      <c r="N58">
        <v>416</v>
      </c>
      <c r="O58" s="890">
        <f t="shared" si="6"/>
        <v>420</v>
      </c>
      <c r="P58" s="891">
        <f t="shared" si="5"/>
        <v>406</v>
      </c>
      <c r="Q58">
        <f t="shared" si="7"/>
        <v>166.4</v>
      </c>
      <c r="T58">
        <f t="shared" si="2"/>
        <v>408</v>
      </c>
    </row>
    <row r="59" spans="12:20">
      <c r="L59">
        <v>11376</v>
      </c>
      <c r="M59">
        <f t="shared" si="0"/>
        <v>376</v>
      </c>
      <c r="N59">
        <v>340</v>
      </c>
      <c r="O59" s="890">
        <f t="shared" si="6"/>
        <v>344</v>
      </c>
      <c r="P59" s="891">
        <f t="shared" si="5"/>
        <v>396.5</v>
      </c>
      <c r="Q59">
        <f t="shared" si="7"/>
        <v>136</v>
      </c>
      <c r="T59">
        <f t="shared" si="2"/>
        <v>398</v>
      </c>
    </row>
    <row r="60" spans="12:20">
      <c r="L60">
        <v>11416</v>
      </c>
      <c r="M60">
        <f t="shared" si="0"/>
        <v>416</v>
      </c>
      <c r="N60">
        <v>440</v>
      </c>
      <c r="O60" s="890">
        <f t="shared" si="6"/>
        <v>444</v>
      </c>
      <c r="P60" s="891">
        <f t="shared" si="5"/>
        <v>409.5</v>
      </c>
      <c r="Q60">
        <f t="shared" si="7"/>
        <v>176</v>
      </c>
      <c r="T60">
        <f t="shared" si="2"/>
        <v>398</v>
      </c>
    </row>
    <row r="61" spans="12:20">
      <c r="L61">
        <v>11364</v>
      </c>
      <c r="M61">
        <f t="shared" si="0"/>
        <v>364</v>
      </c>
      <c r="N61">
        <v>400</v>
      </c>
      <c r="O61" s="890">
        <f t="shared" si="6"/>
        <v>404</v>
      </c>
      <c r="P61" s="891">
        <f>AVERAGE(O54:O61)</f>
        <v>403.5</v>
      </c>
      <c r="Q61">
        <f t="shared" si="7"/>
        <v>160</v>
      </c>
      <c r="T61">
        <f t="shared" si="2"/>
        <v>412</v>
      </c>
    </row>
    <row r="62" spans="12:20">
      <c r="L62">
        <v>11404</v>
      </c>
      <c r="M62">
        <f t="shared" si="0"/>
        <v>404</v>
      </c>
      <c r="N62">
        <v>464</v>
      </c>
      <c r="O62" s="890">
        <f t="shared" si="6"/>
        <v>468</v>
      </c>
      <c r="P62" s="891">
        <f t="shared" si="5"/>
        <v>410.5</v>
      </c>
      <c r="Q62">
        <f t="shared" si="7"/>
        <v>185.60000000000002</v>
      </c>
      <c r="T62">
        <f t="shared" si="2"/>
        <v>424</v>
      </c>
    </row>
    <row r="63" spans="12:20">
      <c r="L63">
        <v>11320</v>
      </c>
      <c r="M63">
        <f t="shared" si="0"/>
        <v>320</v>
      </c>
      <c r="N63">
        <v>392</v>
      </c>
      <c r="O63" s="890">
        <f t="shared" si="6"/>
        <v>396</v>
      </c>
      <c r="P63" s="891">
        <f t="shared" si="5"/>
        <v>410.5</v>
      </c>
      <c r="Q63">
        <f t="shared" si="7"/>
        <v>156.80000000000001</v>
      </c>
      <c r="T63">
        <f t="shared" si="2"/>
        <v>424</v>
      </c>
    </row>
    <row r="64" spans="12:20">
      <c r="L64">
        <v>11456</v>
      </c>
      <c r="M64">
        <f t="shared" si="0"/>
        <v>456</v>
      </c>
      <c r="N64">
        <v>444</v>
      </c>
      <c r="O64" s="890">
        <f t="shared" si="6"/>
        <v>448</v>
      </c>
      <c r="P64" s="891">
        <f t="shared" si="5"/>
        <v>412.5</v>
      </c>
      <c r="Q64">
        <f t="shared" si="7"/>
        <v>177.60000000000002</v>
      </c>
      <c r="T64">
        <f t="shared" si="2"/>
        <v>426</v>
      </c>
    </row>
    <row r="65" spans="12:20">
      <c r="L65">
        <v>11364</v>
      </c>
      <c r="M65">
        <f t="shared" si="0"/>
        <v>364</v>
      </c>
      <c r="N65">
        <v>380</v>
      </c>
      <c r="O65" s="890">
        <f t="shared" si="6"/>
        <v>384</v>
      </c>
      <c r="P65" s="891">
        <f t="shared" si="5"/>
        <v>413.5</v>
      </c>
      <c r="Q65">
        <f t="shared" si="7"/>
        <v>152</v>
      </c>
      <c r="T65">
        <f t="shared" si="2"/>
        <v>422</v>
      </c>
    </row>
    <row r="66" spans="12:20">
      <c r="L66">
        <v>11396</v>
      </c>
      <c r="M66">
        <f t="shared" si="0"/>
        <v>396</v>
      </c>
      <c r="N66">
        <v>436</v>
      </c>
      <c r="O66" s="890">
        <f t="shared" si="6"/>
        <v>440</v>
      </c>
      <c r="P66" s="891">
        <f>AVERAGE(O59:O66)</f>
        <v>416</v>
      </c>
      <c r="Q66">
        <f t="shared" si="7"/>
        <v>174.4</v>
      </c>
      <c r="T66">
        <f t="shared" si="2"/>
        <v>418</v>
      </c>
    </row>
    <row r="67" spans="12:20">
      <c r="L67">
        <v>11368</v>
      </c>
      <c r="M67">
        <f t="shared" si="0"/>
        <v>368</v>
      </c>
      <c r="N67">
        <v>372</v>
      </c>
      <c r="O67" s="890">
        <f t="shared" si="6"/>
        <v>376</v>
      </c>
      <c r="P67" s="891">
        <f>AVERAGE(O60:O67)</f>
        <v>420</v>
      </c>
      <c r="Q67">
        <f t="shared" si="7"/>
        <v>148.80000000000001</v>
      </c>
      <c r="T67">
        <f t="shared" si="2"/>
        <v>412</v>
      </c>
    </row>
    <row r="68" spans="12:20">
      <c r="L68">
        <v>11464</v>
      </c>
      <c r="M68">
        <f t="shared" si="0"/>
        <v>464</v>
      </c>
      <c r="N68">
        <v>464</v>
      </c>
      <c r="O68" s="890">
        <f t="shared" si="6"/>
        <v>468</v>
      </c>
      <c r="P68" s="891">
        <f>AVERAGE(O61:O68)</f>
        <v>423</v>
      </c>
      <c r="Q68">
        <f t="shared" si="7"/>
        <v>185.60000000000002</v>
      </c>
      <c r="T68">
        <f t="shared" si="2"/>
        <v>412</v>
      </c>
    </row>
    <row r="69" spans="12:20">
      <c r="L69">
        <v>11376</v>
      </c>
      <c r="M69">
        <f t="shared" si="0"/>
        <v>376</v>
      </c>
      <c r="N69">
        <v>340</v>
      </c>
      <c r="O69" s="890">
        <f t="shared" si="6"/>
        <v>344</v>
      </c>
      <c r="P69" s="891">
        <f>AVERAGE(O62:O69)</f>
        <v>415.5</v>
      </c>
      <c r="Q69">
        <f t="shared" si="7"/>
        <v>136</v>
      </c>
      <c r="T69">
        <f t="shared" si="2"/>
        <v>408</v>
      </c>
    </row>
    <row r="70" spans="12:20">
      <c r="L70">
        <v>11460</v>
      </c>
      <c r="M70">
        <f t="shared" si="0"/>
        <v>460</v>
      </c>
      <c r="N70">
        <v>448</v>
      </c>
      <c r="O70" s="890">
        <f t="shared" si="6"/>
        <v>452</v>
      </c>
      <c r="P70" s="891">
        <f>AVERAGE(O63:O70)</f>
        <v>413.5</v>
      </c>
      <c r="Q70">
        <f t="shared" si="7"/>
        <v>179.20000000000002</v>
      </c>
      <c r="T70">
        <f t="shared" si="2"/>
        <v>414</v>
      </c>
    </row>
    <row r="71" spans="12:20">
      <c r="L71">
        <v>11368</v>
      </c>
      <c r="M71">
        <f t="shared" si="0"/>
        <v>368</v>
      </c>
      <c r="N71">
        <v>388</v>
      </c>
      <c r="O71" s="890">
        <f t="shared" si="6"/>
        <v>392</v>
      </c>
      <c r="P71" s="891">
        <f>AVERAGE(O64:O70)</f>
        <v>416</v>
      </c>
      <c r="Q71">
        <f t="shared" si="7"/>
        <v>155.20000000000002</v>
      </c>
      <c r="T71">
        <f t="shared" si="2"/>
        <v>422</v>
      </c>
    </row>
    <row r="72" spans="12:20">
      <c r="L72">
        <v>11424</v>
      </c>
      <c r="M72">
        <f t="shared" si="0"/>
        <v>424</v>
      </c>
      <c r="N72">
        <v>472</v>
      </c>
      <c r="O72" s="890">
        <f t="shared" si="6"/>
        <v>476</v>
      </c>
      <c r="P72" s="891">
        <f t="shared" ref="P72:P78" si="8">AVERAGE(O65:O71)</f>
        <v>408</v>
      </c>
      <c r="Q72">
        <f t="shared" si="7"/>
        <v>188.8</v>
      </c>
      <c r="T72">
        <f t="shared" si="2"/>
        <v>422</v>
      </c>
    </row>
    <row r="73" spans="12:20">
      <c r="L73">
        <v>11368</v>
      </c>
      <c r="M73">
        <f t="shared" si="0"/>
        <v>368</v>
      </c>
      <c r="N73">
        <v>384</v>
      </c>
      <c r="O73" s="890">
        <f t="shared" si="6"/>
        <v>388</v>
      </c>
      <c r="P73" s="891">
        <f t="shared" si="8"/>
        <v>421.14285714285717</v>
      </c>
      <c r="Q73">
        <f t="shared" si="7"/>
        <v>153.60000000000002</v>
      </c>
      <c r="T73">
        <f t="shared" si="2"/>
        <v>422</v>
      </c>
    </row>
    <row r="74" spans="12:20">
      <c r="L74">
        <v>11428</v>
      </c>
      <c r="M74">
        <f t="shared" si="0"/>
        <v>428</v>
      </c>
      <c r="N74">
        <v>440</v>
      </c>
      <c r="O74" s="890">
        <f t="shared" si="6"/>
        <v>444</v>
      </c>
      <c r="P74" s="891">
        <f t="shared" si="8"/>
        <v>413.71428571428572</v>
      </c>
      <c r="Q74">
        <f t="shared" si="7"/>
        <v>176</v>
      </c>
      <c r="T74">
        <f t="shared" si="2"/>
        <v>418</v>
      </c>
    </row>
    <row r="75" spans="12:20">
      <c r="L75">
        <v>11360</v>
      </c>
      <c r="M75">
        <f t="shared" si="0"/>
        <v>360</v>
      </c>
      <c r="N75">
        <v>388</v>
      </c>
      <c r="O75" s="890">
        <f t="shared" si="6"/>
        <v>392</v>
      </c>
      <c r="P75" s="891">
        <f t="shared" si="8"/>
        <v>423.42857142857144</v>
      </c>
      <c r="Q75">
        <f t="shared" si="7"/>
        <v>155.20000000000002</v>
      </c>
      <c r="T75">
        <f t="shared" si="2"/>
        <v>418</v>
      </c>
    </row>
    <row r="76" spans="12:20">
      <c r="L76">
        <v>11372</v>
      </c>
      <c r="M76">
        <f t="shared" si="0"/>
        <v>372</v>
      </c>
      <c r="N76">
        <v>460</v>
      </c>
      <c r="O76" s="890">
        <f t="shared" si="6"/>
        <v>464</v>
      </c>
      <c r="P76" s="891">
        <f t="shared" si="8"/>
        <v>412.57142857142856</v>
      </c>
      <c r="Q76">
        <f t="shared" si="7"/>
        <v>184</v>
      </c>
      <c r="T76">
        <f t="shared" si="2"/>
        <v>418</v>
      </c>
    </row>
    <row r="77" spans="12:20">
      <c r="L77">
        <v>11384</v>
      </c>
      <c r="M77">
        <f t="shared" ref="M77:M140" si="9">L77-11000</f>
        <v>384</v>
      </c>
      <c r="N77">
        <v>376</v>
      </c>
      <c r="O77" s="890">
        <f t="shared" si="6"/>
        <v>380</v>
      </c>
      <c r="P77" s="891">
        <f t="shared" si="8"/>
        <v>429.71428571428572</v>
      </c>
      <c r="Q77">
        <f t="shared" si="7"/>
        <v>150.4</v>
      </c>
      <c r="T77">
        <f t="shared" si="2"/>
        <v>418</v>
      </c>
    </row>
    <row r="78" spans="12:20">
      <c r="L78">
        <v>11420</v>
      </c>
      <c r="M78">
        <f t="shared" si="9"/>
        <v>420</v>
      </c>
      <c r="N78">
        <v>460</v>
      </c>
      <c r="O78" s="890">
        <f t="shared" si="6"/>
        <v>464</v>
      </c>
      <c r="P78" s="891">
        <f t="shared" si="8"/>
        <v>419.42857142857144</v>
      </c>
      <c r="Q78">
        <f t="shared" si="7"/>
        <v>184</v>
      </c>
      <c r="T78">
        <f t="shared" si="2"/>
        <v>428</v>
      </c>
    </row>
    <row r="79" spans="12:20">
      <c r="L79">
        <v>11360</v>
      </c>
      <c r="M79">
        <f t="shared" si="9"/>
        <v>360</v>
      </c>
      <c r="N79">
        <v>352</v>
      </c>
      <c r="O79" s="890">
        <f t="shared" si="6"/>
        <v>356</v>
      </c>
      <c r="P79" s="891">
        <f t="shared" ref="P79:P118" si="10">AVERAGE(O72:O79)</f>
        <v>420.5</v>
      </c>
      <c r="Q79">
        <f t="shared" si="7"/>
        <v>140.80000000000001</v>
      </c>
      <c r="T79">
        <f t="shared" si="2"/>
        <v>422</v>
      </c>
    </row>
    <row r="80" spans="12:20">
      <c r="L80">
        <v>11416</v>
      </c>
      <c r="M80">
        <f t="shared" si="9"/>
        <v>416</v>
      </c>
      <c r="N80">
        <v>468</v>
      </c>
      <c r="O80" s="890">
        <f t="shared" si="6"/>
        <v>472</v>
      </c>
      <c r="P80" s="891">
        <f t="shared" si="10"/>
        <v>420</v>
      </c>
      <c r="Q80">
        <f t="shared" si="7"/>
        <v>187.20000000000002</v>
      </c>
      <c r="T80">
        <f t="shared" si="2"/>
        <v>422</v>
      </c>
    </row>
    <row r="81" spans="12:20">
      <c r="L81">
        <v>11368</v>
      </c>
      <c r="M81">
        <f t="shared" si="9"/>
        <v>368</v>
      </c>
      <c r="N81">
        <v>368</v>
      </c>
      <c r="O81" s="890">
        <f t="shared" si="6"/>
        <v>372</v>
      </c>
      <c r="P81" s="891">
        <f t="shared" si="10"/>
        <v>418</v>
      </c>
      <c r="Q81">
        <f t="shared" si="7"/>
        <v>147.20000000000002</v>
      </c>
      <c r="T81">
        <f t="shared" ref="T81:T120" si="11">MEDIAN(O78:O81)</f>
        <v>418</v>
      </c>
    </row>
    <row r="82" spans="12:20">
      <c r="L82">
        <v>11428</v>
      </c>
      <c r="M82">
        <f t="shared" si="9"/>
        <v>428</v>
      </c>
      <c r="N82">
        <v>468</v>
      </c>
      <c r="O82" s="890">
        <f t="shared" si="6"/>
        <v>472</v>
      </c>
      <c r="P82" s="891">
        <f t="shared" si="10"/>
        <v>421.5</v>
      </c>
      <c r="Q82">
        <f t="shared" si="7"/>
        <v>187.20000000000002</v>
      </c>
      <c r="T82">
        <f t="shared" si="11"/>
        <v>422</v>
      </c>
    </row>
    <row r="83" spans="12:20">
      <c r="L83">
        <v>11356</v>
      </c>
      <c r="M83">
        <f t="shared" si="9"/>
        <v>356</v>
      </c>
      <c r="N83">
        <v>392</v>
      </c>
      <c r="O83" s="890">
        <f t="shared" si="6"/>
        <v>396</v>
      </c>
      <c r="P83" s="891">
        <f t="shared" si="10"/>
        <v>422</v>
      </c>
      <c r="Q83">
        <f t="shared" si="7"/>
        <v>156.80000000000001</v>
      </c>
      <c r="T83">
        <f t="shared" si="11"/>
        <v>434</v>
      </c>
    </row>
    <row r="84" spans="12:20">
      <c r="L84">
        <v>11432</v>
      </c>
      <c r="M84">
        <f t="shared" si="9"/>
        <v>432</v>
      </c>
      <c r="N84">
        <v>456</v>
      </c>
      <c r="O84" s="890">
        <f t="shared" si="6"/>
        <v>460</v>
      </c>
      <c r="P84" s="891">
        <f t="shared" si="10"/>
        <v>421.5</v>
      </c>
      <c r="Q84">
        <f t="shared" si="7"/>
        <v>182.4</v>
      </c>
      <c r="T84">
        <f t="shared" si="11"/>
        <v>428</v>
      </c>
    </row>
    <row r="85" spans="12:20">
      <c r="L85">
        <v>11388</v>
      </c>
      <c r="M85">
        <f t="shared" si="9"/>
        <v>388</v>
      </c>
      <c r="N85">
        <v>368</v>
      </c>
      <c r="O85" s="890">
        <f t="shared" si="6"/>
        <v>372</v>
      </c>
      <c r="P85" s="891">
        <f t="shared" si="10"/>
        <v>420.5</v>
      </c>
      <c r="Q85">
        <f t="shared" si="7"/>
        <v>147.20000000000002</v>
      </c>
      <c r="T85">
        <f t="shared" si="11"/>
        <v>428</v>
      </c>
    </row>
    <row r="86" spans="12:20">
      <c r="L86">
        <v>11452</v>
      </c>
      <c r="M86">
        <f t="shared" si="9"/>
        <v>452</v>
      </c>
      <c r="N86">
        <v>440</v>
      </c>
      <c r="O86" s="890">
        <f t="shared" si="6"/>
        <v>444</v>
      </c>
      <c r="P86" s="891">
        <f t="shared" si="10"/>
        <v>418</v>
      </c>
      <c r="Q86">
        <f t="shared" si="7"/>
        <v>176</v>
      </c>
      <c r="T86">
        <f t="shared" si="11"/>
        <v>420</v>
      </c>
    </row>
    <row r="87" spans="12:20">
      <c r="L87">
        <v>11372</v>
      </c>
      <c r="M87">
        <f t="shared" si="9"/>
        <v>372</v>
      </c>
      <c r="N87">
        <v>392</v>
      </c>
      <c r="O87" s="890">
        <f t="shared" si="6"/>
        <v>396</v>
      </c>
      <c r="P87" s="891">
        <f t="shared" si="10"/>
        <v>423</v>
      </c>
      <c r="Q87">
        <f t="shared" si="7"/>
        <v>156.80000000000001</v>
      </c>
      <c r="T87">
        <f t="shared" si="11"/>
        <v>420</v>
      </c>
    </row>
    <row r="88" spans="12:20">
      <c r="L88">
        <v>11460</v>
      </c>
      <c r="M88">
        <f t="shared" si="9"/>
        <v>460</v>
      </c>
      <c r="N88">
        <v>420</v>
      </c>
      <c r="O88" s="890">
        <f t="shared" si="6"/>
        <v>424</v>
      </c>
      <c r="P88" s="891">
        <f t="shared" si="10"/>
        <v>417</v>
      </c>
      <c r="Q88">
        <f t="shared" si="7"/>
        <v>168</v>
      </c>
      <c r="T88">
        <f t="shared" si="11"/>
        <v>410</v>
      </c>
    </row>
    <row r="89" spans="12:20">
      <c r="L89">
        <v>11400</v>
      </c>
      <c r="M89">
        <f t="shared" si="9"/>
        <v>400</v>
      </c>
      <c r="N89">
        <v>436</v>
      </c>
      <c r="O89" s="890">
        <f t="shared" si="6"/>
        <v>440</v>
      </c>
      <c r="P89" s="891">
        <f t="shared" si="10"/>
        <v>425.5</v>
      </c>
      <c r="Q89">
        <f t="shared" si="7"/>
        <v>174.4</v>
      </c>
      <c r="T89">
        <f t="shared" si="11"/>
        <v>432</v>
      </c>
    </row>
    <row r="90" spans="12:20">
      <c r="L90">
        <v>11436</v>
      </c>
      <c r="M90">
        <f t="shared" si="9"/>
        <v>436</v>
      </c>
      <c r="N90">
        <v>456</v>
      </c>
      <c r="O90" s="890">
        <f t="shared" si="6"/>
        <v>460</v>
      </c>
      <c r="P90" s="891">
        <f t="shared" si="10"/>
        <v>424</v>
      </c>
      <c r="Q90">
        <f t="shared" si="7"/>
        <v>182.4</v>
      </c>
      <c r="T90">
        <f t="shared" si="11"/>
        <v>432</v>
      </c>
    </row>
    <row r="91" spans="12:20">
      <c r="L91">
        <v>11384</v>
      </c>
      <c r="M91">
        <f t="shared" si="9"/>
        <v>384</v>
      </c>
      <c r="N91">
        <v>420</v>
      </c>
      <c r="O91" s="890">
        <f t="shared" si="6"/>
        <v>424</v>
      </c>
      <c r="P91" s="891">
        <f t="shared" si="10"/>
        <v>427.5</v>
      </c>
      <c r="Q91">
        <f t="shared" si="7"/>
        <v>168</v>
      </c>
      <c r="T91">
        <f t="shared" si="11"/>
        <v>432</v>
      </c>
    </row>
    <row r="92" spans="12:20">
      <c r="L92">
        <v>11408</v>
      </c>
      <c r="M92">
        <f t="shared" si="9"/>
        <v>408</v>
      </c>
      <c r="N92">
        <v>452</v>
      </c>
      <c r="O92" s="890">
        <f t="shared" si="6"/>
        <v>456</v>
      </c>
      <c r="P92" s="891">
        <f t="shared" si="10"/>
        <v>427</v>
      </c>
      <c r="Q92">
        <f t="shared" si="7"/>
        <v>180.8</v>
      </c>
      <c r="T92">
        <f t="shared" si="11"/>
        <v>448</v>
      </c>
    </row>
    <row r="93" spans="12:20">
      <c r="L93">
        <v>11444</v>
      </c>
      <c r="M93">
        <f t="shared" si="9"/>
        <v>444</v>
      </c>
      <c r="N93">
        <v>380</v>
      </c>
      <c r="O93" s="890">
        <f t="shared" si="6"/>
        <v>384</v>
      </c>
      <c r="P93" s="891">
        <f t="shared" si="10"/>
        <v>428.5</v>
      </c>
      <c r="Q93">
        <f t="shared" si="7"/>
        <v>152</v>
      </c>
      <c r="T93">
        <f t="shared" si="11"/>
        <v>440</v>
      </c>
    </row>
    <row r="94" spans="12:20">
      <c r="L94">
        <v>11576</v>
      </c>
      <c r="M94">
        <f t="shared" si="9"/>
        <v>576</v>
      </c>
      <c r="N94">
        <v>492</v>
      </c>
      <c r="O94" s="890">
        <f t="shared" si="6"/>
        <v>496</v>
      </c>
      <c r="P94" s="891">
        <f t="shared" si="10"/>
        <v>435</v>
      </c>
      <c r="Q94">
        <f t="shared" si="7"/>
        <v>196.8</v>
      </c>
      <c r="T94">
        <f t="shared" si="11"/>
        <v>440</v>
      </c>
    </row>
    <row r="95" spans="12:20">
      <c r="L95">
        <v>11624</v>
      </c>
      <c r="M95">
        <f t="shared" si="9"/>
        <v>624</v>
      </c>
      <c r="N95">
        <v>424</v>
      </c>
      <c r="O95" s="890">
        <f t="shared" si="6"/>
        <v>428</v>
      </c>
      <c r="P95" s="891">
        <f t="shared" si="10"/>
        <v>439</v>
      </c>
      <c r="Q95">
        <f t="shared" si="7"/>
        <v>169.60000000000002</v>
      </c>
      <c r="T95">
        <f t="shared" si="11"/>
        <v>442</v>
      </c>
    </row>
    <row r="96" spans="12:20">
      <c r="L96">
        <v>11968</v>
      </c>
      <c r="M96">
        <f t="shared" si="9"/>
        <v>968</v>
      </c>
      <c r="N96">
        <v>408</v>
      </c>
      <c r="O96" s="890">
        <f t="shared" si="6"/>
        <v>412</v>
      </c>
      <c r="P96" s="891">
        <f t="shared" si="10"/>
        <v>437.5</v>
      </c>
      <c r="Q96">
        <f t="shared" si="7"/>
        <v>163.20000000000002</v>
      </c>
      <c r="T96">
        <f t="shared" si="11"/>
        <v>420</v>
      </c>
    </row>
    <row r="97" spans="12:20">
      <c r="L97">
        <v>12152</v>
      </c>
      <c r="M97">
        <f t="shared" si="9"/>
        <v>1152</v>
      </c>
      <c r="N97">
        <v>392</v>
      </c>
      <c r="O97" s="890">
        <f t="shared" si="6"/>
        <v>396</v>
      </c>
      <c r="P97" s="891">
        <f t="shared" si="10"/>
        <v>432</v>
      </c>
      <c r="Q97">
        <f t="shared" si="7"/>
        <v>156.80000000000001</v>
      </c>
      <c r="T97">
        <f t="shared" si="11"/>
        <v>420</v>
      </c>
    </row>
    <row r="98" spans="12:20">
      <c r="L98">
        <v>12352</v>
      </c>
      <c r="M98">
        <f t="shared" si="9"/>
        <v>1352</v>
      </c>
      <c r="N98">
        <v>448</v>
      </c>
      <c r="O98" s="890">
        <f t="shared" si="6"/>
        <v>452</v>
      </c>
      <c r="P98" s="891">
        <f t="shared" si="10"/>
        <v>431</v>
      </c>
      <c r="Q98">
        <f t="shared" si="7"/>
        <v>179.20000000000002</v>
      </c>
      <c r="T98">
        <f t="shared" si="11"/>
        <v>420</v>
      </c>
    </row>
    <row r="99" spans="12:20">
      <c r="L99">
        <v>12512</v>
      </c>
      <c r="M99">
        <f t="shared" si="9"/>
        <v>1512</v>
      </c>
      <c r="N99">
        <v>424</v>
      </c>
      <c r="O99" s="890">
        <f t="shared" si="6"/>
        <v>428</v>
      </c>
      <c r="P99" s="891">
        <f t="shared" si="10"/>
        <v>431.5</v>
      </c>
      <c r="Q99">
        <f t="shared" si="7"/>
        <v>169.60000000000002</v>
      </c>
      <c r="T99">
        <f t="shared" si="11"/>
        <v>420</v>
      </c>
    </row>
    <row r="100" spans="12:20">
      <c r="L100">
        <v>12628</v>
      </c>
      <c r="M100">
        <f t="shared" si="9"/>
        <v>1628</v>
      </c>
      <c r="N100">
        <v>464</v>
      </c>
      <c r="O100" s="890">
        <f t="shared" si="6"/>
        <v>468</v>
      </c>
      <c r="P100" s="891">
        <f t="shared" si="10"/>
        <v>433</v>
      </c>
      <c r="Q100">
        <f t="shared" si="7"/>
        <v>185.60000000000002</v>
      </c>
      <c r="T100">
        <f t="shared" si="11"/>
        <v>440</v>
      </c>
    </row>
    <row r="101" spans="12:20">
      <c r="L101">
        <v>12712</v>
      </c>
      <c r="M101">
        <f t="shared" si="9"/>
        <v>1712</v>
      </c>
      <c r="N101">
        <v>428</v>
      </c>
      <c r="O101" s="890">
        <f t="shared" si="6"/>
        <v>432</v>
      </c>
      <c r="P101" s="891">
        <f t="shared" si="10"/>
        <v>439</v>
      </c>
      <c r="Q101">
        <f t="shared" si="7"/>
        <v>171.20000000000002</v>
      </c>
      <c r="T101">
        <f t="shared" si="11"/>
        <v>442</v>
      </c>
    </row>
    <row r="102" spans="12:20">
      <c r="L102">
        <v>13036</v>
      </c>
      <c r="M102">
        <f t="shared" si="9"/>
        <v>2036</v>
      </c>
      <c r="N102">
        <v>488</v>
      </c>
      <c r="O102" s="890">
        <f t="shared" si="6"/>
        <v>492</v>
      </c>
      <c r="P102" s="891">
        <f t="shared" si="10"/>
        <v>438.5</v>
      </c>
      <c r="Q102">
        <f t="shared" si="7"/>
        <v>195.20000000000002</v>
      </c>
      <c r="T102">
        <f t="shared" si="11"/>
        <v>450</v>
      </c>
    </row>
    <row r="103" spans="12:20">
      <c r="L103">
        <v>12844</v>
      </c>
      <c r="M103">
        <f t="shared" si="9"/>
        <v>1844</v>
      </c>
      <c r="N103">
        <v>408</v>
      </c>
      <c r="O103" s="890">
        <f t="shared" si="6"/>
        <v>412</v>
      </c>
      <c r="P103" s="891">
        <f t="shared" si="10"/>
        <v>436.5</v>
      </c>
      <c r="Q103">
        <f t="shared" si="7"/>
        <v>163.20000000000002</v>
      </c>
      <c r="T103">
        <f t="shared" si="11"/>
        <v>450</v>
      </c>
    </row>
    <row r="104" spans="12:20">
      <c r="L104">
        <v>13156</v>
      </c>
      <c r="M104">
        <f t="shared" si="9"/>
        <v>2156</v>
      </c>
      <c r="N104">
        <v>476</v>
      </c>
      <c r="O104" s="890">
        <f t="shared" si="6"/>
        <v>480</v>
      </c>
      <c r="P104" s="891">
        <f t="shared" si="10"/>
        <v>445</v>
      </c>
      <c r="Q104">
        <f t="shared" si="7"/>
        <v>190.4</v>
      </c>
      <c r="T104">
        <f t="shared" si="11"/>
        <v>456</v>
      </c>
    </row>
    <row r="105" spans="12:20">
      <c r="L105">
        <v>13140</v>
      </c>
      <c r="M105">
        <f t="shared" si="9"/>
        <v>2140</v>
      </c>
      <c r="N105">
        <v>380</v>
      </c>
      <c r="O105" s="890">
        <f t="shared" si="6"/>
        <v>384</v>
      </c>
      <c r="P105" s="891">
        <f t="shared" si="10"/>
        <v>443.5</v>
      </c>
      <c r="Q105">
        <f t="shared" si="7"/>
        <v>152</v>
      </c>
      <c r="T105">
        <f t="shared" si="11"/>
        <v>446</v>
      </c>
    </row>
    <row r="106" spans="12:20">
      <c r="L106">
        <v>13256</v>
      </c>
      <c r="M106">
        <f t="shared" si="9"/>
        <v>2256</v>
      </c>
      <c r="N106">
        <v>444</v>
      </c>
      <c r="O106" s="890">
        <f t="shared" si="6"/>
        <v>448</v>
      </c>
      <c r="P106" s="891">
        <f t="shared" si="10"/>
        <v>443</v>
      </c>
      <c r="Q106">
        <f t="shared" si="7"/>
        <v>177.60000000000002</v>
      </c>
      <c r="T106">
        <f t="shared" si="11"/>
        <v>430</v>
      </c>
    </row>
    <row r="107" spans="12:20">
      <c r="L107">
        <v>13336</v>
      </c>
      <c r="M107">
        <f t="shared" si="9"/>
        <v>2336</v>
      </c>
      <c r="N107">
        <v>428</v>
      </c>
      <c r="O107" s="890">
        <f t="shared" si="6"/>
        <v>432</v>
      </c>
      <c r="P107" s="891">
        <f t="shared" si="10"/>
        <v>443.5</v>
      </c>
      <c r="Q107">
        <f t="shared" si="7"/>
        <v>171.20000000000002</v>
      </c>
      <c r="T107">
        <f t="shared" si="11"/>
        <v>440</v>
      </c>
    </row>
    <row r="108" spans="12:20">
      <c r="L108">
        <v>13356</v>
      </c>
      <c r="M108">
        <f t="shared" si="9"/>
        <v>2356</v>
      </c>
      <c r="N108">
        <v>464</v>
      </c>
      <c r="O108" s="890">
        <f t="shared" si="6"/>
        <v>468</v>
      </c>
      <c r="P108" s="891">
        <f t="shared" si="10"/>
        <v>443.5</v>
      </c>
      <c r="Q108">
        <f t="shared" si="7"/>
        <v>185.60000000000002</v>
      </c>
      <c r="T108">
        <f t="shared" si="11"/>
        <v>440</v>
      </c>
    </row>
    <row r="109" spans="12:20">
      <c r="L109">
        <v>13444</v>
      </c>
      <c r="M109">
        <f t="shared" si="9"/>
        <v>2444</v>
      </c>
      <c r="N109">
        <v>428</v>
      </c>
      <c r="O109" s="890">
        <f t="shared" si="6"/>
        <v>432</v>
      </c>
      <c r="P109" s="891">
        <f t="shared" si="10"/>
        <v>443.5</v>
      </c>
      <c r="Q109">
        <f t="shared" si="7"/>
        <v>171.20000000000002</v>
      </c>
      <c r="T109">
        <f t="shared" si="11"/>
        <v>440</v>
      </c>
    </row>
    <row r="110" spans="12:20">
      <c r="L110">
        <v>13576</v>
      </c>
      <c r="M110">
        <f t="shared" si="9"/>
        <v>2576</v>
      </c>
      <c r="N110">
        <v>456</v>
      </c>
      <c r="O110" s="890">
        <f t="shared" si="6"/>
        <v>460</v>
      </c>
      <c r="P110" s="891">
        <f t="shared" si="10"/>
        <v>439.5</v>
      </c>
      <c r="Q110">
        <f t="shared" si="7"/>
        <v>182.4</v>
      </c>
      <c r="T110">
        <f t="shared" si="11"/>
        <v>446</v>
      </c>
    </row>
    <row r="111" spans="12:20">
      <c r="L111">
        <v>13572</v>
      </c>
      <c r="M111">
        <f t="shared" si="9"/>
        <v>2572</v>
      </c>
      <c r="N111">
        <v>384</v>
      </c>
      <c r="O111" s="890">
        <f t="shared" si="6"/>
        <v>388</v>
      </c>
      <c r="P111" s="891">
        <f t="shared" si="10"/>
        <v>436.5</v>
      </c>
      <c r="Q111">
        <f t="shared" si="7"/>
        <v>153.60000000000002</v>
      </c>
      <c r="T111">
        <f t="shared" si="11"/>
        <v>446</v>
      </c>
    </row>
    <row r="112" spans="12:20">
      <c r="L112">
        <v>13568</v>
      </c>
      <c r="M112">
        <f t="shared" si="9"/>
        <v>2568</v>
      </c>
      <c r="N112">
        <v>472</v>
      </c>
      <c r="O112" s="890">
        <f t="shared" si="6"/>
        <v>476</v>
      </c>
      <c r="P112" s="891">
        <f t="shared" si="10"/>
        <v>436</v>
      </c>
      <c r="Q112">
        <f t="shared" si="7"/>
        <v>188.8</v>
      </c>
      <c r="T112">
        <f t="shared" si="11"/>
        <v>446</v>
      </c>
    </row>
    <row r="113" spans="12:20">
      <c r="L113">
        <v>13456</v>
      </c>
      <c r="M113">
        <f t="shared" si="9"/>
        <v>2456</v>
      </c>
      <c r="N113">
        <v>364</v>
      </c>
      <c r="O113" s="890">
        <f t="shared" si="6"/>
        <v>368</v>
      </c>
      <c r="P113" s="891">
        <f t="shared" si="10"/>
        <v>434</v>
      </c>
      <c r="Q113">
        <f t="shared" si="7"/>
        <v>145.6</v>
      </c>
      <c r="T113">
        <f t="shared" si="11"/>
        <v>424</v>
      </c>
    </row>
    <row r="114" spans="12:20">
      <c r="L114">
        <v>13572</v>
      </c>
      <c r="M114">
        <f t="shared" si="9"/>
        <v>2572</v>
      </c>
      <c r="N114">
        <v>456</v>
      </c>
      <c r="O114" s="890">
        <f t="shared" si="6"/>
        <v>460</v>
      </c>
      <c r="P114" s="891">
        <f t="shared" si="10"/>
        <v>435.5</v>
      </c>
      <c r="Q114">
        <f t="shared" si="7"/>
        <v>182.4</v>
      </c>
      <c r="T114">
        <f t="shared" si="11"/>
        <v>424</v>
      </c>
    </row>
    <row r="115" spans="12:20">
      <c r="L115">
        <v>13660</v>
      </c>
      <c r="M115">
        <f t="shared" si="9"/>
        <v>2660</v>
      </c>
      <c r="N115">
        <v>380</v>
      </c>
      <c r="O115" s="890">
        <f t="shared" si="6"/>
        <v>384</v>
      </c>
      <c r="P115" s="891">
        <f t="shared" si="10"/>
        <v>429.5</v>
      </c>
      <c r="Q115">
        <f t="shared" si="7"/>
        <v>152</v>
      </c>
      <c r="T115">
        <f t="shared" si="11"/>
        <v>422</v>
      </c>
    </row>
    <row r="116" spans="12:20">
      <c r="L116">
        <v>13736</v>
      </c>
      <c r="M116">
        <f t="shared" si="9"/>
        <v>2736</v>
      </c>
      <c r="N116">
        <v>456</v>
      </c>
      <c r="O116" s="890">
        <f t="shared" si="6"/>
        <v>460</v>
      </c>
      <c r="P116" s="891">
        <f t="shared" si="10"/>
        <v>428.5</v>
      </c>
      <c r="Q116">
        <f t="shared" si="7"/>
        <v>182.4</v>
      </c>
      <c r="T116">
        <f t="shared" si="11"/>
        <v>422</v>
      </c>
    </row>
    <row r="117" spans="12:20">
      <c r="L117">
        <v>13700</v>
      </c>
      <c r="M117">
        <f t="shared" si="9"/>
        <v>2700</v>
      </c>
      <c r="N117">
        <v>372</v>
      </c>
      <c r="O117" s="890">
        <f>N117+$P$5</f>
        <v>376</v>
      </c>
      <c r="P117" s="891">
        <f t="shared" si="10"/>
        <v>421.5</v>
      </c>
      <c r="Q117">
        <f>(O117-$P$5)*$P$5*0.1</f>
        <v>148.80000000000001</v>
      </c>
      <c r="T117">
        <f t="shared" si="11"/>
        <v>422</v>
      </c>
    </row>
    <row r="118" spans="12:20">
      <c r="L118">
        <v>13736</v>
      </c>
      <c r="M118">
        <f t="shared" si="9"/>
        <v>2736</v>
      </c>
      <c r="N118">
        <v>424</v>
      </c>
      <c r="O118" s="890">
        <f>N118+$P$5</f>
        <v>428</v>
      </c>
      <c r="P118" s="891">
        <f t="shared" si="10"/>
        <v>417.5</v>
      </c>
      <c r="Q118">
        <f>(O118-$P$5)*$P$5*0.1</f>
        <v>169.60000000000002</v>
      </c>
      <c r="T118">
        <f t="shared" si="11"/>
        <v>406</v>
      </c>
    </row>
    <row r="119" spans="12:20">
      <c r="L119">
        <v>13616</v>
      </c>
      <c r="M119">
        <f t="shared" si="9"/>
        <v>2616</v>
      </c>
      <c r="N119">
        <v>456</v>
      </c>
      <c r="O119" s="890">
        <f>N119+$P$5</f>
        <v>460</v>
      </c>
      <c r="P119" s="891">
        <f>AVERAGE(O119:O119)</f>
        <v>460</v>
      </c>
      <c r="Q119">
        <f>(O119-$P$5)*$P$5*0.1</f>
        <v>182.4</v>
      </c>
      <c r="T119">
        <f t="shared" si="11"/>
        <v>444</v>
      </c>
    </row>
    <row r="120" spans="12:20">
      <c r="L120">
        <v>13764</v>
      </c>
      <c r="M120">
        <f t="shared" si="9"/>
        <v>2764</v>
      </c>
      <c r="N120">
        <v>428</v>
      </c>
      <c r="O120" s="890">
        <f>N120+$P$5</f>
        <v>432</v>
      </c>
      <c r="P120" s="891">
        <f>AVERAGE(O119:O120)</f>
        <v>446</v>
      </c>
      <c r="Q120">
        <f>(O120-$P$5)*$P$5*0.1</f>
        <v>171.20000000000002</v>
      </c>
      <c r="T120">
        <f t="shared" si="11"/>
        <v>430</v>
      </c>
    </row>
    <row r="121" spans="12:20">
      <c r="L121">
        <v>13736</v>
      </c>
      <c r="M121">
        <f t="shared" si="9"/>
        <v>2736</v>
      </c>
    </row>
    <row r="122" spans="12:20">
      <c r="L122">
        <v>13820</v>
      </c>
      <c r="M122">
        <f t="shared" si="9"/>
        <v>2820</v>
      </c>
    </row>
    <row r="123" spans="12:20">
      <c r="L123">
        <v>13764</v>
      </c>
      <c r="M123">
        <f t="shared" si="9"/>
        <v>2764</v>
      </c>
    </row>
    <row r="124" spans="12:20">
      <c r="L124">
        <v>13844</v>
      </c>
      <c r="M124">
        <f t="shared" si="9"/>
        <v>2844</v>
      </c>
    </row>
    <row r="125" spans="12:20">
      <c r="L125">
        <v>13720</v>
      </c>
      <c r="M125">
        <f t="shared" si="9"/>
        <v>2720</v>
      </c>
    </row>
    <row r="126" spans="12:20">
      <c r="L126">
        <v>13856</v>
      </c>
      <c r="M126">
        <f t="shared" si="9"/>
        <v>2856</v>
      </c>
    </row>
    <row r="127" spans="12:20">
      <c r="L127">
        <v>13788</v>
      </c>
      <c r="M127">
        <f t="shared" si="9"/>
        <v>2788</v>
      </c>
    </row>
    <row r="128" spans="12:20">
      <c r="L128">
        <v>13792</v>
      </c>
      <c r="M128">
        <f t="shared" si="9"/>
        <v>2792</v>
      </c>
    </row>
    <row r="129" spans="12:13">
      <c r="L129">
        <v>13876</v>
      </c>
      <c r="M129">
        <f t="shared" si="9"/>
        <v>2876</v>
      </c>
    </row>
    <row r="130" spans="12:13">
      <c r="L130">
        <v>13776</v>
      </c>
      <c r="M130">
        <f t="shared" si="9"/>
        <v>2776</v>
      </c>
    </row>
    <row r="131" spans="12:13">
      <c r="L131">
        <v>13820</v>
      </c>
      <c r="M131">
        <f t="shared" si="9"/>
        <v>2820</v>
      </c>
    </row>
    <row r="132" spans="12:13">
      <c r="L132">
        <v>13780</v>
      </c>
      <c r="M132">
        <f t="shared" si="9"/>
        <v>2780</v>
      </c>
    </row>
    <row r="133" spans="12:13">
      <c r="L133">
        <v>13848</v>
      </c>
      <c r="M133">
        <f t="shared" si="9"/>
        <v>2848</v>
      </c>
    </row>
    <row r="134" spans="12:13">
      <c r="L134">
        <v>13876</v>
      </c>
      <c r="M134">
        <f t="shared" si="9"/>
        <v>2876</v>
      </c>
    </row>
    <row r="135" spans="12:13">
      <c r="L135">
        <v>13780</v>
      </c>
      <c r="M135">
        <f t="shared" si="9"/>
        <v>2780</v>
      </c>
    </row>
    <row r="136" spans="12:13">
      <c r="L136">
        <v>13816</v>
      </c>
      <c r="M136">
        <f t="shared" si="9"/>
        <v>2816</v>
      </c>
    </row>
    <row r="137" spans="12:13">
      <c r="L137">
        <v>13932</v>
      </c>
      <c r="M137">
        <f t="shared" si="9"/>
        <v>2932</v>
      </c>
    </row>
    <row r="138" spans="12:13">
      <c r="L138">
        <v>13968</v>
      </c>
      <c r="M138">
        <f t="shared" si="9"/>
        <v>2968</v>
      </c>
    </row>
    <row r="139" spans="12:13">
      <c r="L139">
        <v>13868</v>
      </c>
      <c r="M139">
        <f t="shared" si="9"/>
        <v>2868</v>
      </c>
    </row>
    <row r="140" spans="12:13">
      <c r="L140">
        <v>13880</v>
      </c>
      <c r="M140">
        <f t="shared" si="9"/>
        <v>2880</v>
      </c>
    </row>
    <row r="141" spans="12:13">
      <c r="L141">
        <v>13908</v>
      </c>
      <c r="M141">
        <f t="shared" ref="M141:M204" si="12">L141-11000</f>
        <v>2908</v>
      </c>
    </row>
    <row r="142" spans="12:13">
      <c r="L142">
        <v>13936</v>
      </c>
      <c r="M142">
        <f t="shared" si="12"/>
        <v>2936</v>
      </c>
    </row>
    <row r="143" spans="12:13">
      <c r="L143">
        <v>13896</v>
      </c>
      <c r="M143">
        <f t="shared" si="12"/>
        <v>2896</v>
      </c>
    </row>
    <row r="144" spans="12:13">
      <c r="L144">
        <v>13876</v>
      </c>
      <c r="M144">
        <f t="shared" si="12"/>
        <v>2876</v>
      </c>
    </row>
    <row r="145" spans="12:13">
      <c r="L145">
        <v>13856</v>
      </c>
      <c r="M145">
        <f t="shared" si="12"/>
        <v>2856</v>
      </c>
    </row>
    <row r="146" spans="12:13">
      <c r="L146">
        <v>13908</v>
      </c>
      <c r="M146">
        <f t="shared" si="12"/>
        <v>2908</v>
      </c>
    </row>
    <row r="147" spans="12:13">
      <c r="L147">
        <v>13920</v>
      </c>
      <c r="M147">
        <f t="shared" si="12"/>
        <v>2920</v>
      </c>
    </row>
    <row r="148" spans="12:13">
      <c r="L148">
        <v>13996</v>
      </c>
      <c r="M148">
        <f t="shared" si="12"/>
        <v>2996</v>
      </c>
    </row>
    <row r="149" spans="12:13">
      <c r="L149">
        <v>13884</v>
      </c>
      <c r="M149">
        <f t="shared" si="12"/>
        <v>2884</v>
      </c>
    </row>
    <row r="150" spans="12:13">
      <c r="L150">
        <v>13900</v>
      </c>
      <c r="M150">
        <f t="shared" si="12"/>
        <v>2900</v>
      </c>
    </row>
    <row r="151" spans="12:13">
      <c r="L151">
        <v>13904</v>
      </c>
      <c r="M151">
        <f t="shared" si="12"/>
        <v>2904</v>
      </c>
    </row>
    <row r="152" spans="12:13">
      <c r="L152">
        <v>13904</v>
      </c>
      <c r="M152">
        <f t="shared" si="12"/>
        <v>2904</v>
      </c>
    </row>
    <row r="153" spans="12:13">
      <c r="L153">
        <v>13836</v>
      </c>
      <c r="M153">
        <f t="shared" si="12"/>
        <v>2836</v>
      </c>
    </row>
    <row r="154" spans="12:13">
      <c r="L154">
        <v>13932</v>
      </c>
      <c r="M154">
        <f t="shared" si="12"/>
        <v>2932</v>
      </c>
    </row>
    <row r="155" spans="12:13">
      <c r="L155">
        <v>13908</v>
      </c>
      <c r="M155">
        <f t="shared" si="12"/>
        <v>2908</v>
      </c>
    </row>
    <row r="156" spans="12:13">
      <c r="L156">
        <v>14056</v>
      </c>
      <c r="M156">
        <f t="shared" si="12"/>
        <v>3056</v>
      </c>
    </row>
    <row r="157" spans="12:13">
      <c r="L157">
        <v>13940</v>
      </c>
      <c r="M157">
        <f t="shared" si="12"/>
        <v>2940</v>
      </c>
    </row>
    <row r="158" spans="12:13">
      <c r="L158">
        <v>14112</v>
      </c>
      <c r="M158">
        <f t="shared" si="12"/>
        <v>3112</v>
      </c>
    </row>
    <row r="159" spans="12:13">
      <c r="L159">
        <v>13972</v>
      </c>
      <c r="M159">
        <f t="shared" si="12"/>
        <v>2972</v>
      </c>
    </row>
    <row r="160" spans="12:13">
      <c r="L160">
        <v>14020</v>
      </c>
      <c r="M160">
        <f t="shared" si="12"/>
        <v>3020</v>
      </c>
    </row>
    <row r="161" spans="12:13">
      <c r="L161">
        <v>13932</v>
      </c>
      <c r="M161">
        <f t="shared" si="12"/>
        <v>2932</v>
      </c>
    </row>
    <row r="162" spans="12:13">
      <c r="L162">
        <v>14060</v>
      </c>
      <c r="M162">
        <f t="shared" si="12"/>
        <v>3060</v>
      </c>
    </row>
    <row r="163" spans="12:13">
      <c r="L163">
        <v>13972</v>
      </c>
      <c r="M163">
        <f t="shared" si="12"/>
        <v>2972</v>
      </c>
    </row>
    <row r="164" spans="12:13">
      <c r="L164">
        <v>14016</v>
      </c>
      <c r="M164">
        <f t="shared" si="12"/>
        <v>3016</v>
      </c>
    </row>
    <row r="165" spans="12:13">
      <c r="L165">
        <v>14016</v>
      </c>
      <c r="M165">
        <f t="shared" si="12"/>
        <v>3016</v>
      </c>
    </row>
    <row r="166" spans="12:13">
      <c r="L166">
        <v>14016</v>
      </c>
      <c r="M166">
        <f t="shared" si="12"/>
        <v>3016</v>
      </c>
    </row>
    <row r="167" spans="12:13">
      <c r="L167">
        <v>13900</v>
      </c>
      <c r="M167">
        <f t="shared" si="12"/>
        <v>2900</v>
      </c>
    </row>
    <row r="168" spans="12:13">
      <c r="L168">
        <v>13996</v>
      </c>
      <c r="M168">
        <f t="shared" si="12"/>
        <v>2996</v>
      </c>
    </row>
    <row r="169" spans="12:13">
      <c r="L169">
        <v>13948</v>
      </c>
      <c r="M169">
        <f t="shared" si="12"/>
        <v>2948</v>
      </c>
    </row>
    <row r="170" spans="12:13">
      <c r="L170">
        <v>13964</v>
      </c>
      <c r="M170">
        <f t="shared" si="12"/>
        <v>2964</v>
      </c>
    </row>
    <row r="171" spans="12:13">
      <c r="L171">
        <v>13836</v>
      </c>
      <c r="M171">
        <f t="shared" si="12"/>
        <v>2836</v>
      </c>
    </row>
    <row r="172" spans="12:13">
      <c r="L172">
        <v>13940</v>
      </c>
      <c r="M172">
        <f t="shared" si="12"/>
        <v>2940</v>
      </c>
    </row>
    <row r="173" spans="12:13">
      <c r="L173">
        <v>13952</v>
      </c>
      <c r="M173">
        <f t="shared" si="12"/>
        <v>2952</v>
      </c>
    </row>
    <row r="174" spans="12:13">
      <c r="L174">
        <v>14008</v>
      </c>
      <c r="M174">
        <f t="shared" si="12"/>
        <v>3008</v>
      </c>
    </row>
    <row r="175" spans="12:13">
      <c r="L175">
        <v>13944</v>
      </c>
      <c r="M175">
        <f t="shared" si="12"/>
        <v>2944</v>
      </c>
    </row>
    <row r="176" spans="12:13">
      <c r="L176">
        <v>13920</v>
      </c>
      <c r="M176">
        <f t="shared" si="12"/>
        <v>2920</v>
      </c>
    </row>
    <row r="177" spans="12:13">
      <c r="L177">
        <v>13968</v>
      </c>
      <c r="M177">
        <f t="shared" si="12"/>
        <v>2968</v>
      </c>
    </row>
    <row r="178" spans="12:13">
      <c r="L178">
        <v>13900</v>
      </c>
      <c r="M178">
        <f t="shared" si="12"/>
        <v>2900</v>
      </c>
    </row>
    <row r="179" spans="12:13">
      <c r="L179">
        <v>13864</v>
      </c>
      <c r="M179">
        <f t="shared" si="12"/>
        <v>2864</v>
      </c>
    </row>
    <row r="180" spans="12:13">
      <c r="L180">
        <v>13896</v>
      </c>
      <c r="M180">
        <f t="shared" si="12"/>
        <v>2896</v>
      </c>
    </row>
    <row r="181" spans="12:13">
      <c r="L181">
        <v>13868</v>
      </c>
      <c r="M181">
        <f t="shared" si="12"/>
        <v>2868</v>
      </c>
    </row>
    <row r="182" spans="12:13">
      <c r="L182">
        <v>13776</v>
      </c>
      <c r="M182">
        <f t="shared" si="12"/>
        <v>2776</v>
      </c>
    </row>
    <row r="183" spans="12:13">
      <c r="L183">
        <v>13788</v>
      </c>
      <c r="M183">
        <f t="shared" si="12"/>
        <v>2788</v>
      </c>
    </row>
    <row r="184" spans="12:13">
      <c r="L184">
        <v>13988</v>
      </c>
      <c r="M184">
        <f t="shared" si="12"/>
        <v>2988</v>
      </c>
    </row>
    <row r="185" spans="12:13">
      <c r="L185">
        <v>13872</v>
      </c>
      <c r="M185">
        <f t="shared" si="12"/>
        <v>2872</v>
      </c>
    </row>
    <row r="186" spans="12:13">
      <c r="L186">
        <v>13976</v>
      </c>
      <c r="M186">
        <f t="shared" si="12"/>
        <v>2976</v>
      </c>
    </row>
    <row r="187" spans="12:13">
      <c r="L187">
        <v>13964</v>
      </c>
      <c r="M187">
        <f t="shared" si="12"/>
        <v>2964</v>
      </c>
    </row>
    <row r="188" spans="12:13">
      <c r="L188">
        <v>13984</v>
      </c>
      <c r="M188">
        <f t="shared" si="12"/>
        <v>2984</v>
      </c>
    </row>
    <row r="189" spans="12:13">
      <c r="L189">
        <v>13876</v>
      </c>
      <c r="M189">
        <f t="shared" si="12"/>
        <v>2876</v>
      </c>
    </row>
    <row r="190" spans="12:13">
      <c r="L190">
        <v>13920</v>
      </c>
      <c r="M190">
        <f t="shared" si="12"/>
        <v>2920</v>
      </c>
    </row>
    <row r="191" spans="12:13">
      <c r="L191">
        <v>13864</v>
      </c>
      <c r="M191">
        <f t="shared" si="12"/>
        <v>2864</v>
      </c>
    </row>
    <row r="192" spans="12:13">
      <c r="L192">
        <v>13920</v>
      </c>
      <c r="M192">
        <f t="shared" si="12"/>
        <v>2920</v>
      </c>
    </row>
    <row r="193" spans="12:13">
      <c r="L193">
        <v>13888</v>
      </c>
      <c r="M193">
        <f t="shared" si="12"/>
        <v>2888</v>
      </c>
    </row>
    <row r="194" spans="12:13">
      <c r="L194">
        <v>13852</v>
      </c>
      <c r="M194">
        <f t="shared" si="12"/>
        <v>2852</v>
      </c>
    </row>
    <row r="195" spans="12:13">
      <c r="L195">
        <v>13820</v>
      </c>
      <c r="M195">
        <f t="shared" si="12"/>
        <v>2820</v>
      </c>
    </row>
    <row r="196" spans="12:13">
      <c r="L196">
        <v>13976</v>
      </c>
      <c r="M196">
        <f t="shared" si="12"/>
        <v>2976</v>
      </c>
    </row>
    <row r="197" spans="12:13">
      <c r="L197">
        <v>13916</v>
      </c>
      <c r="M197">
        <f t="shared" si="12"/>
        <v>2916</v>
      </c>
    </row>
    <row r="198" spans="12:13">
      <c r="L198">
        <v>13972</v>
      </c>
      <c r="M198">
        <f t="shared" si="12"/>
        <v>2972</v>
      </c>
    </row>
    <row r="199" spans="12:13">
      <c r="L199">
        <v>13892</v>
      </c>
      <c r="M199">
        <f t="shared" si="12"/>
        <v>2892</v>
      </c>
    </row>
    <row r="200" spans="12:13">
      <c r="L200">
        <v>13884</v>
      </c>
      <c r="M200">
        <f t="shared" si="12"/>
        <v>2884</v>
      </c>
    </row>
    <row r="201" spans="12:13">
      <c r="L201">
        <v>13796</v>
      </c>
      <c r="M201">
        <f t="shared" si="12"/>
        <v>2796</v>
      </c>
    </row>
    <row r="202" spans="12:13">
      <c r="L202">
        <v>13916</v>
      </c>
      <c r="M202">
        <f t="shared" si="12"/>
        <v>2916</v>
      </c>
    </row>
    <row r="203" spans="12:13">
      <c r="L203">
        <v>13856</v>
      </c>
      <c r="M203">
        <f t="shared" si="12"/>
        <v>2856</v>
      </c>
    </row>
    <row r="204" spans="12:13">
      <c r="L204">
        <v>13932</v>
      </c>
      <c r="M204">
        <f t="shared" si="12"/>
        <v>2932</v>
      </c>
    </row>
    <row r="205" spans="12:13">
      <c r="L205">
        <v>13872</v>
      </c>
      <c r="M205">
        <f t="shared" ref="M205:M268" si="13">L205-11000</f>
        <v>2872</v>
      </c>
    </row>
    <row r="206" spans="12:13">
      <c r="L206">
        <v>13904</v>
      </c>
      <c r="M206">
        <f t="shared" si="13"/>
        <v>2904</v>
      </c>
    </row>
    <row r="207" spans="12:13">
      <c r="L207">
        <v>13888</v>
      </c>
      <c r="M207">
        <f t="shared" si="13"/>
        <v>2888</v>
      </c>
    </row>
    <row r="208" spans="12:13">
      <c r="L208">
        <v>13980</v>
      </c>
      <c r="M208">
        <f t="shared" si="13"/>
        <v>2980</v>
      </c>
    </row>
    <row r="209" spans="12:13">
      <c r="L209">
        <v>13888</v>
      </c>
      <c r="M209">
        <f t="shared" si="13"/>
        <v>2888</v>
      </c>
    </row>
    <row r="210" spans="12:13">
      <c r="L210">
        <v>14016</v>
      </c>
      <c r="M210">
        <f t="shared" si="13"/>
        <v>3016</v>
      </c>
    </row>
    <row r="211" spans="12:13">
      <c r="L211">
        <v>13944</v>
      </c>
      <c r="M211">
        <f t="shared" si="13"/>
        <v>2944</v>
      </c>
    </row>
    <row r="212" spans="12:13">
      <c r="L212">
        <v>13964</v>
      </c>
      <c r="M212">
        <f t="shared" si="13"/>
        <v>2964</v>
      </c>
    </row>
    <row r="213" spans="12:13">
      <c r="L213">
        <v>13836</v>
      </c>
      <c r="M213">
        <f t="shared" si="13"/>
        <v>2836</v>
      </c>
    </row>
    <row r="214" spans="12:13">
      <c r="L214">
        <v>14048</v>
      </c>
      <c r="M214">
        <f t="shared" si="13"/>
        <v>3048</v>
      </c>
    </row>
    <row r="215" spans="12:13">
      <c r="L215">
        <v>13984</v>
      </c>
      <c r="M215">
        <f t="shared" si="13"/>
        <v>2984</v>
      </c>
    </row>
    <row r="216" spans="12:13">
      <c r="L216">
        <v>13996</v>
      </c>
      <c r="M216">
        <f t="shared" si="13"/>
        <v>2996</v>
      </c>
    </row>
    <row r="217" spans="12:13">
      <c r="L217">
        <v>13896</v>
      </c>
      <c r="M217">
        <f t="shared" si="13"/>
        <v>2896</v>
      </c>
    </row>
    <row r="218" spans="12:13">
      <c r="L218">
        <v>13956</v>
      </c>
      <c r="M218">
        <f t="shared" si="13"/>
        <v>2956</v>
      </c>
    </row>
    <row r="219" spans="12:13">
      <c r="L219">
        <v>13940</v>
      </c>
      <c r="M219">
        <f t="shared" si="13"/>
        <v>2940</v>
      </c>
    </row>
    <row r="220" spans="12:13">
      <c r="L220">
        <v>14088</v>
      </c>
      <c r="M220">
        <f t="shared" si="13"/>
        <v>3088</v>
      </c>
    </row>
    <row r="221" spans="12:13">
      <c r="L221">
        <v>13976</v>
      </c>
      <c r="M221">
        <f t="shared" si="13"/>
        <v>2976</v>
      </c>
    </row>
    <row r="222" spans="12:13">
      <c r="L222">
        <v>13928</v>
      </c>
      <c r="M222">
        <f t="shared" si="13"/>
        <v>2928</v>
      </c>
    </row>
    <row r="223" spans="12:13">
      <c r="L223">
        <v>13888</v>
      </c>
      <c r="M223">
        <f t="shared" si="13"/>
        <v>2888</v>
      </c>
    </row>
    <row r="224" spans="12:13">
      <c r="L224">
        <v>13916</v>
      </c>
      <c r="M224">
        <f t="shared" si="13"/>
        <v>2916</v>
      </c>
    </row>
    <row r="225" spans="12:13">
      <c r="L225">
        <v>13928</v>
      </c>
      <c r="M225">
        <f t="shared" si="13"/>
        <v>2928</v>
      </c>
    </row>
    <row r="226" spans="12:13">
      <c r="L226">
        <v>14116</v>
      </c>
      <c r="M226">
        <f t="shared" si="13"/>
        <v>3116</v>
      </c>
    </row>
    <row r="227" spans="12:13">
      <c r="L227">
        <v>14040</v>
      </c>
      <c r="M227">
        <f t="shared" si="13"/>
        <v>3040</v>
      </c>
    </row>
    <row r="228" spans="12:13">
      <c r="L228">
        <v>14096</v>
      </c>
      <c r="M228">
        <f t="shared" si="13"/>
        <v>3096</v>
      </c>
    </row>
    <row r="229" spans="12:13">
      <c r="L229">
        <v>14000</v>
      </c>
      <c r="M229">
        <f t="shared" si="13"/>
        <v>3000</v>
      </c>
    </row>
    <row r="230" spans="12:13">
      <c r="L230">
        <v>14160</v>
      </c>
      <c r="M230">
        <f t="shared" si="13"/>
        <v>3160</v>
      </c>
    </row>
    <row r="231" spans="12:13">
      <c r="L231">
        <v>14096</v>
      </c>
      <c r="M231">
        <f t="shared" si="13"/>
        <v>3096</v>
      </c>
    </row>
    <row r="232" spans="12:13">
      <c r="L232">
        <v>14116</v>
      </c>
      <c r="M232">
        <f t="shared" si="13"/>
        <v>3116</v>
      </c>
    </row>
    <row r="233" spans="12:13">
      <c r="L233">
        <v>14100</v>
      </c>
      <c r="M233">
        <f t="shared" si="13"/>
        <v>3100</v>
      </c>
    </row>
    <row r="234" spans="12:13">
      <c r="L234">
        <v>14012</v>
      </c>
      <c r="M234">
        <f t="shared" si="13"/>
        <v>3012</v>
      </c>
    </row>
    <row r="235" spans="12:13">
      <c r="L235">
        <v>14000</v>
      </c>
      <c r="M235">
        <f t="shared" si="13"/>
        <v>3000</v>
      </c>
    </row>
    <row r="236" spans="12:13">
      <c r="L236">
        <v>14088</v>
      </c>
      <c r="M236">
        <f t="shared" si="13"/>
        <v>3088</v>
      </c>
    </row>
    <row r="237" spans="12:13">
      <c r="L237">
        <v>13948</v>
      </c>
      <c r="M237">
        <f t="shared" si="13"/>
        <v>2948</v>
      </c>
    </row>
    <row r="238" spans="12:13">
      <c r="L238">
        <v>14032</v>
      </c>
      <c r="M238">
        <f t="shared" si="13"/>
        <v>3032</v>
      </c>
    </row>
    <row r="239" spans="12:13">
      <c r="L239">
        <v>13920</v>
      </c>
      <c r="M239">
        <f t="shared" si="13"/>
        <v>2920</v>
      </c>
    </row>
    <row r="240" spans="12:13">
      <c r="L240">
        <v>14084</v>
      </c>
      <c r="M240">
        <f t="shared" si="13"/>
        <v>3084</v>
      </c>
    </row>
    <row r="241" spans="12:13">
      <c r="L241">
        <v>13924</v>
      </c>
      <c r="M241">
        <f t="shared" si="13"/>
        <v>2924</v>
      </c>
    </row>
    <row r="242" spans="12:13">
      <c r="L242">
        <v>14068</v>
      </c>
      <c r="M242">
        <f t="shared" si="13"/>
        <v>3068</v>
      </c>
    </row>
    <row r="243" spans="12:13">
      <c r="L243">
        <v>13920</v>
      </c>
      <c r="M243">
        <f t="shared" si="13"/>
        <v>2920</v>
      </c>
    </row>
    <row r="244" spans="12:13">
      <c r="L244">
        <v>14092</v>
      </c>
      <c r="M244">
        <f t="shared" si="13"/>
        <v>3092</v>
      </c>
    </row>
    <row r="245" spans="12:13">
      <c r="L245">
        <v>14000</v>
      </c>
      <c r="M245">
        <f t="shared" si="13"/>
        <v>3000</v>
      </c>
    </row>
    <row r="246" spans="12:13">
      <c r="L246">
        <v>14116</v>
      </c>
      <c r="M246">
        <f t="shared" si="13"/>
        <v>3116</v>
      </c>
    </row>
    <row r="247" spans="12:13">
      <c r="L247">
        <v>14112</v>
      </c>
      <c r="M247">
        <f t="shared" si="13"/>
        <v>3112</v>
      </c>
    </row>
    <row r="248" spans="12:13">
      <c r="L248">
        <v>14048</v>
      </c>
      <c r="M248">
        <f t="shared" si="13"/>
        <v>3048</v>
      </c>
    </row>
    <row r="249" spans="12:13">
      <c r="L249">
        <v>13948</v>
      </c>
      <c r="M249">
        <f t="shared" si="13"/>
        <v>2948</v>
      </c>
    </row>
    <row r="250" spans="12:13">
      <c r="L250">
        <v>14024</v>
      </c>
      <c r="M250">
        <f t="shared" si="13"/>
        <v>3024</v>
      </c>
    </row>
    <row r="251" spans="12:13">
      <c r="L251">
        <v>14056</v>
      </c>
      <c r="M251">
        <f t="shared" si="13"/>
        <v>3056</v>
      </c>
    </row>
    <row r="252" spans="12:13">
      <c r="L252">
        <v>14028</v>
      </c>
      <c r="M252">
        <f t="shared" si="13"/>
        <v>3028</v>
      </c>
    </row>
    <row r="253" spans="12:13">
      <c r="L253">
        <v>13924</v>
      </c>
      <c r="M253">
        <f t="shared" si="13"/>
        <v>2924</v>
      </c>
    </row>
    <row r="254" spans="12:13">
      <c r="L254">
        <v>13956</v>
      </c>
      <c r="M254">
        <f t="shared" si="13"/>
        <v>2956</v>
      </c>
    </row>
    <row r="255" spans="12:13">
      <c r="L255">
        <v>13820</v>
      </c>
      <c r="M255">
        <f t="shared" si="13"/>
        <v>2820</v>
      </c>
    </row>
    <row r="256" spans="12:13">
      <c r="L256">
        <v>13960</v>
      </c>
      <c r="M256">
        <f t="shared" si="13"/>
        <v>2960</v>
      </c>
    </row>
    <row r="257" spans="12:13">
      <c r="L257">
        <v>13940</v>
      </c>
      <c r="M257">
        <f t="shared" si="13"/>
        <v>2940</v>
      </c>
    </row>
    <row r="258" spans="12:13">
      <c r="L258">
        <v>13952</v>
      </c>
      <c r="M258">
        <f t="shared" si="13"/>
        <v>2952</v>
      </c>
    </row>
    <row r="259" spans="12:13">
      <c r="L259">
        <v>13984</v>
      </c>
      <c r="M259">
        <f t="shared" si="13"/>
        <v>2984</v>
      </c>
    </row>
    <row r="260" spans="12:13">
      <c r="L260">
        <v>13936</v>
      </c>
      <c r="M260">
        <f t="shared" si="13"/>
        <v>2936</v>
      </c>
    </row>
    <row r="261" spans="12:13">
      <c r="L261">
        <v>13912</v>
      </c>
      <c r="M261">
        <f t="shared" si="13"/>
        <v>2912</v>
      </c>
    </row>
    <row r="262" spans="12:13">
      <c r="L262">
        <v>13904</v>
      </c>
      <c r="M262">
        <f t="shared" si="13"/>
        <v>2904</v>
      </c>
    </row>
    <row r="263" spans="12:13">
      <c r="L263">
        <v>13812</v>
      </c>
      <c r="M263">
        <f t="shared" si="13"/>
        <v>2812</v>
      </c>
    </row>
    <row r="264" spans="12:13">
      <c r="L264">
        <v>13596</v>
      </c>
      <c r="M264">
        <f t="shared" si="13"/>
        <v>2596</v>
      </c>
    </row>
    <row r="265" spans="12:13">
      <c r="L265">
        <v>13392</v>
      </c>
      <c r="M265">
        <f t="shared" si="13"/>
        <v>2392</v>
      </c>
    </row>
    <row r="266" spans="12:13">
      <c r="L266">
        <v>13292</v>
      </c>
      <c r="M266">
        <f t="shared" si="13"/>
        <v>2292</v>
      </c>
    </row>
    <row r="267" spans="12:13">
      <c r="L267">
        <v>13108</v>
      </c>
      <c r="M267">
        <f t="shared" si="13"/>
        <v>2108</v>
      </c>
    </row>
    <row r="268" spans="12:13">
      <c r="L268">
        <v>13016</v>
      </c>
      <c r="M268">
        <f t="shared" si="13"/>
        <v>2016</v>
      </c>
    </row>
    <row r="269" spans="12:13">
      <c r="L269">
        <v>12688</v>
      </c>
      <c r="M269">
        <f t="shared" ref="M269:M332" si="14">L269-11000</f>
        <v>1688</v>
      </c>
    </row>
    <row r="270" spans="12:13">
      <c r="L270">
        <v>12688</v>
      </c>
      <c r="M270">
        <f t="shared" si="14"/>
        <v>1688</v>
      </c>
    </row>
    <row r="271" spans="12:13">
      <c r="L271">
        <v>12544</v>
      </c>
      <c r="M271">
        <f t="shared" si="14"/>
        <v>1544</v>
      </c>
    </row>
    <row r="272" spans="12:13">
      <c r="L272">
        <v>12456</v>
      </c>
      <c r="M272">
        <f t="shared" si="14"/>
        <v>1456</v>
      </c>
    </row>
    <row r="273" spans="12:13">
      <c r="L273">
        <v>12352</v>
      </c>
      <c r="M273">
        <f t="shared" si="14"/>
        <v>1352</v>
      </c>
    </row>
    <row r="274" spans="12:13">
      <c r="L274">
        <v>12264</v>
      </c>
      <c r="M274">
        <f t="shared" si="14"/>
        <v>1264</v>
      </c>
    </row>
    <row r="275" spans="12:13">
      <c r="L275">
        <v>12124</v>
      </c>
      <c r="M275">
        <f t="shared" si="14"/>
        <v>1124</v>
      </c>
    </row>
    <row r="276" spans="12:13">
      <c r="L276">
        <v>12108</v>
      </c>
      <c r="M276">
        <f t="shared" si="14"/>
        <v>1108</v>
      </c>
    </row>
    <row r="277" spans="12:13">
      <c r="L277">
        <v>11984</v>
      </c>
      <c r="M277">
        <f t="shared" si="14"/>
        <v>984</v>
      </c>
    </row>
    <row r="278" spans="12:13">
      <c r="L278">
        <v>11972</v>
      </c>
      <c r="M278">
        <f t="shared" si="14"/>
        <v>972</v>
      </c>
    </row>
    <row r="279" spans="12:13">
      <c r="L279">
        <v>11876</v>
      </c>
      <c r="M279">
        <f t="shared" si="14"/>
        <v>876</v>
      </c>
    </row>
    <row r="280" spans="12:13">
      <c r="L280">
        <v>11864</v>
      </c>
      <c r="M280">
        <f t="shared" si="14"/>
        <v>864</v>
      </c>
    </row>
    <row r="281" spans="12:13">
      <c r="L281">
        <v>11764</v>
      </c>
      <c r="M281">
        <f t="shared" si="14"/>
        <v>764</v>
      </c>
    </row>
    <row r="282" spans="12:13">
      <c r="L282">
        <v>11776</v>
      </c>
      <c r="M282">
        <f t="shared" si="14"/>
        <v>776</v>
      </c>
    </row>
    <row r="283" spans="12:13">
      <c r="L283">
        <v>11696</v>
      </c>
      <c r="M283">
        <f t="shared" si="14"/>
        <v>696</v>
      </c>
    </row>
    <row r="284" spans="12:13">
      <c r="L284">
        <v>11740</v>
      </c>
      <c r="M284">
        <f t="shared" si="14"/>
        <v>740</v>
      </c>
    </row>
    <row r="285" spans="12:13">
      <c r="L285">
        <v>11616</v>
      </c>
      <c r="M285">
        <f t="shared" si="14"/>
        <v>616</v>
      </c>
    </row>
    <row r="286" spans="12:13">
      <c r="L286">
        <v>11652</v>
      </c>
      <c r="M286">
        <f t="shared" si="14"/>
        <v>652</v>
      </c>
    </row>
    <row r="287" spans="12:13">
      <c r="L287">
        <v>11636</v>
      </c>
      <c r="M287">
        <f t="shared" si="14"/>
        <v>636</v>
      </c>
    </row>
    <row r="288" spans="12:13">
      <c r="L288">
        <v>11684</v>
      </c>
      <c r="M288">
        <f t="shared" si="14"/>
        <v>684</v>
      </c>
    </row>
    <row r="289" spans="12:13">
      <c r="L289">
        <v>11532</v>
      </c>
      <c r="M289">
        <f t="shared" si="14"/>
        <v>532</v>
      </c>
    </row>
    <row r="290" spans="12:13">
      <c r="L290">
        <v>11604</v>
      </c>
      <c r="M290">
        <f t="shared" si="14"/>
        <v>604</v>
      </c>
    </row>
    <row r="291" spans="12:13">
      <c r="L291">
        <v>11484</v>
      </c>
      <c r="M291">
        <f t="shared" si="14"/>
        <v>484</v>
      </c>
    </row>
    <row r="292" spans="12:13">
      <c r="L292">
        <v>11584</v>
      </c>
      <c r="M292">
        <f t="shared" si="14"/>
        <v>584</v>
      </c>
    </row>
    <row r="293" spans="12:13">
      <c r="L293">
        <v>11476</v>
      </c>
      <c r="M293">
        <f t="shared" si="14"/>
        <v>476</v>
      </c>
    </row>
    <row r="294" spans="12:13">
      <c r="L294">
        <v>11532</v>
      </c>
      <c r="M294">
        <f t="shared" si="14"/>
        <v>532</v>
      </c>
    </row>
    <row r="295" spans="12:13">
      <c r="L295">
        <v>11472</v>
      </c>
      <c r="M295">
        <f t="shared" si="14"/>
        <v>472</v>
      </c>
    </row>
    <row r="296" spans="12:13">
      <c r="L296">
        <v>11524</v>
      </c>
      <c r="M296">
        <f t="shared" si="14"/>
        <v>524</v>
      </c>
    </row>
    <row r="297" spans="12:13">
      <c r="L297">
        <v>11444</v>
      </c>
      <c r="M297">
        <f t="shared" si="14"/>
        <v>444</v>
      </c>
    </row>
    <row r="298" spans="12:13">
      <c r="L298">
        <v>11464</v>
      </c>
      <c r="M298">
        <f t="shared" si="14"/>
        <v>464</v>
      </c>
    </row>
    <row r="299" spans="12:13">
      <c r="L299">
        <v>11416</v>
      </c>
      <c r="M299">
        <f t="shared" si="14"/>
        <v>416</v>
      </c>
    </row>
    <row r="300" spans="12:13">
      <c r="L300">
        <v>11468</v>
      </c>
      <c r="M300">
        <f t="shared" si="14"/>
        <v>468</v>
      </c>
    </row>
    <row r="301" spans="12:13">
      <c r="L301">
        <v>11472</v>
      </c>
      <c r="M301">
        <f t="shared" si="14"/>
        <v>472</v>
      </c>
    </row>
    <row r="302" spans="12:13">
      <c r="L302">
        <v>11484</v>
      </c>
      <c r="M302">
        <f t="shared" si="14"/>
        <v>484</v>
      </c>
    </row>
    <row r="303" spans="12:13">
      <c r="L303">
        <v>11448</v>
      </c>
      <c r="M303">
        <f t="shared" si="14"/>
        <v>448</v>
      </c>
    </row>
    <row r="304" spans="12:13">
      <c r="L304">
        <v>11464</v>
      </c>
      <c r="M304">
        <f t="shared" si="14"/>
        <v>464</v>
      </c>
    </row>
    <row r="305" spans="12:13">
      <c r="L305">
        <v>11412</v>
      </c>
      <c r="M305">
        <f t="shared" si="14"/>
        <v>412</v>
      </c>
    </row>
    <row r="306" spans="12:13">
      <c r="L306">
        <v>11472</v>
      </c>
      <c r="M306">
        <f t="shared" si="14"/>
        <v>472</v>
      </c>
    </row>
    <row r="307" spans="12:13">
      <c r="L307">
        <v>11400</v>
      </c>
      <c r="M307">
        <f t="shared" si="14"/>
        <v>400</v>
      </c>
    </row>
    <row r="308" spans="12:13">
      <c r="L308">
        <v>11436</v>
      </c>
      <c r="M308">
        <f t="shared" si="14"/>
        <v>436</v>
      </c>
    </row>
    <row r="309" spans="12:13">
      <c r="L309">
        <v>11416</v>
      </c>
      <c r="M309">
        <f t="shared" si="14"/>
        <v>416</v>
      </c>
    </row>
    <row r="310" spans="12:13">
      <c r="L310">
        <v>11456</v>
      </c>
      <c r="M310">
        <f t="shared" si="14"/>
        <v>456</v>
      </c>
    </row>
    <row r="311" spans="12:13">
      <c r="L311">
        <v>11392</v>
      </c>
      <c r="M311">
        <f t="shared" si="14"/>
        <v>392</v>
      </c>
    </row>
    <row r="312" spans="12:13">
      <c r="L312">
        <v>11452</v>
      </c>
      <c r="M312">
        <f t="shared" si="14"/>
        <v>452</v>
      </c>
    </row>
    <row r="313" spans="12:13">
      <c r="L313">
        <v>11376</v>
      </c>
      <c r="M313">
        <f t="shared" si="14"/>
        <v>376</v>
      </c>
    </row>
    <row r="314" spans="12:13">
      <c r="L314">
        <v>11420</v>
      </c>
      <c r="M314">
        <f t="shared" si="14"/>
        <v>420</v>
      </c>
    </row>
    <row r="315" spans="12:13">
      <c r="L315">
        <v>11412</v>
      </c>
      <c r="M315">
        <f t="shared" si="14"/>
        <v>412</v>
      </c>
    </row>
    <row r="316" spans="12:13">
      <c r="L316">
        <v>11420</v>
      </c>
      <c r="M316">
        <f t="shared" si="14"/>
        <v>420</v>
      </c>
    </row>
    <row r="317" spans="12:13">
      <c r="L317">
        <v>11388</v>
      </c>
      <c r="M317">
        <f t="shared" si="14"/>
        <v>388</v>
      </c>
    </row>
    <row r="318" spans="12:13">
      <c r="L318">
        <v>11436</v>
      </c>
      <c r="M318">
        <f t="shared" si="14"/>
        <v>436</v>
      </c>
    </row>
    <row r="319" spans="12:13">
      <c r="L319">
        <v>11376</v>
      </c>
      <c r="M319">
        <f t="shared" si="14"/>
        <v>376</v>
      </c>
    </row>
    <row r="320" spans="12:13">
      <c r="L320">
        <v>11432</v>
      </c>
      <c r="M320">
        <f t="shared" si="14"/>
        <v>432</v>
      </c>
    </row>
    <row r="321" spans="12:13">
      <c r="L321">
        <v>11416</v>
      </c>
      <c r="M321">
        <f t="shared" si="14"/>
        <v>416</v>
      </c>
    </row>
    <row r="322" spans="12:13">
      <c r="L322">
        <v>11424</v>
      </c>
      <c r="M322">
        <f t="shared" si="14"/>
        <v>424</v>
      </c>
    </row>
    <row r="323" spans="12:13">
      <c r="L323">
        <v>11352</v>
      </c>
      <c r="M323">
        <f t="shared" si="14"/>
        <v>352</v>
      </c>
    </row>
    <row r="324" spans="12:13">
      <c r="L324">
        <v>11424</v>
      </c>
      <c r="M324">
        <f t="shared" si="14"/>
        <v>424</v>
      </c>
    </row>
    <row r="325" spans="12:13">
      <c r="L325">
        <v>11376</v>
      </c>
      <c r="M325">
        <f t="shared" si="14"/>
        <v>376</v>
      </c>
    </row>
    <row r="326" spans="12:13">
      <c r="L326">
        <v>11448</v>
      </c>
      <c r="M326">
        <f t="shared" si="14"/>
        <v>448</v>
      </c>
    </row>
    <row r="327" spans="12:13">
      <c r="L327">
        <v>11372</v>
      </c>
      <c r="M327">
        <f t="shared" si="14"/>
        <v>372</v>
      </c>
    </row>
    <row r="328" spans="12:13">
      <c r="L328">
        <v>11448</v>
      </c>
      <c r="M328">
        <f t="shared" si="14"/>
        <v>448</v>
      </c>
    </row>
    <row r="329" spans="12:13">
      <c r="L329">
        <v>11384</v>
      </c>
      <c r="M329">
        <f t="shared" si="14"/>
        <v>384</v>
      </c>
    </row>
    <row r="330" spans="12:13">
      <c r="L330">
        <v>11452</v>
      </c>
      <c r="M330">
        <f t="shared" si="14"/>
        <v>452</v>
      </c>
    </row>
    <row r="331" spans="12:13">
      <c r="L331">
        <v>11384</v>
      </c>
      <c r="M331">
        <f t="shared" si="14"/>
        <v>384</v>
      </c>
    </row>
    <row r="332" spans="12:13">
      <c r="L332">
        <v>11440</v>
      </c>
      <c r="M332">
        <f t="shared" si="14"/>
        <v>440</v>
      </c>
    </row>
    <row r="333" spans="12:13">
      <c r="L333">
        <v>11360</v>
      </c>
      <c r="M333">
        <f t="shared" ref="M333:M396" si="15">L333-11000</f>
        <v>360</v>
      </c>
    </row>
    <row r="334" spans="12:13">
      <c r="L334">
        <v>11444</v>
      </c>
      <c r="M334">
        <f t="shared" si="15"/>
        <v>444</v>
      </c>
    </row>
    <row r="335" spans="12:13">
      <c r="L335">
        <v>11364</v>
      </c>
      <c r="M335">
        <f t="shared" si="15"/>
        <v>364</v>
      </c>
    </row>
    <row r="336" spans="12:13">
      <c r="L336">
        <v>11436</v>
      </c>
      <c r="M336">
        <f t="shared" si="15"/>
        <v>436</v>
      </c>
    </row>
    <row r="337" spans="12:13">
      <c r="L337">
        <v>11404</v>
      </c>
      <c r="M337">
        <f t="shared" si="15"/>
        <v>404</v>
      </c>
    </row>
    <row r="338" spans="12:13">
      <c r="L338">
        <v>11452</v>
      </c>
      <c r="M338">
        <f t="shared" si="15"/>
        <v>452</v>
      </c>
    </row>
    <row r="339" spans="12:13">
      <c r="L339">
        <v>11400</v>
      </c>
      <c r="M339">
        <f t="shared" si="15"/>
        <v>400</v>
      </c>
    </row>
    <row r="340" spans="12:13">
      <c r="L340">
        <v>11444</v>
      </c>
      <c r="M340">
        <f t="shared" si="15"/>
        <v>444</v>
      </c>
    </row>
    <row r="341" spans="12:13">
      <c r="L341">
        <v>11404</v>
      </c>
      <c r="M341">
        <f t="shared" si="15"/>
        <v>404</v>
      </c>
    </row>
    <row r="342" spans="12:13">
      <c r="L342">
        <v>11416</v>
      </c>
      <c r="M342">
        <f t="shared" si="15"/>
        <v>416</v>
      </c>
    </row>
    <row r="343" spans="12:13">
      <c r="L343">
        <v>11384</v>
      </c>
      <c r="M343">
        <f t="shared" si="15"/>
        <v>384</v>
      </c>
    </row>
    <row r="344" spans="12:13">
      <c r="L344">
        <v>11412</v>
      </c>
      <c r="M344">
        <f t="shared" si="15"/>
        <v>412</v>
      </c>
    </row>
    <row r="345" spans="12:13">
      <c r="L345">
        <v>11392</v>
      </c>
      <c r="M345">
        <f t="shared" si="15"/>
        <v>392</v>
      </c>
    </row>
    <row r="346" spans="12:13">
      <c r="L346">
        <v>11420</v>
      </c>
      <c r="M346">
        <f t="shared" si="15"/>
        <v>420</v>
      </c>
    </row>
    <row r="347" spans="12:13">
      <c r="L347">
        <v>11336</v>
      </c>
      <c r="M347">
        <f t="shared" si="15"/>
        <v>336</v>
      </c>
    </row>
    <row r="348" spans="12:13">
      <c r="L348">
        <v>11448</v>
      </c>
      <c r="M348">
        <f t="shared" si="15"/>
        <v>448</v>
      </c>
    </row>
    <row r="349" spans="12:13">
      <c r="L349">
        <v>11360</v>
      </c>
      <c r="M349">
        <f t="shared" si="15"/>
        <v>360</v>
      </c>
    </row>
    <row r="350" spans="12:13">
      <c r="L350">
        <v>11428</v>
      </c>
      <c r="M350">
        <f t="shared" si="15"/>
        <v>428</v>
      </c>
    </row>
    <row r="351" spans="12:13">
      <c r="L351">
        <v>11320</v>
      </c>
      <c r="M351">
        <f t="shared" si="15"/>
        <v>320</v>
      </c>
    </row>
    <row r="352" spans="12:13">
      <c r="L352">
        <v>11388</v>
      </c>
      <c r="M352">
        <f t="shared" si="15"/>
        <v>388</v>
      </c>
    </row>
    <row r="353" spans="12:13">
      <c r="L353">
        <v>11368</v>
      </c>
      <c r="M353">
        <f t="shared" si="15"/>
        <v>368</v>
      </c>
    </row>
    <row r="354" spans="12:13">
      <c r="L354">
        <v>11384</v>
      </c>
      <c r="M354">
        <f t="shared" si="15"/>
        <v>384</v>
      </c>
    </row>
    <row r="355" spans="12:13">
      <c r="L355">
        <v>11364</v>
      </c>
      <c r="M355">
        <f t="shared" si="15"/>
        <v>364</v>
      </c>
    </row>
    <row r="356" spans="12:13">
      <c r="L356">
        <v>11436</v>
      </c>
      <c r="M356">
        <f t="shared" si="15"/>
        <v>436</v>
      </c>
    </row>
    <row r="357" spans="12:13">
      <c r="L357">
        <v>11380</v>
      </c>
      <c r="M357">
        <f t="shared" si="15"/>
        <v>380</v>
      </c>
    </row>
    <row r="358" spans="12:13">
      <c r="L358">
        <v>11408</v>
      </c>
      <c r="M358">
        <f t="shared" si="15"/>
        <v>408</v>
      </c>
    </row>
    <row r="359" spans="12:13">
      <c r="L359">
        <v>11376</v>
      </c>
      <c r="M359">
        <f t="shared" si="15"/>
        <v>376</v>
      </c>
    </row>
    <row r="360" spans="12:13">
      <c r="L360">
        <v>11452</v>
      </c>
      <c r="M360">
        <f t="shared" si="15"/>
        <v>452</v>
      </c>
    </row>
    <row r="361" spans="12:13">
      <c r="L361">
        <v>11360</v>
      </c>
      <c r="M361">
        <f t="shared" si="15"/>
        <v>360</v>
      </c>
    </row>
    <row r="362" spans="12:13">
      <c r="L362">
        <v>11448</v>
      </c>
      <c r="M362">
        <f t="shared" si="15"/>
        <v>448</v>
      </c>
    </row>
    <row r="363" spans="12:13">
      <c r="L363">
        <v>11432</v>
      </c>
      <c r="M363">
        <f t="shared" si="15"/>
        <v>432</v>
      </c>
    </row>
    <row r="364" spans="12:13">
      <c r="L364">
        <v>11460</v>
      </c>
      <c r="M364">
        <f t="shared" si="15"/>
        <v>460</v>
      </c>
    </row>
    <row r="365" spans="12:13">
      <c r="L365">
        <v>11356</v>
      </c>
      <c r="M365">
        <f t="shared" si="15"/>
        <v>356</v>
      </c>
    </row>
    <row r="366" spans="12:13">
      <c r="L366">
        <v>11408</v>
      </c>
      <c r="M366">
        <f t="shared" si="15"/>
        <v>408</v>
      </c>
    </row>
    <row r="367" spans="12:13">
      <c r="L367">
        <v>11392</v>
      </c>
      <c r="M367">
        <f t="shared" si="15"/>
        <v>392</v>
      </c>
    </row>
    <row r="368" spans="12:13">
      <c r="L368">
        <v>11428</v>
      </c>
      <c r="M368">
        <f t="shared" si="15"/>
        <v>428</v>
      </c>
    </row>
    <row r="369" spans="12:13">
      <c r="L369">
        <v>11372</v>
      </c>
      <c r="M369">
        <f t="shared" si="15"/>
        <v>372</v>
      </c>
    </row>
    <row r="370" spans="12:13">
      <c r="L370">
        <v>11416</v>
      </c>
      <c r="M370">
        <f t="shared" si="15"/>
        <v>416</v>
      </c>
    </row>
    <row r="371" spans="12:13">
      <c r="L371">
        <v>11340</v>
      </c>
      <c r="M371">
        <f t="shared" si="15"/>
        <v>340</v>
      </c>
    </row>
    <row r="372" spans="12:13">
      <c r="L372">
        <v>11440</v>
      </c>
      <c r="M372">
        <f t="shared" si="15"/>
        <v>440</v>
      </c>
    </row>
    <row r="373" spans="12:13">
      <c r="L373">
        <v>11400</v>
      </c>
      <c r="M373">
        <f t="shared" si="15"/>
        <v>400</v>
      </c>
    </row>
    <row r="374" spans="12:13">
      <c r="L374">
        <v>11464</v>
      </c>
      <c r="M374">
        <f t="shared" si="15"/>
        <v>464</v>
      </c>
    </row>
    <row r="375" spans="12:13">
      <c r="L375">
        <v>11392</v>
      </c>
      <c r="M375">
        <f t="shared" si="15"/>
        <v>392</v>
      </c>
    </row>
    <row r="376" spans="12:13">
      <c r="L376">
        <v>11444</v>
      </c>
      <c r="M376">
        <f t="shared" si="15"/>
        <v>444</v>
      </c>
    </row>
    <row r="377" spans="12:13">
      <c r="L377">
        <v>11380</v>
      </c>
      <c r="M377">
        <f t="shared" si="15"/>
        <v>380</v>
      </c>
    </row>
    <row r="378" spans="12:13">
      <c r="L378">
        <v>11436</v>
      </c>
      <c r="M378">
        <f t="shared" si="15"/>
        <v>436</v>
      </c>
    </row>
    <row r="379" spans="12:13">
      <c r="L379">
        <v>11372</v>
      </c>
      <c r="M379">
        <f t="shared" si="15"/>
        <v>372</v>
      </c>
    </row>
    <row r="380" spans="12:13">
      <c r="L380">
        <v>11464</v>
      </c>
      <c r="M380">
        <f t="shared" si="15"/>
        <v>464</v>
      </c>
    </row>
    <row r="381" spans="12:13">
      <c r="L381">
        <v>11340</v>
      </c>
      <c r="M381">
        <f t="shared" si="15"/>
        <v>340</v>
      </c>
    </row>
    <row r="382" spans="12:13">
      <c r="L382">
        <v>11448</v>
      </c>
      <c r="M382">
        <f t="shared" si="15"/>
        <v>448</v>
      </c>
    </row>
    <row r="383" spans="12:13">
      <c r="L383">
        <v>11368</v>
      </c>
      <c r="M383">
        <f t="shared" si="15"/>
        <v>368</v>
      </c>
    </row>
    <row r="384" spans="12:13">
      <c r="L384">
        <v>11452</v>
      </c>
      <c r="M384">
        <f t="shared" si="15"/>
        <v>452</v>
      </c>
    </row>
    <row r="385" spans="12:13">
      <c r="L385">
        <v>11364</v>
      </c>
      <c r="M385">
        <f t="shared" si="15"/>
        <v>364</v>
      </c>
    </row>
    <row r="386" spans="12:13">
      <c r="L386">
        <v>11440</v>
      </c>
      <c r="M386">
        <f t="shared" si="15"/>
        <v>440</v>
      </c>
    </row>
    <row r="387" spans="12:13">
      <c r="L387">
        <v>11368</v>
      </c>
      <c r="M387">
        <f t="shared" si="15"/>
        <v>368</v>
      </c>
    </row>
    <row r="388" spans="12:13">
      <c r="L388">
        <v>11444</v>
      </c>
      <c r="M388">
        <f t="shared" si="15"/>
        <v>444</v>
      </c>
    </row>
    <row r="389" spans="12:13">
      <c r="L389">
        <v>11356</v>
      </c>
      <c r="M389">
        <f t="shared" si="15"/>
        <v>356</v>
      </c>
    </row>
    <row r="390" spans="12:13">
      <c r="L390">
        <v>11440</v>
      </c>
      <c r="M390">
        <f t="shared" si="15"/>
        <v>440</v>
      </c>
    </row>
    <row r="391" spans="12:13">
      <c r="L391">
        <v>11332</v>
      </c>
      <c r="M391">
        <f t="shared" si="15"/>
        <v>332</v>
      </c>
    </row>
    <row r="392" spans="12:13">
      <c r="L392">
        <v>11448</v>
      </c>
      <c r="M392">
        <f t="shared" si="15"/>
        <v>448</v>
      </c>
    </row>
    <row r="393" spans="12:13">
      <c r="L393">
        <v>11348</v>
      </c>
      <c r="M393">
        <f t="shared" si="15"/>
        <v>348</v>
      </c>
    </row>
    <row r="394" spans="12:13">
      <c r="L394">
        <v>11448</v>
      </c>
      <c r="M394">
        <f t="shared" si="15"/>
        <v>448</v>
      </c>
    </row>
    <row r="395" spans="12:13">
      <c r="L395">
        <v>11372</v>
      </c>
      <c r="M395">
        <f t="shared" si="15"/>
        <v>372</v>
      </c>
    </row>
    <row r="396" spans="12:13">
      <c r="L396">
        <v>11436</v>
      </c>
      <c r="M396">
        <f t="shared" si="15"/>
        <v>436</v>
      </c>
    </row>
    <row r="397" spans="12:13">
      <c r="L397">
        <v>11348</v>
      </c>
      <c r="M397">
        <f t="shared" ref="M397:M460" si="16">L397-11000</f>
        <v>348</v>
      </c>
    </row>
    <row r="398" spans="12:13">
      <c r="L398">
        <v>11420</v>
      </c>
      <c r="M398">
        <f t="shared" si="16"/>
        <v>420</v>
      </c>
    </row>
    <row r="399" spans="12:13">
      <c r="L399">
        <v>11372</v>
      </c>
      <c r="M399">
        <f t="shared" si="16"/>
        <v>372</v>
      </c>
    </row>
    <row r="400" spans="12:13">
      <c r="L400">
        <v>11400</v>
      </c>
      <c r="M400">
        <f t="shared" si="16"/>
        <v>400</v>
      </c>
    </row>
    <row r="401" spans="12:13">
      <c r="L401">
        <v>11416</v>
      </c>
      <c r="M401">
        <f t="shared" si="16"/>
        <v>416</v>
      </c>
    </row>
    <row r="402" spans="12:13">
      <c r="L402">
        <v>11436</v>
      </c>
      <c r="M402">
        <f t="shared" si="16"/>
        <v>436</v>
      </c>
    </row>
    <row r="403" spans="12:13">
      <c r="L403">
        <v>11400</v>
      </c>
      <c r="M403">
        <f t="shared" si="16"/>
        <v>400</v>
      </c>
    </row>
    <row r="404" spans="12:13">
      <c r="L404">
        <v>11432</v>
      </c>
      <c r="M404">
        <f t="shared" si="16"/>
        <v>432</v>
      </c>
    </row>
    <row r="405" spans="12:13">
      <c r="L405">
        <v>11360</v>
      </c>
      <c r="M405">
        <f t="shared" si="16"/>
        <v>360</v>
      </c>
    </row>
    <row r="406" spans="12:13">
      <c r="L406">
        <v>11472</v>
      </c>
      <c r="M406">
        <f t="shared" si="16"/>
        <v>472</v>
      </c>
    </row>
    <row r="407" spans="12:13">
      <c r="L407">
        <v>11404</v>
      </c>
      <c r="M407">
        <f t="shared" si="16"/>
        <v>404</v>
      </c>
    </row>
    <row r="408" spans="12:13">
      <c r="L408">
        <v>11388</v>
      </c>
      <c r="M408">
        <f t="shared" si="16"/>
        <v>388</v>
      </c>
    </row>
    <row r="409" spans="12:13">
      <c r="L409">
        <v>11372</v>
      </c>
      <c r="M409">
        <f t="shared" si="16"/>
        <v>372</v>
      </c>
    </row>
    <row r="410" spans="12:13">
      <c r="L410">
        <v>11428</v>
      </c>
      <c r="M410">
        <f t="shared" si="16"/>
        <v>428</v>
      </c>
    </row>
    <row r="411" spans="12:13">
      <c r="L411">
        <v>11404</v>
      </c>
      <c r="M411">
        <f t="shared" si="16"/>
        <v>404</v>
      </c>
    </row>
    <row r="412" spans="12:13">
      <c r="L412">
        <v>11444</v>
      </c>
      <c r="M412">
        <f t="shared" si="16"/>
        <v>444</v>
      </c>
    </row>
    <row r="413" spans="12:13">
      <c r="L413">
        <v>11408</v>
      </c>
      <c r="M413">
        <f t="shared" si="16"/>
        <v>408</v>
      </c>
    </row>
    <row r="414" spans="12:13">
      <c r="L414">
        <v>11468</v>
      </c>
      <c r="M414">
        <f t="shared" si="16"/>
        <v>468</v>
      </c>
    </row>
    <row r="415" spans="12:13">
      <c r="L415">
        <v>11388</v>
      </c>
      <c r="M415">
        <f t="shared" si="16"/>
        <v>388</v>
      </c>
    </row>
    <row r="416" spans="12:13">
      <c r="L416">
        <v>11456</v>
      </c>
      <c r="M416">
        <f t="shared" si="16"/>
        <v>456</v>
      </c>
    </row>
    <row r="417" spans="12:13">
      <c r="L417">
        <v>11360</v>
      </c>
      <c r="M417">
        <f t="shared" si="16"/>
        <v>360</v>
      </c>
    </row>
    <row r="418" spans="12:13">
      <c r="L418">
        <v>11424</v>
      </c>
      <c r="M418">
        <f t="shared" si="16"/>
        <v>424</v>
      </c>
    </row>
    <row r="419" spans="12:13">
      <c r="L419">
        <v>11408</v>
      </c>
      <c r="M419">
        <f t="shared" si="16"/>
        <v>408</v>
      </c>
    </row>
    <row r="420" spans="12:13">
      <c r="L420">
        <v>11444</v>
      </c>
      <c r="M420">
        <f t="shared" si="16"/>
        <v>444</v>
      </c>
    </row>
    <row r="421" spans="12:13">
      <c r="L421">
        <v>11408</v>
      </c>
      <c r="M421">
        <f t="shared" si="16"/>
        <v>408</v>
      </c>
    </row>
    <row r="422" spans="12:13">
      <c r="L422">
        <v>11436</v>
      </c>
      <c r="M422">
        <f t="shared" si="16"/>
        <v>436</v>
      </c>
    </row>
    <row r="423" spans="12:13">
      <c r="L423">
        <v>11364</v>
      </c>
      <c r="M423">
        <f t="shared" si="16"/>
        <v>364</v>
      </c>
    </row>
    <row r="424" spans="12:13">
      <c r="L424">
        <v>11452</v>
      </c>
      <c r="M424">
        <f t="shared" si="16"/>
        <v>452</v>
      </c>
    </row>
    <row r="425" spans="12:13">
      <c r="L425">
        <v>11344</v>
      </c>
      <c r="M425">
        <f t="shared" si="16"/>
        <v>344</v>
      </c>
    </row>
    <row r="426" spans="12:13">
      <c r="L426">
        <v>11436</v>
      </c>
      <c r="M426">
        <f t="shared" si="16"/>
        <v>436</v>
      </c>
    </row>
    <row r="427" spans="12:13">
      <c r="L427">
        <v>11360</v>
      </c>
      <c r="M427">
        <f t="shared" si="16"/>
        <v>360</v>
      </c>
    </row>
    <row r="428" spans="12:13">
      <c r="L428">
        <v>11436</v>
      </c>
      <c r="M428">
        <f t="shared" si="16"/>
        <v>436</v>
      </c>
    </row>
    <row r="429" spans="12:13">
      <c r="L429">
        <v>11352</v>
      </c>
      <c r="M429">
        <f t="shared" si="16"/>
        <v>352</v>
      </c>
    </row>
    <row r="430" spans="12:13">
      <c r="L430">
        <v>11404</v>
      </c>
      <c r="M430">
        <f t="shared" si="16"/>
        <v>404</v>
      </c>
    </row>
    <row r="431" spans="12:13">
      <c r="L431">
        <v>11344</v>
      </c>
      <c r="M431">
        <f t="shared" si="16"/>
        <v>344</v>
      </c>
    </row>
    <row r="432" spans="12:13">
      <c r="L432">
        <v>11408</v>
      </c>
      <c r="M432">
        <f t="shared" si="16"/>
        <v>408</v>
      </c>
    </row>
    <row r="433" spans="12:13">
      <c r="L433">
        <v>11336</v>
      </c>
      <c r="M433">
        <f t="shared" si="16"/>
        <v>336</v>
      </c>
    </row>
    <row r="434" spans="12:13">
      <c r="L434">
        <v>11404</v>
      </c>
      <c r="M434">
        <f t="shared" si="16"/>
        <v>404</v>
      </c>
    </row>
    <row r="435" spans="12:13">
      <c r="L435">
        <v>11392</v>
      </c>
      <c r="M435">
        <f t="shared" si="16"/>
        <v>392</v>
      </c>
    </row>
    <row r="436" spans="12:13">
      <c r="L436">
        <v>11428</v>
      </c>
      <c r="M436">
        <f t="shared" si="16"/>
        <v>428</v>
      </c>
    </row>
    <row r="437" spans="12:13">
      <c r="L437">
        <v>11372</v>
      </c>
      <c r="M437">
        <f t="shared" si="16"/>
        <v>372</v>
      </c>
    </row>
    <row r="438" spans="12:13">
      <c r="L438">
        <v>11408</v>
      </c>
      <c r="M438">
        <f t="shared" si="16"/>
        <v>408</v>
      </c>
    </row>
    <row r="439" spans="12:13">
      <c r="L439">
        <v>11404</v>
      </c>
      <c r="M439">
        <f t="shared" si="16"/>
        <v>404</v>
      </c>
    </row>
    <row r="440" spans="12:13">
      <c r="L440">
        <v>11436</v>
      </c>
      <c r="M440">
        <f t="shared" si="16"/>
        <v>436</v>
      </c>
    </row>
    <row r="441" spans="12:13">
      <c r="L441">
        <v>11408</v>
      </c>
      <c r="M441">
        <f t="shared" si="16"/>
        <v>408</v>
      </c>
    </row>
    <row r="442" spans="12:13">
      <c r="L442">
        <v>11448</v>
      </c>
      <c r="M442">
        <f t="shared" si="16"/>
        <v>448</v>
      </c>
    </row>
    <row r="443" spans="12:13">
      <c r="L443">
        <v>11340</v>
      </c>
      <c r="M443">
        <f t="shared" si="16"/>
        <v>340</v>
      </c>
    </row>
    <row r="444" spans="12:13">
      <c r="L444">
        <v>11448</v>
      </c>
      <c r="M444">
        <f t="shared" si="16"/>
        <v>448</v>
      </c>
    </row>
    <row r="445" spans="12:13">
      <c r="L445">
        <v>11352</v>
      </c>
      <c r="M445">
        <f t="shared" si="16"/>
        <v>352</v>
      </c>
    </row>
    <row r="446" spans="12:13">
      <c r="L446">
        <v>11440</v>
      </c>
      <c r="M446">
        <f t="shared" si="16"/>
        <v>440</v>
      </c>
    </row>
    <row r="447" spans="12:13">
      <c r="L447">
        <v>11392</v>
      </c>
      <c r="M447">
        <f t="shared" si="16"/>
        <v>392</v>
      </c>
    </row>
    <row r="448" spans="12:13">
      <c r="L448">
        <v>11444</v>
      </c>
      <c r="M448">
        <f t="shared" si="16"/>
        <v>444</v>
      </c>
    </row>
    <row r="449" spans="12:13">
      <c r="L449">
        <v>11480</v>
      </c>
      <c r="M449">
        <f t="shared" si="16"/>
        <v>480</v>
      </c>
    </row>
    <row r="450" spans="12:13">
      <c r="L450">
        <v>11532</v>
      </c>
      <c r="M450">
        <f t="shared" si="16"/>
        <v>532</v>
      </c>
    </row>
    <row r="451" spans="12:13">
      <c r="L451">
        <v>11580</v>
      </c>
      <c r="M451">
        <f t="shared" si="16"/>
        <v>580</v>
      </c>
    </row>
    <row r="452" spans="12:13">
      <c r="L452">
        <v>11668</v>
      </c>
      <c r="M452">
        <f t="shared" si="16"/>
        <v>668</v>
      </c>
    </row>
    <row r="453" spans="12:13">
      <c r="L453">
        <v>11656</v>
      </c>
      <c r="M453">
        <f t="shared" si="16"/>
        <v>656</v>
      </c>
    </row>
    <row r="454" spans="12:13">
      <c r="L454">
        <v>11752</v>
      </c>
      <c r="M454">
        <f t="shared" si="16"/>
        <v>752</v>
      </c>
    </row>
    <row r="455" spans="12:13">
      <c r="L455">
        <v>11632</v>
      </c>
      <c r="M455">
        <f t="shared" si="16"/>
        <v>632</v>
      </c>
    </row>
    <row r="456" spans="12:13">
      <c r="L456">
        <v>11672</v>
      </c>
      <c r="M456">
        <f t="shared" si="16"/>
        <v>672</v>
      </c>
    </row>
    <row r="457" spans="12:13">
      <c r="L457">
        <v>11668</v>
      </c>
      <c r="M457">
        <f t="shared" si="16"/>
        <v>668</v>
      </c>
    </row>
    <row r="458" spans="12:13">
      <c r="L458">
        <v>11716</v>
      </c>
      <c r="M458">
        <f t="shared" si="16"/>
        <v>716</v>
      </c>
    </row>
    <row r="459" spans="12:13">
      <c r="L459">
        <v>11552</v>
      </c>
      <c r="M459">
        <f t="shared" si="16"/>
        <v>552</v>
      </c>
    </row>
    <row r="460" spans="12:13">
      <c r="L460">
        <v>11624</v>
      </c>
      <c r="M460">
        <f t="shared" si="16"/>
        <v>624</v>
      </c>
    </row>
    <row r="461" spans="12:13">
      <c r="L461">
        <v>11520</v>
      </c>
      <c r="M461">
        <f t="shared" ref="M461:M524" si="17">L461-11000</f>
        <v>520</v>
      </c>
    </row>
    <row r="462" spans="12:13">
      <c r="L462">
        <v>11580</v>
      </c>
      <c r="M462">
        <f t="shared" si="17"/>
        <v>580</v>
      </c>
    </row>
    <row r="463" spans="12:13">
      <c r="L463">
        <v>11532</v>
      </c>
      <c r="M463">
        <f t="shared" si="17"/>
        <v>532</v>
      </c>
    </row>
    <row r="464" spans="12:13">
      <c r="L464">
        <v>11556</v>
      </c>
      <c r="M464">
        <f t="shared" si="17"/>
        <v>556</v>
      </c>
    </row>
    <row r="465" spans="12:13">
      <c r="L465">
        <v>11460</v>
      </c>
      <c r="M465">
        <f t="shared" si="17"/>
        <v>460</v>
      </c>
    </row>
    <row r="466" spans="12:13">
      <c r="L466">
        <v>11520</v>
      </c>
      <c r="M466">
        <f t="shared" si="17"/>
        <v>520</v>
      </c>
    </row>
    <row r="467" spans="12:13">
      <c r="L467">
        <v>11460</v>
      </c>
      <c r="M467">
        <f t="shared" si="17"/>
        <v>460</v>
      </c>
    </row>
    <row r="468" spans="12:13">
      <c r="L468">
        <v>11456</v>
      </c>
      <c r="M468">
        <f t="shared" si="17"/>
        <v>456</v>
      </c>
    </row>
    <row r="469" spans="12:13">
      <c r="L469">
        <v>11460</v>
      </c>
      <c r="M469">
        <f t="shared" si="17"/>
        <v>460</v>
      </c>
    </row>
    <row r="470" spans="12:13">
      <c r="L470">
        <v>11456</v>
      </c>
      <c r="M470">
        <f t="shared" si="17"/>
        <v>456</v>
      </c>
    </row>
    <row r="471" spans="12:13">
      <c r="L471">
        <v>11412</v>
      </c>
      <c r="M471">
        <f t="shared" si="17"/>
        <v>412</v>
      </c>
    </row>
    <row r="472" spans="12:13">
      <c r="L472">
        <v>11476</v>
      </c>
      <c r="M472">
        <f t="shared" si="17"/>
        <v>476</v>
      </c>
    </row>
    <row r="473" spans="12:13">
      <c r="L473">
        <v>11384</v>
      </c>
      <c r="M473">
        <f t="shared" si="17"/>
        <v>384</v>
      </c>
    </row>
    <row r="474" spans="12:13">
      <c r="L474">
        <v>11480</v>
      </c>
      <c r="M474">
        <f t="shared" si="17"/>
        <v>480</v>
      </c>
    </row>
    <row r="475" spans="12:13">
      <c r="L475">
        <v>11420</v>
      </c>
      <c r="M475">
        <f t="shared" si="17"/>
        <v>420</v>
      </c>
    </row>
    <row r="476" spans="12:13">
      <c r="L476">
        <v>11416</v>
      </c>
      <c r="M476">
        <f t="shared" si="17"/>
        <v>416</v>
      </c>
    </row>
    <row r="477" spans="12:13">
      <c r="L477">
        <v>11400</v>
      </c>
      <c r="M477">
        <f t="shared" si="17"/>
        <v>400</v>
      </c>
    </row>
    <row r="478" spans="12:13">
      <c r="L478">
        <v>11456</v>
      </c>
      <c r="M478">
        <f t="shared" si="17"/>
        <v>456</v>
      </c>
    </row>
    <row r="479" spans="12:13">
      <c r="L479">
        <v>11424</v>
      </c>
      <c r="M479">
        <f t="shared" si="17"/>
        <v>424</v>
      </c>
    </row>
    <row r="480" spans="12:13">
      <c r="L480">
        <v>11464</v>
      </c>
      <c r="M480">
        <f t="shared" si="17"/>
        <v>464</v>
      </c>
    </row>
    <row r="481" spans="12:13">
      <c r="L481">
        <v>11404</v>
      </c>
      <c r="M481">
        <f t="shared" si="17"/>
        <v>404</v>
      </c>
    </row>
    <row r="482" spans="12:13">
      <c r="L482">
        <v>11448</v>
      </c>
      <c r="M482">
        <f t="shared" si="17"/>
        <v>448</v>
      </c>
    </row>
    <row r="483" spans="12:13">
      <c r="L483">
        <v>11348</v>
      </c>
      <c r="M483">
        <f t="shared" si="17"/>
        <v>348</v>
      </c>
    </row>
    <row r="484" spans="12:13">
      <c r="L484">
        <v>11452</v>
      </c>
      <c r="M484">
        <f t="shared" si="17"/>
        <v>452</v>
      </c>
    </row>
    <row r="485" spans="12:13">
      <c r="L485">
        <v>11420</v>
      </c>
      <c r="M485">
        <f t="shared" si="17"/>
        <v>420</v>
      </c>
    </row>
    <row r="486" spans="12:13">
      <c r="L486">
        <v>11448</v>
      </c>
      <c r="M486">
        <f t="shared" si="17"/>
        <v>448</v>
      </c>
    </row>
    <row r="487" spans="12:13">
      <c r="L487">
        <v>11440</v>
      </c>
      <c r="M487">
        <f t="shared" si="17"/>
        <v>440</v>
      </c>
    </row>
    <row r="488" spans="12:13">
      <c r="L488">
        <v>11448</v>
      </c>
      <c r="M488">
        <f t="shared" si="17"/>
        <v>448</v>
      </c>
    </row>
    <row r="489" spans="12:13">
      <c r="L489">
        <v>11384</v>
      </c>
      <c r="M489">
        <f t="shared" si="17"/>
        <v>384</v>
      </c>
    </row>
    <row r="490" spans="12:13">
      <c r="L490">
        <v>11460</v>
      </c>
      <c r="M490">
        <f t="shared" si="17"/>
        <v>460</v>
      </c>
    </row>
    <row r="491" spans="12:13">
      <c r="L491">
        <v>11388</v>
      </c>
      <c r="M491">
        <f t="shared" si="17"/>
        <v>388</v>
      </c>
    </row>
    <row r="492" spans="12:13">
      <c r="L492">
        <v>11456</v>
      </c>
      <c r="M492">
        <f t="shared" si="17"/>
        <v>456</v>
      </c>
    </row>
    <row r="493" spans="12:13">
      <c r="L493">
        <v>11372</v>
      </c>
      <c r="M493">
        <f t="shared" si="17"/>
        <v>372</v>
      </c>
    </row>
    <row r="494" spans="12:13">
      <c r="L494">
        <v>11436</v>
      </c>
      <c r="M494">
        <f t="shared" si="17"/>
        <v>436</v>
      </c>
    </row>
    <row r="495" spans="12:13">
      <c r="L495">
        <v>11376</v>
      </c>
      <c r="M495">
        <f t="shared" si="17"/>
        <v>376</v>
      </c>
    </row>
    <row r="496" spans="12:13">
      <c r="L496">
        <v>11448</v>
      </c>
      <c r="M496">
        <f t="shared" si="17"/>
        <v>448</v>
      </c>
    </row>
    <row r="497" spans="12:13">
      <c r="L497">
        <v>11372</v>
      </c>
      <c r="M497">
        <f t="shared" si="17"/>
        <v>372</v>
      </c>
    </row>
    <row r="498" spans="12:13">
      <c r="L498">
        <v>11440</v>
      </c>
      <c r="M498">
        <f t="shared" si="17"/>
        <v>440</v>
      </c>
    </row>
    <row r="499" spans="12:13">
      <c r="L499">
        <v>11368</v>
      </c>
      <c r="M499">
        <f t="shared" si="17"/>
        <v>368</v>
      </c>
    </row>
    <row r="500" spans="12:13">
      <c r="L500">
        <v>11428</v>
      </c>
      <c r="M500">
        <f t="shared" si="17"/>
        <v>428</v>
      </c>
    </row>
    <row r="501" spans="12:13">
      <c r="L501">
        <v>11324</v>
      </c>
      <c r="M501">
        <f t="shared" si="17"/>
        <v>324</v>
      </c>
    </row>
    <row r="502" spans="12:13">
      <c r="L502">
        <v>11400</v>
      </c>
      <c r="M502">
        <f t="shared" si="17"/>
        <v>400</v>
      </c>
    </row>
    <row r="503" spans="12:13">
      <c r="L503">
        <v>11328</v>
      </c>
      <c r="M503">
        <f t="shared" si="17"/>
        <v>328</v>
      </c>
    </row>
    <row r="504" spans="12:13">
      <c r="L504">
        <v>11428</v>
      </c>
      <c r="M504">
        <f t="shared" si="17"/>
        <v>428</v>
      </c>
    </row>
    <row r="505" spans="12:13">
      <c r="L505">
        <v>11372</v>
      </c>
      <c r="M505">
        <f t="shared" si="17"/>
        <v>372</v>
      </c>
    </row>
    <row r="506" spans="12:13">
      <c r="L506">
        <v>11416</v>
      </c>
      <c r="M506">
        <f t="shared" si="17"/>
        <v>416</v>
      </c>
    </row>
    <row r="507" spans="12:13">
      <c r="L507">
        <v>11392</v>
      </c>
      <c r="M507">
        <f t="shared" si="17"/>
        <v>392</v>
      </c>
    </row>
    <row r="508" spans="12:13">
      <c r="L508">
        <v>11420</v>
      </c>
      <c r="M508">
        <f t="shared" si="17"/>
        <v>420</v>
      </c>
    </row>
    <row r="509" spans="12:13">
      <c r="L509">
        <v>11376</v>
      </c>
      <c r="M509">
        <f t="shared" si="17"/>
        <v>376</v>
      </c>
    </row>
    <row r="510" spans="12:13">
      <c r="L510">
        <v>11428</v>
      </c>
      <c r="M510">
        <f t="shared" si="17"/>
        <v>428</v>
      </c>
    </row>
    <row r="511" spans="12:13">
      <c r="L511">
        <v>11364</v>
      </c>
      <c r="M511">
        <f t="shared" si="17"/>
        <v>364</v>
      </c>
    </row>
    <row r="512" spans="12:13">
      <c r="L512" t="s">
        <v>730</v>
      </c>
      <c r="M512" t="e">
        <f t="shared" si="17"/>
        <v>#VALUE!</v>
      </c>
    </row>
    <row r="513" spans="12:13">
      <c r="M513">
        <f t="shared" si="17"/>
        <v>-11000</v>
      </c>
    </row>
    <row r="514" spans="12:13">
      <c r="L514">
        <v>11436</v>
      </c>
      <c r="M514">
        <f t="shared" si="17"/>
        <v>436</v>
      </c>
    </row>
    <row r="515" spans="12:13">
      <c r="L515">
        <v>11380</v>
      </c>
      <c r="M515">
        <f t="shared" si="17"/>
        <v>380</v>
      </c>
    </row>
    <row r="516" spans="12:13">
      <c r="L516">
        <v>11416</v>
      </c>
      <c r="M516">
        <f t="shared" si="17"/>
        <v>416</v>
      </c>
    </row>
    <row r="517" spans="12:13">
      <c r="L517">
        <v>11424</v>
      </c>
      <c r="M517">
        <f t="shared" si="17"/>
        <v>424</v>
      </c>
    </row>
    <row r="518" spans="12:13">
      <c r="L518">
        <v>11436</v>
      </c>
      <c r="M518">
        <f t="shared" si="17"/>
        <v>436</v>
      </c>
    </row>
    <row r="519" spans="12:13">
      <c r="L519">
        <v>11396</v>
      </c>
      <c r="M519">
        <f t="shared" si="17"/>
        <v>396</v>
      </c>
    </row>
    <row r="520" spans="12:13">
      <c r="L520">
        <v>11424</v>
      </c>
      <c r="M520">
        <f t="shared" si="17"/>
        <v>424</v>
      </c>
    </row>
    <row r="521" spans="12:13">
      <c r="L521">
        <v>11388</v>
      </c>
      <c r="M521">
        <f t="shared" si="17"/>
        <v>388</v>
      </c>
    </row>
    <row r="522" spans="12:13">
      <c r="L522">
        <v>11452</v>
      </c>
      <c r="M522">
        <f t="shared" si="17"/>
        <v>452</v>
      </c>
    </row>
    <row r="523" spans="12:13">
      <c r="L523">
        <v>11400</v>
      </c>
      <c r="M523">
        <f t="shared" si="17"/>
        <v>400</v>
      </c>
    </row>
    <row r="524" spans="12:13">
      <c r="L524">
        <v>11444</v>
      </c>
      <c r="M524">
        <f t="shared" si="17"/>
        <v>444</v>
      </c>
    </row>
    <row r="525" spans="12:13">
      <c r="L525">
        <v>11392</v>
      </c>
      <c r="M525">
        <f t="shared" ref="M525:M588" si="18">L525-11000</f>
        <v>392</v>
      </c>
    </row>
    <row r="526" spans="12:13">
      <c r="L526">
        <v>11396</v>
      </c>
      <c r="M526">
        <f t="shared" si="18"/>
        <v>396</v>
      </c>
    </row>
    <row r="527" spans="12:13">
      <c r="L527">
        <v>11380</v>
      </c>
      <c r="M527">
        <f t="shared" si="18"/>
        <v>380</v>
      </c>
    </row>
    <row r="528" spans="12:13">
      <c r="L528">
        <v>11424</v>
      </c>
      <c r="M528">
        <f t="shared" si="18"/>
        <v>424</v>
      </c>
    </row>
    <row r="529" spans="12:13">
      <c r="L529">
        <v>11404</v>
      </c>
      <c r="M529">
        <f t="shared" si="18"/>
        <v>404</v>
      </c>
    </row>
    <row r="530" spans="12:13">
      <c r="L530">
        <v>11444</v>
      </c>
      <c r="M530">
        <f t="shared" si="18"/>
        <v>444</v>
      </c>
    </row>
    <row r="531" spans="12:13">
      <c r="L531">
        <v>11368</v>
      </c>
      <c r="M531">
        <f t="shared" si="18"/>
        <v>368</v>
      </c>
    </row>
    <row r="532" spans="12:13">
      <c r="L532">
        <v>11476</v>
      </c>
      <c r="M532">
        <f t="shared" si="18"/>
        <v>476</v>
      </c>
    </row>
    <row r="533" spans="12:13">
      <c r="L533">
        <v>11412</v>
      </c>
      <c r="M533">
        <f t="shared" si="18"/>
        <v>412</v>
      </c>
    </row>
    <row r="534" spans="12:13">
      <c r="L534">
        <v>11428</v>
      </c>
      <c r="M534">
        <f t="shared" si="18"/>
        <v>428</v>
      </c>
    </row>
    <row r="535" spans="12:13">
      <c r="L535">
        <v>11344</v>
      </c>
      <c r="M535">
        <f t="shared" si="18"/>
        <v>344</v>
      </c>
    </row>
    <row r="536" spans="12:13">
      <c r="L536">
        <v>11436</v>
      </c>
      <c r="M536">
        <f t="shared" si="18"/>
        <v>436</v>
      </c>
    </row>
    <row r="537" spans="12:13">
      <c r="L537">
        <v>11376</v>
      </c>
      <c r="M537">
        <f t="shared" si="18"/>
        <v>376</v>
      </c>
    </row>
    <row r="538" spans="12:13">
      <c r="L538">
        <v>11420</v>
      </c>
      <c r="M538">
        <f t="shared" si="18"/>
        <v>420</v>
      </c>
    </row>
    <row r="539" spans="12:13">
      <c r="L539">
        <v>11368</v>
      </c>
      <c r="M539">
        <f t="shared" si="18"/>
        <v>368</v>
      </c>
    </row>
    <row r="540" spans="12:13">
      <c r="L540">
        <v>11428</v>
      </c>
      <c r="M540">
        <f t="shared" si="18"/>
        <v>428</v>
      </c>
    </row>
    <row r="541" spans="12:13">
      <c r="L541">
        <v>11368</v>
      </c>
      <c r="M541">
        <f t="shared" si="18"/>
        <v>368</v>
      </c>
    </row>
    <row r="542" spans="12:13">
      <c r="L542">
        <v>11428</v>
      </c>
      <c r="M542">
        <f t="shared" si="18"/>
        <v>428</v>
      </c>
    </row>
    <row r="543" spans="12:13">
      <c r="L543">
        <v>11384</v>
      </c>
      <c r="M543">
        <f t="shared" si="18"/>
        <v>384</v>
      </c>
    </row>
    <row r="544" spans="12:13">
      <c r="L544">
        <v>11448</v>
      </c>
      <c r="M544">
        <f t="shared" si="18"/>
        <v>448</v>
      </c>
    </row>
    <row r="545" spans="12:13">
      <c r="L545">
        <v>11368</v>
      </c>
      <c r="M545">
        <f t="shared" si="18"/>
        <v>368</v>
      </c>
    </row>
    <row r="546" spans="12:13">
      <c r="L546">
        <v>11444</v>
      </c>
      <c r="M546">
        <f t="shared" si="18"/>
        <v>444</v>
      </c>
    </row>
    <row r="547" spans="12:13">
      <c r="L547">
        <v>11396</v>
      </c>
      <c r="M547">
        <f t="shared" si="18"/>
        <v>396</v>
      </c>
    </row>
    <row r="548" spans="12:13">
      <c r="L548">
        <v>11420</v>
      </c>
      <c r="M548">
        <f t="shared" si="18"/>
        <v>420</v>
      </c>
    </row>
    <row r="549" spans="12:13">
      <c r="L549">
        <v>11372</v>
      </c>
      <c r="M549">
        <f t="shared" si="18"/>
        <v>372</v>
      </c>
    </row>
    <row r="550" spans="12:13">
      <c r="L550">
        <v>11456</v>
      </c>
      <c r="M550">
        <f t="shared" si="18"/>
        <v>456</v>
      </c>
    </row>
    <row r="551" spans="12:13">
      <c r="L551">
        <v>11384</v>
      </c>
      <c r="M551">
        <f t="shared" si="18"/>
        <v>384</v>
      </c>
    </row>
    <row r="552" spans="12:13">
      <c r="L552">
        <v>11444</v>
      </c>
      <c r="M552">
        <f t="shared" si="18"/>
        <v>444</v>
      </c>
    </row>
    <row r="553" spans="12:13">
      <c r="L553">
        <v>11376</v>
      </c>
      <c r="M553">
        <f t="shared" si="18"/>
        <v>376</v>
      </c>
    </row>
    <row r="554" spans="12:13">
      <c r="L554">
        <v>11464</v>
      </c>
      <c r="M554">
        <f t="shared" si="18"/>
        <v>464</v>
      </c>
    </row>
    <row r="555" spans="12:13">
      <c r="L555">
        <v>11396</v>
      </c>
      <c r="M555">
        <f t="shared" si="18"/>
        <v>396</v>
      </c>
    </row>
    <row r="556" spans="12:13">
      <c r="L556">
        <v>11456</v>
      </c>
      <c r="M556">
        <f t="shared" si="18"/>
        <v>456</v>
      </c>
    </row>
    <row r="557" spans="12:13">
      <c r="L557">
        <v>11404</v>
      </c>
      <c r="M557">
        <f t="shared" si="18"/>
        <v>404</v>
      </c>
    </row>
    <row r="558" spans="12:13">
      <c r="L558">
        <v>11428</v>
      </c>
      <c r="M558">
        <f t="shared" si="18"/>
        <v>428</v>
      </c>
    </row>
    <row r="559" spans="12:13">
      <c r="L559">
        <v>11400</v>
      </c>
      <c r="M559">
        <f t="shared" si="18"/>
        <v>400</v>
      </c>
    </row>
    <row r="560" spans="12:13">
      <c r="L560">
        <v>11404</v>
      </c>
      <c r="M560">
        <f t="shared" si="18"/>
        <v>404</v>
      </c>
    </row>
    <row r="561" spans="12:13">
      <c r="L561">
        <v>11360</v>
      </c>
      <c r="M561">
        <f t="shared" si="18"/>
        <v>360</v>
      </c>
    </row>
    <row r="562" spans="12:13">
      <c r="L562">
        <v>11436</v>
      </c>
      <c r="M562">
        <f t="shared" si="18"/>
        <v>436</v>
      </c>
    </row>
    <row r="563" spans="12:13">
      <c r="L563">
        <v>11360</v>
      </c>
      <c r="M563">
        <f t="shared" si="18"/>
        <v>360</v>
      </c>
    </row>
    <row r="564" spans="12:13">
      <c r="L564">
        <v>11404</v>
      </c>
      <c r="M564">
        <f t="shared" si="18"/>
        <v>404</v>
      </c>
    </row>
    <row r="565" spans="12:13">
      <c r="L565">
        <v>11364</v>
      </c>
      <c r="M565">
        <f t="shared" si="18"/>
        <v>364</v>
      </c>
    </row>
    <row r="566" spans="12:13">
      <c r="L566">
        <v>11412</v>
      </c>
      <c r="M566">
        <f t="shared" si="18"/>
        <v>412</v>
      </c>
    </row>
    <row r="567" spans="12:13">
      <c r="L567">
        <v>11408</v>
      </c>
      <c r="M567">
        <f t="shared" si="18"/>
        <v>408</v>
      </c>
    </row>
    <row r="568" spans="12:13">
      <c r="L568">
        <v>11420</v>
      </c>
      <c r="M568">
        <f t="shared" si="18"/>
        <v>420</v>
      </c>
    </row>
    <row r="569" spans="12:13">
      <c r="L569">
        <v>11396</v>
      </c>
      <c r="M569">
        <f t="shared" si="18"/>
        <v>396</v>
      </c>
    </row>
    <row r="570" spans="12:13">
      <c r="L570">
        <v>11396</v>
      </c>
      <c r="M570">
        <f t="shared" si="18"/>
        <v>396</v>
      </c>
    </row>
    <row r="571" spans="12:13">
      <c r="L571">
        <v>11384</v>
      </c>
      <c r="M571">
        <f t="shared" si="18"/>
        <v>384</v>
      </c>
    </row>
    <row r="572" spans="12:13">
      <c r="L572">
        <v>11444</v>
      </c>
      <c r="M572">
        <f t="shared" si="18"/>
        <v>444</v>
      </c>
    </row>
    <row r="573" spans="12:13">
      <c r="L573">
        <v>11416</v>
      </c>
      <c r="M573">
        <f t="shared" si="18"/>
        <v>416</v>
      </c>
    </row>
    <row r="574" spans="12:13">
      <c r="L574">
        <v>11412</v>
      </c>
      <c r="M574">
        <f t="shared" si="18"/>
        <v>412</v>
      </c>
    </row>
    <row r="575" spans="12:13">
      <c r="L575">
        <v>11380</v>
      </c>
      <c r="M575">
        <f t="shared" si="18"/>
        <v>380</v>
      </c>
    </row>
    <row r="576" spans="12:13">
      <c r="L576">
        <v>11460</v>
      </c>
      <c r="M576">
        <f t="shared" si="18"/>
        <v>460</v>
      </c>
    </row>
    <row r="577" spans="12:13">
      <c r="L577">
        <v>11376</v>
      </c>
      <c r="M577">
        <f t="shared" si="18"/>
        <v>376</v>
      </c>
    </row>
    <row r="578" spans="12:13">
      <c r="L578">
        <v>11424</v>
      </c>
      <c r="M578">
        <f t="shared" si="18"/>
        <v>424</v>
      </c>
    </row>
    <row r="579" spans="12:13">
      <c r="L579">
        <v>11400</v>
      </c>
      <c r="M579">
        <f t="shared" si="18"/>
        <v>400</v>
      </c>
    </row>
    <row r="580" spans="12:13">
      <c r="L580">
        <v>11464</v>
      </c>
      <c r="M580">
        <f t="shared" si="18"/>
        <v>464</v>
      </c>
    </row>
    <row r="581" spans="12:13">
      <c r="L581">
        <v>11384</v>
      </c>
      <c r="M581">
        <f t="shared" si="18"/>
        <v>384</v>
      </c>
    </row>
    <row r="582" spans="12:13">
      <c r="L582">
        <v>11444</v>
      </c>
      <c r="M582">
        <f t="shared" si="18"/>
        <v>444</v>
      </c>
    </row>
    <row r="583" spans="12:13">
      <c r="L583">
        <v>11400</v>
      </c>
      <c r="M583">
        <f t="shared" si="18"/>
        <v>400</v>
      </c>
    </row>
    <row r="584" spans="12:13">
      <c r="L584">
        <v>11468</v>
      </c>
      <c r="M584">
        <f t="shared" si="18"/>
        <v>468</v>
      </c>
    </row>
    <row r="585" spans="12:13">
      <c r="L585">
        <v>11400</v>
      </c>
      <c r="M585">
        <f t="shared" si="18"/>
        <v>400</v>
      </c>
    </row>
    <row r="586" spans="12:13">
      <c r="L586">
        <v>11460</v>
      </c>
      <c r="M586">
        <f t="shared" si="18"/>
        <v>460</v>
      </c>
    </row>
    <row r="587" spans="12:13">
      <c r="L587">
        <v>11400</v>
      </c>
      <c r="M587">
        <f t="shared" si="18"/>
        <v>400</v>
      </c>
    </row>
    <row r="588" spans="12:13">
      <c r="L588">
        <v>11436</v>
      </c>
      <c r="M588">
        <f t="shared" si="18"/>
        <v>436</v>
      </c>
    </row>
    <row r="589" spans="12:13">
      <c r="L589">
        <v>11404</v>
      </c>
      <c r="M589">
        <f t="shared" ref="M589:M652" si="19">L589-11000</f>
        <v>404</v>
      </c>
    </row>
    <row r="590" spans="12:13">
      <c r="L590">
        <v>11424</v>
      </c>
      <c r="M590">
        <f t="shared" si="19"/>
        <v>424</v>
      </c>
    </row>
    <row r="591" spans="12:13">
      <c r="L591">
        <v>11404</v>
      </c>
      <c r="M591">
        <f t="shared" si="19"/>
        <v>404</v>
      </c>
    </row>
    <row r="592" spans="12:13">
      <c r="L592">
        <v>11424</v>
      </c>
      <c r="M592">
        <f t="shared" si="19"/>
        <v>424</v>
      </c>
    </row>
    <row r="593" spans="12:13">
      <c r="L593">
        <v>11376</v>
      </c>
      <c r="M593">
        <f t="shared" si="19"/>
        <v>376</v>
      </c>
    </row>
    <row r="594" spans="12:13">
      <c r="L594">
        <v>11436</v>
      </c>
      <c r="M594">
        <f t="shared" si="19"/>
        <v>436</v>
      </c>
    </row>
    <row r="595" spans="12:13">
      <c r="L595">
        <v>11356</v>
      </c>
      <c r="M595">
        <f t="shared" si="19"/>
        <v>356</v>
      </c>
    </row>
    <row r="596" spans="12:13">
      <c r="L596">
        <v>11416</v>
      </c>
      <c r="M596">
        <f t="shared" si="19"/>
        <v>416</v>
      </c>
    </row>
    <row r="597" spans="12:13">
      <c r="L597">
        <v>11416</v>
      </c>
      <c r="M597">
        <f t="shared" si="19"/>
        <v>416</v>
      </c>
    </row>
    <row r="598" spans="12:13">
      <c r="L598">
        <v>11444</v>
      </c>
      <c r="M598">
        <f t="shared" si="19"/>
        <v>444</v>
      </c>
    </row>
    <row r="599" spans="12:13">
      <c r="L599">
        <v>11372</v>
      </c>
      <c r="M599">
        <f t="shared" si="19"/>
        <v>372</v>
      </c>
    </row>
    <row r="600" spans="12:13">
      <c r="L600">
        <v>11448</v>
      </c>
      <c r="M600">
        <f t="shared" si="19"/>
        <v>448</v>
      </c>
    </row>
    <row r="601" spans="12:13">
      <c r="L601">
        <v>11396</v>
      </c>
      <c r="M601">
        <f t="shared" si="19"/>
        <v>396</v>
      </c>
    </row>
    <row r="602" spans="12:13">
      <c r="L602">
        <v>11464</v>
      </c>
      <c r="M602">
        <f t="shared" si="19"/>
        <v>464</v>
      </c>
    </row>
    <row r="603" spans="12:13">
      <c r="L603">
        <v>11388</v>
      </c>
      <c r="M603">
        <f t="shared" si="19"/>
        <v>388</v>
      </c>
    </row>
    <row r="604" spans="12:13">
      <c r="L604">
        <v>11420</v>
      </c>
      <c r="M604">
        <f t="shared" si="19"/>
        <v>420</v>
      </c>
    </row>
    <row r="605" spans="12:13">
      <c r="L605">
        <v>11388</v>
      </c>
      <c r="M605">
        <f t="shared" si="19"/>
        <v>388</v>
      </c>
    </row>
    <row r="606" spans="12:13">
      <c r="L606">
        <v>11440</v>
      </c>
      <c r="M606">
        <f t="shared" si="19"/>
        <v>440</v>
      </c>
    </row>
    <row r="607" spans="12:13">
      <c r="L607">
        <v>11396</v>
      </c>
      <c r="M607">
        <f t="shared" si="19"/>
        <v>396</v>
      </c>
    </row>
    <row r="608" spans="12:13">
      <c r="L608">
        <v>11436</v>
      </c>
      <c r="M608">
        <f t="shared" si="19"/>
        <v>436</v>
      </c>
    </row>
    <row r="609" spans="12:13">
      <c r="L609">
        <v>11384</v>
      </c>
      <c r="M609">
        <f t="shared" si="19"/>
        <v>384</v>
      </c>
    </row>
    <row r="610" spans="12:13">
      <c r="L610">
        <v>11452</v>
      </c>
      <c r="M610">
        <f t="shared" si="19"/>
        <v>452</v>
      </c>
    </row>
    <row r="611" spans="12:13">
      <c r="L611">
        <v>11388</v>
      </c>
      <c r="M611">
        <f t="shared" si="19"/>
        <v>388</v>
      </c>
    </row>
    <row r="612" spans="12:13">
      <c r="L612">
        <v>11464</v>
      </c>
      <c r="M612">
        <f t="shared" si="19"/>
        <v>464</v>
      </c>
    </row>
    <row r="613" spans="12:13">
      <c r="L613">
        <v>11400</v>
      </c>
      <c r="M613">
        <f t="shared" si="19"/>
        <v>400</v>
      </c>
    </row>
    <row r="614" spans="12:13">
      <c r="L614">
        <v>11432</v>
      </c>
      <c r="M614">
        <f t="shared" si="19"/>
        <v>432</v>
      </c>
    </row>
    <row r="615" spans="12:13">
      <c r="L615">
        <v>11352</v>
      </c>
      <c r="M615">
        <f t="shared" si="19"/>
        <v>352</v>
      </c>
    </row>
    <row r="616" spans="12:13">
      <c r="L616">
        <v>11436</v>
      </c>
      <c r="M616">
        <f t="shared" si="19"/>
        <v>436</v>
      </c>
    </row>
    <row r="617" spans="12:13">
      <c r="L617">
        <v>11380</v>
      </c>
      <c r="M617">
        <f t="shared" si="19"/>
        <v>380</v>
      </c>
    </row>
    <row r="618" spans="12:13">
      <c r="L618">
        <v>11460</v>
      </c>
      <c r="M618">
        <f t="shared" si="19"/>
        <v>460</v>
      </c>
    </row>
    <row r="619" spans="12:13">
      <c r="L619">
        <v>11392</v>
      </c>
      <c r="M619">
        <f t="shared" si="19"/>
        <v>392</v>
      </c>
    </row>
    <row r="620" spans="12:13">
      <c r="L620">
        <v>11464</v>
      </c>
      <c r="M620">
        <f t="shared" si="19"/>
        <v>464</v>
      </c>
    </row>
    <row r="621" spans="12:13">
      <c r="L621">
        <v>11396</v>
      </c>
      <c r="M621">
        <f t="shared" si="19"/>
        <v>396</v>
      </c>
    </row>
    <row r="622" spans="12:13">
      <c r="L622">
        <v>11460</v>
      </c>
      <c r="M622">
        <f t="shared" si="19"/>
        <v>460</v>
      </c>
    </row>
    <row r="623" spans="12:13">
      <c r="L623">
        <v>11404</v>
      </c>
      <c r="M623">
        <f t="shared" si="19"/>
        <v>404</v>
      </c>
    </row>
    <row r="624" spans="12:13">
      <c r="L624">
        <v>11436</v>
      </c>
      <c r="M624">
        <f t="shared" si="19"/>
        <v>436</v>
      </c>
    </row>
    <row r="625" spans="12:13">
      <c r="L625">
        <v>11376</v>
      </c>
      <c r="M625">
        <f t="shared" si="19"/>
        <v>376</v>
      </c>
    </row>
    <row r="626" spans="12:13">
      <c r="L626">
        <v>11472</v>
      </c>
      <c r="M626">
        <f t="shared" si="19"/>
        <v>472</v>
      </c>
    </row>
    <row r="627" spans="12:13">
      <c r="L627">
        <v>11392</v>
      </c>
      <c r="M627">
        <f t="shared" si="19"/>
        <v>392</v>
      </c>
    </row>
    <row r="628" spans="12:13">
      <c r="L628">
        <v>11464</v>
      </c>
      <c r="M628">
        <f t="shared" si="19"/>
        <v>464</v>
      </c>
    </row>
    <row r="629" spans="12:13">
      <c r="L629">
        <v>11440</v>
      </c>
      <c r="M629">
        <f t="shared" si="19"/>
        <v>440</v>
      </c>
    </row>
    <row r="630" spans="12:13">
      <c r="L630">
        <v>11428</v>
      </c>
      <c r="M630">
        <f t="shared" si="19"/>
        <v>428</v>
      </c>
    </row>
    <row r="631" spans="12:13">
      <c r="L631">
        <v>11384</v>
      </c>
      <c r="M631">
        <f t="shared" si="19"/>
        <v>384</v>
      </c>
    </row>
    <row r="632" spans="12:13">
      <c r="L632">
        <v>11440</v>
      </c>
      <c r="M632">
        <f t="shared" si="19"/>
        <v>440</v>
      </c>
    </row>
    <row r="633" spans="12:13">
      <c r="L633">
        <v>11376</v>
      </c>
      <c r="M633">
        <f t="shared" si="19"/>
        <v>376</v>
      </c>
    </row>
    <row r="634" spans="12:13">
      <c r="L634">
        <v>11444</v>
      </c>
      <c r="M634">
        <f t="shared" si="19"/>
        <v>444</v>
      </c>
    </row>
    <row r="635" spans="12:13">
      <c r="L635">
        <v>11400</v>
      </c>
      <c r="M635">
        <f t="shared" si="19"/>
        <v>400</v>
      </c>
    </row>
    <row r="636" spans="12:13">
      <c r="L636">
        <v>11508</v>
      </c>
      <c r="M636">
        <f t="shared" si="19"/>
        <v>508</v>
      </c>
    </row>
    <row r="637" spans="12:13">
      <c r="L637">
        <v>11424</v>
      </c>
      <c r="M637">
        <f t="shared" si="19"/>
        <v>424</v>
      </c>
    </row>
    <row r="638" spans="12:13">
      <c r="L638">
        <v>11452</v>
      </c>
      <c r="M638">
        <f t="shared" si="19"/>
        <v>452</v>
      </c>
    </row>
    <row r="639" spans="12:13">
      <c r="L639">
        <v>11416</v>
      </c>
      <c r="M639">
        <f t="shared" si="19"/>
        <v>416</v>
      </c>
    </row>
    <row r="640" spans="12:13">
      <c r="L640">
        <v>11456</v>
      </c>
      <c r="M640">
        <f t="shared" si="19"/>
        <v>456</v>
      </c>
    </row>
    <row r="641" spans="12:13">
      <c r="L641">
        <v>11388</v>
      </c>
      <c r="M641">
        <f t="shared" si="19"/>
        <v>388</v>
      </c>
    </row>
    <row r="642" spans="12:13">
      <c r="L642">
        <v>11456</v>
      </c>
      <c r="M642">
        <f t="shared" si="19"/>
        <v>456</v>
      </c>
    </row>
    <row r="643" spans="12:13">
      <c r="L643">
        <v>11384</v>
      </c>
      <c r="M643">
        <f t="shared" si="19"/>
        <v>384</v>
      </c>
    </row>
    <row r="644" spans="12:13">
      <c r="L644">
        <v>11448</v>
      </c>
      <c r="M644">
        <f t="shared" si="19"/>
        <v>448</v>
      </c>
    </row>
    <row r="645" spans="12:13">
      <c r="L645">
        <v>11424</v>
      </c>
      <c r="M645">
        <f t="shared" si="19"/>
        <v>424</v>
      </c>
    </row>
    <row r="646" spans="12:13">
      <c r="L646">
        <v>11424</v>
      </c>
      <c r="M646">
        <f t="shared" si="19"/>
        <v>424</v>
      </c>
    </row>
    <row r="647" spans="12:13">
      <c r="L647">
        <v>11368</v>
      </c>
      <c r="M647">
        <f t="shared" si="19"/>
        <v>368</v>
      </c>
    </row>
    <row r="648" spans="12:13">
      <c r="L648">
        <v>11432</v>
      </c>
      <c r="M648">
        <f t="shared" si="19"/>
        <v>432</v>
      </c>
    </row>
    <row r="649" spans="12:13">
      <c r="L649">
        <v>11388</v>
      </c>
      <c r="M649">
        <f t="shared" si="19"/>
        <v>388</v>
      </c>
    </row>
    <row r="650" spans="12:13">
      <c r="L650">
        <v>11440</v>
      </c>
      <c r="M650">
        <f t="shared" si="19"/>
        <v>440</v>
      </c>
    </row>
    <row r="651" spans="12:13">
      <c r="L651">
        <v>11376</v>
      </c>
      <c r="M651">
        <f t="shared" si="19"/>
        <v>376</v>
      </c>
    </row>
    <row r="652" spans="12:13">
      <c r="L652">
        <v>11432</v>
      </c>
      <c r="M652">
        <f t="shared" si="19"/>
        <v>432</v>
      </c>
    </row>
    <row r="653" spans="12:13">
      <c r="L653">
        <v>11388</v>
      </c>
      <c r="M653">
        <f t="shared" ref="M653:M716" si="20">L653-11000</f>
        <v>388</v>
      </c>
    </row>
    <row r="654" spans="12:13">
      <c r="L654">
        <v>11432</v>
      </c>
      <c r="M654">
        <f t="shared" si="20"/>
        <v>432</v>
      </c>
    </row>
    <row r="655" spans="12:13">
      <c r="L655">
        <v>11400</v>
      </c>
      <c r="M655">
        <f t="shared" si="20"/>
        <v>400</v>
      </c>
    </row>
    <row r="656" spans="12:13">
      <c r="L656">
        <v>11452</v>
      </c>
      <c r="M656">
        <f t="shared" si="20"/>
        <v>452</v>
      </c>
    </row>
    <row r="657" spans="12:13">
      <c r="L657">
        <v>11408</v>
      </c>
      <c r="M657">
        <f t="shared" si="20"/>
        <v>408</v>
      </c>
    </row>
    <row r="658" spans="12:13">
      <c r="L658">
        <v>11432</v>
      </c>
      <c r="M658">
        <f t="shared" si="20"/>
        <v>432</v>
      </c>
    </row>
    <row r="659" spans="12:13">
      <c r="L659">
        <v>11392</v>
      </c>
      <c r="M659">
        <f t="shared" si="20"/>
        <v>392</v>
      </c>
    </row>
    <row r="660" spans="12:13">
      <c r="L660">
        <v>11456</v>
      </c>
      <c r="M660">
        <f t="shared" si="20"/>
        <v>456</v>
      </c>
    </row>
    <row r="661" spans="12:13">
      <c r="L661">
        <v>11368</v>
      </c>
      <c r="M661">
        <f t="shared" si="20"/>
        <v>368</v>
      </c>
    </row>
    <row r="662" spans="12:13">
      <c r="L662">
        <v>11492</v>
      </c>
      <c r="M662">
        <f t="shared" si="20"/>
        <v>492</v>
      </c>
    </row>
    <row r="663" spans="12:13">
      <c r="L663">
        <v>11372</v>
      </c>
      <c r="M663">
        <f t="shared" si="20"/>
        <v>372</v>
      </c>
    </row>
    <row r="664" spans="12:13">
      <c r="L664">
        <v>11440</v>
      </c>
      <c r="M664">
        <f t="shared" si="20"/>
        <v>440</v>
      </c>
    </row>
    <row r="665" spans="12:13">
      <c r="L665">
        <v>11388</v>
      </c>
      <c r="M665">
        <f t="shared" si="20"/>
        <v>388</v>
      </c>
    </row>
    <row r="666" spans="12:13">
      <c r="L666">
        <v>11464</v>
      </c>
      <c r="M666">
        <f t="shared" si="20"/>
        <v>464</v>
      </c>
    </row>
    <row r="667" spans="12:13">
      <c r="L667">
        <v>11400</v>
      </c>
      <c r="M667">
        <f t="shared" si="20"/>
        <v>400</v>
      </c>
    </row>
    <row r="668" spans="12:13">
      <c r="L668">
        <v>11400</v>
      </c>
      <c r="M668">
        <f t="shared" si="20"/>
        <v>400</v>
      </c>
    </row>
    <row r="669" spans="12:13">
      <c r="L669">
        <v>11412</v>
      </c>
      <c r="M669">
        <f t="shared" si="20"/>
        <v>412</v>
      </c>
    </row>
    <row r="670" spans="12:13">
      <c r="L670">
        <v>11460</v>
      </c>
      <c r="M670">
        <f t="shared" si="20"/>
        <v>460</v>
      </c>
    </row>
    <row r="671" spans="12:13">
      <c r="L671">
        <v>11352</v>
      </c>
      <c r="M671">
        <f t="shared" si="20"/>
        <v>352</v>
      </c>
    </row>
    <row r="672" spans="12:13">
      <c r="L672">
        <v>11444</v>
      </c>
      <c r="M672">
        <f t="shared" si="20"/>
        <v>444</v>
      </c>
    </row>
    <row r="673" spans="12:22">
      <c r="L673">
        <v>11376</v>
      </c>
      <c r="M673">
        <f t="shared" si="20"/>
        <v>376</v>
      </c>
    </row>
    <row r="674" spans="12:22">
      <c r="L674">
        <v>11456</v>
      </c>
      <c r="M674">
        <f t="shared" si="20"/>
        <v>456</v>
      </c>
    </row>
    <row r="675" spans="12:22">
      <c r="L675">
        <v>11400</v>
      </c>
      <c r="M675">
        <f t="shared" si="20"/>
        <v>400</v>
      </c>
    </row>
    <row r="676" spans="12:22">
      <c r="L676">
        <v>11440</v>
      </c>
      <c r="M676">
        <f t="shared" si="20"/>
        <v>440</v>
      </c>
    </row>
    <row r="677" spans="12:22">
      <c r="L677">
        <v>11376</v>
      </c>
      <c r="M677">
        <f t="shared" si="20"/>
        <v>376</v>
      </c>
    </row>
    <row r="678" spans="12:22">
      <c r="L678">
        <v>11448</v>
      </c>
      <c r="M678">
        <f t="shared" si="20"/>
        <v>448</v>
      </c>
    </row>
    <row r="679" spans="12:22">
      <c r="L679">
        <v>11380</v>
      </c>
      <c r="M679">
        <f t="shared" si="20"/>
        <v>380</v>
      </c>
    </row>
    <row r="680" spans="12:22">
      <c r="L680">
        <v>11440</v>
      </c>
      <c r="M680">
        <f t="shared" si="20"/>
        <v>440</v>
      </c>
    </row>
    <row r="681" spans="12:22">
      <c r="L681">
        <v>11388</v>
      </c>
      <c r="M681">
        <f t="shared" si="20"/>
        <v>388</v>
      </c>
      <c r="V681" t="s">
        <v>193</v>
      </c>
    </row>
    <row r="682" spans="12:22">
      <c r="L682">
        <v>11452</v>
      </c>
      <c r="M682">
        <f t="shared" si="20"/>
        <v>452</v>
      </c>
    </row>
    <row r="683" spans="12:22">
      <c r="L683">
        <v>11384</v>
      </c>
      <c r="M683">
        <f t="shared" si="20"/>
        <v>384</v>
      </c>
    </row>
    <row r="684" spans="12:22">
      <c r="L684">
        <v>11436</v>
      </c>
      <c r="M684">
        <f t="shared" si="20"/>
        <v>436</v>
      </c>
    </row>
    <row r="685" spans="12:22">
      <c r="L685">
        <v>11368</v>
      </c>
      <c r="M685">
        <f t="shared" si="20"/>
        <v>368</v>
      </c>
    </row>
    <row r="686" spans="12:22">
      <c r="L686">
        <v>11436</v>
      </c>
      <c r="M686">
        <f t="shared" si="20"/>
        <v>436</v>
      </c>
    </row>
    <row r="687" spans="12:22">
      <c r="L687">
        <v>11348</v>
      </c>
      <c r="M687">
        <f t="shared" si="20"/>
        <v>348</v>
      </c>
    </row>
    <row r="688" spans="12:22">
      <c r="L688">
        <v>11436</v>
      </c>
      <c r="M688">
        <f t="shared" si="20"/>
        <v>436</v>
      </c>
    </row>
    <row r="689" spans="12:13">
      <c r="L689">
        <v>11400</v>
      </c>
      <c r="M689">
        <f t="shared" si="20"/>
        <v>400</v>
      </c>
    </row>
    <row r="690" spans="12:13">
      <c r="L690">
        <v>11416</v>
      </c>
      <c r="M690">
        <f t="shared" si="20"/>
        <v>416</v>
      </c>
    </row>
    <row r="691" spans="12:13">
      <c r="L691">
        <v>11384</v>
      </c>
      <c r="M691">
        <f t="shared" si="20"/>
        <v>384</v>
      </c>
    </row>
    <row r="692" spans="12:13">
      <c r="L692">
        <v>11432</v>
      </c>
      <c r="M692">
        <f t="shared" si="20"/>
        <v>432</v>
      </c>
    </row>
    <row r="693" spans="12:13">
      <c r="L693">
        <v>11372</v>
      </c>
      <c r="M693">
        <f t="shared" si="20"/>
        <v>372</v>
      </c>
    </row>
    <row r="694" spans="12:13">
      <c r="L694">
        <v>11432</v>
      </c>
      <c r="M694">
        <f t="shared" si="20"/>
        <v>432</v>
      </c>
    </row>
    <row r="695" spans="12:13">
      <c r="L695">
        <v>11388</v>
      </c>
      <c r="M695">
        <f t="shared" si="20"/>
        <v>388</v>
      </c>
    </row>
    <row r="696" spans="12:13">
      <c r="L696">
        <v>11420</v>
      </c>
      <c r="M696">
        <f t="shared" si="20"/>
        <v>420</v>
      </c>
    </row>
    <row r="697" spans="12:13">
      <c r="L697">
        <v>11400</v>
      </c>
      <c r="M697">
        <f t="shared" si="20"/>
        <v>400</v>
      </c>
    </row>
    <row r="698" spans="12:13">
      <c r="L698">
        <v>11424</v>
      </c>
      <c r="M698">
        <f t="shared" si="20"/>
        <v>424</v>
      </c>
    </row>
    <row r="699" spans="12:13">
      <c r="L699">
        <v>11368</v>
      </c>
      <c r="M699">
        <f t="shared" si="20"/>
        <v>368</v>
      </c>
    </row>
    <row r="700" spans="12:13">
      <c r="L700">
        <v>11404</v>
      </c>
      <c r="M700">
        <f t="shared" si="20"/>
        <v>404</v>
      </c>
    </row>
    <row r="701" spans="12:13">
      <c r="L701">
        <v>11356</v>
      </c>
      <c r="M701">
        <f t="shared" si="20"/>
        <v>356</v>
      </c>
    </row>
    <row r="702" spans="12:13">
      <c r="L702">
        <v>11436</v>
      </c>
      <c r="M702">
        <f t="shared" si="20"/>
        <v>436</v>
      </c>
    </row>
    <row r="703" spans="12:13">
      <c r="L703">
        <v>11388</v>
      </c>
      <c r="M703">
        <f t="shared" si="20"/>
        <v>388</v>
      </c>
    </row>
    <row r="704" spans="12:13">
      <c r="L704">
        <v>11440</v>
      </c>
      <c r="M704">
        <f t="shared" si="20"/>
        <v>440</v>
      </c>
    </row>
    <row r="705" spans="12:13">
      <c r="L705">
        <v>11352</v>
      </c>
      <c r="M705">
        <f t="shared" si="20"/>
        <v>352</v>
      </c>
    </row>
    <row r="706" spans="12:13">
      <c r="L706">
        <v>11416</v>
      </c>
      <c r="M706">
        <f t="shared" si="20"/>
        <v>416</v>
      </c>
    </row>
    <row r="707" spans="12:13">
      <c r="L707">
        <v>11360</v>
      </c>
      <c r="M707">
        <f t="shared" si="20"/>
        <v>360</v>
      </c>
    </row>
    <row r="708" spans="12:13">
      <c r="L708">
        <v>11404</v>
      </c>
      <c r="M708">
        <f t="shared" si="20"/>
        <v>404</v>
      </c>
    </row>
    <row r="709" spans="12:13">
      <c r="L709">
        <v>11360</v>
      </c>
      <c r="M709">
        <f t="shared" si="20"/>
        <v>360</v>
      </c>
    </row>
    <row r="710" spans="12:13">
      <c r="L710">
        <v>11452</v>
      </c>
      <c r="M710">
        <f t="shared" si="20"/>
        <v>452</v>
      </c>
    </row>
    <row r="711" spans="12:13">
      <c r="L711">
        <v>11388</v>
      </c>
      <c r="M711">
        <f t="shared" si="20"/>
        <v>388</v>
      </c>
    </row>
    <row r="712" spans="12:13">
      <c r="L712">
        <v>11388</v>
      </c>
      <c r="M712">
        <f t="shared" si="20"/>
        <v>388</v>
      </c>
    </row>
    <row r="713" spans="12:13">
      <c r="L713">
        <v>11364</v>
      </c>
      <c r="M713">
        <f t="shared" si="20"/>
        <v>364</v>
      </c>
    </row>
    <row r="714" spans="12:13">
      <c r="L714">
        <v>11400</v>
      </c>
      <c r="M714">
        <f t="shared" si="20"/>
        <v>400</v>
      </c>
    </row>
    <row r="715" spans="12:13">
      <c r="L715">
        <v>11364</v>
      </c>
      <c r="M715">
        <f t="shared" si="20"/>
        <v>364</v>
      </c>
    </row>
    <row r="716" spans="12:13">
      <c r="L716">
        <v>11460</v>
      </c>
      <c r="M716">
        <f t="shared" si="20"/>
        <v>460</v>
      </c>
    </row>
    <row r="717" spans="12:13">
      <c r="L717">
        <v>11400</v>
      </c>
      <c r="M717">
        <f t="shared" ref="M717:M780" si="21">L717-11000</f>
        <v>400</v>
      </c>
    </row>
    <row r="718" spans="12:13">
      <c r="L718">
        <v>11444</v>
      </c>
      <c r="M718">
        <f t="shared" si="21"/>
        <v>444</v>
      </c>
    </row>
    <row r="719" spans="12:13">
      <c r="L719">
        <v>11384</v>
      </c>
      <c r="M719">
        <f t="shared" si="21"/>
        <v>384</v>
      </c>
    </row>
    <row r="720" spans="12:13">
      <c r="L720">
        <v>11460</v>
      </c>
      <c r="M720">
        <f t="shared" si="21"/>
        <v>460</v>
      </c>
    </row>
    <row r="721" spans="12:13">
      <c r="L721">
        <v>11404</v>
      </c>
      <c r="M721">
        <f t="shared" si="21"/>
        <v>404</v>
      </c>
    </row>
    <row r="722" spans="12:13">
      <c r="L722">
        <v>11416</v>
      </c>
      <c r="M722">
        <f t="shared" si="21"/>
        <v>416</v>
      </c>
    </row>
    <row r="723" spans="12:13">
      <c r="L723">
        <v>11400</v>
      </c>
      <c r="M723">
        <f t="shared" si="21"/>
        <v>400</v>
      </c>
    </row>
    <row r="724" spans="12:13">
      <c r="L724">
        <v>11452</v>
      </c>
      <c r="M724">
        <f t="shared" si="21"/>
        <v>452</v>
      </c>
    </row>
    <row r="725" spans="12:13">
      <c r="L725">
        <v>11356</v>
      </c>
      <c r="M725">
        <f t="shared" si="21"/>
        <v>356</v>
      </c>
    </row>
    <row r="726" spans="12:13">
      <c r="L726">
        <v>11424</v>
      </c>
      <c r="M726">
        <f t="shared" si="21"/>
        <v>424</v>
      </c>
    </row>
    <row r="727" spans="12:13">
      <c r="L727">
        <v>11400</v>
      </c>
      <c r="M727">
        <f t="shared" si="21"/>
        <v>400</v>
      </c>
    </row>
    <row r="728" spans="12:13">
      <c r="L728">
        <v>11424</v>
      </c>
      <c r="M728">
        <f t="shared" si="21"/>
        <v>424</v>
      </c>
    </row>
    <row r="729" spans="12:13">
      <c r="L729">
        <v>11368</v>
      </c>
      <c r="M729">
        <f t="shared" si="21"/>
        <v>368</v>
      </c>
    </row>
    <row r="730" spans="12:13">
      <c r="L730">
        <v>11456</v>
      </c>
      <c r="M730">
        <f t="shared" si="21"/>
        <v>456</v>
      </c>
    </row>
    <row r="731" spans="12:13">
      <c r="L731">
        <v>11384</v>
      </c>
      <c r="M731">
        <f t="shared" si="21"/>
        <v>384</v>
      </c>
    </row>
    <row r="732" spans="12:13">
      <c r="L732">
        <v>11432</v>
      </c>
      <c r="M732">
        <f t="shared" si="21"/>
        <v>432</v>
      </c>
    </row>
    <row r="733" spans="12:13">
      <c r="L733">
        <v>11324</v>
      </c>
      <c r="M733">
        <f t="shared" si="21"/>
        <v>324</v>
      </c>
    </row>
    <row r="734" spans="12:13">
      <c r="L734">
        <v>11408</v>
      </c>
      <c r="M734">
        <f t="shared" si="21"/>
        <v>408</v>
      </c>
    </row>
    <row r="735" spans="12:13">
      <c r="L735">
        <v>11368</v>
      </c>
      <c r="M735">
        <f t="shared" si="21"/>
        <v>368</v>
      </c>
    </row>
    <row r="736" spans="12:13">
      <c r="L736">
        <v>11440</v>
      </c>
      <c r="M736">
        <f t="shared" si="21"/>
        <v>440</v>
      </c>
    </row>
    <row r="737" spans="12:13">
      <c r="L737">
        <v>11356</v>
      </c>
      <c r="M737">
        <f t="shared" si="21"/>
        <v>356</v>
      </c>
    </row>
    <row r="738" spans="12:13">
      <c r="L738">
        <v>11424</v>
      </c>
      <c r="M738">
        <f t="shared" si="21"/>
        <v>424</v>
      </c>
    </row>
    <row r="739" spans="12:13">
      <c r="L739">
        <v>11396</v>
      </c>
      <c r="M739">
        <f t="shared" si="21"/>
        <v>396</v>
      </c>
    </row>
    <row r="740" spans="12:13">
      <c r="L740">
        <v>11444</v>
      </c>
      <c r="M740">
        <f t="shared" si="21"/>
        <v>444</v>
      </c>
    </row>
    <row r="741" spans="12:13">
      <c r="L741">
        <v>11384</v>
      </c>
      <c r="M741">
        <f t="shared" si="21"/>
        <v>384</v>
      </c>
    </row>
    <row r="742" spans="12:13">
      <c r="L742">
        <v>11436</v>
      </c>
      <c r="M742">
        <f t="shared" si="21"/>
        <v>436</v>
      </c>
    </row>
    <row r="743" spans="12:13">
      <c r="L743">
        <v>11392</v>
      </c>
      <c r="M743">
        <f t="shared" si="21"/>
        <v>392</v>
      </c>
    </row>
    <row r="744" spans="12:13">
      <c r="L744">
        <v>11432</v>
      </c>
      <c r="M744">
        <f t="shared" si="21"/>
        <v>432</v>
      </c>
    </row>
    <row r="745" spans="12:13">
      <c r="L745">
        <v>11376</v>
      </c>
      <c r="M745">
        <f t="shared" si="21"/>
        <v>376</v>
      </c>
    </row>
    <row r="746" spans="12:13">
      <c r="L746">
        <v>11468</v>
      </c>
      <c r="M746">
        <f t="shared" si="21"/>
        <v>468</v>
      </c>
    </row>
    <row r="747" spans="12:13">
      <c r="L747">
        <v>11384</v>
      </c>
      <c r="M747">
        <f t="shared" si="21"/>
        <v>384</v>
      </c>
    </row>
    <row r="748" spans="12:13">
      <c r="L748">
        <v>11404</v>
      </c>
      <c r="M748">
        <f t="shared" si="21"/>
        <v>404</v>
      </c>
    </row>
    <row r="749" spans="12:13">
      <c r="L749">
        <v>11364</v>
      </c>
      <c r="M749">
        <f t="shared" si="21"/>
        <v>364</v>
      </c>
    </row>
    <row r="750" spans="12:13">
      <c r="L750">
        <v>11432</v>
      </c>
      <c r="M750">
        <f t="shared" si="21"/>
        <v>432</v>
      </c>
    </row>
    <row r="751" spans="12:13">
      <c r="L751">
        <v>11384</v>
      </c>
      <c r="M751">
        <f t="shared" si="21"/>
        <v>384</v>
      </c>
    </row>
    <row r="752" spans="12:13">
      <c r="L752">
        <v>11400</v>
      </c>
      <c r="M752">
        <f t="shared" si="21"/>
        <v>400</v>
      </c>
    </row>
    <row r="753" spans="12:13">
      <c r="L753">
        <v>11368</v>
      </c>
      <c r="M753">
        <f t="shared" si="21"/>
        <v>368</v>
      </c>
    </row>
    <row r="754" spans="12:13">
      <c r="L754">
        <v>11436</v>
      </c>
      <c r="M754">
        <f t="shared" si="21"/>
        <v>436</v>
      </c>
    </row>
    <row r="755" spans="12:13">
      <c r="L755">
        <v>11416</v>
      </c>
      <c r="M755">
        <f t="shared" si="21"/>
        <v>416</v>
      </c>
    </row>
    <row r="756" spans="12:13">
      <c r="L756">
        <v>11460</v>
      </c>
      <c r="M756">
        <f t="shared" si="21"/>
        <v>460</v>
      </c>
    </row>
    <row r="757" spans="12:13">
      <c r="L757">
        <v>11384</v>
      </c>
      <c r="M757">
        <f t="shared" si="21"/>
        <v>384</v>
      </c>
    </row>
    <row r="758" spans="12:13">
      <c r="L758">
        <v>11440</v>
      </c>
      <c r="M758">
        <f t="shared" si="21"/>
        <v>440</v>
      </c>
    </row>
    <row r="759" spans="12:13">
      <c r="L759">
        <v>11384</v>
      </c>
      <c r="M759">
        <f t="shared" si="21"/>
        <v>384</v>
      </c>
    </row>
    <row r="760" spans="12:13">
      <c r="L760">
        <v>11428</v>
      </c>
      <c r="M760">
        <f t="shared" si="21"/>
        <v>428</v>
      </c>
    </row>
    <row r="761" spans="12:13">
      <c r="L761">
        <v>11384</v>
      </c>
      <c r="M761">
        <f t="shared" si="21"/>
        <v>384</v>
      </c>
    </row>
    <row r="762" spans="12:13">
      <c r="L762">
        <v>11420</v>
      </c>
      <c r="M762">
        <f t="shared" si="21"/>
        <v>420</v>
      </c>
    </row>
    <row r="763" spans="12:13">
      <c r="L763">
        <v>11376</v>
      </c>
      <c r="M763">
        <f t="shared" si="21"/>
        <v>376</v>
      </c>
    </row>
    <row r="764" spans="12:13">
      <c r="L764">
        <v>11460</v>
      </c>
      <c r="M764">
        <f t="shared" si="21"/>
        <v>460</v>
      </c>
    </row>
    <row r="765" spans="12:13">
      <c r="L765">
        <v>11388</v>
      </c>
      <c r="M765">
        <f t="shared" si="21"/>
        <v>388</v>
      </c>
    </row>
    <row r="766" spans="12:13">
      <c r="L766">
        <v>11444</v>
      </c>
      <c r="M766">
        <f t="shared" si="21"/>
        <v>444</v>
      </c>
    </row>
    <row r="767" spans="12:13">
      <c r="L767">
        <v>11404</v>
      </c>
      <c r="M767">
        <f t="shared" si="21"/>
        <v>404</v>
      </c>
    </row>
    <row r="768" spans="12:13">
      <c r="L768">
        <v>11452</v>
      </c>
      <c r="M768">
        <f t="shared" si="21"/>
        <v>452</v>
      </c>
    </row>
    <row r="769" spans="12:13">
      <c r="L769">
        <v>11368</v>
      </c>
      <c r="M769">
        <f t="shared" si="21"/>
        <v>368</v>
      </c>
    </row>
    <row r="770" spans="12:13">
      <c r="L770">
        <v>11436</v>
      </c>
      <c r="M770">
        <f t="shared" si="21"/>
        <v>436</v>
      </c>
    </row>
    <row r="771" spans="12:13">
      <c r="L771">
        <v>11396</v>
      </c>
      <c r="M771">
        <f t="shared" si="21"/>
        <v>396</v>
      </c>
    </row>
    <row r="772" spans="12:13">
      <c r="L772">
        <v>11432</v>
      </c>
      <c r="M772">
        <f t="shared" si="21"/>
        <v>432</v>
      </c>
    </row>
    <row r="773" spans="12:13">
      <c r="L773">
        <v>11388</v>
      </c>
      <c r="M773">
        <f t="shared" si="21"/>
        <v>388</v>
      </c>
    </row>
    <row r="774" spans="12:13">
      <c r="L774">
        <v>11416</v>
      </c>
      <c r="M774">
        <f t="shared" si="21"/>
        <v>416</v>
      </c>
    </row>
    <row r="775" spans="12:13">
      <c r="L775">
        <v>11340</v>
      </c>
      <c r="M775">
        <f t="shared" si="21"/>
        <v>340</v>
      </c>
    </row>
    <row r="776" spans="12:13">
      <c r="L776">
        <v>11440</v>
      </c>
      <c r="M776">
        <f t="shared" si="21"/>
        <v>440</v>
      </c>
    </row>
    <row r="777" spans="12:13">
      <c r="L777">
        <v>11348</v>
      </c>
      <c r="M777">
        <f t="shared" si="21"/>
        <v>348</v>
      </c>
    </row>
    <row r="778" spans="12:13">
      <c r="L778">
        <v>11416</v>
      </c>
      <c r="M778">
        <f t="shared" si="21"/>
        <v>416</v>
      </c>
    </row>
    <row r="779" spans="12:13">
      <c r="L779">
        <v>11360</v>
      </c>
      <c r="M779">
        <f t="shared" si="21"/>
        <v>360</v>
      </c>
    </row>
    <row r="780" spans="12:13">
      <c r="L780">
        <v>11480</v>
      </c>
      <c r="M780">
        <f t="shared" si="21"/>
        <v>480</v>
      </c>
    </row>
    <row r="781" spans="12:13">
      <c r="L781">
        <v>11376</v>
      </c>
      <c r="M781">
        <f t="shared" ref="M781:M844" si="22">L781-11000</f>
        <v>376</v>
      </c>
    </row>
    <row r="782" spans="12:13">
      <c r="L782">
        <v>11412</v>
      </c>
      <c r="M782">
        <f t="shared" si="22"/>
        <v>412</v>
      </c>
    </row>
    <row r="783" spans="12:13">
      <c r="L783">
        <v>11380</v>
      </c>
      <c r="M783">
        <f t="shared" si="22"/>
        <v>380</v>
      </c>
    </row>
    <row r="784" spans="12:13">
      <c r="L784">
        <v>11416</v>
      </c>
      <c r="M784">
        <f t="shared" si="22"/>
        <v>416</v>
      </c>
    </row>
    <row r="785" spans="12:13">
      <c r="L785">
        <v>11384</v>
      </c>
      <c r="M785">
        <f t="shared" si="22"/>
        <v>384</v>
      </c>
    </row>
    <row r="786" spans="12:13">
      <c r="L786">
        <v>11412</v>
      </c>
      <c r="M786">
        <f t="shared" si="22"/>
        <v>412</v>
      </c>
    </row>
    <row r="787" spans="12:13">
      <c r="L787">
        <v>11420</v>
      </c>
      <c r="M787">
        <f t="shared" si="22"/>
        <v>420</v>
      </c>
    </row>
    <row r="788" spans="12:13">
      <c r="L788">
        <v>11404</v>
      </c>
      <c r="M788">
        <f t="shared" si="22"/>
        <v>404</v>
      </c>
    </row>
    <row r="789" spans="12:13">
      <c r="L789">
        <v>11360</v>
      </c>
      <c r="M789">
        <f t="shared" si="22"/>
        <v>360</v>
      </c>
    </row>
    <row r="790" spans="12:13">
      <c r="L790">
        <v>11444</v>
      </c>
      <c r="M790">
        <f t="shared" si="22"/>
        <v>444</v>
      </c>
    </row>
    <row r="791" spans="12:13">
      <c r="L791">
        <v>11344</v>
      </c>
      <c r="M791">
        <f t="shared" si="22"/>
        <v>344</v>
      </c>
    </row>
    <row r="792" spans="12:13">
      <c r="L792">
        <v>11436</v>
      </c>
      <c r="M792">
        <f t="shared" si="22"/>
        <v>436</v>
      </c>
    </row>
    <row r="793" spans="12:13">
      <c r="L793">
        <v>11368</v>
      </c>
      <c r="M793">
        <f t="shared" si="22"/>
        <v>368</v>
      </c>
    </row>
    <row r="794" spans="12:13">
      <c r="L794">
        <v>11416</v>
      </c>
      <c r="M794">
        <f t="shared" si="22"/>
        <v>416</v>
      </c>
    </row>
    <row r="795" spans="12:13">
      <c r="L795">
        <v>11384</v>
      </c>
      <c r="M795">
        <f t="shared" si="22"/>
        <v>384</v>
      </c>
    </row>
    <row r="796" spans="12:13">
      <c r="L796">
        <v>11400</v>
      </c>
      <c r="M796">
        <f t="shared" si="22"/>
        <v>400</v>
      </c>
    </row>
    <row r="797" spans="12:13">
      <c r="L797">
        <v>11356</v>
      </c>
      <c r="M797">
        <f t="shared" si="22"/>
        <v>356</v>
      </c>
    </row>
    <row r="798" spans="12:13">
      <c r="L798">
        <v>11400</v>
      </c>
      <c r="M798">
        <f t="shared" si="22"/>
        <v>400</v>
      </c>
    </row>
    <row r="799" spans="12:13">
      <c r="L799">
        <v>11360</v>
      </c>
      <c r="M799">
        <f t="shared" si="22"/>
        <v>360</v>
      </c>
    </row>
    <row r="800" spans="12:13">
      <c r="L800">
        <v>11424</v>
      </c>
      <c r="M800">
        <f t="shared" si="22"/>
        <v>424</v>
      </c>
    </row>
    <row r="801" spans="12:13">
      <c r="L801">
        <v>11384</v>
      </c>
      <c r="M801">
        <f t="shared" si="22"/>
        <v>384</v>
      </c>
    </row>
    <row r="802" spans="12:13">
      <c r="L802">
        <v>11444</v>
      </c>
      <c r="M802">
        <f t="shared" si="22"/>
        <v>444</v>
      </c>
    </row>
    <row r="803" spans="12:13">
      <c r="L803">
        <v>11372</v>
      </c>
      <c r="M803">
        <f t="shared" si="22"/>
        <v>372</v>
      </c>
    </row>
    <row r="804" spans="12:13">
      <c r="L804">
        <v>11440</v>
      </c>
      <c r="M804">
        <f t="shared" si="22"/>
        <v>440</v>
      </c>
    </row>
    <row r="805" spans="12:13">
      <c r="L805">
        <v>11368</v>
      </c>
      <c r="M805">
        <f t="shared" si="22"/>
        <v>368</v>
      </c>
    </row>
    <row r="806" spans="12:13">
      <c r="L806">
        <v>11416</v>
      </c>
      <c r="M806">
        <f t="shared" si="22"/>
        <v>416</v>
      </c>
    </row>
    <row r="807" spans="12:13">
      <c r="L807">
        <v>11400</v>
      </c>
      <c r="M807">
        <f t="shared" si="22"/>
        <v>400</v>
      </c>
    </row>
    <row r="808" spans="12:13">
      <c r="L808">
        <v>11484</v>
      </c>
      <c r="M808">
        <f t="shared" si="22"/>
        <v>484</v>
      </c>
    </row>
    <row r="809" spans="12:13">
      <c r="L809">
        <v>11380</v>
      </c>
      <c r="M809">
        <f t="shared" si="22"/>
        <v>380</v>
      </c>
    </row>
    <row r="810" spans="12:13">
      <c r="L810">
        <v>11472</v>
      </c>
      <c r="M810">
        <f t="shared" si="22"/>
        <v>472</v>
      </c>
    </row>
    <row r="811" spans="12:13">
      <c r="L811">
        <v>11408</v>
      </c>
      <c r="M811">
        <f t="shared" si="22"/>
        <v>408</v>
      </c>
    </row>
    <row r="812" spans="12:13">
      <c r="L812">
        <v>11424</v>
      </c>
      <c r="M812">
        <f t="shared" si="22"/>
        <v>424</v>
      </c>
    </row>
    <row r="813" spans="12:13">
      <c r="L813">
        <v>11360</v>
      </c>
      <c r="M813">
        <f t="shared" si="22"/>
        <v>360</v>
      </c>
    </row>
    <row r="814" spans="12:13">
      <c r="L814">
        <v>11448</v>
      </c>
      <c r="M814">
        <f t="shared" si="22"/>
        <v>448</v>
      </c>
    </row>
    <row r="815" spans="12:13">
      <c r="L815">
        <v>11376</v>
      </c>
      <c r="M815">
        <f t="shared" si="22"/>
        <v>376</v>
      </c>
    </row>
    <row r="816" spans="12:13">
      <c r="L816">
        <v>11448</v>
      </c>
      <c r="M816">
        <f t="shared" si="22"/>
        <v>448</v>
      </c>
    </row>
    <row r="817" spans="12:13">
      <c r="L817">
        <v>11364</v>
      </c>
      <c r="M817">
        <f t="shared" si="22"/>
        <v>364</v>
      </c>
    </row>
    <row r="818" spans="12:13">
      <c r="L818">
        <v>11440</v>
      </c>
      <c r="M818">
        <f t="shared" si="22"/>
        <v>440</v>
      </c>
    </row>
    <row r="819" spans="12:13">
      <c r="L819">
        <v>11360</v>
      </c>
      <c r="M819">
        <f t="shared" si="22"/>
        <v>360</v>
      </c>
    </row>
    <row r="820" spans="12:13">
      <c r="L820">
        <v>11444</v>
      </c>
      <c r="M820">
        <f t="shared" si="22"/>
        <v>444</v>
      </c>
    </row>
    <row r="821" spans="12:13">
      <c r="L821">
        <v>11372</v>
      </c>
      <c r="M821">
        <f t="shared" si="22"/>
        <v>372</v>
      </c>
    </row>
    <row r="822" spans="12:13">
      <c r="L822">
        <v>11480</v>
      </c>
      <c r="M822">
        <f t="shared" si="22"/>
        <v>480</v>
      </c>
    </row>
    <row r="823" spans="12:13">
      <c r="L823">
        <v>11388</v>
      </c>
      <c r="M823">
        <f t="shared" si="22"/>
        <v>388</v>
      </c>
    </row>
    <row r="824" spans="12:13">
      <c r="L824">
        <v>11408</v>
      </c>
      <c r="M824">
        <f t="shared" si="22"/>
        <v>408</v>
      </c>
    </row>
    <row r="825" spans="12:13">
      <c r="L825">
        <v>11384</v>
      </c>
      <c r="M825">
        <f t="shared" si="22"/>
        <v>384</v>
      </c>
    </row>
    <row r="826" spans="12:13">
      <c r="L826">
        <v>11472</v>
      </c>
      <c r="M826">
        <f t="shared" si="22"/>
        <v>472</v>
      </c>
    </row>
    <row r="827" spans="12:13">
      <c r="L827">
        <v>11380</v>
      </c>
      <c r="M827">
        <f t="shared" si="22"/>
        <v>380</v>
      </c>
    </row>
    <row r="828" spans="12:13">
      <c r="L828">
        <v>11456</v>
      </c>
      <c r="M828">
        <f t="shared" si="22"/>
        <v>456</v>
      </c>
    </row>
    <row r="829" spans="12:13">
      <c r="L829">
        <v>11400</v>
      </c>
      <c r="M829">
        <f t="shared" si="22"/>
        <v>400</v>
      </c>
    </row>
    <row r="830" spans="12:13">
      <c r="L830">
        <v>11428</v>
      </c>
      <c r="M830">
        <f t="shared" si="22"/>
        <v>428</v>
      </c>
    </row>
    <row r="831" spans="12:13">
      <c r="L831">
        <v>11400</v>
      </c>
      <c r="M831">
        <f t="shared" si="22"/>
        <v>400</v>
      </c>
    </row>
    <row r="832" spans="12:13">
      <c r="L832">
        <v>11408</v>
      </c>
      <c r="M832">
        <f t="shared" si="22"/>
        <v>408</v>
      </c>
    </row>
    <row r="833" spans="12:13">
      <c r="L833">
        <v>11380</v>
      </c>
      <c r="M833">
        <f t="shared" si="22"/>
        <v>380</v>
      </c>
    </row>
    <row r="834" spans="12:13">
      <c r="L834">
        <v>11416</v>
      </c>
      <c r="M834">
        <f t="shared" si="22"/>
        <v>416</v>
      </c>
    </row>
    <row r="835" spans="12:13">
      <c r="L835">
        <v>11372</v>
      </c>
      <c r="M835">
        <f t="shared" si="22"/>
        <v>372</v>
      </c>
    </row>
    <row r="836" spans="12:13">
      <c r="L836">
        <v>11444</v>
      </c>
      <c r="M836">
        <f t="shared" si="22"/>
        <v>444</v>
      </c>
    </row>
    <row r="837" spans="12:13">
      <c r="L837">
        <v>11368</v>
      </c>
      <c r="M837">
        <f t="shared" si="22"/>
        <v>368</v>
      </c>
    </row>
    <row r="838" spans="12:13">
      <c r="L838">
        <v>11408</v>
      </c>
      <c r="M838">
        <f t="shared" si="22"/>
        <v>408</v>
      </c>
    </row>
    <row r="839" spans="12:13">
      <c r="L839">
        <v>11384</v>
      </c>
      <c r="M839">
        <f t="shared" si="22"/>
        <v>384</v>
      </c>
    </row>
    <row r="840" spans="12:13">
      <c r="L840">
        <v>11440</v>
      </c>
      <c r="M840">
        <f t="shared" si="22"/>
        <v>440</v>
      </c>
    </row>
    <row r="841" spans="12:13">
      <c r="L841">
        <v>11356</v>
      </c>
      <c r="M841">
        <f t="shared" si="22"/>
        <v>356</v>
      </c>
    </row>
    <row r="842" spans="12:13">
      <c r="L842">
        <v>11456</v>
      </c>
      <c r="M842">
        <f t="shared" si="22"/>
        <v>456</v>
      </c>
    </row>
    <row r="843" spans="12:13">
      <c r="L843">
        <v>11364</v>
      </c>
      <c r="M843">
        <f t="shared" si="22"/>
        <v>364</v>
      </c>
    </row>
    <row r="844" spans="12:13">
      <c r="L844">
        <v>11444</v>
      </c>
      <c r="M844">
        <f t="shared" si="22"/>
        <v>444</v>
      </c>
    </row>
    <row r="845" spans="12:13">
      <c r="L845">
        <v>11364</v>
      </c>
      <c r="M845">
        <f t="shared" ref="M845:M908" si="23">L845-11000</f>
        <v>364</v>
      </c>
    </row>
    <row r="846" spans="12:13">
      <c r="L846">
        <v>11464</v>
      </c>
      <c r="M846">
        <f t="shared" si="23"/>
        <v>464</v>
      </c>
    </row>
    <row r="847" spans="12:13">
      <c r="L847">
        <v>11392</v>
      </c>
      <c r="M847">
        <f t="shared" si="23"/>
        <v>392</v>
      </c>
    </row>
    <row r="848" spans="12:13">
      <c r="L848">
        <v>11420</v>
      </c>
      <c r="M848">
        <f t="shared" si="23"/>
        <v>420</v>
      </c>
    </row>
    <row r="849" spans="12:13">
      <c r="L849">
        <v>11364</v>
      </c>
      <c r="M849">
        <f t="shared" si="23"/>
        <v>364</v>
      </c>
    </row>
    <row r="850" spans="12:13">
      <c r="L850">
        <v>11428</v>
      </c>
      <c r="M850">
        <f t="shared" si="23"/>
        <v>428</v>
      </c>
    </row>
    <row r="851" spans="12:13">
      <c r="L851">
        <v>11384</v>
      </c>
      <c r="M851">
        <f t="shared" si="23"/>
        <v>384</v>
      </c>
    </row>
    <row r="852" spans="12:13">
      <c r="L852">
        <v>11408</v>
      </c>
      <c r="M852">
        <f t="shared" si="23"/>
        <v>408</v>
      </c>
    </row>
    <row r="853" spans="12:13">
      <c r="L853">
        <v>11372</v>
      </c>
      <c r="M853">
        <f t="shared" si="23"/>
        <v>372</v>
      </c>
    </row>
    <row r="854" spans="12:13">
      <c r="L854">
        <v>11440</v>
      </c>
      <c r="M854">
        <f t="shared" si="23"/>
        <v>440</v>
      </c>
    </row>
    <row r="855" spans="12:13">
      <c r="L855">
        <v>11384</v>
      </c>
      <c r="M855">
        <f t="shared" si="23"/>
        <v>384</v>
      </c>
    </row>
    <row r="856" spans="12:13">
      <c r="L856">
        <v>11436</v>
      </c>
      <c r="M856">
        <f t="shared" si="23"/>
        <v>436</v>
      </c>
    </row>
    <row r="857" spans="12:13">
      <c r="L857">
        <v>11388</v>
      </c>
      <c r="M857">
        <f t="shared" si="23"/>
        <v>388</v>
      </c>
    </row>
    <row r="858" spans="12:13">
      <c r="L858">
        <v>11416</v>
      </c>
      <c r="M858">
        <f t="shared" si="23"/>
        <v>416</v>
      </c>
    </row>
    <row r="859" spans="12:13">
      <c r="L859">
        <v>11356</v>
      </c>
      <c r="M859">
        <f t="shared" si="23"/>
        <v>356</v>
      </c>
    </row>
    <row r="860" spans="12:13">
      <c r="L860">
        <v>11412</v>
      </c>
      <c r="M860">
        <f t="shared" si="23"/>
        <v>412</v>
      </c>
    </row>
    <row r="861" spans="12:13">
      <c r="L861">
        <v>11376</v>
      </c>
      <c r="M861">
        <f t="shared" si="23"/>
        <v>376</v>
      </c>
    </row>
    <row r="862" spans="12:13">
      <c r="L862">
        <v>11432</v>
      </c>
      <c r="M862">
        <f t="shared" si="23"/>
        <v>432</v>
      </c>
    </row>
    <row r="863" spans="12:13">
      <c r="L863">
        <v>11380</v>
      </c>
      <c r="M863">
        <f t="shared" si="23"/>
        <v>380</v>
      </c>
    </row>
    <row r="864" spans="12:13">
      <c r="L864">
        <v>11420</v>
      </c>
      <c r="M864">
        <f t="shared" si="23"/>
        <v>420</v>
      </c>
    </row>
    <row r="865" spans="12:13">
      <c r="L865">
        <v>11384</v>
      </c>
      <c r="M865">
        <f t="shared" si="23"/>
        <v>384</v>
      </c>
    </row>
    <row r="866" spans="12:13">
      <c r="L866">
        <v>11432</v>
      </c>
      <c r="M866">
        <f t="shared" si="23"/>
        <v>432</v>
      </c>
    </row>
    <row r="867" spans="12:13">
      <c r="L867">
        <v>11360</v>
      </c>
      <c r="M867">
        <f t="shared" si="23"/>
        <v>360</v>
      </c>
    </row>
    <row r="868" spans="12:13">
      <c r="L868">
        <v>11428</v>
      </c>
      <c r="M868">
        <f t="shared" si="23"/>
        <v>428</v>
      </c>
    </row>
    <row r="869" spans="12:13">
      <c r="L869">
        <v>11396</v>
      </c>
      <c r="M869">
        <f t="shared" si="23"/>
        <v>396</v>
      </c>
    </row>
    <row r="870" spans="12:13">
      <c r="L870">
        <v>11424</v>
      </c>
      <c r="M870">
        <f t="shared" si="23"/>
        <v>424</v>
      </c>
    </row>
    <row r="871" spans="12:13">
      <c r="L871">
        <v>11364</v>
      </c>
      <c r="M871">
        <f t="shared" si="23"/>
        <v>364</v>
      </c>
    </row>
    <row r="872" spans="12:13">
      <c r="L872">
        <v>11400</v>
      </c>
      <c r="M872">
        <f t="shared" si="23"/>
        <v>400</v>
      </c>
    </row>
    <row r="873" spans="12:13">
      <c r="L873">
        <v>11372</v>
      </c>
      <c r="M873">
        <f t="shared" si="23"/>
        <v>372</v>
      </c>
    </row>
    <row r="874" spans="12:13">
      <c r="L874">
        <v>11416</v>
      </c>
      <c r="M874">
        <f t="shared" si="23"/>
        <v>416</v>
      </c>
    </row>
    <row r="875" spans="12:13">
      <c r="L875">
        <v>11376</v>
      </c>
      <c r="M875">
        <f t="shared" si="23"/>
        <v>376</v>
      </c>
    </row>
    <row r="876" spans="12:13">
      <c r="L876">
        <v>11432</v>
      </c>
      <c r="M876">
        <f t="shared" si="23"/>
        <v>432</v>
      </c>
    </row>
    <row r="877" spans="12:13">
      <c r="L877">
        <v>11380</v>
      </c>
      <c r="M877">
        <f t="shared" si="23"/>
        <v>380</v>
      </c>
    </row>
    <row r="878" spans="12:13">
      <c r="L878">
        <v>11448</v>
      </c>
      <c r="M878">
        <f t="shared" si="23"/>
        <v>448</v>
      </c>
    </row>
    <row r="879" spans="12:13">
      <c r="L879">
        <v>11368</v>
      </c>
      <c r="M879">
        <f t="shared" si="23"/>
        <v>368</v>
      </c>
    </row>
    <row r="880" spans="12:13">
      <c r="L880">
        <v>11440</v>
      </c>
      <c r="M880">
        <f t="shared" si="23"/>
        <v>440</v>
      </c>
    </row>
    <row r="881" spans="12:13">
      <c r="L881">
        <v>11348</v>
      </c>
      <c r="M881">
        <f t="shared" si="23"/>
        <v>348</v>
      </c>
    </row>
    <row r="882" spans="12:13">
      <c r="L882">
        <v>11440</v>
      </c>
      <c r="M882">
        <f t="shared" si="23"/>
        <v>440</v>
      </c>
    </row>
    <row r="883" spans="12:13">
      <c r="L883">
        <v>11376</v>
      </c>
      <c r="M883">
        <f t="shared" si="23"/>
        <v>376</v>
      </c>
    </row>
    <row r="884" spans="12:13">
      <c r="L884">
        <v>11432</v>
      </c>
      <c r="M884">
        <f t="shared" si="23"/>
        <v>432</v>
      </c>
    </row>
    <row r="885" spans="12:13">
      <c r="L885">
        <v>11356</v>
      </c>
      <c r="M885">
        <f t="shared" si="23"/>
        <v>356</v>
      </c>
    </row>
    <row r="886" spans="12:13">
      <c r="L886">
        <v>11408</v>
      </c>
      <c r="M886">
        <f t="shared" si="23"/>
        <v>408</v>
      </c>
    </row>
    <row r="887" spans="12:13">
      <c r="L887">
        <v>11348</v>
      </c>
      <c r="M887">
        <f t="shared" si="23"/>
        <v>348</v>
      </c>
    </row>
    <row r="888" spans="12:13">
      <c r="L888">
        <v>11456</v>
      </c>
      <c r="M888">
        <f t="shared" si="23"/>
        <v>456</v>
      </c>
    </row>
    <row r="889" spans="12:13">
      <c r="L889">
        <v>11420</v>
      </c>
      <c r="M889">
        <f t="shared" si="23"/>
        <v>420</v>
      </c>
    </row>
    <row r="890" spans="12:13">
      <c r="L890">
        <v>11488</v>
      </c>
      <c r="M890">
        <f t="shared" si="23"/>
        <v>488</v>
      </c>
    </row>
    <row r="891" spans="12:13">
      <c r="L891">
        <v>11396</v>
      </c>
      <c r="M891">
        <f t="shared" si="23"/>
        <v>396</v>
      </c>
    </row>
    <row r="892" spans="12:13">
      <c r="L892">
        <v>11400</v>
      </c>
      <c r="M892">
        <f t="shared" si="23"/>
        <v>400</v>
      </c>
    </row>
    <row r="893" spans="12:13">
      <c r="L893">
        <v>11376</v>
      </c>
      <c r="M893">
        <f t="shared" si="23"/>
        <v>376</v>
      </c>
    </row>
    <row r="894" spans="12:13">
      <c r="L894">
        <v>11436</v>
      </c>
      <c r="M894">
        <f t="shared" si="23"/>
        <v>436</v>
      </c>
    </row>
    <row r="895" spans="12:13">
      <c r="L895">
        <v>11388</v>
      </c>
      <c r="M895">
        <f t="shared" si="23"/>
        <v>388</v>
      </c>
    </row>
    <row r="896" spans="12:13">
      <c r="L896">
        <v>11448</v>
      </c>
      <c r="M896">
        <f t="shared" si="23"/>
        <v>448</v>
      </c>
    </row>
    <row r="897" spans="12:13">
      <c r="L897">
        <v>11384</v>
      </c>
      <c r="M897">
        <f t="shared" si="23"/>
        <v>384</v>
      </c>
    </row>
    <row r="898" spans="12:13">
      <c r="L898">
        <v>11420</v>
      </c>
      <c r="M898">
        <f t="shared" si="23"/>
        <v>420</v>
      </c>
    </row>
    <row r="899" spans="12:13">
      <c r="L899">
        <v>11400</v>
      </c>
      <c r="M899">
        <f t="shared" si="23"/>
        <v>400</v>
      </c>
    </row>
    <row r="900" spans="12:13">
      <c r="L900">
        <v>11392</v>
      </c>
      <c r="M900">
        <f t="shared" si="23"/>
        <v>392</v>
      </c>
    </row>
    <row r="901" spans="12:13">
      <c r="L901">
        <v>11384</v>
      </c>
      <c r="M901">
        <f t="shared" si="23"/>
        <v>384</v>
      </c>
    </row>
    <row r="902" spans="12:13">
      <c r="L902">
        <v>11440</v>
      </c>
      <c r="M902">
        <f t="shared" si="23"/>
        <v>440</v>
      </c>
    </row>
    <row r="903" spans="12:13">
      <c r="L903">
        <v>11392</v>
      </c>
      <c r="M903">
        <f t="shared" si="23"/>
        <v>392</v>
      </c>
    </row>
    <row r="904" spans="12:13">
      <c r="L904">
        <v>11464</v>
      </c>
      <c r="M904">
        <f t="shared" si="23"/>
        <v>464</v>
      </c>
    </row>
    <row r="905" spans="12:13">
      <c r="L905">
        <v>11352</v>
      </c>
      <c r="M905">
        <f t="shared" si="23"/>
        <v>352</v>
      </c>
    </row>
    <row r="906" spans="12:13">
      <c r="L906">
        <v>11452</v>
      </c>
      <c r="M906">
        <f t="shared" si="23"/>
        <v>452</v>
      </c>
    </row>
    <row r="907" spans="12:13">
      <c r="L907">
        <v>11412</v>
      </c>
      <c r="M907">
        <f t="shared" si="23"/>
        <v>412</v>
      </c>
    </row>
    <row r="908" spans="12:13">
      <c r="L908">
        <v>11452</v>
      </c>
      <c r="M908">
        <f t="shared" si="23"/>
        <v>452</v>
      </c>
    </row>
    <row r="909" spans="12:13">
      <c r="L909">
        <v>11404</v>
      </c>
      <c r="M909">
        <f t="shared" ref="M909:M972" si="24">L909-11000</f>
        <v>404</v>
      </c>
    </row>
    <row r="910" spans="12:13">
      <c r="L910">
        <v>11452</v>
      </c>
      <c r="M910">
        <f t="shared" si="24"/>
        <v>452</v>
      </c>
    </row>
    <row r="911" spans="12:13">
      <c r="L911">
        <v>11408</v>
      </c>
      <c r="M911">
        <f t="shared" si="24"/>
        <v>408</v>
      </c>
    </row>
    <row r="912" spans="12:13">
      <c r="L912">
        <v>11460</v>
      </c>
      <c r="M912">
        <f t="shared" si="24"/>
        <v>460</v>
      </c>
    </row>
    <row r="913" spans="12:13">
      <c r="L913">
        <v>11396</v>
      </c>
      <c r="M913">
        <f t="shared" si="24"/>
        <v>396</v>
      </c>
    </row>
    <row r="914" spans="12:13">
      <c r="L914">
        <v>11468</v>
      </c>
      <c r="M914">
        <f t="shared" si="24"/>
        <v>468</v>
      </c>
    </row>
    <row r="915" spans="12:13">
      <c r="L915">
        <v>11376</v>
      </c>
      <c r="M915">
        <f t="shared" si="24"/>
        <v>376</v>
      </c>
    </row>
    <row r="916" spans="12:13">
      <c r="L916">
        <v>11452</v>
      </c>
      <c r="M916">
        <f t="shared" si="24"/>
        <v>452</v>
      </c>
    </row>
    <row r="917" spans="12:13">
      <c r="L917">
        <v>11368</v>
      </c>
      <c r="M917">
        <f t="shared" si="24"/>
        <v>368</v>
      </c>
    </row>
    <row r="918" spans="12:13">
      <c r="L918">
        <v>11412</v>
      </c>
      <c r="M918">
        <f t="shared" si="24"/>
        <v>412</v>
      </c>
    </row>
    <row r="919" spans="12:13">
      <c r="L919">
        <v>11372</v>
      </c>
      <c r="M919">
        <f t="shared" si="24"/>
        <v>372</v>
      </c>
    </row>
    <row r="920" spans="12:13">
      <c r="L920">
        <v>11456</v>
      </c>
      <c r="M920">
        <f t="shared" si="24"/>
        <v>456</v>
      </c>
    </row>
    <row r="921" spans="12:13">
      <c r="L921">
        <v>11368</v>
      </c>
      <c r="M921">
        <f t="shared" si="24"/>
        <v>368</v>
      </c>
    </row>
    <row r="922" spans="12:13">
      <c r="L922">
        <v>11444</v>
      </c>
      <c r="M922">
        <f t="shared" si="24"/>
        <v>444</v>
      </c>
    </row>
    <row r="923" spans="12:13">
      <c r="L923">
        <v>11368</v>
      </c>
      <c r="M923">
        <f t="shared" si="24"/>
        <v>368</v>
      </c>
    </row>
    <row r="924" spans="12:13">
      <c r="L924">
        <v>11468</v>
      </c>
      <c r="M924">
        <f t="shared" si="24"/>
        <v>468</v>
      </c>
    </row>
    <row r="925" spans="12:13">
      <c r="L925">
        <v>11412</v>
      </c>
      <c r="M925">
        <f t="shared" si="24"/>
        <v>412</v>
      </c>
    </row>
    <row r="926" spans="12:13">
      <c r="L926">
        <v>11436</v>
      </c>
      <c r="M926">
        <f t="shared" si="24"/>
        <v>436</v>
      </c>
    </row>
    <row r="927" spans="12:13">
      <c r="L927">
        <v>11356</v>
      </c>
      <c r="M927">
        <f t="shared" si="24"/>
        <v>356</v>
      </c>
    </row>
    <row r="928" spans="12:13">
      <c r="L928">
        <v>11428</v>
      </c>
      <c r="M928">
        <f t="shared" si="24"/>
        <v>428</v>
      </c>
    </row>
    <row r="929" spans="12:13">
      <c r="L929">
        <v>11368</v>
      </c>
      <c r="M929">
        <f t="shared" si="24"/>
        <v>368</v>
      </c>
    </row>
    <row r="930" spans="12:13">
      <c r="L930">
        <v>11452</v>
      </c>
      <c r="M930">
        <f t="shared" si="24"/>
        <v>452</v>
      </c>
    </row>
    <row r="931" spans="12:13">
      <c r="L931">
        <v>11388</v>
      </c>
      <c r="M931">
        <f t="shared" si="24"/>
        <v>388</v>
      </c>
    </row>
    <row r="932" spans="12:13">
      <c r="L932">
        <v>11432</v>
      </c>
      <c r="M932">
        <f t="shared" si="24"/>
        <v>432</v>
      </c>
    </row>
    <row r="933" spans="12:13">
      <c r="L933">
        <v>11400</v>
      </c>
      <c r="M933">
        <f t="shared" si="24"/>
        <v>400</v>
      </c>
    </row>
    <row r="934" spans="12:13">
      <c r="L934">
        <v>11456</v>
      </c>
      <c r="M934">
        <f t="shared" si="24"/>
        <v>456</v>
      </c>
    </row>
    <row r="935" spans="12:13">
      <c r="L935">
        <v>11384</v>
      </c>
      <c r="M935">
        <f t="shared" si="24"/>
        <v>384</v>
      </c>
    </row>
    <row r="936" spans="12:13">
      <c r="L936">
        <v>11428</v>
      </c>
      <c r="M936">
        <f t="shared" si="24"/>
        <v>428</v>
      </c>
    </row>
    <row r="937" spans="12:13">
      <c r="L937">
        <v>11372</v>
      </c>
      <c r="M937">
        <f t="shared" si="24"/>
        <v>372</v>
      </c>
    </row>
    <row r="938" spans="12:13">
      <c r="L938">
        <v>11436</v>
      </c>
      <c r="M938">
        <f t="shared" si="24"/>
        <v>436</v>
      </c>
    </row>
    <row r="939" spans="12:13">
      <c r="L939">
        <v>11360</v>
      </c>
      <c r="M939">
        <f t="shared" si="24"/>
        <v>360</v>
      </c>
    </row>
    <row r="940" spans="12:13">
      <c r="L940">
        <v>11460</v>
      </c>
      <c r="M940">
        <f t="shared" si="24"/>
        <v>460</v>
      </c>
    </row>
    <row r="941" spans="12:13">
      <c r="L941">
        <v>11396</v>
      </c>
      <c r="M941">
        <f t="shared" si="24"/>
        <v>396</v>
      </c>
    </row>
    <row r="942" spans="12:13">
      <c r="L942">
        <v>11444</v>
      </c>
      <c r="M942">
        <f t="shared" si="24"/>
        <v>444</v>
      </c>
    </row>
    <row r="943" spans="12:13">
      <c r="L943">
        <v>11384</v>
      </c>
      <c r="M943">
        <f t="shared" si="24"/>
        <v>384</v>
      </c>
    </row>
    <row r="944" spans="12:13">
      <c r="L944">
        <v>11440</v>
      </c>
      <c r="M944">
        <f t="shared" si="24"/>
        <v>440</v>
      </c>
    </row>
    <row r="945" spans="12:13">
      <c r="L945">
        <v>11396</v>
      </c>
      <c r="M945">
        <f t="shared" si="24"/>
        <v>396</v>
      </c>
    </row>
    <row r="946" spans="12:13">
      <c r="L946">
        <v>11472</v>
      </c>
      <c r="M946">
        <f t="shared" si="24"/>
        <v>472</v>
      </c>
    </row>
    <row r="947" spans="12:13">
      <c r="L947">
        <v>11384</v>
      </c>
      <c r="M947">
        <f t="shared" si="24"/>
        <v>384</v>
      </c>
    </row>
    <row r="948" spans="12:13">
      <c r="L948">
        <v>11468</v>
      </c>
      <c r="M948">
        <f t="shared" si="24"/>
        <v>468</v>
      </c>
    </row>
    <row r="949" spans="12:13">
      <c r="L949">
        <v>11396</v>
      </c>
      <c r="M949">
        <f t="shared" si="24"/>
        <v>396</v>
      </c>
    </row>
    <row r="950" spans="12:13">
      <c r="L950">
        <v>11456</v>
      </c>
      <c r="M950">
        <f t="shared" si="24"/>
        <v>456</v>
      </c>
    </row>
    <row r="951" spans="12:13">
      <c r="L951">
        <v>11388</v>
      </c>
      <c r="M951">
        <f t="shared" si="24"/>
        <v>388</v>
      </c>
    </row>
    <row r="952" spans="12:13">
      <c r="L952">
        <v>11444</v>
      </c>
      <c r="M952">
        <f t="shared" si="24"/>
        <v>444</v>
      </c>
    </row>
    <row r="953" spans="12:13">
      <c r="L953">
        <v>11380</v>
      </c>
      <c r="M953">
        <f t="shared" si="24"/>
        <v>380</v>
      </c>
    </row>
    <row r="954" spans="12:13">
      <c r="L954">
        <v>11448</v>
      </c>
      <c r="M954">
        <f t="shared" si="24"/>
        <v>448</v>
      </c>
    </row>
    <row r="955" spans="12:13">
      <c r="L955">
        <v>11384</v>
      </c>
      <c r="M955">
        <f t="shared" si="24"/>
        <v>384</v>
      </c>
    </row>
    <row r="956" spans="12:13">
      <c r="L956">
        <v>11448</v>
      </c>
      <c r="M956">
        <f t="shared" si="24"/>
        <v>448</v>
      </c>
    </row>
    <row r="957" spans="12:13">
      <c r="L957">
        <v>11380</v>
      </c>
      <c r="M957">
        <f t="shared" si="24"/>
        <v>380</v>
      </c>
    </row>
    <row r="958" spans="12:13">
      <c r="L958">
        <v>11428</v>
      </c>
      <c r="M958">
        <f t="shared" si="24"/>
        <v>428</v>
      </c>
    </row>
    <row r="959" spans="12:13">
      <c r="L959">
        <v>11368</v>
      </c>
      <c r="M959">
        <f t="shared" si="24"/>
        <v>368</v>
      </c>
    </row>
    <row r="960" spans="12:13">
      <c r="L960">
        <v>11476</v>
      </c>
      <c r="M960">
        <f t="shared" si="24"/>
        <v>476</v>
      </c>
    </row>
    <row r="961" spans="12:13">
      <c r="L961">
        <v>11368</v>
      </c>
      <c r="M961">
        <f t="shared" si="24"/>
        <v>368</v>
      </c>
    </row>
    <row r="962" spans="12:13">
      <c r="L962">
        <v>11448</v>
      </c>
      <c r="M962">
        <f t="shared" si="24"/>
        <v>448</v>
      </c>
    </row>
    <row r="963" spans="12:13">
      <c r="L963">
        <v>11372</v>
      </c>
      <c r="M963">
        <f t="shared" si="24"/>
        <v>372</v>
      </c>
    </row>
    <row r="964" spans="12:13">
      <c r="L964">
        <v>11448</v>
      </c>
      <c r="M964">
        <f t="shared" si="24"/>
        <v>448</v>
      </c>
    </row>
    <row r="965" spans="12:13">
      <c r="L965">
        <v>11380</v>
      </c>
      <c r="M965">
        <f t="shared" si="24"/>
        <v>380</v>
      </c>
    </row>
    <row r="966" spans="12:13">
      <c r="L966">
        <v>11436</v>
      </c>
      <c r="M966">
        <f t="shared" si="24"/>
        <v>436</v>
      </c>
    </row>
    <row r="967" spans="12:13">
      <c r="L967">
        <v>11360</v>
      </c>
      <c r="M967">
        <f t="shared" si="24"/>
        <v>360</v>
      </c>
    </row>
    <row r="968" spans="12:13">
      <c r="L968">
        <v>11436</v>
      </c>
      <c r="M968">
        <f t="shared" si="24"/>
        <v>436</v>
      </c>
    </row>
    <row r="969" spans="12:13">
      <c r="L969">
        <v>11412</v>
      </c>
      <c r="M969">
        <f t="shared" si="24"/>
        <v>412</v>
      </c>
    </row>
    <row r="970" spans="12:13">
      <c r="L970">
        <v>11456</v>
      </c>
      <c r="M970">
        <f t="shared" si="24"/>
        <v>456</v>
      </c>
    </row>
    <row r="971" spans="12:13">
      <c r="L971">
        <v>11376</v>
      </c>
      <c r="M971">
        <f t="shared" si="24"/>
        <v>376</v>
      </c>
    </row>
    <row r="972" spans="12:13">
      <c r="L972">
        <v>11428</v>
      </c>
      <c r="M972">
        <f t="shared" si="24"/>
        <v>428</v>
      </c>
    </row>
    <row r="973" spans="12:13">
      <c r="L973">
        <v>11416</v>
      </c>
      <c r="M973">
        <f t="shared" ref="M973:M1036" si="25">L973-11000</f>
        <v>416</v>
      </c>
    </row>
    <row r="974" spans="12:13">
      <c r="L974">
        <v>11440</v>
      </c>
      <c r="M974">
        <f t="shared" si="25"/>
        <v>440</v>
      </c>
    </row>
    <row r="975" spans="12:13">
      <c r="L975">
        <v>11404</v>
      </c>
      <c r="M975">
        <f t="shared" si="25"/>
        <v>404</v>
      </c>
    </row>
    <row r="976" spans="12:13">
      <c r="L976">
        <v>11396</v>
      </c>
      <c r="M976">
        <f t="shared" si="25"/>
        <v>396</v>
      </c>
    </row>
    <row r="977" spans="12:13">
      <c r="L977">
        <v>11344</v>
      </c>
      <c r="M977">
        <f t="shared" si="25"/>
        <v>344</v>
      </c>
    </row>
    <row r="978" spans="12:13">
      <c r="L978">
        <v>11436</v>
      </c>
      <c r="M978">
        <f t="shared" si="25"/>
        <v>436</v>
      </c>
    </row>
    <row r="979" spans="12:13">
      <c r="L979">
        <v>11360</v>
      </c>
      <c r="M979">
        <f t="shared" si="25"/>
        <v>360</v>
      </c>
    </row>
    <row r="980" spans="12:13">
      <c r="L980">
        <v>11440</v>
      </c>
      <c r="M980">
        <f t="shared" si="25"/>
        <v>440</v>
      </c>
    </row>
    <row r="981" spans="12:13">
      <c r="L981">
        <v>11380</v>
      </c>
      <c r="M981">
        <f t="shared" si="25"/>
        <v>380</v>
      </c>
    </row>
    <row r="982" spans="12:13">
      <c r="L982">
        <v>11440</v>
      </c>
      <c r="M982">
        <f t="shared" si="25"/>
        <v>440</v>
      </c>
    </row>
    <row r="983" spans="12:13">
      <c r="L983">
        <v>11368</v>
      </c>
      <c r="M983">
        <f t="shared" si="25"/>
        <v>368</v>
      </c>
    </row>
    <row r="984" spans="12:13">
      <c r="L984">
        <v>11404</v>
      </c>
      <c r="M984">
        <f t="shared" si="25"/>
        <v>404</v>
      </c>
    </row>
    <row r="985" spans="12:13">
      <c r="L985">
        <v>11420</v>
      </c>
      <c r="M985">
        <f t="shared" si="25"/>
        <v>420</v>
      </c>
    </row>
    <row r="986" spans="12:13">
      <c r="L986">
        <v>11436</v>
      </c>
      <c r="M986">
        <f t="shared" si="25"/>
        <v>436</v>
      </c>
    </row>
    <row r="987" spans="12:13">
      <c r="L987">
        <v>11408</v>
      </c>
      <c r="M987">
        <f t="shared" si="25"/>
        <v>408</v>
      </c>
    </row>
    <row r="988" spans="12:13">
      <c r="L988">
        <v>11448</v>
      </c>
      <c r="M988">
        <f t="shared" si="25"/>
        <v>448</v>
      </c>
    </row>
    <row r="989" spans="12:13">
      <c r="L989">
        <v>11400</v>
      </c>
      <c r="M989">
        <f t="shared" si="25"/>
        <v>400</v>
      </c>
    </row>
    <row r="990" spans="12:13">
      <c r="L990">
        <v>11456</v>
      </c>
      <c r="M990">
        <f t="shared" si="25"/>
        <v>456</v>
      </c>
    </row>
    <row r="991" spans="12:13">
      <c r="L991">
        <v>11392</v>
      </c>
      <c r="M991">
        <f t="shared" si="25"/>
        <v>392</v>
      </c>
    </row>
    <row r="992" spans="12:13">
      <c r="L992">
        <v>11444</v>
      </c>
      <c r="M992">
        <f t="shared" si="25"/>
        <v>444</v>
      </c>
    </row>
    <row r="993" spans="12:13">
      <c r="L993">
        <v>11360</v>
      </c>
      <c r="M993">
        <f t="shared" si="25"/>
        <v>360</v>
      </c>
    </row>
    <row r="994" spans="12:13">
      <c r="L994">
        <v>11408</v>
      </c>
      <c r="M994">
        <f t="shared" si="25"/>
        <v>408</v>
      </c>
    </row>
    <row r="995" spans="12:13">
      <c r="L995">
        <v>11440</v>
      </c>
      <c r="M995">
        <f t="shared" si="25"/>
        <v>440</v>
      </c>
    </row>
    <row r="996" spans="12:13">
      <c r="L996">
        <v>11444</v>
      </c>
      <c r="M996">
        <f t="shared" si="25"/>
        <v>444</v>
      </c>
    </row>
    <row r="997" spans="12:13">
      <c r="L997">
        <v>11360</v>
      </c>
      <c r="M997">
        <f t="shared" si="25"/>
        <v>360</v>
      </c>
    </row>
    <row r="998" spans="12:13">
      <c r="L998">
        <v>11424</v>
      </c>
      <c r="M998">
        <f t="shared" si="25"/>
        <v>424</v>
      </c>
    </row>
    <row r="999" spans="12:13">
      <c r="L999">
        <v>11428</v>
      </c>
      <c r="M999">
        <f t="shared" si="25"/>
        <v>428</v>
      </c>
    </row>
    <row r="1000" spans="12:13">
      <c r="L1000">
        <v>11424</v>
      </c>
      <c r="M1000">
        <f t="shared" si="25"/>
        <v>424</v>
      </c>
    </row>
    <row r="1001" spans="12:13">
      <c r="L1001">
        <v>11380</v>
      </c>
      <c r="M1001">
        <f t="shared" si="25"/>
        <v>380</v>
      </c>
    </row>
    <row r="1002" spans="12:13">
      <c r="L1002">
        <v>11432</v>
      </c>
      <c r="M1002">
        <f t="shared" si="25"/>
        <v>432</v>
      </c>
    </row>
    <row r="1003" spans="12:13">
      <c r="L1003">
        <v>11388</v>
      </c>
      <c r="M1003">
        <f t="shared" si="25"/>
        <v>388</v>
      </c>
    </row>
    <row r="1004" spans="12:13">
      <c r="L1004">
        <v>11420</v>
      </c>
      <c r="M1004">
        <f t="shared" si="25"/>
        <v>420</v>
      </c>
    </row>
    <row r="1005" spans="12:13">
      <c r="L1005">
        <v>11396</v>
      </c>
      <c r="M1005">
        <f t="shared" si="25"/>
        <v>396</v>
      </c>
    </row>
    <row r="1006" spans="12:13">
      <c r="L1006">
        <v>11440</v>
      </c>
      <c r="M1006">
        <f t="shared" si="25"/>
        <v>440</v>
      </c>
    </row>
    <row r="1007" spans="12:13">
      <c r="L1007">
        <v>11388</v>
      </c>
      <c r="M1007">
        <f t="shared" si="25"/>
        <v>388</v>
      </c>
    </row>
    <row r="1008" spans="12:13">
      <c r="L1008">
        <v>11464</v>
      </c>
      <c r="M1008">
        <f t="shared" si="25"/>
        <v>464</v>
      </c>
    </row>
    <row r="1009" spans="12:13">
      <c r="L1009">
        <v>11404</v>
      </c>
      <c r="M1009">
        <f t="shared" si="25"/>
        <v>404</v>
      </c>
    </row>
    <row r="1010" spans="12:13">
      <c r="L1010">
        <v>11432</v>
      </c>
      <c r="M1010">
        <f t="shared" si="25"/>
        <v>432</v>
      </c>
    </row>
    <row r="1011" spans="12:13">
      <c r="L1011">
        <v>11380</v>
      </c>
      <c r="M1011">
        <f t="shared" si="25"/>
        <v>380</v>
      </c>
    </row>
    <row r="1012" spans="12:13">
      <c r="L1012">
        <v>11444</v>
      </c>
      <c r="M1012">
        <f t="shared" si="25"/>
        <v>444</v>
      </c>
    </row>
    <row r="1013" spans="12:13">
      <c r="L1013">
        <v>11372</v>
      </c>
      <c r="M1013">
        <f t="shared" si="25"/>
        <v>372</v>
      </c>
    </row>
    <row r="1014" spans="12:13">
      <c r="L1014" t="s">
        <v>732</v>
      </c>
      <c r="M1014" t="e">
        <f t="shared" si="25"/>
        <v>#VALUE!</v>
      </c>
    </row>
    <row r="1015" spans="12:13">
      <c r="M1015">
        <f t="shared" si="25"/>
        <v>-11000</v>
      </c>
    </row>
    <row r="1016" spans="12:13">
      <c r="L1016">
        <v>11412</v>
      </c>
      <c r="M1016">
        <f t="shared" si="25"/>
        <v>412</v>
      </c>
    </row>
    <row r="1017" spans="12:13">
      <c r="L1017">
        <v>11360</v>
      </c>
      <c r="M1017">
        <f t="shared" si="25"/>
        <v>360</v>
      </c>
    </row>
    <row r="1018" spans="12:13">
      <c r="L1018">
        <v>11432</v>
      </c>
      <c r="M1018">
        <f t="shared" si="25"/>
        <v>432</v>
      </c>
    </row>
    <row r="1019" spans="12:13">
      <c r="L1019">
        <v>11412</v>
      </c>
      <c r="M1019">
        <f t="shared" si="25"/>
        <v>412</v>
      </c>
    </row>
    <row r="1020" spans="12:13">
      <c r="L1020">
        <v>11452</v>
      </c>
      <c r="M1020">
        <f t="shared" si="25"/>
        <v>452</v>
      </c>
    </row>
    <row r="1021" spans="12:13">
      <c r="L1021">
        <v>11352</v>
      </c>
      <c r="M1021">
        <f t="shared" si="25"/>
        <v>352</v>
      </c>
    </row>
    <row r="1022" spans="12:13">
      <c r="L1022">
        <v>11452</v>
      </c>
      <c r="M1022">
        <f t="shared" si="25"/>
        <v>452</v>
      </c>
    </row>
    <row r="1023" spans="12:13">
      <c r="L1023">
        <v>11348</v>
      </c>
      <c r="M1023">
        <f t="shared" si="25"/>
        <v>348</v>
      </c>
    </row>
    <row r="1024" spans="12:13">
      <c r="L1024">
        <v>11372</v>
      </c>
      <c r="M1024">
        <f t="shared" si="25"/>
        <v>372</v>
      </c>
    </row>
    <row r="1025" spans="12:13">
      <c r="L1025">
        <v>11396</v>
      </c>
      <c r="M1025">
        <f t="shared" si="25"/>
        <v>396</v>
      </c>
    </row>
    <row r="1026" spans="12:13">
      <c r="L1026">
        <v>11400</v>
      </c>
      <c r="M1026">
        <f t="shared" si="25"/>
        <v>400</v>
      </c>
    </row>
    <row r="1027" spans="12:13">
      <c r="L1027">
        <v>11392</v>
      </c>
      <c r="M1027">
        <f t="shared" si="25"/>
        <v>392</v>
      </c>
    </row>
    <row r="1028" spans="12:13">
      <c r="L1028">
        <v>11424</v>
      </c>
      <c r="M1028">
        <f t="shared" si="25"/>
        <v>424</v>
      </c>
    </row>
    <row r="1029" spans="12:13">
      <c r="L1029">
        <v>11408</v>
      </c>
      <c r="M1029">
        <f t="shared" si="25"/>
        <v>408</v>
      </c>
    </row>
    <row r="1030" spans="12:13">
      <c r="L1030">
        <v>11448</v>
      </c>
      <c r="M1030">
        <f t="shared" si="25"/>
        <v>448</v>
      </c>
    </row>
    <row r="1031" spans="12:13">
      <c r="L1031">
        <v>11384</v>
      </c>
      <c r="M1031">
        <f t="shared" si="25"/>
        <v>384</v>
      </c>
    </row>
    <row r="1032" spans="12:13">
      <c r="L1032">
        <v>11460</v>
      </c>
      <c r="M1032">
        <f t="shared" si="25"/>
        <v>460</v>
      </c>
    </row>
    <row r="1033" spans="12:13">
      <c r="L1033">
        <v>11348</v>
      </c>
      <c r="M1033">
        <f t="shared" si="25"/>
        <v>348</v>
      </c>
    </row>
    <row r="1034" spans="12:13">
      <c r="L1034">
        <v>11440</v>
      </c>
      <c r="M1034">
        <f t="shared" si="25"/>
        <v>440</v>
      </c>
    </row>
    <row r="1035" spans="12:13">
      <c r="L1035">
        <v>11368</v>
      </c>
      <c r="M1035">
        <f t="shared" si="25"/>
        <v>368</v>
      </c>
    </row>
    <row r="1036" spans="12:13">
      <c r="L1036">
        <v>11412</v>
      </c>
      <c r="M1036">
        <f t="shared" si="25"/>
        <v>412</v>
      </c>
    </row>
    <row r="1037" spans="12:13">
      <c r="L1037">
        <v>11348</v>
      </c>
      <c r="M1037">
        <f t="shared" ref="M1037:M1100" si="26">L1037-11000</f>
        <v>348</v>
      </c>
    </row>
    <row r="1038" spans="12:13">
      <c r="L1038">
        <v>11420</v>
      </c>
      <c r="M1038">
        <f t="shared" si="26"/>
        <v>420</v>
      </c>
    </row>
    <row r="1039" spans="12:13">
      <c r="L1039">
        <v>11400</v>
      </c>
      <c r="M1039">
        <f t="shared" si="26"/>
        <v>400</v>
      </c>
    </row>
    <row r="1040" spans="12:13">
      <c r="L1040">
        <v>11424</v>
      </c>
      <c r="M1040">
        <f t="shared" si="26"/>
        <v>424</v>
      </c>
    </row>
    <row r="1041" spans="12:13">
      <c r="L1041">
        <v>11392</v>
      </c>
      <c r="M1041">
        <f t="shared" si="26"/>
        <v>392</v>
      </c>
    </row>
    <row r="1042" spans="12:13">
      <c r="L1042">
        <v>11464</v>
      </c>
      <c r="M1042">
        <f t="shared" si="26"/>
        <v>464</v>
      </c>
    </row>
    <row r="1043" spans="12:13">
      <c r="L1043">
        <v>11392</v>
      </c>
      <c r="M1043">
        <f t="shared" si="26"/>
        <v>392</v>
      </c>
    </row>
    <row r="1044" spans="12:13">
      <c r="L1044">
        <v>11452</v>
      </c>
      <c r="M1044">
        <f t="shared" si="26"/>
        <v>452</v>
      </c>
    </row>
    <row r="1045" spans="12:13">
      <c r="L1045">
        <v>11384</v>
      </c>
      <c r="M1045">
        <f t="shared" si="26"/>
        <v>384</v>
      </c>
    </row>
    <row r="1046" spans="12:13">
      <c r="L1046">
        <v>11424</v>
      </c>
      <c r="M1046">
        <f t="shared" si="26"/>
        <v>424</v>
      </c>
    </row>
    <row r="1047" spans="12:13">
      <c r="L1047">
        <v>11384</v>
      </c>
      <c r="M1047">
        <f t="shared" si="26"/>
        <v>384</v>
      </c>
    </row>
    <row r="1048" spans="12:13">
      <c r="L1048">
        <v>11416</v>
      </c>
      <c r="M1048">
        <f t="shared" si="26"/>
        <v>416</v>
      </c>
    </row>
    <row r="1049" spans="12:13">
      <c r="L1049">
        <v>11392</v>
      </c>
      <c r="M1049">
        <f t="shared" si="26"/>
        <v>392</v>
      </c>
    </row>
    <row r="1050" spans="12:13">
      <c r="L1050">
        <v>11460</v>
      </c>
      <c r="M1050">
        <f t="shared" si="26"/>
        <v>460</v>
      </c>
    </row>
    <row r="1051" spans="12:13">
      <c r="L1051">
        <v>11396</v>
      </c>
      <c r="M1051">
        <f t="shared" si="26"/>
        <v>396</v>
      </c>
    </row>
    <row r="1052" spans="12:13">
      <c r="L1052">
        <v>11412</v>
      </c>
      <c r="M1052">
        <f t="shared" si="26"/>
        <v>412</v>
      </c>
    </row>
    <row r="1053" spans="12:13">
      <c r="L1053">
        <v>11380</v>
      </c>
      <c r="M1053">
        <f t="shared" si="26"/>
        <v>380</v>
      </c>
    </row>
    <row r="1054" spans="12:13">
      <c r="L1054">
        <v>11396</v>
      </c>
      <c r="M1054">
        <f t="shared" si="26"/>
        <v>396</v>
      </c>
    </row>
    <row r="1055" spans="12:13">
      <c r="L1055">
        <v>11384</v>
      </c>
      <c r="M1055">
        <f t="shared" si="26"/>
        <v>384</v>
      </c>
    </row>
    <row r="1056" spans="12:13">
      <c r="L1056">
        <v>11424</v>
      </c>
      <c r="M1056">
        <f t="shared" si="26"/>
        <v>424</v>
      </c>
    </row>
    <row r="1057" spans="12:13">
      <c r="L1057">
        <v>11408</v>
      </c>
      <c r="M1057">
        <f t="shared" si="26"/>
        <v>408</v>
      </c>
    </row>
    <row r="1058" spans="12:13">
      <c r="L1058">
        <v>11428</v>
      </c>
      <c r="M1058">
        <f t="shared" si="26"/>
        <v>428</v>
      </c>
    </row>
    <row r="1059" spans="12:13">
      <c r="L1059">
        <v>11380</v>
      </c>
      <c r="M1059">
        <f t="shared" si="26"/>
        <v>380</v>
      </c>
    </row>
    <row r="1060" spans="12:13">
      <c r="L1060">
        <v>11424</v>
      </c>
      <c r="M1060">
        <f t="shared" si="26"/>
        <v>424</v>
      </c>
    </row>
    <row r="1061" spans="12:13">
      <c r="L1061">
        <v>11388</v>
      </c>
      <c r="M1061">
        <f t="shared" si="26"/>
        <v>388</v>
      </c>
    </row>
    <row r="1062" spans="12:13">
      <c r="L1062">
        <v>11440</v>
      </c>
      <c r="M1062">
        <f t="shared" si="26"/>
        <v>440</v>
      </c>
    </row>
    <row r="1063" spans="12:13">
      <c r="L1063">
        <v>11368</v>
      </c>
      <c r="M1063">
        <f t="shared" si="26"/>
        <v>368</v>
      </c>
    </row>
    <row r="1064" spans="12:13">
      <c r="L1064">
        <v>11452</v>
      </c>
      <c r="M1064">
        <f t="shared" si="26"/>
        <v>452</v>
      </c>
    </row>
    <row r="1065" spans="12:13">
      <c r="L1065">
        <v>11356</v>
      </c>
      <c r="M1065">
        <f t="shared" si="26"/>
        <v>356</v>
      </c>
    </row>
    <row r="1066" spans="12:13">
      <c r="L1066">
        <v>11440</v>
      </c>
      <c r="M1066">
        <f t="shared" si="26"/>
        <v>440</v>
      </c>
    </row>
    <row r="1067" spans="12:13">
      <c r="L1067">
        <v>11372</v>
      </c>
      <c r="M1067">
        <f t="shared" si="26"/>
        <v>372</v>
      </c>
    </row>
    <row r="1068" spans="12:13">
      <c r="L1068">
        <v>11436</v>
      </c>
      <c r="M1068">
        <f t="shared" si="26"/>
        <v>436</v>
      </c>
    </row>
    <row r="1069" spans="12:13">
      <c r="L1069">
        <v>11388</v>
      </c>
      <c r="M1069">
        <f t="shared" si="26"/>
        <v>388</v>
      </c>
    </row>
    <row r="1070" spans="12:13">
      <c r="L1070">
        <v>11432</v>
      </c>
      <c r="M1070">
        <f t="shared" si="26"/>
        <v>432</v>
      </c>
    </row>
    <row r="1071" spans="12:13">
      <c r="L1071">
        <v>11392</v>
      </c>
      <c r="M1071">
        <f t="shared" si="26"/>
        <v>392</v>
      </c>
    </row>
    <row r="1072" spans="12:13">
      <c r="L1072">
        <v>11448</v>
      </c>
      <c r="M1072">
        <f t="shared" si="26"/>
        <v>448</v>
      </c>
    </row>
    <row r="1073" spans="12:13">
      <c r="L1073">
        <v>11400</v>
      </c>
      <c r="M1073">
        <f t="shared" si="26"/>
        <v>400</v>
      </c>
    </row>
    <row r="1074" spans="12:13">
      <c r="L1074">
        <v>11428</v>
      </c>
      <c r="M1074">
        <f t="shared" si="26"/>
        <v>428</v>
      </c>
    </row>
    <row r="1075" spans="12:13">
      <c r="L1075">
        <v>11404</v>
      </c>
      <c r="M1075">
        <f t="shared" si="26"/>
        <v>404</v>
      </c>
    </row>
    <row r="1076" spans="12:13">
      <c r="L1076">
        <v>11416</v>
      </c>
      <c r="M1076">
        <f t="shared" si="26"/>
        <v>416</v>
      </c>
    </row>
    <row r="1077" spans="12:13">
      <c r="L1077">
        <v>11372</v>
      </c>
      <c r="M1077">
        <f t="shared" si="26"/>
        <v>372</v>
      </c>
    </row>
    <row r="1078" spans="12:13">
      <c r="L1078">
        <v>11448</v>
      </c>
      <c r="M1078">
        <f t="shared" si="26"/>
        <v>448</v>
      </c>
    </row>
    <row r="1079" spans="12:13">
      <c r="L1079">
        <v>11344</v>
      </c>
      <c r="M1079">
        <f t="shared" si="26"/>
        <v>344</v>
      </c>
    </row>
    <row r="1080" spans="12:13">
      <c r="L1080">
        <v>11392</v>
      </c>
      <c r="M1080">
        <f t="shared" si="26"/>
        <v>392</v>
      </c>
    </row>
    <row r="1081" spans="12:13">
      <c r="L1081">
        <v>11412</v>
      </c>
      <c r="M1081">
        <f t="shared" si="26"/>
        <v>412</v>
      </c>
    </row>
    <row r="1082" spans="12:13">
      <c r="L1082">
        <v>11424</v>
      </c>
      <c r="M1082">
        <f t="shared" si="26"/>
        <v>424</v>
      </c>
    </row>
    <row r="1083" spans="12:13">
      <c r="L1083">
        <v>11384</v>
      </c>
      <c r="M1083">
        <f t="shared" si="26"/>
        <v>384</v>
      </c>
    </row>
    <row r="1084" spans="12:13">
      <c r="L1084">
        <v>11408</v>
      </c>
      <c r="M1084">
        <f t="shared" si="26"/>
        <v>408</v>
      </c>
    </row>
    <row r="1085" spans="12:13">
      <c r="L1085">
        <v>11380</v>
      </c>
      <c r="M1085">
        <f t="shared" si="26"/>
        <v>380</v>
      </c>
    </row>
    <row r="1086" spans="12:13">
      <c r="L1086">
        <v>11436</v>
      </c>
      <c r="M1086">
        <f t="shared" si="26"/>
        <v>436</v>
      </c>
    </row>
    <row r="1087" spans="12:13">
      <c r="L1087">
        <v>11356</v>
      </c>
      <c r="M1087">
        <f t="shared" si="26"/>
        <v>356</v>
      </c>
    </row>
    <row r="1088" spans="12:13">
      <c r="L1088">
        <v>11448</v>
      </c>
      <c r="M1088">
        <f t="shared" si="26"/>
        <v>448</v>
      </c>
    </row>
    <row r="1089" spans="12:13">
      <c r="L1089">
        <v>11400</v>
      </c>
      <c r="M1089">
        <f t="shared" si="26"/>
        <v>400</v>
      </c>
    </row>
    <row r="1090" spans="12:13">
      <c r="L1090">
        <v>11448</v>
      </c>
      <c r="M1090">
        <f t="shared" si="26"/>
        <v>448</v>
      </c>
    </row>
    <row r="1091" spans="12:13">
      <c r="L1091">
        <v>11372</v>
      </c>
      <c r="M1091">
        <f t="shared" si="26"/>
        <v>372</v>
      </c>
    </row>
    <row r="1092" spans="12:13">
      <c r="L1092">
        <v>11440</v>
      </c>
      <c r="M1092">
        <f t="shared" si="26"/>
        <v>440</v>
      </c>
    </row>
    <row r="1093" spans="12:13">
      <c r="L1093">
        <v>11400</v>
      </c>
      <c r="M1093">
        <f t="shared" si="26"/>
        <v>400</v>
      </c>
    </row>
    <row r="1094" spans="12:13">
      <c r="L1094">
        <v>11404</v>
      </c>
      <c r="M1094">
        <f t="shared" si="26"/>
        <v>404</v>
      </c>
    </row>
    <row r="1095" spans="12:13">
      <c r="L1095">
        <v>11384</v>
      </c>
      <c r="M1095">
        <f t="shared" si="26"/>
        <v>384</v>
      </c>
    </row>
    <row r="1096" spans="12:13">
      <c r="L1096">
        <v>11452</v>
      </c>
      <c r="M1096">
        <f t="shared" si="26"/>
        <v>452</v>
      </c>
    </row>
    <row r="1097" spans="12:13">
      <c r="L1097">
        <v>11388</v>
      </c>
      <c r="M1097">
        <f t="shared" si="26"/>
        <v>388</v>
      </c>
    </row>
    <row r="1098" spans="12:13">
      <c r="L1098">
        <v>11476</v>
      </c>
      <c r="M1098">
        <f t="shared" si="26"/>
        <v>476</v>
      </c>
    </row>
    <row r="1099" spans="12:13">
      <c r="L1099">
        <v>11528</v>
      </c>
      <c r="M1099">
        <f t="shared" si="26"/>
        <v>528</v>
      </c>
    </row>
    <row r="1100" spans="12:13">
      <c r="L1100">
        <v>11744</v>
      </c>
      <c r="M1100">
        <f t="shared" si="26"/>
        <v>744</v>
      </c>
    </row>
    <row r="1101" spans="12:13">
      <c r="L1101">
        <v>11864</v>
      </c>
      <c r="M1101">
        <f t="shared" ref="M1101:M1164" si="27">L1101-11000</f>
        <v>864</v>
      </c>
    </row>
    <row r="1102" spans="12:13">
      <c r="L1102">
        <v>12068</v>
      </c>
      <c r="M1102">
        <f t="shared" si="27"/>
        <v>1068</v>
      </c>
    </row>
    <row r="1103" spans="12:13">
      <c r="L1103">
        <v>12228</v>
      </c>
      <c r="M1103">
        <f t="shared" si="27"/>
        <v>1228</v>
      </c>
    </row>
    <row r="1104" spans="12:13">
      <c r="L1104">
        <v>12576</v>
      </c>
      <c r="M1104">
        <f t="shared" si="27"/>
        <v>1576</v>
      </c>
    </row>
    <row r="1105" spans="12:13">
      <c r="L1105">
        <v>12664</v>
      </c>
      <c r="M1105">
        <f t="shared" si="27"/>
        <v>1664</v>
      </c>
    </row>
    <row r="1106" spans="12:13">
      <c r="L1106">
        <v>12840</v>
      </c>
      <c r="M1106">
        <f t="shared" si="27"/>
        <v>1840</v>
      </c>
    </row>
    <row r="1107" spans="12:13">
      <c r="L1107">
        <v>12880</v>
      </c>
      <c r="M1107">
        <f t="shared" si="27"/>
        <v>1880</v>
      </c>
    </row>
    <row r="1108" spans="12:13">
      <c r="L1108">
        <v>13056</v>
      </c>
      <c r="M1108">
        <f t="shared" si="27"/>
        <v>2056</v>
      </c>
    </row>
    <row r="1109" spans="12:13">
      <c r="L1109">
        <v>13104</v>
      </c>
      <c r="M1109">
        <f t="shared" si="27"/>
        <v>2104</v>
      </c>
    </row>
    <row r="1110" spans="12:13">
      <c r="L1110">
        <v>13200</v>
      </c>
      <c r="M1110">
        <f t="shared" si="27"/>
        <v>2200</v>
      </c>
    </row>
    <row r="1111" spans="12:13">
      <c r="L1111">
        <v>13340</v>
      </c>
      <c r="M1111">
        <f t="shared" si="27"/>
        <v>2340</v>
      </c>
    </row>
    <row r="1112" spans="12:13">
      <c r="L1112">
        <v>13348</v>
      </c>
      <c r="M1112">
        <f t="shared" si="27"/>
        <v>2348</v>
      </c>
    </row>
    <row r="1113" spans="12:13">
      <c r="L1113">
        <v>13508</v>
      </c>
      <c r="M1113">
        <f t="shared" si="27"/>
        <v>2508</v>
      </c>
    </row>
    <row r="1114" spans="12:13">
      <c r="L1114">
        <v>13444</v>
      </c>
      <c r="M1114">
        <f t="shared" si="27"/>
        <v>2444</v>
      </c>
    </row>
    <row r="1115" spans="12:13">
      <c r="L1115">
        <v>13500</v>
      </c>
      <c r="M1115">
        <f t="shared" si="27"/>
        <v>2500</v>
      </c>
    </row>
    <row r="1116" spans="12:13">
      <c r="L1116">
        <v>13592</v>
      </c>
      <c r="M1116">
        <f t="shared" si="27"/>
        <v>2592</v>
      </c>
    </row>
    <row r="1117" spans="12:13">
      <c r="L1117">
        <v>13536</v>
      </c>
      <c r="M1117">
        <f t="shared" si="27"/>
        <v>2536</v>
      </c>
    </row>
    <row r="1118" spans="12:13">
      <c r="L1118">
        <v>13648</v>
      </c>
      <c r="M1118">
        <f t="shared" si="27"/>
        <v>2648</v>
      </c>
    </row>
    <row r="1119" spans="12:13">
      <c r="L1119">
        <v>13612</v>
      </c>
      <c r="M1119">
        <f t="shared" si="27"/>
        <v>2612</v>
      </c>
    </row>
    <row r="1120" spans="12:13">
      <c r="L1120">
        <v>13732</v>
      </c>
      <c r="M1120">
        <f t="shared" si="27"/>
        <v>2732</v>
      </c>
    </row>
    <row r="1121" spans="12:13">
      <c r="L1121">
        <v>13684</v>
      </c>
      <c r="M1121">
        <f t="shared" si="27"/>
        <v>2684</v>
      </c>
    </row>
    <row r="1122" spans="12:13">
      <c r="L1122">
        <v>13736</v>
      </c>
      <c r="M1122">
        <f t="shared" si="27"/>
        <v>2736</v>
      </c>
    </row>
    <row r="1123" spans="12:13">
      <c r="L1123">
        <v>13852</v>
      </c>
      <c r="M1123">
        <f t="shared" si="27"/>
        <v>2852</v>
      </c>
    </row>
    <row r="1124" spans="12:13">
      <c r="L1124">
        <v>13784</v>
      </c>
      <c r="M1124">
        <f t="shared" si="27"/>
        <v>2784</v>
      </c>
    </row>
    <row r="1125" spans="12:13">
      <c r="L1125">
        <v>13752</v>
      </c>
      <c r="M1125">
        <f t="shared" si="27"/>
        <v>2752</v>
      </c>
    </row>
    <row r="1126" spans="12:13">
      <c r="L1126">
        <v>13856</v>
      </c>
      <c r="M1126">
        <f t="shared" si="27"/>
        <v>2856</v>
      </c>
    </row>
    <row r="1127" spans="12:13">
      <c r="L1127">
        <v>13764</v>
      </c>
      <c r="M1127">
        <f t="shared" si="27"/>
        <v>2764</v>
      </c>
    </row>
    <row r="1128" spans="12:13">
      <c r="L1128">
        <v>13888</v>
      </c>
      <c r="M1128">
        <f t="shared" si="27"/>
        <v>2888</v>
      </c>
    </row>
    <row r="1129" spans="12:13">
      <c r="L1129">
        <v>13784</v>
      </c>
      <c r="M1129">
        <f t="shared" si="27"/>
        <v>2784</v>
      </c>
    </row>
    <row r="1130" spans="12:13">
      <c r="L1130">
        <v>13904</v>
      </c>
      <c r="M1130">
        <f t="shared" si="27"/>
        <v>2904</v>
      </c>
    </row>
    <row r="1131" spans="12:13">
      <c r="L1131">
        <v>13824</v>
      </c>
      <c r="M1131">
        <f t="shared" si="27"/>
        <v>2824</v>
      </c>
    </row>
    <row r="1132" spans="12:13">
      <c r="L1132">
        <v>13884</v>
      </c>
      <c r="M1132">
        <f t="shared" si="27"/>
        <v>2884</v>
      </c>
    </row>
    <row r="1133" spans="12:13">
      <c r="L1133">
        <v>13820</v>
      </c>
      <c r="M1133">
        <f t="shared" si="27"/>
        <v>2820</v>
      </c>
    </row>
    <row r="1134" spans="12:13">
      <c r="L1134">
        <v>13800</v>
      </c>
      <c r="M1134">
        <f t="shared" si="27"/>
        <v>2800</v>
      </c>
    </row>
    <row r="1135" spans="12:13">
      <c r="L1135">
        <v>13916</v>
      </c>
      <c r="M1135">
        <f t="shared" si="27"/>
        <v>2916</v>
      </c>
    </row>
    <row r="1136" spans="12:13">
      <c r="L1136">
        <v>13920</v>
      </c>
      <c r="M1136">
        <f t="shared" si="27"/>
        <v>2920</v>
      </c>
    </row>
    <row r="1137" spans="12:13">
      <c r="L1137">
        <v>13804</v>
      </c>
      <c r="M1137">
        <f t="shared" si="27"/>
        <v>2804</v>
      </c>
    </row>
    <row r="1138" spans="12:13">
      <c r="L1138">
        <v>13924</v>
      </c>
      <c r="M1138">
        <f t="shared" si="27"/>
        <v>2924</v>
      </c>
    </row>
    <row r="1139" spans="12:13">
      <c r="L1139">
        <v>13884</v>
      </c>
      <c r="M1139">
        <f t="shared" si="27"/>
        <v>2884</v>
      </c>
    </row>
    <row r="1140" spans="12:13">
      <c r="L1140">
        <v>13920</v>
      </c>
      <c r="M1140">
        <f t="shared" si="27"/>
        <v>2920</v>
      </c>
    </row>
    <row r="1141" spans="12:13">
      <c r="L1141">
        <v>13920</v>
      </c>
      <c r="M1141">
        <f t="shared" si="27"/>
        <v>2920</v>
      </c>
    </row>
    <row r="1142" spans="12:13">
      <c r="L1142">
        <v>13944</v>
      </c>
      <c r="M1142">
        <f t="shared" si="27"/>
        <v>2944</v>
      </c>
    </row>
    <row r="1143" spans="12:13">
      <c r="L1143">
        <v>13900</v>
      </c>
      <c r="M1143">
        <f t="shared" si="27"/>
        <v>2900</v>
      </c>
    </row>
    <row r="1144" spans="12:13">
      <c r="L1144">
        <v>13920</v>
      </c>
      <c r="M1144">
        <f t="shared" si="27"/>
        <v>2920</v>
      </c>
    </row>
    <row r="1145" spans="12:13">
      <c r="L1145">
        <v>13876</v>
      </c>
      <c r="M1145">
        <f t="shared" si="27"/>
        <v>2876</v>
      </c>
    </row>
    <row r="1146" spans="12:13">
      <c r="L1146">
        <v>13948</v>
      </c>
      <c r="M1146">
        <f t="shared" si="27"/>
        <v>2948</v>
      </c>
    </row>
    <row r="1147" spans="12:13">
      <c r="L1147">
        <v>13956</v>
      </c>
      <c r="M1147">
        <f t="shared" si="27"/>
        <v>2956</v>
      </c>
    </row>
    <row r="1148" spans="12:13">
      <c r="L1148">
        <v>14032</v>
      </c>
      <c r="M1148">
        <f t="shared" si="27"/>
        <v>3032</v>
      </c>
    </row>
    <row r="1149" spans="12:13">
      <c r="L1149">
        <v>13924</v>
      </c>
      <c r="M1149">
        <f t="shared" si="27"/>
        <v>2924</v>
      </c>
    </row>
    <row r="1150" spans="12:13">
      <c r="L1150">
        <v>13960</v>
      </c>
      <c r="M1150">
        <f t="shared" si="27"/>
        <v>2960</v>
      </c>
    </row>
    <row r="1151" spans="12:13">
      <c r="L1151">
        <v>13924</v>
      </c>
      <c r="M1151">
        <f t="shared" si="27"/>
        <v>2924</v>
      </c>
    </row>
    <row r="1152" spans="12:13">
      <c r="L1152">
        <v>13948</v>
      </c>
      <c r="M1152">
        <f t="shared" si="27"/>
        <v>2948</v>
      </c>
    </row>
    <row r="1153" spans="12:13">
      <c r="L1153">
        <v>13952</v>
      </c>
      <c r="M1153">
        <f t="shared" si="27"/>
        <v>2952</v>
      </c>
    </row>
    <row r="1154" spans="12:13">
      <c r="L1154">
        <v>13996</v>
      </c>
      <c r="M1154">
        <f t="shared" si="27"/>
        <v>2996</v>
      </c>
    </row>
    <row r="1155" spans="12:13">
      <c r="L1155">
        <v>13896</v>
      </c>
      <c r="M1155">
        <f t="shared" si="27"/>
        <v>2896</v>
      </c>
    </row>
    <row r="1156" spans="12:13">
      <c r="L1156">
        <v>13968</v>
      </c>
      <c r="M1156">
        <f t="shared" si="27"/>
        <v>2968</v>
      </c>
    </row>
    <row r="1157" spans="12:13">
      <c r="L1157">
        <v>13884</v>
      </c>
      <c r="M1157">
        <f t="shared" si="27"/>
        <v>2884</v>
      </c>
    </row>
    <row r="1158" spans="12:13">
      <c r="L1158">
        <v>13948</v>
      </c>
      <c r="M1158">
        <f t="shared" si="27"/>
        <v>2948</v>
      </c>
    </row>
    <row r="1159" spans="12:13">
      <c r="L1159">
        <v>13912</v>
      </c>
      <c r="M1159">
        <f t="shared" si="27"/>
        <v>2912</v>
      </c>
    </row>
    <row r="1160" spans="12:13">
      <c r="L1160">
        <v>14028</v>
      </c>
      <c r="M1160">
        <f t="shared" si="27"/>
        <v>3028</v>
      </c>
    </row>
    <row r="1161" spans="12:13">
      <c r="L1161">
        <v>14000</v>
      </c>
      <c r="M1161">
        <f t="shared" si="27"/>
        <v>3000</v>
      </c>
    </row>
    <row r="1162" spans="12:13">
      <c r="L1162">
        <v>14080</v>
      </c>
      <c r="M1162">
        <f t="shared" si="27"/>
        <v>3080</v>
      </c>
    </row>
    <row r="1163" spans="12:13">
      <c r="L1163">
        <v>13940</v>
      </c>
      <c r="M1163">
        <f t="shared" si="27"/>
        <v>2940</v>
      </c>
    </row>
    <row r="1164" spans="12:13">
      <c r="L1164">
        <v>14056</v>
      </c>
      <c r="M1164">
        <f t="shared" si="27"/>
        <v>3056</v>
      </c>
    </row>
    <row r="1165" spans="12:13">
      <c r="L1165">
        <v>13796</v>
      </c>
      <c r="M1165">
        <f t="shared" ref="M1165:M1228" si="28">L1165-11000</f>
        <v>2796</v>
      </c>
    </row>
    <row r="1166" spans="12:13">
      <c r="L1166">
        <v>13996</v>
      </c>
      <c r="M1166">
        <f t="shared" si="28"/>
        <v>2996</v>
      </c>
    </row>
    <row r="1167" spans="12:13">
      <c r="L1167">
        <v>13984</v>
      </c>
      <c r="M1167">
        <f t="shared" si="28"/>
        <v>2984</v>
      </c>
    </row>
    <row r="1168" spans="12:13">
      <c r="L1168">
        <v>14152</v>
      </c>
      <c r="M1168">
        <f t="shared" si="28"/>
        <v>3152</v>
      </c>
    </row>
    <row r="1169" spans="12:13">
      <c r="L1169">
        <v>14032</v>
      </c>
      <c r="M1169">
        <f t="shared" si="28"/>
        <v>3032</v>
      </c>
    </row>
    <row r="1170" spans="12:13">
      <c r="L1170">
        <v>14052</v>
      </c>
      <c r="M1170">
        <f t="shared" si="28"/>
        <v>3052</v>
      </c>
    </row>
    <row r="1171" spans="12:13">
      <c r="L1171">
        <v>14000</v>
      </c>
      <c r="M1171">
        <f t="shared" si="28"/>
        <v>3000</v>
      </c>
    </row>
    <row r="1172" spans="12:13">
      <c r="L1172">
        <v>14012</v>
      </c>
      <c r="M1172">
        <f t="shared" si="28"/>
        <v>3012</v>
      </c>
    </row>
    <row r="1173" spans="12:13">
      <c r="L1173">
        <v>13880</v>
      </c>
      <c r="M1173">
        <f t="shared" si="28"/>
        <v>2880</v>
      </c>
    </row>
    <row r="1174" spans="12:13">
      <c r="L1174">
        <v>14096</v>
      </c>
      <c r="M1174">
        <f t="shared" si="28"/>
        <v>3096</v>
      </c>
    </row>
    <row r="1175" spans="12:13">
      <c r="L1175">
        <v>13948</v>
      </c>
      <c r="M1175">
        <f t="shared" si="28"/>
        <v>2948</v>
      </c>
    </row>
    <row r="1176" spans="12:13">
      <c r="L1176">
        <v>14044</v>
      </c>
      <c r="M1176">
        <f t="shared" si="28"/>
        <v>3044</v>
      </c>
    </row>
    <row r="1177" spans="12:13">
      <c r="L1177">
        <v>13960</v>
      </c>
      <c r="M1177">
        <f t="shared" si="28"/>
        <v>2960</v>
      </c>
    </row>
    <row r="1178" spans="12:13">
      <c r="L1178">
        <v>14072</v>
      </c>
      <c r="M1178">
        <f t="shared" si="28"/>
        <v>3072</v>
      </c>
    </row>
    <row r="1179" spans="12:13">
      <c r="L1179">
        <v>13916</v>
      </c>
      <c r="M1179">
        <f t="shared" si="28"/>
        <v>2916</v>
      </c>
    </row>
    <row r="1180" spans="12:13">
      <c r="L1180">
        <v>14016</v>
      </c>
      <c r="M1180">
        <f t="shared" si="28"/>
        <v>3016</v>
      </c>
    </row>
    <row r="1181" spans="12:13">
      <c r="L1181">
        <v>13932</v>
      </c>
      <c r="M1181">
        <f t="shared" si="28"/>
        <v>2932</v>
      </c>
    </row>
    <row r="1182" spans="12:13">
      <c r="L1182">
        <v>13960</v>
      </c>
      <c r="M1182">
        <f t="shared" si="28"/>
        <v>2960</v>
      </c>
    </row>
    <row r="1183" spans="12:13">
      <c r="L1183">
        <v>14040</v>
      </c>
      <c r="M1183">
        <f t="shared" si="28"/>
        <v>3040</v>
      </c>
    </row>
    <row r="1184" spans="12:13">
      <c r="L1184">
        <v>14080</v>
      </c>
      <c r="M1184">
        <f t="shared" si="28"/>
        <v>3080</v>
      </c>
    </row>
    <row r="1185" spans="12:13">
      <c r="L1185">
        <v>14008</v>
      </c>
      <c r="M1185">
        <f t="shared" si="28"/>
        <v>3008</v>
      </c>
    </row>
    <row r="1186" spans="12:13">
      <c r="L1186">
        <v>13980</v>
      </c>
      <c r="M1186">
        <f t="shared" si="28"/>
        <v>2980</v>
      </c>
    </row>
    <row r="1187" spans="12:13">
      <c r="L1187">
        <v>14016</v>
      </c>
      <c r="M1187">
        <f t="shared" si="28"/>
        <v>3016</v>
      </c>
    </row>
    <row r="1188" spans="12:13">
      <c r="L1188">
        <v>14028</v>
      </c>
      <c r="M1188">
        <f t="shared" si="28"/>
        <v>3028</v>
      </c>
    </row>
    <row r="1189" spans="12:13">
      <c r="L1189">
        <v>14008</v>
      </c>
      <c r="M1189">
        <f t="shared" si="28"/>
        <v>3008</v>
      </c>
    </row>
    <row r="1190" spans="12:13">
      <c r="L1190">
        <v>14052</v>
      </c>
      <c r="M1190">
        <f t="shared" si="28"/>
        <v>3052</v>
      </c>
    </row>
    <row r="1191" spans="12:13">
      <c r="L1191">
        <v>13976</v>
      </c>
      <c r="M1191">
        <f t="shared" si="28"/>
        <v>2976</v>
      </c>
    </row>
    <row r="1192" spans="12:13">
      <c r="L1192">
        <v>14000</v>
      </c>
      <c r="M1192">
        <f t="shared" si="28"/>
        <v>3000</v>
      </c>
    </row>
    <row r="1193" spans="12:13">
      <c r="L1193">
        <v>13896</v>
      </c>
      <c r="M1193">
        <f t="shared" si="28"/>
        <v>2896</v>
      </c>
    </row>
    <row r="1194" spans="12:13">
      <c r="L1194">
        <v>13996</v>
      </c>
      <c r="M1194">
        <f t="shared" si="28"/>
        <v>2996</v>
      </c>
    </row>
    <row r="1195" spans="12:13">
      <c r="L1195">
        <v>13884</v>
      </c>
      <c r="M1195">
        <f t="shared" si="28"/>
        <v>2884</v>
      </c>
    </row>
    <row r="1196" spans="12:13">
      <c r="L1196">
        <v>14008</v>
      </c>
      <c r="M1196">
        <f t="shared" si="28"/>
        <v>3008</v>
      </c>
    </row>
    <row r="1197" spans="12:13">
      <c r="L1197">
        <v>13848</v>
      </c>
      <c r="M1197">
        <f t="shared" si="28"/>
        <v>2848</v>
      </c>
    </row>
    <row r="1198" spans="12:13">
      <c r="L1198">
        <v>13976</v>
      </c>
      <c r="M1198">
        <f t="shared" si="28"/>
        <v>2976</v>
      </c>
    </row>
    <row r="1199" spans="12:13">
      <c r="L1199">
        <v>13856</v>
      </c>
      <c r="M1199">
        <f t="shared" si="28"/>
        <v>2856</v>
      </c>
    </row>
    <row r="1200" spans="12:13">
      <c r="L1200">
        <v>14036</v>
      </c>
      <c r="M1200">
        <f t="shared" si="28"/>
        <v>3036</v>
      </c>
    </row>
    <row r="1201" spans="12:13">
      <c r="L1201">
        <v>13956</v>
      </c>
      <c r="M1201">
        <f t="shared" si="28"/>
        <v>2956</v>
      </c>
    </row>
    <row r="1202" spans="12:13">
      <c r="L1202">
        <v>13892</v>
      </c>
      <c r="M1202">
        <f t="shared" si="28"/>
        <v>2892</v>
      </c>
    </row>
    <row r="1203" spans="12:13">
      <c r="L1203">
        <v>13936</v>
      </c>
      <c r="M1203">
        <f t="shared" si="28"/>
        <v>2936</v>
      </c>
    </row>
    <row r="1204" spans="12:13">
      <c r="L1204">
        <v>14016</v>
      </c>
      <c r="M1204">
        <f t="shared" si="28"/>
        <v>3016</v>
      </c>
    </row>
    <row r="1205" spans="12:13">
      <c r="L1205">
        <v>13860</v>
      </c>
      <c r="M1205">
        <f t="shared" si="28"/>
        <v>2860</v>
      </c>
    </row>
    <row r="1206" spans="12:13">
      <c r="L1206">
        <v>13944</v>
      </c>
      <c r="M1206">
        <f t="shared" si="28"/>
        <v>2944</v>
      </c>
    </row>
    <row r="1207" spans="12:13">
      <c r="L1207">
        <v>14000</v>
      </c>
      <c r="M1207">
        <f t="shared" si="28"/>
        <v>3000</v>
      </c>
    </row>
    <row r="1208" spans="12:13">
      <c r="L1208">
        <v>14004</v>
      </c>
      <c r="M1208">
        <f t="shared" si="28"/>
        <v>3004</v>
      </c>
    </row>
    <row r="1209" spans="12:13">
      <c r="L1209">
        <v>13884</v>
      </c>
      <c r="M1209">
        <f t="shared" si="28"/>
        <v>2884</v>
      </c>
    </row>
    <row r="1210" spans="12:13">
      <c r="L1210">
        <v>14052</v>
      </c>
      <c r="M1210">
        <f t="shared" si="28"/>
        <v>3052</v>
      </c>
    </row>
    <row r="1211" spans="12:13">
      <c r="L1211">
        <v>13924</v>
      </c>
      <c r="M1211">
        <f t="shared" si="28"/>
        <v>2924</v>
      </c>
    </row>
    <row r="1212" spans="12:13">
      <c r="L1212">
        <v>13948</v>
      </c>
      <c r="M1212">
        <f t="shared" si="28"/>
        <v>2948</v>
      </c>
    </row>
    <row r="1213" spans="12:13">
      <c r="L1213">
        <v>14080</v>
      </c>
      <c r="M1213">
        <f t="shared" si="28"/>
        <v>3080</v>
      </c>
    </row>
    <row r="1214" spans="12:13">
      <c r="L1214">
        <v>13976</v>
      </c>
      <c r="M1214">
        <f t="shared" si="28"/>
        <v>2976</v>
      </c>
    </row>
    <row r="1215" spans="12:13">
      <c r="L1215">
        <v>13892</v>
      </c>
      <c r="M1215">
        <f t="shared" si="28"/>
        <v>2892</v>
      </c>
    </row>
    <row r="1216" spans="12:13">
      <c r="L1216">
        <v>14040</v>
      </c>
      <c r="M1216">
        <f t="shared" si="28"/>
        <v>3040</v>
      </c>
    </row>
    <row r="1217" spans="12:13">
      <c r="L1217">
        <v>13884</v>
      </c>
      <c r="M1217">
        <f t="shared" si="28"/>
        <v>2884</v>
      </c>
    </row>
    <row r="1218" spans="12:13">
      <c r="L1218">
        <v>14032</v>
      </c>
      <c r="M1218">
        <f t="shared" si="28"/>
        <v>3032</v>
      </c>
    </row>
    <row r="1219" spans="12:13">
      <c r="L1219">
        <v>14008</v>
      </c>
      <c r="M1219">
        <f t="shared" si="28"/>
        <v>3008</v>
      </c>
    </row>
    <row r="1220" spans="12:13">
      <c r="L1220">
        <v>13972</v>
      </c>
      <c r="M1220">
        <f t="shared" si="28"/>
        <v>2972</v>
      </c>
    </row>
    <row r="1221" spans="12:13">
      <c r="L1221">
        <v>13876</v>
      </c>
      <c r="M1221">
        <f t="shared" si="28"/>
        <v>2876</v>
      </c>
    </row>
    <row r="1222" spans="12:13">
      <c r="L1222">
        <v>13960</v>
      </c>
      <c r="M1222">
        <f t="shared" si="28"/>
        <v>2960</v>
      </c>
    </row>
    <row r="1223" spans="12:13">
      <c r="L1223">
        <v>13956</v>
      </c>
      <c r="M1223">
        <f t="shared" si="28"/>
        <v>2956</v>
      </c>
    </row>
    <row r="1224" spans="12:13">
      <c r="L1224">
        <v>14068</v>
      </c>
      <c r="M1224">
        <f t="shared" si="28"/>
        <v>3068</v>
      </c>
    </row>
    <row r="1225" spans="12:13">
      <c r="L1225">
        <v>13960</v>
      </c>
      <c r="M1225">
        <f t="shared" si="28"/>
        <v>2960</v>
      </c>
    </row>
    <row r="1226" spans="12:13">
      <c r="L1226">
        <v>13984</v>
      </c>
      <c r="M1226">
        <f t="shared" si="28"/>
        <v>2984</v>
      </c>
    </row>
    <row r="1227" spans="12:13">
      <c r="L1227">
        <v>13956</v>
      </c>
      <c r="M1227">
        <f t="shared" si="28"/>
        <v>2956</v>
      </c>
    </row>
    <row r="1228" spans="12:13">
      <c r="L1228">
        <v>14044</v>
      </c>
      <c r="M1228">
        <f t="shared" si="28"/>
        <v>3044</v>
      </c>
    </row>
    <row r="1229" spans="12:13">
      <c r="L1229">
        <v>13828</v>
      </c>
      <c r="M1229">
        <f t="shared" ref="M1229:M1292" si="29">L1229-11000</f>
        <v>2828</v>
      </c>
    </row>
    <row r="1230" spans="12:13">
      <c r="L1230">
        <v>14044</v>
      </c>
      <c r="M1230">
        <f t="shared" si="29"/>
        <v>3044</v>
      </c>
    </row>
    <row r="1231" spans="12:13">
      <c r="L1231">
        <v>13892</v>
      </c>
      <c r="M1231">
        <f t="shared" si="29"/>
        <v>2892</v>
      </c>
    </row>
    <row r="1232" spans="12:13">
      <c r="L1232">
        <v>13908</v>
      </c>
      <c r="M1232">
        <f t="shared" si="29"/>
        <v>2908</v>
      </c>
    </row>
    <row r="1233" spans="12:13">
      <c r="L1233">
        <v>13912</v>
      </c>
      <c r="M1233">
        <f t="shared" si="29"/>
        <v>2912</v>
      </c>
    </row>
    <row r="1234" spans="12:13">
      <c r="L1234">
        <v>13880</v>
      </c>
      <c r="M1234">
        <f t="shared" si="29"/>
        <v>2880</v>
      </c>
    </row>
    <row r="1235" spans="12:13">
      <c r="L1235">
        <v>13896</v>
      </c>
      <c r="M1235">
        <f t="shared" si="29"/>
        <v>2896</v>
      </c>
    </row>
    <row r="1236" spans="12:13">
      <c r="L1236">
        <v>13856</v>
      </c>
      <c r="M1236">
        <f t="shared" si="29"/>
        <v>2856</v>
      </c>
    </row>
    <row r="1237" spans="12:13">
      <c r="L1237">
        <v>13912</v>
      </c>
      <c r="M1237">
        <f t="shared" si="29"/>
        <v>2912</v>
      </c>
    </row>
    <row r="1238" spans="12:13">
      <c r="L1238">
        <v>13992</v>
      </c>
      <c r="M1238">
        <f t="shared" si="29"/>
        <v>2992</v>
      </c>
    </row>
    <row r="1239" spans="12:13">
      <c r="L1239">
        <v>13932</v>
      </c>
      <c r="M1239">
        <f t="shared" si="29"/>
        <v>2932</v>
      </c>
    </row>
    <row r="1240" spans="12:13">
      <c r="L1240">
        <v>13948</v>
      </c>
      <c r="M1240">
        <f t="shared" si="29"/>
        <v>2948</v>
      </c>
    </row>
    <row r="1241" spans="12:13">
      <c r="L1241">
        <v>13932</v>
      </c>
      <c r="M1241">
        <f t="shared" si="29"/>
        <v>2932</v>
      </c>
    </row>
    <row r="1242" spans="12:13">
      <c r="L1242">
        <v>13960</v>
      </c>
      <c r="M1242">
        <f t="shared" si="29"/>
        <v>2960</v>
      </c>
    </row>
    <row r="1243" spans="12:13">
      <c r="L1243">
        <v>13888</v>
      </c>
      <c r="M1243">
        <f t="shared" si="29"/>
        <v>2888</v>
      </c>
    </row>
    <row r="1244" spans="12:13">
      <c r="L1244">
        <v>13976</v>
      </c>
      <c r="M1244">
        <f t="shared" si="29"/>
        <v>2976</v>
      </c>
    </row>
    <row r="1245" spans="12:13">
      <c r="L1245">
        <v>13876</v>
      </c>
      <c r="M1245">
        <f t="shared" si="29"/>
        <v>2876</v>
      </c>
    </row>
    <row r="1246" spans="12:13">
      <c r="L1246">
        <v>14044</v>
      </c>
      <c r="M1246">
        <f t="shared" si="29"/>
        <v>3044</v>
      </c>
    </row>
    <row r="1247" spans="12:13">
      <c r="L1247">
        <v>13988</v>
      </c>
      <c r="M1247">
        <f t="shared" si="29"/>
        <v>2988</v>
      </c>
    </row>
    <row r="1248" spans="12:13">
      <c r="L1248">
        <v>14020</v>
      </c>
      <c r="M1248">
        <f t="shared" si="29"/>
        <v>3020</v>
      </c>
    </row>
    <row r="1249" spans="12:13">
      <c r="L1249">
        <v>13964</v>
      </c>
      <c r="M1249">
        <f t="shared" si="29"/>
        <v>2964</v>
      </c>
    </row>
    <row r="1250" spans="12:13">
      <c r="L1250">
        <v>14040</v>
      </c>
      <c r="M1250">
        <f t="shared" si="29"/>
        <v>3040</v>
      </c>
    </row>
    <row r="1251" spans="12:13">
      <c r="L1251">
        <v>13852</v>
      </c>
      <c r="M1251">
        <f t="shared" si="29"/>
        <v>2852</v>
      </c>
    </row>
    <row r="1252" spans="12:13">
      <c r="L1252">
        <v>13988</v>
      </c>
      <c r="M1252">
        <f t="shared" si="29"/>
        <v>2988</v>
      </c>
    </row>
    <row r="1253" spans="12:13">
      <c r="L1253">
        <v>13980</v>
      </c>
      <c r="M1253">
        <f t="shared" si="29"/>
        <v>2980</v>
      </c>
    </row>
    <row r="1254" spans="12:13">
      <c r="L1254">
        <v>13948</v>
      </c>
      <c r="M1254">
        <f t="shared" si="29"/>
        <v>2948</v>
      </c>
    </row>
    <row r="1255" spans="12:13">
      <c r="L1255">
        <v>13940</v>
      </c>
      <c r="M1255">
        <f t="shared" si="29"/>
        <v>2940</v>
      </c>
    </row>
    <row r="1256" spans="12:13">
      <c r="L1256">
        <v>14032</v>
      </c>
      <c r="M1256">
        <f t="shared" si="29"/>
        <v>3032</v>
      </c>
    </row>
    <row r="1257" spans="12:13">
      <c r="L1257">
        <v>13932</v>
      </c>
      <c r="M1257">
        <f t="shared" si="29"/>
        <v>2932</v>
      </c>
    </row>
    <row r="1258" spans="12:13">
      <c r="L1258">
        <v>14088</v>
      </c>
      <c r="M1258">
        <f t="shared" si="29"/>
        <v>3088</v>
      </c>
    </row>
    <row r="1259" spans="12:13">
      <c r="L1259">
        <v>13956</v>
      </c>
      <c r="M1259">
        <f t="shared" si="29"/>
        <v>2956</v>
      </c>
    </row>
    <row r="1260" spans="12:13">
      <c r="L1260">
        <v>13984</v>
      </c>
      <c r="M1260">
        <f t="shared" si="29"/>
        <v>2984</v>
      </c>
    </row>
    <row r="1261" spans="12:13">
      <c r="L1261">
        <v>13928</v>
      </c>
      <c r="M1261">
        <f t="shared" si="29"/>
        <v>2928</v>
      </c>
    </row>
    <row r="1262" spans="12:13">
      <c r="L1262">
        <v>14084</v>
      </c>
      <c r="M1262">
        <f t="shared" si="29"/>
        <v>3084</v>
      </c>
    </row>
    <row r="1263" spans="12:13">
      <c r="L1263">
        <v>13832</v>
      </c>
      <c r="M1263">
        <f t="shared" si="29"/>
        <v>2832</v>
      </c>
    </row>
    <row r="1264" spans="12:13">
      <c r="L1264">
        <v>14048</v>
      </c>
      <c r="M1264">
        <f t="shared" si="29"/>
        <v>3048</v>
      </c>
    </row>
    <row r="1265" spans="12:13">
      <c r="L1265">
        <v>13944</v>
      </c>
      <c r="M1265">
        <f t="shared" si="29"/>
        <v>2944</v>
      </c>
    </row>
    <row r="1266" spans="12:13">
      <c r="L1266">
        <v>13916</v>
      </c>
      <c r="M1266">
        <f t="shared" si="29"/>
        <v>2916</v>
      </c>
    </row>
    <row r="1267" spans="12:13">
      <c r="L1267">
        <v>13980</v>
      </c>
      <c r="M1267">
        <f t="shared" si="29"/>
        <v>2980</v>
      </c>
    </row>
    <row r="1268" spans="12:13">
      <c r="L1268">
        <v>13980</v>
      </c>
      <c r="M1268">
        <f t="shared" si="29"/>
        <v>2980</v>
      </c>
    </row>
    <row r="1269" spans="12:13">
      <c r="L1269">
        <v>13748</v>
      </c>
      <c r="M1269">
        <f t="shared" si="29"/>
        <v>2748</v>
      </c>
    </row>
    <row r="1270" spans="12:13">
      <c r="L1270">
        <v>13728</v>
      </c>
      <c r="M1270">
        <f t="shared" si="29"/>
        <v>2728</v>
      </c>
    </row>
    <row r="1271" spans="12:13">
      <c r="L1271">
        <v>13496</v>
      </c>
      <c r="M1271">
        <f t="shared" si="29"/>
        <v>2496</v>
      </c>
    </row>
    <row r="1272" spans="12:13">
      <c r="L1272">
        <v>13352</v>
      </c>
      <c r="M1272">
        <f t="shared" si="29"/>
        <v>2352</v>
      </c>
    </row>
    <row r="1273" spans="12:13">
      <c r="L1273">
        <v>13128</v>
      </c>
      <c r="M1273">
        <f t="shared" si="29"/>
        <v>2128</v>
      </c>
    </row>
    <row r="1274" spans="12:13">
      <c r="L1274">
        <v>13064</v>
      </c>
      <c r="M1274">
        <f t="shared" si="29"/>
        <v>2064</v>
      </c>
    </row>
    <row r="1275" spans="12:13">
      <c r="L1275">
        <v>12844</v>
      </c>
      <c r="M1275">
        <f t="shared" si="29"/>
        <v>1844</v>
      </c>
    </row>
    <row r="1276" spans="12:13">
      <c r="L1276">
        <v>12744</v>
      </c>
      <c r="M1276">
        <f t="shared" si="29"/>
        <v>1744</v>
      </c>
    </row>
    <row r="1277" spans="12:13">
      <c r="L1277">
        <v>12624</v>
      </c>
      <c r="M1277">
        <f t="shared" si="29"/>
        <v>1624</v>
      </c>
    </row>
    <row r="1278" spans="12:13">
      <c r="L1278">
        <v>12508</v>
      </c>
      <c r="M1278">
        <f t="shared" si="29"/>
        <v>1508</v>
      </c>
    </row>
    <row r="1279" spans="12:13">
      <c r="L1279">
        <v>12404</v>
      </c>
      <c r="M1279">
        <f t="shared" si="29"/>
        <v>1404</v>
      </c>
    </row>
    <row r="1280" spans="12:13">
      <c r="L1280">
        <v>12304</v>
      </c>
      <c r="M1280">
        <f t="shared" si="29"/>
        <v>1304</v>
      </c>
    </row>
    <row r="1281" spans="12:13">
      <c r="L1281">
        <v>12228</v>
      </c>
      <c r="M1281">
        <f t="shared" si="29"/>
        <v>1228</v>
      </c>
    </row>
    <row r="1282" spans="12:13">
      <c r="L1282">
        <v>12128</v>
      </c>
      <c r="M1282">
        <f t="shared" si="29"/>
        <v>1128</v>
      </c>
    </row>
    <row r="1283" spans="12:13">
      <c r="L1283">
        <v>12036</v>
      </c>
      <c r="M1283">
        <f t="shared" si="29"/>
        <v>1036</v>
      </c>
    </row>
    <row r="1284" spans="12:13">
      <c r="L1284">
        <v>12052</v>
      </c>
      <c r="M1284">
        <f t="shared" si="29"/>
        <v>1052</v>
      </c>
    </row>
    <row r="1285" spans="12:13">
      <c r="L1285">
        <v>11928</v>
      </c>
      <c r="M1285">
        <f t="shared" si="29"/>
        <v>928</v>
      </c>
    </row>
    <row r="1286" spans="12:13">
      <c r="L1286">
        <v>11884</v>
      </c>
      <c r="M1286">
        <f t="shared" si="29"/>
        <v>884</v>
      </c>
    </row>
    <row r="1287" spans="12:13">
      <c r="L1287">
        <v>11780</v>
      </c>
      <c r="M1287">
        <f t="shared" si="29"/>
        <v>780</v>
      </c>
    </row>
    <row r="1288" spans="12:13">
      <c r="L1288">
        <v>11800</v>
      </c>
      <c r="M1288">
        <f t="shared" si="29"/>
        <v>800</v>
      </c>
    </row>
    <row r="1289" spans="12:13">
      <c r="L1289">
        <v>11696</v>
      </c>
      <c r="M1289">
        <f t="shared" si="29"/>
        <v>696</v>
      </c>
    </row>
    <row r="1290" spans="12:13">
      <c r="L1290">
        <v>11784</v>
      </c>
      <c r="M1290">
        <f t="shared" si="29"/>
        <v>784</v>
      </c>
    </row>
    <row r="1291" spans="12:13">
      <c r="L1291">
        <v>11688</v>
      </c>
      <c r="M1291">
        <f t="shared" si="29"/>
        <v>688</v>
      </c>
    </row>
    <row r="1292" spans="12:13">
      <c r="L1292">
        <v>11712</v>
      </c>
      <c r="M1292">
        <f t="shared" si="29"/>
        <v>712</v>
      </c>
    </row>
    <row r="1293" spans="12:13">
      <c r="L1293">
        <v>11608</v>
      </c>
      <c r="M1293">
        <f t="shared" ref="M1293:M1356" si="30">L1293-11000</f>
        <v>608</v>
      </c>
    </row>
    <row r="1294" spans="12:13">
      <c r="L1294">
        <v>11636</v>
      </c>
      <c r="M1294">
        <f t="shared" si="30"/>
        <v>636</v>
      </c>
    </row>
    <row r="1295" spans="12:13">
      <c r="L1295">
        <v>11572</v>
      </c>
      <c r="M1295">
        <f t="shared" si="30"/>
        <v>572</v>
      </c>
    </row>
    <row r="1296" spans="12:13">
      <c r="L1296">
        <v>11576</v>
      </c>
      <c r="M1296">
        <f t="shared" si="30"/>
        <v>576</v>
      </c>
    </row>
    <row r="1297" spans="12:13">
      <c r="L1297">
        <v>11508</v>
      </c>
      <c r="M1297">
        <f t="shared" si="30"/>
        <v>508</v>
      </c>
    </row>
    <row r="1298" spans="12:13">
      <c r="L1298">
        <v>11560</v>
      </c>
      <c r="M1298">
        <f t="shared" si="30"/>
        <v>560</v>
      </c>
    </row>
    <row r="1299" spans="12:13">
      <c r="L1299">
        <v>11508</v>
      </c>
      <c r="M1299">
        <f t="shared" si="30"/>
        <v>508</v>
      </c>
    </row>
    <row r="1300" spans="12:13">
      <c r="L1300">
        <v>11584</v>
      </c>
      <c r="M1300">
        <f t="shared" si="30"/>
        <v>584</v>
      </c>
    </row>
    <row r="1301" spans="12:13">
      <c r="L1301">
        <v>11504</v>
      </c>
      <c r="M1301">
        <f t="shared" si="30"/>
        <v>504</v>
      </c>
    </row>
    <row r="1302" spans="12:13">
      <c r="L1302">
        <v>11556</v>
      </c>
      <c r="M1302">
        <f t="shared" si="30"/>
        <v>556</v>
      </c>
    </row>
    <row r="1303" spans="12:13">
      <c r="L1303">
        <v>11436</v>
      </c>
      <c r="M1303">
        <f t="shared" si="30"/>
        <v>436</v>
      </c>
    </row>
    <row r="1304" spans="12:13">
      <c r="L1304">
        <v>11496</v>
      </c>
      <c r="M1304">
        <f t="shared" si="30"/>
        <v>496</v>
      </c>
    </row>
    <row r="1305" spans="12:13">
      <c r="L1305">
        <v>11408</v>
      </c>
      <c r="M1305">
        <f t="shared" si="30"/>
        <v>408</v>
      </c>
    </row>
    <row r="1306" spans="12:13">
      <c r="L1306">
        <v>11456</v>
      </c>
      <c r="M1306">
        <f t="shared" si="30"/>
        <v>456</v>
      </c>
    </row>
    <row r="1307" spans="12:13">
      <c r="L1307">
        <v>11400</v>
      </c>
      <c r="M1307">
        <f t="shared" si="30"/>
        <v>400</v>
      </c>
    </row>
    <row r="1308" spans="12:13">
      <c r="L1308">
        <v>11500</v>
      </c>
      <c r="M1308">
        <f t="shared" si="30"/>
        <v>500</v>
      </c>
    </row>
    <row r="1309" spans="12:13">
      <c r="L1309">
        <v>11404</v>
      </c>
      <c r="M1309">
        <f t="shared" si="30"/>
        <v>404</v>
      </c>
    </row>
    <row r="1310" spans="12:13">
      <c r="L1310">
        <v>11452</v>
      </c>
      <c r="M1310">
        <f t="shared" si="30"/>
        <v>452</v>
      </c>
    </row>
    <row r="1311" spans="12:13">
      <c r="L1311">
        <v>11412</v>
      </c>
      <c r="M1311">
        <f t="shared" si="30"/>
        <v>412</v>
      </c>
    </row>
    <row r="1312" spans="12:13">
      <c r="L1312">
        <v>11448</v>
      </c>
      <c r="M1312">
        <f t="shared" si="30"/>
        <v>448</v>
      </c>
    </row>
    <row r="1313" spans="12:13">
      <c r="L1313">
        <v>11412</v>
      </c>
      <c r="M1313">
        <f t="shared" si="30"/>
        <v>412</v>
      </c>
    </row>
    <row r="1314" spans="12:13">
      <c r="L1314">
        <v>11464</v>
      </c>
      <c r="M1314">
        <f t="shared" si="30"/>
        <v>464</v>
      </c>
    </row>
    <row r="1315" spans="12:13">
      <c r="L1315">
        <v>11420</v>
      </c>
      <c r="M1315">
        <f t="shared" si="30"/>
        <v>420</v>
      </c>
    </row>
    <row r="1316" spans="12:13">
      <c r="L1316">
        <v>11416</v>
      </c>
      <c r="M1316">
        <f t="shared" si="30"/>
        <v>416</v>
      </c>
    </row>
    <row r="1317" spans="12:13">
      <c r="L1317">
        <v>11368</v>
      </c>
      <c r="M1317">
        <f t="shared" si="30"/>
        <v>368</v>
      </c>
    </row>
    <row r="1318" spans="12:13">
      <c r="L1318">
        <v>11448</v>
      </c>
      <c r="M1318">
        <f t="shared" si="30"/>
        <v>448</v>
      </c>
    </row>
    <row r="1319" spans="12:13">
      <c r="L1319">
        <v>11364</v>
      </c>
      <c r="M1319">
        <f t="shared" si="30"/>
        <v>364</v>
      </c>
    </row>
    <row r="1320" spans="12:13">
      <c r="L1320">
        <v>11484</v>
      </c>
      <c r="M1320">
        <f t="shared" si="30"/>
        <v>484</v>
      </c>
    </row>
    <row r="1321" spans="12:13">
      <c r="L1321">
        <v>11412</v>
      </c>
      <c r="M1321">
        <f t="shared" si="30"/>
        <v>412</v>
      </c>
    </row>
    <row r="1322" spans="12:13">
      <c r="L1322">
        <v>11448</v>
      </c>
      <c r="M1322">
        <f t="shared" si="30"/>
        <v>448</v>
      </c>
    </row>
    <row r="1323" spans="12:13">
      <c r="L1323">
        <v>11368</v>
      </c>
      <c r="M1323">
        <f t="shared" si="30"/>
        <v>368</v>
      </c>
    </row>
    <row r="1324" spans="12:13">
      <c r="L1324">
        <v>11456</v>
      </c>
      <c r="M1324">
        <f t="shared" si="30"/>
        <v>456</v>
      </c>
    </row>
    <row r="1325" spans="12:13">
      <c r="L1325">
        <v>11372</v>
      </c>
      <c r="M1325">
        <f t="shared" si="30"/>
        <v>372</v>
      </c>
    </row>
    <row r="1326" spans="12:13">
      <c r="L1326">
        <v>11412</v>
      </c>
      <c r="M1326">
        <f t="shared" si="30"/>
        <v>412</v>
      </c>
    </row>
    <row r="1327" spans="12:13">
      <c r="L1327">
        <v>11408</v>
      </c>
      <c r="M1327">
        <f t="shared" si="30"/>
        <v>408</v>
      </c>
    </row>
    <row r="1328" spans="12:13">
      <c r="L1328">
        <v>11440</v>
      </c>
      <c r="M1328">
        <f t="shared" si="30"/>
        <v>440</v>
      </c>
    </row>
    <row r="1329" spans="12:13">
      <c r="L1329">
        <v>11432</v>
      </c>
      <c r="M1329">
        <f t="shared" si="30"/>
        <v>432</v>
      </c>
    </row>
    <row r="1330" spans="12:13">
      <c r="L1330">
        <v>11460</v>
      </c>
      <c r="M1330">
        <f t="shared" si="30"/>
        <v>460</v>
      </c>
    </row>
    <row r="1331" spans="12:13">
      <c r="L1331">
        <v>11416</v>
      </c>
      <c r="M1331">
        <f t="shared" si="30"/>
        <v>416</v>
      </c>
    </row>
    <row r="1332" spans="12:13">
      <c r="L1332">
        <v>11440</v>
      </c>
      <c r="M1332">
        <f t="shared" si="30"/>
        <v>440</v>
      </c>
    </row>
    <row r="1333" spans="12:13">
      <c r="L1333">
        <v>11388</v>
      </c>
      <c r="M1333">
        <f t="shared" si="30"/>
        <v>388</v>
      </c>
    </row>
    <row r="1334" spans="12:13">
      <c r="L1334">
        <v>11456</v>
      </c>
      <c r="M1334">
        <f t="shared" si="30"/>
        <v>456</v>
      </c>
    </row>
    <row r="1335" spans="12:13">
      <c r="L1335">
        <v>11400</v>
      </c>
      <c r="M1335">
        <f t="shared" si="30"/>
        <v>400</v>
      </c>
    </row>
    <row r="1336" spans="12:13">
      <c r="L1336">
        <v>11456</v>
      </c>
      <c r="M1336">
        <f t="shared" si="30"/>
        <v>456</v>
      </c>
    </row>
    <row r="1337" spans="12:13">
      <c r="L1337">
        <v>11392</v>
      </c>
      <c r="M1337">
        <f t="shared" si="30"/>
        <v>392</v>
      </c>
    </row>
    <row r="1338" spans="12:13">
      <c r="L1338">
        <v>11448</v>
      </c>
      <c r="M1338">
        <f t="shared" si="30"/>
        <v>448</v>
      </c>
    </row>
    <row r="1339" spans="12:13">
      <c r="L1339">
        <v>11388</v>
      </c>
      <c r="M1339">
        <f t="shared" si="30"/>
        <v>388</v>
      </c>
    </row>
    <row r="1340" spans="12:13">
      <c r="L1340">
        <v>11456</v>
      </c>
      <c r="M1340">
        <f t="shared" si="30"/>
        <v>456</v>
      </c>
    </row>
    <row r="1341" spans="12:13">
      <c r="L1341">
        <v>11384</v>
      </c>
      <c r="M1341">
        <f t="shared" si="30"/>
        <v>384</v>
      </c>
    </row>
    <row r="1342" spans="12:13">
      <c r="L1342">
        <v>11440</v>
      </c>
      <c r="M1342">
        <f t="shared" si="30"/>
        <v>440</v>
      </c>
    </row>
    <row r="1343" spans="12:13">
      <c r="L1343">
        <v>11388</v>
      </c>
      <c r="M1343">
        <f t="shared" si="30"/>
        <v>388</v>
      </c>
    </row>
    <row r="1344" spans="12:13">
      <c r="L1344">
        <v>11420</v>
      </c>
      <c r="M1344">
        <f t="shared" si="30"/>
        <v>420</v>
      </c>
    </row>
    <row r="1345" spans="12:13">
      <c r="L1345">
        <v>11348</v>
      </c>
      <c r="M1345">
        <f t="shared" si="30"/>
        <v>348</v>
      </c>
    </row>
    <row r="1346" spans="12:13">
      <c r="L1346">
        <v>11396</v>
      </c>
      <c r="M1346">
        <f t="shared" si="30"/>
        <v>396</v>
      </c>
    </row>
    <row r="1347" spans="12:13">
      <c r="L1347">
        <v>11376</v>
      </c>
      <c r="M1347">
        <f t="shared" si="30"/>
        <v>376</v>
      </c>
    </row>
    <row r="1348" spans="12:13">
      <c r="L1348">
        <v>11412</v>
      </c>
      <c r="M1348">
        <f t="shared" si="30"/>
        <v>412</v>
      </c>
    </row>
    <row r="1349" spans="12:13">
      <c r="L1349">
        <v>11344</v>
      </c>
      <c r="M1349">
        <f t="shared" si="30"/>
        <v>344</v>
      </c>
    </row>
    <row r="1350" spans="12:13">
      <c r="L1350">
        <v>11400</v>
      </c>
      <c r="M1350">
        <f t="shared" si="30"/>
        <v>400</v>
      </c>
    </row>
    <row r="1351" spans="12:13">
      <c r="L1351">
        <v>11356</v>
      </c>
      <c r="M1351">
        <f t="shared" si="30"/>
        <v>356</v>
      </c>
    </row>
    <row r="1352" spans="12:13">
      <c r="L1352">
        <v>11412</v>
      </c>
      <c r="M1352">
        <f t="shared" si="30"/>
        <v>412</v>
      </c>
    </row>
    <row r="1353" spans="12:13">
      <c r="L1353">
        <v>11364</v>
      </c>
      <c r="M1353">
        <f t="shared" si="30"/>
        <v>364</v>
      </c>
    </row>
    <row r="1354" spans="12:13">
      <c r="L1354">
        <v>11416</v>
      </c>
      <c r="M1354">
        <f t="shared" si="30"/>
        <v>416</v>
      </c>
    </row>
    <row r="1355" spans="12:13">
      <c r="L1355">
        <v>11364</v>
      </c>
      <c r="M1355">
        <f t="shared" si="30"/>
        <v>364</v>
      </c>
    </row>
    <row r="1356" spans="12:13">
      <c r="L1356">
        <v>11444</v>
      </c>
      <c r="M1356">
        <f t="shared" si="30"/>
        <v>444</v>
      </c>
    </row>
    <row r="1357" spans="12:13">
      <c r="L1357">
        <v>11392</v>
      </c>
      <c r="M1357">
        <f t="shared" ref="M1357:M1420" si="31">L1357-11000</f>
        <v>392</v>
      </c>
    </row>
    <row r="1358" spans="12:13">
      <c r="L1358">
        <v>11456</v>
      </c>
      <c r="M1358">
        <f t="shared" si="31"/>
        <v>456</v>
      </c>
    </row>
    <row r="1359" spans="12:13">
      <c r="L1359">
        <v>11392</v>
      </c>
      <c r="M1359">
        <f t="shared" si="31"/>
        <v>392</v>
      </c>
    </row>
    <row r="1360" spans="12:13">
      <c r="L1360">
        <v>11460</v>
      </c>
      <c r="M1360">
        <f t="shared" si="31"/>
        <v>460</v>
      </c>
    </row>
    <row r="1361" spans="12:13">
      <c r="L1361">
        <v>11364</v>
      </c>
      <c r="M1361">
        <f t="shared" si="31"/>
        <v>364</v>
      </c>
    </row>
    <row r="1362" spans="12:13">
      <c r="L1362">
        <v>11416</v>
      </c>
      <c r="M1362">
        <f t="shared" si="31"/>
        <v>416</v>
      </c>
    </row>
    <row r="1363" spans="12:13">
      <c r="L1363">
        <v>11356</v>
      </c>
      <c r="M1363">
        <f t="shared" si="31"/>
        <v>356</v>
      </c>
    </row>
    <row r="1364" spans="12:13">
      <c r="L1364">
        <v>11460</v>
      </c>
      <c r="M1364">
        <f t="shared" si="31"/>
        <v>460</v>
      </c>
    </row>
    <row r="1365" spans="12:13">
      <c r="L1365">
        <v>11352</v>
      </c>
      <c r="M1365">
        <f t="shared" si="31"/>
        <v>352</v>
      </c>
    </row>
    <row r="1366" spans="12:13">
      <c r="L1366">
        <v>11440</v>
      </c>
      <c r="M1366">
        <f t="shared" si="31"/>
        <v>440</v>
      </c>
    </row>
    <row r="1367" spans="12:13">
      <c r="L1367">
        <v>11392</v>
      </c>
      <c r="M1367">
        <f t="shared" si="31"/>
        <v>392</v>
      </c>
    </row>
    <row r="1368" spans="12:13">
      <c r="L1368">
        <v>11412</v>
      </c>
      <c r="M1368">
        <f t="shared" si="31"/>
        <v>412</v>
      </c>
    </row>
    <row r="1369" spans="12:13">
      <c r="L1369">
        <v>11380</v>
      </c>
      <c r="M1369">
        <f t="shared" si="31"/>
        <v>380</v>
      </c>
    </row>
    <row r="1370" spans="12:13">
      <c r="L1370">
        <v>11464</v>
      </c>
      <c r="M1370">
        <f t="shared" si="31"/>
        <v>464</v>
      </c>
    </row>
    <row r="1371" spans="12:13">
      <c r="L1371">
        <v>11376</v>
      </c>
      <c r="M1371">
        <f t="shared" si="31"/>
        <v>376</v>
      </c>
    </row>
    <row r="1372" spans="12:13">
      <c r="L1372">
        <v>11436</v>
      </c>
      <c r="M1372">
        <f t="shared" si="31"/>
        <v>436</v>
      </c>
    </row>
    <row r="1373" spans="12:13">
      <c r="L1373">
        <v>11384</v>
      </c>
      <c r="M1373">
        <f t="shared" si="31"/>
        <v>384</v>
      </c>
    </row>
    <row r="1374" spans="12:13">
      <c r="L1374">
        <v>11424</v>
      </c>
      <c r="M1374">
        <f t="shared" si="31"/>
        <v>424</v>
      </c>
    </row>
    <row r="1375" spans="12:13">
      <c r="L1375">
        <v>11400</v>
      </c>
      <c r="M1375">
        <f t="shared" si="31"/>
        <v>400</v>
      </c>
    </row>
    <row r="1376" spans="12:13">
      <c r="L1376">
        <v>11428</v>
      </c>
      <c r="M1376">
        <f t="shared" si="31"/>
        <v>428</v>
      </c>
    </row>
    <row r="1377" spans="12:13">
      <c r="L1377">
        <v>11400</v>
      </c>
      <c r="M1377">
        <f t="shared" si="31"/>
        <v>400</v>
      </c>
    </row>
    <row r="1378" spans="12:13">
      <c r="L1378">
        <v>11416</v>
      </c>
      <c r="M1378">
        <f t="shared" si="31"/>
        <v>416</v>
      </c>
    </row>
    <row r="1379" spans="12:13">
      <c r="L1379">
        <v>11356</v>
      </c>
      <c r="M1379">
        <f t="shared" si="31"/>
        <v>356</v>
      </c>
    </row>
    <row r="1380" spans="12:13">
      <c r="L1380">
        <v>11428</v>
      </c>
      <c r="M1380">
        <f t="shared" si="31"/>
        <v>428</v>
      </c>
    </row>
    <row r="1381" spans="12:13">
      <c r="L1381">
        <v>11360</v>
      </c>
      <c r="M1381">
        <f t="shared" si="31"/>
        <v>360</v>
      </c>
    </row>
    <row r="1382" spans="12:13">
      <c r="L1382">
        <v>11400</v>
      </c>
      <c r="M1382">
        <f t="shared" si="31"/>
        <v>400</v>
      </c>
    </row>
    <row r="1383" spans="12:13">
      <c r="L1383">
        <v>11356</v>
      </c>
      <c r="M1383">
        <f t="shared" si="31"/>
        <v>356</v>
      </c>
    </row>
    <row r="1384" spans="12:13">
      <c r="L1384">
        <v>11400</v>
      </c>
      <c r="M1384">
        <f t="shared" si="31"/>
        <v>400</v>
      </c>
    </row>
    <row r="1385" spans="12:13">
      <c r="L1385">
        <v>11372</v>
      </c>
      <c r="M1385">
        <f t="shared" si="31"/>
        <v>372</v>
      </c>
    </row>
    <row r="1386" spans="12:13">
      <c r="L1386">
        <v>11440</v>
      </c>
      <c r="M1386">
        <f t="shared" si="31"/>
        <v>440</v>
      </c>
    </row>
    <row r="1387" spans="12:13">
      <c r="L1387">
        <v>11392</v>
      </c>
      <c r="M1387">
        <f t="shared" si="31"/>
        <v>392</v>
      </c>
    </row>
    <row r="1388" spans="12:13">
      <c r="L1388">
        <v>11448</v>
      </c>
      <c r="M1388">
        <f t="shared" si="31"/>
        <v>448</v>
      </c>
    </row>
    <row r="1389" spans="12:13">
      <c r="L1389">
        <v>11360</v>
      </c>
      <c r="M1389">
        <f t="shared" si="31"/>
        <v>360</v>
      </c>
    </row>
    <row r="1390" spans="12:13">
      <c r="L1390">
        <v>11416</v>
      </c>
      <c r="M1390">
        <f t="shared" si="31"/>
        <v>416</v>
      </c>
    </row>
    <row r="1391" spans="12:13">
      <c r="L1391">
        <v>11368</v>
      </c>
      <c r="M1391">
        <f t="shared" si="31"/>
        <v>368</v>
      </c>
    </row>
    <row r="1392" spans="12:13">
      <c r="L1392">
        <v>11432</v>
      </c>
      <c r="M1392">
        <f t="shared" si="31"/>
        <v>432</v>
      </c>
    </row>
    <row r="1393" spans="12:13">
      <c r="L1393">
        <v>11364</v>
      </c>
      <c r="M1393">
        <f t="shared" si="31"/>
        <v>364</v>
      </c>
    </row>
    <row r="1394" spans="12:13">
      <c r="L1394">
        <v>11440</v>
      </c>
      <c r="M1394">
        <f t="shared" si="31"/>
        <v>440</v>
      </c>
    </row>
    <row r="1395" spans="12:13">
      <c r="L1395">
        <v>11384</v>
      </c>
      <c r="M1395">
        <f t="shared" si="31"/>
        <v>384</v>
      </c>
    </row>
    <row r="1396" spans="12:13">
      <c r="L1396">
        <v>11416</v>
      </c>
      <c r="M1396">
        <f t="shared" si="31"/>
        <v>416</v>
      </c>
    </row>
    <row r="1397" spans="12:13">
      <c r="L1397">
        <v>11364</v>
      </c>
      <c r="M1397">
        <f t="shared" si="31"/>
        <v>364</v>
      </c>
    </row>
    <row r="1398" spans="12:13">
      <c r="L1398">
        <v>11404</v>
      </c>
      <c r="M1398">
        <f t="shared" si="31"/>
        <v>404</v>
      </c>
    </row>
    <row r="1399" spans="12:13">
      <c r="L1399">
        <v>11328</v>
      </c>
      <c r="M1399">
        <f t="shared" si="31"/>
        <v>328</v>
      </c>
    </row>
    <row r="1400" spans="12:13">
      <c r="L1400">
        <v>11388</v>
      </c>
      <c r="M1400">
        <f t="shared" si="31"/>
        <v>388</v>
      </c>
    </row>
    <row r="1401" spans="12:13">
      <c r="L1401">
        <v>11368</v>
      </c>
      <c r="M1401">
        <f t="shared" si="31"/>
        <v>368</v>
      </c>
    </row>
    <row r="1402" spans="12:13">
      <c r="L1402">
        <v>11420</v>
      </c>
      <c r="M1402">
        <f t="shared" si="31"/>
        <v>420</v>
      </c>
    </row>
    <row r="1403" spans="12:13">
      <c r="L1403">
        <v>11376</v>
      </c>
      <c r="M1403">
        <f t="shared" si="31"/>
        <v>376</v>
      </c>
    </row>
    <row r="1404" spans="12:13">
      <c r="L1404">
        <v>11432</v>
      </c>
      <c r="M1404">
        <f t="shared" si="31"/>
        <v>432</v>
      </c>
    </row>
    <row r="1405" spans="12:13">
      <c r="L1405">
        <v>11368</v>
      </c>
      <c r="M1405">
        <f t="shared" si="31"/>
        <v>368</v>
      </c>
    </row>
    <row r="1406" spans="12:13">
      <c r="L1406">
        <v>11424</v>
      </c>
      <c r="M1406">
        <f t="shared" si="31"/>
        <v>424</v>
      </c>
    </row>
    <row r="1407" spans="12:13">
      <c r="L1407">
        <v>11372</v>
      </c>
      <c r="M1407">
        <f t="shared" si="31"/>
        <v>372</v>
      </c>
    </row>
    <row r="1408" spans="12:13">
      <c r="L1408">
        <v>11428</v>
      </c>
      <c r="M1408">
        <f t="shared" si="31"/>
        <v>428</v>
      </c>
    </row>
    <row r="1409" spans="12:13">
      <c r="L1409">
        <v>11392</v>
      </c>
      <c r="M1409">
        <f t="shared" si="31"/>
        <v>392</v>
      </c>
    </row>
    <row r="1410" spans="12:13">
      <c r="L1410">
        <v>11408</v>
      </c>
      <c r="M1410">
        <f t="shared" si="31"/>
        <v>408</v>
      </c>
    </row>
    <row r="1411" spans="12:13">
      <c r="L1411">
        <v>11392</v>
      </c>
      <c r="M1411">
        <f t="shared" si="31"/>
        <v>392</v>
      </c>
    </row>
    <row r="1412" spans="12:13">
      <c r="L1412">
        <v>11424</v>
      </c>
      <c r="M1412">
        <f t="shared" si="31"/>
        <v>424</v>
      </c>
    </row>
    <row r="1413" spans="12:13">
      <c r="L1413">
        <v>11368</v>
      </c>
      <c r="M1413">
        <f t="shared" si="31"/>
        <v>368</v>
      </c>
    </row>
    <row r="1414" spans="12:13">
      <c r="L1414">
        <v>11416</v>
      </c>
      <c r="M1414">
        <f t="shared" si="31"/>
        <v>416</v>
      </c>
    </row>
    <row r="1415" spans="12:13">
      <c r="L1415">
        <v>11360</v>
      </c>
      <c r="M1415">
        <f t="shared" si="31"/>
        <v>360</v>
      </c>
    </row>
    <row r="1416" spans="12:13">
      <c r="L1416">
        <v>11400</v>
      </c>
      <c r="M1416">
        <f t="shared" si="31"/>
        <v>400</v>
      </c>
    </row>
    <row r="1417" spans="12:13">
      <c r="L1417">
        <v>11344</v>
      </c>
      <c r="M1417">
        <f t="shared" si="31"/>
        <v>344</v>
      </c>
    </row>
    <row r="1418" spans="12:13">
      <c r="L1418">
        <v>11444</v>
      </c>
      <c r="M1418">
        <f t="shared" si="31"/>
        <v>444</v>
      </c>
    </row>
    <row r="1419" spans="12:13">
      <c r="L1419">
        <v>11352</v>
      </c>
      <c r="M1419">
        <f t="shared" si="31"/>
        <v>352</v>
      </c>
    </row>
    <row r="1420" spans="12:13">
      <c r="L1420">
        <v>11424</v>
      </c>
      <c r="M1420">
        <f t="shared" si="31"/>
        <v>424</v>
      </c>
    </row>
    <row r="1421" spans="12:13">
      <c r="L1421">
        <v>11388</v>
      </c>
      <c r="M1421">
        <f t="shared" ref="M1421:M1484" si="32">L1421-11000</f>
        <v>388</v>
      </c>
    </row>
    <row r="1422" spans="12:13">
      <c r="L1422">
        <v>11416</v>
      </c>
      <c r="M1422">
        <f t="shared" si="32"/>
        <v>416</v>
      </c>
    </row>
    <row r="1423" spans="12:13">
      <c r="L1423">
        <v>11400</v>
      </c>
      <c r="M1423">
        <f t="shared" si="32"/>
        <v>400</v>
      </c>
    </row>
    <row r="1424" spans="12:13">
      <c r="L1424">
        <v>11456</v>
      </c>
      <c r="M1424">
        <f t="shared" si="32"/>
        <v>456</v>
      </c>
    </row>
    <row r="1425" spans="12:13">
      <c r="L1425">
        <v>11400</v>
      </c>
      <c r="M1425">
        <f t="shared" si="32"/>
        <v>400</v>
      </c>
    </row>
    <row r="1426" spans="12:13">
      <c r="L1426">
        <v>11432</v>
      </c>
      <c r="M1426">
        <f t="shared" si="32"/>
        <v>432</v>
      </c>
    </row>
    <row r="1427" spans="12:13">
      <c r="L1427">
        <v>11356</v>
      </c>
      <c r="M1427">
        <f t="shared" si="32"/>
        <v>356</v>
      </c>
    </row>
    <row r="1428" spans="12:13">
      <c r="L1428">
        <v>11420</v>
      </c>
      <c r="M1428">
        <f t="shared" si="32"/>
        <v>420</v>
      </c>
    </row>
    <row r="1429" spans="12:13">
      <c r="L1429">
        <v>11396</v>
      </c>
      <c r="M1429">
        <f t="shared" si="32"/>
        <v>396</v>
      </c>
    </row>
    <row r="1430" spans="12:13">
      <c r="L1430">
        <v>11400</v>
      </c>
      <c r="M1430">
        <f t="shared" si="32"/>
        <v>400</v>
      </c>
    </row>
    <row r="1431" spans="12:13">
      <c r="L1431">
        <v>11376</v>
      </c>
      <c r="M1431">
        <f t="shared" si="32"/>
        <v>376</v>
      </c>
    </row>
    <row r="1432" spans="12:13">
      <c r="L1432">
        <v>11420</v>
      </c>
      <c r="M1432">
        <f t="shared" si="32"/>
        <v>420</v>
      </c>
    </row>
    <row r="1433" spans="12:13">
      <c r="L1433">
        <v>11368</v>
      </c>
      <c r="M1433">
        <f t="shared" si="32"/>
        <v>368</v>
      </c>
    </row>
    <row r="1434" spans="12:13">
      <c r="L1434">
        <v>11468</v>
      </c>
      <c r="M1434">
        <f t="shared" si="32"/>
        <v>468</v>
      </c>
    </row>
    <row r="1435" spans="12:13">
      <c r="L1435">
        <v>11400</v>
      </c>
      <c r="M1435">
        <f t="shared" si="32"/>
        <v>400</v>
      </c>
    </row>
    <row r="1436" spans="12:13">
      <c r="L1436">
        <v>11444</v>
      </c>
      <c r="M1436">
        <f t="shared" si="32"/>
        <v>444</v>
      </c>
    </row>
    <row r="1437" spans="12:13">
      <c r="L1437">
        <v>11404</v>
      </c>
      <c r="M1437">
        <f t="shared" si="32"/>
        <v>404</v>
      </c>
    </row>
    <row r="1438" spans="12:13">
      <c r="L1438">
        <v>11424</v>
      </c>
      <c r="M1438">
        <f t="shared" si="32"/>
        <v>424</v>
      </c>
    </row>
    <row r="1439" spans="12:13">
      <c r="L1439">
        <v>11396</v>
      </c>
      <c r="M1439">
        <f t="shared" si="32"/>
        <v>396</v>
      </c>
    </row>
    <row r="1440" spans="12:13">
      <c r="L1440">
        <v>11480</v>
      </c>
      <c r="M1440">
        <f t="shared" si="32"/>
        <v>480</v>
      </c>
    </row>
    <row r="1441" spans="12:13">
      <c r="L1441">
        <v>11412</v>
      </c>
      <c r="M1441">
        <f t="shared" si="32"/>
        <v>412</v>
      </c>
    </row>
    <row r="1442" spans="12:13">
      <c r="L1442">
        <v>11460</v>
      </c>
      <c r="M1442">
        <f t="shared" si="32"/>
        <v>460</v>
      </c>
    </row>
    <row r="1443" spans="12:13">
      <c r="L1443">
        <v>11388</v>
      </c>
      <c r="M1443">
        <f t="shared" si="32"/>
        <v>388</v>
      </c>
    </row>
    <row r="1444" spans="12:13">
      <c r="L1444">
        <v>11432</v>
      </c>
      <c r="M1444">
        <f t="shared" si="32"/>
        <v>432</v>
      </c>
    </row>
    <row r="1445" spans="12:13">
      <c r="L1445">
        <v>11412</v>
      </c>
      <c r="M1445">
        <f t="shared" si="32"/>
        <v>412</v>
      </c>
    </row>
    <row r="1446" spans="12:13">
      <c r="L1446">
        <v>11428</v>
      </c>
      <c r="M1446">
        <f t="shared" si="32"/>
        <v>428</v>
      </c>
    </row>
    <row r="1447" spans="12:13">
      <c r="L1447">
        <v>11372</v>
      </c>
      <c r="M1447">
        <f t="shared" si="32"/>
        <v>372</v>
      </c>
    </row>
    <row r="1448" spans="12:13">
      <c r="L1448">
        <v>11484</v>
      </c>
      <c r="M1448">
        <f t="shared" si="32"/>
        <v>484</v>
      </c>
    </row>
    <row r="1449" spans="12:13">
      <c r="L1449">
        <v>11364</v>
      </c>
      <c r="M1449">
        <f t="shared" si="32"/>
        <v>364</v>
      </c>
    </row>
    <row r="1450" spans="12:13">
      <c r="L1450">
        <v>11432</v>
      </c>
      <c r="M1450">
        <f t="shared" si="32"/>
        <v>432</v>
      </c>
    </row>
    <row r="1451" spans="12:13">
      <c r="L1451">
        <v>11376</v>
      </c>
      <c r="M1451">
        <f t="shared" si="32"/>
        <v>376</v>
      </c>
    </row>
    <row r="1452" spans="12:13">
      <c r="L1452">
        <v>11428</v>
      </c>
      <c r="M1452">
        <f t="shared" si="32"/>
        <v>428</v>
      </c>
    </row>
    <row r="1453" spans="12:13">
      <c r="L1453">
        <v>11348</v>
      </c>
      <c r="M1453">
        <f t="shared" si="32"/>
        <v>348</v>
      </c>
    </row>
    <row r="1454" spans="12:13">
      <c r="L1454">
        <v>11464</v>
      </c>
      <c r="M1454">
        <f t="shared" si="32"/>
        <v>464</v>
      </c>
    </row>
    <row r="1455" spans="12:13">
      <c r="L1455">
        <v>11472</v>
      </c>
      <c r="M1455">
        <f t="shared" si="32"/>
        <v>472</v>
      </c>
    </row>
    <row r="1456" spans="12:13">
      <c r="L1456">
        <v>11536</v>
      </c>
      <c r="M1456">
        <f t="shared" si="32"/>
        <v>536</v>
      </c>
    </row>
    <row r="1457" spans="12:13">
      <c r="L1457">
        <v>11564</v>
      </c>
      <c r="M1457">
        <f t="shared" si="32"/>
        <v>564</v>
      </c>
    </row>
    <row r="1458" spans="12:13">
      <c r="L1458">
        <v>11640</v>
      </c>
      <c r="M1458">
        <f t="shared" si="32"/>
        <v>640</v>
      </c>
    </row>
    <row r="1459" spans="12:13">
      <c r="L1459">
        <v>11632</v>
      </c>
      <c r="M1459">
        <f t="shared" si="32"/>
        <v>632</v>
      </c>
    </row>
    <row r="1460" spans="12:13">
      <c r="L1460">
        <v>11692</v>
      </c>
      <c r="M1460">
        <f t="shared" si="32"/>
        <v>692</v>
      </c>
    </row>
    <row r="1461" spans="12:13">
      <c r="L1461">
        <v>11652</v>
      </c>
      <c r="M1461">
        <f t="shared" si="32"/>
        <v>652</v>
      </c>
    </row>
    <row r="1462" spans="12:13">
      <c r="L1462">
        <v>11700</v>
      </c>
      <c r="M1462">
        <f t="shared" si="32"/>
        <v>700</v>
      </c>
    </row>
    <row r="1463" spans="12:13">
      <c r="L1463">
        <v>11640</v>
      </c>
      <c r="M1463">
        <f t="shared" si="32"/>
        <v>640</v>
      </c>
    </row>
    <row r="1464" spans="12:13">
      <c r="L1464">
        <v>11712</v>
      </c>
      <c r="M1464">
        <f t="shared" si="32"/>
        <v>712</v>
      </c>
    </row>
    <row r="1465" spans="12:13">
      <c r="L1465">
        <v>11608</v>
      </c>
      <c r="M1465">
        <f t="shared" si="32"/>
        <v>608</v>
      </c>
    </row>
    <row r="1466" spans="12:13">
      <c r="L1466">
        <v>11628</v>
      </c>
      <c r="M1466">
        <f t="shared" si="32"/>
        <v>628</v>
      </c>
    </row>
    <row r="1467" spans="12:13">
      <c r="L1467">
        <v>11600</v>
      </c>
      <c r="M1467">
        <f t="shared" si="32"/>
        <v>600</v>
      </c>
    </row>
    <row r="1468" spans="12:13">
      <c r="L1468">
        <v>11608</v>
      </c>
      <c r="M1468">
        <f t="shared" si="32"/>
        <v>608</v>
      </c>
    </row>
    <row r="1469" spans="12:13">
      <c r="L1469">
        <v>11516</v>
      </c>
      <c r="M1469">
        <f t="shared" si="32"/>
        <v>516</v>
      </c>
    </row>
    <row r="1470" spans="12:13">
      <c r="L1470">
        <v>11548</v>
      </c>
      <c r="M1470">
        <f t="shared" si="32"/>
        <v>548</v>
      </c>
    </row>
    <row r="1471" spans="12:13">
      <c r="L1471">
        <v>11492</v>
      </c>
      <c r="M1471">
        <f t="shared" si="32"/>
        <v>492</v>
      </c>
    </row>
    <row r="1472" spans="12:13">
      <c r="L1472">
        <v>11528</v>
      </c>
      <c r="M1472">
        <f t="shared" si="32"/>
        <v>528</v>
      </c>
    </row>
    <row r="1473" spans="12:13">
      <c r="L1473">
        <v>11484</v>
      </c>
      <c r="M1473">
        <f t="shared" si="32"/>
        <v>484</v>
      </c>
    </row>
    <row r="1474" spans="12:13">
      <c r="L1474">
        <v>11536</v>
      </c>
      <c r="M1474">
        <f t="shared" si="32"/>
        <v>536</v>
      </c>
    </row>
    <row r="1475" spans="12:13">
      <c r="L1475">
        <v>11476</v>
      </c>
      <c r="M1475">
        <f t="shared" si="32"/>
        <v>476</v>
      </c>
    </row>
    <row r="1476" spans="12:13">
      <c r="L1476">
        <v>11480</v>
      </c>
      <c r="M1476">
        <f t="shared" si="32"/>
        <v>480</v>
      </c>
    </row>
    <row r="1477" spans="12:13">
      <c r="L1477">
        <v>11464</v>
      </c>
      <c r="M1477">
        <f t="shared" si="32"/>
        <v>464</v>
      </c>
    </row>
    <row r="1478" spans="12:13">
      <c r="L1478">
        <v>11512</v>
      </c>
      <c r="M1478">
        <f t="shared" si="32"/>
        <v>512</v>
      </c>
    </row>
    <row r="1479" spans="12:13">
      <c r="L1479">
        <v>11400</v>
      </c>
      <c r="M1479">
        <f t="shared" si="32"/>
        <v>400</v>
      </c>
    </row>
    <row r="1480" spans="12:13">
      <c r="L1480">
        <v>11484</v>
      </c>
      <c r="M1480">
        <f t="shared" si="32"/>
        <v>484</v>
      </c>
    </row>
    <row r="1481" spans="12:13">
      <c r="L1481">
        <v>11400</v>
      </c>
      <c r="M1481">
        <f t="shared" si="32"/>
        <v>400</v>
      </c>
    </row>
    <row r="1482" spans="12:13">
      <c r="L1482">
        <v>11404</v>
      </c>
      <c r="M1482">
        <f t="shared" si="32"/>
        <v>404</v>
      </c>
    </row>
    <row r="1483" spans="12:13">
      <c r="L1483">
        <v>11396</v>
      </c>
      <c r="M1483">
        <f t="shared" si="32"/>
        <v>396</v>
      </c>
    </row>
    <row r="1484" spans="12:13">
      <c r="L1484">
        <v>11472</v>
      </c>
      <c r="M1484">
        <f t="shared" si="32"/>
        <v>472</v>
      </c>
    </row>
    <row r="1485" spans="12:13">
      <c r="L1485">
        <v>11400</v>
      </c>
      <c r="M1485">
        <f t="shared" ref="M1485:M1548" si="33">L1485-11000</f>
        <v>400</v>
      </c>
    </row>
    <row r="1486" spans="12:13">
      <c r="L1486">
        <v>11436</v>
      </c>
      <c r="M1486">
        <f t="shared" si="33"/>
        <v>436</v>
      </c>
    </row>
    <row r="1487" spans="12:13">
      <c r="L1487">
        <v>11376</v>
      </c>
      <c r="M1487">
        <f t="shared" si="33"/>
        <v>376</v>
      </c>
    </row>
    <row r="1488" spans="12:13">
      <c r="L1488">
        <v>11436</v>
      </c>
      <c r="M1488">
        <f t="shared" si="33"/>
        <v>436</v>
      </c>
    </row>
    <row r="1489" spans="12:13">
      <c r="L1489">
        <v>11420</v>
      </c>
      <c r="M1489">
        <f t="shared" si="33"/>
        <v>420</v>
      </c>
    </row>
    <row r="1490" spans="12:13">
      <c r="L1490">
        <v>11468</v>
      </c>
      <c r="M1490">
        <f t="shared" si="33"/>
        <v>468</v>
      </c>
    </row>
    <row r="1491" spans="12:13">
      <c r="L1491">
        <v>11408</v>
      </c>
      <c r="M1491">
        <f t="shared" si="33"/>
        <v>408</v>
      </c>
    </row>
    <row r="1492" spans="12:13">
      <c r="L1492">
        <v>11484</v>
      </c>
      <c r="M1492">
        <f t="shared" si="33"/>
        <v>484</v>
      </c>
    </row>
    <row r="1493" spans="12:13">
      <c r="L1493">
        <v>11428</v>
      </c>
      <c r="M1493">
        <f t="shared" si="33"/>
        <v>428</v>
      </c>
    </row>
    <row r="1494" spans="12:13">
      <c r="L1494">
        <v>11388</v>
      </c>
      <c r="M1494">
        <f t="shared" si="33"/>
        <v>388</v>
      </c>
    </row>
    <row r="1495" spans="12:13">
      <c r="L1495">
        <v>11364</v>
      </c>
      <c r="M1495">
        <f t="shared" si="33"/>
        <v>364</v>
      </c>
    </row>
    <row r="1496" spans="12:13">
      <c r="L1496">
        <v>11444</v>
      </c>
      <c r="M1496">
        <f t="shared" si="33"/>
        <v>444</v>
      </c>
    </row>
    <row r="1497" spans="12:13">
      <c r="L1497">
        <v>11372</v>
      </c>
      <c r="M1497">
        <f t="shared" si="33"/>
        <v>372</v>
      </c>
    </row>
    <row r="1498" spans="12:13">
      <c r="L1498">
        <v>11460</v>
      </c>
      <c r="M1498">
        <f t="shared" si="33"/>
        <v>460</v>
      </c>
    </row>
    <row r="1499" spans="12:13">
      <c r="L1499">
        <v>11364</v>
      </c>
      <c r="M1499">
        <f t="shared" si="33"/>
        <v>364</v>
      </c>
    </row>
    <row r="1500" spans="12:13">
      <c r="L1500">
        <v>11432</v>
      </c>
      <c r="M1500">
        <f t="shared" si="33"/>
        <v>432</v>
      </c>
    </row>
    <row r="1501" spans="12:13">
      <c r="L1501">
        <v>11400</v>
      </c>
      <c r="M1501">
        <f t="shared" si="33"/>
        <v>400</v>
      </c>
    </row>
    <row r="1502" spans="12:13">
      <c r="L1502">
        <v>11400</v>
      </c>
      <c r="M1502">
        <f t="shared" si="33"/>
        <v>400</v>
      </c>
    </row>
    <row r="1503" spans="12:13">
      <c r="L1503">
        <v>11400</v>
      </c>
      <c r="M1503">
        <f t="shared" si="33"/>
        <v>400</v>
      </c>
    </row>
    <row r="1504" spans="12:13">
      <c r="L1504">
        <v>11420</v>
      </c>
      <c r="M1504">
        <f t="shared" si="33"/>
        <v>420</v>
      </c>
    </row>
    <row r="1505" spans="12:13">
      <c r="L1505">
        <v>11344</v>
      </c>
      <c r="M1505">
        <f t="shared" si="33"/>
        <v>344</v>
      </c>
    </row>
    <row r="1506" spans="12:13">
      <c r="L1506">
        <v>11460</v>
      </c>
      <c r="M1506">
        <f t="shared" si="33"/>
        <v>460</v>
      </c>
    </row>
    <row r="1507" spans="12:13">
      <c r="L1507">
        <v>11368</v>
      </c>
      <c r="M1507">
        <f t="shared" si="33"/>
        <v>368</v>
      </c>
    </row>
    <row r="1508" spans="12:13">
      <c r="L1508">
        <v>11428</v>
      </c>
      <c r="M1508">
        <f t="shared" si="33"/>
        <v>428</v>
      </c>
    </row>
    <row r="1509" spans="12:13">
      <c r="L1509">
        <v>11376</v>
      </c>
      <c r="M1509">
        <f t="shared" si="33"/>
        <v>376</v>
      </c>
    </row>
    <row r="1510" spans="12:13">
      <c r="L1510">
        <v>11468</v>
      </c>
      <c r="M1510">
        <f t="shared" si="33"/>
        <v>468</v>
      </c>
    </row>
    <row r="1511" spans="12:13">
      <c r="L1511">
        <v>11364</v>
      </c>
      <c r="M1511">
        <f t="shared" si="33"/>
        <v>364</v>
      </c>
    </row>
    <row r="1512" spans="12:13">
      <c r="L1512">
        <v>11432</v>
      </c>
      <c r="M1512">
        <f t="shared" si="33"/>
        <v>432</v>
      </c>
    </row>
    <row r="1513" spans="12:13">
      <c r="L1513">
        <v>11400</v>
      </c>
      <c r="M1513">
        <f t="shared" si="33"/>
        <v>400</v>
      </c>
    </row>
    <row r="1514" spans="12:13">
      <c r="L1514">
        <v>11420</v>
      </c>
      <c r="M1514">
        <f t="shared" si="33"/>
        <v>420</v>
      </c>
    </row>
    <row r="1515" spans="12:13">
      <c r="L1515">
        <v>11368</v>
      </c>
      <c r="M1515">
        <f t="shared" si="33"/>
        <v>368</v>
      </c>
    </row>
    <row r="1516" spans="12:13">
      <c r="L1516" t="s">
        <v>733</v>
      </c>
      <c r="M1516" t="e">
        <f t="shared" si="33"/>
        <v>#VALUE!</v>
      </c>
    </row>
    <row r="1517" spans="12:13">
      <c r="M1517">
        <f t="shared" si="33"/>
        <v>-11000</v>
      </c>
    </row>
    <row r="1518" spans="12:13">
      <c r="L1518">
        <v>11380</v>
      </c>
      <c r="M1518">
        <f t="shared" si="33"/>
        <v>380</v>
      </c>
    </row>
    <row r="1519" spans="12:13">
      <c r="L1519">
        <v>11356</v>
      </c>
      <c r="M1519">
        <f t="shared" si="33"/>
        <v>356</v>
      </c>
    </row>
    <row r="1520" spans="12:13">
      <c r="L1520">
        <v>11396</v>
      </c>
      <c r="M1520">
        <f t="shared" si="33"/>
        <v>396</v>
      </c>
    </row>
    <row r="1521" spans="12:13">
      <c r="L1521">
        <v>11368</v>
      </c>
      <c r="M1521">
        <f t="shared" si="33"/>
        <v>368</v>
      </c>
    </row>
    <row r="1522" spans="12:13">
      <c r="L1522">
        <v>11392</v>
      </c>
      <c r="M1522">
        <f t="shared" si="33"/>
        <v>392</v>
      </c>
    </row>
    <row r="1523" spans="12:13">
      <c r="L1523">
        <v>11356</v>
      </c>
      <c r="M1523">
        <f t="shared" si="33"/>
        <v>356</v>
      </c>
    </row>
    <row r="1524" spans="12:13">
      <c r="L1524">
        <v>11392</v>
      </c>
      <c r="M1524">
        <f t="shared" si="33"/>
        <v>392</v>
      </c>
    </row>
    <row r="1525" spans="12:13">
      <c r="L1525">
        <v>11352</v>
      </c>
      <c r="M1525">
        <f t="shared" si="33"/>
        <v>352</v>
      </c>
    </row>
    <row r="1526" spans="12:13">
      <c r="L1526">
        <v>11436</v>
      </c>
      <c r="M1526">
        <f t="shared" si="33"/>
        <v>436</v>
      </c>
    </row>
    <row r="1527" spans="12:13">
      <c r="L1527">
        <v>11360</v>
      </c>
      <c r="M1527">
        <f t="shared" si="33"/>
        <v>360</v>
      </c>
    </row>
    <row r="1528" spans="12:13">
      <c r="L1528">
        <v>11444</v>
      </c>
      <c r="M1528">
        <f t="shared" si="33"/>
        <v>444</v>
      </c>
    </row>
    <row r="1529" spans="12:13">
      <c r="L1529">
        <v>11372</v>
      </c>
      <c r="M1529">
        <f t="shared" si="33"/>
        <v>372</v>
      </c>
    </row>
    <row r="1530" spans="12:13">
      <c r="L1530">
        <v>11400</v>
      </c>
      <c r="M1530">
        <f t="shared" si="33"/>
        <v>400</v>
      </c>
    </row>
    <row r="1531" spans="12:13">
      <c r="L1531">
        <v>11384</v>
      </c>
      <c r="M1531">
        <f t="shared" si="33"/>
        <v>384</v>
      </c>
    </row>
    <row r="1532" spans="12:13">
      <c r="L1532">
        <v>11420</v>
      </c>
      <c r="M1532">
        <f t="shared" si="33"/>
        <v>420</v>
      </c>
    </row>
    <row r="1533" spans="12:13">
      <c r="L1533">
        <v>11380</v>
      </c>
      <c r="M1533">
        <f t="shared" si="33"/>
        <v>380</v>
      </c>
    </row>
    <row r="1534" spans="12:13">
      <c r="L1534">
        <v>11416</v>
      </c>
      <c r="M1534">
        <f t="shared" si="33"/>
        <v>416</v>
      </c>
    </row>
    <row r="1535" spans="12:13">
      <c r="L1535">
        <v>11364</v>
      </c>
      <c r="M1535">
        <f t="shared" si="33"/>
        <v>364</v>
      </c>
    </row>
    <row r="1536" spans="12:13">
      <c r="L1536">
        <v>11408</v>
      </c>
      <c r="M1536">
        <f t="shared" si="33"/>
        <v>408</v>
      </c>
    </row>
    <row r="1537" spans="12:13">
      <c r="L1537">
        <v>11356</v>
      </c>
      <c r="M1537">
        <f t="shared" si="33"/>
        <v>356</v>
      </c>
    </row>
    <row r="1538" spans="12:13">
      <c r="L1538">
        <v>11392</v>
      </c>
      <c r="M1538">
        <f t="shared" si="33"/>
        <v>392</v>
      </c>
    </row>
    <row r="1539" spans="12:13">
      <c r="L1539">
        <v>11336</v>
      </c>
      <c r="M1539">
        <f t="shared" si="33"/>
        <v>336</v>
      </c>
    </row>
    <row r="1540" spans="12:13">
      <c r="L1540">
        <v>11412</v>
      </c>
      <c r="M1540">
        <f t="shared" si="33"/>
        <v>412</v>
      </c>
    </row>
    <row r="1541" spans="12:13">
      <c r="L1541">
        <v>11352</v>
      </c>
      <c r="M1541">
        <f t="shared" si="33"/>
        <v>352</v>
      </c>
    </row>
    <row r="1542" spans="12:13">
      <c r="L1542">
        <v>11416</v>
      </c>
      <c r="M1542">
        <f t="shared" si="33"/>
        <v>416</v>
      </c>
    </row>
    <row r="1543" spans="12:13">
      <c r="L1543">
        <v>11364</v>
      </c>
      <c r="M1543">
        <f t="shared" si="33"/>
        <v>364</v>
      </c>
    </row>
    <row r="1544" spans="12:13">
      <c r="L1544">
        <v>11452</v>
      </c>
      <c r="M1544">
        <f t="shared" si="33"/>
        <v>452</v>
      </c>
    </row>
    <row r="1545" spans="12:13">
      <c r="L1545">
        <v>11352</v>
      </c>
      <c r="M1545">
        <f t="shared" si="33"/>
        <v>352</v>
      </c>
    </row>
    <row r="1546" spans="12:13">
      <c r="L1546">
        <v>11408</v>
      </c>
      <c r="M1546">
        <f t="shared" si="33"/>
        <v>408</v>
      </c>
    </row>
    <row r="1547" spans="12:13">
      <c r="L1547">
        <v>11368</v>
      </c>
      <c r="M1547">
        <f t="shared" si="33"/>
        <v>368</v>
      </c>
    </row>
    <row r="1548" spans="12:13">
      <c r="L1548">
        <v>11448</v>
      </c>
      <c r="M1548">
        <f t="shared" si="33"/>
        <v>448</v>
      </c>
    </row>
    <row r="1549" spans="12:13">
      <c r="L1549">
        <v>11356</v>
      </c>
      <c r="M1549">
        <f t="shared" ref="M1549:M1612" si="34">L1549-11000</f>
        <v>356</v>
      </c>
    </row>
    <row r="1550" spans="12:13">
      <c r="L1550">
        <v>11356</v>
      </c>
      <c r="M1550">
        <f t="shared" si="34"/>
        <v>356</v>
      </c>
    </row>
    <row r="1551" spans="12:13">
      <c r="L1551">
        <v>11320</v>
      </c>
      <c r="M1551">
        <f t="shared" si="34"/>
        <v>320</v>
      </c>
    </row>
    <row r="1552" spans="12:13">
      <c r="L1552">
        <v>11448</v>
      </c>
      <c r="M1552">
        <f t="shared" si="34"/>
        <v>448</v>
      </c>
    </row>
    <row r="1553" spans="12:13">
      <c r="L1553">
        <v>11352</v>
      </c>
      <c r="M1553">
        <f t="shared" si="34"/>
        <v>352</v>
      </c>
    </row>
    <row r="1554" spans="12:13">
      <c r="L1554">
        <v>11428</v>
      </c>
      <c r="M1554">
        <f t="shared" si="34"/>
        <v>428</v>
      </c>
    </row>
    <row r="1555" spans="12:13">
      <c r="L1555">
        <v>11348</v>
      </c>
      <c r="M1555">
        <f t="shared" si="34"/>
        <v>348</v>
      </c>
    </row>
    <row r="1556" spans="12:13">
      <c r="L1556">
        <v>11396</v>
      </c>
      <c r="M1556">
        <f t="shared" si="34"/>
        <v>396</v>
      </c>
    </row>
    <row r="1557" spans="12:13">
      <c r="L1557">
        <v>11372</v>
      </c>
      <c r="M1557">
        <f t="shared" si="34"/>
        <v>372</v>
      </c>
    </row>
    <row r="1558" spans="12:13">
      <c r="L1558">
        <v>11416</v>
      </c>
      <c r="M1558">
        <f t="shared" si="34"/>
        <v>416</v>
      </c>
    </row>
    <row r="1559" spans="12:13">
      <c r="L1559">
        <v>11328</v>
      </c>
      <c r="M1559">
        <f t="shared" si="34"/>
        <v>328</v>
      </c>
    </row>
    <row r="1560" spans="12:13">
      <c r="L1560">
        <v>11396</v>
      </c>
      <c r="M1560">
        <f t="shared" si="34"/>
        <v>396</v>
      </c>
    </row>
    <row r="1561" spans="12:13">
      <c r="L1561">
        <v>11356</v>
      </c>
      <c r="M1561">
        <f t="shared" si="34"/>
        <v>356</v>
      </c>
    </row>
    <row r="1562" spans="12:13">
      <c r="L1562">
        <v>11456</v>
      </c>
      <c r="M1562">
        <f t="shared" si="34"/>
        <v>456</v>
      </c>
    </row>
    <row r="1563" spans="12:13">
      <c r="L1563">
        <v>11336</v>
      </c>
      <c r="M1563">
        <f t="shared" si="34"/>
        <v>336</v>
      </c>
    </row>
    <row r="1564" spans="12:13">
      <c r="L1564">
        <v>11396</v>
      </c>
      <c r="M1564">
        <f t="shared" si="34"/>
        <v>396</v>
      </c>
    </row>
    <row r="1565" spans="12:13">
      <c r="L1565">
        <v>11380</v>
      </c>
      <c r="M1565">
        <f t="shared" si="34"/>
        <v>380</v>
      </c>
    </row>
    <row r="1566" spans="12:13">
      <c r="L1566">
        <v>11392</v>
      </c>
      <c r="M1566">
        <f t="shared" si="34"/>
        <v>392</v>
      </c>
    </row>
    <row r="1567" spans="12:13">
      <c r="L1567">
        <v>11380</v>
      </c>
      <c r="M1567">
        <f t="shared" si="34"/>
        <v>380</v>
      </c>
    </row>
    <row r="1568" spans="12:13">
      <c r="L1568">
        <v>11416</v>
      </c>
      <c r="M1568">
        <f t="shared" si="34"/>
        <v>416</v>
      </c>
    </row>
    <row r="1569" spans="12:13">
      <c r="L1569">
        <v>11392</v>
      </c>
      <c r="M1569">
        <f t="shared" si="34"/>
        <v>392</v>
      </c>
    </row>
    <row r="1570" spans="12:13">
      <c r="L1570">
        <v>11428</v>
      </c>
      <c r="M1570">
        <f t="shared" si="34"/>
        <v>428</v>
      </c>
    </row>
    <row r="1571" spans="12:13">
      <c r="L1571">
        <v>11368</v>
      </c>
      <c r="M1571">
        <f t="shared" si="34"/>
        <v>368</v>
      </c>
    </row>
    <row r="1572" spans="12:13">
      <c r="L1572">
        <v>11412</v>
      </c>
      <c r="M1572">
        <f t="shared" si="34"/>
        <v>412</v>
      </c>
    </row>
    <row r="1573" spans="12:13">
      <c r="L1573">
        <v>11328</v>
      </c>
      <c r="M1573">
        <f t="shared" si="34"/>
        <v>328</v>
      </c>
    </row>
    <row r="1574" spans="12:13">
      <c r="L1574">
        <v>11408</v>
      </c>
      <c r="M1574">
        <f t="shared" si="34"/>
        <v>408</v>
      </c>
    </row>
    <row r="1575" spans="12:13">
      <c r="L1575">
        <v>11348</v>
      </c>
      <c r="M1575">
        <f t="shared" si="34"/>
        <v>348</v>
      </c>
    </row>
    <row r="1576" spans="12:13">
      <c r="L1576">
        <v>11420</v>
      </c>
      <c r="M1576">
        <f t="shared" si="34"/>
        <v>420</v>
      </c>
    </row>
    <row r="1577" spans="12:13">
      <c r="L1577">
        <v>11400</v>
      </c>
      <c r="M1577">
        <f t="shared" si="34"/>
        <v>400</v>
      </c>
    </row>
    <row r="1578" spans="12:13">
      <c r="L1578">
        <v>11436</v>
      </c>
      <c r="M1578">
        <f t="shared" si="34"/>
        <v>436</v>
      </c>
    </row>
    <row r="1579" spans="12:13">
      <c r="L1579">
        <v>11372</v>
      </c>
      <c r="M1579">
        <f t="shared" si="34"/>
        <v>372</v>
      </c>
    </row>
    <row r="1580" spans="12:13">
      <c r="L1580">
        <v>11416</v>
      </c>
      <c r="M1580">
        <f t="shared" si="34"/>
        <v>416</v>
      </c>
    </row>
    <row r="1581" spans="12:13">
      <c r="L1581">
        <v>11372</v>
      </c>
      <c r="M1581">
        <f t="shared" si="34"/>
        <v>372</v>
      </c>
    </row>
    <row r="1582" spans="12:13">
      <c r="L1582">
        <v>11396</v>
      </c>
      <c r="M1582">
        <f t="shared" si="34"/>
        <v>396</v>
      </c>
    </row>
    <row r="1583" spans="12:13">
      <c r="L1583">
        <v>11340</v>
      </c>
      <c r="M1583">
        <f t="shared" si="34"/>
        <v>340</v>
      </c>
    </row>
    <row r="1584" spans="12:13">
      <c r="L1584">
        <v>11408</v>
      </c>
      <c r="M1584">
        <f t="shared" si="34"/>
        <v>408</v>
      </c>
    </row>
    <row r="1585" spans="12:13">
      <c r="L1585">
        <v>11344</v>
      </c>
      <c r="M1585">
        <f t="shared" si="34"/>
        <v>344</v>
      </c>
    </row>
    <row r="1586" spans="12:13">
      <c r="L1586">
        <v>11404</v>
      </c>
      <c r="M1586">
        <f t="shared" si="34"/>
        <v>404</v>
      </c>
    </row>
    <row r="1587" spans="12:13">
      <c r="L1587">
        <v>11364</v>
      </c>
      <c r="M1587">
        <f t="shared" si="34"/>
        <v>364</v>
      </c>
    </row>
    <row r="1588" spans="12:13">
      <c r="L1588">
        <v>11380</v>
      </c>
      <c r="M1588">
        <f t="shared" si="34"/>
        <v>380</v>
      </c>
    </row>
    <row r="1589" spans="12:13">
      <c r="L1589">
        <v>11368</v>
      </c>
      <c r="M1589">
        <f t="shared" si="34"/>
        <v>368</v>
      </c>
    </row>
    <row r="1590" spans="12:13">
      <c r="L1590">
        <v>11396</v>
      </c>
      <c r="M1590">
        <f t="shared" si="34"/>
        <v>396</v>
      </c>
    </row>
    <row r="1591" spans="12:13">
      <c r="L1591">
        <v>11368</v>
      </c>
      <c r="M1591">
        <f t="shared" si="34"/>
        <v>368</v>
      </c>
    </row>
    <row r="1592" spans="12:13">
      <c r="L1592">
        <v>11420</v>
      </c>
      <c r="M1592">
        <f t="shared" si="34"/>
        <v>420</v>
      </c>
    </row>
    <row r="1593" spans="12:13">
      <c r="L1593">
        <v>11352</v>
      </c>
      <c r="M1593">
        <f t="shared" si="34"/>
        <v>352</v>
      </c>
    </row>
    <row r="1594" spans="12:13">
      <c r="L1594">
        <v>11424</v>
      </c>
      <c r="M1594">
        <f t="shared" si="34"/>
        <v>424</v>
      </c>
    </row>
    <row r="1595" spans="12:13">
      <c r="L1595">
        <v>11384</v>
      </c>
      <c r="M1595">
        <f t="shared" si="34"/>
        <v>384</v>
      </c>
    </row>
    <row r="1596" spans="12:13">
      <c r="L1596">
        <v>11444</v>
      </c>
      <c r="M1596">
        <f t="shared" si="34"/>
        <v>444</v>
      </c>
    </row>
    <row r="1597" spans="12:13">
      <c r="L1597">
        <v>11400</v>
      </c>
      <c r="M1597">
        <f t="shared" si="34"/>
        <v>400</v>
      </c>
    </row>
    <row r="1598" spans="12:13">
      <c r="L1598">
        <v>11424</v>
      </c>
      <c r="M1598">
        <f t="shared" si="34"/>
        <v>424</v>
      </c>
    </row>
    <row r="1599" spans="12:13">
      <c r="L1599">
        <v>11384</v>
      </c>
      <c r="M1599">
        <f t="shared" si="34"/>
        <v>384</v>
      </c>
    </row>
    <row r="1600" spans="12:13">
      <c r="L1600">
        <v>11432</v>
      </c>
      <c r="M1600">
        <f t="shared" si="34"/>
        <v>432</v>
      </c>
    </row>
    <row r="1601" spans="12:13">
      <c r="L1601">
        <v>11372</v>
      </c>
      <c r="M1601">
        <f t="shared" si="34"/>
        <v>372</v>
      </c>
    </row>
    <row r="1602" spans="12:13">
      <c r="L1602">
        <v>11424</v>
      </c>
      <c r="M1602">
        <f t="shared" si="34"/>
        <v>424</v>
      </c>
    </row>
    <row r="1603" spans="12:13">
      <c r="L1603">
        <v>11464</v>
      </c>
      <c r="M1603">
        <f t="shared" si="34"/>
        <v>464</v>
      </c>
    </row>
    <row r="1604" spans="12:13">
      <c r="L1604">
        <v>11664</v>
      </c>
      <c r="M1604">
        <f t="shared" si="34"/>
        <v>664</v>
      </c>
    </row>
    <row r="1605" spans="12:13">
      <c r="L1605">
        <v>11772</v>
      </c>
      <c r="M1605">
        <f t="shared" si="34"/>
        <v>772</v>
      </c>
    </row>
    <row r="1606" spans="12:13">
      <c r="L1606">
        <v>12004</v>
      </c>
      <c r="M1606">
        <f t="shared" si="34"/>
        <v>1004</v>
      </c>
    </row>
    <row r="1607" spans="12:13">
      <c r="L1607">
        <v>12116</v>
      </c>
      <c r="M1607">
        <f t="shared" si="34"/>
        <v>1116</v>
      </c>
    </row>
    <row r="1608" spans="12:13">
      <c r="L1608">
        <v>12308</v>
      </c>
      <c r="M1608">
        <f t="shared" si="34"/>
        <v>1308</v>
      </c>
    </row>
    <row r="1609" spans="12:13">
      <c r="L1609">
        <v>12480</v>
      </c>
      <c r="M1609">
        <f t="shared" si="34"/>
        <v>1480</v>
      </c>
    </row>
    <row r="1610" spans="12:13">
      <c r="L1610">
        <v>12736</v>
      </c>
      <c r="M1610">
        <f t="shared" si="34"/>
        <v>1736</v>
      </c>
    </row>
    <row r="1611" spans="12:13">
      <c r="L1611">
        <v>12764</v>
      </c>
      <c r="M1611">
        <f t="shared" si="34"/>
        <v>1764</v>
      </c>
    </row>
    <row r="1612" spans="12:13">
      <c r="L1612">
        <v>13012</v>
      </c>
      <c r="M1612">
        <f t="shared" si="34"/>
        <v>2012</v>
      </c>
    </row>
    <row r="1613" spans="12:13">
      <c r="L1613">
        <v>12988</v>
      </c>
      <c r="M1613">
        <f t="shared" ref="M1613:M1676" si="35">L1613-11000</f>
        <v>1988</v>
      </c>
    </row>
    <row r="1614" spans="12:13">
      <c r="L1614">
        <v>13328</v>
      </c>
      <c r="M1614">
        <f t="shared" si="35"/>
        <v>2328</v>
      </c>
    </row>
    <row r="1615" spans="12:13">
      <c r="L1615">
        <v>13164</v>
      </c>
      <c r="M1615">
        <f t="shared" si="35"/>
        <v>2164</v>
      </c>
    </row>
    <row r="1616" spans="12:13">
      <c r="L1616">
        <v>13380</v>
      </c>
      <c r="M1616">
        <f t="shared" si="35"/>
        <v>2380</v>
      </c>
    </row>
    <row r="1617" spans="12:13">
      <c r="L1617">
        <v>13236</v>
      </c>
      <c r="M1617">
        <f t="shared" si="35"/>
        <v>2236</v>
      </c>
    </row>
    <row r="1618" spans="12:13">
      <c r="L1618">
        <v>13360</v>
      </c>
      <c r="M1618">
        <f t="shared" si="35"/>
        <v>2360</v>
      </c>
    </row>
    <row r="1619" spans="12:13">
      <c r="L1619">
        <v>13348</v>
      </c>
      <c r="M1619">
        <f t="shared" si="35"/>
        <v>2348</v>
      </c>
    </row>
    <row r="1620" spans="12:13">
      <c r="L1620">
        <v>13492</v>
      </c>
      <c r="M1620">
        <f t="shared" si="35"/>
        <v>2492</v>
      </c>
    </row>
    <row r="1621" spans="12:13">
      <c r="L1621">
        <v>13468</v>
      </c>
      <c r="M1621">
        <f t="shared" si="35"/>
        <v>2468</v>
      </c>
    </row>
    <row r="1622" spans="12:13">
      <c r="L1622">
        <v>13524</v>
      </c>
      <c r="M1622">
        <f t="shared" si="35"/>
        <v>2524</v>
      </c>
    </row>
    <row r="1623" spans="12:13">
      <c r="L1623">
        <v>13524</v>
      </c>
      <c r="M1623">
        <f t="shared" si="35"/>
        <v>2524</v>
      </c>
    </row>
    <row r="1624" spans="12:13">
      <c r="L1624">
        <v>13528</v>
      </c>
      <c r="M1624">
        <f t="shared" si="35"/>
        <v>2528</v>
      </c>
    </row>
    <row r="1625" spans="12:13">
      <c r="L1625">
        <v>13500</v>
      </c>
      <c r="M1625">
        <f t="shared" si="35"/>
        <v>2500</v>
      </c>
    </row>
    <row r="1626" spans="12:13">
      <c r="L1626">
        <v>13648</v>
      </c>
      <c r="M1626">
        <f t="shared" si="35"/>
        <v>2648</v>
      </c>
    </row>
    <row r="1627" spans="12:13">
      <c r="L1627">
        <v>13636</v>
      </c>
      <c r="M1627">
        <f t="shared" si="35"/>
        <v>2636</v>
      </c>
    </row>
    <row r="1628" spans="12:13">
      <c r="L1628">
        <v>13676</v>
      </c>
      <c r="M1628">
        <f t="shared" si="35"/>
        <v>2676</v>
      </c>
    </row>
    <row r="1629" spans="12:13">
      <c r="L1629">
        <v>13592</v>
      </c>
      <c r="M1629">
        <f t="shared" si="35"/>
        <v>2592</v>
      </c>
    </row>
    <row r="1630" spans="12:13">
      <c r="L1630">
        <v>13772</v>
      </c>
      <c r="M1630">
        <f t="shared" si="35"/>
        <v>2772</v>
      </c>
    </row>
    <row r="1631" spans="12:13">
      <c r="L1631">
        <v>13620</v>
      </c>
      <c r="M1631">
        <f t="shared" si="35"/>
        <v>2620</v>
      </c>
    </row>
    <row r="1632" spans="12:13">
      <c r="L1632">
        <v>13732</v>
      </c>
      <c r="M1632">
        <f t="shared" si="35"/>
        <v>2732</v>
      </c>
    </row>
    <row r="1633" spans="12:13">
      <c r="L1633">
        <v>13732</v>
      </c>
      <c r="M1633">
        <f t="shared" si="35"/>
        <v>2732</v>
      </c>
    </row>
    <row r="1634" spans="12:13">
      <c r="L1634">
        <v>13804</v>
      </c>
      <c r="M1634">
        <f t="shared" si="35"/>
        <v>2804</v>
      </c>
    </row>
    <row r="1635" spans="12:13">
      <c r="L1635">
        <v>13692</v>
      </c>
      <c r="M1635">
        <f t="shared" si="35"/>
        <v>2692</v>
      </c>
    </row>
    <row r="1636" spans="12:13">
      <c r="L1636">
        <v>13768</v>
      </c>
      <c r="M1636">
        <f t="shared" si="35"/>
        <v>2768</v>
      </c>
    </row>
    <row r="1637" spans="12:13">
      <c r="L1637">
        <v>13728</v>
      </c>
      <c r="M1637">
        <f t="shared" si="35"/>
        <v>2728</v>
      </c>
    </row>
    <row r="1638" spans="12:13">
      <c r="L1638">
        <v>13748</v>
      </c>
      <c r="M1638">
        <f t="shared" si="35"/>
        <v>2748</v>
      </c>
    </row>
    <row r="1639" spans="12:13">
      <c r="L1639">
        <v>13784</v>
      </c>
      <c r="M1639">
        <f t="shared" si="35"/>
        <v>2784</v>
      </c>
    </row>
    <row r="1640" spans="12:13">
      <c r="L1640">
        <v>13860</v>
      </c>
      <c r="M1640">
        <f t="shared" si="35"/>
        <v>2860</v>
      </c>
    </row>
    <row r="1641" spans="12:13">
      <c r="L1641">
        <v>13740</v>
      </c>
      <c r="M1641">
        <f t="shared" si="35"/>
        <v>2740</v>
      </c>
    </row>
    <row r="1642" spans="12:13">
      <c r="L1642">
        <v>13844</v>
      </c>
      <c r="M1642">
        <f t="shared" si="35"/>
        <v>2844</v>
      </c>
    </row>
    <row r="1643" spans="12:13">
      <c r="L1643">
        <v>13852</v>
      </c>
      <c r="M1643">
        <f t="shared" si="35"/>
        <v>2852</v>
      </c>
    </row>
    <row r="1644" spans="12:13">
      <c r="L1644">
        <v>13936</v>
      </c>
      <c r="M1644">
        <f t="shared" si="35"/>
        <v>2936</v>
      </c>
    </row>
    <row r="1645" spans="12:13">
      <c r="L1645">
        <v>13672</v>
      </c>
      <c r="M1645">
        <f t="shared" si="35"/>
        <v>2672</v>
      </c>
    </row>
    <row r="1646" spans="12:13">
      <c r="L1646">
        <v>13820</v>
      </c>
      <c r="M1646">
        <f t="shared" si="35"/>
        <v>2820</v>
      </c>
    </row>
    <row r="1647" spans="12:13">
      <c r="L1647">
        <v>13752</v>
      </c>
      <c r="M1647">
        <f t="shared" si="35"/>
        <v>2752</v>
      </c>
    </row>
    <row r="1648" spans="12:13">
      <c r="L1648">
        <v>13908</v>
      </c>
      <c r="M1648">
        <f t="shared" si="35"/>
        <v>2908</v>
      </c>
    </row>
    <row r="1649" spans="12:13">
      <c r="L1649">
        <v>13980</v>
      </c>
      <c r="M1649">
        <f t="shared" si="35"/>
        <v>2980</v>
      </c>
    </row>
    <row r="1650" spans="12:13">
      <c r="L1650">
        <v>13888</v>
      </c>
      <c r="M1650">
        <f t="shared" si="35"/>
        <v>2888</v>
      </c>
    </row>
    <row r="1651" spans="12:13">
      <c r="L1651">
        <v>13980</v>
      </c>
      <c r="M1651">
        <f t="shared" si="35"/>
        <v>2980</v>
      </c>
    </row>
    <row r="1652" spans="12:13">
      <c r="L1652">
        <v>14056</v>
      </c>
      <c r="M1652">
        <f t="shared" si="35"/>
        <v>3056</v>
      </c>
    </row>
    <row r="1653" spans="12:13">
      <c r="L1653">
        <v>13888</v>
      </c>
      <c r="M1653">
        <f t="shared" si="35"/>
        <v>2888</v>
      </c>
    </row>
    <row r="1654" spans="12:13">
      <c r="L1654">
        <v>13932</v>
      </c>
      <c r="M1654">
        <f t="shared" si="35"/>
        <v>2932</v>
      </c>
    </row>
    <row r="1655" spans="12:13">
      <c r="L1655">
        <v>13884</v>
      </c>
      <c r="M1655">
        <f t="shared" si="35"/>
        <v>2884</v>
      </c>
    </row>
    <row r="1656" spans="12:13">
      <c r="L1656">
        <v>13948</v>
      </c>
      <c r="M1656">
        <f t="shared" si="35"/>
        <v>2948</v>
      </c>
    </row>
    <row r="1657" spans="12:13">
      <c r="L1657">
        <v>13852</v>
      </c>
      <c r="M1657">
        <f t="shared" si="35"/>
        <v>2852</v>
      </c>
    </row>
    <row r="1658" spans="12:13">
      <c r="L1658">
        <v>13988</v>
      </c>
      <c r="M1658">
        <f t="shared" si="35"/>
        <v>2988</v>
      </c>
    </row>
    <row r="1659" spans="12:13">
      <c r="L1659">
        <v>13856</v>
      </c>
      <c r="M1659">
        <f t="shared" si="35"/>
        <v>2856</v>
      </c>
    </row>
    <row r="1660" spans="12:13">
      <c r="L1660">
        <v>13940</v>
      </c>
      <c r="M1660">
        <f t="shared" si="35"/>
        <v>2940</v>
      </c>
    </row>
    <row r="1661" spans="12:13">
      <c r="L1661">
        <v>13888</v>
      </c>
      <c r="M1661">
        <f t="shared" si="35"/>
        <v>2888</v>
      </c>
    </row>
    <row r="1662" spans="12:13">
      <c r="L1662">
        <v>13912</v>
      </c>
      <c r="M1662">
        <f t="shared" si="35"/>
        <v>2912</v>
      </c>
    </row>
    <row r="1663" spans="12:13">
      <c r="L1663">
        <v>13888</v>
      </c>
      <c r="M1663">
        <f t="shared" si="35"/>
        <v>2888</v>
      </c>
    </row>
    <row r="1664" spans="12:13">
      <c r="L1664">
        <v>13988</v>
      </c>
      <c r="M1664">
        <f t="shared" si="35"/>
        <v>2988</v>
      </c>
    </row>
    <row r="1665" spans="12:13">
      <c r="L1665">
        <v>13868</v>
      </c>
      <c r="M1665">
        <f t="shared" si="35"/>
        <v>2868</v>
      </c>
    </row>
    <row r="1666" spans="12:13">
      <c r="L1666">
        <v>13868</v>
      </c>
      <c r="M1666">
        <f t="shared" si="35"/>
        <v>2868</v>
      </c>
    </row>
    <row r="1667" spans="12:13">
      <c r="L1667">
        <v>13932</v>
      </c>
      <c r="M1667">
        <f t="shared" si="35"/>
        <v>2932</v>
      </c>
    </row>
    <row r="1668" spans="12:13">
      <c r="L1668">
        <v>13992</v>
      </c>
      <c r="M1668">
        <f t="shared" si="35"/>
        <v>2992</v>
      </c>
    </row>
    <row r="1669" spans="12:13">
      <c r="L1669">
        <v>13912</v>
      </c>
      <c r="M1669">
        <f t="shared" si="35"/>
        <v>2912</v>
      </c>
    </row>
    <row r="1670" spans="12:13">
      <c r="L1670">
        <v>13940</v>
      </c>
      <c r="M1670">
        <f t="shared" si="35"/>
        <v>2940</v>
      </c>
    </row>
    <row r="1671" spans="12:13">
      <c r="L1671">
        <v>13900</v>
      </c>
      <c r="M1671">
        <f t="shared" si="35"/>
        <v>2900</v>
      </c>
    </row>
    <row r="1672" spans="12:13">
      <c r="L1672">
        <v>13916</v>
      </c>
      <c r="M1672">
        <f t="shared" si="35"/>
        <v>2916</v>
      </c>
    </row>
    <row r="1673" spans="12:13">
      <c r="L1673">
        <v>13892</v>
      </c>
      <c r="M1673">
        <f t="shared" si="35"/>
        <v>2892</v>
      </c>
    </row>
    <row r="1674" spans="12:13">
      <c r="L1674">
        <v>14004</v>
      </c>
      <c r="M1674">
        <f t="shared" si="35"/>
        <v>3004</v>
      </c>
    </row>
    <row r="1675" spans="12:13">
      <c r="L1675">
        <v>14020</v>
      </c>
      <c r="M1675">
        <f t="shared" si="35"/>
        <v>3020</v>
      </c>
    </row>
    <row r="1676" spans="12:13">
      <c r="L1676">
        <v>13960</v>
      </c>
      <c r="M1676">
        <f t="shared" si="35"/>
        <v>2960</v>
      </c>
    </row>
    <row r="1677" spans="12:13">
      <c r="L1677">
        <v>13916</v>
      </c>
      <c r="M1677">
        <f t="shared" ref="M1677:M1740" si="36">L1677-11000</f>
        <v>2916</v>
      </c>
    </row>
    <row r="1678" spans="12:13">
      <c r="L1678">
        <v>14068</v>
      </c>
      <c r="M1678">
        <f t="shared" si="36"/>
        <v>3068</v>
      </c>
    </row>
    <row r="1679" spans="12:13">
      <c r="L1679">
        <v>13924</v>
      </c>
      <c r="M1679">
        <f t="shared" si="36"/>
        <v>2924</v>
      </c>
    </row>
    <row r="1680" spans="12:13">
      <c r="L1680">
        <v>14064</v>
      </c>
      <c r="M1680">
        <f t="shared" si="36"/>
        <v>3064</v>
      </c>
    </row>
    <row r="1681" spans="12:13">
      <c r="L1681">
        <v>13964</v>
      </c>
      <c r="M1681">
        <f t="shared" si="36"/>
        <v>2964</v>
      </c>
    </row>
    <row r="1682" spans="12:13">
      <c r="L1682">
        <v>13928</v>
      </c>
      <c r="M1682">
        <f t="shared" si="36"/>
        <v>2928</v>
      </c>
    </row>
    <row r="1683" spans="12:13">
      <c r="L1683">
        <v>13812</v>
      </c>
      <c r="M1683">
        <f t="shared" si="36"/>
        <v>2812</v>
      </c>
    </row>
    <row r="1684" spans="12:13">
      <c r="L1684">
        <v>13968</v>
      </c>
      <c r="M1684">
        <f t="shared" si="36"/>
        <v>2968</v>
      </c>
    </row>
    <row r="1685" spans="12:13">
      <c r="L1685">
        <v>13960</v>
      </c>
      <c r="M1685">
        <f t="shared" si="36"/>
        <v>2960</v>
      </c>
    </row>
    <row r="1686" spans="12:13">
      <c r="L1686">
        <v>13968</v>
      </c>
      <c r="M1686">
        <f t="shared" si="36"/>
        <v>2968</v>
      </c>
    </row>
    <row r="1687" spans="12:13">
      <c r="L1687">
        <v>13864</v>
      </c>
      <c r="M1687">
        <f t="shared" si="36"/>
        <v>2864</v>
      </c>
    </row>
    <row r="1688" spans="12:13">
      <c r="L1688">
        <v>14052</v>
      </c>
      <c r="M1688">
        <f t="shared" si="36"/>
        <v>3052</v>
      </c>
    </row>
    <row r="1689" spans="12:13">
      <c r="L1689">
        <v>13956</v>
      </c>
      <c r="M1689">
        <f t="shared" si="36"/>
        <v>2956</v>
      </c>
    </row>
    <row r="1690" spans="12:13">
      <c r="L1690">
        <v>13920</v>
      </c>
      <c r="M1690">
        <f t="shared" si="36"/>
        <v>2920</v>
      </c>
    </row>
    <row r="1691" spans="12:13">
      <c r="L1691">
        <v>13952</v>
      </c>
      <c r="M1691">
        <f t="shared" si="36"/>
        <v>2952</v>
      </c>
    </row>
    <row r="1692" spans="12:13">
      <c r="L1692">
        <v>13996</v>
      </c>
      <c r="M1692">
        <f t="shared" si="36"/>
        <v>2996</v>
      </c>
    </row>
    <row r="1693" spans="12:13">
      <c r="L1693">
        <v>13944</v>
      </c>
      <c r="M1693">
        <f t="shared" si="36"/>
        <v>2944</v>
      </c>
    </row>
    <row r="1694" spans="12:13">
      <c r="L1694">
        <v>14012</v>
      </c>
      <c r="M1694">
        <f t="shared" si="36"/>
        <v>3012</v>
      </c>
    </row>
    <row r="1695" spans="12:13">
      <c r="L1695">
        <v>13996</v>
      </c>
      <c r="M1695">
        <f t="shared" si="36"/>
        <v>2996</v>
      </c>
    </row>
    <row r="1696" spans="12:13">
      <c r="L1696">
        <v>14060</v>
      </c>
      <c r="M1696">
        <f t="shared" si="36"/>
        <v>3060</v>
      </c>
    </row>
    <row r="1697" spans="12:13">
      <c r="L1697">
        <v>13928</v>
      </c>
      <c r="M1697">
        <f t="shared" si="36"/>
        <v>2928</v>
      </c>
    </row>
    <row r="1698" spans="12:13">
      <c r="L1698">
        <v>14004</v>
      </c>
      <c r="M1698">
        <f t="shared" si="36"/>
        <v>3004</v>
      </c>
    </row>
    <row r="1699" spans="12:13">
      <c r="L1699">
        <v>13844</v>
      </c>
      <c r="M1699">
        <f t="shared" si="36"/>
        <v>2844</v>
      </c>
    </row>
    <row r="1700" spans="12:13">
      <c r="L1700">
        <v>13916</v>
      </c>
      <c r="M1700">
        <f t="shared" si="36"/>
        <v>2916</v>
      </c>
    </row>
    <row r="1701" spans="12:13">
      <c r="L1701">
        <v>13992</v>
      </c>
      <c r="M1701">
        <f t="shared" si="36"/>
        <v>2992</v>
      </c>
    </row>
    <row r="1702" spans="12:13">
      <c r="L1702">
        <v>13976</v>
      </c>
      <c r="M1702">
        <f t="shared" si="36"/>
        <v>2976</v>
      </c>
    </row>
    <row r="1703" spans="12:13">
      <c r="L1703">
        <v>13932</v>
      </c>
      <c r="M1703">
        <f t="shared" si="36"/>
        <v>2932</v>
      </c>
    </row>
    <row r="1704" spans="12:13">
      <c r="L1704">
        <v>13908</v>
      </c>
      <c r="M1704">
        <f t="shared" si="36"/>
        <v>2908</v>
      </c>
    </row>
    <row r="1705" spans="12:13">
      <c r="L1705">
        <v>13876</v>
      </c>
      <c r="M1705">
        <f t="shared" si="36"/>
        <v>2876</v>
      </c>
    </row>
    <row r="1706" spans="12:13">
      <c r="L1706">
        <v>13856</v>
      </c>
      <c r="M1706">
        <f t="shared" si="36"/>
        <v>2856</v>
      </c>
    </row>
    <row r="1707" spans="12:13">
      <c r="L1707">
        <v>13896</v>
      </c>
      <c r="M1707">
        <f t="shared" si="36"/>
        <v>2896</v>
      </c>
    </row>
    <row r="1708" spans="12:13">
      <c r="L1708">
        <v>13972</v>
      </c>
      <c r="M1708">
        <f t="shared" si="36"/>
        <v>2972</v>
      </c>
    </row>
    <row r="1709" spans="12:13">
      <c r="L1709">
        <v>13952</v>
      </c>
      <c r="M1709">
        <f t="shared" si="36"/>
        <v>2952</v>
      </c>
    </row>
    <row r="1710" spans="12:13">
      <c r="L1710">
        <v>14056</v>
      </c>
      <c r="M1710">
        <f t="shared" si="36"/>
        <v>3056</v>
      </c>
    </row>
    <row r="1711" spans="12:13">
      <c r="L1711">
        <v>13852</v>
      </c>
      <c r="M1711">
        <f t="shared" si="36"/>
        <v>2852</v>
      </c>
    </row>
    <row r="1712" spans="12:13">
      <c r="L1712">
        <v>13892</v>
      </c>
      <c r="M1712">
        <f t="shared" si="36"/>
        <v>2892</v>
      </c>
    </row>
    <row r="1713" spans="12:13">
      <c r="L1713">
        <v>13840</v>
      </c>
      <c r="M1713">
        <f t="shared" si="36"/>
        <v>2840</v>
      </c>
    </row>
    <row r="1714" spans="12:13">
      <c r="L1714">
        <v>13860</v>
      </c>
      <c r="M1714">
        <f t="shared" si="36"/>
        <v>2860</v>
      </c>
    </row>
    <row r="1715" spans="12:13">
      <c r="L1715">
        <v>14024</v>
      </c>
      <c r="M1715">
        <f t="shared" si="36"/>
        <v>3024</v>
      </c>
    </row>
    <row r="1716" spans="12:13">
      <c r="L1716">
        <v>14068</v>
      </c>
      <c r="M1716">
        <f t="shared" si="36"/>
        <v>3068</v>
      </c>
    </row>
    <row r="1717" spans="12:13">
      <c r="L1717">
        <v>13896</v>
      </c>
      <c r="M1717">
        <f t="shared" si="36"/>
        <v>2896</v>
      </c>
    </row>
    <row r="1718" spans="12:13">
      <c r="L1718">
        <v>13920</v>
      </c>
      <c r="M1718">
        <f t="shared" si="36"/>
        <v>2920</v>
      </c>
    </row>
    <row r="1719" spans="12:13">
      <c r="L1719">
        <v>13964</v>
      </c>
      <c r="M1719">
        <f t="shared" si="36"/>
        <v>2964</v>
      </c>
    </row>
    <row r="1720" spans="12:13">
      <c r="L1720">
        <v>14032</v>
      </c>
      <c r="M1720">
        <f t="shared" si="36"/>
        <v>3032</v>
      </c>
    </row>
    <row r="1721" spans="12:13">
      <c r="L1721">
        <v>13968</v>
      </c>
      <c r="M1721">
        <f t="shared" si="36"/>
        <v>2968</v>
      </c>
    </row>
    <row r="1722" spans="12:13">
      <c r="L1722">
        <v>13984</v>
      </c>
      <c r="M1722">
        <f t="shared" si="36"/>
        <v>2984</v>
      </c>
    </row>
    <row r="1723" spans="12:13">
      <c r="L1723">
        <v>13872</v>
      </c>
      <c r="M1723">
        <f t="shared" si="36"/>
        <v>2872</v>
      </c>
    </row>
    <row r="1724" spans="12:13">
      <c r="L1724">
        <v>14004</v>
      </c>
      <c r="M1724">
        <f t="shared" si="36"/>
        <v>3004</v>
      </c>
    </row>
    <row r="1725" spans="12:13">
      <c r="L1725">
        <v>13932</v>
      </c>
      <c r="M1725">
        <f t="shared" si="36"/>
        <v>2932</v>
      </c>
    </row>
    <row r="1726" spans="12:13">
      <c r="L1726">
        <v>13940</v>
      </c>
      <c r="M1726">
        <f t="shared" si="36"/>
        <v>2940</v>
      </c>
    </row>
    <row r="1727" spans="12:13">
      <c r="L1727">
        <v>14004</v>
      </c>
      <c r="M1727">
        <f t="shared" si="36"/>
        <v>3004</v>
      </c>
    </row>
    <row r="1728" spans="12:13">
      <c r="L1728">
        <v>14028</v>
      </c>
      <c r="M1728">
        <f t="shared" si="36"/>
        <v>3028</v>
      </c>
    </row>
    <row r="1729" spans="12:13">
      <c r="L1729">
        <v>13960</v>
      </c>
      <c r="M1729">
        <f t="shared" si="36"/>
        <v>2960</v>
      </c>
    </row>
    <row r="1730" spans="12:13">
      <c r="L1730">
        <v>13996</v>
      </c>
      <c r="M1730">
        <f t="shared" si="36"/>
        <v>2996</v>
      </c>
    </row>
    <row r="1731" spans="12:13">
      <c r="L1731">
        <v>13888</v>
      </c>
      <c r="M1731">
        <f t="shared" si="36"/>
        <v>2888</v>
      </c>
    </row>
    <row r="1732" spans="12:13">
      <c r="L1732">
        <v>13920</v>
      </c>
      <c r="M1732">
        <f t="shared" si="36"/>
        <v>2920</v>
      </c>
    </row>
    <row r="1733" spans="12:13">
      <c r="L1733">
        <v>13972</v>
      </c>
      <c r="M1733">
        <f t="shared" si="36"/>
        <v>2972</v>
      </c>
    </row>
    <row r="1734" spans="12:13">
      <c r="L1734">
        <v>13936</v>
      </c>
      <c r="M1734">
        <f t="shared" si="36"/>
        <v>2936</v>
      </c>
    </row>
    <row r="1735" spans="12:13">
      <c r="L1735">
        <v>13912</v>
      </c>
      <c r="M1735">
        <f t="shared" si="36"/>
        <v>2912</v>
      </c>
    </row>
    <row r="1736" spans="12:13">
      <c r="L1736">
        <v>13940</v>
      </c>
      <c r="M1736">
        <f t="shared" si="36"/>
        <v>2940</v>
      </c>
    </row>
    <row r="1737" spans="12:13">
      <c r="L1737">
        <v>13960</v>
      </c>
      <c r="M1737">
        <f t="shared" si="36"/>
        <v>2960</v>
      </c>
    </row>
    <row r="1738" spans="12:13">
      <c r="L1738">
        <v>14020</v>
      </c>
      <c r="M1738">
        <f t="shared" si="36"/>
        <v>3020</v>
      </c>
    </row>
    <row r="1739" spans="12:13">
      <c r="L1739">
        <v>13984</v>
      </c>
      <c r="M1739">
        <f t="shared" si="36"/>
        <v>2984</v>
      </c>
    </row>
    <row r="1740" spans="12:13">
      <c r="L1740">
        <v>13920</v>
      </c>
      <c r="M1740">
        <f t="shared" si="36"/>
        <v>2920</v>
      </c>
    </row>
    <row r="1741" spans="12:13">
      <c r="L1741">
        <v>13832</v>
      </c>
      <c r="M1741">
        <f t="shared" ref="M1741:M1804" si="37">L1741-11000</f>
        <v>2832</v>
      </c>
    </row>
    <row r="1742" spans="12:13">
      <c r="L1742">
        <v>13996</v>
      </c>
      <c r="M1742">
        <f t="shared" si="37"/>
        <v>2996</v>
      </c>
    </row>
    <row r="1743" spans="12:13">
      <c r="L1743">
        <v>13968</v>
      </c>
      <c r="M1743">
        <f t="shared" si="37"/>
        <v>2968</v>
      </c>
    </row>
    <row r="1744" spans="12:13">
      <c r="L1744">
        <v>14020</v>
      </c>
      <c r="M1744">
        <f t="shared" si="37"/>
        <v>3020</v>
      </c>
    </row>
    <row r="1745" spans="12:13">
      <c r="L1745">
        <v>13896</v>
      </c>
      <c r="M1745">
        <f t="shared" si="37"/>
        <v>2896</v>
      </c>
    </row>
    <row r="1746" spans="12:13">
      <c r="L1746">
        <v>13936</v>
      </c>
      <c r="M1746">
        <f t="shared" si="37"/>
        <v>2936</v>
      </c>
    </row>
    <row r="1747" spans="12:13">
      <c r="L1747">
        <v>13912</v>
      </c>
      <c r="M1747">
        <f t="shared" si="37"/>
        <v>2912</v>
      </c>
    </row>
    <row r="1748" spans="12:13">
      <c r="L1748">
        <v>13980</v>
      </c>
      <c r="M1748">
        <f t="shared" si="37"/>
        <v>2980</v>
      </c>
    </row>
    <row r="1749" spans="12:13">
      <c r="L1749">
        <v>13800</v>
      </c>
      <c r="M1749">
        <f t="shared" si="37"/>
        <v>2800</v>
      </c>
    </row>
    <row r="1750" spans="12:13">
      <c r="L1750">
        <v>13984</v>
      </c>
      <c r="M1750">
        <f t="shared" si="37"/>
        <v>2984</v>
      </c>
    </row>
    <row r="1751" spans="12:13">
      <c r="L1751">
        <v>13892</v>
      </c>
      <c r="M1751">
        <f t="shared" si="37"/>
        <v>2892</v>
      </c>
    </row>
    <row r="1752" spans="12:13">
      <c r="L1752">
        <v>13964</v>
      </c>
      <c r="M1752">
        <f t="shared" si="37"/>
        <v>2964</v>
      </c>
    </row>
    <row r="1753" spans="12:13">
      <c r="L1753">
        <v>13912</v>
      </c>
      <c r="M1753">
        <f t="shared" si="37"/>
        <v>2912</v>
      </c>
    </row>
    <row r="1754" spans="12:13">
      <c r="L1754">
        <v>13920</v>
      </c>
      <c r="M1754">
        <f t="shared" si="37"/>
        <v>2920</v>
      </c>
    </row>
    <row r="1755" spans="12:13">
      <c r="L1755">
        <v>13960</v>
      </c>
      <c r="M1755">
        <f t="shared" si="37"/>
        <v>2960</v>
      </c>
    </row>
    <row r="1756" spans="12:13">
      <c r="L1756">
        <v>14028</v>
      </c>
      <c r="M1756">
        <f t="shared" si="37"/>
        <v>3028</v>
      </c>
    </row>
    <row r="1757" spans="12:13">
      <c r="L1757">
        <v>13924</v>
      </c>
      <c r="M1757">
        <f t="shared" si="37"/>
        <v>2924</v>
      </c>
    </row>
    <row r="1758" spans="12:13">
      <c r="L1758">
        <v>14128</v>
      </c>
      <c r="M1758">
        <f t="shared" si="37"/>
        <v>3128</v>
      </c>
    </row>
    <row r="1759" spans="12:13">
      <c r="L1759">
        <v>13916</v>
      </c>
      <c r="M1759">
        <f t="shared" si="37"/>
        <v>2916</v>
      </c>
    </row>
    <row r="1760" spans="12:13">
      <c r="L1760">
        <v>13988</v>
      </c>
      <c r="M1760">
        <f t="shared" si="37"/>
        <v>2988</v>
      </c>
    </row>
    <row r="1761" spans="12:13">
      <c r="L1761">
        <v>13932</v>
      </c>
      <c r="M1761">
        <f t="shared" si="37"/>
        <v>2932</v>
      </c>
    </row>
    <row r="1762" spans="12:13">
      <c r="L1762">
        <v>14064</v>
      </c>
      <c r="M1762">
        <f t="shared" si="37"/>
        <v>3064</v>
      </c>
    </row>
    <row r="1763" spans="12:13">
      <c r="L1763">
        <v>13944</v>
      </c>
      <c r="M1763">
        <f t="shared" si="37"/>
        <v>2944</v>
      </c>
    </row>
    <row r="1764" spans="12:13">
      <c r="L1764">
        <v>14064</v>
      </c>
      <c r="M1764">
        <f t="shared" si="37"/>
        <v>3064</v>
      </c>
    </row>
    <row r="1765" spans="12:13">
      <c r="L1765">
        <v>14076</v>
      </c>
      <c r="M1765">
        <f t="shared" si="37"/>
        <v>3076</v>
      </c>
    </row>
    <row r="1766" spans="12:13">
      <c r="L1766">
        <v>14016</v>
      </c>
      <c r="M1766">
        <f t="shared" si="37"/>
        <v>3016</v>
      </c>
    </row>
    <row r="1767" spans="12:13">
      <c r="L1767">
        <v>13976</v>
      </c>
      <c r="M1767">
        <f t="shared" si="37"/>
        <v>2976</v>
      </c>
    </row>
    <row r="1768" spans="12:13">
      <c r="L1768">
        <v>14116</v>
      </c>
      <c r="M1768">
        <f t="shared" si="37"/>
        <v>3116</v>
      </c>
    </row>
    <row r="1769" spans="12:13">
      <c r="L1769">
        <v>14004</v>
      </c>
      <c r="M1769">
        <f t="shared" si="37"/>
        <v>3004</v>
      </c>
    </row>
    <row r="1770" spans="12:13">
      <c r="L1770">
        <v>13948</v>
      </c>
      <c r="M1770">
        <f t="shared" si="37"/>
        <v>2948</v>
      </c>
    </row>
    <row r="1771" spans="12:13">
      <c r="L1771">
        <v>13972</v>
      </c>
      <c r="M1771">
        <f t="shared" si="37"/>
        <v>2972</v>
      </c>
    </row>
    <row r="1772" spans="12:13">
      <c r="L1772">
        <v>13900</v>
      </c>
      <c r="M1772">
        <f t="shared" si="37"/>
        <v>2900</v>
      </c>
    </row>
    <row r="1773" spans="12:13">
      <c r="L1773">
        <v>13724</v>
      </c>
      <c r="M1773">
        <f t="shared" si="37"/>
        <v>2724</v>
      </c>
    </row>
    <row r="1774" spans="12:13">
      <c r="L1774">
        <v>13640</v>
      </c>
      <c r="M1774">
        <f t="shared" si="37"/>
        <v>2640</v>
      </c>
    </row>
    <row r="1775" spans="12:13">
      <c r="L1775">
        <v>13384</v>
      </c>
      <c r="M1775">
        <f t="shared" si="37"/>
        <v>2384</v>
      </c>
    </row>
    <row r="1776" spans="12:13">
      <c r="L1776">
        <v>13280</v>
      </c>
      <c r="M1776">
        <f t="shared" si="37"/>
        <v>2280</v>
      </c>
    </row>
    <row r="1777" spans="12:13">
      <c r="L1777">
        <v>13076</v>
      </c>
      <c r="M1777">
        <f t="shared" si="37"/>
        <v>2076</v>
      </c>
    </row>
    <row r="1778" spans="12:13">
      <c r="L1778">
        <v>12924</v>
      </c>
      <c r="M1778">
        <f t="shared" si="37"/>
        <v>1924</v>
      </c>
    </row>
    <row r="1779" spans="12:13">
      <c r="L1779">
        <v>12728</v>
      </c>
      <c r="M1779">
        <f t="shared" si="37"/>
        <v>1728</v>
      </c>
    </row>
    <row r="1780" spans="12:13">
      <c r="L1780">
        <v>12624</v>
      </c>
      <c r="M1780">
        <f t="shared" si="37"/>
        <v>1624</v>
      </c>
    </row>
    <row r="1781" spans="12:13">
      <c r="L1781">
        <v>12492</v>
      </c>
      <c r="M1781">
        <f t="shared" si="37"/>
        <v>1492</v>
      </c>
    </row>
    <row r="1782" spans="12:13">
      <c r="L1782">
        <v>12348</v>
      </c>
      <c r="M1782">
        <f t="shared" si="37"/>
        <v>1348</v>
      </c>
    </row>
    <row r="1783" spans="12:13">
      <c r="L1783">
        <v>12284</v>
      </c>
      <c r="M1783">
        <f t="shared" si="37"/>
        <v>1284</v>
      </c>
    </row>
    <row r="1784" spans="12:13">
      <c r="L1784">
        <v>12240</v>
      </c>
      <c r="M1784">
        <f t="shared" si="37"/>
        <v>1240</v>
      </c>
    </row>
    <row r="1785" spans="12:13">
      <c r="L1785">
        <v>12144</v>
      </c>
      <c r="M1785">
        <f t="shared" si="37"/>
        <v>1144</v>
      </c>
    </row>
    <row r="1786" spans="12:13">
      <c r="L1786">
        <v>12148</v>
      </c>
      <c r="M1786">
        <f t="shared" si="37"/>
        <v>1148</v>
      </c>
    </row>
    <row r="1787" spans="12:13">
      <c r="L1787">
        <v>12076</v>
      </c>
      <c r="M1787">
        <f t="shared" si="37"/>
        <v>1076</v>
      </c>
    </row>
    <row r="1788" spans="12:13">
      <c r="L1788">
        <v>12012</v>
      </c>
      <c r="M1788">
        <f t="shared" si="37"/>
        <v>1012</v>
      </c>
    </row>
    <row r="1789" spans="12:13">
      <c r="L1789">
        <v>11936</v>
      </c>
      <c r="M1789">
        <f t="shared" si="37"/>
        <v>936</v>
      </c>
    </row>
    <row r="1790" spans="12:13">
      <c r="L1790">
        <v>11904</v>
      </c>
      <c r="M1790">
        <f t="shared" si="37"/>
        <v>904</v>
      </c>
    </row>
    <row r="1791" spans="12:13">
      <c r="L1791">
        <v>11820</v>
      </c>
      <c r="M1791">
        <f t="shared" si="37"/>
        <v>820</v>
      </c>
    </row>
    <row r="1792" spans="12:13">
      <c r="L1792">
        <v>11848</v>
      </c>
      <c r="M1792">
        <f t="shared" si="37"/>
        <v>848</v>
      </c>
    </row>
    <row r="1793" spans="12:13">
      <c r="L1793">
        <v>11740</v>
      </c>
      <c r="M1793">
        <f t="shared" si="37"/>
        <v>740</v>
      </c>
    </row>
    <row r="1794" spans="12:13">
      <c r="L1794">
        <v>11760</v>
      </c>
      <c r="M1794">
        <f t="shared" si="37"/>
        <v>760</v>
      </c>
    </row>
    <row r="1795" spans="12:13">
      <c r="L1795">
        <v>11688</v>
      </c>
      <c r="M1795">
        <f t="shared" si="37"/>
        <v>688</v>
      </c>
    </row>
    <row r="1796" spans="12:13">
      <c r="L1796">
        <v>11660</v>
      </c>
      <c r="M1796">
        <f t="shared" si="37"/>
        <v>660</v>
      </c>
    </row>
    <row r="1797" spans="12:13">
      <c r="L1797">
        <v>11612</v>
      </c>
      <c r="M1797">
        <f t="shared" si="37"/>
        <v>612</v>
      </c>
    </row>
    <row r="1798" spans="12:13">
      <c r="L1798">
        <v>11592</v>
      </c>
      <c r="M1798">
        <f t="shared" si="37"/>
        <v>592</v>
      </c>
    </row>
    <row r="1799" spans="12:13">
      <c r="L1799">
        <v>11532</v>
      </c>
      <c r="M1799">
        <f t="shared" si="37"/>
        <v>532</v>
      </c>
    </row>
    <row r="1800" spans="12:13">
      <c r="L1800">
        <v>11584</v>
      </c>
      <c r="M1800">
        <f t="shared" si="37"/>
        <v>584</v>
      </c>
    </row>
    <row r="1801" spans="12:13">
      <c r="L1801">
        <v>11500</v>
      </c>
      <c r="M1801">
        <f t="shared" si="37"/>
        <v>500</v>
      </c>
    </row>
    <row r="1802" spans="12:13">
      <c r="L1802">
        <v>11512</v>
      </c>
      <c r="M1802">
        <f t="shared" si="37"/>
        <v>512</v>
      </c>
    </row>
    <row r="1803" spans="12:13">
      <c r="L1803">
        <v>11444</v>
      </c>
      <c r="M1803">
        <f t="shared" si="37"/>
        <v>444</v>
      </c>
    </row>
    <row r="1804" spans="12:13">
      <c r="L1804">
        <v>11508</v>
      </c>
      <c r="M1804">
        <f t="shared" si="37"/>
        <v>508</v>
      </c>
    </row>
    <row r="1805" spans="12:13">
      <c r="L1805">
        <v>11400</v>
      </c>
      <c r="M1805">
        <f t="shared" ref="M1805:M1868" si="38">L1805-11000</f>
        <v>400</v>
      </c>
    </row>
    <row r="1806" spans="12:13">
      <c r="L1806">
        <v>11524</v>
      </c>
      <c r="M1806">
        <f t="shared" si="38"/>
        <v>524</v>
      </c>
    </row>
    <row r="1807" spans="12:13">
      <c r="L1807">
        <v>11444</v>
      </c>
      <c r="M1807">
        <f t="shared" si="38"/>
        <v>444</v>
      </c>
    </row>
    <row r="1808" spans="12:13">
      <c r="L1808">
        <v>11500</v>
      </c>
      <c r="M1808">
        <f t="shared" si="38"/>
        <v>500</v>
      </c>
    </row>
    <row r="1809" spans="12:13">
      <c r="L1809">
        <v>11448</v>
      </c>
      <c r="M1809">
        <f t="shared" si="38"/>
        <v>448</v>
      </c>
    </row>
    <row r="1810" spans="12:13">
      <c r="L1810">
        <v>11480</v>
      </c>
      <c r="M1810">
        <f t="shared" si="38"/>
        <v>480</v>
      </c>
    </row>
    <row r="1811" spans="12:13">
      <c r="L1811">
        <v>11412</v>
      </c>
      <c r="M1811">
        <f t="shared" si="38"/>
        <v>412</v>
      </c>
    </row>
    <row r="1812" spans="12:13">
      <c r="L1812">
        <v>11480</v>
      </c>
      <c r="M1812">
        <f t="shared" si="38"/>
        <v>480</v>
      </c>
    </row>
    <row r="1813" spans="12:13">
      <c r="L1813">
        <v>11404</v>
      </c>
      <c r="M1813">
        <f t="shared" si="38"/>
        <v>404</v>
      </c>
    </row>
    <row r="1814" spans="12:13">
      <c r="L1814">
        <v>11456</v>
      </c>
      <c r="M1814">
        <f t="shared" si="38"/>
        <v>456</v>
      </c>
    </row>
    <row r="1815" spans="12:13">
      <c r="L1815">
        <v>11392</v>
      </c>
      <c r="M1815">
        <f t="shared" si="38"/>
        <v>392</v>
      </c>
    </row>
    <row r="1816" spans="12:13">
      <c r="L1816">
        <v>11448</v>
      </c>
      <c r="M1816">
        <f t="shared" si="38"/>
        <v>448</v>
      </c>
    </row>
    <row r="1817" spans="12:13">
      <c r="L1817">
        <v>11388</v>
      </c>
      <c r="M1817">
        <f t="shared" si="38"/>
        <v>388</v>
      </c>
    </row>
    <row r="1818" spans="12:13">
      <c r="L1818">
        <v>11460</v>
      </c>
      <c r="M1818">
        <f t="shared" si="38"/>
        <v>460</v>
      </c>
    </row>
    <row r="1819" spans="12:13">
      <c r="L1819">
        <v>11388</v>
      </c>
      <c r="M1819">
        <f t="shared" si="38"/>
        <v>388</v>
      </c>
    </row>
    <row r="1820" spans="12:13">
      <c r="L1820">
        <v>11456</v>
      </c>
      <c r="M1820">
        <f t="shared" si="38"/>
        <v>456</v>
      </c>
    </row>
    <row r="1821" spans="12:13">
      <c r="L1821">
        <v>11392</v>
      </c>
      <c r="M1821">
        <f t="shared" si="38"/>
        <v>392</v>
      </c>
    </row>
    <row r="1822" spans="12:13">
      <c r="L1822">
        <v>11452</v>
      </c>
      <c r="M1822">
        <f t="shared" si="38"/>
        <v>452</v>
      </c>
    </row>
    <row r="1823" spans="12:13">
      <c r="L1823">
        <v>11420</v>
      </c>
      <c r="M1823">
        <f t="shared" si="38"/>
        <v>420</v>
      </c>
    </row>
    <row r="1824" spans="12:13">
      <c r="L1824">
        <v>11452</v>
      </c>
      <c r="M1824">
        <f t="shared" si="38"/>
        <v>452</v>
      </c>
    </row>
    <row r="1825" spans="12:13">
      <c r="L1825">
        <v>11420</v>
      </c>
      <c r="M1825">
        <f t="shared" si="38"/>
        <v>420</v>
      </c>
    </row>
    <row r="1826" spans="12:13">
      <c r="L1826">
        <v>11460</v>
      </c>
      <c r="M1826">
        <f t="shared" si="38"/>
        <v>460</v>
      </c>
    </row>
    <row r="1827" spans="12:13">
      <c r="L1827">
        <v>11384</v>
      </c>
      <c r="M1827">
        <f t="shared" si="38"/>
        <v>384</v>
      </c>
    </row>
    <row r="1828" spans="12:13">
      <c r="L1828">
        <v>11444</v>
      </c>
      <c r="M1828">
        <f t="shared" si="38"/>
        <v>444</v>
      </c>
    </row>
    <row r="1829" spans="12:13">
      <c r="L1829">
        <v>11424</v>
      </c>
      <c r="M1829">
        <f t="shared" si="38"/>
        <v>424</v>
      </c>
    </row>
    <row r="1830" spans="12:13">
      <c r="L1830">
        <v>11464</v>
      </c>
      <c r="M1830">
        <f t="shared" si="38"/>
        <v>464</v>
      </c>
    </row>
    <row r="1831" spans="12:13">
      <c r="L1831">
        <v>11436</v>
      </c>
      <c r="M1831">
        <f t="shared" si="38"/>
        <v>436</v>
      </c>
    </row>
    <row r="1832" spans="12:13">
      <c r="L1832">
        <v>11456</v>
      </c>
      <c r="M1832">
        <f t="shared" si="38"/>
        <v>456</v>
      </c>
    </row>
    <row r="1833" spans="12:13">
      <c r="L1833">
        <v>11380</v>
      </c>
      <c r="M1833">
        <f t="shared" si="38"/>
        <v>380</v>
      </c>
    </row>
    <row r="1834" spans="12:13">
      <c r="L1834">
        <v>11448</v>
      </c>
      <c r="M1834">
        <f t="shared" si="38"/>
        <v>448</v>
      </c>
    </row>
    <row r="1835" spans="12:13">
      <c r="L1835">
        <v>11420</v>
      </c>
      <c r="M1835">
        <f t="shared" si="38"/>
        <v>420</v>
      </c>
    </row>
    <row r="1836" spans="12:13">
      <c r="L1836">
        <v>11428</v>
      </c>
      <c r="M1836">
        <f t="shared" si="38"/>
        <v>428</v>
      </c>
    </row>
    <row r="1837" spans="12:13">
      <c r="L1837">
        <v>11420</v>
      </c>
      <c r="M1837">
        <f t="shared" si="38"/>
        <v>420</v>
      </c>
    </row>
    <row r="1838" spans="12:13">
      <c r="L1838">
        <v>11448</v>
      </c>
      <c r="M1838">
        <f t="shared" si="38"/>
        <v>448</v>
      </c>
    </row>
    <row r="1839" spans="12:13">
      <c r="L1839">
        <v>11372</v>
      </c>
      <c r="M1839">
        <f t="shared" si="38"/>
        <v>372</v>
      </c>
    </row>
    <row r="1840" spans="12:13">
      <c r="L1840">
        <v>11440</v>
      </c>
      <c r="M1840">
        <f t="shared" si="38"/>
        <v>440</v>
      </c>
    </row>
    <row r="1841" spans="12:13">
      <c r="L1841">
        <v>11408</v>
      </c>
      <c r="M1841">
        <f t="shared" si="38"/>
        <v>408</v>
      </c>
    </row>
    <row r="1842" spans="12:13">
      <c r="L1842">
        <v>11436</v>
      </c>
      <c r="M1842">
        <f t="shared" si="38"/>
        <v>436</v>
      </c>
    </row>
    <row r="1843" spans="12:13">
      <c r="L1843">
        <v>11328</v>
      </c>
      <c r="M1843">
        <f t="shared" si="38"/>
        <v>328</v>
      </c>
    </row>
    <row r="1844" spans="12:13">
      <c r="L1844">
        <v>11412</v>
      </c>
      <c r="M1844">
        <f t="shared" si="38"/>
        <v>412</v>
      </c>
    </row>
    <row r="1845" spans="12:13">
      <c r="L1845">
        <v>11368</v>
      </c>
      <c r="M1845">
        <f t="shared" si="38"/>
        <v>368</v>
      </c>
    </row>
    <row r="1846" spans="12:13">
      <c r="L1846">
        <v>11448</v>
      </c>
      <c r="M1846">
        <f t="shared" si="38"/>
        <v>448</v>
      </c>
    </row>
    <row r="1847" spans="12:13">
      <c r="L1847">
        <v>11372</v>
      </c>
      <c r="M1847">
        <f t="shared" si="38"/>
        <v>372</v>
      </c>
    </row>
    <row r="1848" spans="12:13">
      <c r="L1848">
        <v>11456</v>
      </c>
      <c r="M1848">
        <f t="shared" si="38"/>
        <v>456</v>
      </c>
    </row>
    <row r="1849" spans="12:13">
      <c r="L1849">
        <v>11380</v>
      </c>
      <c r="M1849">
        <f t="shared" si="38"/>
        <v>380</v>
      </c>
    </row>
    <row r="1850" spans="12:13">
      <c r="L1850">
        <v>11424</v>
      </c>
      <c r="M1850">
        <f t="shared" si="38"/>
        <v>424</v>
      </c>
    </row>
    <row r="1851" spans="12:13">
      <c r="L1851">
        <v>11392</v>
      </c>
      <c r="M1851">
        <f t="shared" si="38"/>
        <v>392</v>
      </c>
    </row>
    <row r="1852" spans="12:13">
      <c r="L1852">
        <v>11444</v>
      </c>
      <c r="M1852">
        <f t="shared" si="38"/>
        <v>444</v>
      </c>
    </row>
    <row r="1853" spans="12:13">
      <c r="L1853">
        <v>11384</v>
      </c>
      <c r="M1853">
        <f t="shared" si="38"/>
        <v>384</v>
      </c>
    </row>
    <row r="1854" spans="12:13">
      <c r="L1854">
        <v>11420</v>
      </c>
      <c r="M1854">
        <f t="shared" si="38"/>
        <v>420</v>
      </c>
    </row>
    <row r="1855" spans="12:13">
      <c r="L1855">
        <v>11364</v>
      </c>
      <c r="M1855">
        <f t="shared" si="38"/>
        <v>364</v>
      </c>
    </row>
    <row r="1856" spans="12:13">
      <c r="L1856">
        <v>11440</v>
      </c>
      <c r="M1856">
        <f t="shared" si="38"/>
        <v>440</v>
      </c>
    </row>
    <row r="1857" spans="12:13">
      <c r="L1857">
        <v>11372</v>
      </c>
      <c r="M1857">
        <f t="shared" si="38"/>
        <v>372</v>
      </c>
    </row>
    <row r="1858" spans="12:13">
      <c r="L1858">
        <v>11432</v>
      </c>
      <c r="M1858">
        <f t="shared" si="38"/>
        <v>432</v>
      </c>
    </row>
    <row r="1859" spans="12:13">
      <c r="L1859">
        <v>11376</v>
      </c>
      <c r="M1859">
        <f t="shared" si="38"/>
        <v>376</v>
      </c>
    </row>
    <row r="1860" spans="12:13">
      <c r="L1860">
        <v>11412</v>
      </c>
      <c r="M1860">
        <f t="shared" si="38"/>
        <v>412</v>
      </c>
    </row>
    <row r="1861" spans="12:13">
      <c r="L1861">
        <v>11328</v>
      </c>
      <c r="M1861">
        <f t="shared" si="38"/>
        <v>328</v>
      </c>
    </row>
    <row r="1862" spans="12:13">
      <c r="L1862">
        <v>11408</v>
      </c>
      <c r="M1862">
        <f t="shared" si="38"/>
        <v>408</v>
      </c>
    </row>
    <row r="1863" spans="12:13">
      <c r="L1863">
        <v>11360</v>
      </c>
      <c r="M1863">
        <f t="shared" si="38"/>
        <v>360</v>
      </c>
    </row>
    <row r="1864" spans="12:13">
      <c r="L1864">
        <v>11416</v>
      </c>
      <c r="M1864">
        <f t="shared" si="38"/>
        <v>416</v>
      </c>
    </row>
    <row r="1865" spans="12:13">
      <c r="L1865">
        <v>11372</v>
      </c>
      <c r="M1865">
        <f t="shared" si="38"/>
        <v>372</v>
      </c>
    </row>
    <row r="1866" spans="12:13">
      <c r="L1866">
        <v>11436</v>
      </c>
      <c r="M1866">
        <f t="shared" si="38"/>
        <v>436</v>
      </c>
    </row>
    <row r="1867" spans="12:13">
      <c r="L1867">
        <v>11372</v>
      </c>
      <c r="M1867">
        <f t="shared" si="38"/>
        <v>372</v>
      </c>
    </row>
    <row r="1868" spans="12:13">
      <c r="L1868">
        <v>11432</v>
      </c>
      <c r="M1868">
        <f t="shared" si="38"/>
        <v>432</v>
      </c>
    </row>
    <row r="1869" spans="12:13">
      <c r="L1869">
        <v>11372</v>
      </c>
      <c r="M1869">
        <f t="shared" ref="M1869:M1932" si="39">L1869-11000</f>
        <v>372</v>
      </c>
    </row>
    <row r="1870" spans="12:13">
      <c r="L1870">
        <v>11432</v>
      </c>
      <c r="M1870">
        <f t="shared" si="39"/>
        <v>432</v>
      </c>
    </row>
    <row r="1871" spans="12:13">
      <c r="L1871">
        <v>11380</v>
      </c>
      <c r="M1871">
        <f t="shared" si="39"/>
        <v>380</v>
      </c>
    </row>
    <row r="1872" spans="12:13">
      <c r="L1872">
        <v>11476</v>
      </c>
      <c r="M1872">
        <f t="shared" si="39"/>
        <v>476</v>
      </c>
    </row>
    <row r="1873" spans="12:13">
      <c r="L1873">
        <v>11372</v>
      </c>
      <c r="M1873">
        <f t="shared" si="39"/>
        <v>372</v>
      </c>
    </row>
    <row r="1874" spans="12:13">
      <c r="L1874">
        <v>11416</v>
      </c>
      <c r="M1874">
        <f t="shared" si="39"/>
        <v>416</v>
      </c>
    </row>
    <row r="1875" spans="12:13">
      <c r="L1875">
        <v>11400</v>
      </c>
      <c r="M1875">
        <f t="shared" si="39"/>
        <v>400</v>
      </c>
    </row>
    <row r="1876" spans="12:13">
      <c r="L1876">
        <v>11412</v>
      </c>
      <c r="M1876">
        <f t="shared" si="39"/>
        <v>412</v>
      </c>
    </row>
    <row r="1877" spans="12:13">
      <c r="L1877">
        <v>11344</v>
      </c>
      <c r="M1877">
        <f t="shared" si="39"/>
        <v>344</v>
      </c>
    </row>
    <row r="1878" spans="12:13">
      <c r="L1878">
        <v>11440</v>
      </c>
      <c r="M1878">
        <f t="shared" si="39"/>
        <v>440</v>
      </c>
    </row>
    <row r="1879" spans="12:13">
      <c r="L1879">
        <v>11404</v>
      </c>
      <c r="M1879">
        <f t="shared" si="39"/>
        <v>404</v>
      </c>
    </row>
    <row r="1880" spans="12:13">
      <c r="L1880">
        <v>11420</v>
      </c>
      <c r="M1880">
        <f t="shared" si="39"/>
        <v>420</v>
      </c>
    </row>
    <row r="1881" spans="12:13">
      <c r="L1881">
        <v>11400</v>
      </c>
      <c r="M1881">
        <f t="shared" si="39"/>
        <v>400</v>
      </c>
    </row>
    <row r="1882" spans="12:13">
      <c r="L1882">
        <v>11452</v>
      </c>
      <c r="M1882">
        <f t="shared" si="39"/>
        <v>452</v>
      </c>
    </row>
    <row r="1883" spans="12:13">
      <c r="L1883">
        <v>11388</v>
      </c>
      <c r="M1883">
        <f t="shared" si="39"/>
        <v>388</v>
      </c>
    </row>
    <row r="1884" spans="12:13">
      <c r="L1884">
        <v>11420</v>
      </c>
      <c r="M1884">
        <f t="shared" si="39"/>
        <v>420</v>
      </c>
    </row>
    <row r="1885" spans="12:13">
      <c r="L1885">
        <v>11412</v>
      </c>
      <c r="M1885">
        <f t="shared" si="39"/>
        <v>412</v>
      </c>
    </row>
    <row r="1886" spans="12:13">
      <c r="L1886">
        <v>11436</v>
      </c>
      <c r="M1886">
        <f t="shared" si="39"/>
        <v>436</v>
      </c>
    </row>
    <row r="1887" spans="12:13">
      <c r="L1887">
        <v>11340</v>
      </c>
      <c r="M1887">
        <f t="shared" si="39"/>
        <v>340</v>
      </c>
    </row>
    <row r="1888" spans="12:13">
      <c r="L1888">
        <v>11412</v>
      </c>
      <c r="M1888">
        <f t="shared" si="39"/>
        <v>412</v>
      </c>
    </row>
    <row r="1889" spans="12:13">
      <c r="L1889">
        <v>11360</v>
      </c>
      <c r="M1889">
        <f t="shared" si="39"/>
        <v>360</v>
      </c>
    </row>
    <row r="1890" spans="12:13">
      <c r="L1890">
        <v>11412</v>
      </c>
      <c r="M1890">
        <f t="shared" si="39"/>
        <v>412</v>
      </c>
    </row>
    <row r="1891" spans="12:13">
      <c r="L1891">
        <v>11320</v>
      </c>
      <c r="M1891">
        <f t="shared" si="39"/>
        <v>320</v>
      </c>
    </row>
    <row r="1892" spans="12:13">
      <c r="L1892">
        <v>11400</v>
      </c>
      <c r="M1892">
        <f t="shared" si="39"/>
        <v>400</v>
      </c>
    </row>
    <row r="1893" spans="12:13">
      <c r="L1893">
        <v>11364</v>
      </c>
      <c r="M1893">
        <f t="shared" si="39"/>
        <v>364</v>
      </c>
    </row>
    <row r="1894" spans="12:13">
      <c r="L1894">
        <v>11432</v>
      </c>
      <c r="M1894">
        <f t="shared" si="39"/>
        <v>432</v>
      </c>
    </row>
    <row r="1895" spans="12:13">
      <c r="L1895">
        <v>11376</v>
      </c>
      <c r="M1895">
        <f t="shared" si="39"/>
        <v>376</v>
      </c>
    </row>
    <row r="1896" spans="12:13">
      <c r="L1896">
        <v>11404</v>
      </c>
      <c r="M1896">
        <f t="shared" si="39"/>
        <v>404</v>
      </c>
    </row>
    <row r="1897" spans="12:13">
      <c r="L1897">
        <v>11340</v>
      </c>
      <c r="M1897">
        <f t="shared" si="39"/>
        <v>340</v>
      </c>
    </row>
    <row r="1898" spans="12:13">
      <c r="L1898">
        <v>11444</v>
      </c>
      <c r="M1898">
        <f t="shared" si="39"/>
        <v>444</v>
      </c>
    </row>
    <row r="1899" spans="12:13">
      <c r="L1899">
        <v>11388</v>
      </c>
      <c r="M1899">
        <f t="shared" si="39"/>
        <v>388</v>
      </c>
    </row>
    <row r="1900" spans="12:13">
      <c r="L1900">
        <v>11428</v>
      </c>
      <c r="M1900">
        <f t="shared" si="39"/>
        <v>428</v>
      </c>
    </row>
    <row r="1901" spans="12:13">
      <c r="L1901">
        <v>11376</v>
      </c>
      <c r="M1901">
        <f t="shared" si="39"/>
        <v>376</v>
      </c>
    </row>
    <row r="1902" spans="12:13">
      <c r="L1902">
        <v>11424</v>
      </c>
      <c r="M1902">
        <f t="shared" si="39"/>
        <v>424</v>
      </c>
    </row>
    <row r="1903" spans="12:13">
      <c r="L1903">
        <v>11348</v>
      </c>
      <c r="M1903">
        <f t="shared" si="39"/>
        <v>348</v>
      </c>
    </row>
    <row r="1904" spans="12:13">
      <c r="L1904">
        <v>11436</v>
      </c>
      <c r="M1904">
        <f t="shared" si="39"/>
        <v>436</v>
      </c>
    </row>
    <row r="1905" spans="12:13">
      <c r="L1905">
        <v>11368</v>
      </c>
      <c r="M1905">
        <f t="shared" si="39"/>
        <v>368</v>
      </c>
    </row>
    <row r="1906" spans="12:13">
      <c r="L1906">
        <v>11464</v>
      </c>
      <c r="M1906">
        <f t="shared" si="39"/>
        <v>464</v>
      </c>
    </row>
    <row r="1907" spans="12:13">
      <c r="L1907">
        <v>11384</v>
      </c>
      <c r="M1907">
        <f t="shared" si="39"/>
        <v>384</v>
      </c>
    </row>
    <row r="1908" spans="12:13">
      <c r="L1908">
        <v>11428</v>
      </c>
      <c r="M1908">
        <f t="shared" si="39"/>
        <v>428</v>
      </c>
    </row>
    <row r="1909" spans="12:13">
      <c r="L1909">
        <v>11400</v>
      </c>
      <c r="M1909">
        <f t="shared" si="39"/>
        <v>400</v>
      </c>
    </row>
    <row r="1910" spans="12:13">
      <c r="L1910">
        <v>11428</v>
      </c>
      <c r="M1910">
        <f t="shared" si="39"/>
        <v>428</v>
      </c>
    </row>
    <row r="1911" spans="12:13">
      <c r="L1911">
        <v>11364</v>
      </c>
      <c r="M1911">
        <f t="shared" si="39"/>
        <v>364</v>
      </c>
    </row>
    <row r="1912" spans="12:13">
      <c r="L1912">
        <v>11436</v>
      </c>
      <c r="M1912">
        <f t="shared" si="39"/>
        <v>436</v>
      </c>
    </row>
    <row r="1913" spans="12:13">
      <c r="L1913">
        <v>11352</v>
      </c>
      <c r="M1913">
        <f t="shared" si="39"/>
        <v>352</v>
      </c>
    </row>
    <row r="1914" spans="12:13">
      <c r="L1914">
        <v>11456</v>
      </c>
      <c r="M1914">
        <f t="shared" si="39"/>
        <v>456</v>
      </c>
    </row>
    <row r="1915" spans="12:13">
      <c r="L1915">
        <v>11372</v>
      </c>
      <c r="M1915">
        <f t="shared" si="39"/>
        <v>372</v>
      </c>
    </row>
    <row r="1916" spans="12:13">
      <c r="L1916">
        <v>11456</v>
      </c>
      <c r="M1916">
        <f t="shared" si="39"/>
        <v>456</v>
      </c>
    </row>
    <row r="1917" spans="12:13">
      <c r="L1917">
        <v>11404</v>
      </c>
      <c r="M1917">
        <f t="shared" si="39"/>
        <v>404</v>
      </c>
    </row>
    <row r="1918" spans="12:13">
      <c r="L1918">
        <v>11440</v>
      </c>
      <c r="M1918">
        <f t="shared" si="39"/>
        <v>440</v>
      </c>
    </row>
    <row r="1919" spans="12:13">
      <c r="L1919">
        <v>11364</v>
      </c>
      <c r="M1919">
        <f t="shared" si="39"/>
        <v>364</v>
      </c>
    </row>
    <row r="1920" spans="12:13">
      <c r="L1920">
        <v>11424</v>
      </c>
      <c r="M1920">
        <f t="shared" si="39"/>
        <v>424</v>
      </c>
    </row>
    <row r="1921" spans="12:13">
      <c r="L1921">
        <v>11392</v>
      </c>
      <c r="M1921">
        <f t="shared" si="39"/>
        <v>392</v>
      </c>
    </row>
    <row r="1922" spans="12:13">
      <c r="L1922">
        <v>11440</v>
      </c>
      <c r="M1922">
        <f t="shared" si="39"/>
        <v>440</v>
      </c>
    </row>
    <row r="1923" spans="12:13">
      <c r="L1923">
        <v>11376</v>
      </c>
      <c r="M1923">
        <f t="shared" si="39"/>
        <v>376</v>
      </c>
    </row>
    <row r="1924" spans="12:13">
      <c r="L1924">
        <v>11436</v>
      </c>
      <c r="M1924">
        <f t="shared" si="39"/>
        <v>436</v>
      </c>
    </row>
    <row r="1925" spans="12:13">
      <c r="L1925">
        <v>11368</v>
      </c>
      <c r="M1925">
        <f t="shared" si="39"/>
        <v>368</v>
      </c>
    </row>
    <row r="1926" spans="12:13">
      <c r="L1926">
        <v>11424</v>
      </c>
      <c r="M1926">
        <f t="shared" si="39"/>
        <v>424</v>
      </c>
    </row>
    <row r="1927" spans="12:13">
      <c r="L1927">
        <v>11372</v>
      </c>
      <c r="M1927">
        <f t="shared" si="39"/>
        <v>372</v>
      </c>
    </row>
    <row r="1928" spans="12:13">
      <c r="L1928">
        <v>11448</v>
      </c>
      <c r="M1928">
        <f t="shared" si="39"/>
        <v>448</v>
      </c>
    </row>
    <row r="1929" spans="12:13">
      <c r="L1929">
        <v>11420</v>
      </c>
      <c r="M1929">
        <f t="shared" si="39"/>
        <v>420</v>
      </c>
    </row>
    <row r="1930" spans="12:13">
      <c r="L1930">
        <v>11444</v>
      </c>
      <c r="M1930">
        <f t="shared" si="39"/>
        <v>444</v>
      </c>
    </row>
    <row r="1931" spans="12:13">
      <c r="L1931">
        <v>11376</v>
      </c>
      <c r="M1931">
        <f t="shared" si="39"/>
        <v>376</v>
      </c>
    </row>
    <row r="1932" spans="12:13">
      <c r="L1932">
        <v>11412</v>
      </c>
      <c r="M1932">
        <f t="shared" si="39"/>
        <v>412</v>
      </c>
    </row>
    <row r="1933" spans="12:13">
      <c r="L1933">
        <v>11360</v>
      </c>
      <c r="M1933">
        <f t="shared" ref="M1933:M1996" si="40">L1933-11000</f>
        <v>360</v>
      </c>
    </row>
    <row r="1934" spans="12:13">
      <c r="L1934">
        <v>11452</v>
      </c>
      <c r="M1934">
        <f t="shared" si="40"/>
        <v>452</v>
      </c>
    </row>
    <row r="1935" spans="12:13">
      <c r="L1935">
        <v>11360</v>
      </c>
      <c r="M1935">
        <f t="shared" si="40"/>
        <v>360</v>
      </c>
    </row>
    <row r="1936" spans="12:13">
      <c r="L1936">
        <v>11448</v>
      </c>
      <c r="M1936">
        <f t="shared" si="40"/>
        <v>448</v>
      </c>
    </row>
    <row r="1937" spans="12:13">
      <c r="L1937">
        <v>11348</v>
      </c>
      <c r="M1937">
        <f t="shared" si="40"/>
        <v>348</v>
      </c>
    </row>
    <row r="1938" spans="12:13">
      <c r="L1938">
        <v>11440</v>
      </c>
      <c r="M1938">
        <f t="shared" si="40"/>
        <v>440</v>
      </c>
    </row>
    <row r="1939" spans="12:13">
      <c r="L1939">
        <v>11372</v>
      </c>
      <c r="M1939">
        <f t="shared" si="40"/>
        <v>372</v>
      </c>
    </row>
    <row r="1940" spans="12:13">
      <c r="L1940">
        <v>11420</v>
      </c>
      <c r="M1940">
        <f t="shared" si="40"/>
        <v>420</v>
      </c>
    </row>
    <row r="1941" spans="12:13">
      <c r="L1941">
        <v>11388</v>
      </c>
      <c r="M1941">
        <f t="shared" si="40"/>
        <v>388</v>
      </c>
    </row>
    <row r="1942" spans="12:13">
      <c r="L1942">
        <v>11444</v>
      </c>
      <c r="M1942">
        <f t="shared" si="40"/>
        <v>444</v>
      </c>
    </row>
    <row r="1943" spans="12:13">
      <c r="L1943">
        <v>11384</v>
      </c>
      <c r="M1943">
        <f t="shared" si="40"/>
        <v>384</v>
      </c>
    </row>
    <row r="1944" spans="12:13">
      <c r="L1944">
        <v>11400</v>
      </c>
      <c r="M1944">
        <f t="shared" si="40"/>
        <v>400</v>
      </c>
    </row>
    <row r="1945" spans="12:13">
      <c r="L1945">
        <v>11372</v>
      </c>
      <c r="M1945">
        <f t="shared" si="40"/>
        <v>372</v>
      </c>
    </row>
    <row r="1946" spans="12:13">
      <c r="L1946">
        <v>11456</v>
      </c>
      <c r="M1946">
        <f t="shared" si="40"/>
        <v>456</v>
      </c>
    </row>
    <row r="1947" spans="12:13">
      <c r="L1947">
        <v>11388</v>
      </c>
      <c r="M1947">
        <f t="shared" si="40"/>
        <v>388</v>
      </c>
    </row>
    <row r="1948" spans="12:13">
      <c r="L1948">
        <v>11416</v>
      </c>
      <c r="M1948">
        <f t="shared" si="40"/>
        <v>416</v>
      </c>
    </row>
    <row r="1949" spans="12:13">
      <c r="L1949">
        <v>11388</v>
      </c>
      <c r="M1949">
        <f t="shared" si="40"/>
        <v>388</v>
      </c>
    </row>
    <row r="1950" spans="12:13">
      <c r="L1950">
        <v>11464</v>
      </c>
      <c r="M1950">
        <f t="shared" si="40"/>
        <v>464</v>
      </c>
    </row>
    <row r="1951" spans="12:13">
      <c r="L1951">
        <v>11412</v>
      </c>
      <c r="M1951">
        <f t="shared" si="40"/>
        <v>412</v>
      </c>
    </row>
    <row r="1952" spans="12:13">
      <c r="L1952">
        <v>11440</v>
      </c>
      <c r="M1952">
        <f t="shared" si="40"/>
        <v>440</v>
      </c>
    </row>
    <row r="1953" spans="12:13">
      <c r="L1953">
        <v>11392</v>
      </c>
      <c r="M1953">
        <f t="shared" si="40"/>
        <v>392</v>
      </c>
    </row>
    <row r="1954" spans="12:13">
      <c r="L1954">
        <v>11424</v>
      </c>
      <c r="M1954">
        <f t="shared" si="40"/>
        <v>424</v>
      </c>
    </row>
    <row r="1955" spans="12:13">
      <c r="L1955">
        <v>11384</v>
      </c>
      <c r="M1955">
        <f t="shared" si="40"/>
        <v>384</v>
      </c>
    </row>
    <row r="1956" spans="12:13">
      <c r="L1956">
        <v>11432</v>
      </c>
      <c r="M1956">
        <f t="shared" si="40"/>
        <v>432</v>
      </c>
    </row>
    <row r="1957" spans="12:13">
      <c r="L1957">
        <v>11428</v>
      </c>
      <c r="M1957">
        <f t="shared" si="40"/>
        <v>428</v>
      </c>
    </row>
    <row r="1958" spans="12:13">
      <c r="L1958">
        <v>11484</v>
      </c>
      <c r="M1958">
        <f t="shared" si="40"/>
        <v>484</v>
      </c>
    </row>
    <row r="1959" spans="12:13">
      <c r="L1959">
        <v>11524</v>
      </c>
      <c r="M1959">
        <f t="shared" si="40"/>
        <v>524</v>
      </c>
    </row>
    <row r="1960" spans="12:13">
      <c r="L1960">
        <v>11644</v>
      </c>
      <c r="M1960">
        <f t="shared" si="40"/>
        <v>644</v>
      </c>
    </row>
    <row r="1961" spans="12:13">
      <c r="L1961">
        <v>11624</v>
      </c>
      <c r="M1961">
        <f t="shared" si="40"/>
        <v>624</v>
      </c>
    </row>
    <row r="1962" spans="12:13">
      <c r="L1962">
        <v>11692</v>
      </c>
      <c r="M1962">
        <f t="shared" si="40"/>
        <v>692</v>
      </c>
    </row>
    <row r="1963" spans="12:13">
      <c r="L1963">
        <v>11644</v>
      </c>
      <c r="M1963">
        <f t="shared" si="40"/>
        <v>644</v>
      </c>
    </row>
    <row r="1964" spans="12:13">
      <c r="L1964">
        <v>11708</v>
      </c>
      <c r="M1964">
        <f t="shared" si="40"/>
        <v>708</v>
      </c>
    </row>
    <row r="1965" spans="12:13">
      <c r="L1965">
        <v>11632</v>
      </c>
      <c r="M1965">
        <f t="shared" si="40"/>
        <v>632</v>
      </c>
    </row>
    <row r="1966" spans="12:13">
      <c r="L1966">
        <v>11696</v>
      </c>
      <c r="M1966">
        <f t="shared" si="40"/>
        <v>696</v>
      </c>
    </row>
    <row r="1967" spans="12:13">
      <c r="L1967">
        <v>11604</v>
      </c>
      <c r="M1967">
        <f t="shared" si="40"/>
        <v>604</v>
      </c>
    </row>
    <row r="1968" spans="12:13">
      <c r="L1968">
        <v>11660</v>
      </c>
      <c r="M1968">
        <f t="shared" si="40"/>
        <v>660</v>
      </c>
    </row>
    <row r="1969" spans="12:13">
      <c r="L1969">
        <v>11576</v>
      </c>
      <c r="M1969">
        <f t="shared" si="40"/>
        <v>576</v>
      </c>
    </row>
    <row r="1970" spans="12:13">
      <c r="L1970">
        <v>11632</v>
      </c>
      <c r="M1970">
        <f t="shared" si="40"/>
        <v>632</v>
      </c>
    </row>
    <row r="1971" spans="12:13">
      <c r="L1971">
        <v>11536</v>
      </c>
      <c r="M1971">
        <f t="shared" si="40"/>
        <v>536</v>
      </c>
    </row>
    <row r="1972" spans="12:13">
      <c r="L1972">
        <v>11592</v>
      </c>
      <c r="M1972">
        <f t="shared" si="40"/>
        <v>592</v>
      </c>
    </row>
    <row r="1973" spans="12:13">
      <c r="L1973">
        <v>11520</v>
      </c>
      <c r="M1973">
        <f t="shared" si="40"/>
        <v>520</v>
      </c>
    </row>
    <row r="1974" spans="12:13">
      <c r="L1974">
        <v>11528</v>
      </c>
      <c r="M1974">
        <f t="shared" si="40"/>
        <v>528</v>
      </c>
    </row>
    <row r="1975" spans="12:13">
      <c r="L1975">
        <v>11448</v>
      </c>
      <c r="M1975">
        <f t="shared" si="40"/>
        <v>448</v>
      </c>
    </row>
    <row r="1976" spans="12:13">
      <c r="L1976">
        <v>11556</v>
      </c>
      <c r="M1976">
        <f t="shared" si="40"/>
        <v>556</v>
      </c>
    </row>
    <row r="1977" spans="12:13">
      <c r="L1977">
        <v>11460</v>
      </c>
      <c r="M1977">
        <f t="shared" si="40"/>
        <v>460</v>
      </c>
    </row>
    <row r="1978" spans="12:13">
      <c r="L1978">
        <v>11488</v>
      </c>
      <c r="M1978">
        <f t="shared" si="40"/>
        <v>488</v>
      </c>
    </row>
    <row r="1979" spans="12:13">
      <c r="L1979">
        <v>11432</v>
      </c>
      <c r="M1979">
        <f t="shared" si="40"/>
        <v>432</v>
      </c>
    </row>
    <row r="1980" spans="12:13">
      <c r="L1980">
        <v>11480</v>
      </c>
      <c r="M1980">
        <f t="shared" si="40"/>
        <v>480</v>
      </c>
    </row>
    <row r="1981" spans="12:13">
      <c r="L1981">
        <v>11428</v>
      </c>
      <c r="M1981">
        <f t="shared" si="40"/>
        <v>428</v>
      </c>
    </row>
    <row r="1982" spans="12:13">
      <c r="L1982">
        <v>11484</v>
      </c>
      <c r="M1982">
        <f t="shared" si="40"/>
        <v>484</v>
      </c>
    </row>
    <row r="1983" spans="12:13">
      <c r="L1983">
        <v>11388</v>
      </c>
      <c r="M1983">
        <f t="shared" si="40"/>
        <v>388</v>
      </c>
    </row>
    <row r="1984" spans="12:13">
      <c r="L1984">
        <v>11484</v>
      </c>
      <c r="M1984">
        <f t="shared" si="40"/>
        <v>484</v>
      </c>
    </row>
    <row r="1985" spans="12:13">
      <c r="L1985">
        <v>11384</v>
      </c>
      <c r="M1985">
        <f t="shared" si="40"/>
        <v>384</v>
      </c>
    </row>
    <row r="1986" spans="12:13">
      <c r="L1986">
        <v>11468</v>
      </c>
      <c r="M1986">
        <f t="shared" si="40"/>
        <v>468</v>
      </c>
    </row>
    <row r="1987" spans="12:13">
      <c r="L1987">
        <v>11408</v>
      </c>
      <c r="M1987">
        <f t="shared" si="40"/>
        <v>408</v>
      </c>
    </row>
    <row r="1988" spans="12:13">
      <c r="L1988">
        <v>11456</v>
      </c>
      <c r="M1988">
        <f t="shared" si="40"/>
        <v>456</v>
      </c>
    </row>
    <row r="1989" spans="12:13">
      <c r="L1989">
        <v>11404</v>
      </c>
      <c r="M1989">
        <f t="shared" si="40"/>
        <v>404</v>
      </c>
    </row>
    <row r="1990" spans="12:13">
      <c r="L1990">
        <v>11432</v>
      </c>
      <c r="M1990">
        <f t="shared" si="40"/>
        <v>432</v>
      </c>
    </row>
    <row r="1991" spans="12:13">
      <c r="L1991">
        <v>11420</v>
      </c>
      <c r="M1991">
        <f t="shared" si="40"/>
        <v>420</v>
      </c>
    </row>
    <row r="1992" spans="12:13">
      <c r="L1992">
        <v>11452</v>
      </c>
      <c r="M1992">
        <f t="shared" si="40"/>
        <v>452</v>
      </c>
    </row>
    <row r="1993" spans="12:13">
      <c r="L1993">
        <v>11412</v>
      </c>
      <c r="M1993">
        <f t="shared" si="40"/>
        <v>412</v>
      </c>
    </row>
    <row r="1994" spans="12:13">
      <c r="L1994">
        <v>11448</v>
      </c>
      <c r="M1994">
        <f t="shared" si="40"/>
        <v>448</v>
      </c>
    </row>
    <row r="1995" spans="12:13">
      <c r="L1995">
        <v>11388</v>
      </c>
      <c r="M1995">
        <f t="shared" si="40"/>
        <v>388</v>
      </c>
    </row>
    <row r="1996" spans="12:13">
      <c r="L1996">
        <v>11436</v>
      </c>
      <c r="M1996">
        <f t="shared" si="40"/>
        <v>436</v>
      </c>
    </row>
    <row r="1997" spans="12:13">
      <c r="L1997">
        <v>11368</v>
      </c>
      <c r="M1997">
        <f t="shared" ref="M1997:M2060" si="41">L1997-11000</f>
        <v>368</v>
      </c>
    </row>
    <row r="1998" spans="12:13">
      <c r="L1998">
        <v>11468</v>
      </c>
      <c r="M1998">
        <f t="shared" si="41"/>
        <v>468</v>
      </c>
    </row>
    <row r="1999" spans="12:13">
      <c r="L1999">
        <v>11428</v>
      </c>
      <c r="M1999">
        <f t="shared" si="41"/>
        <v>428</v>
      </c>
    </row>
    <row r="2000" spans="12:13">
      <c r="L2000">
        <v>11468</v>
      </c>
      <c r="M2000">
        <f t="shared" si="41"/>
        <v>468</v>
      </c>
    </row>
    <row r="2001" spans="12:13">
      <c r="L2001">
        <v>11412</v>
      </c>
      <c r="M2001">
        <f t="shared" si="41"/>
        <v>412</v>
      </c>
    </row>
    <row r="2002" spans="12:13">
      <c r="L2002">
        <v>11464</v>
      </c>
      <c r="M2002">
        <f t="shared" si="41"/>
        <v>464</v>
      </c>
    </row>
    <row r="2003" spans="12:13">
      <c r="L2003">
        <v>11376</v>
      </c>
      <c r="M2003">
        <f t="shared" si="41"/>
        <v>376</v>
      </c>
    </row>
    <row r="2004" spans="12:13">
      <c r="L2004">
        <v>11460</v>
      </c>
      <c r="M2004">
        <f t="shared" si="41"/>
        <v>460</v>
      </c>
    </row>
    <row r="2005" spans="12:13">
      <c r="L2005">
        <v>11412</v>
      </c>
      <c r="M2005">
        <f t="shared" si="41"/>
        <v>412</v>
      </c>
    </row>
    <row r="2006" spans="12:13">
      <c r="L2006">
        <v>11500</v>
      </c>
      <c r="M2006">
        <f t="shared" si="41"/>
        <v>500</v>
      </c>
    </row>
    <row r="2007" spans="12:13">
      <c r="L2007">
        <v>11448</v>
      </c>
      <c r="M2007">
        <f t="shared" si="41"/>
        <v>448</v>
      </c>
    </row>
    <row r="2008" spans="12:13">
      <c r="L2008">
        <v>11484</v>
      </c>
      <c r="M2008">
        <f t="shared" si="41"/>
        <v>484</v>
      </c>
    </row>
    <row r="2009" spans="12:13">
      <c r="L2009">
        <v>11440</v>
      </c>
      <c r="M2009">
        <f t="shared" si="41"/>
        <v>440</v>
      </c>
    </row>
    <row r="2010" spans="12:13">
      <c r="L2010">
        <v>11432</v>
      </c>
      <c r="M2010">
        <f t="shared" si="41"/>
        <v>432</v>
      </c>
    </row>
    <row r="2011" spans="12:13">
      <c r="L2011">
        <v>11408</v>
      </c>
      <c r="M2011">
        <f t="shared" si="41"/>
        <v>408</v>
      </c>
    </row>
    <row r="2012" spans="12:13">
      <c r="L2012">
        <v>11428</v>
      </c>
      <c r="M2012">
        <f t="shared" si="41"/>
        <v>428</v>
      </c>
    </row>
    <row r="2013" spans="12:13">
      <c r="L2013">
        <v>11420</v>
      </c>
      <c r="M2013">
        <f t="shared" si="41"/>
        <v>420</v>
      </c>
    </row>
    <row r="2014" spans="12:13">
      <c r="L2014">
        <v>11428</v>
      </c>
      <c r="M2014">
        <f t="shared" si="41"/>
        <v>428</v>
      </c>
    </row>
    <row r="2015" spans="12:13">
      <c r="L2015">
        <v>11372</v>
      </c>
      <c r="M2015">
        <f t="shared" si="41"/>
        <v>372</v>
      </c>
    </row>
    <row r="2016" spans="12:13">
      <c r="L2016">
        <v>11460</v>
      </c>
      <c r="M2016">
        <f t="shared" si="41"/>
        <v>460</v>
      </c>
    </row>
    <row r="2017" spans="12:13">
      <c r="L2017">
        <v>11368</v>
      </c>
      <c r="M2017">
        <f t="shared" si="41"/>
        <v>368</v>
      </c>
    </row>
    <row r="2018" spans="12:13">
      <c r="L2018" t="s">
        <v>734</v>
      </c>
      <c r="M2018" t="e">
        <f t="shared" si="41"/>
        <v>#VALUE!</v>
      </c>
    </row>
    <row r="2019" spans="12:13">
      <c r="M2019">
        <f t="shared" si="41"/>
        <v>-11000</v>
      </c>
    </row>
    <row r="2020" spans="12:13">
      <c r="L2020">
        <v>11440</v>
      </c>
      <c r="M2020">
        <f t="shared" si="41"/>
        <v>440</v>
      </c>
    </row>
    <row r="2021" spans="12:13">
      <c r="L2021">
        <v>11368</v>
      </c>
      <c r="M2021">
        <f t="shared" si="41"/>
        <v>368</v>
      </c>
    </row>
    <row r="2022" spans="12:13">
      <c r="L2022">
        <v>11432</v>
      </c>
      <c r="M2022">
        <f t="shared" si="41"/>
        <v>432</v>
      </c>
    </row>
    <row r="2023" spans="12:13">
      <c r="L2023">
        <v>11368</v>
      </c>
      <c r="M2023">
        <f t="shared" si="41"/>
        <v>368</v>
      </c>
    </row>
    <row r="2024" spans="12:13">
      <c r="L2024">
        <v>11412</v>
      </c>
      <c r="M2024">
        <f t="shared" si="41"/>
        <v>412</v>
      </c>
    </row>
    <row r="2025" spans="12:13">
      <c r="L2025">
        <v>11376</v>
      </c>
      <c r="M2025">
        <f t="shared" si="41"/>
        <v>376</v>
      </c>
    </row>
    <row r="2026" spans="12:13">
      <c r="L2026">
        <v>11424</v>
      </c>
      <c r="M2026">
        <f t="shared" si="41"/>
        <v>424</v>
      </c>
    </row>
    <row r="2027" spans="12:13">
      <c r="L2027">
        <v>11368</v>
      </c>
      <c r="M2027">
        <f t="shared" si="41"/>
        <v>368</v>
      </c>
    </row>
    <row r="2028" spans="12:13">
      <c r="L2028">
        <v>11424</v>
      </c>
      <c r="M2028">
        <f t="shared" si="41"/>
        <v>424</v>
      </c>
    </row>
    <row r="2029" spans="12:13">
      <c r="L2029">
        <v>11384</v>
      </c>
      <c r="M2029">
        <f t="shared" si="41"/>
        <v>384</v>
      </c>
    </row>
    <row r="2030" spans="12:13">
      <c r="L2030">
        <v>11432</v>
      </c>
      <c r="M2030">
        <f t="shared" si="41"/>
        <v>432</v>
      </c>
    </row>
    <row r="2031" spans="12:13">
      <c r="L2031">
        <v>11352</v>
      </c>
      <c r="M2031">
        <f t="shared" si="41"/>
        <v>352</v>
      </c>
    </row>
    <row r="2032" spans="12:13">
      <c r="L2032">
        <v>11436</v>
      </c>
      <c r="M2032">
        <f t="shared" si="41"/>
        <v>436</v>
      </c>
    </row>
    <row r="2033" spans="12:13">
      <c r="L2033">
        <v>11364</v>
      </c>
      <c r="M2033">
        <f t="shared" si="41"/>
        <v>364</v>
      </c>
    </row>
    <row r="2034" spans="12:13">
      <c r="L2034">
        <v>11448</v>
      </c>
      <c r="M2034">
        <f t="shared" si="41"/>
        <v>448</v>
      </c>
    </row>
    <row r="2035" spans="12:13">
      <c r="L2035">
        <v>11368</v>
      </c>
      <c r="M2035">
        <f t="shared" si="41"/>
        <v>368</v>
      </c>
    </row>
    <row r="2036" spans="12:13">
      <c r="L2036">
        <v>11416</v>
      </c>
      <c r="M2036">
        <f t="shared" si="41"/>
        <v>416</v>
      </c>
    </row>
    <row r="2037" spans="12:13">
      <c r="L2037">
        <v>11348</v>
      </c>
      <c r="M2037">
        <f t="shared" si="41"/>
        <v>348</v>
      </c>
    </row>
    <row r="2038" spans="12:13">
      <c r="L2038">
        <v>11424</v>
      </c>
      <c r="M2038">
        <f t="shared" si="41"/>
        <v>424</v>
      </c>
    </row>
    <row r="2039" spans="12:13">
      <c r="L2039">
        <v>11376</v>
      </c>
      <c r="M2039">
        <f t="shared" si="41"/>
        <v>376</v>
      </c>
    </row>
    <row r="2040" spans="12:13">
      <c r="L2040">
        <v>11416</v>
      </c>
      <c r="M2040">
        <f t="shared" si="41"/>
        <v>416</v>
      </c>
    </row>
    <row r="2041" spans="12:13">
      <c r="L2041">
        <v>11352</v>
      </c>
      <c r="M2041">
        <f t="shared" si="41"/>
        <v>352</v>
      </c>
    </row>
    <row r="2042" spans="12:13">
      <c r="L2042">
        <v>11444</v>
      </c>
      <c r="M2042">
        <f t="shared" si="41"/>
        <v>444</v>
      </c>
    </row>
    <row r="2043" spans="12:13">
      <c r="L2043">
        <v>11384</v>
      </c>
      <c r="M2043">
        <f t="shared" si="41"/>
        <v>384</v>
      </c>
    </row>
    <row r="2044" spans="12:13">
      <c r="L2044">
        <v>11420</v>
      </c>
      <c r="M2044">
        <f t="shared" si="41"/>
        <v>420</v>
      </c>
    </row>
    <row r="2045" spans="12:13">
      <c r="L2045">
        <v>11352</v>
      </c>
      <c r="M2045">
        <f t="shared" si="41"/>
        <v>352</v>
      </c>
    </row>
    <row r="2046" spans="12:13">
      <c r="L2046">
        <v>11436</v>
      </c>
      <c r="M2046">
        <f t="shared" si="41"/>
        <v>436</v>
      </c>
    </row>
    <row r="2047" spans="12:13">
      <c r="L2047">
        <v>11376</v>
      </c>
      <c r="M2047">
        <f t="shared" si="41"/>
        <v>376</v>
      </c>
    </row>
    <row r="2048" spans="12:13">
      <c r="L2048">
        <v>11408</v>
      </c>
      <c r="M2048">
        <f t="shared" si="41"/>
        <v>408</v>
      </c>
    </row>
    <row r="2049" spans="12:13">
      <c r="L2049">
        <v>11364</v>
      </c>
      <c r="M2049">
        <f t="shared" si="41"/>
        <v>364</v>
      </c>
    </row>
    <row r="2050" spans="12:13">
      <c r="L2050">
        <v>11424</v>
      </c>
      <c r="M2050">
        <f t="shared" si="41"/>
        <v>424</v>
      </c>
    </row>
    <row r="2051" spans="12:13">
      <c r="L2051">
        <v>11380</v>
      </c>
      <c r="M2051">
        <f t="shared" si="41"/>
        <v>380</v>
      </c>
    </row>
    <row r="2052" spans="12:13">
      <c r="L2052">
        <v>11436</v>
      </c>
      <c r="M2052">
        <f t="shared" si="41"/>
        <v>436</v>
      </c>
    </row>
    <row r="2053" spans="12:13">
      <c r="L2053">
        <v>11384</v>
      </c>
      <c r="M2053">
        <f t="shared" si="41"/>
        <v>384</v>
      </c>
    </row>
    <row r="2054" spans="12:13">
      <c r="L2054">
        <v>11420</v>
      </c>
      <c r="M2054">
        <f t="shared" si="41"/>
        <v>420</v>
      </c>
    </row>
    <row r="2055" spans="12:13">
      <c r="L2055">
        <v>11388</v>
      </c>
      <c r="M2055">
        <f t="shared" si="41"/>
        <v>388</v>
      </c>
    </row>
    <row r="2056" spans="12:13">
      <c r="L2056">
        <v>11364</v>
      </c>
      <c r="M2056">
        <f t="shared" si="41"/>
        <v>364</v>
      </c>
    </row>
    <row r="2057" spans="12:13">
      <c r="L2057">
        <v>11372</v>
      </c>
      <c r="M2057">
        <f t="shared" si="41"/>
        <v>372</v>
      </c>
    </row>
    <row r="2058" spans="12:13">
      <c r="L2058">
        <v>11444</v>
      </c>
      <c r="M2058">
        <f t="shared" si="41"/>
        <v>444</v>
      </c>
    </row>
    <row r="2059" spans="12:13">
      <c r="L2059">
        <v>11384</v>
      </c>
      <c r="M2059">
        <f t="shared" si="41"/>
        <v>384</v>
      </c>
    </row>
    <row r="2060" spans="12:13">
      <c r="L2060">
        <v>11416</v>
      </c>
      <c r="M2060">
        <f t="shared" si="41"/>
        <v>416</v>
      </c>
    </row>
    <row r="2061" spans="12:13">
      <c r="L2061">
        <v>11404</v>
      </c>
      <c r="M2061">
        <f t="shared" ref="M2061:M2124" si="42">L2061-11000</f>
        <v>404</v>
      </c>
    </row>
    <row r="2062" spans="12:13">
      <c r="L2062">
        <v>11416</v>
      </c>
      <c r="M2062">
        <f t="shared" si="42"/>
        <v>416</v>
      </c>
    </row>
    <row r="2063" spans="12:13">
      <c r="L2063">
        <v>11352</v>
      </c>
      <c r="M2063">
        <f t="shared" si="42"/>
        <v>352</v>
      </c>
    </row>
    <row r="2064" spans="12:13">
      <c r="L2064">
        <v>11420</v>
      </c>
      <c r="M2064">
        <f t="shared" si="42"/>
        <v>420</v>
      </c>
    </row>
    <row r="2065" spans="12:13">
      <c r="L2065">
        <v>11352</v>
      </c>
      <c r="M2065">
        <f t="shared" si="42"/>
        <v>352</v>
      </c>
    </row>
    <row r="2066" spans="12:13">
      <c r="L2066">
        <v>11452</v>
      </c>
      <c r="M2066">
        <f t="shared" si="42"/>
        <v>452</v>
      </c>
    </row>
    <row r="2067" spans="12:13">
      <c r="L2067">
        <v>11404</v>
      </c>
      <c r="M2067">
        <f t="shared" si="42"/>
        <v>404</v>
      </c>
    </row>
    <row r="2068" spans="12:13">
      <c r="L2068">
        <v>11424</v>
      </c>
      <c r="M2068">
        <f t="shared" si="42"/>
        <v>424</v>
      </c>
    </row>
    <row r="2069" spans="12:13">
      <c r="L2069">
        <v>11344</v>
      </c>
      <c r="M2069">
        <f t="shared" si="42"/>
        <v>344</v>
      </c>
    </row>
    <row r="2070" spans="12:13">
      <c r="L2070">
        <v>11420</v>
      </c>
      <c r="M2070">
        <f t="shared" si="42"/>
        <v>420</v>
      </c>
    </row>
    <row r="2071" spans="12:13">
      <c r="L2071">
        <v>11372</v>
      </c>
      <c r="M2071">
        <f t="shared" si="42"/>
        <v>372</v>
      </c>
    </row>
    <row r="2072" spans="12:13">
      <c r="L2072">
        <v>11440</v>
      </c>
      <c r="M2072">
        <f t="shared" si="42"/>
        <v>440</v>
      </c>
    </row>
    <row r="2073" spans="12:13">
      <c r="L2073">
        <v>11392</v>
      </c>
      <c r="M2073">
        <f t="shared" si="42"/>
        <v>392</v>
      </c>
    </row>
    <row r="2074" spans="12:13">
      <c r="L2074">
        <v>11420</v>
      </c>
      <c r="M2074">
        <f t="shared" si="42"/>
        <v>420</v>
      </c>
    </row>
    <row r="2075" spans="12:13">
      <c r="L2075">
        <v>11380</v>
      </c>
      <c r="M2075">
        <f t="shared" si="42"/>
        <v>380</v>
      </c>
    </row>
    <row r="2076" spans="12:13">
      <c r="L2076">
        <v>11472</v>
      </c>
      <c r="M2076">
        <f t="shared" si="42"/>
        <v>472</v>
      </c>
    </row>
    <row r="2077" spans="12:13">
      <c r="L2077">
        <v>11384</v>
      </c>
      <c r="M2077">
        <f t="shared" si="42"/>
        <v>384</v>
      </c>
    </row>
    <row r="2078" spans="12:13">
      <c r="L2078">
        <v>11448</v>
      </c>
      <c r="M2078">
        <f t="shared" si="42"/>
        <v>448</v>
      </c>
    </row>
    <row r="2079" spans="12:13">
      <c r="L2079">
        <v>11380</v>
      </c>
      <c r="M2079">
        <f t="shared" si="42"/>
        <v>380</v>
      </c>
    </row>
    <row r="2080" spans="12:13">
      <c r="L2080">
        <v>11436</v>
      </c>
      <c r="M2080">
        <f t="shared" si="42"/>
        <v>436</v>
      </c>
    </row>
    <row r="2081" spans="12:13">
      <c r="L2081">
        <v>11404</v>
      </c>
      <c r="M2081">
        <f t="shared" si="42"/>
        <v>404</v>
      </c>
    </row>
    <row r="2082" spans="12:13">
      <c r="L2082">
        <v>11420</v>
      </c>
      <c r="M2082">
        <f t="shared" si="42"/>
        <v>420</v>
      </c>
    </row>
    <row r="2083" spans="12:13">
      <c r="L2083">
        <v>11332</v>
      </c>
      <c r="M2083">
        <f t="shared" si="42"/>
        <v>332</v>
      </c>
    </row>
    <row r="2084" spans="12:13">
      <c r="L2084">
        <v>11412</v>
      </c>
      <c r="M2084">
        <f t="shared" si="42"/>
        <v>412</v>
      </c>
    </row>
    <row r="2085" spans="12:13">
      <c r="L2085">
        <v>11396</v>
      </c>
      <c r="M2085">
        <f t="shared" si="42"/>
        <v>396</v>
      </c>
    </row>
    <row r="2086" spans="12:13">
      <c r="L2086">
        <v>11432</v>
      </c>
      <c r="M2086">
        <f t="shared" si="42"/>
        <v>432</v>
      </c>
    </row>
    <row r="2087" spans="12:13">
      <c r="L2087">
        <v>11392</v>
      </c>
      <c r="M2087">
        <f t="shared" si="42"/>
        <v>392</v>
      </c>
    </row>
    <row r="2088" spans="12:13">
      <c r="L2088">
        <v>11476</v>
      </c>
      <c r="M2088">
        <f t="shared" si="42"/>
        <v>476</v>
      </c>
    </row>
    <row r="2089" spans="12:13">
      <c r="L2089">
        <v>11368</v>
      </c>
      <c r="M2089">
        <f t="shared" si="42"/>
        <v>368</v>
      </c>
    </row>
    <row r="2090" spans="12:13">
      <c r="L2090">
        <v>11448</v>
      </c>
      <c r="M2090">
        <f t="shared" si="42"/>
        <v>448</v>
      </c>
    </row>
    <row r="2091" spans="12:13">
      <c r="L2091">
        <v>11368</v>
      </c>
      <c r="M2091">
        <f t="shared" si="42"/>
        <v>368</v>
      </c>
    </row>
    <row r="2092" spans="12:13">
      <c r="L2092">
        <v>11460</v>
      </c>
      <c r="M2092">
        <f t="shared" si="42"/>
        <v>460</v>
      </c>
    </row>
    <row r="2093" spans="12:13">
      <c r="L2093">
        <v>11408</v>
      </c>
      <c r="M2093">
        <f t="shared" si="42"/>
        <v>408</v>
      </c>
    </row>
    <row r="2094" spans="12:13">
      <c r="L2094">
        <v>11384</v>
      </c>
      <c r="M2094">
        <f t="shared" si="42"/>
        <v>384</v>
      </c>
    </row>
    <row r="2095" spans="12:13">
      <c r="L2095">
        <v>11412</v>
      </c>
      <c r="M2095">
        <f t="shared" si="42"/>
        <v>412</v>
      </c>
    </row>
    <row r="2096" spans="12:13">
      <c r="L2096">
        <v>11416</v>
      </c>
      <c r="M2096">
        <f t="shared" si="42"/>
        <v>416</v>
      </c>
    </row>
    <row r="2097" spans="12:13">
      <c r="L2097">
        <v>11364</v>
      </c>
      <c r="M2097">
        <f t="shared" si="42"/>
        <v>364</v>
      </c>
    </row>
    <row r="2098" spans="12:13">
      <c r="L2098">
        <v>11460</v>
      </c>
      <c r="M2098">
        <f t="shared" si="42"/>
        <v>460</v>
      </c>
    </row>
    <row r="2099" spans="12:13">
      <c r="L2099">
        <v>11420</v>
      </c>
      <c r="M2099">
        <f t="shared" si="42"/>
        <v>420</v>
      </c>
    </row>
    <row r="2100" spans="12:13">
      <c r="L2100">
        <v>11452</v>
      </c>
      <c r="M2100">
        <f t="shared" si="42"/>
        <v>452</v>
      </c>
    </row>
    <row r="2101" spans="12:13">
      <c r="L2101">
        <v>11432</v>
      </c>
      <c r="M2101">
        <f t="shared" si="42"/>
        <v>432</v>
      </c>
    </row>
    <row r="2102" spans="12:13">
      <c r="L2102">
        <v>11760</v>
      </c>
      <c r="M2102">
        <f t="shared" si="42"/>
        <v>760</v>
      </c>
    </row>
    <row r="2103" spans="12:13">
      <c r="L2103">
        <v>11808</v>
      </c>
      <c r="M2103">
        <f t="shared" si="42"/>
        <v>808</v>
      </c>
    </row>
    <row r="2104" spans="12:13">
      <c r="L2104">
        <v>12052</v>
      </c>
      <c r="M2104">
        <f t="shared" si="42"/>
        <v>1052</v>
      </c>
    </row>
    <row r="2105" spans="12:13">
      <c r="L2105">
        <v>12320</v>
      </c>
      <c r="M2105">
        <f t="shared" si="42"/>
        <v>1320</v>
      </c>
    </row>
    <row r="2106" spans="12:13">
      <c r="L2106">
        <v>12572</v>
      </c>
      <c r="M2106">
        <f t="shared" si="42"/>
        <v>1572</v>
      </c>
    </row>
    <row r="2107" spans="12:13">
      <c r="L2107">
        <v>12688</v>
      </c>
      <c r="M2107">
        <f t="shared" si="42"/>
        <v>1688</v>
      </c>
    </row>
    <row r="2108" spans="12:13">
      <c r="L2108">
        <v>12884</v>
      </c>
      <c r="M2108">
        <f t="shared" si="42"/>
        <v>1884</v>
      </c>
    </row>
    <row r="2109" spans="12:13">
      <c r="L2109">
        <v>12960</v>
      </c>
      <c r="M2109">
        <f t="shared" si="42"/>
        <v>1960</v>
      </c>
    </row>
    <row r="2110" spans="12:13">
      <c r="L2110">
        <v>13148</v>
      </c>
      <c r="M2110">
        <f t="shared" si="42"/>
        <v>2148</v>
      </c>
    </row>
    <row r="2111" spans="12:13">
      <c r="L2111">
        <v>13152</v>
      </c>
      <c r="M2111">
        <f t="shared" si="42"/>
        <v>2152</v>
      </c>
    </row>
    <row r="2112" spans="12:13">
      <c r="L2112">
        <v>13208</v>
      </c>
      <c r="M2112">
        <f t="shared" si="42"/>
        <v>2208</v>
      </c>
    </row>
    <row r="2113" spans="12:13">
      <c r="L2113">
        <v>13276</v>
      </c>
      <c r="M2113">
        <f t="shared" si="42"/>
        <v>2276</v>
      </c>
    </row>
    <row r="2114" spans="12:13">
      <c r="L2114">
        <v>13440</v>
      </c>
      <c r="M2114">
        <f t="shared" si="42"/>
        <v>2440</v>
      </c>
    </row>
    <row r="2115" spans="12:13">
      <c r="L2115">
        <v>13520</v>
      </c>
      <c r="M2115">
        <f t="shared" si="42"/>
        <v>2520</v>
      </c>
    </row>
    <row r="2116" spans="12:13">
      <c r="L2116">
        <v>13516</v>
      </c>
      <c r="M2116">
        <f t="shared" si="42"/>
        <v>2516</v>
      </c>
    </row>
    <row r="2117" spans="12:13">
      <c r="L2117">
        <v>13512</v>
      </c>
      <c r="M2117">
        <f t="shared" si="42"/>
        <v>2512</v>
      </c>
    </row>
    <row r="2118" spans="12:13">
      <c r="L2118">
        <v>13688</v>
      </c>
      <c r="M2118">
        <f t="shared" si="42"/>
        <v>2688</v>
      </c>
    </row>
    <row r="2119" spans="12:13">
      <c r="L2119">
        <v>13580</v>
      </c>
      <c r="M2119">
        <f t="shared" si="42"/>
        <v>2580</v>
      </c>
    </row>
    <row r="2120" spans="12:13">
      <c r="L2120">
        <v>13684</v>
      </c>
      <c r="M2120">
        <f t="shared" si="42"/>
        <v>2684</v>
      </c>
    </row>
    <row r="2121" spans="12:13">
      <c r="L2121">
        <v>13672</v>
      </c>
      <c r="M2121">
        <f t="shared" si="42"/>
        <v>2672</v>
      </c>
    </row>
    <row r="2122" spans="12:13">
      <c r="L2122">
        <v>13768</v>
      </c>
      <c r="M2122">
        <f t="shared" si="42"/>
        <v>2768</v>
      </c>
    </row>
    <row r="2123" spans="12:13">
      <c r="L2123">
        <v>13796</v>
      </c>
      <c r="M2123">
        <f t="shared" si="42"/>
        <v>2796</v>
      </c>
    </row>
    <row r="2124" spans="12:13">
      <c r="L2124">
        <v>14016</v>
      </c>
      <c r="M2124">
        <f t="shared" si="42"/>
        <v>3016</v>
      </c>
    </row>
    <row r="2125" spans="12:13">
      <c r="L2125">
        <v>13788</v>
      </c>
      <c r="M2125">
        <f t="shared" ref="M2125:M2188" si="43">L2125-11000</f>
        <v>2788</v>
      </c>
    </row>
    <row r="2126" spans="12:13">
      <c r="L2126">
        <v>13936</v>
      </c>
      <c r="M2126">
        <f t="shared" si="43"/>
        <v>2936</v>
      </c>
    </row>
    <row r="2127" spans="12:13">
      <c r="L2127">
        <v>13700</v>
      </c>
      <c r="M2127">
        <f t="shared" si="43"/>
        <v>2700</v>
      </c>
    </row>
    <row r="2128" spans="12:13">
      <c r="L2128">
        <v>13796</v>
      </c>
      <c r="M2128">
        <f t="shared" si="43"/>
        <v>2796</v>
      </c>
    </row>
    <row r="2129" spans="12:13">
      <c r="L2129">
        <v>13860</v>
      </c>
      <c r="M2129">
        <f t="shared" si="43"/>
        <v>2860</v>
      </c>
    </row>
    <row r="2130" spans="12:13">
      <c r="L2130">
        <v>13924</v>
      </c>
      <c r="M2130">
        <f t="shared" si="43"/>
        <v>2924</v>
      </c>
    </row>
    <row r="2131" spans="12:13">
      <c r="L2131">
        <v>13908</v>
      </c>
      <c r="M2131">
        <f t="shared" si="43"/>
        <v>2908</v>
      </c>
    </row>
    <row r="2132" spans="12:13">
      <c r="L2132">
        <v>13948</v>
      </c>
      <c r="M2132">
        <f t="shared" si="43"/>
        <v>2948</v>
      </c>
    </row>
    <row r="2133" spans="12:13">
      <c r="L2133">
        <v>13880</v>
      </c>
      <c r="M2133">
        <f t="shared" si="43"/>
        <v>2880</v>
      </c>
    </row>
    <row r="2134" spans="12:13">
      <c r="L2134">
        <v>13868</v>
      </c>
      <c r="M2134">
        <f t="shared" si="43"/>
        <v>2868</v>
      </c>
    </row>
    <row r="2135" spans="12:13">
      <c r="L2135">
        <v>13860</v>
      </c>
      <c r="M2135">
        <f t="shared" si="43"/>
        <v>2860</v>
      </c>
    </row>
    <row r="2136" spans="12:13">
      <c r="L2136">
        <v>14004</v>
      </c>
      <c r="M2136">
        <f t="shared" si="43"/>
        <v>3004</v>
      </c>
    </row>
    <row r="2137" spans="12:13">
      <c r="L2137">
        <v>13836</v>
      </c>
      <c r="M2137">
        <f t="shared" si="43"/>
        <v>2836</v>
      </c>
    </row>
    <row r="2138" spans="12:13">
      <c r="L2138">
        <v>13936</v>
      </c>
      <c r="M2138">
        <f t="shared" si="43"/>
        <v>2936</v>
      </c>
    </row>
    <row r="2139" spans="12:13">
      <c r="L2139">
        <v>13884</v>
      </c>
      <c r="M2139">
        <f t="shared" si="43"/>
        <v>2884</v>
      </c>
    </row>
    <row r="2140" spans="12:13">
      <c r="L2140">
        <v>13956</v>
      </c>
      <c r="M2140">
        <f t="shared" si="43"/>
        <v>2956</v>
      </c>
    </row>
    <row r="2141" spans="12:13">
      <c r="L2141">
        <v>13904</v>
      </c>
      <c r="M2141">
        <f t="shared" si="43"/>
        <v>2904</v>
      </c>
    </row>
    <row r="2142" spans="12:13">
      <c r="L2142">
        <v>13908</v>
      </c>
      <c r="M2142">
        <f t="shared" si="43"/>
        <v>2908</v>
      </c>
    </row>
    <row r="2143" spans="12:13">
      <c r="L2143">
        <v>13964</v>
      </c>
      <c r="M2143">
        <f t="shared" si="43"/>
        <v>2964</v>
      </c>
    </row>
    <row r="2144" spans="12:13">
      <c r="L2144">
        <v>14004</v>
      </c>
      <c r="M2144">
        <f t="shared" si="43"/>
        <v>3004</v>
      </c>
    </row>
    <row r="2145" spans="12:13">
      <c r="L2145">
        <v>13924</v>
      </c>
      <c r="M2145">
        <f t="shared" si="43"/>
        <v>2924</v>
      </c>
    </row>
    <row r="2146" spans="12:13">
      <c r="L2146">
        <v>14040</v>
      </c>
      <c r="M2146">
        <f t="shared" si="43"/>
        <v>3040</v>
      </c>
    </row>
    <row r="2147" spans="12:13">
      <c r="L2147">
        <v>13980</v>
      </c>
      <c r="M2147">
        <f t="shared" si="43"/>
        <v>2980</v>
      </c>
    </row>
    <row r="2148" spans="12:13">
      <c r="L2148">
        <v>14124</v>
      </c>
      <c r="M2148">
        <f t="shared" si="43"/>
        <v>3124</v>
      </c>
    </row>
    <row r="2149" spans="12:13">
      <c r="L2149">
        <v>13992</v>
      </c>
      <c r="M2149">
        <f t="shared" si="43"/>
        <v>2992</v>
      </c>
    </row>
    <row r="2150" spans="12:13">
      <c r="L2150">
        <v>14056</v>
      </c>
      <c r="M2150">
        <f t="shared" si="43"/>
        <v>3056</v>
      </c>
    </row>
    <row r="2151" spans="12:13">
      <c r="L2151">
        <v>13948</v>
      </c>
      <c r="M2151">
        <f t="shared" si="43"/>
        <v>2948</v>
      </c>
    </row>
    <row r="2152" spans="12:13">
      <c r="L2152">
        <v>14056</v>
      </c>
      <c r="M2152">
        <f t="shared" si="43"/>
        <v>3056</v>
      </c>
    </row>
    <row r="2153" spans="12:13">
      <c r="L2153">
        <v>13968</v>
      </c>
      <c r="M2153">
        <f t="shared" si="43"/>
        <v>2968</v>
      </c>
    </row>
    <row r="2154" spans="12:13">
      <c r="L2154">
        <v>14028</v>
      </c>
      <c r="M2154">
        <f t="shared" si="43"/>
        <v>3028</v>
      </c>
    </row>
    <row r="2155" spans="12:13">
      <c r="L2155">
        <v>13856</v>
      </c>
      <c r="M2155">
        <f t="shared" si="43"/>
        <v>2856</v>
      </c>
    </row>
    <row r="2156" spans="12:13">
      <c r="L2156">
        <v>14000</v>
      </c>
      <c r="M2156">
        <f t="shared" si="43"/>
        <v>3000</v>
      </c>
    </row>
    <row r="2157" spans="12:13">
      <c r="L2157">
        <v>13944</v>
      </c>
      <c r="M2157">
        <f t="shared" si="43"/>
        <v>2944</v>
      </c>
    </row>
    <row r="2158" spans="12:13">
      <c r="L2158">
        <v>14088</v>
      </c>
      <c r="M2158">
        <f t="shared" si="43"/>
        <v>3088</v>
      </c>
    </row>
    <row r="2159" spans="12:13">
      <c r="L2159">
        <v>13948</v>
      </c>
      <c r="M2159">
        <f t="shared" si="43"/>
        <v>2948</v>
      </c>
    </row>
    <row r="2160" spans="12:13">
      <c r="L2160">
        <v>13988</v>
      </c>
      <c r="M2160">
        <f t="shared" si="43"/>
        <v>2988</v>
      </c>
    </row>
    <row r="2161" spans="12:13">
      <c r="L2161">
        <v>13980</v>
      </c>
      <c r="M2161">
        <f t="shared" si="43"/>
        <v>2980</v>
      </c>
    </row>
    <row r="2162" spans="12:13">
      <c r="L2162">
        <v>13992</v>
      </c>
      <c r="M2162">
        <f t="shared" si="43"/>
        <v>2992</v>
      </c>
    </row>
    <row r="2163" spans="12:13">
      <c r="L2163">
        <v>13880</v>
      </c>
      <c r="M2163">
        <f t="shared" si="43"/>
        <v>2880</v>
      </c>
    </row>
    <row r="2164" spans="12:13">
      <c r="L2164">
        <v>13952</v>
      </c>
      <c r="M2164">
        <f t="shared" si="43"/>
        <v>2952</v>
      </c>
    </row>
    <row r="2165" spans="12:13">
      <c r="L2165">
        <v>14040</v>
      </c>
      <c r="M2165">
        <f t="shared" si="43"/>
        <v>3040</v>
      </c>
    </row>
    <row r="2166" spans="12:13">
      <c r="L2166">
        <v>13952</v>
      </c>
      <c r="M2166">
        <f t="shared" si="43"/>
        <v>2952</v>
      </c>
    </row>
    <row r="2167" spans="12:13">
      <c r="L2167">
        <v>13940</v>
      </c>
      <c r="M2167">
        <f t="shared" si="43"/>
        <v>2940</v>
      </c>
    </row>
    <row r="2168" spans="12:13">
      <c r="L2168">
        <v>13944</v>
      </c>
      <c r="M2168">
        <f t="shared" si="43"/>
        <v>2944</v>
      </c>
    </row>
    <row r="2169" spans="12:13">
      <c r="L2169">
        <v>13984</v>
      </c>
      <c r="M2169">
        <f t="shared" si="43"/>
        <v>2984</v>
      </c>
    </row>
    <row r="2170" spans="12:13">
      <c r="L2170">
        <v>14028</v>
      </c>
      <c r="M2170">
        <f t="shared" si="43"/>
        <v>3028</v>
      </c>
    </row>
    <row r="2171" spans="12:13">
      <c r="L2171">
        <v>14144</v>
      </c>
      <c r="M2171">
        <f t="shared" si="43"/>
        <v>3144</v>
      </c>
    </row>
    <row r="2172" spans="12:13">
      <c r="L2172">
        <v>14028</v>
      </c>
      <c r="M2172">
        <f t="shared" si="43"/>
        <v>3028</v>
      </c>
    </row>
    <row r="2173" spans="12:13">
      <c r="L2173">
        <v>13944</v>
      </c>
      <c r="M2173">
        <f t="shared" si="43"/>
        <v>2944</v>
      </c>
    </row>
    <row r="2174" spans="12:13">
      <c r="L2174">
        <v>14024</v>
      </c>
      <c r="M2174">
        <f t="shared" si="43"/>
        <v>3024</v>
      </c>
    </row>
    <row r="2175" spans="12:13">
      <c r="L2175">
        <v>13932</v>
      </c>
      <c r="M2175">
        <f t="shared" si="43"/>
        <v>2932</v>
      </c>
    </row>
    <row r="2176" spans="12:13">
      <c r="L2176">
        <v>14044</v>
      </c>
      <c r="M2176">
        <f t="shared" si="43"/>
        <v>3044</v>
      </c>
    </row>
    <row r="2177" spans="12:13">
      <c r="L2177">
        <v>13996</v>
      </c>
      <c r="M2177">
        <f t="shared" si="43"/>
        <v>2996</v>
      </c>
    </row>
    <row r="2178" spans="12:13">
      <c r="L2178">
        <v>13940</v>
      </c>
      <c r="M2178">
        <f t="shared" si="43"/>
        <v>2940</v>
      </c>
    </row>
    <row r="2179" spans="12:13">
      <c r="L2179">
        <v>13908</v>
      </c>
      <c r="M2179">
        <f t="shared" si="43"/>
        <v>2908</v>
      </c>
    </row>
    <row r="2180" spans="12:13">
      <c r="L2180">
        <v>13956</v>
      </c>
      <c r="M2180">
        <f t="shared" si="43"/>
        <v>2956</v>
      </c>
    </row>
    <row r="2181" spans="12:13">
      <c r="L2181">
        <v>13952</v>
      </c>
      <c r="M2181">
        <f t="shared" si="43"/>
        <v>2952</v>
      </c>
    </row>
    <row r="2182" spans="12:13">
      <c r="L2182">
        <v>14016</v>
      </c>
      <c r="M2182">
        <f t="shared" si="43"/>
        <v>3016</v>
      </c>
    </row>
    <row r="2183" spans="12:13">
      <c r="L2183">
        <v>13988</v>
      </c>
      <c r="M2183">
        <f t="shared" si="43"/>
        <v>2988</v>
      </c>
    </row>
    <row r="2184" spans="12:13">
      <c r="L2184">
        <v>13988</v>
      </c>
      <c r="M2184">
        <f t="shared" si="43"/>
        <v>2988</v>
      </c>
    </row>
    <row r="2185" spans="12:13">
      <c r="L2185">
        <v>13800</v>
      </c>
      <c r="M2185">
        <f t="shared" si="43"/>
        <v>2800</v>
      </c>
    </row>
    <row r="2186" spans="12:13">
      <c r="L2186">
        <v>13996</v>
      </c>
      <c r="M2186">
        <f t="shared" si="43"/>
        <v>2996</v>
      </c>
    </row>
    <row r="2187" spans="12:13">
      <c r="L2187">
        <v>13836</v>
      </c>
      <c r="M2187">
        <f t="shared" si="43"/>
        <v>2836</v>
      </c>
    </row>
    <row r="2188" spans="12:13">
      <c r="L2188">
        <v>13912</v>
      </c>
      <c r="M2188">
        <f t="shared" si="43"/>
        <v>2912</v>
      </c>
    </row>
    <row r="2189" spans="12:13">
      <c r="L2189">
        <v>13804</v>
      </c>
      <c r="M2189">
        <f t="shared" ref="M2189:M2252" si="44">L2189-11000</f>
        <v>2804</v>
      </c>
    </row>
    <row r="2190" spans="12:13">
      <c r="L2190">
        <v>13980</v>
      </c>
      <c r="M2190">
        <f t="shared" si="44"/>
        <v>2980</v>
      </c>
    </row>
    <row r="2191" spans="12:13">
      <c r="L2191">
        <v>13960</v>
      </c>
      <c r="M2191">
        <f t="shared" si="44"/>
        <v>2960</v>
      </c>
    </row>
    <row r="2192" spans="12:13">
      <c r="L2192">
        <v>14060</v>
      </c>
      <c r="M2192">
        <f t="shared" si="44"/>
        <v>3060</v>
      </c>
    </row>
    <row r="2193" spans="12:13">
      <c r="L2193">
        <v>13904</v>
      </c>
      <c r="M2193">
        <f t="shared" si="44"/>
        <v>2904</v>
      </c>
    </row>
    <row r="2194" spans="12:13">
      <c r="L2194">
        <v>13960</v>
      </c>
      <c r="M2194">
        <f t="shared" si="44"/>
        <v>2960</v>
      </c>
    </row>
    <row r="2195" spans="12:13">
      <c r="L2195">
        <v>13996</v>
      </c>
      <c r="M2195">
        <f t="shared" si="44"/>
        <v>2996</v>
      </c>
    </row>
    <row r="2196" spans="12:13">
      <c r="L2196">
        <v>14144</v>
      </c>
      <c r="M2196">
        <f t="shared" si="44"/>
        <v>3144</v>
      </c>
    </row>
    <row r="2197" spans="12:13">
      <c r="L2197">
        <v>14064</v>
      </c>
      <c r="M2197">
        <f t="shared" si="44"/>
        <v>3064</v>
      </c>
    </row>
    <row r="2198" spans="12:13">
      <c r="L2198">
        <v>14132</v>
      </c>
      <c r="M2198">
        <f t="shared" si="44"/>
        <v>3132</v>
      </c>
    </row>
    <row r="2199" spans="12:13">
      <c r="L2199">
        <v>13968</v>
      </c>
      <c r="M2199">
        <f t="shared" si="44"/>
        <v>2968</v>
      </c>
    </row>
    <row r="2200" spans="12:13">
      <c r="L2200">
        <v>14076</v>
      </c>
      <c r="M2200">
        <f t="shared" si="44"/>
        <v>3076</v>
      </c>
    </row>
    <row r="2201" spans="12:13">
      <c r="L2201">
        <v>14000</v>
      </c>
      <c r="M2201">
        <f t="shared" si="44"/>
        <v>3000</v>
      </c>
    </row>
    <row r="2202" spans="12:13">
      <c r="L2202">
        <v>14068</v>
      </c>
      <c r="M2202">
        <f t="shared" si="44"/>
        <v>3068</v>
      </c>
    </row>
    <row r="2203" spans="12:13">
      <c r="L2203">
        <v>13920</v>
      </c>
      <c r="M2203">
        <f t="shared" si="44"/>
        <v>2920</v>
      </c>
    </row>
    <row r="2204" spans="12:13">
      <c r="L2204">
        <v>13972</v>
      </c>
      <c r="M2204">
        <f t="shared" si="44"/>
        <v>2972</v>
      </c>
    </row>
    <row r="2205" spans="12:13">
      <c r="L2205">
        <v>13916</v>
      </c>
      <c r="M2205">
        <f t="shared" si="44"/>
        <v>2916</v>
      </c>
    </row>
    <row r="2206" spans="12:13">
      <c r="L2206">
        <v>13992</v>
      </c>
      <c r="M2206">
        <f t="shared" si="44"/>
        <v>2992</v>
      </c>
    </row>
    <row r="2207" spans="12:13">
      <c r="L2207">
        <v>14012</v>
      </c>
      <c r="M2207">
        <f t="shared" si="44"/>
        <v>3012</v>
      </c>
    </row>
    <row r="2208" spans="12:13">
      <c r="L2208">
        <v>13996</v>
      </c>
      <c r="M2208">
        <f t="shared" si="44"/>
        <v>2996</v>
      </c>
    </row>
    <row r="2209" spans="12:13">
      <c r="L2209">
        <v>13980</v>
      </c>
      <c r="M2209">
        <f t="shared" si="44"/>
        <v>2980</v>
      </c>
    </row>
    <row r="2210" spans="12:13">
      <c r="L2210">
        <v>13900</v>
      </c>
      <c r="M2210">
        <f t="shared" si="44"/>
        <v>2900</v>
      </c>
    </row>
    <row r="2211" spans="12:13">
      <c r="L2211">
        <v>13920</v>
      </c>
      <c r="M2211">
        <f t="shared" si="44"/>
        <v>2920</v>
      </c>
    </row>
    <row r="2212" spans="12:13">
      <c r="L2212">
        <v>14012</v>
      </c>
      <c r="M2212">
        <f t="shared" si="44"/>
        <v>3012</v>
      </c>
    </row>
    <row r="2213" spans="12:13">
      <c r="L2213">
        <v>14088</v>
      </c>
      <c r="M2213">
        <f t="shared" si="44"/>
        <v>3088</v>
      </c>
    </row>
    <row r="2214" spans="12:13">
      <c r="L2214">
        <v>13960</v>
      </c>
      <c r="M2214">
        <f t="shared" si="44"/>
        <v>2960</v>
      </c>
    </row>
    <row r="2215" spans="12:13">
      <c r="L2215">
        <v>13860</v>
      </c>
      <c r="M2215">
        <f t="shared" si="44"/>
        <v>2860</v>
      </c>
    </row>
    <row r="2216" spans="12:13">
      <c r="L2216">
        <v>14016</v>
      </c>
      <c r="M2216">
        <f t="shared" si="44"/>
        <v>3016</v>
      </c>
    </row>
    <row r="2217" spans="12:13">
      <c r="L2217">
        <v>13964</v>
      </c>
      <c r="M2217">
        <f t="shared" si="44"/>
        <v>2964</v>
      </c>
    </row>
    <row r="2218" spans="12:13">
      <c r="L2218">
        <v>14104</v>
      </c>
      <c r="M2218">
        <f t="shared" si="44"/>
        <v>3104</v>
      </c>
    </row>
    <row r="2219" spans="12:13">
      <c r="L2219">
        <v>13996</v>
      </c>
      <c r="M2219">
        <f t="shared" si="44"/>
        <v>2996</v>
      </c>
    </row>
    <row r="2220" spans="12:13">
      <c r="L2220">
        <v>14004</v>
      </c>
      <c r="M2220">
        <f t="shared" si="44"/>
        <v>3004</v>
      </c>
    </row>
    <row r="2221" spans="12:13">
      <c r="L2221">
        <v>13912</v>
      </c>
      <c r="M2221">
        <f t="shared" si="44"/>
        <v>2912</v>
      </c>
    </row>
    <row r="2222" spans="12:13">
      <c r="L2222">
        <v>13968</v>
      </c>
      <c r="M2222">
        <f t="shared" si="44"/>
        <v>2968</v>
      </c>
    </row>
    <row r="2223" spans="12:13">
      <c r="L2223">
        <v>14008</v>
      </c>
      <c r="M2223">
        <f t="shared" si="44"/>
        <v>3008</v>
      </c>
    </row>
    <row r="2224" spans="12:13">
      <c r="L2224">
        <v>14024</v>
      </c>
      <c r="M2224">
        <f t="shared" si="44"/>
        <v>3024</v>
      </c>
    </row>
    <row r="2225" spans="12:13">
      <c r="L2225">
        <v>13988</v>
      </c>
      <c r="M2225">
        <f t="shared" si="44"/>
        <v>2988</v>
      </c>
    </row>
    <row r="2226" spans="12:13">
      <c r="L2226">
        <v>13936</v>
      </c>
      <c r="M2226">
        <f t="shared" si="44"/>
        <v>2936</v>
      </c>
    </row>
    <row r="2227" spans="12:13">
      <c r="L2227">
        <v>13896</v>
      </c>
      <c r="M2227">
        <f t="shared" si="44"/>
        <v>2896</v>
      </c>
    </row>
    <row r="2228" spans="12:13">
      <c r="L2228">
        <v>13964</v>
      </c>
      <c r="M2228">
        <f t="shared" si="44"/>
        <v>2964</v>
      </c>
    </row>
    <row r="2229" spans="12:13">
      <c r="L2229">
        <v>14032</v>
      </c>
      <c r="M2229">
        <f t="shared" si="44"/>
        <v>3032</v>
      </c>
    </row>
    <row r="2230" spans="12:13">
      <c r="L2230">
        <v>14096</v>
      </c>
      <c r="M2230">
        <f t="shared" si="44"/>
        <v>3096</v>
      </c>
    </row>
    <row r="2231" spans="12:13">
      <c r="L2231">
        <v>13956</v>
      </c>
      <c r="M2231">
        <f t="shared" si="44"/>
        <v>2956</v>
      </c>
    </row>
    <row r="2232" spans="12:13">
      <c r="L2232">
        <v>14112</v>
      </c>
      <c r="M2232">
        <f t="shared" si="44"/>
        <v>3112</v>
      </c>
    </row>
    <row r="2233" spans="12:13">
      <c r="L2233">
        <v>13900</v>
      </c>
      <c r="M2233">
        <f t="shared" si="44"/>
        <v>2900</v>
      </c>
    </row>
    <row r="2234" spans="12:13">
      <c r="L2234">
        <v>14132</v>
      </c>
      <c r="M2234">
        <f t="shared" si="44"/>
        <v>3132</v>
      </c>
    </row>
    <row r="2235" spans="12:13">
      <c r="L2235">
        <v>13936</v>
      </c>
      <c r="M2235">
        <f t="shared" si="44"/>
        <v>2936</v>
      </c>
    </row>
    <row r="2236" spans="12:13">
      <c r="L2236">
        <v>14024</v>
      </c>
      <c r="M2236">
        <f t="shared" si="44"/>
        <v>3024</v>
      </c>
    </row>
    <row r="2237" spans="12:13">
      <c r="L2237">
        <v>14016</v>
      </c>
      <c r="M2237">
        <f t="shared" si="44"/>
        <v>3016</v>
      </c>
    </row>
    <row r="2238" spans="12:13">
      <c r="L2238">
        <v>14024</v>
      </c>
      <c r="M2238">
        <f t="shared" si="44"/>
        <v>3024</v>
      </c>
    </row>
    <row r="2239" spans="12:13">
      <c r="L2239">
        <v>13996</v>
      </c>
      <c r="M2239">
        <f t="shared" si="44"/>
        <v>2996</v>
      </c>
    </row>
    <row r="2240" spans="12:13">
      <c r="L2240">
        <v>14116</v>
      </c>
      <c r="M2240">
        <f t="shared" si="44"/>
        <v>3116</v>
      </c>
    </row>
    <row r="2241" spans="12:13">
      <c r="L2241">
        <v>13952</v>
      </c>
      <c r="M2241">
        <f t="shared" si="44"/>
        <v>2952</v>
      </c>
    </row>
    <row r="2242" spans="12:13">
      <c r="L2242">
        <v>14028</v>
      </c>
      <c r="M2242">
        <f t="shared" si="44"/>
        <v>3028</v>
      </c>
    </row>
    <row r="2243" spans="12:13">
      <c r="L2243">
        <v>13960</v>
      </c>
      <c r="M2243">
        <f t="shared" si="44"/>
        <v>2960</v>
      </c>
    </row>
    <row r="2244" spans="12:13">
      <c r="L2244">
        <v>14124</v>
      </c>
      <c r="M2244">
        <f t="shared" si="44"/>
        <v>3124</v>
      </c>
    </row>
    <row r="2245" spans="12:13">
      <c r="L2245">
        <v>13932</v>
      </c>
      <c r="M2245">
        <f t="shared" si="44"/>
        <v>2932</v>
      </c>
    </row>
    <row r="2246" spans="12:13">
      <c r="L2246">
        <v>14024</v>
      </c>
      <c r="M2246">
        <f t="shared" si="44"/>
        <v>3024</v>
      </c>
    </row>
    <row r="2247" spans="12:13">
      <c r="L2247">
        <v>14020</v>
      </c>
      <c r="M2247">
        <f t="shared" si="44"/>
        <v>3020</v>
      </c>
    </row>
    <row r="2248" spans="12:13">
      <c r="L2248">
        <v>13936</v>
      </c>
      <c r="M2248">
        <f t="shared" si="44"/>
        <v>2936</v>
      </c>
    </row>
    <row r="2249" spans="12:13">
      <c r="L2249">
        <v>14040</v>
      </c>
      <c r="M2249">
        <f t="shared" si="44"/>
        <v>3040</v>
      </c>
    </row>
    <row r="2250" spans="12:13">
      <c r="L2250">
        <v>14008</v>
      </c>
      <c r="M2250">
        <f t="shared" si="44"/>
        <v>3008</v>
      </c>
    </row>
    <row r="2251" spans="12:13">
      <c r="L2251">
        <v>13976</v>
      </c>
      <c r="M2251">
        <f t="shared" si="44"/>
        <v>2976</v>
      </c>
    </row>
    <row r="2252" spans="12:13">
      <c r="L2252">
        <v>14108</v>
      </c>
      <c r="M2252">
        <f t="shared" si="44"/>
        <v>3108</v>
      </c>
    </row>
    <row r="2253" spans="12:13">
      <c r="L2253">
        <v>14024</v>
      </c>
      <c r="M2253">
        <f t="shared" ref="M2253:M2316" si="45">L2253-11000</f>
        <v>3024</v>
      </c>
    </row>
    <row r="2254" spans="12:13">
      <c r="L2254">
        <v>14032</v>
      </c>
      <c r="M2254">
        <f t="shared" si="45"/>
        <v>3032</v>
      </c>
    </row>
    <row r="2255" spans="12:13">
      <c r="L2255">
        <v>14044</v>
      </c>
      <c r="M2255">
        <f t="shared" si="45"/>
        <v>3044</v>
      </c>
    </row>
    <row r="2256" spans="12:13">
      <c r="L2256">
        <v>14112</v>
      </c>
      <c r="M2256">
        <f t="shared" si="45"/>
        <v>3112</v>
      </c>
    </row>
    <row r="2257" spans="12:13">
      <c r="L2257">
        <v>14036</v>
      </c>
      <c r="M2257">
        <f t="shared" si="45"/>
        <v>3036</v>
      </c>
    </row>
    <row r="2258" spans="12:13">
      <c r="L2258">
        <v>14124</v>
      </c>
      <c r="M2258">
        <f t="shared" si="45"/>
        <v>3124</v>
      </c>
    </row>
    <row r="2259" spans="12:13">
      <c r="L2259">
        <v>13964</v>
      </c>
      <c r="M2259">
        <f t="shared" si="45"/>
        <v>2964</v>
      </c>
    </row>
    <row r="2260" spans="12:13">
      <c r="L2260">
        <v>14100</v>
      </c>
      <c r="M2260">
        <f t="shared" si="45"/>
        <v>3100</v>
      </c>
    </row>
    <row r="2261" spans="12:13">
      <c r="L2261">
        <v>14020</v>
      </c>
      <c r="M2261">
        <f t="shared" si="45"/>
        <v>3020</v>
      </c>
    </row>
    <row r="2262" spans="12:13">
      <c r="L2262">
        <v>14220</v>
      </c>
      <c r="M2262">
        <f t="shared" si="45"/>
        <v>3220</v>
      </c>
    </row>
    <row r="2263" spans="12:13">
      <c r="L2263">
        <v>14016</v>
      </c>
      <c r="M2263">
        <f t="shared" si="45"/>
        <v>3016</v>
      </c>
    </row>
    <row r="2264" spans="12:13">
      <c r="L2264">
        <v>14252</v>
      </c>
      <c r="M2264">
        <f t="shared" si="45"/>
        <v>3252</v>
      </c>
    </row>
    <row r="2265" spans="12:13">
      <c r="L2265">
        <v>14132</v>
      </c>
      <c r="M2265">
        <f t="shared" si="45"/>
        <v>3132</v>
      </c>
    </row>
    <row r="2266" spans="12:13">
      <c r="L2266">
        <v>14216</v>
      </c>
      <c r="M2266">
        <f t="shared" si="45"/>
        <v>3216</v>
      </c>
    </row>
    <row r="2267" spans="12:13">
      <c r="L2267">
        <v>14208</v>
      </c>
      <c r="M2267">
        <f t="shared" si="45"/>
        <v>3208</v>
      </c>
    </row>
    <row r="2268" spans="12:13">
      <c r="L2268">
        <v>14104</v>
      </c>
      <c r="M2268">
        <f t="shared" si="45"/>
        <v>3104</v>
      </c>
    </row>
    <row r="2269" spans="12:13">
      <c r="L2269">
        <v>14152</v>
      </c>
      <c r="M2269">
        <f t="shared" si="45"/>
        <v>3152</v>
      </c>
    </row>
    <row r="2270" spans="12:13">
      <c r="L2270">
        <v>14116</v>
      </c>
      <c r="M2270">
        <f t="shared" si="45"/>
        <v>3116</v>
      </c>
    </row>
    <row r="2271" spans="12:13">
      <c r="L2271">
        <v>13888</v>
      </c>
      <c r="M2271">
        <f t="shared" si="45"/>
        <v>2888</v>
      </c>
    </row>
    <row r="2272" spans="12:13">
      <c r="L2272">
        <v>13764</v>
      </c>
      <c r="M2272">
        <f t="shared" si="45"/>
        <v>2764</v>
      </c>
    </row>
    <row r="2273" spans="12:13">
      <c r="L2273">
        <v>13560</v>
      </c>
      <c r="M2273">
        <f t="shared" si="45"/>
        <v>2560</v>
      </c>
    </row>
    <row r="2274" spans="12:13">
      <c r="L2274">
        <v>13416</v>
      </c>
      <c r="M2274">
        <f t="shared" si="45"/>
        <v>2416</v>
      </c>
    </row>
    <row r="2275" spans="12:13">
      <c r="L2275">
        <v>13148</v>
      </c>
      <c r="M2275">
        <f t="shared" si="45"/>
        <v>2148</v>
      </c>
    </row>
    <row r="2276" spans="12:13">
      <c r="L2276">
        <v>13076</v>
      </c>
      <c r="M2276">
        <f t="shared" si="45"/>
        <v>2076</v>
      </c>
    </row>
    <row r="2277" spans="12:13">
      <c r="L2277">
        <v>12784</v>
      </c>
      <c r="M2277">
        <f t="shared" si="45"/>
        <v>1784</v>
      </c>
    </row>
    <row r="2278" spans="12:13">
      <c r="L2278">
        <v>12664</v>
      </c>
      <c r="M2278">
        <f t="shared" si="45"/>
        <v>1664</v>
      </c>
    </row>
    <row r="2279" spans="12:13">
      <c r="L2279">
        <v>12572</v>
      </c>
      <c r="M2279">
        <f t="shared" si="45"/>
        <v>1572</v>
      </c>
    </row>
    <row r="2280" spans="12:13">
      <c r="L2280">
        <v>12476</v>
      </c>
      <c r="M2280">
        <f t="shared" si="45"/>
        <v>1476</v>
      </c>
    </row>
    <row r="2281" spans="12:13">
      <c r="L2281">
        <v>12324</v>
      </c>
      <c r="M2281">
        <f t="shared" si="45"/>
        <v>1324</v>
      </c>
    </row>
    <row r="2282" spans="12:13">
      <c r="L2282">
        <v>12324</v>
      </c>
      <c r="M2282">
        <f t="shared" si="45"/>
        <v>1324</v>
      </c>
    </row>
    <row r="2283" spans="12:13">
      <c r="L2283">
        <v>12140</v>
      </c>
      <c r="M2283">
        <f t="shared" si="45"/>
        <v>1140</v>
      </c>
    </row>
    <row r="2284" spans="12:13">
      <c r="L2284">
        <v>12168</v>
      </c>
      <c r="M2284">
        <f t="shared" si="45"/>
        <v>1168</v>
      </c>
    </row>
    <row r="2285" spans="12:13">
      <c r="L2285">
        <v>12056</v>
      </c>
      <c r="M2285">
        <f t="shared" si="45"/>
        <v>1056</v>
      </c>
    </row>
    <row r="2286" spans="12:13">
      <c r="L2286">
        <v>12000</v>
      </c>
      <c r="M2286">
        <f t="shared" si="45"/>
        <v>1000</v>
      </c>
    </row>
    <row r="2287" spans="12:13">
      <c r="L2287">
        <v>11880</v>
      </c>
      <c r="M2287">
        <f t="shared" si="45"/>
        <v>880</v>
      </c>
    </row>
    <row r="2288" spans="12:13">
      <c r="L2288">
        <v>11972</v>
      </c>
      <c r="M2288">
        <f t="shared" si="45"/>
        <v>972</v>
      </c>
    </row>
    <row r="2289" spans="12:13">
      <c r="L2289">
        <v>11824</v>
      </c>
      <c r="M2289">
        <f t="shared" si="45"/>
        <v>824</v>
      </c>
    </row>
    <row r="2290" spans="12:13">
      <c r="L2290">
        <v>11776</v>
      </c>
      <c r="M2290">
        <f t="shared" si="45"/>
        <v>776</v>
      </c>
    </row>
    <row r="2291" spans="12:13">
      <c r="L2291">
        <v>11732</v>
      </c>
      <c r="M2291">
        <f t="shared" si="45"/>
        <v>732</v>
      </c>
    </row>
    <row r="2292" spans="12:13">
      <c r="L2292">
        <v>11720</v>
      </c>
      <c r="M2292">
        <f t="shared" si="45"/>
        <v>720</v>
      </c>
    </row>
    <row r="2293" spans="12:13">
      <c r="L2293">
        <v>11596</v>
      </c>
      <c r="M2293">
        <f t="shared" si="45"/>
        <v>596</v>
      </c>
    </row>
    <row r="2294" spans="12:13">
      <c r="L2294">
        <v>11664</v>
      </c>
      <c r="M2294">
        <f t="shared" si="45"/>
        <v>664</v>
      </c>
    </row>
    <row r="2295" spans="12:13">
      <c r="L2295">
        <v>11580</v>
      </c>
      <c r="M2295">
        <f t="shared" si="45"/>
        <v>580</v>
      </c>
    </row>
    <row r="2296" spans="12:13">
      <c r="L2296">
        <v>11616</v>
      </c>
      <c r="M2296">
        <f t="shared" si="45"/>
        <v>616</v>
      </c>
    </row>
    <row r="2297" spans="12:13">
      <c r="L2297">
        <v>11532</v>
      </c>
      <c r="M2297">
        <f t="shared" si="45"/>
        <v>532</v>
      </c>
    </row>
    <row r="2298" spans="12:13">
      <c r="L2298">
        <v>11532</v>
      </c>
      <c r="M2298">
        <f t="shared" si="45"/>
        <v>532</v>
      </c>
    </row>
    <row r="2299" spans="12:13">
      <c r="L2299">
        <v>11496</v>
      </c>
      <c r="M2299">
        <f t="shared" si="45"/>
        <v>496</v>
      </c>
    </row>
    <row r="2300" spans="12:13">
      <c r="L2300">
        <v>11520</v>
      </c>
      <c r="M2300">
        <f t="shared" si="45"/>
        <v>520</v>
      </c>
    </row>
    <row r="2301" spans="12:13">
      <c r="L2301">
        <v>11472</v>
      </c>
      <c r="M2301">
        <f t="shared" si="45"/>
        <v>472</v>
      </c>
    </row>
    <row r="2302" spans="12:13">
      <c r="L2302">
        <v>11580</v>
      </c>
      <c r="M2302">
        <f t="shared" si="45"/>
        <v>580</v>
      </c>
    </row>
    <row r="2303" spans="12:13">
      <c r="L2303">
        <v>11492</v>
      </c>
      <c r="M2303">
        <f t="shared" si="45"/>
        <v>492</v>
      </c>
    </row>
    <row r="2304" spans="12:13">
      <c r="L2304">
        <v>11496</v>
      </c>
      <c r="M2304">
        <f t="shared" si="45"/>
        <v>496</v>
      </c>
    </row>
    <row r="2305" spans="12:13">
      <c r="L2305">
        <v>11440</v>
      </c>
      <c r="M2305">
        <f t="shared" si="45"/>
        <v>440</v>
      </c>
    </row>
    <row r="2306" spans="12:13">
      <c r="L2306">
        <v>11500</v>
      </c>
      <c r="M2306">
        <f t="shared" si="45"/>
        <v>500</v>
      </c>
    </row>
    <row r="2307" spans="12:13">
      <c r="L2307">
        <v>11436</v>
      </c>
      <c r="M2307">
        <f t="shared" si="45"/>
        <v>436</v>
      </c>
    </row>
    <row r="2308" spans="12:13">
      <c r="L2308">
        <v>11472</v>
      </c>
      <c r="M2308">
        <f t="shared" si="45"/>
        <v>472</v>
      </c>
    </row>
    <row r="2309" spans="12:13">
      <c r="L2309">
        <v>11424</v>
      </c>
      <c r="M2309">
        <f t="shared" si="45"/>
        <v>424</v>
      </c>
    </row>
    <row r="2310" spans="12:13">
      <c r="L2310">
        <v>11504</v>
      </c>
      <c r="M2310">
        <f t="shared" si="45"/>
        <v>504</v>
      </c>
    </row>
    <row r="2311" spans="12:13">
      <c r="L2311">
        <v>11428</v>
      </c>
      <c r="M2311">
        <f t="shared" si="45"/>
        <v>428</v>
      </c>
    </row>
    <row r="2312" spans="12:13">
      <c r="L2312">
        <v>11464</v>
      </c>
      <c r="M2312">
        <f t="shared" si="45"/>
        <v>464</v>
      </c>
    </row>
    <row r="2313" spans="12:13">
      <c r="L2313">
        <v>11428</v>
      </c>
      <c r="M2313">
        <f t="shared" si="45"/>
        <v>428</v>
      </c>
    </row>
    <row r="2314" spans="12:13">
      <c r="L2314">
        <v>11440</v>
      </c>
      <c r="M2314">
        <f t="shared" si="45"/>
        <v>440</v>
      </c>
    </row>
    <row r="2315" spans="12:13">
      <c r="L2315">
        <v>11404</v>
      </c>
      <c r="M2315">
        <f t="shared" si="45"/>
        <v>404</v>
      </c>
    </row>
    <row r="2316" spans="12:13">
      <c r="L2316">
        <v>11488</v>
      </c>
      <c r="M2316">
        <f t="shared" si="45"/>
        <v>488</v>
      </c>
    </row>
    <row r="2317" spans="12:13">
      <c r="L2317">
        <v>11392</v>
      </c>
      <c r="M2317">
        <f t="shared" ref="M2317:M2380" si="46">L2317-11000</f>
        <v>392</v>
      </c>
    </row>
    <row r="2318" spans="12:13">
      <c r="L2318">
        <v>11472</v>
      </c>
      <c r="M2318">
        <f t="shared" si="46"/>
        <v>472</v>
      </c>
    </row>
    <row r="2319" spans="12:13">
      <c r="L2319">
        <v>11424</v>
      </c>
      <c r="M2319">
        <f t="shared" si="46"/>
        <v>424</v>
      </c>
    </row>
    <row r="2320" spans="12:13">
      <c r="L2320">
        <v>11396</v>
      </c>
      <c r="M2320">
        <f t="shared" si="46"/>
        <v>396</v>
      </c>
    </row>
    <row r="2321" spans="12:13">
      <c r="L2321">
        <v>11380</v>
      </c>
      <c r="M2321">
        <f t="shared" si="46"/>
        <v>380</v>
      </c>
    </row>
    <row r="2322" spans="12:13">
      <c r="L2322">
        <v>11428</v>
      </c>
      <c r="M2322">
        <f t="shared" si="46"/>
        <v>428</v>
      </c>
    </row>
    <row r="2323" spans="12:13">
      <c r="L2323">
        <v>11316</v>
      </c>
      <c r="M2323">
        <f t="shared" si="46"/>
        <v>316</v>
      </c>
    </row>
    <row r="2324" spans="12:13">
      <c r="L2324">
        <v>11440</v>
      </c>
      <c r="M2324">
        <f t="shared" si="46"/>
        <v>440</v>
      </c>
    </row>
    <row r="2325" spans="12:13">
      <c r="L2325">
        <v>11344</v>
      </c>
      <c r="M2325">
        <f t="shared" si="46"/>
        <v>344</v>
      </c>
    </row>
    <row r="2326" spans="12:13">
      <c r="L2326">
        <v>11464</v>
      </c>
      <c r="M2326">
        <f t="shared" si="46"/>
        <v>464</v>
      </c>
    </row>
    <row r="2327" spans="12:13">
      <c r="L2327">
        <v>11372</v>
      </c>
      <c r="M2327">
        <f t="shared" si="46"/>
        <v>372</v>
      </c>
    </row>
    <row r="2328" spans="12:13">
      <c r="L2328">
        <v>11412</v>
      </c>
      <c r="M2328">
        <f t="shared" si="46"/>
        <v>412</v>
      </c>
    </row>
    <row r="2329" spans="12:13">
      <c r="L2329">
        <v>11384</v>
      </c>
      <c r="M2329">
        <f t="shared" si="46"/>
        <v>384</v>
      </c>
    </row>
    <row r="2330" spans="12:13">
      <c r="L2330">
        <v>11440</v>
      </c>
      <c r="M2330">
        <f t="shared" si="46"/>
        <v>440</v>
      </c>
    </row>
    <row r="2331" spans="12:13">
      <c r="L2331">
        <v>11372</v>
      </c>
      <c r="M2331">
        <f t="shared" si="46"/>
        <v>372</v>
      </c>
    </row>
    <row r="2332" spans="12:13">
      <c r="L2332">
        <v>11472</v>
      </c>
      <c r="M2332">
        <f t="shared" si="46"/>
        <v>472</v>
      </c>
    </row>
    <row r="2333" spans="12:13">
      <c r="L2333">
        <v>11396</v>
      </c>
      <c r="M2333">
        <f t="shared" si="46"/>
        <v>396</v>
      </c>
    </row>
    <row r="2334" spans="12:13">
      <c r="L2334">
        <v>11480</v>
      </c>
      <c r="M2334">
        <f t="shared" si="46"/>
        <v>480</v>
      </c>
    </row>
    <row r="2335" spans="12:13">
      <c r="L2335">
        <v>11412</v>
      </c>
      <c r="M2335">
        <f t="shared" si="46"/>
        <v>412</v>
      </c>
    </row>
    <row r="2336" spans="12:13">
      <c r="L2336">
        <v>11452</v>
      </c>
      <c r="M2336">
        <f t="shared" si="46"/>
        <v>452</v>
      </c>
    </row>
    <row r="2337" spans="12:13">
      <c r="L2337">
        <v>11368</v>
      </c>
      <c r="M2337">
        <f t="shared" si="46"/>
        <v>368</v>
      </c>
    </row>
    <row r="2338" spans="12:13">
      <c r="L2338">
        <v>11424</v>
      </c>
      <c r="M2338">
        <f t="shared" si="46"/>
        <v>424</v>
      </c>
    </row>
    <row r="2339" spans="12:13">
      <c r="L2339">
        <v>11424</v>
      </c>
      <c r="M2339">
        <f t="shared" si="46"/>
        <v>424</v>
      </c>
    </row>
    <row r="2340" spans="12:13">
      <c r="L2340">
        <v>11436</v>
      </c>
      <c r="M2340">
        <f t="shared" si="46"/>
        <v>436</v>
      </c>
    </row>
    <row r="2341" spans="12:13">
      <c r="L2341">
        <v>11372</v>
      </c>
      <c r="M2341">
        <f t="shared" si="46"/>
        <v>372</v>
      </c>
    </row>
    <row r="2342" spans="12:13">
      <c r="L2342">
        <v>11360</v>
      </c>
      <c r="M2342">
        <f t="shared" si="46"/>
        <v>360</v>
      </c>
    </row>
    <row r="2343" spans="12:13">
      <c r="L2343">
        <v>11392</v>
      </c>
      <c r="M2343">
        <f t="shared" si="46"/>
        <v>392</v>
      </c>
    </row>
    <row r="2344" spans="12:13">
      <c r="L2344">
        <v>11424</v>
      </c>
      <c r="M2344">
        <f t="shared" si="46"/>
        <v>424</v>
      </c>
    </row>
    <row r="2345" spans="12:13">
      <c r="L2345">
        <v>11384</v>
      </c>
      <c r="M2345">
        <f t="shared" si="46"/>
        <v>384</v>
      </c>
    </row>
    <row r="2346" spans="12:13">
      <c r="L2346">
        <v>11420</v>
      </c>
      <c r="M2346">
        <f t="shared" si="46"/>
        <v>420</v>
      </c>
    </row>
    <row r="2347" spans="12:13">
      <c r="L2347">
        <v>11352</v>
      </c>
      <c r="M2347">
        <f t="shared" si="46"/>
        <v>352</v>
      </c>
    </row>
    <row r="2348" spans="12:13">
      <c r="L2348">
        <v>11412</v>
      </c>
      <c r="M2348">
        <f t="shared" si="46"/>
        <v>412</v>
      </c>
    </row>
    <row r="2349" spans="12:13">
      <c r="L2349">
        <v>11412</v>
      </c>
      <c r="M2349">
        <f t="shared" si="46"/>
        <v>412</v>
      </c>
    </row>
    <row r="2350" spans="12:13">
      <c r="L2350">
        <v>11408</v>
      </c>
      <c r="M2350">
        <f t="shared" si="46"/>
        <v>408</v>
      </c>
    </row>
    <row r="2351" spans="12:13">
      <c r="L2351">
        <v>11396</v>
      </c>
      <c r="M2351">
        <f t="shared" si="46"/>
        <v>396</v>
      </c>
    </row>
    <row r="2352" spans="12:13">
      <c r="L2352">
        <v>11416</v>
      </c>
      <c r="M2352">
        <f t="shared" si="46"/>
        <v>416</v>
      </c>
    </row>
    <row r="2353" spans="12:13">
      <c r="L2353">
        <v>11360</v>
      </c>
      <c r="M2353">
        <f t="shared" si="46"/>
        <v>360</v>
      </c>
    </row>
    <row r="2354" spans="12:13">
      <c r="L2354">
        <v>11416</v>
      </c>
      <c r="M2354">
        <f t="shared" si="46"/>
        <v>416</v>
      </c>
    </row>
    <row r="2355" spans="12:13">
      <c r="L2355">
        <v>11384</v>
      </c>
      <c r="M2355">
        <f t="shared" si="46"/>
        <v>384</v>
      </c>
    </row>
    <row r="2356" spans="12:13">
      <c r="L2356">
        <v>11416</v>
      </c>
      <c r="M2356">
        <f t="shared" si="46"/>
        <v>416</v>
      </c>
    </row>
    <row r="2357" spans="12:13">
      <c r="L2357">
        <v>11384</v>
      </c>
      <c r="M2357">
        <f t="shared" si="46"/>
        <v>384</v>
      </c>
    </row>
    <row r="2358" spans="12:13">
      <c r="L2358">
        <v>11432</v>
      </c>
      <c r="M2358">
        <f t="shared" si="46"/>
        <v>432</v>
      </c>
    </row>
    <row r="2359" spans="12:13">
      <c r="L2359">
        <v>11412</v>
      </c>
      <c r="M2359">
        <f t="shared" si="46"/>
        <v>412</v>
      </c>
    </row>
    <row r="2360" spans="12:13">
      <c r="L2360">
        <v>11424</v>
      </c>
      <c r="M2360">
        <f t="shared" si="46"/>
        <v>424</v>
      </c>
    </row>
    <row r="2361" spans="12:13">
      <c r="L2361">
        <v>11344</v>
      </c>
      <c r="M2361">
        <f t="shared" si="46"/>
        <v>344</v>
      </c>
    </row>
    <row r="2362" spans="12:13">
      <c r="L2362">
        <v>11412</v>
      </c>
      <c r="M2362">
        <f t="shared" si="46"/>
        <v>412</v>
      </c>
    </row>
    <row r="2363" spans="12:13">
      <c r="L2363">
        <v>11380</v>
      </c>
      <c r="M2363">
        <f t="shared" si="46"/>
        <v>380</v>
      </c>
    </row>
    <row r="2364" spans="12:13">
      <c r="L2364">
        <v>11424</v>
      </c>
      <c r="M2364">
        <f t="shared" si="46"/>
        <v>424</v>
      </c>
    </row>
    <row r="2365" spans="12:13">
      <c r="L2365">
        <v>11392</v>
      </c>
      <c r="M2365">
        <f t="shared" si="46"/>
        <v>392</v>
      </c>
    </row>
    <row r="2366" spans="12:13">
      <c r="L2366">
        <v>11444</v>
      </c>
      <c r="M2366">
        <f t="shared" si="46"/>
        <v>444</v>
      </c>
    </row>
    <row r="2367" spans="12:13">
      <c r="L2367">
        <v>11368</v>
      </c>
      <c r="M2367">
        <f t="shared" si="46"/>
        <v>368</v>
      </c>
    </row>
    <row r="2368" spans="12:13">
      <c r="L2368">
        <v>11408</v>
      </c>
      <c r="M2368">
        <f t="shared" si="46"/>
        <v>408</v>
      </c>
    </row>
    <row r="2369" spans="12:13">
      <c r="L2369">
        <v>11368</v>
      </c>
      <c r="M2369">
        <f t="shared" si="46"/>
        <v>368</v>
      </c>
    </row>
    <row r="2370" spans="12:13">
      <c r="L2370">
        <v>11436</v>
      </c>
      <c r="M2370">
        <f t="shared" si="46"/>
        <v>436</v>
      </c>
    </row>
    <row r="2371" spans="12:13">
      <c r="L2371">
        <v>11352</v>
      </c>
      <c r="M2371">
        <f t="shared" si="46"/>
        <v>352</v>
      </c>
    </row>
    <row r="2372" spans="12:13">
      <c r="L2372">
        <v>11432</v>
      </c>
      <c r="M2372">
        <f t="shared" si="46"/>
        <v>432</v>
      </c>
    </row>
    <row r="2373" spans="12:13">
      <c r="L2373">
        <v>11332</v>
      </c>
      <c r="M2373">
        <f t="shared" si="46"/>
        <v>332</v>
      </c>
    </row>
    <row r="2374" spans="12:13">
      <c r="L2374">
        <v>11432</v>
      </c>
      <c r="M2374">
        <f t="shared" si="46"/>
        <v>432</v>
      </c>
    </row>
    <row r="2375" spans="12:13">
      <c r="L2375">
        <v>11420</v>
      </c>
      <c r="M2375">
        <f t="shared" si="46"/>
        <v>420</v>
      </c>
    </row>
    <row r="2376" spans="12:13">
      <c r="L2376">
        <v>11452</v>
      </c>
      <c r="M2376">
        <f t="shared" si="46"/>
        <v>452</v>
      </c>
    </row>
    <row r="2377" spans="12:13">
      <c r="L2377">
        <v>11396</v>
      </c>
      <c r="M2377">
        <f t="shared" si="46"/>
        <v>396</v>
      </c>
    </row>
    <row r="2378" spans="12:13">
      <c r="L2378">
        <v>11456</v>
      </c>
      <c r="M2378">
        <f t="shared" si="46"/>
        <v>456</v>
      </c>
    </row>
    <row r="2379" spans="12:13">
      <c r="L2379">
        <v>11356</v>
      </c>
      <c r="M2379">
        <f t="shared" si="46"/>
        <v>356</v>
      </c>
    </row>
    <row r="2380" spans="12:13">
      <c r="L2380">
        <v>11460</v>
      </c>
      <c r="M2380">
        <f t="shared" si="46"/>
        <v>460</v>
      </c>
    </row>
    <row r="2381" spans="12:13">
      <c r="L2381">
        <v>11348</v>
      </c>
      <c r="M2381">
        <f t="shared" ref="M2381:M2444" si="47">L2381-11000</f>
        <v>348</v>
      </c>
    </row>
    <row r="2382" spans="12:13">
      <c r="L2382">
        <v>11444</v>
      </c>
      <c r="M2382">
        <f t="shared" si="47"/>
        <v>444</v>
      </c>
    </row>
    <row r="2383" spans="12:13">
      <c r="L2383">
        <v>11380</v>
      </c>
      <c r="M2383">
        <f t="shared" si="47"/>
        <v>380</v>
      </c>
    </row>
    <row r="2384" spans="12:13">
      <c r="L2384">
        <v>11436</v>
      </c>
      <c r="M2384">
        <f t="shared" si="47"/>
        <v>436</v>
      </c>
    </row>
    <row r="2385" spans="12:13">
      <c r="L2385">
        <v>11372</v>
      </c>
      <c r="M2385">
        <f t="shared" si="47"/>
        <v>372</v>
      </c>
    </row>
    <row r="2386" spans="12:13">
      <c r="L2386">
        <v>11424</v>
      </c>
      <c r="M2386">
        <f t="shared" si="47"/>
        <v>424</v>
      </c>
    </row>
    <row r="2387" spans="12:13">
      <c r="L2387">
        <v>11420</v>
      </c>
      <c r="M2387">
        <f t="shared" si="47"/>
        <v>420</v>
      </c>
    </row>
    <row r="2388" spans="12:13">
      <c r="L2388">
        <v>11424</v>
      </c>
      <c r="M2388">
        <f t="shared" si="47"/>
        <v>424</v>
      </c>
    </row>
    <row r="2389" spans="12:13">
      <c r="L2389">
        <v>11396</v>
      </c>
      <c r="M2389">
        <f t="shared" si="47"/>
        <v>396</v>
      </c>
    </row>
    <row r="2390" spans="12:13">
      <c r="L2390">
        <v>11420</v>
      </c>
      <c r="M2390">
        <f t="shared" si="47"/>
        <v>420</v>
      </c>
    </row>
    <row r="2391" spans="12:13">
      <c r="L2391">
        <v>11364</v>
      </c>
      <c r="M2391">
        <f t="shared" si="47"/>
        <v>364</v>
      </c>
    </row>
    <row r="2392" spans="12:13">
      <c r="L2392">
        <v>11420</v>
      </c>
      <c r="M2392">
        <f t="shared" si="47"/>
        <v>420</v>
      </c>
    </row>
    <row r="2393" spans="12:13">
      <c r="L2393">
        <v>11372</v>
      </c>
      <c r="M2393">
        <f t="shared" si="47"/>
        <v>372</v>
      </c>
    </row>
    <row r="2394" spans="12:13">
      <c r="L2394">
        <v>11404</v>
      </c>
      <c r="M2394">
        <f t="shared" si="47"/>
        <v>404</v>
      </c>
    </row>
    <row r="2395" spans="12:13">
      <c r="L2395">
        <v>11420</v>
      </c>
      <c r="M2395">
        <f t="shared" si="47"/>
        <v>420</v>
      </c>
    </row>
    <row r="2396" spans="12:13">
      <c r="L2396">
        <v>11424</v>
      </c>
      <c r="M2396">
        <f t="shared" si="47"/>
        <v>424</v>
      </c>
    </row>
    <row r="2397" spans="12:13">
      <c r="L2397">
        <v>11388</v>
      </c>
      <c r="M2397">
        <f t="shared" si="47"/>
        <v>388</v>
      </c>
    </row>
    <row r="2398" spans="12:13">
      <c r="L2398">
        <v>11388</v>
      </c>
      <c r="M2398">
        <f t="shared" si="47"/>
        <v>388</v>
      </c>
    </row>
    <row r="2399" spans="12:13">
      <c r="L2399">
        <v>11420</v>
      </c>
      <c r="M2399">
        <f t="shared" si="47"/>
        <v>420</v>
      </c>
    </row>
    <row r="2400" spans="12:13">
      <c r="L2400">
        <v>11380</v>
      </c>
      <c r="M2400">
        <f t="shared" si="47"/>
        <v>380</v>
      </c>
    </row>
    <row r="2401" spans="12:13">
      <c r="L2401">
        <v>11384</v>
      </c>
      <c r="M2401">
        <f t="shared" si="47"/>
        <v>384</v>
      </c>
    </row>
    <row r="2402" spans="12:13">
      <c r="L2402">
        <v>11388</v>
      </c>
      <c r="M2402">
        <f t="shared" si="47"/>
        <v>388</v>
      </c>
    </row>
    <row r="2403" spans="12:13">
      <c r="L2403">
        <v>11336</v>
      </c>
      <c r="M2403">
        <f t="shared" si="47"/>
        <v>336</v>
      </c>
    </row>
    <row r="2404" spans="12:13">
      <c r="L2404">
        <v>11400</v>
      </c>
      <c r="M2404">
        <f t="shared" si="47"/>
        <v>400</v>
      </c>
    </row>
    <row r="2405" spans="12:13">
      <c r="L2405">
        <v>11380</v>
      </c>
      <c r="M2405">
        <f t="shared" si="47"/>
        <v>380</v>
      </c>
    </row>
    <row r="2406" spans="12:13">
      <c r="L2406">
        <v>11432</v>
      </c>
      <c r="M2406">
        <f t="shared" si="47"/>
        <v>432</v>
      </c>
    </row>
    <row r="2407" spans="12:13">
      <c r="L2407">
        <v>11376</v>
      </c>
      <c r="M2407">
        <f t="shared" si="47"/>
        <v>376</v>
      </c>
    </row>
    <row r="2408" spans="12:13">
      <c r="L2408">
        <v>11436</v>
      </c>
      <c r="M2408">
        <f t="shared" si="47"/>
        <v>436</v>
      </c>
    </row>
    <row r="2409" spans="12:13">
      <c r="L2409">
        <v>11368</v>
      </c>
      <c r="M2409">
        <f t="shared" si="47"/>
        <v>368</v>
      </c>
    </row>
    <row r="2410" spans="12:13">
      <c r="L2410">
        <v>11460</v>
      </c>
      <c r="M2410">
        <f t="shared" si="47"/>
        <v>460</v>
      </c>
    </row>
    <row r="2411" spans="12:13">
      <c r="L2411">
        <v>11400</v>
      </c>
      <c r="M2411">
        <f t="shared" si="47"/>
        <v>400</v>
      </c>
    </row>
    <row r="2412" spans="12:13">
      <c r="L2412">
        <v>11404</v>
      </c>
      <c r="M2412">
        <f t="shared" si="47"/>
        <v>404</v>
      </c>
    </row>
    <row r="2413" spans="12:13">
      <c r="L2413">
        <v>11356</v>
      </c>
      <c r="M2413">
        <f t="shared" si="47"/>
        <v>356</v>
      </c>
    </row>
    <row r="2414" spans="12:13">
      <c r="L2414">
        <v>11444</v>
      </c>
      <c r="M2414">
        <f t="shared" si="47"/>
        <v>444</v>
      </c>
    </row>
    <row r="2415" spans="12:13">
      <c r="L2415">
        <v>11376</v>
      </c>
      <c r="M2415">
        <f t="shared" si="47"/>
        <v>376</v>
      </c>
    </row>
    <row r="2416" spans="12:13">
      <c r="L2416">
        <v>11428</v>
      </c>
      <c r="M2416">
        <f t="shared" si="47"/>
        <v>428</v>
      </c>
    </row>
    <row r="2417" spans="12:13">
      <c r="L2417">
        <v>11396</v>
      </c>
      <c r="M2417">
        <f t="shared" si="47"/>
        <v>396</v>
      </c>
    </row>
    <row r="2418" spans="12:13">
      <c r="L2418">
        <v>11456</v>
      </c>
      <c r="M2418">
        <f t="shared" si="47"/>
        <v>456</v>
      </c>
    </row>
    <row r="2419" spans="12:13">
      <c r="L2419">
        <v>11344</v>
      </c>
      <c r="M2419">
        <f t="shared" si="47"/>
        <v>344</v>
      </c>
    </row>
    <row r="2420" spans="12:13">
      <c r="L2420">
        <v>11456</v>
      </c>
      <c r="M2420">
        <f t="shared" si="47"/>
        <v>456</v>
      </c>
    </row>
    <row r="2421" spans="12:13">
      <c r="L2421">
        <v>11376</v>
      </c>
      <c r="M2421">
        <f t="shared" si="47"/>
        <v>376</v>
      </c>
    </row>
    <row r="2422" spans="12:13">
      <c r="L2422">
        <v>11428</v>
      </c>
      <c r="M2422">
        <f t="shared" si="47"/>
        <v>428</v>
      </c>
    </row>
    <row r="2423" spans="12:13">
      <c r="L2423">
        <v>11356</v>
      </c>
      <c r="M2423">
        <f t="shared" si="47"/>
        <v>356</v>
      </c>
    </row>
    <row r="2424" spans="12:13">
      <c r="L2424">
        <v>11444</v>
      </c>
      <c r="M2424">
        <f t="shared" si="47"/>
        <v>444</v>
      </c>
    </row>
    <row r="2425" spans="12:13">
      <c r="L2425">
        <v>11380</v>
      </c>
      <c r="M2425">
        <f t="shared" si="47"/>
        <v>380</v>
      </c>
    </row>
    <row r="2426" spans="12:13">
      <c r="L2426">
        <v>11452</v>
      </c>
      <c r="M2426">
        <f t="shared" si="47"/>
        <v>452</v>
      </c>
    </row>
    <row r="2427" spans="12:13">
      <c r="L2427">
        <v>11384</v>
      </c>
      <c r="M2427">
        <f t="shared" si="47"/>
        <v>384</v>
      </c>
    </row>
    <row r="2428" spans="12:13">
      <c r="L2428">
        <v>11444</v>
      </c>
      <c r="M2428">
        <f t="shared" si="47"/>
        <v>444</v>
      </c>
    </row>
    <row r="2429" spans="12:13">
      <c r="L2429">
        <v>11376</v>
      </c>
      <c r="M2429">
        <f t="shared" si="47"/>
        <v>376</v>
      </c>
    </row>
    <row r="2430" spans="12:13">
      <c r="L2430">
        <v>11448</v>
      </c>
      <c r="M2430">
        <f t="shared" si="47"/>
        <v>448</v>
      </c>
    </row>
    <row r="2431" spans="12:13">
      <c r="L2431">
        <v>11388</v>
      </c>
      <c r="M2431">
        <f t="shared" si="47"/>
        <v>388</v>
      </c>
    </row>
    <row r="2432" spans="12:13">
      <c r="L2432">
        <v>11396</v>
      </c>
      <c r="M2432">
        <f t="shared" si="47"/>
        <v>396</v>
      </c>
    </row>
    <row r="2433" spans="12:13">
      <c r="L2433">
        <v>11400</v>
      </c>
      <c r="M2433">
        <f t="shared" si="47"/>
        <v>400</v>
      </c>
    </row>
    <row r="2434" spans="12:13">
      <c r="L2434">
        <v>11432</v>
      </c>
      <c r="M2434">
        <f t="shared" si="47"/>
        <v>432</v>
      </c>
    </row>
    <row r="2435" spans="12:13">
      <c r="L2435">
        <v>11400</v>
      </c>
      <c r="M2435">
        <f t="shared" si="47"/>
        <v>400</v>
      </c>
    </row>
    <row r="2436" spans="12:13">
      <c r="L2436">
        <v>11440</v>
      </c>
      <c r="M2436">
        <f t="shared" si="47"/>
        <v>440</v>
      </c>
    </row>
    <row r="2437" spans="12:13">
      <c r="L2437">
        <v>11392</v>
      </c>
      <c r="M2437">
        <f t="shared" si="47"/>
        <v>392</v>
      </c>
    </row>
    <row r="2438" spans="12:13">
      <c r="L2438">
        <v>11408</v>
      </c>
      <c r="M2438">
        <f t="shared" si="47"/>
        <v>408</v>
      </c>
    </row>
    <row r="2439" spans="12:13">
      <c r="L2439">
        <v>11356</v>
      </c>
      <c r="M2439">
        <f t="shared" si="47"/>
        <v>356</v>
      </c>
    </row>
    <row r="2440" spans="12:13">
      <c r="L2440">
        <v>11448</v>
      </c>
      <c r="M2440">
        <f t="shared" si="47"/>
        <v>448</v>
      </c>
    </row>
    <row r="2441" spans="12:13">
      <c r="L2441">
        <v>11340</v>
      </c>
      <c r="M2441">
        <f t="shared" si="47"/>
        <v>340</v>
      </c>
    </row>
    <row r="2442" spans="12:13">
      <c r="L2442">
        <v>11424</v>
      </c>
      <c r="M2442">
        <f t="shared" si="47"/>
        <v>424</v>
      </c>
    </row>
    <row r="2443" spans="12:13">
      <c r="L2443">
        <v>11372</v>
      </c>
      <c r="M2443">
        <f t="shared" si="47"/>
        <v>372</v>
      </c>
    </row>
    <row r="2444" spans="12:13">
      <c r="L2444">
        <v>11440</v>
      </c>
      <c r="M2444">
        <f t="shared" si="47"/>
        <v>440</v>
      </c>
    </row>
    <row r="2445" spans="12:13">
      <c r="L2445">
        <v>11396</v>
      </c>
      <c r="M2445">
        <f t="shared" ref="M2445:M2508" si="48">L2445-11000</f>
        <v>396</v>
      </c>
    </row>
    <row r="2446" spans="12:13">
      <c r="L2446">
        <v>11432</v>
      </c>
      <c r="M2446">
        <f t="shared" si="48"/>
        <v>432</v>
      </c>
    </row>
    <row r="2447" spans="12:13">
      <c r="L2447">
        <v>11372</v>
      </c>
      <c r="M2447">
        <f t="shared" si="48"/>
        <v>372</v>
      </c>
    </row>
    <row r="2448" spans="12:13">
      <c r="L2448">
        <v>11424</v>
      </c>
      <c r="M2448">
        <f t="shared" si="48"/>
        <v>424</v>
      </c>
    </row>
    <row r="2449" spans="12:13">
      <c r="L2449">
        <v>11360</v>
      </c>
      <c r="M2449">
        <f t="shared" si="48"/>
        <v>360</v>
      </c>
    </row>
    <row r="2450" spans="12:13">
      <c r="L2450">
        <v>11464</v>
      </c>
      <c r="M2450">
        <f t="shared" si="48"/>
        <v>464</v>
      </c>
    </row>
    <row r="2451" spans="12:13">
      <c r="L2451">
        <v>11384</v>
      </c>
      <c r="M2451">
        <f t="shared" si="48"/>
        <v>384</v>
      </c>
    </row>
    <row r="2452" spans="12:13">
      <c r="L2452">
        <v>11408</v>
      </c>
      <c r="M2452">
        <f t="shared" si="48"/>
        <v>408</v>
      </c>
    </row>
    <row r="2453" spans="12:13">
      <c r="L2453">
        <v>11384</v>
      </c>
      <c r="M2453">
        <f t="shared" si="48"/>
        <v>384</v>
      </c>
    </row>
    <row r="2454" spans="12:13">
      <c r="L2454">
        <v>11432</v>
      </c>
      <c r="M2454">
        <f t="shared" si="48"/>
        <v>432</v>
      </c>
    </row>
    <row r="2455" spans="12:13">
      <c r="L2455">
        <v>11396</v>
      </c>
      <c r="M2455">
        <f t="shared" si="48"/>
        <v>396</v>
      </c>
    </row>
    <row r="2456" spans="12:13">
      <c r="L2456">
        <v>11500</v>
      </c>
      <c r="M2456">
        <f t="shared" si="48"/>
        <v>500</v>
      </c>
    </row>
    <row r="2457" spans="12:13">
      <c r="L2457">
        <v>11480</v>
      </c>
      <c r="M2457">
        <f t="shared" si="48"/>
        <v>480</v>
      </c>
    </row>
    <row r="2458" spans="12:13">
      <c r="L2458">
        <v>11544</v>
      </c>
      <c r="M2458">
        <f t="shared" si="48"/>
        <v>544</v>
      </c>
    </row>
    <row r="2459" spans="12:13">
      <c r="L2459">
        <v>11580</v>
      </c>
      <c r="M2459">
        <f t="shared" si="48"/>
        <v>580</v>
      </c>
    </row>
    <row r="2460" spans="12:13">
      <c r="L2460">
        <v>11692</v>
      </c>
      <c r="M2460">
        <f t="shared" si="48"/>
        <v>692</v>
      </c>
    </row>
    <row r="2461" spans="12:13">
      <c r="L2461">
        <v>11596</v>
      </c>
      <c r="M2461">
        <f t="shared" si="48"/>
        <v>596</v>
      </c>
    </row>
    <row r="2462" spans="12:13">
      <c r="L2462">
        <v>11684</v>
      </c>
      <c r="M2462">
        <f t="shared" si="48"/>
        <v>684</v>
      </c>
    </row>
    <row r="2463" spans="12:13">
      <c r="L2463">
        <v>11640</v>
      </c>
      <c r="M2463">
        <f t="shared" si="48"/>
        <v>640</v>
      </c>
    </row>
    <row r="2464" spans="12:13">
      <c r="L2464">
        <v>11628</v>
      </c>
      <c r="M2464">
        <f t="shared" si="48"/>
        <v>628</v>
      </c>
    </row>
    <row r="2465" spans="12:13">
      <c r="L2465">
        <v>11632</v>
      </c>
      <c r="M2465">
        <f t="shared" si="48"/>
        <v>632</v>
      </c>
    </row>
    <row r="2466" spans="12:13">
      <c r="L2466">
        <v>11632</v>
      </c>
      <c r="M2466">
        <f t="shared" si="48"/>
        <v>632</v>
      </c>
    </row>
    <row r="2467" spans="12:13">
      <c r="L2467">
        <v>11580</v>
      </c>
      <c r="M2467">
        <f t="shared" si="48"/>
        <v>580</v>
      </c>
    </row>
    <row r="2468" spans="12:13">
      <c r="L2468">
        <v>11624</v>
      </c>
      <c r="M2468">
        <f t="shared" si="48"/>
        <v>624</v>
      </c>
    </row>
    <row r="2469" spans="12:13">
      <c r="L2469">
        <v>11516</v>
      </c>
      <c r="M2469">
        <f t="shared" si="48"/>
        <v>516</v>
      </c>
    </row>
    <row r="2470" spans="12:13">
      <c r="L2470">
        <v>11516</v>
      </c>
      <c r="M2470">
        <f t="shared" si="48"/>
        <v>516</v>
      </c>
    </row>
    <row r="2471" spans="12:13">
      <c r="L2471">
        <v>11424</v>
      </c>
      <c r="M2471">
        <f t="shared" si="48"/>
        <v>424</v>
      </c>
    </row>
    <row r="2472" spans="12:13">
      <c r="L2472">
        <v>11512</v>
      </c>
      <c r="M2472">
        <f t="shared" si="48"/>
        <v>512</v>
      </c>
    </row>
    <row r="2473" spans="12:13">
      <c r="L2473">
        <v>11432</v>
      </c>
      <c r="M2473">
        <f t="shared" si="48"/>
        <v>432</v>
      </c>
    </row>
    <row r="2474" spans="12:13">
      <c r="L2474">
        <v>11496</v>
      </c>
      <c r="M2474">
        <f t="shared" si="48"/>
        <v>496</v>
      </c>
    </row>
    <row r="2475" spans="12:13">
      <c r="L2475">
        <v>11436</v>
      </c>
      <c r="M2475">
        <f t="shared" si="48"/>
        <v>436</v>
      </c>
    </row>
    <row r="2476" spans="12:13">
      <c r="L2476">
        <v>11528</v>
      </c>
      <c r="M2476">
        <f t="shared" si="48"/>
        <v>528</v>
      </c>
    </row>
    <row r="2477" spans="12:13">
      <c r="L2477">
        <v>11476</v>
      </c>
      <c r="M2477">
        <f t="shared" si="48"/>
        <v>476</v>
      </c>
    </row>
    <row r="2478" spans="12:13">
      <c r="L2478">
        <v>11492</v>
      </c>
      <c r="M2478">
        <f t="shared" si="48"/>
        <v>492</v>
      </c>
    </row>
    <row r="2479" spans="12:13">
      <c r="L2479">
        <v>11436</v>
      </c>
      <c r="M2479">
        <f t="shared" si="48"/>
        <v>436</v>
      </c>
    </row>
    <row r="2480" spans="12:13">
      <c r="L2480">
        <v>11476</v>
      </c>
      <c r="M2480">
        <f t="shared" si="48"/>
        <v>476</v>
      </c>
    </row>
    <row r="2481" spans="12:13">
      <c r="L2481">
        <v>11392</v>
      </c>
      <c r="M2481">
        <f t="shared" si="48"/>
        <v>392</v>
      </c>
    </row>
    <row r="2482" spans="12:13">
      <c r="L2482">
        <v>11492</v>
      </c>
      <c r="M2482">
        <f t="shared" si="48"/>
        <v>492</v>
      </c>
    </row>
    <row r="2483" spans="12:13">
      <c r="L2483">
        <v>11400</v>
      </c>
      <c r="M2483">
        <f t="shared" si="48"/>
        <v>400</v>
      </c>
    </row>
    <row r="2484" spans="12:13">
      <c r="L2484">
        <v>11444</v>
      </c>
      <c r="M2484">
        <f t="shared" si="48"/>
        <v>444</v>
      </c>
    </row>
    <row r="2485" spans="12:13">
      <c r="L2485">
        <v>11440</v>
      </c>
      <c r="M2485">
        <f t="shared" si="48"/>
        <v>440</v>
      </c>
    </row>
    <row r="2486" spans="12:13">
      <c r="L2486">
        <v>11460</v>
      </c>
      <c r="M2486">
        <f t="shared" si="48"/>
        <v>460</v>
      </c>
    </row>
    <row r="2487" spans="12:13">
      <c r="L2487">
        <v>11400</v>
      </c>
      <c r="M2487">
        <f t="shared" si="48"/>
        <v>400</v>
      </c>
    </row>
    <row r="2488" spans="12:13">
      <c r="L2488">
        <v>11432</v>
      </c>
      <c r="M2488">
        <f t="shared" si="48"/>
        <v>432</v>
      </c>
    </row>
    <row r="2489" spans="12:13">
      <c r="L2489">
        <v>11384</v>
      </c>
      <c r="M2489">
        <f t="shared" si="48"/>
        <v>384</v>
      </c>
    </row>
    <row r="2490" spans="12:13">
      <c r="L2490">
        <v>11444</v>
      </c>
      <c r="M2490">
        <f t="shared" si="48"/>
        <v>444</v>
      </c>
    </row>
    <row r="2491" spans="12:13">
      <c r="L2491">
        <v>11328</v>
      </c>
      <c r="M2491">
        <f t="shared" si="48"/>
        <v>328</v>
      </c>
    </row>
    <row r="2492" spans="12:13">
      <c r="L2492">
        <v>11424</v>
      </c>
      <c r="M2492">
        <f t="shared" si="48"/>
        <v>424</v>
      </c>
    </row>
    <row r="2493" spans="12:13">
      <c r="L2493">
        <v>11368</v>
      </c>
      <c r="M2493">
        <f t="shared" si="48"/>
        <v>368</v>
      </c>
    </row>
    <row r="2494" spans="12:13">
      <c r="L2494">
        <v>11428</v>
      </c>
      <c r="M2494">
        <f t="shared" si="48"/>
        <v>428</v>
      </c>
    </row>
    <row r="2495" spans="12:13">
      <c r="L2495">
        <v>11384</v>
      </c>
      <c r="M2495">
        <f t="shared" si="48"/>
        <v>384</v>
      </c>
    </row>
    <row r="2496" spans="12:13">
      <c r="L2496">
        <v>11436</v>
      </c>
      <c r="M2496">
        <f t="shared" si="48"/>
        <v>436</v>
      </c>
    </row>
    <row r="2497" spans="12:13">
      <c r="L2497">
        <v>11364</v>
      </c>
      <c r="M2497">
        <f t="shared" si="48"/>
        <v>364</v>
      </c>
    </row>
    <row r="2498" spans="12:13">
      <c r="L2498">
        <v>11452</v>
      </c>
      <c r="M2498">
        <f t="shared" si="48"/>
        <v>452</v>
      </c>
    </row>
    <row r="2499" spans="12:13">
      <c r="L2499">
        <v>11400</v>
      </c>
      <c r="M2499">
        <f t="shared" si="48"/>
        <v>400</v>
      </c>
    </row>
    <row r="2500" spans="12:13">
      <c r="L2500">
        <v>11428</v>
      </c>
      <c r="M2500">
        <f t="shared" si="48"/>
        <v>428</v>
      </c>
    </row>
    <row r="2501" spans="12:13">
      <c r="L2501">
        <v>11368</v>
      </c>
      <c r="M2501">
        <f t="shared" si="48"/>
        <v>368</v>
      </c>
    </row>
    <row r="2502" spans="12:13">
      <c r="L2502">
        <v>11468</v>
      </c>
      <c r="M2502">
        <f t="shared" si="48"/>
        <v>468</v>
      </c>
    </row>
    <row r="2503" spans="12:13">
      <c r="L2503">
        <v>11408</v>
      </c>
      <c r="M2503">
        <f t="shared" si="48"/>
        <v>408</v>
      </c>
    </row>
    <row r="2504" spans="12:13">
      <c r="L2504">
        <v>11476</v>
      </c>
      <c r="M2504">
        <f t="shared" si="48"/>
        <v>476</v>
      </c>
    </row>
    <row r="2505" spans="12:13">
      <c r="L2505">
        <v>11344</v>
      </c>
      <c r="M2505">
        <f t="shared" si="48"/>
        <v>344</v>
      </c>
    </row>
    <row r="2506" spans="12:13">
      <c r="L2506">
        <v>11436</v>
      </c>
      <c r="M2506">
        <f t="shared" si="48"/>
        <v>436</v>
      </c>
    </row>
    <row r="2507" spans="12:13">
      <c r="L2507">
        <v>11396</v>
      </c>
      <c r="M2507">
        <f t="shared" si="48"/>
        <v>396</v>
      </c>
    </row>
    <row r="2508" spans="12:13">
      <c r="L2508">
        <v>11428</v>
      </c>
      <c r="M2508">
        <f t="shared" si="48"/>
        <v>428</v>
      </c>
    </row>
    <row r="2509" spans="12:13">
      <c r="L2509">
        <v>11384</v>
      </c>
      <c r="M2509">
        <f t="shared" ref="M2509:M2572" si="49">L2509-11000</f>
        <v>384</v>
      </c>
    </row>
    <row r="2510" spans="12:13">
      <c r="L2510">
        <v>11456</v>
      </c>
      <c r="M2510">
        <f t="shared" si="49"/>
        <v>456</v>
      </c>
    </row>
    <row r="2511" spans="12:13">
      <c r="L2511">
        <v>11380</v>
      </c>
      <c r="M2511">
        <f t="shared" si="49"/>
        <v>380</v>
      </c>
    </row>
    <row r="2512" spans="12:13">
      <c r="L2512">
        <v>11404</v>
      </c>
      <c r="M2512">
        <f t="shared" si="49"/>
        <v>404</v>
      </c>
    </row>
    <row r="2513" spans="12:13">
      <c r="L2513">
        <v>11352</v>
      </c>
      <c r="M2513">
        <f t="shared" si="49"/>
        <v>352</v>
      </c>
    </row>
    <row r="2514" spans="12:13">
      <c r="L2514">
        <v>11448</v>
      </c>
      <c r="M2514">
        <f t="shared" si="49"/>
        <v>448</v>
      </c>
    </row>
    <row r="2515" spans="12:13">
      <c r="L2515">
        <v>11340</v>
      </c>
      <c r="M2515">
        <f t="shared" si="49"/>
        <v>340</v>
      </c>
    </row>
    <row r="2516" spans="12:13">
      <c r="L2516">
        <v>11412</v>
      </c>
      <c r="M2516">
        <f t="shared" si="49"/>
        <v>412</v>
      </c>
    </row>
    <row r="2517" spans="12:13">
      <c r="L2517">
        <v>11388</v>
      </c>
      <c r="M2517">
        <f t="shared" si="49"/>
        <v>388</v>
      </c>
    </row>
    <row r="2518" spans="12:13">
      <c r="L2518">
        <v>11444</v>
      </c>
      <c r="M2518">
        <f t="shared" si="49"/>
        <v>444</v>
      </c>
    </row>
    <row r="2519" spans="12:13">
      <c r="L2519">
        <v>11400</v>
      </c>
      <c r="M2519">
        <f t="shared" si="49"/>
        <v>400</v>
      </c>
    </row>
    <row r="2520" spans="12:13">
      <c r="L2520" t="s">
        <v>735</v>
      </c>
      <c r="M2520" t="e">
        <f t="shared" si="49"/>
        <v>#VALUE!</v>
      </c>
    </row>
    <row r="2521" spans="12:13">
      <c r="M2521">
        <f t="shared" si="49"/>
        <v>-11000</v>
      </c>
    </row>
    <row r="2522" spans="12:13">
      <c r="L2522">
        <v>11456</v>
      </c>
      <c r="M2522">
        <f t="shared" si="49"/>
        <v>456</v>
      </c>
    </row>
    <row r="2523" spans="12:13">
      <c r="L2523">
        <v>11388</v>
      </c>
      <c r="M2523">
        <f t="shared" si="49"/>
        <v>388</v>
      </c>
    </row>
    <row r="2524" spans="12:13">
      <c r="L2524">
        <v>11424</v>
      </c>
      <c r="M2524">
        <f t="shared" si="49"/>
        <v>424</v>
      </c>
    </row>
    <row r="2525" spans="12:13">
      <c r="L2525">
        <v>11392</v>
      </c>
      <c r="M2525">
        <f t="shared" si="49"/>
        <v>392</v>
      </c>
    </row>
    <row r="2526" spans="12:13">
      <c r="L2526">
        <v>11424</v>
      </c>
      <c r="M2526">
        <f t="shared" si="49"/>
        <v>424</v>
      </c>
    </row>
    <row r="2527" spans="12:13">
      <c r="L2527">
        <v>11380</v>
      </c>
      <c r="M2527">
        <f t="shared" si="49"/>
        <v>380</v>
      </c>
    </row>
    <row r="2528" spans="12:13">
      <c r="L2528">
        <v>11412</v>
      </c>
      <c r="M2528">
        <f t="shared" si="49"/>
        <v>412</v>
      </c>
    </row>
    <row r="2529" spans="12:13">
      <c r="L2529">
        <v>11360</v>
      </c>
      <c r="M2529">
        <f t="shared" si="49"/>
        <v>360</v>
      </c>
    </row>
    <row r="2530" spans="12:13">
      <c r="L2530">
        <v>11440</v>
      </c>
      <c r="M2530">
        <f t="shared" si="49"/>
        <v>440</v>
      </c>
    </row>
    <row r="2531" spans="12:13">
      <c r="L2531">
        <v>11376</v>
      </c>
      <c r="M2531">
        <f t="shared" si="49"/>
        <v>376</v>
      </c>
    </row>
    <row r="2532" spans="12:13">
      <c r="L2532">
        <v>11396</v>
      </c>
      <c r="M2532">
        <f t="shared" si="49"/>
        <v>396</v>
      </c>
    </row>
    <row r="2533" spans="12:13">
      <c r="L2533">
        <v>11388</v>
      </c>
      <c r="M2533">
        <f t="shared" si="49"/>
        <v>388</v>
      </c>
    </row>
    <row r="2534" spans="12:13">
      <c r="L2534">
        <v>11408</v>
      </c>
      <c r="M2534">
        <f t="shared" si="49"/>
        <v>408</v>
      </c>
    </row>
    <row r="2535" spans="12:13">
      <c r="L2535">
        <v>11380</v>
      </c>
      <c r="M2535">
        <f t="shared" si="49"/>
        <v>380</v>
      </c>
    </row>
    <row r="2536" spans="12:13">
      <c r="L2536">
        <v>11404</v>
      </c>
      <c r="M2536">
        <f t="shared" si="49"/>
        <v>404</v>
      </c>
    </row>
    <row r="2537" spans="12:13">
      <c r="L2537">
        <v>11336</v>
      </c>
      <c r="M2537">
        <f t="shared" si="49"/>
        <v>336</v>
      </c>
    </row>
    <row r="2538" spans="12:13">
      <c r="L2538">
        <v>11444</v>
      </c>
      <c r="M2538">
        <f t="shared" si="49"/>
        <v>444</v>
      </c>
    </row>
    <row r="2539" spans="12:13">
      <c r="L2539">
        <v>11340</v>
      </c>
      <c r="M2539">
        <f t="shared" si="49"/>
        <v>340</v>
      </c>
    </row>
    <row r="2540" spans="12:13">
      <c r="L2540">
        <v>11440</v>
      </c>
      <c r="M2540">
        <f t="shared" si="49"/>
        <v>440</v>
      </c>
    </row>
    <row r="2541" spans="12:13">
      <c r="L2541">
        <v>11384</v>
      </c>
      <c r="M2541">
        <f t="shared" si="49"/>
        <v>384</v>
      </c>
    </row>
    <row r="2542" spans="12:13">
      <c r="L2542">
        <v>11424</v>
      </c>
      <c r="M2542">
        <f t="shared" si="49"/>
        <v>424</v>
      </c>
    </row>
    <row r="2543" spans="12:13">
      <c r="L2543">
        <v>11384</v>
      </c>
      <c r="M2543">
        <f t="shared" si="49"/>
        <v>384</v>
      </c>
    </row>
    <row r="2544" spans="12:13">
      <c r="L2544">
        <v>11420</v>
      </c>
      <c r="M2544">
        <f t="shared" si="49"/>
        <v>420</v>
      </c>
    </row>
    <row r="2545" spans="12:13">
      <c r="L2545">
        <v>11400</v>
      </c>
      <c r="M2545">
        <f t="shared" si="49"/>
        <v>400</v>
      </c>
    </row>
    <row r="2546" spans="12:13">
      <c r="L2546">
        <v>11408</v>
      </c>
      <c r="M2546">
        <f t="shared" si="49"/>
        <v>408</v>
      </c>
    </row>
    <row r="2547" spans="12:13">
      <c r="L2547">
        <v>11356</v>
      </c>
      <c r="M2547">
        <f t="shared" si="49"/>
        <v>356</v>
      </c>
    </row>
    <row r="2548" spans="12:13">
      <c r="L2548">
        <v>11424</v>
      </c>
      <c r="M2548">
        <f t="shared" si="49"/>
        <v>424</v>
      </c>
    </row>
    <row r="2549" spans="12:13">
      <c r="L2549">
        <v>11380</v>
      </c>
      <c r="M2549">
        <f t="shared" si="49"/>
        <v>380</v>
      </c>
    </row>
    <row r="2550" spans="12:13">
      <c r="L2550">
        <v>11412</v>
      </c>
      <c r="M2550">
        <f t="shared" si="49"/>
        <v>412</v>
      </c>
    </row>
    <row r="2551" spans="12:13">
      <c r="L2551">
        <v>11432</v>
      </c>
      <c r="M2551">
        <f t="shared" si="49"/>
        <v>432</v>
      </c>
    </row>
    <row r="2552" spans="12:13">
      <c r="L2552">
        <v>11408</v>
      </c>
      <c r="M2552">
        <f t="shared" si="49"/>
        <v>408</v>
      </c>
    </row>
    <row r="2553" spans="12:13">
      <c r="L2553">
        <v>11404</v>
      </c>
      <c r="M2553">
        <f t="shared" si="49"/>
        <v>404</v>
      </c>
    </row>
    <row r="2554" spans="12:13">
      <c r="L2554">
        <v>11412</v>
      </c>
      <c r="M2554">
        <f t="shared" si="49"/>
        <v>412</v>
      </c>
    </row>
    <row r="2555" spans="12:13">
      <c r="L2555">
        <v>11396</v>
      </c>
      <c r="M2555">
        <f t="shared" si="49"/>
        <v>396</v>
      </c>
    </row>
    <row r="2556" spans="12:13">
      <c r="L2556">
        <v>11440</v>
      </c>
      <c r="M2556">
        <f t="shared" si="49"/>
        <v>440</v>
      </c>
    </row>
    <row r="2557" spans="12:13">
      <c r="L2557">
        <v>11372</v>
      </c>
      <c r="M2557">
        <f t="shared" si="49"/>
        <v>372</v>
      </c>
    </row>
    <row r="2558" spans="12:13">
      <c r="L2558">
        <v>11416</v>
      </c>
      <c r="M2558">
        <f t="shared" si="49"/>
        <v>416</v>
      </c>
    </row>
    <row r="2559" spans="12:13">
      <c r="L2559">
        <v>11380</v>
      </c>
      <c r="M2559">
        <f t="shared" si="49"/>
        <v>380</v>
      </c>
    </row>
    <row r="2560" spans="12:13">
      <c r="L2560">
        <v>11420</v>
      </c>
      <c r="M2560">
        <f t="shared" si="49"/>
        <v>420</v>
      </c>
    </row>
    <row r="2561" spans="12:13">
      <c r="L2561">
        <v>11364</v>
      </c>
      <c r="M2561">
        <f t="shared" si="49"/>
        <v>364</v>
      </c>
    </row>
    <row r="2562" spans="12:13">
      <c r="L2562">
        <v>11456</v>
      </c>
      <c r="M2562">
        <f t="shared" si="49"/>
        <v>456</v>
      </c>
    </row>
    <row r="2563" spans="12:13">
      <c r="L2563">
        <v>11380</v>
      </c>
      <c r="M2563">
        <f t="shared" si="49"/>
        <v>380</v>
      </c>
    </row>
    <row r="2564" spans="12:13">
      <c r="L2564">
        <v>11396</v>
      </c>
      <c r="M2564">
        <f t="shared" si="49"/>
        <v>396</v>
      </c>
    </row>
    <row r="2565" spans="12:13">
      <c r="L2565">
        <v>11388</v>
      </c>
      <c r="M2565">
        <f t="shared" si="49"/>
        <v>388</v>
      </c>
    </row>
    <row r="2566" spans="12:13">
      <c r="L2566">
        <v>11440</v>
      </c>
      <c r="M2566">
        <f t="shared" si="49"/>
        <v>440</v>
      </c>
    </row>
    <row r="2567" spans="12:13">
      <c r="L2567">
        <v>11392</v>
      </c>
      <c r="M2567">
        <f t="shared" si="49"/>
        <v>392</v>
      </c>
    </row>
    <row r="2568" spans="12:13">
      <c r="L2568">
        <v>11428</v>
      </c>
      <c r="M2568">
        <f t="shared" si="49"/>
        <v>428</v>
      </c>
    </row>
    <row r="2569" spans="12:13">
      <c r="L2569">
        <v>11340</v>
      </c>
      <c r="M2569">
        <f t="shared" si="49"/>
        <v>340</v>
      </c>
    </row>
    <row r="2570" spans="12:13">
      <c r="L2570">
        <v>11436</v>
      </c>
      <c r="M2570">
        <f t="shared" si="49"/>
        <v>436</v>
      </c>
    </row>
    <row r="2571" spans="12:13">
      <c r="L2571">
        <v>11364</v>
      </c>
      <c r="M2571">
        <f t="shared" si="49"/>
        <v>364</v>
      </c>
    </row>
    <row r="2572" spans="12:13">
      <c r="L2572">
        <v>11432</v>
      </c>
      <c r="M2572">
        <f t="shared" si="49"/>
        <v>432</v>
      </c>
    </row>
    <row r="2573" spans="12:13">
      <c r="L2573">
        <v>11384</v>
      </c>
      <c r="M2573">
        <f t="shared" ref="M2573:M2636" si="50">L2573-11000</f>
        <v>384</v>
      </c>
    </row>
    <row r="2574" spans="12:13">
      <c r="L2574">
        <v>11456</v>
      </c>
      <c r="M2574">
        <f t="shared" si="50"/>
        <v>456</v>
      </c>
    </row>
    <row r="2575" spans="12:13">
      <c r="L2575">
        <v>11360</v>
      </c>
      <c r="M2575">
        <f t="shared" si="50"/>
        <v>360</v>
      </c>
    </row>
    <row r="2576" spans="12:13">
      <c r="L2576">
        <v>11456</v>
      </c>
      <c r="M2576">
        <f t="shared" si="50"/>
        <v>456</v>
      </c>
    </row>
    <row r="2577" spans="12:13">
      <c r="L2577">
        <v>11380</v>
      </c>
      <c r="M2577">
        <f t="shared" si="50"/>
        <v>380</v>
      </c>
    </row>
    <row r="2578" spans="12:13">
      <c r="L2578">
        <v>11428</v>
      </c>
      <c r="M2578">
        <f t="shared" si="50"/>
        <v>428</v>
      </c>
    </row>
    <row r="2579" spans="12:13">
      <c r="L2579">
        <v>11368</v>
      </c>
      <c r="M2579">
        <f t="shared" si="50"/>
        <v>368</v>
      </c>
    </row>
    <row r="2580" spans="12:13">
      <c r="L2580">
        <v>11392</v>
      </c>
      <c r="M2580">
        <f t="shared" si="50"/>
        <v>392</v>
      </c>
    </row>
    <row r="2581" spans="12:13">
      <c r="L2581">
        <v>11380</v>
      </c>
      <c r="M2581">
        <f t="shared" si="50"/>
        <v>380</v>
      </c>
    </row>
    <row r="2582" spans="12:13">
      <c r="L2582">
        <v>11420</v>
      </c>
      <c r="M2582">
        <f t="shared" si="50"/>
        <v>420</v>
      </c>
    </row>
    <row r="2583" spans="12:13">
      <c r="L2583">
        <v>11348</v>
      </c>
      <c r="M2583">
        <f t="shared" si="50"/>
        <v>348</v>
      </c>
    </row>
    <row r="2584" spans="12:13">
      <c r="L2584">
        <v>11412</v>
      </c>
      <c r="M2584">
        <f t="shared" si="50"/>
        <v>412</v>
      </c>
    </row>
    <row r="2585" spans="12:13">
      <c r="L2585">
        <v>11396</v>
      </c>
      <c r="M2585">
        <f t="shared" si="50"/>
        <v>396</v>
      </c>
    </row>
    <row r="2586" spans="12:13">
      <c r="L2586">
        <v>11472</v>
      </c>
      <c r="M2586">
        <f t="shared" si="50"/>
        <v>472</v>
      </c>
    </row>
    <row r="2587" spans="12:13">
      <c r="L2587">
        <v>11404</v>
      </c>
      <c r="M2587">
        <f t="shared" si="50"/>
        <v>404</v>
      </c>
    </row>
    <row r="2588" spans="12:13">
      <c r="L2588">
        <v>11468</v>
      </c>
      <c r="M2588">
        <f t="shared" si="50"/>
        <v>468</v>
      </c>
    </row>
    <row r="2589" spans="12:13">
      <c r="L2589">
        <v>11392</v>
      </c>
      <c r="M2589">
        <f t="shared" si="50"/>
        <v>392</v>
      </c>
    </row>
    <row r="2590" spans="12:13">
      <c r="L2590">
        <v>11452</v>
      </c>
      <c r="M2590">
        <f t="shared" si="50"/>
        <v>452</v>
      </c>
    </row>
    <row r="2591" spans="12:13">
      <c r="L2591">
        <v>11392</v>
      </c>
      <c r="M2591">
        <f t="shared" si="50"/>
        <v>392</v>
      </c>
    </row>
    <row r="2592" spans="12:13">
      <c r="L2592">
        <v>11452</v>
      </c>
      <c r="M2592">
        <f t="shared" si="50"/>
        <v>452</v>
      </c>
    </row>
    <row r="2593" spans="12:13">
      <c r="L2593">
        <v>11400</v>
      </c>
      <c r="M2593">
        <f t="shared" si="50"/>
        <v>400</v>
      </c>
    </row>
    <row r="2594" spans="12:13">
      <c r="L2594">
        <v>11440</v>
      </c>
      <c r="M2594">
        <f t="shared" si="50"/>
        <v>440</v>
      </c>
    </row>
    <row r="2595" spans="12:13">
      <c r="L2595">
        <v>11396</v>
      </c>
      <c r="M2595">
        <f t="shared" si="50"/>
        <v>396</v>
      </c>
    </row>
    <row r="2596" spans="12:13">
      <c r="L2596">
        <v>11452</v>
      </c>
      <c r="M2596">
        <f t="shared" si="50"/>
        <v>452</v>
      </c>
    </row>
    <row r="2597" spans="12:13">
      <c r="L2597">
        <v>11384</v>
      </c>
      <c r="M2597">
        <f t="shared" si="50"/>
        <v>384</v>
      </c>
    </row>
    <row r="2598" spans="12:13">
      <c r="L2598">
        <v>11424</v>
      </c>
      <c r="M2598">
        <f t="shared" si="50"/>
        <v>424</v>
      </c>
    </row>
    <row r="2599" spans="12:13">
      <c r="L2599">
        <v>11388</v>
      </c>
      <c r="M2599">
        <f t="shared" si="50"/>
        <v>388</v>
      </c>
    </row>
    <row r="2600" spans="12:13">
      <c r="L2600">
        <v>11448</v>
      </c>
      <c r="M2600">
        <f t="shared" si="50"/>
        <v>448</v>
      </c>
    </row>
    <row r="2601" spans="12:13">
      <c r="L2601">
        <v>11384</v>
      </c>
      <c r="M2601">
        <f t="shared" si="50"/>
        <v>384</v>
      </c>
    </row>
    <row r="2602" spans="12:13">
      <c r="L2602">
        <v>11480</v>
      </c>
      <c r="M2602">
        <f t="shared" si="50"/>
        <v>480</v>
      </c>
    </row>
    <row r="2603" spans="12:13">
      <c r="L2603">
        <v>11504</v>
      </c>
      <c r="M2603">
        <f t="shared" si="50"/>
        <v>504</v>
      </c>
    </row>
    <row r="2604" spans="12:13">
      <c r="L2604">
        <v>11744</v>
      </c>
      <c r="M2604">
        <f t="shared" si="50"/>
        <v>744</v>
      </c>
    </row>
    <row r="2605" spans="12:13">
      <c r="L2605">
        <v>11816</v>
      </c>
      <c r="M2605">
        <f t="shared" si="50"/>
        <v>816</v>
      </c>
    </row>
    <row r="2606" spans="12:13">
      <c r="L2606">
        <v>12032</v>
      </c>
      <c r="M2606">
        <f t="shared" si="50"/>
        <v>1032</v>
      </c>
    </row>
    <row r="2607" spans="12:13">
      <c r="L2607">
        <v>12272</v>
      </c>
      <c r="M2607">
        <f t="shared" si="50"/>
        <v>1272</v>
      </c>
    </row>
    <row r="2608" spans="12:13">
      <c r="L2608">
        <v>12572</v>
      </c>
      <c r="M2608">
        <f t="shared" si="50"/>
        <v>1572</v>
      </c>
    </row>
    <row r="2609" spans="12:13">
      <c r="L2609">
        <v>12596</v>
      </c>
      <c r="M2609">
        <f t="shared" si="50"/>
        <v>1596</v>
      </c>
    </row>
    <row r="2610" spans="12:13">
      <c r="L2610">
        <v>12852</v>
      </c>
      <c r="M2610">
        <f t="shared" si="50"/>
        <v>1852</v>
      </c>
    </row>
    <row r="2611" spans="12:13">
      <c r="L2611">
        <v>12944</v>
      </c>
      <c r="M2611">
        <f t="shared" si="50"/>
        <v>1944</v>
      </c>
    </row>
    <row r="2612" spans="12:13">
      <c r="L2612">
        <v>13020</v>
      </c>
      <c r="M2612">
        <f t="shared" si="50"/>
        <v>2020</v>
      </c>
    </row>
    <row r="2613" spans="12:13">
      <c r="L2613">
        <v>13120</v>
      </c>
      <c r="M2613">
        <f t="shared" si="50"/>
        <v>2120</v>
      </c>
    </row>
    <row r="2614" spans="12:13">
      <c r="L2614">
        <v>13232</v>
      </c>
      <c r="M2614">
        <f t="shared" si="50"/>
        <v>2232</v>
      </c>
    </row>
    <row r="2615" spans="12:13">
      <c r="L2615">
        <v>13320</v>
      </c>
      <c r="M2615">
        <f t="shared" si="50"/>
        <v>2320</v>
      </c>
    </row>
    <row r="2616" spans="12:13">
      <c r="L2616">
        <v>13392</v>
      </c>
      <c r="M2616">
        <f t="shared" si="50"/>
        <v>2392</v>
      </c>
    </row>
    <row r="2617" spans="12:13">
      <c r="L2617">
        <v>13404</v>
      </c>
      <c r="M2617">
        <f t="shared" si="50"/>
        <v>2404</v>
      </c>
    </row>
    <row r="2618" spans="12:13">
      <c r="L2618">
        <v>13544</v>
      </c>
      <c r="M2618">
        <f t="shared" si="50"/>
        <v>2544</v>
      </c>
    </row>
    <row r="2619" spans="12:13">
      <c r="L2619">
        <v>13420</v>
      </c>
      <c r="M2619">
        <f t="shared" si="50"/>
        <v>2420</v>
      </c>
    </row>
    <row r="2620" spans="12:13">
      <c r="L2620">
        <v>13740</v>
      </c>
      <c r="M2620">
        <f t="shared" si="50"/>
        <v>2740</v>
      </c>
    </row>
    <row r="2621" spans="12:13">
      <c r="L2621">
        <v>13580</v>
      </c>
      <c r="M2621">
        <f t="shared" si="50"/>
        <v>2580</v>
      </c>
    </row>
    <row r="2622" spans="12:13">
      <c r="L2622">
        <v>13736</v>
      </c>
      <c r="M2622">
        <f t="shared" si="50"/>
        <v>2736</v>
      </c>
    </row>
    <row r="2623" spans="12:13">
      <c r="L2623">
        <v>13708</v>
      </c>
      <c r="M2623">
        <f t="shared" si="50"/>
        <v>2708</v>
      </c>
    </row>
    <row r="2624" spans="12:13">
      <c r="L2624">
        <v>13840</v>
      </c>
      <c r="M2624">
        <f t="shared" si="50"/>
        <v>2840</v>
      </c>
    </row>
    <row r="2625" spans="12:13">
      <c r="L2625">
        <v>13768</v>
      </c>
      <c r="M2625">
        <f t="shared" si="50"/>
        <v>2768</v>
      </c>
    </row>
    <row r="2626" spans="12:13">
      <c r="L2626">
        <v>13716</v>
      </c>
      <c r="M2626">
        <f t="shared" si="50"/>
        <v>2716</v>
      </c>
    </row>
    <row r="2627" spans="12:13">
      <c r="L2627">
        <v>13740</v>
      </c>
      <c r="M2627">
        <f t="shared" si="50"/>
        <v>2740</v>
      </c>
    </row>
    <row r="2628" spans="12:13">
      <c r="L2628">
        <v>13912</v>
      </c>
      <c r="M2628">
        <f t="shared" si="50"/>
        <v>2912</v>
      </c>
    </row>
    <row r="2629" spans="12:13">
      <c r="L2629">
        <v>13808</v>
      </c>
      <c r="M2629">
        <f t="shared" si="50"/>
        <v>2808</v>
      </c>
    </row>
    <row r="2630" spans="12:13">
      <c r="L2630">
        <v>13804</v>
      </c>
      <c r="M2630">
        <f t="shared" si="50"/>
        <v>2804</v>
      </c>
    </row>
    <row r="2631" spans="12:13">
      <c r="L2631">
        <v>13812</v>
      </c>
      <c r="M2631">
        <f t="shared" si="50"/>
        <v>2812</v>
      </c>
    </row>
    <row r="2632" spans="12:13">
      <c r="L2632">
        <v>13920</v>
      </c>
      <c r="M2632">
        <f t="shared" si="50"/>
        <v>2920</v>
      </c>
    </row>
    <row r="2633" spans="12:13">
      <c r="L2633">
        <v>13772</v>
      </c>
      <c r="M2633">
        <f t="shared" si="50"/>
        <v>2772</v>
      </c>
    </row>
    <row r="2634" spans="12:13">
      <c r="L2634">
        <v>13952</v>
      </c>
      <c r="M2634">
        <f t="shared" si="50"/>
        <v>2952</v>
      </c>
    </row>
    <row r="2635" spans="12:13">
      <c r="L2635">
        <v>13884</v>
      </c>
      <c r="M2635">
        <f t="shared" si="50"/>
        <v>2884</v>
      </c>
    </row>
    <row r="2636" spans="12:13">
      <c r="L2636">
        <v>14012</v>
      </c>
      <c r="M2636">
        <f t="shared" si="50"/>
        <v>3012</v>
      </c>
    </row>
    <row r="2637" spans="12:13">
      <c r="L2637">
        <v>13932</v>
      </c>
      <c r="M2637">
        <f t="shared" ref="M2637:M2700" si="51">L2637-11000</f>
        <v>2932</v>
      </c>
    </row>
    <row r="2638" spans="12:13">
      <c r="L2638">
        <v>13880</v>
      </c>
      <c r="M2638">
        <f t="shared" si="51"/>
        <v>2880</v>
      </c>
    </row>
    <row r="2639" spans="12:13">
      <c r="L2639">
        <v>13940</v>
      </c>
      <c r="M2639">
        <f t="shared" si="51"/>
        <v>2940</v>
      </c>
    </row>
    <row r="2640" spans="12:13">
      <c r="L2640">
        <v>13860</v>
      </c>
      <c r="M2640">
        <f t="shared" si="51"/>
        <v>2860</v>
      </c>
    </row>
    <row r="2641" spans="12:13">
      <c r="L2641">
        <v>13928</v>
      </c>
      <c r="M2641">
        <f t="shared" si="51"/>
        <v>2928</v>
      </c>
    </row>
    <row r="2642" spans="12:13">
      <c r="L2642">
        <v>13952</v>
      </c>
      <c r="M2642">
        <f t="shared" si="51"/>
        <v>2952</v>
      </c>
    </row>
    <row r="2643" spans="12:13">
      <c r="L2643">
        <v>14012</v>
      </c>
      <c r="M2643">
        <f t="shared" si="51"/>
        <v>3012</v>
      </c>
    </row>
    <row r="2644" spans="12:13">
      <c r="L2644">
        <v>13844</v>
      </c>
      <c r="M2644">
        <f t="shared" si="51"/>
        <v>2844</v>
      </c>
    </row>
    <row r="2645" spans="12:13">
      <c r="L2645">
        <v>14020</v>
      </c>
      <c r="M2645">
        <f t="shared" si="51"/>
        <v>3020</v>
      </c>
    </row>
    <row r="2646" spans="12:13">
      <c r="L2646">
        <v>13868</v>
      </c>
      <c r="M2646">
        <f t="shared" si="51"/>
        <v>2868</v>
      </c>
    </row>
    <row r="2647" spans="12:13">
      <c r="L2647">
        <v>13908</v>
      </c>
      <c r="M2647">
        <f t="shared" si="51"/>
        <v>2908</v>
      </c>
    </row>
    <row r="2648" spans="12:13">
      <c r="L2648">
        <v>14148</v>
      </c>
      <c r="M2648">
        <f t="shared" si="51"/>
        <v>3148</v>
      </c>
    </row>
    <row r="2649" spans="12:13">
      <c r="L2649">
        <v>13972</v>
      </c>
      <c r="M2649">
        <f t="shared" si="51"/>
        <v>2972</v>
      </c>
    </row>
    <row r="2650" spans="12:13">
      <c r="L2650">
        <v>14084</v>
      </c>
      <c r="M2650">
        <f t="shared" si="51"/>
        <v>3084</v>
      </c>
    </row>
    <row r="2651" spans="12:13">
      <c r="L2651">
        <v>13936</v>
      </c>
      <c r="M2651">
        <f t="shared" si="51"/>
        <v>2936</v>
      </c>
    </row>
    <row r="2652" spans="12:13">
      <c r="L2652">
        <v>14084</v>
      </c>
      <c r="M2652">
        <f t="shared" si="51"/>
        <v>3084</v>
      </c>
    </row>
    <row r="2653" spans="12:13">
      <c r="L2653">
        <v>13968</v>
      </c>
      <c r="M2653">
        <f t="shared" si="51"/>
        <v>2968</v>
      </c>
    </row>
    <row r="2654" spans="12:13">
      <c r="L2654">
        <v>14040</v>
      </c>
      <c r="M2654">
        <f t="shared" si="51"/>
        <v>3040</v>
      </c>
    </row>
    <row r="2655" spans="12:13">
      <c r="L2655">
        <v>14040</v>
      </c>
      <c r="M2655">
        <f t="shared" si="51"/>
        <v>3040</v>
      </c>
    </row>
    <row r="2656" spans="12:13">
      <c r="L2656">
        <v>14044</v>
      </c>
      <c r="M2656">
        <f t="shared" si="51"/>
        <v>3044</v>
      </c>
    </row>
    <row r="2657" spans="12:13">
      <c r="L2657">
        <v>14060</v>
      </c>
      <c r="M2657">
        <f t="shared" si="51"/>
        <v>3060</v>
      </c>
    </row>
    <row r="2658" spans="12:13">
      <c r="L2658">
        <v>14032</v>
      </c>
      <c r="M2658">
        <f t="shared" si="51"/>
        <v>3032</v>
      </c>
    </row>
    <row r="2659" spans="12:13">
      <c r="L2659">
        <v>13964</v>
      </c>
      <c r="M2659">
        <f t="shared" si="51"/>
        <v>2964</v>
      </c>
    </row>
    <row r="2660" spans="12:13">
      <c r="L2660">
        <v>13932</v>
      </c>
      <c r="M2660">
        <f t="shared" si="51"/>
        <v>2932</v>
      </c>
    </row>
    <row r="2661" spans="12:13">
      <c r="L2661">
        <v>13964</v>
      </c>
      <c r="M2661">
        <f t="shared" si="51"/>
        <v>2964</v>
      </c>
    </row>
    <row r="2662" spans="12:13">
      <c r="L2662">
        <v>14104</v>
      </c>
      <c r="M2662">
        <f t="shared" si="51"/>
        <v>3104</v>
      </c>
    </row>
    <row r="2663" spans="12:13">
      <c r="L2663">
        <v>14024</v>
      </c>
      <c r="M2663">
        <f t="shared" si="51"/>
        <v>3024</v>
      </c>
    </row>
    <row r="2664" spans="12:13">
      <c r="L2664">
        <v>14076</v>
      </c>
      <c r="M2664">
        <f t="shared" si="51"/>
        <v>3076</v>
      </c>
    </row>
    <row r="2665" spans="12:13">
      <c r="L2665">
        <v>13896</v>
      </c>
      <c r="M2665">
        <f t="shared" si="51"/>
        <v>2896</v>
      </c>
    </row>
    <row r="2666" spans="12:13">
      <c r="L2666">
        <v>14044</v>
      </c>
      <c r="M2666">
        <f t="shared" si="51"/>
        <v>3044</v>
      </c>
    </row>
    <row r="2667" spans="12:13">
      <c r="L2667">
        <v>14116</v>
      </c>
      <c r="M2667">
        <f t="shared" si="51"/>
        <v>3116</v>
      </c>
    </row>
    <row r="2668" spans="12:13">
      <c r="L2668">
        <v>14116</v>
      </c>
      <c r="M2668">
        <f t="shared" si="51"/>
        <v>3116</v>
      </c>
    </row>
    <row r="2669" spans="12:13">
      <c r="L2669">
        <v>14052</v>
      </c>
      <c r="M2669">
        <f t="shared" si="51"/>
        <v>3052</v>
      </c>
    </row>
    <row r="2670" spans="12:13">
      <c r="L2670">
        <v>14160</v>
      </c>
      <c r="M2670">
        <f t="shared" si="51"/>
        <v>3160</v>
      </c>
    </row>
    <row r="2671" spans="12:13">
      <c r="L2671">
        <v>14032</v>
      </c>
      <c r="M2671">
        <f t="shared" si="51"/>
        <v>3032</v>
      </c>
    </row>
    <row r="2672" spans="12:13">
      <c r="L2672">
        <v>14128</v>
      </c>
      <c r="M2672">
        <f t="shared" si="51"/>
        <v>3128</v>
      </c>
    </row>
    <row r="2673" spans="12:13">
      <c r="L2673">
        <v>13912</v>
      </c>
      <c r="M2673">
        <f t="shared" si="51"/>
        <v>2912</v>
      </c>
    </row>
    <row r="2674" spans="12:13">
      <c r="L2674">
        <v>14060</v>
      </c>
      <c r="M2674">
        <f t="shared" si="51"/>
        <v>3060</v>
      </c>
    </row>
    <row r="2675" spans="12:13">
      <c r="L2675">
        <v>13996</v>
      </c>
      <c r="M2675">
        <f t="shared" si="51"/>
        <v>2996</v>
      </c>
    </row>
    <row r="2676" spans="12:13">
      <c r="L2676">
        <v>14032</v>
      </c>
      <c r="M2676">
        <f t="shared" si="51"/>
        <v>3032</v>
      </c>
    </row>
    <row r="2677" spans="12:13">
      <c r="L2677">
        <v>14044</v>
      </c>
      <c r="M2677">
        <f t="shared" si="51"/>
        <v>3044</v>
      </c>
    </row>
    <row r="2678" spans="12:13">
      <c r="L2678">
        <v>14084</v>
      </c>
      <c r="M2678">
        <f t="shared" si="51"/>
        <v>3084</v>
      </c>
    </row>
    <row r="2679" spans="12:13">
      <c r="L2679">
        <v>14048</v>
      </c>
      <c r="M2679">
        <f t="shared" si="51"/>
        <v>3048</v>
      </c>
    </row>
    <row r="2680" spans="12:13">
      <c r="L2680">
        <v>14108</v>
      </c>
      <c r="M2680">
        <f t="shared" si="51"/>
        <v>3108</v>
      </c>
    </row>
    <row r="2681" spans="12:13">
      <c r="L2681">
        <v>13984</v>
      </c>
      <c r="M2681">
        <f t="shared" si="51"/>
        <v>2984</v>
      </c>
    </row>
    <row r="2682" spans="12:13">
      <c r="L2682">
        <v>14100</v>
      </c>
      <c r="M2682">
        <f t="shared" si="51"/>
        <v>3100</v>
      </c>
    </row>
    <row r="2683" spans="12:13">
      <c r="L2683">
        <v>14072</v>
      </c>
      <c r="M2683">
        <f t="shared" si="51"/>
        <v>3072</v>
      </c>
    </row>
    <row r="2684" spans="12:13">
      <c r="L2684">
        <v>14036</v>
      </c>
      <c r="M2684">
        <f t="shared" si="51"/>
        <v>3036</v>
      </c>
    </row>
    <row r="2685" spans="12:13">
      <c r="L2685">
        <v>14012</v>
      </c>
      <c r="M2685">
        <f t="shared" si="51"/>
        <v>3012</v>
      </c>
    </row>
    <row r="2686" spans="12:13">
      <c r="L2686">
        <v>14032</v>
      </c>
      <c r="M2686">
        <f t="shared" si="51"/>
        <v>3032</v>
      </c>
    </row>
    <row r="2687" spans="12:13">
      <c r="L2687">
        <v>13980</v>
      </c>
      <c r="M2687">
        <f t="shared" si="51"/>
        <v>2980</v>
      </c>
    </row>
    <row r="2688" spans="12:13">
      <c r="L2688">
        <v>14016</v>
      </c>
      <c r="M2688">
        <f t="shared" si="51"/>
        <v>3016</v>
      </c>
    </row>
    <row r="2689" spans="12:13">
      <c r="L2689">
        <v>14072</v>
      </c>
      <c r="M2689">
        <f t="shared" si="51"/>
        <v>3072</v>
      </c>
    </row>
    <row r="2690" spans="12:13">
      <c r="L2690">
        <v>14004</v>
      </c>
      <c r="M2690">
        <f t="shared" si="51"/>
        <v>3004</v>
      </c>
    </row>
    <row r="2691" spans="12:13">
      <c r="L2691">
        <v>13904</v>
      </c>
      <c r="M2691">
        <f t="shared" si="51"/>
        <v>2904</v>
      </c>
    </row>
    <row r="2692" spans="12:13">
      <c r="L2692">
        <v>14112</v>
      </c>
      <c r="M2692">
        <f t="shared" si="51"/>
        <v>3112</v>
      </c>
    </row>
    <row r="2693" spans="12:13">
      <c r="L2693">
        <v>14016</v>
      </c>
      <c r="M2693">
        <f t="shared" si="51"/>
        <v>3016</v>
      </c>
    </row>
    <row r="2694" spans="12:13">
      <c r="L2694">
        <v>14072</v>
      </c>
      <c r="M2694">
        <f t="shared" si="51"/>
        <v>3072</v>
      </c>
    </row>
    <row r="2695" spans="12:13">
      <c r="L2695">
        <v>14052</v>
      </c>
      <c r="M2695">
        <f t="shared" si="51"/>
        <v>3052</v>
      </c>
    </row>
    <row r="2696" spans="12:13">
      <c r="L2696">
        <v>13916</v>
      </c>
      <c r="M2696">
        <f t="shared" si="51"/>
        <v>2916</v>
      </c>
    </row>
    <row r="2697" spans="12:13">
      <c r="L2697">
        <v>13952</v>
      </c>
      <c r="M2697">
        <f t="shared" si="51"/>
        <v>2952</v>
      </c>
    </row>
    <row r="2698" spans="12:13">
      <c r="L2698">
        <v>14052</v>
      </c>
      <c r="M2698">
        <f t="shared" si="51"/>
        <v>3052</v>
      </c>
    </row>
    <row r="2699" spans="12:13">
      <c r="L2699">
        <v>14012</v>
      </c>
      <c r="M2699">
        <f t="shared" si="51"/>
        <v>3012</v>
      </c>
    </row>
    <row r="2700" spans="12:13">
      <c r="L2700">
        <v>14044</v>
      </c>
      <c r="M2700">
        <f t="shared" si="51"/>
        <v>3044</v>
      </c>
    </row>
    <row r="2701" spans="12:13">
      <c r="L2701">
        <v>14024</v>
      </c>
      <c r="M2701">
        <f t="shared" ref="M2701:M2764" si="52">L2701-11000</f>
        <v>3024</v>
      </c>
    </row>
    <row r="2702" spans="12:13">
      <c r="L2702">
        <v>14048</v>
      </c>
      <c r="M2702">
        <f t="shared" si="52"/>
        <v>3048</v>
      </c>
    </row>
    <row r="2703" spans="12:13">
      <c r="L2703">
        <v>13952</v>
      </c>
      <c r="M2703">
        <f t="shared" si="52"/>
        <v>2952</v>
      </c>
    </row>
    <row r="2704" spans="12:13">
      <c r="L2704">
        <v>14008</v>
      </c>
      <c r="M2704">
        <f t="shared" si="52"/>
        <v>3008</v>
      </c>
    </row>
    <row r="2705" spans="12:13">
      <c r="L2705">
        <v>14012</v>
      </c>
      <c r="M2705">
        <f t="shared" si="52"/>
        <v>3012</v>
      </c>
    </row>
    <row r="2706" spans="12:13">
      <c r="L2706">
        <v>14012</v>
      </c>
      <c r="M2706">
        <f t="shared" si="52"/>
        <v>3012</v>
      </c>
    </row>
    <row r="2707" spans="12:13">
      <c r="L2707">
        <v>14024</v>
      </c>
      <c r="M2707">
        <f t="shared" si="52"/>
        <v>3024</v>
      </c>
    </row>
    <row r="2708" spans="12:13">
      <c r="L2708">
        <v>14040</v>
      </c>
      <c r="M2708">
        <f t="shared" si="52"/>
        <v>3040</v>
      </c>
    </row>
    <row r="2709" spans="12:13">
      <c r="L2709">
        <v>14120</v>
      </c>
      <c r="M2709">
        <f t="shared" si="52"/>
        <v>3120</v>
      </c>
    </row>
    <row r="2710" spans="12:13">
      <c r="L2710">
        <v>14036</v>
      </c>
      <c r="M2710">
        <f t="shared" si="52"/>
        <v>3036</v>
      </c>
    </row>
    <row r="2711" spans="12:13">
      <c r="L2711">
        <v>14000</v>
      </c>
      <c r="M2711">
        <f t="shared" si="52"/>
        <v>3000</v>
      </c>
    </row>
    <row r="2712" spans="12:13">
      <c r="L2712">
        <v>14080</v>
      </c>
      <c r="M2712">
        <f t="shared" si="52"/>
        <v>3080</v>
      </c>
    </row>
    <row r="2713" spans="12:13">
      <c r="L2713">
        <v>13964</v>
      </c>
      <c r="M2713">
        <f t="shared" si="52"/>
        <v>2964</v>
      </c>
    </row>
    <row r="2714" spans="12:13">
      <c r="L2714">
        <v>14056</v>
      </c>
      <c r="M2714">
        <f t="shared" si="52"/>
        <v>3056</v>
      </c>
    </row>
    <row r="2715" spans="12:13">
      <c r="L2715">
        <v>14128</v>
      </c>
      <c r="M2715">
        <f t="shared" si="52"/>
        <v>3128</v>
      </c>
    </row>
    <row r="2716" spans="12:13">
      <c r="L2716">
        <v>14016</v>
      </c>
      <c r="M2716">
        <f t="shared" si="52"/>
        <v>3016</v>
      </c>
    </row>
    <row r="2717" spans="12:13">
      <c r="L2717">
        <v>13916</v>
      </c>
      <c r="M2717">
        <f t="shared" si="52"/>
        <v>2916</v>
      </c>
    </row>
    <row r="2718" spans="12:13">
      <c r="L2718">
        <v>14120</v>
      </c>
      <c r="M2718">
        <f t="shared" si="52"/>
        <v>3120</v>
      </c>
    </row>
    <row r="2719" spans="12:13">
      <c r="L2719">
        <v>13928</v>
      </c>
      <c r="M2719">
        <f t="shared" si="52"/>
        <v>2928</v>
      </c>
    </row>
    <row r="2720" spans="12:13">
      <c r="L2720">
        <v>13968</v>
      </c>
      <c r="M2720">
        <f t="shared" si="52"/>
        <v>2968</v>
      </c>
    </row>
    <row r="2721" spans="12:13">
      <c r="L2721">
        <v>14008</v>
      </c>
      <c r="M2721">
        <f t="shared" si="52"/>
        <v>3008</v>
      </c>
    </row>
    <row r="2722" spans="12:13">
      <c r="L2722">
        <v>14076</v>
      </c>
      <c r="M2722">
        <f t="shared" si="52"/>
        <v>3076</v>
      </c>
    </row>
    <row r="2723" spans="12:13">
      <c r="L2723">
        <v>13940</v>
      </c>
      <c r="M2723">
        <f t="shared" si="52"/>
        <v>2940</v>
      </c>
    </row>
    <row r="2724" spans="12:13">
      <c r="L2724">
        <v>14136</v>
      </c>
      <c r="M2724">
        <f t="shared" si="52"/>
        <v>3136</v>
      </c>
    </row>
    <row r="2725" spans="12:13">
      <c r="L2725">
        <v>13900</v>
      </c>
      <c r="M2725">
        <f t="shared" si="52"/>
        <v>2900</v>
      </c>
    </row>
    <row r="2726" spans="12:13">
      <c r="L2726">
        <v>14000</v>
      </c>
      <c r="M2726">
        <f t="shared" si="52"/>
        <v>3000</v>
      </c>
    </row>
    <row r="2727" spans="12:13">
      <c r="L2727">
        <v>13976</v>
      </c>
      <c r="M2727">
        <f t="shared" si="52"/>
        <v>2976</v>
      </c>
    </row>
    <row r="2728" spans="12:13">
      <c r="L2728">
        <v>14056</v>
      </c>
      <c r="M2728">
        <f t="shared" si="52"/>
        <v>3056</v>
      </c>
    </row>
    <row r="2729" spans="12:13">
      <c r="L2729">
        <v>13924</v>
      </c>
      <c r="M2729">
        <f t="shared" si="52"/>
        <v>2924</v>
      </c>
    </row>
    <row r="2730" spans="12:13">
      <c r="L2730">
        <v>14012</v>
      </c>
      <c r="M2730">
        <f t="shared" si="52"/>
        <v>3012</v>
      </c>
    </row>
    <row r="2731" spans="12:13">
      <c r="L2731">
        <v>14020</v>
      </c>
      <c r="M2731">
        <f t="shared" si="52"/>
        <v>3020</v>
      </c>
    </row>
    <row r="2732" spans="12:13">
      <c r="L2732">
        <v>14056</v>
      </c>
      <c r="M2732">
        <f t="shared" si="52"/>
        <v>3056</v>
      </c>
    </row>
    <row r="2733" spans="12:13">
      <c r="L2733">
        <v>13988</v>
      </c>
      <c r="M2733">
        <f t="shared" si="52"/>
        <v>2988</v>
      </c>
    </row>
    <row r="2734" spans="12:13">
      <c r="L2734">
        <v>14048</v>
      </c>
      <c r="M2734">
        <f t="shared" si="52"/>
        <v>3048</v>
      </c>
    </row>
    <row r="2735" spans="12:13">
      <c r="L2735">
        <v>14004</v>
      </c>
      <c r="M2735">
        <f t="shared" si="52"/>
        <v>3004</v>
      </c>
    </row>
    <row r="2736" spans="12:13">
      <c r="L2736">
        <v>14060</v>
      </c>
      <c r="M2736">
        <f t="shared" si="52"/>
        <v>3060</v>
      </c>
    </row>
    <row r="2737" spans="12:13">
      <c r="L2737">
        <v>13968</v>
      </c>
      <c r="M2737">
        <f t="shared" si="52"/>
        <v>2968</v>
      </c>
    </row>
    <row r="2738" spans="12:13">
      <c r="L2738">
        <v>14016</v>
      </c>
      <c r="M2738">
        <f t="shared" si="52"/>
        <v>3016</v>
      </c>
    </row>
    <row r="2739" spans="12:13">
      <c r="L2739">
        <v>13960</v>
      </c>
      <c r="M2739">
        <f t="shared" si="52"/>
        <v>2960</v>
      </c>
    </row>
    <row r="2740" spans="12:13">
      <c r="L2740">
        <v>14148</v>
      </c>
      <c r="M2740">
        <f t="shared" si="52"/>
        <v>3148</v>
      </c>
    </row>
    <row r="2741" spans="12:13">
      <c r="L2741">
        <v>14132</v>
      </c>
      <c r="M2741">
        <f t="shared" si="52"/>
        <v>3132</v>
      </c>
    </row>
    <row r="2742" spans="12:13">
      <c r="L2742">
        <v>14020</v>
      </c>
      <c r="M2742">
        <f t="shared" si="52"/>
        <v>3020</v>
      </c>
    </row>
    <row r="2743" spans="12:13">
      <c r="L2743">
        <v>14020</v>
      </c>
      <c r="M2743">
        <f t="shared" si="52"/>
        <v>3020</v>
      </c>
    </row>
    <row r="2744" spans="12:13">
      <c r="L2744">
        <v>14136</v>
      </c>
      <c r="M2744">
        <f t="shared" si="52"/>
        <v>3136</v>
      </c>
    </row>
    <row r="2745" spans="12:13">
      <c r="L2745">
        <v>13964</v>
      </c>
      <c r="M2745">
        <f t="shared" si="52"/>
        <v>2964</v>
      </c>
    </row>
    <row r="2746" spans="12:13">
      <c r="L2746">
        <v>13984</v>
      </c>
      <c r="M2746">
        <f t="shared" si="52"/>
        <v>2984</v>
      </c>
    </row>
    <row r="2747" spans="12:13">
      <c r="L2747">
        <v>14000</v>
      </c>
      <c r="M2747">
        <f t="shared" si="52"/>
        <v>3000</v>
      </c>
    </row>
    <row r="2748" spans="12:13">
      <c r="L2748">
        <v>14076</v>
      </c>
      <c r="M2748">
        <f t="shared" si="52"/>
        <v>3076</v>
      </c>
    </row>
    <row r="2749" spans="12:13">
      <c r="L2749">
        <v>14064</v>
      </c>
      <c r="M2749">
        <f t="shared" si="52"/>
        <v>3064</v>
      </c>
    </row>
    <row r="2750" spans="12:13">
      <c r="L2750">
        <v>14188</v>
      </c>
      <c r="M2750">
        <f t="shared" si="52"/>
        <v>3188</v>
      </c>
    </row>
    <row r="2751" spans="12:13">
      <c r="L2751">
        <v>14072</v>
      </c>
      <c r="M2751">
        <f t="shared" si="52"/>
        <v>3072</v>
      </c>
    </row>
    <row r="2752" spans="12:13">
      <c r="L2752">
        <v>14076</v>
      </c>
      <c r="M2752">
        <f t="shared" si="52"/>
        <v>3076</v>
      </c>
    </row>
    <row r="2753" spans="12:13">
      <c r="L2753">
        <v>13960</v>
      </c>
      <c r="M2753">
        <f t="shared" si="52"/>
        <v>2960</v>
      </c>
    </row>
    <row r="2754" spans="12:13">
      <c r="L2754">
        <v>13984</v>
      </c>
      <c r="M2754">
        <f t="shared" si="52"/>
        <v>2984</v>
      </c>
    </row>
    <row r="2755" spans="12:13">
      <c r="L2755">
        <v>14128</v>
      </c>
      <c r="M2755">
        <f t="shared" si="52"/>
        <v>3128</v>
      </c>
    </row>
    <row r="2756" spans="12:13">
      <c r="L2756">
        <v>13964</v>
      </c>
      <c r="M2756">
        <f t="shared" si="52"/>
        <v>2964</v>
      </c>
    </row>
    <row r="2757" spans="12:13">
      <c r="L2757">
        <v>13968</v>
      </c>
      <c r="M2757">
        <f t="shared" si="52"/>
        <v>2968</v>
      </c>
    </row>
    <row r="2758" spans="12:13">
      <c r="L2758">
        <v>14108</v>
      </c>
      <c r="M2758">
        <f t="shared" si="52"/>
        <v>3108</v>
      </c>
    </row>
    <row r="2759" spans="12:13">
      <c r="L2759">
        <v>14012</v>
      </c>
      <c r="M2759">
        <f t="shared" si="52"/>
        <v>3012</v>
      </c>
    </row>
    <row r="2760" spans="12:13">
      <c r="L2760">
        <v>14156</v>
      </c>
      <c r="M2760">
        <f t="shared" si="52"/>
        <v>3156</v>
      </c>
    </row>
    <row r="2761" spans="12:13">
      <c r="L2761">
        <v>14204</v>
      </c>
      <c r="M2761">
        <f t="shared" si="52"/>
        <v>3204</v>
      </c>
    </row>
    <row r="2762" spans="12:13">
      <c r="L2762">
        <v>14152</v>
      </c>
      <c r="M2762">
        <f t="shared" si="52"/>
        <v>3152</v>
      </c>
    </row>
    <row r="2763" spans="12:13">
      <c r="L2763">
        <v>13984</v>
      </c>
      <c r="M2763">
        <f t="shared" si="52"/>
        <v>2984</v>
      </c>
    </row>
    <row r="2764" spans="12:13">
      <c r="L2764">
        <v>14100</v>
      </c>
      <c r="M2764">
        <f t="shared" si="52"/>
        <v>3100</v>
      </c>
    </row>
    <row r="2765" spans="12:13">
      <c r="L2765">
        <v>14048</v>
      </c>
      <c r="M2765">
        <f t="shared" ref="M2765:M2828" si="53">L2765-11000</f>
        <v>3048</v>
      </c>
    </row>
    <row r="2766" spans="12:13">
      <c r="L2766">
        <v>14040</v>
      </c>
      <c r="M2766">
        <f t="shared" si="53"/>
        <v>3040</v>
      </c>
    </row>
    <row r="2767" spans="12:13">
      <c r="L2767">
        <v>14012</v>
      </c>
      <c r="M2767">
        <f t="shared" si="53"/>
        <v>3012</v>
      </c>
    </row>
    <row r="2768" spans="12:13">
      <c r="L2768">
        <v>14104</v>
      </c>
      <c r="M2768">
        <f t="shared" si="53"/>
        <v>3104</v>
      </c>
    </row>
    <row r="2769" spans="12:13">
      <c r="L2769">
        <v>14100</v>
      </c>
      <c r="M2769">
        <f t="shared" si="53"/>
        <v>3100</v>
      </c>
    </row>
    <row r="2770" spans="12:13">
      <c r="L2770">
        <v>13988</v>
      </c>
      <c r="M2770">
        <f t="shared" si="53"/>
        <v>2988</v>
      </c>
    </row>
    <row r="2771" spans="12:13">
      <c r="L2771">
        <v>14016</v>
      </c>
      <c r="M2771">
        <f t="shared" si="53"/>
        <v>3016</v>
      </c>
    </row>
    <row r="2772" spans="12:13">
      <c r="L2772">
        <v>13940</v>
      </c>
      <c r="M2772">
        <f t="shared" si="53"/>
        <v>2940</v>
      </c>
    </row>
    <row r="2773" spans="12:13">
      <c r="L2773">
        <v>13808</v>
      </c>
      <c r="M2773">
        <f t="shared" si="53"/>
        <v>2808</v>
      </c>
    </row>
    <row r="2774" spans="12:13">
      <c r="L2774">
        <v>13764</v>
      </c>
      <c r="M2774">
        <f t="shared" si="53"/>
        <v>2764</v>
      </c>
    </row>
    <row r="2775" spans="12:13">
      <c r="L2775">
        <v>13520</v>
      </c>
      <c r="M2775">
        <f t="shared" si="53"/>
        <v>2520</v>
      </c>
    </row>
    <row r="2776" spans="12:13">
      <c r="L2776">
        <v>13432</v>
      </c>
      <c r="M2776">
        <f t="shared" si="53"/>
        <v>2432</v>
      </c>
    </row>
    <row r="2777" spans="12:13">
      <c r="L2777">
        <v>13148</v>
      </c>
      <c r="M2777">
        <f t="shared" si="53"/>
        <v>2148</v>
      </c>
    </row>
    <row r="2778" spans="12:13">
      <c r="L2778">
        <v>12940</v>
      </c>
      <c r="M2778">
        <f t="shared" si="53"/>
        <v>1940</v>
      </c>
    </row>
    <row r="2779" spans="12:13">
      <c r="L2779">
        <v>12808</v>
      </c>
      <c r="M2779">
        <f t="shared" si="53"/>
        <v>1808</v>
      </c>
    </row>
    <row r="2780" spans="12:13">
      <c r="L2780">
        <v>12696</v>
      </c>
      <c r="M2780">
        <f t="shared" si="53"/>
        <v>1696</v>
      </c>
    </row>
    <row r="2781" spans="12:13">
      <c r="L2781">
        <v>12524</v>
      </c>
      <c r="M2781">
        <f t="shared" si="53"/>
        <v>1524</v>
      </c>
    </row>
    <row r="2782" spans="12:13">
      <c r="L2782">
        <v>12416</v>
      </c>
      <c r="M2782">
        <f t="shared" si="53"/>
        <v>1416</v>
      </c>
    </row>
    <row r="2783" spans="12:13">
      <c r="L2783">
        <v>12324</v>
      </c>
      <c r="M2783">
        <f t="shared" si="53"/>
        <v>1324</v>
      </c>
    </row>
    <row r="2784" spans="12:13">
      <c r="L2784">
        <v>12288</v>
      </c>
      <c r="M2784">
        <f t="shared" si="53"/>
        <v>1288</v>
      </c>
    </row>
    <row r="2785" spans="12:13">
      <c r="L2785">
        <v>12124</v>
      </c>
      <c r="M2785">
        <f t="shared" si="53"/>
        <v>1124</v>
      </c>
    </row>
    <row r="2786" spans="12:13">
      <c r="L2786">
        <v>12152</v>
      </c>
      <c r="M2786">
        <f t="shared" si="53"/>
        <v>1152</v>
      </c>
    </row>
    <row r="2787" spans="12:13">
      <c r="L2787">
        <v>12044</v>
      </c>
      <c r="M2787">
        <f t="shared" si="53"/>
        <v>1044</v>
      </c>
    </row>
    <row r="2788" spans="12:13">
      <c r="L2788">
        <v>12040</v>
      </c>
      <c r="M2788">
        <f t="shared" si="53"/>
        <v>1040</v>
      </c>
    </row>
    <row r="2789" spans="12:13">
      <c r="L2789">
        <v>11888</v>
      </c>
      <c r="M2789">
        <f t="shared" si="53"/>
        <v>888</v>
      </c>
    </row>
    <row r="2790" spans="12:13">
      <c r="L2790">
        <v>11956</v>
      </c>
      <c r="M2790">
        <f t="shared" si="53"/>
        <v>956</v>
      </c>
    </row>
    <row r="2791" spans="12:13">
      <c r="L2791">
        <v>11788</v>
      </c>
      <c r="M2791">
        <f t="shared" si="53"/>
        <v>788</v>
      </c>
    </row>
    <row r="2792" spans="12:13">
      <c r="L2792">
        <v>11788</v>
      </c>
      <c r="M2792">
        <f t="shared" si="53"/>
        <v>788</v>
      </c>
    </row>
    <row r="2793" spans="12:13">
      <c r="L2793">
        <v>11736</v>
      </c>
      <c r="M2793">
        <f t="shared" si="53"/>
        <v>736</v>
      </c>
    </row>
    <row r="2794" spans="12:13">
      <c r="L2794">
        <v>11676</v>
      </c>
      <c r="M2794">
        <f t="shared" si="53"/>
        <v>676</v>
      </c>
    </row>
    <row r="2795" spans="12:13">
      <c r="L2795">
        <v>11676</v>
      </c>
      <c r="M2795">
        <f t="shared" si="53"/>
        <v>676</v>
      </c>
    </row>
    <row r="2796" spans="12:13">
      <c r="L2796">
        <v>11704</v>
      </c>
      <c r="M2796">
        <f t="shared" si="53"/>
        <v>704</v>
      </c>
    </row>
    <row r="2797" spans="12:13">
      <c r="L2797">
        <v>11604</v>
      </c>
      <c r="M2797">
        <f t="shared" si="53"/>
        <v>604</v>
      </c>
    </row>
    <row r="2798" spans="12:13">
      <c r="L2798">
        <v>11652</v>
      </c>
      <c r="M2798">
        <f t="shared" si="53"/>
        <v>652</v>
      </c>
    </row>
    <row r="2799" spans="12:13">
      <c r="L2799">
        <v>11524</v>
      </c>
      <c r="M2799">
        <f t="shared" si="53"/>
        <v>524</v>
      </c>
    </row>
    <row r="2800" spans="12:13">
      <c r="L2800">
        <v>11600</v>
      </c>
      <c r="M2800">
        <f t="shared" si="53"/>
        <v>600</v>
      </c>
    </row>
    <row r="2801" spans="12:13">
      <c r="L2801">
        <v>11476</v>
      </c>
      <c r="M2801">
        <f t="shared" si="53"/>
        <v>476</v>
      </c>
    </row>
    <row r="2802" spans="12:13">
      <c r="L2802">
        <v>11548</v>
      </c>
      <c r="M2802">
        <f t="shared" si="53"/>
        <v>548</v>
      </c>
    </row>
    <row r="2803" spans="12:13">
      <c r="L2803">
        <v>11452</v>
      </c>
      <c r="M2803">
        <f t="shared" si="53"/>
        <v>452</v>
      </c>
    </row>
    <row r="2804" spans="12:13">
      <c r="L2804">
        <v>11524</v>
      </c>
      <c r="M2804">
        <f t="shared" si="53"/>
        <v>524</v>
      </c>
    </row>
    <row r="2805" spans="12:13">
      <c r="L2805">
        <v>11480</v>
      </c>
      <c r="M2805">
        <f t="shared" si="53"/>
        <v>480</v>
      </c>
    </row>
    <row r="2806" spans="12:13">
      <c r="L2806">
        <v>11524</v>
      </c>
      <c r="M2806">
        <f t="shared" si="53"/>
        <v>524</v>
      </c>
    </row>
    <row r="2807" spans="12:13">
      <c r="L2807">
        <v>11424</v>
      </c>
      <c r="M2807">
        <f t="shared" si="53"/>
        <v>424</v>
      </c>
    </row>
    <row r="2808" spans="12:13">
      <c r="L2808">
        <v>11536</v>
      </c>
      <c r="M2808">
        <f t="shared" si="53"/>
        <v>536</v>
      </c>
    </row>
    <row r="2809" spans="12:13">
      <c r="L2809">
        <v>11424</v>
      </c>
      <c r="M2809">
        <f t="shared" si="53"/>
        <v>424</v>
      </c>
    </row>
    <row r="2810" spans="12:13">
      <c r="L2810">
        <v>11456</v>
      </c>
      <c r="M2810">
        <f t="shared" si="53"/>
        <v>456</v>
      </c>
    </row>
    <row r="2811" spans="12:13">
      <c r="L2811">
        <v>11388</v>
      </c>
      <c r="M2811">
        <f t="shared" si="53"/>
        <v>388</v>
      </c>
    </row>
    <row r="2812" spans="12:13">
      <c r="L2812">
        <v>11492</v>
      </c>
      <c r="M2812">
        <f t="shared" si="53"/>
        <v>492</v>
      </c>
    </row>
    <row r="2813" spans="12:13">
      <c r="L2813">
        <v>11432</v>
      </c>
      <c r="M2813">
        <f t="shared" si="53"/>
        <v>432</v>
      </c>
    </row>
    <row r="2814" spans="12:13">
      <c r="L2814">
        <v>11476</v>
      </c>
      <c r="M2814">
        <f t="shared" si="53"/>
        <v>476</v>
      </c>
    </row>
    <row r="2815" spans="12:13">
      <c r="L2815">
        <v>11372</v>
      </c>
      <c r="M2815">
        <f t="shared" si="53"/>
        <v>372</v>
      </c>
    </row>
    <row r="2816" spans="12:13">
      <c r="L2816">
        <v>11444</v>
      </c>
      <c r="M2816">
        <f t="shared" si="53"/>
        <v>444</v>
      </c>
    </row>
    <row r="2817" spans="12:13">
      <c r="L2817">
        <v>11408</v>
      </c>
      <c r="M2817">
        <f t="shared" si="53"/>
        <v>408</v>
      </c>
    </row>
    <row r="2818" spans="12:13">
      <c r="L2818">
        <v>11472</v>
      </c>
      <c r="M2818">
        <f t="shared" si="53"/>
        <v>472</v>
      </c>
    </row>
    <row r="2819" spans="12:13">
      <c r="L2819">
        <v>11436</v>
      </c>
      <c r="M2819">
        <f t="shared" si="53"/>
        <v>436</v>
      </c>
    </row>
    <row r="2820" spans="12:13">
      <c r="L2820">
        <v>11452</v>
      </c>
      <c r="M2820">
        <f t="shared" si="53"/>
        <v>452</v>
      </c>
    </row>
    <row r="2821" spans="12:13">
      <c r="L2821">
        <v>11412</v>
      </c>
      <c r="M2821">
        <f t="shared" si="53"/>
        <v>412</v>
      </c>
    </row>
    <row r="2822" spans="12:13">
      <c r="L2822">
        <v>11444</v>
      </c>
      <c r="M2822">
        <f t="shared" si="53"/>
        <v>444</v>
      </c>
    </row>
    <row r="2823" spans="12:13">
      <c r="L2823">
        <v>11396</v>
      </c>
      <c r="M2823">
        <f t="shared" si="53"/>
        <v>396</v>
      </c>
    </row>
    <row r="2824" spans="12:13">
      <c r="L2824">
        <v>11440</v>
      </c>
      <c r="M2824">
        <f t="shared" si="53"/>
        <v>440</v>
      </c>
    </row>
    <row r="2825" spans="12:13">
      <c r="L2825">
        <v>11380</v>
      </c>
      <c r="M2825">
        <f t="shared" si="53"/>
        <v>380</v>
      </c>
    </row>
    <row r="2826" spans="12:13">
      <c r="L2826">
        <v>11444</v>
      </c>
      <c r="M2826">
        <f t="shared" si="53"/>
        <v>444</v>
      </c>
    </row>
    <row r="2827" spans="12:13">
      <c r="L2827">
        <v>11368</v>
      </c>
      <c r="M2827">
        <f t="shared" si="53"/>
        <v>368</v>
      </c>
    </row>
    <row r="2828" spans="12:13">
      <c r="L2828">
        <v>11440</v>
      </c>
      <c r="M2828">
        <f t="shared" si="53"/>
        <v>440</v>
      </c>
    </row>
    <row r="2829" spans="12:13">
      <c r="L2829">
        <v>11376</v>
      </c>
      <c r="M2829">
        <f t="shared" ref="M2829:M2892" si="54">L2829-11000</f>
        <v>376</v>
      </c>
    </row>
    <row r="2830" spans="12:13">
      <c r="L2830">
        <v>11460</v>
      </c>
      <c r="M2830">
        <f t="shared" si="54"/>
        <v>460</v>
      </c>
    </row>
    <row r="2831" spans="12:13">
      <c r="L2831">
        <v>11412</v>
      </c>
      <c r="M2831">
        <f t="shared" si="54"/>
        <v>412</v>
      </c>
    </row>
    <row r="2832" spans="12:13">
      <c r="L2832">
        <v>11460</v>
      </c>
      <c r="M2832">
        <f t="shared" si="54"/>
        <v>460</v>
      </c>
    </row>
    <row r="2833" spans="12:13">
      <c r="L2833">
        <v>11392</v>
      </c>
      <c r="M2833">
        <f t="shared" si="54"/>
        <v>392</v>
      </c>
    </row>
    <row r="2834" spans="12:13">
      <c r="L2834">
        <v>11456</v>
      </c>
      <c r="M2834">
        <f t="shared" si="54"/>
        <v>456</v>
      </c>
    </row>
    <row r="2835" spans="12:13">
      <c r="L2835">
        <v>11452</v>
      </c>
      <c r="M2835">
        <f t="shared" si="54"/>
        <v>452</v>
      </c>
    </row>
    <row r="2836" spans="12:13">
      <c r="L2836">
        <v>11468</v>
      </c>
      <c r="M2836">
        <f t="shared" si="54"/>
        <v>468</v>
      </c>
    </row>
    <row r="2837" spans="12:13">
      <c r="L2837">
        <v>11380</v>
      </c>
      <c r="M2837">
        <f t="shared" si="54"/>
        <v>380</v>
      </c>
    </row>
    <row r="2838" spans="12:13">
      <c r="L2838">
        <v>11420</v>
      </c>
      <c r="M2838">
        <f t="shared" si="54"/>
        <v>420</v>
      </c>
    </row>
    <row r="2839" spans="12:13">
      <c r="L2839">
        <v>11364</v>
      </c>
      <c r="M2839">
        <f t="shared" si="54"/>
        <v>364</v>
      </c>
    </row>
    <row r="2840" spans="12:13">
      <c r="L2840">
        <v>11420</v>
      </c>
      <c r="M2840">
        <f t="shared" si="54"/>
        <v>420</v>
      </c>
    </row>
    <row r="2841" spans="12:13">
      <c r="L2841">
        <v>11356</v>
      </c>
      <c r="M2841">
        <f t="shared" si="54"/>
        <v>356</v>
      </c>
    </row>
    <row r="2842" spans="12:13">
      <c r="L2842">
        <v>11440</v>
      </c>
      <c r="M2842">
        <f t="shared" si="54"/>
        <v>440</v>
      </c>
    </row>
    <row r="2843" spans="12:13">
      <c r="L2843">
        <v>11360</v>
      </c>
      <c r="M2843">
        <f t="shared" si="54"/>
        <v>360</v>
      </c>
    </row>
    <row r="2844" spans="12:13">
      <c r="L2844">
        <v>11424</v>
      </c>
      <c r="M2844">
        <f t="shared" si="54"/>
        <v>424</v>
      </c>
    </row>
    <row r="2845" spans="12:13">
      <c r="L2845">
        <v>11408</v>
      </c>
      <c r="M2845">
        <f t="shared" si="54"/>
        <v>408</v>
      </c>
    </row>
    <row r="2846" spans="12:13">
      <c r="L2846">
        <v>11412</v>
      </c>
      <c r="M2846">
        <f t="shared" si="54"/>
        <v>412</v>
      </c>
    </row>
    <row r="2847" spans="12:13">
      <c r="L2847">
        <v>11380</v>
      </c>
      <c r="M2847">
        <f t="shared" si="54"/>
        <v>380</v>
      </c>
    </row>
    <row r="2848" spans="12:13">
      <c r="L2848">
        <v>11428</v>
      </c>
      <c r="M2848">
        <f t="shared" si="54"/>
        <v>428</v>
      </c>
    </row>
    <row r="2849" spans="12:13">
      <c r="L2849">
        <v>11372</v>
      </c>
      <c r="M2849">
        <f t="shared" si="54"/>
        <v>372</v>
      </c>
    </row>
    <row r="2850" spans="12:13">
      <c r="L2850">
        <v>11460</v>
      </c>
      <c r="M2850">
        <f t="shared" si="54"/>
        <v>460</v>
      </c>
    </row>
    <row r="2851" spans="12:13">
      <c r="L2851">
        <v>11392</v>
      </c>
      <c r="M2851">
        <f t="shared" si="54"/>
        <v>392</v>
      </c>
    </row>
    <row r="2852" spans="12:13">
      <c r="L2852">
        <v>11456</v>
      </c>
      <c r="M2852">
        <f t="shared" si="54"/>
        <v>456</v>
      </c>
    </row>
    <row r="2853" spans="12:13">
      <c r="L2853">
        <v>11400</v>
      </c>
      <c r="M2853">
        <f t="shared" si="54"/>
        <v>400</v>
      </c>
    </row>
    <row r="2854" spans="12:13">
      <c r="L2854">
        <v>11448</v>
      </c>
      <c r="M2854">
        <f t="shared" si="54"/>
        <v>448</v>
      </c>
    </row>
    <row r="2855" spans="12:13">
      <c r="L2855">
        <v>11388</v>
      </c>
      <c r="M2855">
        <f t="shared" si="54"/>
        <v>388</v>
      </c>
    </row>
    <row r="2856" spans="12:13">
      <c r="L2856">
        <v>11460</v>
      </c>
      <c r="M2856">
        <f t="shared" si="54"/>
        <v>460</v>
      </c>
    </row>
    <row r="2857" spans="12:13">
      <c r="L2857">
        <v>11396</v>
      </c>
      <c r="M2857">
        <f t="shared" si="54"/>
        <v>396</v>
      </c>
    </row>
    <row r="2858" spans="12:13">
      <c r="L2858">
        <v>11416</v>
      </c>
      <c r="M2858">
        <f t="shared" si="54"/>
        <v>416</v>
      </c>
    </row>
    <row r="2859" spans="12:13">
      <c r="L2859">
        <v>11380</v>
      </c>
      <c r="M2859">
        <f t="shared" si="54"/>
        <v>380</v>
      </c>
    </row>
    <row r="2860" spans="12:13">
      <c r="L2860">
        <v>11436</v>
      </c>
      <c r="M2860">
        <f t="shared" si="54"/>
        <v>436</v>
      </c>
    </row>
    <row r="2861" spans="12:13">
      <c r="L2861">
        <v>11364</v>
      </c>
      <c r="M2861">
        <f t="shared" si="54"/>
        <v>364</v>
      </c>
    </row>
    <row r="2862" spans="12:13">
      <c r="L2862">
        <v>11444</v>
      </c>
      <c r="M2862">
        <f t="shared" si="54"/>
        <v>444</v>
      </c>
    </row>
    <row r="2863" spans="12:13">
      <c r="L2863">
        <v>11364</v>
      </c>
      <c r="M2863">
        <f t="shared" si="54"/>
        <v>364</v>
      </c>
    </row>
    <row r="2864" spans="12:13">
      <c r="L2864">
        <v>11440</v>
      </c>
      <c r="M2864">
        <f t="shared" si="54"/>
        <v>440</v>
      </c>
    </row>
    <row r="2865" spans="12:13">
      <c r="L2865">
        <v>11368</v>
      </c>
      <c r="M2865">
        <f t="shared" si="54"/>
        <v>368</v>
      </c>
    </row>
    <row r="2866" spans="12:13">
      <c r="L2866">
        <v>11436</v>
      </c>
      <c r="M2866">
        <f t="shared" si="54"/>
        <v>436</v>
      </c>
    </row>
    <row r="2867" spans="12:13">
      <c r="L2867">
        <v>11376</v>
      </c>
      <c r="M2867">
        <f t="shared" si="54"/>
        <v>376</v>
      </c>
    </row>
    <row r="2868" spans="12:13">
      <c r="L2868">
        <v>11432</v>
      </c>
      <c r="M2868">
        <f t="shared" si="54"/>
        <v>432</v>
      </c>
    </row>
    <row r="2869" spans="12:13">
      <c r="L2869">
        <v>11384</v>
      </c>
      <c r="M2869">
        <f t="shared" si="54"/>
        <v>384</v>
      </c>
    </row>
    <row r="2870" spans="12:13">
      <c r="L2870">
        <v>11452</v>
      </c>
      <c r="M2870">
        <f t="shared" si="54"/>
        <v>452</v>
      </c>
    </row>
    <row r="2871" spans="12:13">
      <c r="L2871">
        <v>11372</v>
      </c>
      <c r="M2871">
        <f t="shared" si="54"/>
        <v>372</v>
      </c>
    </row>
    <row r="2872" spans="12:13">
      <c r="L2872">
        <v>11412</v>
      </c>
      <c r="M2872">
        <f t="shared" si="54"/>
        <v>412</v>
      </c>
    </row>
    <row r="2873" spans="12:13">
      <c r="L2873">
        <v>11352</v>
      </c>
      <c r="M2873">
        <f t="shared" si="54"/>
        <v>352</v>
      </c>
    </row>
    <row r="2874" spans="12:13">
      <c r="L2874">
        <v>11460</v>
      </c>
      <c r="M2874">
        <f t="shared" si="54"/>
        <v>460</v>
      </c>
    </row>
    <row r="2875" spans="12:13">
      <c r="L2875">
        <v>11376</v>
      </c>
      <c r="M2875">
        <f t="shared" si="54"/>
        <v>376</v>
      </c>
    </row>
    <row r="2876" spans="12:13">
      <c r="L2876">
        <v>11460</v>
      </c>
      <c r="M2876">
        <f t="shared" si="54"/>
        <v>460</v>
      </c>
    </row>
    <row r="2877" spans="12:13">
      <c r="L2877">
        <v>11380</v>
      </c>
      <c r="M2877">
        <f t="shared" si="54"/>
        <v>380</v>
      </c>
    </row>
    <row r="2878" spans="12:13">
      <c r="L2878">
        <v>11484</v>
      </c>
      <c r="M2878">
        <f t="shared" si="54"/>
        <v>484</v>
      </c>
    </row>
    <row r="2879" spans="12:13">
      <c r="L2879">
        <v>11368</v>
      </c>
      <c r="M2879">
        <f t="shared" si="54"/>
        <v>368</v>
      </c>
    </row>
    <row r="2880" spans="12:13">
      <c r="L2880">
        <v>11444</v>
      </c>
      <c r="M2880">
        <f t="shared" si="54"/>
        <v>444</v>
      </c>
    </row>
    <row r="2881" spans="12:13">
      <c r="L2881">
        <v>11384</v>
      </c>
      <c r="M2881">
        <f t="shared" si="54"/>
        <v>384</v>
      </c>
    </row>
    <row r="2882" spans="12:13">
      <c r="L2882">
        <v>11412</v>
      </c>
      <c r="M2882">
        <f t="shared" si="54"/>
        <v>412</v>
      </c>
    </row>
    <row r="2883" spans="12:13">
      <c r="L2883">
        <v>11364</v>
      </c>
      <c r="M2883">
        <f t="shared" si="54"/>
        <v>364</v>
      </c>
    </row>
    <row r="2884" spans="12:13">
      <c r="L2884">
        <v>11448</v>
      </c>
      <c r="M2884">
        <f t="shared" si="54"/>
        <v>448</v>
      </c>
    </row>
    <row r="2885" spans="12:13">
      <c r="L2885">
        <v>11388</v>
      </c>
      <c r="M2885">
        <f t="shared" si="54"/>
        <v>388</v>
      </c>
    </row>
    <row r="2886" spans="12:13">
      <c r="L2886">
        <v>11432</v>
      </c>
      <c r="M2886">
        <f t="shared" si="54"/>
        <v>432</v>
      </c>
    </row>
    <row r="2887" spans="12:13">
      <c r="L2887">
        <v>11416</v>
      </c>
      <c r="M2887">
        <f t="shared" si="54"/>
        <v>416</v>
      </c>
    </row>
    <row r="2888" spans="12:13">
      <c r="L2888">
        <v>11440</v>
      </c>
      <c r="M2888">
        <f t="shared" si="54"/>
        <v>440</v>
      </c>
    </row>
    <row r="2889" spans="12:13">
      <c r="L2889">
        <v>11348</v>
      </c>
      <c r="M2889">
        <f t="shared" si="54"/>
        <v>348</v>
      </c>
    </row>
    <row r="2890" spans="12:13">
      <c r="L2890">
        <v>11456</v>
      </c>
      <c r="M2890">
        <f t="shared" si="54"/>
        <v>456</v>
      </c>
    </row>
    <row r="2891" spans="12:13">
      <c r="L2891">
        <v>11408</v>
      </c>
      <c r="M2891">
        <f t="shared" si="54"/>
        <v>408</v>
      </c>
    </row>
    <row r="2892" spans="12:13">
      <c r="L2892">
        <v>11408</v>
      </c>
      <c r="M2892">
        <f t="shared" si="54"/>
        <v>408</v>
      </c>
    </row>
    <row r="2893" spans="12:13">
      <c r="L2893">
        <v>11384</v>
      </c>
      <c r="M2893">
        <f t="shared" ref="M2893:M2956" si="55">L2893-11000</f>
        <v>384</v>
      </c>
    </row>
    <row r="2894" spans="12:13">
      <c r="L2894">
        <v>11404</v>
      </c>
      <c r="M2894">
        <f t="shared" si="55"/>
        <v>404</v>
      </c>
    </row>
    <row r="2895" spans="12:13">
      <c r="L2895">
        <v>11376</v>
      </c>
      <c r="M2895">
        <f t="shared" si="55"/>
        <v>376</v>
      </c>
    </row>
    <row r="2896" spans="12:13">
      <c r="L2896">
        <v>11428</v>
      </c>
      <c r="M2896">
        <f t="shared" si="55"/>
        <v>428</v>
      </c>
    </row>
    <row r="2897" spans="12:13">
      <c r="L2897">
        <v>11392</v>
      </c>
      <c r="M2897">
        <f t="shared" si="55"/>
        <v>392</v>
      </c>
    </row>
    <row r="2898" spans="12:13">
      <c r="L2898">
        <v>11420</v>
      </c>
      <c r="M2898">
        <f t="shared" si="55"/>
        <v>420</v>
      </c>
    </row>
    <row r="2899" spans="12:13">
      <c r="L2899">
        <v>11348</v>
      </c>
      <c r="M2899">
        <f t="shared" si="55"/>
        <v>348</v>
      </c>
    </row>
    <row r="2900" spans="12:13">
      <c r="L2900">
        <v>11456</v>
      </c>
      <c r="M2900">
        <f t="shared" si="55"/>
        <v>456</v>
      </c>
    </row>
    <row r="2901" spans="12:13">
      <c r="L2901">
        <v>11392</v>
      </c>
      <c r="M2901">
        <f t="shared" si="55"/>
        <v>392</v>
      </c>
    </row>
    <row r="2902" spans="12:13">
      <c r="L2902">
        <v>11436</v>
      </c>
      <c r="M2902">
        <f t="shared" si="55"/>
        <v>436</v>
      </c>
    </row>
    <row r="2903" spans="12:13">
      <c r="L2903">
        <v>11368</v>
      </c>
      <c r="M2903">
        <f t="shared" si="55"/>
        <v>368</v>
      </c>
    </row>
    <row r="2904" spans="12:13">
      <c r="L2904">
        <v>11428</v>
      </c>
      <c r="M2904">
        <f t="shared" si="55"/>
        <v>428</v>
      </c>
    </row>
    <row r="2905" spans="12:13">
      <c r="L2905">
        <v>11368</v>
      </c>
      <c r="M2905">
        <f t="shared" si="55"/>
        <v>368</v>
      </c>
    </row>
    <row r="2906" spans="12:13">
      <c r="L2906">
        <v>11420</v>
      </c>
      <c r="M2906">
        <f t="shared" si="55"/>
        <v>420</v>
      </c>
    </row>
    <row r="2907" spans="12:13">
      <c r="L2907">
        <v>11368</v>
      </c>
      <c r="M2907">
        <f t="shared" si="55"/>
        <v>368</v>
      </c>
    </row>
    <row r="2908" spans="12:13">
      <c r="L2908">
        <v>11408</v>
      </c>
      <c r="M2908">
        <f t="shared" si="55"/>
        <v>408</v>
      </c>
    </row>
    <row r="2909" spans="12:13">
      <c r="L2909">
        <v>11372</v>
      </c>
      <c r="M2909">
        <f t="shared" si="55"/>
        <v>372</v>
      </c>
    </row>
    <row r="2910" spans="12:13">
      <c r="L2910">
        <v>11468</v>
      </c>
      <c r="M2910">
        <f t="shared" si="55"/>
        <v>468</v>
      </c>
    </row>
    <row r="2911" spans="12:13">
      <c r="L2911">
        <v>11360</v>
      </c>
      <c r="M2911">
        <f t="shared" si="55"/>
        <v>360</v>
      </c>
    </row>
    <row r="2912" spans="12:13">
      <c r="L2912">
        <v>11464</v>
      </c>
      <c r="M2912">
        <f t="shared" si="55"/>
        <v>464</v>
      </c>
    </row>
    <row r="2913" spans="12:13">
      <c r="L2913">
        <v>11400</v>
      </c>
      <c r="M2913">
        <f t="shared" si="55"/>
        <v>400</v>
      </c>
    </row>
    <row r="2914" spans="12:13">
      <c r="L2914">
        <v>11468</v>
      </c>
      <c r="M2914">
        <f t="shared" si="55"/>
        <v>468</v>
      </c>
    </row>
    <row r="2915" spans="12:13">
      <c r="L2915">
        <v>11388</v>
      </c>
      <c r="M2915">
        <f t="shared" si="55"/>
        <v>388</v>
      </c>
    </row>
    <row r="2916" spans="12:13">
      <c r="L2916">
        <v>11416</v>
      </c>
      <c r="M2916">
        <f t="shared" si="55"/>
        <v>416</v>
      </c>
    </row>
    <row r="2917" spans="12:13">
      <c r="L2917">
        <v>11356</v>
      </c>
      <c r="M2917">
        <f t="shared" si="55"/>
        <v>356</v>
      </c>
    </row>
    <row r="2918" spans="12:13">
      <c r="L2918">
        <v>11428</v>
      </c>
      <c r="M2918">
        <f t="shared" si="55"/>
        <v>428</v>
      </c>
    </row>
    <row r="2919" spans="12:13">
      <c r="L2919">
        <v>11364</v>
      </c>
      <c r="M2919">
        <f t="shared" si="55"/>
        <v>364</v>
      </c>
    </row>
    <row r="2920" spans="12:13">
      <c r="L2920">
        <v>11448</v>
      </c>
      <c r="M2920">
        <f t="shared" si="55"/>
        <v>448</v>
      </c>
    </row>
    <row r="2921" spans="12:13">
      <c r="L2921">
        <v>11340</v>
      </c>
      <c r="M2921">
        <f t="shared" si="55"/>
        <v>340</v>
      </c>
    </row>
    <row r="2922" spans="12:13">
      <c r="L2922">
        <v>11460</v>
      </c>
      <c r="M2922">
        <f t="shared" si="55"/>
        <v>460</v>
      </c>
    </row>
    <row r="2923" spans="12:13">
      <c r="L2923">
        <v>11360</v>
      </c>
      <c r="M2923">
        <f t="shared" si="55"/>
        <v>360</v>
      </c>
    </row>
    <row r="2924" spans="12:13">
      <c r="L2924">
        <v>11460</v>
      </c>
      <c r="M2924">
        <f t="shared" si="55"/>
        <v>460</v>
      </c>
    </row>
    <row r="2925" spans="12:13">
      <c r="L2925">
        <v>11372</v>
      </c>
      <c r="M2925">
        <f t="shared" si="55"/>
        <v>372</v>
      </c>
    </row>
    <row r="2926" spans="12:13">
      <c r="L2926">
        <v>11424</v>
      </c>
      <c r="M2926">
        <f t="shared" si="55"/>
        <v>424</v>
      </c>
    </row>
    <row r="2927" spans="12:13">
      <c r="L2927">
        <v>11376</v>
      </c>
      <c r="M2927">
        <f t="shared" si="55"/>
        <v>376</v>
      </c>
    </row>
    <row r="2928" spans="12:13">
      <c r="L2928">
        <v>11404</v>
      </c>
      <c r="M2928">
        <f t="shared" si="55"/>
        <v>404</v>
      </c>
    </row>
    <row r="2929" spans="12:13">
      <c r="L2929">
        <v>11388</v>
      </c>
      <c r="M2929">
        <f t="shared" si="55"/>
        <v>388</v>
      </c>
    </row>
    <row r="2930" spans="12:13">
      <c r="L2930">
        <v>11428</v>
      </c>
      <c r="M2930">
        <f t="shared" si="55"/>
        <v>428</v>
      </c>
    </row>
    <row r="2931" spans="12:13">
      <c r="L2931">
        <v>11392</v>
      </c>
      <c r="M2931">
        <f t="shared" si="55"/>
        <v>392</v>
      </c>
    </row>
    <row r="2932" spans="12:13">
      <c r="L2932">
        <v>11460</v>
      </c>
      <c r="M2932">
        <f t="shared" si="55"/>
        <v>460</v>
      </c>
    </row>
    <row r="2933" spans="12:13">
      <c r="L2933">
        <v>11392</v>
      </c>
      <c r="M2933">
        <f t="shared" si="55"/>
        <v>392</v>
      </c>
    </row>
    <row r="2934" spans="12:13">
      <c r="L2934">
        <v>11452</v>
      </c>
      <c r="M2934">
        <f t="shared" si="55"/>
        <v>452</v>
      </c>
    </row>
    <row r="2935" spans="12:13">
      <c r="L2935">
        <v>11408</v>
      </c>
      <c r="M2935">
        <f t="shared" si="55"/>
        <v>408</v>
      </c>
    </row>
    <row r="2936" spans="12:13">
      <c r="L2936">
        <v>11472</v>
      </c>
      <c r="M2936">
        <f t="shared" si="55"/>
        <v>472</v>
      </c>
    </row>
    <row r="2937" spans="12:13">
      <c r="L2937">
        <v>11356</v>
      </c>
      <c r="M2937">
        <f t="shared" si="55"/>
        <v>356</v>
      </c>
    </row>
    <row r="2938" spans="12:13">
      <c r="L2938">
        <v>11428</v>
      </c>
      <c r="M2938">
        <f t="shared" si="55"/>
        <v>428</v>
      </c>
    </row>
    <row r="2939" spans="12:13">
      <c r="L2939">
        <v>11396</v>
      </c>
      <c r="M2939">
        <f t="shared" si="55"/>
        <v>396</v>
      </c>
    </row>
    <row r="2940" spans="12:13">
      <c r="L2940">
        <v>11420</v>
      </c>
      <c r="M2940">
        <f t="shared" si="55"/>
        <v>420</v>
      </c>
    </row>
    <row r="2941" spans="12:13">
      <c r="L2941">
        <v>11360</v>
      </c>
      <c r="M2941">
        <f t="shared" si="55"/>
        <v>360</v>
      </c>
    </row>
    <row r="2942" spans="12:13">
      <c r="L2942">
        <v>11448</v>
      </c>
      <c r="M2942">
        <f t="shared" si="55"/>
        <v>448</v>
      </c>
    </row>
    <row r="2943" spans="12:13">
      <c r="L2943">
        <v>11392</v>
      </c>
      <c r="M2943">
        <f t="shared" si="55"/>
        <v>392</v>
      </c>
    </row>
    <row r="2944" spans="12:13">
      <c r="L2944">
        <v>11452</v>
      </c>
      <c r="M2944">
        <f t="shared" si="55"/>
        <v>452</v>
      </c>
    </row>
    <row r="2945" spans="12:13">
      <c r="L2945">
        <v>11364</v>
      </c>
      <c r="M2945">
        <f t="shared" si="55"/>
        <v>364</v>
      </c>
    </row>
    <row r="2946" spans="12:13">
      <c r="L2946">
        <v>11416</v>
      </c>
      <c r="M2946">
        <f t="shared" si="55"/>
        <v>416</v>
      </c>
    </row>
    <row r="2947" spans="12:13">
      <c r="L2947">
        <v>11392</v>
      </c>
      <c r="M2947">
        <f t="shared" si="55"/>
        <v>392</v>
      </c>
    </row>
    <row r="2948" spans="12:13">
      <c r="L2948">
        <v>11408</v>
      </c>
      <c r="M2948">
        <f t="shared" si="55"/>
        <v>408</v>
      </c>
    </row>
    <row r="2949" spans="12:13">
      <c r="L2949">
        <v>11392</v>
      </c>
      <c r="M2949">
        <f t="shared" si="55"/>
        <v>392</v>
      </c>
    </row>
    <row r="2950" spans="12:13">
      <c r="L2950">
        <v>11432</v>
      </c>
      <c r="M2950">
        <f t="shared" si="55"/>
        <v>432</v>
      </c>
    </row>
    <row r="2951" spans="12:13">
      <c r="L2951">
        <v>11384</v>
      </c>
      <c r="M2951">
        <f t="shared" si="55"/>
        <v>384</v>
      </c>
    </row>
    <row r="2952" spans="12:13">
      <c r="L2952">
        <v>11444</v>
      </c>
      <c r="M2952">
        <f t="shared" si="55"/>
        <v>444</v>
      </c>
    </row>
    <row r="2953" spans="12:13">
      <c r="L2953">
        <v>11356</v>
      </c>
      <c r="M2953">
        <f t="shared" si="55"/>
        <v>356</v>
      </c>
    </row>
    <row r="2954" spans="12:13">
      <c r="L2954">
        <v>11412</v>
      </c>
      <c r="M2954">
        <f t="shared" si="55"/>
        <v>412</v>
      </c>
    </row>
    <row r="2955" spans="12:13">
      <c r="L2955">
        <v>11380</v>
      </c>
      <c r="M2955">
        <f t="shared" si="55"/>
        <v>380</v>
      </c>
    </row>
    <row r="2956" spans="12:13">
      <c r="L2956">
        <v>11404</v>
      </c>
      <c r="M2956">
        <f t="shared" si="55"/>
        <v>404</v>
      </c>
    </row>
    <row r="2957" spans="12:13">
      <c r="L2957">
        <v>11372</v>
      </c>
      <c r="M2957">
        <f t="shared" ref="M2957:M3020" si="56">L2957-11000</f>
        <v>372</v>
      </c>
    </row>
    <row r="2958" spans="12:13">
      <c r="L2958">
        <v>11456</v>
      </c>
      <c r="M2958">
        <f t="shared" si="56"/>
        <v>456</v>
      </c>
    </row>
    <row r="2959" spans="12:13">
      <c r="L2959">
        <v>11380</v>
      </c>
      <c r="M2959">
        <f t="shared" si="56"/>
        <v>380</v>
      </c>
    </row>
    <row r="2960" spans="12:13">
      <c r="L2960">
        <v>11464</v>
      </c>
      <c r="M2960">
        <f t="shared" si="56"/>
        <v>464</v>
      </c>
    </row>
    <row r="2961" spans="12:13">
      <c r="L2961">
        <v>11476</v>
      </c>
      <c r="M2961">
        <f t="shared" si="56"/>
        <v>476</v>
      </c>
    </row>
    <row r="2962" spans="12:13">
      <c r="L2962">
        <v>11572</v>
      </c>
      <c r="M2962">
        <f t="shared" si="56"/>
        <v>572</v>
      </c>
    </row>
    <row r="2963" spans="12:13">
      <c r="L2963">
        <v>11580</v>
      </c>
      <c r="M2963">
        <f t="shared" si="56"/>
        <v>580</v>
      </c>
    </row>
    <row r="2964" spans="12:13">
      <c r="L2964">
        <v>11656</v>
      </c>
      <c r="M2964">
        <f t="shared" si="56"/>
        <v>656</v>
      </c>
    </row>
    <row r="2965" spans="12:13">
      <c r="L2965">
        <v>11608</v>
      </c>
      <c r="M2965">
        <f t="shared" si="56"/>
        <v>608</v>
      </c>
    </row>
    <row r="2966" spans="12:13">
      <c r="L2966">
        <v>11712</v>
      </c>
      <c r="M2966">
        <f t="shared" si="56"/>
        <v>712</v>
      </c>
    </row>
    <row r="2967" spans="12:13">
      <c r="L2967">
        <v>11632</v>
      </c>
      <c r="M2967">
        <f t="shared" si="56"/>
        <v>632</v>
      </c>
    </row>
    <row r="2968" spans="12:13">
      <c r="L2968">
        <v>11644</v>
      </c>
      <c r="M2968">
        <f t="shared" si="56"/>
        <v>644</v>
      </c>
    </row>
    <row r="2969" spans="12:13">
      <c r="L2969">
        <v>11576</v>
      </c>
      <c r="M2969">
        <f t="shared" si="56"/>
        <v>576</v>
      </c>
    </row>
    <row r="2970" spans="12:13">
      <c r="L2970">
        <v>11612</v>
      </c>
      <c r="M2970">
        <f t="shared" si="56"/>
        <v>612</v>
      </c>
    </row>
    <row r="2971" spans="12:13">
      <c r="L2971">
        <v>11532</v>
      </c>
      <c r="M2971">
        <f t="shared" si="56"/>
        <v>532</v>
      </c>
    </row>
    <row r="2972" spans="12:13">
      <c r="L2972">
        <v>11628</v>
      </c>
      <c r="M2972">
        <f t="shared" si="56"/>
        <v>628</v>
      </c>
    </row>
    <row r="2973" spans="12:13">
      <c r="L2973">
        <v>11476</v>
      </c>
      <c r="M2973">
        <f t="shared" si="56"/>
        <v>476</v>
      </c>
    </row>
    <row r="2974" spans="12:13">
      <c r="L2974">
        <v>11540</v>
      </c>
      <c r="M2974">
        <f t="shared" si="56"/>
        <v>540</v>
      </c>
    </row>
    <row r="2975" spans="12:13">
      <c r="L2975">
        <v>11516</v>
      </c>
      <c r="M2975">
        <f t="shared" si="56"/>
        <v>516</v>
      </c>
    </row>
    <row r="2976" spans="12:13">
      <c r="L2976">
        <v>11548</v>
      </c>
      <c r="M2976">
        <f t="shared" si="56"/>
        <v>548</v>
      </c>
    </row>
    <row r="2977" spans="12:13">
      <c r="L2977">
        <v>11472</v>
      </c>
      <c r="M2977">
        <f t="shared" si="56"/>
        <v>472</v>
      </c>
    </row>
    <row r="2978" spans="12:13">
      <c r="L2978">
        <v>11520</v>
      </c>
      <c r="M2978">
        <f t="shared" si="56"/>
        <v>520</v>
      </c>
    </row>
    <row r="2979" spans="12:13">
      <c r="L2979">
        <v>11440</v>
      </c>
      <c r="M2979">
        <f t="shared" si="56"/>
        <v>440</v>
      </c>
    </row>
    <row r="2980" spans="12:13">
      <c r="L2980">
        <v>11496</v>
      </c>
      <c r="M2980">
        <f t="shared" si="56"/>
        <v>496</v>
      </c>
    </row>
    <row r="2981" spans="12:13">
      <c r="L2981">
        <v>11456</v>
      </c>
      <c r="M2981">
        <f t="shared" si="56"/>
        <v>456</v>
      </c>
    </row>
    <row r="2982" spans="12:13">
      <c r="L2982">
        <v>11488</v>
      </c>
      <c r="M2982">
        <f t="shared" si="56"/>
        <v>488</v>
      </c>
    </row>
    <row r="2983" spans="12:13">
      <c r="L2983">
        <v>11420</v>
      </c>
      <c r="M2983">
        <f t="shared" si="56"/>
        <v>420</v>
      </c>
    </row>
    <row r="2984" spans="12:13">
      <c r="L2984">
        <v>11480</v>
      </c>
      <c r="M2984">
        <f t="shared" si="56"/>
        <v>480</v>
      </c>
    </row>
    <row r="2985" spans="12:13">
      <c r="L2985">
        <v>11396</v>
      </c>
      <c r="M2985">
        <f t="shared" si="56"/>
        <v>396</v>
      </c>
    </row>
    <row r="2986" spans="12:13">
      <c r="L2986">
        <v>11496</v>
      </c>
      <c r="M2986">
        <f t="shared" si="56"/>
        <v>496</v>
      </c>
    </row>
    <row r="2987" spans="12:13">
      <c r="L2987">
        <v>11408</v>
      </c>
      <c r="M2987">
        <f t="shared" si="56"/>
        <v>408</v>
      </c>
    </row>
    <row r="2988" spans="12:13">
      <c r="L2988">
        <v>11484</v>
      </c>
      <c r="M2988">
        <f t="shared" si="56"/>
        <v>484</v>
      </c>
    </row>
    <row r="2989" spans="12:13">
      <c r="L2989">
        <v>11396</v>
      </c>
      <c r="M2989">
        <f t="shared" si="56"/>
        <v>396</v>
      </c>
    </row>
    <row r="2990" spans="12:13">
      <c r="L2990">
        <v>11444</v>
      </c>
      <c r="M2990">
        <f t="shared" si="56"/>
        <v>444</v>
      </c>
    </row>
    <row r="2991" spans="12:13">
      <c r="L2991">
        <v>11380</v>
      </c>
      <c r="M2991">
        <f t="shared" si="56"/>
        <v>380</v>
      </c>
    </row>
    <row r="2992" spans="12:13">
      <c r="L2992">
        <v>11412</v>
      </c>
      <c r="M2992">
        <f t="shared" si="56"/>
        <v>412</v>
      </c>
    </row>
    <row r="2993" spans="12:13">
      <c r="L2993">
        <v>11368</v>
      </c>
      <c r="M2993">
        <f t="shared" si="56"/>
        <v>368</v>
      </c>
    </row>
    <row r="2994" spans="12:13">
      <c r="L2994">
        <v>11420</v>
      </c>
      <c r="M2994">
        <f t="shared" si="56"/>
        <v>420</v>
      </c>
    </row>
    <row r="2995" spans="12:13">
      <c r="L2995">
        <v>11416</v>
      </c>
      <c r="M2995">
        <f t="shared" si="56"/>
        <v>416</v>
      </c>
    </row>
    <row r="2996" spans="12:13">
      <c r="L2996">
        <v>11392</v>
      </c>
      <c r="M2996">
        <f t="shared" si="56"/>
        <v>392</v>
      </c>
    </row>
    <row r="2997" spans="12:13">
      <c r="L2997">
        <v>11392</v>
      </c>
      <c r="M2997">
        <f t="shared" si="56"/>
        <v>392</v>
      </c>
    </row>
    <row r="2998" spans="12:13">
      <c r="L2998">
        <v>11412</v>
      </c>
      <c r="M2998">
        <f t="shared" si="56"/>
        <v>412</v>
      </c>
    </row>
    <row r="2999" spans="12:13">
      <c r="L2999">
        <v>11380</v>
      </c>
      <c r="M2999">
        <f t="shared" si="56"/>
        <v>380</v>
      </c>
    </row>
    <row r="3000" spans="12:13">
      <c r="L3000">
        <v>11432</v>
      </c>
      <c r="M3000">
        <f t="shared" si="56"/>
        <v>432</v>
      </c>
    </row>
    <row r="3001" spans="12:13">
      <c r="L3001">
        <v>11396</v>
      </c>
      <c r="M3001">
        <f t="shared" si="56"/>
        <v>396</v>
      </c>
    </row>
    <row r="3002" spans="12:13">
      <c r="L3002">
        <v>11420</v>
      </c>
      <c r="M3002">
        <f t="shared" si="56"/>
        <v>420</v>
      </c>
    </row>
    <row r="3003" spans="12:13">
      <c r="L3003">
        <v>11384</v>
      </c>
      <c r="M3003">
        <f t="shared" si="56"/>
        <v>384</v>
      </c>
    </row>
    <row r="3004" spans="12:13">
      <c r="L3004">
        <v>11448</v>
      </c>
      <c r="M3004">
        <f t="shared" si="56"/>
        <v>448</v>
      </c>
    </row>
    <row r="3005" spans="12:13">
      <c r="L3005">
        <v>11360</v>
      </c>
      <c r="M3005">
        <f t="shared" si="56"/>
        <v>360</v>
      </c>
    </row>
    <row r="3006" spans="12:13">
      <c r="L3006">
        <v>11456</v>
      </c>
      <c r="M3006">
        <f t="shared" si="56"/>
        <v>456</v>
      </c>
    </row>
    <row r="3007" spans="12:13">
      <c r="L3007">
        <v>11376</v>
      </c>
      <c r="M3007">
        <f t="shared" si="56"/>
        <v>376</v>
      </c>
    </row>
    <row r="3008" spans="12:13">
      <c r="L3008">
        <v>11436</v>
      </c>
      <c r="M3008">
        <f t="shared" si="56"/>
        <v>436</v>
      </c>
    </row>
    <row r="3009" spans="12:13">
      <c r="L3009">
        <v>11388</v>
      </c>
      <c r="M3009">
        <f t="shared" si="56"/>
        <v>388</v>
      </c>
    </row>
    <row r="3010" spans="12:13">
      <c r="L3010">
        <v>11396</v>
      </c>
      <c r="M3010">
        <f t="shared" si="56"/>
        <v>396</v>
      </c>
    </row>
    <row r="3011" spans="12:13">
      <c r="L3011">
        <v>11384</v>
      </c>
      <c r="M3011">
        <f t="shared" si="56"/>
        <v>384</v>
      </c>
    </row>
    <row r="3012" spans="12:13">
      <c r="L3012">
        <v>11456</v>
      </c>
      <c r="M3012">
        <f t="shared" si="56"/>
        <v>456</v>
      </c>
    </row>
    <row r="3013" spans="12:13">
      <c r="L3013">
        <v>11412</v>
      </c>
      <c r="M3013">
        <f t="shared" si="56"/>
        <v>412</v>
      </c>
    </row>
    <row r="3014" spans="12:13">
      <c r="L3014">
        <v>11436</v>
      </c>
      <c r="M3014">
        <f t="shared" si="56"/>
        <v>436</v>
      </c>
    </row>
    <row r="3015" spans="12:13">
      <c r="L3015">
        <v>11396</v>
      </c>
      <c r="M3015">
        <f t="shared" si="56"/>
        <v>396</v>
      </c>
    </row>
    <row r="3016" spans="12:13">
      <c r="L3016">
        <v>11424</v>
      </c>
      <c r="M3016">
        <f t="shared" si="56"/>
        <v>424</v>
      </c>
    </row>
    <row r="3017" spans="12:13">
      <c r="L3017">
        <v>11368</v>
      </c>
      <c r="M3017">
        <f t="shared" si="56"/>
        <v>368</v>
      </c>
    </row>
    <row r="3018" spans="12:13">
      <c r="L3018">
        <v>11424</v>
      </c>
      <c r="M3018">
        <f t="shared" si="56"/>
        <v>424</v>
      </c>
    </row>
    <row r="3019" spans="12:13">
      <c r="L3019">
        <v>11416</v>
      </c>
      <c r="M3019">
        <f t="shared" si="56"/>
        <v>416</v>
      </c>
    </row>
    <row r="3020" spans="12:13">
      <c r="L3020">
        <v>11432</v>
      </c>
      <c r="M3020">
        <f t="shared" si="56"/>
        <v>432</v>
      </c>
    </row>
    <row r="3021" spans="12:13">
      <c r="L3021">
        <v>11384</v>
      </c>
      <c r="M3021">
        <f t="shared" ref="M3021:M3084" si="57">L3021-11000</f>
        <v>384</v>
      </c>
    </row>
    <row r="3022" spans="12:13">
      <c r="L3022" t="s">
        <v>736</v>
      </c>
      <c r="M3022" t="e">
        <f t="shared" si="57"/>
        <v>#VALUE!</v>
      </c>
    </row>
    <row r="3023" spans="12:13">
      <c r="M3023">
        <f t="shared" si="57"/>
        <v>-11000</v>
      </c>
    </row>
    <row r="3024" spans="12:13">
      <c r="L3024">
        <v>11460</v>
      </c>
      <c r="M3024">
        <f t="shared" si="57"/>
        <v>460</v>
      </c>
    </row>
    <row r="3025" spans="12:13">
      <c r="L3025">
        <v>11372</v>
      </c>
      <c r="M3025">
        <f t="shared" si="57"/>
        <v>372</v>
      </c>
    </row>
    <row r="3026" spans="12:13">
      <c r="L3026">
        <v>11400</v>
      </c>
      <c r="M3026">
        <f t="shared" si="57"/>
        <v>400</v>
      </c>
    </row>
    <row r="3027" spans="12:13">
      <c r="L3027">
        <v>11352</v>
      </c>
      <c r="M3027">
        <f t="shared" si="57"/>
        <v>352</v>
      </c>
    </row>
    <row r="3028" spans="12:13">
      <c r="L3028">
        <v>11408</v>
      </c>
      <c r="M3028">
        <f t="shared" si="57"/>
        <v>408</v>
      </c>
    </row>
    <row r="3029" spans="12:13">
      <c r="L3029">
        <v>11400</v>
      </c>
      <c r="M3029">
        <f t="shared" si="57"/>
        <v>400</v>
      </c>
    </row>
    <row r="3030" spans="12:13">
      <c r="L3030">
        <v>11444</v>
      </c>
      <c r="M3030">
        <f t="shared" si="57"/>
        <v>444</v>
      </c>
    </row>
    <row r="3031" spans="12:13">
      <c r="L3031">
        <v>11380</v>
      </c>
      <c r="M3031">
        <f t="shared" si="57"/>
        <v>380</v>
      </c>
    </row>
    <row r="3032" spans="12:13">
      <c r="L3032">
        <v>11416</v>
      </c>
      <c r="M3032">
        <f t="shared" si="57"/>
        <v>416</v>
      </c>
    </row>
    <row r="3033" spans="12:13">
      <c r="L3033">
        <v>11356</v>
      </c>
      <c r="M3033">
        <f t="shared" si="57"/>
        <v>356</v>
      </c>
    </row>
    <row r="3034" spans="12:13">
      <c r="L3034">
        <v>11416</v>
      </c>
      <c r="M3034">
        <f t="shared" si="57"/>
        <v>416</v>
      </c>
    </row>
    <row r="3035" spans="12:13">
      <c r="L3035">
        <v>11384</v>
      </c>
      <c r="M3035">
        <f t="shared" si="57"/>
        <v>384</v>
      </c>
    </row>
    <row r="3036" spans="12:13">
      <c r="L3036">
        <v>11384</v>
      </c>
      <c r="M3036">
        <f t="shared" si="57"/>
        <v>384</v>
      </c>
    </row>
    <row r="3037" spans="12:13">
      <c r="L3037">
        <v>11356</v>
      </c>
      <c r="M3037">
        <f t="shared" si="57"/>
        <v>356</v>
      </c>
    </row>
    <row r="3038" spans="12:13">
      <c r="L3038">
        <v>11428</v>
      </c>
      <c r="M3038">
        <f t="shared" si="57"/>
        <v>428</v>
      </c>
    </row>
    <row r="3039" spans="12:13">
      <c r="L3039">
        <v>11392</v>
      </c>
      <c r="M3039">
        <f t="shared" si="57"/>
        <v>392</v>
      </c>
    </row>
    <row r="3040" spans="12:13">
      <c r="L3040">
        <v>11412</v>
      </c>
      <c r="M3040">
        <f t="shared" si="57"/>
        <v>412</v>
      </c>
    </row>
    <row r="3041" spans="12:13">
      <c r="L3041">
        <v>11372</v>
      </c>
      <c r="M3041">
        <f t="shared" si="57"/>
        <v>372</v>
      </c>
    </row>
    <row r="3042" spans="12:13">
      <c r="L3042">
        <v>11400</v>
      </c>
      <c r="M3042">
        <f t="shared" si="57"/>
        <v>400</v>
      </c>
    </row>
    <row r="3043" spans="12:13">
      <c r="L3043">
        <v>11428</v>
      </c>
      <c r="M3043">
        <f t="shared" si="57"/>
        <v>428</v>
      </c>
    </row>
    <row r="3044" spans="12:13">
      <c r="L3044">
        <v>11428</v>
      </c>
      <c r="M3044">
        <f t="shared" si="57"/>
        <v>428</v>
      </c>
    </row>
    <row r="3045" spans="12:13">
      <c r="L3045">
        <v>11364</v>
      </c>
      <c r="M3045">
        <f t="shared" si="57"/>
        <v>364</v>
      </c>
    </row>
    <row r="3046" spans="12:13">
      <c r="L3046">
        <v>11372</v>
      </c>
      <c r="M3046">
        <f t="shared" si="57"/>
        <v>372</v>
      </c>
    </row>
    <row r="3047" spans="12:13">
      <c r="L3047">
        <v>11384</v>
      </c>
      <c r="M3047">
        <f t="shared" si="57"/>
        <v>384</v>
      </c>
    </row>
    <row r="3048" spans="12:13">
      <c r="L3048">
        <v>11436</v>
      </c>
      <c r="M3048">
        <f t="shared" si="57"/>
        <v>436</v>
      </c>
    </row>
    <row r="3049" spans="12:13">
      <c r="L3049">
        <v>11412</v>
      </c>
      <c r="M3049">
        <f t="shared" si="57"/>
        <v>412</v>
      </c>
    </row>
    <row r="3050" spans="12:13">
      <c r="L3050">
        <v>11444</v>
      </c>
      <c r="M3050">
        <f t="shared" si="57"/>
        <v>444</v>
      </c>
    </row>
    <row r="3051" spans="12:13">
      <c r="L3051">
        <v>11388</v>
      </c>
      <c r="M3051">
        <f t="shared" si="57"/>
        <v>388</v>
      </c>
    </row>
    <row r="3052" spans="12:13">
      <c r="L3052">
        <v>11408</v>
      </c>
      <c r="M3052">
        <f t="shared" si="57"/>
        <v>408</v>
      </c>
    </row>
    <row r="3053" spans="12:13">
      <c r="L3053">
        <v>11376</v>
      </c>
      <c r="M3053">
        <f t="shared" si="57"/>
        <v>376</v>
      </c>
    </row>
    <row r="3054" spans="12:13">
      <c r="L3054">
        <v>11452</v>
      </c>
      <c r="M3054">
        <f t="shared" si="57"/>
        <v>452</v>
      </c>
    </row>
    <row r="3055" spans="12:13">
      <c r="L3055">
        <v>11348</v>
      </c>
      <c r="M3055">
        <f t="shared" si="57"/>
        <v>348</v>
      </c>
    </row>
    <row r="3056" spans="12:13">
      <c r="L3056">
        <v>11416</v>
      </c>
      <c r="M3056">
        <f t="shared" si="57"/>
        <v>416</v>
      </c>
    </row>
    <row r="3057" spans="12:13">
      <c r="L3057">
        <v>11348</v>
      </c>
      <c r="M3057">
        <f t="shared" si="57"/>
        <v>348</v>
      </c>
    </row>
    <row r="3058" spans="12:13">
      <c r="L3058">
        <v>11436</v>
      </c>
      <c r="M3058">
        <f t="shared" si="57"/>
        <v>436</v>
      </c>
    </row>
    <row r="3059" spans="12:13">
      <c r="L3059">
        <v>11348</v>
      </c>
      <c r="M3059">
        <f t="shared" si="57"/>
        <v>348</v>
      </c>
    </row>
    <row r="3060" spans="12:13">
      <c r="L3060">
        <v>11396</v>
      </c>
      <c r="M3060">
        <f t="shared" si="57"/>
        <v>396</v>
      </c>
    </row>
    <row r="3061" spans="12:13">
      <c r="L3061">
        <v>11356</v>
      </c>
      <c r="M3061">
        <f t="shared" si="57"/>
        <v>356</v>
      </c>
    </row>
    <row r="3062" spans="12:13">
      <c r="L3062">
        <v>11428</v>
      </c>
      <c r="M3062">
        <f t="shared" si="57"/>
        <v>428</v>
      </c>
    </row>
    <row r="3063" spans="12:13">
      <c r="L3063">
        <v>11356</v>
      </c>
      <c r="M3063">
        <f t="shared" si="57"/>
        <v>356</v>
      </c>
    </row>
    <row r="3064" spans="12:13">
      <c r="L3064">
        <v>11448</v>
      </c>
      <c r="M3064">
        <f t="shared" si="57"/>
        <v>448</v>
      </c>
    </row>
    <row r="3065" spans="12:13">
      <c r="L3065">
        <v>11368</v>
      </c>
      <c r="M3065">
        <f t="shared" si="57"/>
        <v>368</v>
      </c>
    </row>
    <row r="3066" spans="12:13">
      <c r="L3066">
        <v>11432</v>
      </c>
      <c r="M3066">
        <f t="shared" si="57"/>
        <v>432</v>
      </c>
    </row>
    <row r="3067" spans="12:13">
      <c r="L3067">
        <v>11392</v>
      </c>
      <c r="M3067">
        <f t="shared" si="57"/>
        <v>392</v>
      </c>
    </row>
    <row r="3068" spans="12:13">
      <c r="L3068">
        <v>11444</v>
      </c>
      <c r="M3068">
        <f t="shared" si="57"/>
        <v>444</v>
      </c>
    </row>
    <row r="3069" spans="12:13">
      <c r="L3069">
        <v>11408</v>
      </c>
      <c r="M3069">
        <f t="shared" si="57"/>
        <v>408</v>
      </c>
    </row>
    <row r="3070" spans="12:13">
      <c r="L3070">
        <v>11452</v>
      </c>
      <c r="M3070">
        <f t="shared" si="57"/>
        <v>452</v>
      </c>
    </row>
    <row r="3071" spans="12:13">
      <c r="L3071">
        <v>11360</v>
      </c>
      <c r="M3071">
        <f t="shared" si="57"/>
        <v>360</v>
      </c>
    </row>
    <row r="3072" spans="12:13">
      <c r="L3072">
        <v>11440</v>
      </c>
      <c r="M3072">
        <f t="shared" si="57"/>
        <v>440</v>
      </c>
    </row>
    <row r="3073" spans="12:13">
      <c r="L3073">
        <v>11368</v>
      </c>
      <c r="M3073">
        <f t="shared" si="57"/>
        <v>368</v>
      </c>
    </row>
    <row r="3074" spans="12:13">
      <c r="L3074">
        <v>11420</v>
      </c>
      <c r="M3074">
        <f t="shared" si="57"/>
        <v>420</v>
      </c>
    </row>
    <row r="3075" spans="12:13">
      <c r="L3075">
        <v>11388</v>
      </c>
      <c r="M3075">
        <f t="shared" si="57"/>
        <v>388</v>
      </c>
    </row>
    <row r="3076" spans="12:13">
      <c r="L3076">
        <v>11436</v>
      </c>
      <c r="M3076">
        <f t="shared" si="57"/>
        <v>436</v>
      </c>
    </row>
    <row r="3077" spans="12:13">
      <c r="L3077">
        <v>11364</v>
      </c>
      <c r="M3077">
        <f t="shared" si="57"/>
        <v>364</v>
      </c>
    </row>
    <row r="3078" spans="12:13">
      <c r="L3078">
        <v>11420</v>
      </c>
      <c r="M3078">
        <f t="shared" si="57"/>
        <v>420</v>
      </c>
    </row>
    <row r="3079" spans="12:13">
      <c r="L3079">
        <v>11392</v>
      </c>
      <c r="M3079">
        <f t="shared" si="57"/>
        <v>392</v>
      </c>
    </row>
    <row r="3080" spans="12:13">
      <c r="L3080">
        <v>11428</v>
      </c>
      <c r="M3080">
        <f t="shared" si="57"/>
        <v>428</v>
      </c>
    </row>
    <row r="3081" spans="12:13">
      <c r="L3081">
        <v>11364</v>
      </c>
      <c r="M3081">
        <f t="shared" si="57"/>
        <v>364</v>
      </c>
    </row>
    <row r="3082" spans="12:13">
      <c r="L3082">
        <v>11428</v>
      </c>
      <c r="M3082">
        <f t="shared" si="57"/>
        <v>428</v>
      </c>
    </row>
    <row r="3083" spans="12:13">
      <c r="L3083">
        <v>11368</v>
      </c>
      <c r="M3083">
        <f t="shared" si="57"/>
        <v>368</v>
      </c>
    </row>
    <row r="3084" spans="12:13">
      <c r="L3084">
        <v>11444</v>
      </c>
      <c r="M3084">
        <f t="shared" si="57"/>
        <v>444</v>
      </c>
    </row>
    <row r="3085" spans="12:13">
      <c r="L3085">
        <v>11352</v>
      </c>
      <c r="M3085">
        <f t="shared" ref="M3085:M3148" si="58">L3085-11000</f>
        <v>352</v>
      </c>
    </row>
    <row r="3086" spans="12:13">
      <c r="L3086">
        <v>11424</v>
      </c>
      <c r="M3086">
        <f t="shared" si="58"/>
        <v>424</v>
      </c>
    </row>
    <row r="3087" spans="12:13">
      <c r="L3087">
        <v>11388</v>
      </c>
      <c r="M3087">
        <f t="shared" si="58"/>
        <v>388</v>
      </c>
    </row>
    <row r="3088" spans="12:13">
      <c r="L3088">
        <v>11412</v>
      </c>
      <c r="M3088">
        <f t="shared" si="58"/>
        <v>412</v>
      </c>
    </row>
    <row r="3089" spans="12:13">
      <c r="L3089">
        <v>11364</v>
      </c>
      <c r="M3089">
        <f t="shared" si="58"/>
        <v>364</v>
      </c>
    </row>
    <row r="3090" spans="12:13">
      <c r="L3090">
        <v>11392</v>
      </c>
      <c r="M3090">
        <f t="shared" si="58"/>
        <v>392</v>
      </c>
    </row>
    <row r="3091" spans="12:13">
      <c r="L3091">
        <v>11360</v>
      </c>
      <c r="M3091">
        <f t="shared" si="58"/>
        <v>360</v>
      </c>
    </row>
    <row r="3092" spans="12:13">
      <c r="L3092">
        <v>11460</v>
      </c>
      <c r="M3092">
        <f t="shared" si="58"/>
        <v>460</v>
      </c>
    </row>
    <row r="3093" spans="12:13">
      <c r="L3093">
        <v>11396</v>
      </c>
      <c r="M3093">
        <f t="shared" si="58"/>
        <v>396</v>
      </c>
    </row>
    <row r="3094" spans="12:13">
      <c r="L3094">
        <v>11436</v>
      </c>
      <c r="M3094">
        <f t="shared" si="58"/>
        <v>436</v>
      </c>
    </row>
    <row r="3095" spans="12:13">
      <c r="L3095">
        <v>11328</v>
      </c>
      <c r="M3095">
        <f t="shared" si="58"/>
        <v>328</v>
      </c>
    </row>
    <row r="3096" spans="12:13">
      <c r="L3096">
        <v>11444</v>
      </c>
      <c r="M3096">
        <f t="shared" si="58"/>
        <v>444</v>
      </c>
    </row>
    <row r="3097" spans="12:13">
      <c r="L3097">
        <v>11384</v>
      </c>
      <c r="M3097">
        <f t="shared" si="58"/>
        <v>384</v>
      </c>
    </row>
    <row r="3098" spans="12:13">
      <c r="L3098">
        <v>11412</v>
      </c>
      <c r="M3098">
        <f t="shared" si="58"/>
        <v>412</v>
      </c>
    </row>
    <row r="3099" spans="12:13">
      <c r="L3099">
        <v>11392</v>
      </c>
      <c r="M3099">
        <f t="shared" si="58"/>
        <v>392</v>
      </c>
    </row>
    <row r="3100" spans="12:13">
      <c r="L3100">
        <v>11416</v>
      </c>
      <c r="M3100">
        <f t="shared" si="58"/>
        <v>416</v>
      </c>
    </row>
    <row r="3101" spans="12:13">
      <c r="L3101">
        <v>11388</v>
      </c>
      <c r="M3101">
        <f t="shared" si="58"/>
        <v>388</v>
      </c>
    </row>
    <row r="3102" spans="12:13">
      <c r="L3102">
        <v>11452</v>
      </c>
      <c r="M3102">
        <f t="shared" si="58"/>
        <v>452</v>
      </c>
    </row>
    <row r="3103" spans="12:13">
      <c r="L3103">
        <v>11352</v>
      </c>
      <c r="M3103">
        <f t="shared" si="58"/>
        <v>352</v>
      </c>
    </row>
    <row r="3104" spans="12:13">
      <c r="L3104">
        <v>11420</v>
      </c>
      <c r="M3104">
        <f t="shared" si="58"/>
        <v>420</v>
      </c>
    </row>
    <row r="3105" spans="12:13">
      <c r="L3105">
        <v>11356</v>
      </c>
      <c r="M3105">
        <f t="shared" si="58"/>
        <v>356</v>
      </c>
    </row>
    <row r="3106" spans="12:13">
      <c r="L3106">
        <v>11436</v>
      </c>
      <c r="M3106">
        <f t="shared" si="58"/>
        <v>436</v>
      </c>
    </row>
    <row r="3107" spans="12:13">
      <c r="L3107">
        <v>11444</v>
      </c>
      <c r="M3107">
        <f t="shared" si="58"/>
        <v>444</v>
      </c>
    </row>
    <row r="3108" spans="12:13">
      <c r="L3108">
        <v>11692</v>
      </c>
      <c r="M3108">
        <f t="shared" si="58"/>
        <v>692</v>
      </c>
    </row>
    <row r="3109" spans="12:13">
      <c r="L3109">
        <v>11888</v>
      </c>
      <c r="M3109">
        <f t="shared" si="58"/>
        <v>888</v>
      </c>
    </row>
    <row r="3110" spans="12:13">
      <c r="L3110">
        <v>12172</v>
      </c>
      <c r="M3110">
        <f t="shared" si="58"/>
        <v>1172</v>
      </c>
    </row>
    <row r="3111" spans="12:13">
      <c r="L3111">
        <v>12336</v>
      </c>
      <c r="M3111">
        <f t="shared" si="58"/>
        <v>1336</v>
      </c>
    </row>
    <row r="3112" spans="12:13">
      <c r="L3112">
        <v>12528</v>
      </c>
      <c r="M3112">
        <f t="shared" si="58"/>
        <v>1528</v>
      </c>
    </row>
    <row r="3113" spans="12:13">
      <c r="L3113">
        <v>12656</v>
      </c>
      <c r="M3113">
        <f t="shared" si="58"/>
        <v>1656</v>
      </c>
    </row>
    <row r="3114" spans="12:13">
      <c r="L3114">
        <v>12824</v>
      </c>
      <c r="M3114">
        <f t="shared" si="58"/>
        <v>1824</v>
      </c>
    </row>
    <row r="3115" spans="12:13">
      <c r="L3115">
        <v>12800</v>
      </c>
      <c r="M3115">
        <f t="shared" si="58"/>
        <v>1800</v>
      </c>
    </row>
    <row r="3116" spans="12:13">
      <c r="L3116">
        <v>13080</v>
      </c>
      <c r="M3116">
        <f t="shared" si="58"/>
        <v>2080</v>
      </c>
    </row>
    <row r="3117" spans="12:13">
      <c r="L3117">
        <v>13240</v>
      </c>
      <c r="M3117">
        <f t="shared" si="58"/>
        <v>2240</v>
      </c>
    </row>
    <row r="3118" spans="12:13">
      <c r="L3118">
        <v>13344</v>
      </c>
      <c r="M3118">
        <f t="shared" si="58"/>
        <v>2344</v>
      </c>
    </row>
    <row r="3119" spans="12:13">
      <c r="L3119">
        <v>13324</v>
      </c>
      <c r="M3119">
        <f t="shared" si="58"/>
        <v>2324</v>
      </c>
    </row>
    <row r="3120" spans="12:13">
      <c r="L3120">
        <v>13452</v>
      </c>
      <c r="M3120">
        <f t="shared" si="58"/>
        <v>2452</v>
      </c>
    </row>
    <row r="3121" spans="12:13">
      <c r="L3121">
        <v>13516</v>
      </c>
      <c r="M3121">
        <f t="shared" si="58"/>
        <v>2516</v>
      </c>
    </row>
    <row r="3122" spans="12:13">
      <c r="L3122">
        <v>13560</v>
      </c>
      <c r="M3122">
        <f t="shared" si="58"/>
        <v>2560</v>
      </c>
    </row>
    <row r="3123" spans="12:13">
      <c r="L3123">
        <v>13492</v>
      </c>
      <c r="M3123">
        <f t="shared" si="58"/>
        <v>2492</v>
      </c>
    </row>
    <row r="3124" spans="12:13">
      <c r="L3124">
        <v>13644</v>
      </c>
      <c r="M3124">
        <f t="shared" si="58"/>
        <v>2644</v>
      </c>
    </row>
    <row r="3125" spans="12:13">
      <c r="L3125">
        <v>13584</v>
      </c>
      <c r="M3125">
        <f t="shared" si="58"/>
        <v>2584</v>
      </c>
    </row>
    <row r="3126" spans="12:13">
      <c r="L3126">
        <v>13608</v>
      </c>
      <c r="M3126">
        <f t="shared" si="58"/>
        <v>2608</v>
      </c>
    </row>
    <row r="3127" spans="12:13">
      <c r="L3127">
        <v>13572</v>
      </c>
      <c r="M3127">
        <f t="shared" si="58"/>
        <v>2572</v>
      </c>
    </row>
    <row r="3128" spans="12:13">
      <c r="L3128">
        <v>13668</v>
      </c>
      <c r="M3128">
        <f t="shared" si="58"/>
        <v>2668</v>
      </c>
    </row>
    <row r="3129" spans="12:13">
      <c r="L3129">
        <v>13760</v>
      </c>
      <c r="M3129">
        <f t="shared" si="58"/>
        <v>2760</v>
      </c>
    </row>
    <row r="3130" spans="12:13">
      <c r="L3130">
        <v>13744</v>
      </c>
      <c r="M3130">
        <f t="shared" si="58"/>
        <v>2744</v>
      </c>
    </row>
    <row r="3131" spans="12:13">
      <c r="L3131">
        <v>13692</v>
      </c>
      <c r="M3131">
        <f t="shared" si="58"/>
        <v>2692</v>
      </c>
    </row>
    <row r="3132" spans="12:13">
      <c r="L3132">
        <v>13780</v>
      </c>
      <c r="M3132">
        <f t="shared" si="58"/>
        <v>2780</v>
      </c>
    </row>
    <row r="3133" spans="12:13">
      <c r="L3133">
        <v>13808</v>
      </c>
      <c r="M3133">
        <f t="shared" si="58"/>
        <v>2808</v>
      </c>
    </row>
    <row r="3134" spans="12:13">
      <c r="L3134">
        <v>13860</v>
      </c>
      <c r="M3134">
        <f t="shared" si="58"/>
        <v>2860</v>
      </c>
    </row>
    <row r="3135" spans="12:13">
      <c r="L3135">
        <v>13804</v>
      </c>
      <c r="M3135">
        <f t="shared" si="58"/>
        <v>2804</v>
      </c>
    </row>
    <row r="3136" spans="12:13">
      <c r="L3136">
        <v>13804</v>
      </c>
      <c r="M3136">
        <f t="shared" si="58"/>
        <v>2804</v>
      </c>
    </row>
    <row r="3137" spans="12:13">
      <c r="L3137">
        <v>13804</v>
      </c>
      <c r="M3137">
        <f t="shared" si="58"/>
        <v>2804</v>
      </c>
    </row>
    <row r="3138" spans="12:13">
      <c r="L3138">
        <v>13908</v>
      </c>
      <c r="M3138">
        <f t="shared" si="58"/>
        <v>2908</v>
      </c>
    </row>
    <row r="3139" spans="12:13">
      <c r="L3139">
        <v>13892</v>
      </c>
      <c r="M3139">
        <f t="shared" si="58"/>
        <v>2892</v>
      </c>
    </row>
    <row r="3140" spans="12:13">
      <c r="L3140">
        <v>13980</v>
      </c>
      <c r="M3140">
        <f t="shared" si="58"/>
        <v>2980</v>
      </c>
    </row>
    <row r="3141" spans="12:13">
      <c r="L3141">
        <v>13908</v>
      </c>
      <c r="M3141">
        <f t="shared" si="58"/>
        <v>2908</v>
      </c>
    </row>
    <row r="3142" spans="12:13">
      <c r="L3142">
        <v>13856</v>
      </c>
      <c r="M3142">
        <f t="shared" si="58"/>
        <v>2856</v>
      </c>
    </row>
    <row r="3143" spans="12:13">
      <c r="L3143">
        <v>13852</v>
      </c>
      <c r="M3143">
        <f t="shared" si="58"/>
        <v>2852</v>
      </c>
    </row>
    <row r="3144" spans="12:13">
      <c r="L3144">
        <v>13900</v>
      </c>
      <c r="M3144">
        <f t="shared" si="58"/>
        <v>2900</v>
      </c>
    </row>
    <row r="3145" spans="12:13">
      <c r="L3145">
        <v>13876</v>
      </c>
      <c r="M3145">
        <f t="shared" si="58"/>
        <v>2876</v>
      </c>
    </row>
    <row r="3146" spans="12:13">
      <c r="L3146">
        <v>13760</v>
      </c>
      <c r="M3146">
        <f t="shared" si="58"/>
        <v>2760</v>
      </c>
    </row>
    <row r="3147" spans="12:13">
      <c r="L3147">
        <v>13808</v>
      </c>
      <c r="M3147">
        <f t="shared" si="58"/>
        <v>2808</v>
      </c>
    </row>
    <row r="3148" spans="12:13">
      <c r="L3148">
        <v>13948</v>
      </c>
      <c r="M3148">
        <f t="shared" si="58"/>
        <v>2948</v>
      </c>
    </row>
    <row r="3149" spans="12:13">
      <c r="L3149">
        <v>13920</v>
      </c>
      <c r="M3149">
        <f t="shared" ref="M3149:M3212" si="59">L3149-11000</f>
        <v>2920</v>
      </c>
    </row>
    <row r="3150" spans="12:13">
      <c r="L3150">
        <v>13976</v>
      </c>
      <c r="M3150">
        <f t="shared" si="59"/>
        <v>2976</v>
      </c>
    </row>
    <row r="3151" spans="12:13">
      <c r="L3151">
        <v>13880</v>
      </c>
      <c r="M3151">
        <f t="shared" si="59"/>
        <v>2880</v>
      </c>
    </row>
    <row r="3152" spans="12:13">
      <c r="L3152">
        <v>14076</v>
      </c>
      <c r="M3152">
        <f t="shared" si="59"/>
        <v>3076</v>
      </c>
    </row>
    <row r="3153" spans="12:13">
      <c r="L3153">
        <v>13904</v>
      </c>
      <c r="M3153">
        <f t="shared" si="59"/>
        <v>2904</v>
      </c>
    </row>
    <row r="3154" spans="12:13">
      <c r="L3154">
        <v>13936</v>
      </c>
      <c r="M3154">
        <f t="shared" si="59"/>
        <v>2936</v>
      </c>
    </row>
    <row r="3155" spans="12:13">
      <c r="L3155">
        <v>13844</v>
      </c>
      <c r="M3155">
        <f t="shared" si="59"/>
        <v>2844</v>
      </c>
    </row>
    <row r="3156" spans="12:13">
      <c r="L3156">
        <v>13984</v>
      </c>
      <c r="M3156">
        <f t="shared" si="59"/>
        <v>2984</v>
      </c>
    </row>
    <row r="3157" spans="12:13">
      <c r="L3157">
        <v>13912</v>
      </c>
      <c r="M3157">
        <f t="shared" si="59"/>
        <v>2912</v>
      </c>
    </row>
    <row r="3158" spans="12:13">
      <c r="L3158">
        <v>14028</v>
      </c>
      <c r="M3158">
        <f t="shared" si="59"/>
        <v>3028</v>
      </c>
    </row>
    <row r="3159" spans="12:13">
      <c r="L3159">
        <v>13960</v>
      </c>
      <c r="M3159">
        <f t="shared" si="59"/>
        <v>2960</v>
      </c>
    </row>
    <row r="3160" spans="12:13">
      <c r="L3160">
        <v>14108</v>
      </c>
      <c r="M3160">
        <f t="shared" si="59"/>
        <v>3108</v>
      </c>
    </row>
    <row r="3161" spans="12:13">
      <c r="L3161">
        <v>13940</v>
      </c>
      <c r="M3161">
        <f t="shared" si="59"/>
        <v>2940</v>
      </c>
    </row>
    <row r="3162" spans="12:13">
      <c r="L3162">
        <v>14036</v>
      </c>
      <c r="M3162">
        <f t="shared" si="59"/>
        <v>3036</v>
      </c>
    </row>
    <row r="3163" spans="12:13">
      <c r="L3163">
        <v>13908</v>
      </c>
      <c r="M3163">
        <f t="shared" si="59"/>
        <v>2908</v>
      </c>
    </row>
    <row r="3164" spans="12:13">
      <c r="L3164">
        <v>13996</v>
      </c>
      <c r="M3164">
        <f t="shared" si="59"/>
        <v>2996</v>
      </c>
    </row>
    <row r="3165" spans="12:13">
      <c r="L3165">
        <v>13984</v>
      </c>
      <c r="M3165">
        <f t="shared" si="59"/>
        <v>2984</v>
      </c>
    </row>
    <row r="3166" spans="12:13">
      <c r="L3166">
        <v>14032</v>
      </c>
      <c r="M3166">
        <f t="shared" si="59"/>
        <v>3032</v>
      </c>
    </row>
    <row r="3167" spans="12:13">
      <c r="L3167">
        <v>14004</v>
      </c>
      <c r="M3167">
        <f t="shared" si="59"/>
        <v>3004</v>
      </c>
    </row>
    <row r="3168" spans="12:13">
      <c r="L3168">
        <v>14032</v>
      </c>
      <c r="M3168">
        <f t="shared" si="59"/>
        <v>3032</v>
      </c>
    </row>
    <row r="3169" spans="12:13">
      <c r="L3169">
        <v>14016</v>
      </c>
      <c r="M3169">
        <f t="shared" si="59"/>
        <v>3016</v>
      </c>
    </row>
    <row r="3170" spans="12:13">
      <c r="L3170">
        <v>14100</v>
      </c>
      <c r="M3170">
        <f t="shared" si="59"/>
        <v>3100</v>
      </c>
    </row>
    <row r="3171" spans="12:13">
      <c r="L3171">
        <v>14040</v>
      </c>
      <c r="M3171">
        <f t="shared" si="59"/>
        <v>3040</v>
      </c>
    </row>
    <row r="3172" spans="12:13">
      <c r="L3172">
        <v>14056</v>
      </c>
      <c r="M3172">
        <f t="shared" si="59"/>
        <v>3056</v>
      </c>
    </row>
    <row r="3173" spans="12:13">
      <c r="L3173">
        <v>13988</v>
      </c>
      <c r="M3173">
        <f t="shared" si="59"/>
        <v>2988</v>
      </c>
    </row>
    <row r="3174" spans="12:13">
      <c r="L3174">
        <v>14088</v>
      </c>
      <c r="M3174">
        <f t="shared" si="59"/>
        <v>3088</v>
      </c>
    </row>
    <row r="3175" spans="12:13">
      <c r="L3175">
        <v>13956</v>
      </c>
      <c r="M3175">
        <f t="shared" si="59"/>
        <v>2956</v>
      </c>
    </row>
    <row r="3176" spans="12:13">
      <c r="L3176">
        <v>14080</v>
      </c>
      <c r="M3176">
        <f t="shared" si="59"/>
        <v>3080</v>
      </c>
    </row>
    <row r="3177" spans="12:13">
      <c r="L3177">
        <v>14088</v>
      </c>
      <c r="M3177">
        <f t="shared" si="59"/>
        <v>3088</v>
      </c>
    </row>
    <row r="3178" spans="12:13">
      <c r="L3178">
        <v>14100</v>
      </c>
      <c r="M3178">
        <f t="shared" si="59"/>
        <v>3100</v>
      </c>
    </row>
    <row r="3179" spans="12:13">
      <c r="L3179">
        <v>14060</v>
      </c>
      <c r="M3179">
        <f t="shared" si="59"/>
        <v>3060</v>
      </c>
    </row>
    <row r="3180" spans="12:13">
      <c r="L3180">
        <v>13984</v>
      </c>
      <c r="M3180">
        <f t="shared" si="59"/>
        <v>2984</v>
      </c>
    </row>
    <row r="3181" spans="12:13">
      <c r="L3181">
        <v>13996</v>
      </c>
      <c r="M3181">
        <f t="shared" si="59"/>
        <v>2996</v>
      </c>
    </row>
    <row r="3182" spans="12:13">
      <c r="L3182">
        <v>13920</v>
      </c>
      <c r="M3182">
        <f t="shared" si="59"/>
        <v>2920</v>
      </c>
    </row>
    <row r="3183" spans="12:13">
      <c r="L3183">
        <v>14004</v>
      </c>
      <c r="M3183">
        <f t="shared" si="59"/>
        <v>3004</v>
      </c>
    </row>
    <row r="3184" spans="12:13">
      <c r="L3184">
        <v>14020</v>
      </c>
      <c r="M3184">
        <f t="shared" si="59"/>
        <v>3020</v>
      </c>
    </row>
    <row r="3185" spans="12:13">
      <c r="L3185">
        <v>13876</v>
      </c>
      <c r="M3185">
        <f t="shared" si="59"/>
        <v>2876</v>
      </c>
    </row>
    <row r="3186" spans="12:13">
      <c r="L3186">
        <v>14036</v>
      </c>
      <c r="M3186">
        <f t="shared" si="59"/>
        <v>3036</v>
      </c>
    </row>
    <row r="3187" spans="12:13">
      <c r="L3187">
        <v>14024</v>
      </c>
      <c r="M3187">
        <f t="shared" si="59"/>
        <v>3024</v>
      </c>
    </row>
    <row r="3188" spans="12:13">
      <c r="L3188">
        <v>14040</v>
      </c>
      <c r="M3188">
        <f t="shared" si="59"/>
        <v>3040</v>
      </c>
    </row>
    <row r="3189" spans="12:13">
      <c r="L3189">
        <v>14000</v>
      </c>
      <c r="M3189">
        <f t="shared" si="59"/>
        <v>3000</v>
      </c>
    </row>
    <row r="3190" spans="12:13">
      <c r="L3190">
        <v>14060</v>
      </c>
      <c r="M3190">
        <f t="shared" si="59"/>
        <v>3060</v>
      </c>
    </row>
    <row r="3191" spans="12:13">
      <c r="L3191">
        <v>14072</v>
      </c>
      <c r="M3191">
        <f t="shared" si="59"/>
        <v>3072</v>
      </c>
    </row>
    <row r="3192" spans="12:13">
      <c r="L3192">
        <v>14020</v>
      </c>
      <c r="M3192">
        <f t="shared" si="59"/>
        <v>3020</v>
      </c>
    </row>
    <row r="3193" spans="12:13">
      <c r="L3193">
        <v>14028</v>
      </c>
      <c r="M3193">
        <f t="shared" si="59"/>
        <v>3028</v>
      </c>
    </row>
    <row r="3194" spans="12:13">
      <c r="L3194">
        <v>14024</v>
      </c>
      <c r="M3194">
        <f t="shared" si="59"/>
        <v>3024</v>
      </c>
    </row>
    <row r="3195" spans="12:13">
      <c r="L3195">
        <v>13824</v>
      </c>
      <c r="M3195">
        <f t="shared" si="59"/>
        <v>2824</v>
      </c>
    </row>
    <row r="3196" spans="12:13">
      <c r="L3196">
        <v>14116</v>
      </c>
      <c r="M3196">
        <f t="shared" si="59"/>
        <v>3116</v>
      </c>
    </row>
    <row r="3197" spans="12:13">
      <c r="L3197">
        <v>13976</v>
      </c>
      <c r="M3197">
        <f t="shared" si="59"/>
        <v>2976</v>
      </c>
    </row>
    <row r="3198" spans="12:13">
      <c r="L3198">
        <v>14052</v>
      </c>
      <c r="M3198">
        <f t="shared" si="59"/>
        <v>3052</v>
      </c>
    </row>
    <row r="3199" spans="12:13">
      <c r="L3199">
        <v>13980</v>
      </c>
      <c r="M3199">
        <f t="shared" si="59"/>
        <v>2980</v>
      </c>
    </row>
    <row r="3200" spans="12:13">
      <c r="L3200">
        <v>13968</v>
      </c>
      <c r="M3200">
        <f t="shared" si="59"/>
        <v>2968</v>
      </c>
    </row>
    <row r="3201" spans="12:13">
      <c r="L3201">
        <v>13996</v>
      </c>
      <c r="M3201">
        <f t="shared" si="59"/>
        <v>2996</v>
      </c>
    </row>
    <row r="3202" spans="12:13">
      <c r="L3202">
        <v>14008</v>
      </c>
      <c r="M3202">
        <f t="shared" si="59"/>
        <v>3008</v>
      </c>
    </row>
    <row r="3203" spans="12:13">
      <c r="L3203">
        <v>13844</v>
      </c>
      <c r="M3203">
        <f t="shared" si="59"/>
        <v>2844</v>
      </c>
    </row>
    <row r="3204" spans="12:13">
      <c r="L3204">
        <v>14008</v>
      </c>
      <c r="M3204">
        <f t="shared" si="59"/>
        <v>3008</v>
      </c>
    </row>
    <row r="3205" spans="12:13">
      <c r="L3205">
        <v>13996</v>
      </c>
      <c r="M3205">
        <f t="shared" si="59"/>
        <v>2996</v>
      </c>
    </row>
    <row r="3206" spans="12:13">
      <c r="L3206">
        <v>14016</v>
      </c>
      <c r="M3206">
        <f t="shared" si="59"/>
        <v>3016</v>
      </c>
    </row>
    <row r="3207" spans="12:13">
      <c r="L3207">
        <v>14020</v>
      </c>
      <c r="M3207">
        <f t="shared" si="59"/>
        <v>3020</v>
      </c>
    </row>
    <row r="3208" spans="12:13">
      <c r="L3208">
        <v>14112</v>
      </c>
      <c r="M3208">
        <f t="shared" si="59"/>
        <v>3112</v>
      </c>
    </row>
    <row r="3209" spans="12:13">
      <c r="L3209">
        <v>14012</v>
      </c>
      <c r="M3209">
        <f t="shared" si="59"/>
        <v>3012</v>
      </c>
    </row>
    <row r="3210" spans="12:13">
      <c r="L3210">
        <v>14152</v>
      </c>
      <c r="M3210">
        <f t="shared" si="59"/>
        <v>3152</v>
      </c>
    </row>
    <row r="3211" spans="12:13">
      <c r="L3211">
        <v>14020</v>
      </c>
      <c r="M3211">
        <f t="shared" si="59"/>
        <v>3020</v>
      </c>
    </row>
    <row r="3212" spans="12:13">
      <c r="L3212">
        <v>14100</v>
      </c>
      <c r="M3212">
        <f t="shared" si="59"/>
        <v>3100</v>
      </c>
    </row>
    <row r="3213" spans="12:13">
      <c r="L3213">
        <v>14192</v>
      </c>
      <c r="M3213">
        <f t="shared" ref="M3213:M3276" si="60">L3213-11000</f>
        <v>3192</v>
      </c>
    </row>
    <row r="3214" spans="12:13">
      <c r="L3214">
        <v>14080</v>
      </c>
      <c r="M3214">
        <f t="shared" si="60"/>
        <v>3080</v>
      </c>
    </row>
    <row r="3215" spans="12:13">
      <c r="L3215">
        <v>14104</v>
      </c>
      <c r="M3215">
        <f t="shared" si="60"/>
        <v>3104</v>
      </c>
    </row>
    <row r="3216" spans="12:13">
      <c r="L3216">
        <v>14188</v>
      </c>
      <c r="M3216">
        <f t="shared" si="60"/>
        <v>3188</v>
      </c>
    </row>
    <row r="3217" spans="12:13">
      <c r="L3217">
        <v>13972</v>
      </c>
      <c r="M3217">
        <f t="shared" si="60"/>
        <v>2972</v>
      </c>
    </row>
    <row r="3218" spans="12:13">
      <c r="L3218">
        <v>14112</v>
      </c>
      <c r="M3218">
        <f t="shared" si="60"/>
        <v>3112</v>
      </c>
    </row>
    <row r="3219" spans="12:13">
      <c r="L3219">
        <v>14044</v>
      </c>
      <c r="M3219">
        <f t="shared" si="60"/>
        <v>3044</v>
      </c>
    </row>
    <row r="3220" spans="12:13">
      <c r="L3220">
        <v>14100</v>
      </c>
      <c r="M3220">
        <f t="shared" si="60"/>
        <v>3100</v>
      </c>
    </row>
    <row r="3221" spans="12:13">
      <c r="L3221">
        <v>14052</v>
      </c>
      <c r="M3221">
        <f t="shared" si="60"/>
        <v>3052</v>
      </c>
    </row>
    <row r="3222" spans="12:13">
      <c r="L3222">
        <v>14096</v>
      </c>
      <c r="M3222">
        <f t="shared" si="60"/>
        <v>3096</v>
      </c>
    </row>
    <row r="3223" spans="12:13">
      <c r="L3223">
        <v>14188</v>
      </c>
      <c r="M3223">
        <f t="shared" si="60"/>
        <v>3188</v>
      </c>
    </row>
    <row r="3224" spans="12:13">
      <c r="L3224">
        <v>14160</v>
      </c>
      <c r="M3224">
        <f t="shared" si="60"/>
        <v>3160</v>
      </c>
    </row>
    <row r="3225" spans="12:13">
      <c r="L3225">
        <v>14056</v>
      </c>
      <c r="M3225">
        <f t="shared" si="60"/>
        <v>3056</v>
      </c>
    </row>
    <row r="3226" spans="12:13">
      <c r="L3226">
        <v>14156</v>
      </c>
      <c r="M3226">
        <f t="shared" si="60"/>
        <v>3156</v>
      </c>
    </row>
    <row r="3227" spans="12:13">
      <c r="L3227">
        <v>14048</v>
      </c>
      <c r="M3227">
        <f t="shared" si="60"/>
        <v>3048</v>
      </c>
    </row>
    <row r="3228" spans="12:13">
      <c r="L3228">
        <v>14052</v>
      </c>
      <c r="M3228">
        <f t="shared" si="60"/>
        <v>3052</v>
      </c>
    </row>
    <row r="3229" spans="12:13">
      <c r="L3229">
        <v>14076</v>
      </c>
      <c r="M3229">
        <f t="shared" si="60"/>
        <v>3076</v>
      </c>
    </row>
    <row r="3230" spans="12:13">
      <c r="L3230">
        <v>14024</v>
      </c>
      <c r="M3230">
        <f t="shared" si="60"/>
        <v>3024</v>
      </c>
    </row>
    <row r="3231" spans="12:13">
      <c r="L3231">
        <v>14060</v>
      </c>
      <c r="M3231">
        <f t="shared" si="60"/>
        <v>3060</v>
      </c>
    </row>
    <row r="3232" spans="12:13">
      <c r="L3232">
        <v>13988</v>
      </c>
      <c r="M3232">
        <f t="shared" si="60"/>
        <v>2988</v>
      </c>
    </row>
    <row r="3233" spans="12:13">
      <c r="L3233">
        <v>14024</v>
      </c>
      <c r="M3233">
        <f t="shared" si="60"/>
        <v>3024</v>
      </c>
    </row>
    <row r="3234" spans="12:13">
      <c r="L3234">
        <v>14060</v>
      </c>
      <c r="M3234">
        <f t="shared" si="60"/>
        <v>3060</v>
      </c>
    </row>
    <row r="3235" spans="12:13">
      <c r="L3235">
        <v>13952</v>
      </c>
      <c r="M3235">
        <f t="shared" si="60"/>
        <v>2952</v>
      </c>
    </row>
    <row r="3236" spans="12:13">
      <c r="L3236">
        <v>14148</v>
      </c>
      <c r="M3236">
        <f t="shared" si="60"/>
        <v>3148</v>
      </c>
    </row>
    <row r="3237" spans="12:13">
      <c r="L3237">
        <v>14020</v>
      </c>
      <c r="M3237">
        <f t="shared" si="60"/>
        <v>3020</v>
      </c>
    </row>
    <row r="3238" spans="12:13">
      <c r="L3238">
        <v>14104</v>
      </c>
      <c r="M3238">
        <f t="shared" si="60"/>
        <v>3104</v>
      </c>
    </row>
    <row r="3239" spans="12:13">
      <c r="L3239">
        <v>14092</v>
      </c>
      <c r="M3239">
        <f t="shared" si="60"/>
        <v>3092</v>
      </c>
    </row>
    <row r="3240" spans="12:13">
      <c r="L3240">
        <v>14024</v>
      </c>
      <c r="M3240">
        <f t="shared" si="60"/>
        <v>3024</v>
      </c>
    </row>
    <row r="3241" spans="12:13">
      <c r="L3241">
        <v>14028</v>
      </c>
      <c r="M3241">
        <f t="shared" si="60"/>
        <v>3028</v>
      </c>
    </row>
    <row r="3242" spans="12:13">
      <c r="L3242">
        <v>14008</v>
      </c>
      <c r="M3242">
        <f t="shared" si="60"/>
        <v>3008</v>
      </c>
    </row>
    <row r="3243" spans="12:13">
      <c r="L3243">
        <v>13876</v>
      </c>
      <c r="M3243">
        <f t="shared" si="60"/>
        <v>2876</v>
      </c>
    </row>
    <row r="3244" spans="12:13">
      <c r="L3244">
        <v>14036</v>
      </c>
      <c r="M3244">
        <f t="shared" si="60"/>
        <v>3036</v>
      </c>
    </row>
    <row r="3245" spans="12:13">
      <c r="L3245">
        <v>13936</v>
      </c>
      <c r="M3245">
        <f t="shared" si="60"/>
        <v>2936</v>
      </c>
    </row>
    <row r="3246" spans="12:13">
      <c r="L3246">
        <v>13968</v>
      </c>
      <c r="M3246">
        <f t="shared" si="60"/>
        <v>2968</v>
      </c>
    </row>
    <row r="3247" spans="12:13">
      <c r="L3247">
        <v>13940</v>
      </c>
      <c r="M3247">
        <f t="shared" si="60"/>
        <v>2940</v>
      </c>
    </row>
    <row r="3248" spans="12:13">
      <c r="L3248">
        <v>13980</v>
      </c>
      <c r="M3248">
        <f t="shared" si="60"/>
        <v>2980</v>
      </c>
    </row>
    <row r="3249" spans="12:13">
      <c r="L3249">
        <v>14028</v>
      </c>
      <c r="M3249">
        <f t="shared" si="60"/>
        <v>3028</v>
      </c>
    </row>
    <row r="3250" spans="12:13">
      <c r="L3250">
        <v>14156</v>
      </c>
      <c r="M3250">
        <f t="shared" si="60"/>
        <v>3156</v>
      </c>
    </row>
    <row r="3251" spans="12:13">
      <c r="L3251">
        <v>14048</v>
      </c>
      <c r="M3251">
        <f t="shared" si="60"/>
        <v>3048</v>
      </c>
    </row>
    <row r="3252" spans="12:13">
      <c r="L3252">
        <v>14124</v>
      </c>
      <c r="M3252">
        <f t="shared" si="60"/>
        <v>3124</v>
      </c>
    </row>
    <row r="3253" spans="12:13">
      <c r="L3253">
        <v>13852</v>
      </c>
      <c r="M3253">
        <f t="shared" si="60"/>
        <v>2852</v>
      </c>
    </row>
    <row r="3254" spans="12:13">
      <c r="L3254">
        <v>14148</v>
      </c>
      <c r="M3254">
        <f t="shared" si="60"/>
        <v>3148</v>
      </c>
    </row>
    <row r="3255" spans="12:13">
      <c r="L3255">
        <v>14020</v>
      </c>
      <c r="M3255">
        <f t="shared" si="60"/>
        <v>3020</v>
      </c>
    </row>
    <row r="3256" spans="12:13">
      <c r="L3256">
        <v>14088</v>
      </c>
      <c r="M3256">
        <f t="shared" si="60"/>
        <v>3088</v>
      </c>
    </row>
    <row r="3257" spans="12:13">
      <c r="L3257">
        <v>14012</v>
      </c>
      <c r="M3257">
        <f t="shared" si="60"/>
        <v>3012</v>
      </c>
    </row>
    <row r="3258" spans="12:13">
      <c r="L3258">
        <v>14072</v>
      </c>
      <c r="M3258">
        <f t="shared" si="60"/>
        <v>3072</v>
      </c>
    </row>
    <row r="3259" spans="12:13">
      <c r="L3259">
        <v>13984</v>
      </c>
      <c r="M3259">
        <f t="shared" si="60"/>
        <v>2984</v>
      </c>
    </row>
    <row r="3260" spans="12:13">
      <c r="L3260">
        <v>13976</v>
      </c>
      <c r="M3260">
        <f t="shared" si="60"/>
        <v>2976</v>
      </c>
    </row>
    <row r="3261" spans="12:13">
      <c r="L3261">
        <v>14004</v>
      </c>
      <c r="M3261">
        <f t="shared" si="60"/>
        <v>3004</v>
      </c>
    </row>
    <row r="3262" spans="12:13">
      <c r="L3262">
        <v>14072</v>
      </c>
      <c r="M3262">
        <f t="shared" si="60"/>
        <v>3072</v>
      </c>
    </row>
    <row r="3263" spans="12:13">
      <c r="L3263">
        <v>14068</v>
      </c>
      <c r="M3263">
        <f t="shared" si="60"/>
        <v>3068</v>
      </c>
    </row>
    <row r="3264" spans="12:13">
      <c r="L3264">
        <v>14012</v>
      </c>
      <c r="M3264">
        <f t="shared" si="60"/>
        <v>3012</v>
      </c>
    </row>
    <row r="3265" spans="12:13">
      <c r="L3265">
        <v>13972</v>
      </c>
      <c r="M3265">
        <f t="shared" si="60"/>
        <v>2972</v>
      </c>
    </row>
    <row r="3266" spans="12:13">
      <c r="L3266">
        <v>14004</v>
      </c>
      <c r="M3266">
        <f t="shared" si="60"/>
        <v>3004</v>
      </c>
    </row>
    <row r="3267" spans="12:13">
      <c r="L3267">
        <v>13996</v>
      </c>
      <c r="M3267">
        <f t="shared" si="60"/>
        <v>2996</v>
      </c>
    </row>
    <row r="3268" spans="12:13">
      <c r="L3268">
        <v>14080</v>
      </c>
      <c r="M3268">
        <f t="shared" si="60"/>
        <v>3080</v>
      </c>
    </row>
    <row r="3269" spans="12:13">
      <c r="L3269">
        <v>13984</v>
      </c>
      <c r="M3269">
        <f t="shared" si="60"/>
        <v>2984</v>
      </c>
    </row>
    <row r="3270" spans="12:13">
      <c r="L3270">
        <v>14016</v>
      </c>
      <c r="M3270">
        <f t="shared" si="60"/>
        <v>3016</v>
      </c>
    </row>
    <row r="3271" spans="12:13">
      <c r="L3271">
        <v>14024</v>
      </c>
      <c r="M3271">
        <f t="shared" si="60"/>
        <v>3024</v>
      </c>
    </row>
    <row r="3272" spans="12:13">
      <c r="L3272">
        <v>14108</v>
      </c>
      <c r="M3272">
        <f t="shared" si="60"/>
        <v>3108</v>
      </c>
    </row>
    <row r="3273" spans="12:13">
      <c r="L3273">
        <v>13960</v>
      </c>
      <c r="M3273">
        <f t="shared" si="60"/>
        <v>2960</v>
      </c>
    </row>
    <row r="3274" spans="12:13">
      <c r="L3274">
        <v>14104</v>
      </c>
      <c r="M3274">
        <f t="shared" si="60"/>
        <v>3104</v>
      </c>
    </row>
    <row r="3275" spans="12:13">
      <c r="L3275">
        <v>13812</v>
      </c>
      <c r="M3275">
        <f t="shared" si="60"/>
        <v>2812</v>
      </c>
    </row>
    <row r="3276" spans="12:13">
      <c r="L3276">
        <v>13736</v>
      </c>
      <c r="M3276">
        <f t="shared" si="60"/>
        <v>2736</v>
      </c>
    </row>
    <row r="3277" spans="12:13">
      <c r="L3277">
        <v>13572</v>
      </c>
      <c r="M3277">
        <f t="shared" ref="M3277:M3340" si="61">L3277-11000</f>
        <v>2572</v>
      </c>
    </row>
    <row r="3278" spans="12:13">
      <c r="L3278">
        <v>13464</v>
      </c>
      <c r="M3278">
        <f t="shared" si="61"/>
        <v>2464</v>
      </c>
    </row>
    <row r="3279" spans="12:13">
      <c r="L3279">
        <v>13132</v>
      </c>
      <c r="M3279">
        <f t="shared" si="61"/>
        <v>2132</v>
      </c>
    </row>
    <row r="3280" spans="12:13">
      <c r="L3280">
        <v>13044</v>
      </c>
      <c r="M3280">
        <f t="shared" si="61"/>
        <v>2044</v>
      </c>
    </row>
    <row r="3281" spans="12:13">
      <c r="L3281">
        <v>12836</v>
      </c>
      <c r="M3281">
        <f t="shared" si="61"/>
        <v>1836</v>
      </c>
    </row>
    <row r="3282" spans="12:13">
      <c r="L3282">
        <v>12704</v>
      </c>
      <c r="M3282">
        <f t="shared" si="61"/>
        <v>1704</v>
      </c>
    </row>
    <row r="3283" spans="12:13">
      <c r="L3283">
        <v>12528</v>
      </c>
      <c r="M3283">
        <f t="shared" si="61"/>
        <v>1528</v>
      </c>
    </row>
    <row r="3284" spans="12:13">
      <c r="L3284">
        <v>12484</v>
      </c>
      <c r="M3284">
        <f t="shared" si="61"/>
        <v>1484</v>
      </c>
    </row>
    <row r="3285" spans="12:13">
      <c r="L3285">
        <v>12320</v>
      </c>
      <c r="M3285">
        <f t="shared" si="61"/>
        <v>1320</v>
      </c>
    </row>
    <row r="3286" spans="12:13">
      <c r="L3286">
        <v>12300</v>
      </c>
      <c r="M3286">
        <f t="shared" si="61"/>
        <v>1300</v>
      </c>
    </row>
    <row r="3287" spans="12:13">
      <c r="L3287">
        <v>12120</v>
      </c>
      <c r="M3287">
        <f t="shared" si="61"/>
        <v>1120</v>
      </c>
    </row>
    <row r="3288" spans="12:13">
      <c r="L3288">
        <v>12112</v>
      </c>
      <c r="M3288">
        <f t="shared" si="61"/>
        <v>1112</v>
      </c>
    </row>
    <row r="3289" spans="12:13">
      <c r="L3289">
        <v>12072</v>
      </c>
      <c r="M3289">
        <f t="shared" si="61"/>
        <v>1072</v>
      </c>
    </row>
    <row r="3290" spans="12:13">
      <c r="L3290">
        <v>11984</v>
      </c>
      <c r="M3290">
        <f t="shared" si="61"/>
        <v>984</v>
      </c>
    </row>
    <row r="3291" spans="12:13">
      <c r="L3291">
        <v>11860</v>
      </c>
      <c r="M3291">
        <f t="shared" si="61"/>
        <v>860</v>
      </c>
    </row>
    <row r="3292" spans="12:13">
      <c r="L3292">
        <v>11912</v>
      </c>
      <c r="M3292">
        <f t="shared" si="61"/>
        <v>912</v>
      </c>
    </row>
    <row r="3293" spans="12:13">
      <c r="L3293">
        <v>11864</v>
      </c>
      <c r="M3293">
        <f t="shared" si="61"/>
        <v>864</v>
      </c>
    </row>
    <row r="3294" spans="12:13">
      <c r="L3294">
        <v>11836</v>
      </c>
      <c r="M3294">
        <f t="shared" si="61"/>
        <v>836</v>
      </c>
    </row>
    <row r="3295" spans="12:13">
      <c r="L3295">
        <v>11772</v>
      </c>
      <c r="M3295">
        <f t="shared" si="61"/>
        <v>772</v>
      </c>
    </row>
    <row r="3296" spans="12:13">
      <c r="L3296">
        <v>11756</v>
      </c>
      <c r="M3296">
        <f t="shared" si="61"/>
        <v>756</v>
      </c>
    </row>
    <row r="3297" spans="12:13">
      <c r="L3297">
        <v>11660</v>
      </c>
      <c r="M3297">
        <f t="shared" si="61"/>
        <v>660</v>
      </c>
    </row>
    <row r="3298" spans="12:13">
      <c r="L3298">
        <v>11684</v>
      </c>
      <c r="M3298">
        <f t="shared" si="61"/>
        <v>684</v>
      </c>
    </row>
    <row r="3299" spans="12:13">
      <c r="L3299">
        <v>11608</v>
      </c>
      <c r="M3299">
        <f t="shared" si="61"/>
        <v>608</v>
      </c>
    </row>
    <row r="3300" spans="12:13">
      <c r="L3300">
        <v>11648</v>
      </c>
      <c r="M3300">
        <f t="shared" si="61"/>
        <v>648</v>
      </c>
    </row>
    <row r="3301" spans="12:13">
      <c r="L3301">
        <v>11548</v>
      </c>
      <c r="M3301">
        <f t="shared" si="61"/>
        <v>548</v>
      </c>
    </row>
    <row r="3302" spans="12:13">
      <c r="L3302">
        <v>11624</v>
      </c>
      <c r="M3302">
        <f t="shared" si="61"/>
        <v>624</v>
      </c>
    </row>
    <row r="3303" spans="12:13">
      <c r="L3303">
        <v>11536</v>
      </c>
      <c r="M3303">
        <f t="shared" si="61"/>
        <v>536</v>
      </c>
    </row>
    <row r="3304" spans="12:13">
      <c r="L3304">
        <v>11576</v>
      </c>
      <c r="M3304">
        <f t="shared" si="61"/>
        <v>576</v>
      </c>
    </row>
    <row r="3305" spans="12:13">
      <c r="L3305">
        <v>11504</v>
      </c>
      <c r="M3305">
        <f t="shared" si="61"/>
        <v>504</v>
      </c>
    </row>
    <row r="3306" spans="12:13">
      <c r="L3306">
        <v>11540</v>
      </c>
      <c r="M3306">
        <f t="shared" si="61"/>
        <v>540</v>
      </c>
    </row>
    <row r="3307" spans="12:13">
      <c r="L3307">
        <v>11484</v>
      </c>
      <c r="M3307">
        <f t="shared" si="61"/>
        <v>484</v>
      </c>
    </row>
    <row r="3308" spans="12:13">
      <c r="L3308">
        <v>11548</v>
      </c>
      <c r="M3308">
        <f t="shared" si="61"/>
        <v>548</v>
      </c>
    </row>
    <row r="3309" spans="12:13">
      <c r="L3309">
        <v>11464</v>
      </c>
      <c r="M3309">
        <f t="shared" si="61"/>
        <v>464</v>
      </c>
    </row>
    <row r="3310" spans="12:13">
      <c r="L3310">
        <v>11532</v>
      </c>
      <c r="M3310">
        <f t="shared" si="61"/>
        <v>532</v>
      </c>
    </row>
    <row r="3311" spans="12:13">
      <c r="L3311">
        <v>11416</v>
      </c>
      <c r="M3311">
        <f t="shared" si="61"/>
        <v>416</v>
      </c>
    </row>
    <row r="3312" spans="12:13">
      <c r="L3312">
        <v>11504</v>
      </c>
      <c r="M3312">
        <f t="shared" si="61"/>
        <v>504</v>
      </c>
    </row>
    <row r="3313" spans="12:13">
      <c r="L3313">
        <v>11416</v>
      </c>
      <c r="M3313">
        <f t="shared" si="61"/>
        <v>416</v>
      </c>
    </row>
    <row r="3314" spans="12:13">
      <c r="L3314">
        <v>11484</v>
      </c>
      <c r="M3314">
        <f t="shared" si="61"/>
        <v>484</v>
      </c>
    </row>
    <row r="3315" spans="12:13">
      <c r="L3315">
        <v>11416</v>
      </c>
      <c r="M3315">
        <f t="shared" si="61"/>
        <v>416</v>
      </c>
    </row>
    <row r="3316" spans="12:13">
      <c r="L3316">
        <v>11476</v>
      </c>
      <c r="M3316">
        <f t="shared" si="61"/>
        <v>476</v>
      </c>
    </row>
    <row r="3317" spans="12:13">
      <c r="L3317">
        <v>11460</v>
      </c>
      <c r="M3317">
        <f t="shared" si="61"/>
        <v>460</v>
      </c>
    </row>
    <row r="3318" spans="12:13">
      <c r="L3318">
        <v>11476</v>
      </c>
      <c r="M3318">
        <f t="shared" si="61"/>
        <v>476</v>
      </c>
    </row>
    <row r="3319" spans="12:13">
      <c r="L3319">
        <v>11412</v>
      </c>
      <c r="M3319">
        <f t="shared" si="61"/>
        <v>412</v>
      </c>
    </row>
    <row r="3320" spans="12:13">
      <c r="L3320">
        <v>11472</v>
      </c>
      <c r="M3320">
        <f t="shared" si="61"/>
        <v>472</v>
      </c>
    </row>
    <row r="3321" spans="12:13">
      <c r="L3321">
        <v>11396</v>
      </c>
      <c r="M3321">
        <f t="shared" si="61"/>
        <v>396</v>
      </c>
    </row>
    <row r="3322" spans="12:13">
      <c r="L3322">
        <v>11432</v>
      </c>
      <c r="M3322">
        <f t="shared" si="61"/>
        <v>432</v>
      </c>
    </row>
    <row r="3323" spans="12:13">
      <c r="L3323">
        <v>11384</v>
      </c>
      <c r="M3323">
        <f t="shared" si="61"/>
        <v>384</v>
      </c>
    </row>
    <row r="3324" spans="12:13">
      <c r="L3324">
        <v>11452</v>
      </c>
      <c r="M3324">
        <f t="shared" si="61"/>
        <v>452</v>
      </c>
    </row>
    <row r="3325" spans="12:13">
      <c r="L3325">
        <v>11396</v>
      </c>
      <c r="M3325">
        <f t="shared" si="61"/>
        <v>396</v>
      </c>
    </row>
    <row r="3326" spans="12:13">
      <c r="L3326">
        <v>11460</v>
      </c>
      <c r="M3326">
        <f t="shared" si="61"/>
        <v>460</v>
      </c>
    </row>
    <row r="3327" spans="12:13">
      <c r="L3327">
        <v>11400</v>
      </c>
      <c r="M3327">
        <f t="shared" si="61"/>
        <v>400</v>
      </c>
    </row>
    <row r="3328" spans="12:13">
      <c r="L3328">
        <v>11448</v>
      </c>
      <c r="M3328">
        <f t="shared" si="61"/>
        <v>448</v>
      </c>
    </row>
    <row r="3329" spans="12:13">
      <c r="L3329">
        <v>11396</v>
      </c>
      <c r="M3329">
        <f t="shared" si="61"/>
        <v>396</v>
      </c>
    </row>
    <row r="3330" spans="12:13">
      <c r="L3330">
        <v>11444</v>
      </c>
      <c r="M3330">
        <f t="shared" si="61"/>
        <v>444</v>
      </c>
    </row>
    <row r="3331" spans="12:13">
      <c r="L3331">
        <v>11416</v>
      </c>
      <c r="M3331">
        <f t="shared" si="61"/>
        <v>416</v>
      </c>
    </row>
    <row r="3332" spans="12:13">
      <c r="L3332">
        <v>11468</v>
      </c>
      <c r="M3332">
        <f t="shared" si="61"/>
        <v>468</v>
      </c>
    </row>
    <row r="3333" spans="12:13">
      <c r="L3333">
        <v>11404</v>
      </c>
      <c r="M3333">
        <f t="shared" si="61"/>
        <v>404</v>
      </c>
    </row>
    <row r="3334" spans="12:13">
      <c r="L3334">
        <v>11464</v>
      </c>
      <c r="M3334">
        <f t="shared" si="61"/>
        <v>464</v>
      </c>
    </row>
    <row r="3335" spans="12:13">
      <c r="L3335">
        <v>11412</v>
      </c>
      <c r="M3335">
        <f t="shared" si="61"/>
        <v>412</v>
      </c>
    </row>
    <row r="3336" spans="12:13">
      <c r="L3336">
        <v>11416</v>
      </c>
      <c r="M3336">
        <f t="shared" si="61"/>
        <v>416</v>
      </c>
    </row>
    <row r="3337" spans="12:13">
      <c r="L3337">
        <v>11392</v>
      </c>
      <c r="M3337">
        <f t="shared" si="61"/>
        <v>392</v>
      </c>
    </row>
    <row r="3338" spans="12:13">
      <c r="L3338">
        <v>11408</v>
      </c>
      <c r="M3338">
        <f t="shared" si="61"/>
        <v>408</v>
      </c>
    </row>
    <row r="3339" spans="12:13">
      <c r="L3339">
        <v>11380</v>
      </c>
      <c r="M3339">
        <f t="shared" si="61"/>
        <v>380</v>
      </c>
    </row>
    <row r="3340" spans="12:13">
      <c r="L3340">
        <v>11448</v>
      </c>
      <c r="M3340">
        <f t="shared" si="61"/>
        <v>448</v>
      </c>
    </row>
    <row r="3341" spans="12:13">
      <c r="L3341">
        <v>11400</v>
      </c>
      <c r="M3341">
        <f t="shared" ref="M3341:M3404" si="62">L3341-11000</f>
        <v>400</v>
      </c>
    </row>
    <row r="3342" spans="12:13">
      <c r="L3342">
        <v>11460</v>
      </c>
      <c r="M3342">
        <f t="shared" si="62"/>
        <v>460</v>
      </c>
    </row>
    <row r="3343" spans="12:13">
      <c r="L3343">
        <v>11368</v>
      </c>
      <c r="M3343">
        <f t="shared" si="62"/>
        <v>368</v>
      </c>
    </row>
    <row r="3344" spans="12:13">
      <c r="L3344">
        <v>11472</v>
      </c>
      <c r="M3344">
        <f t="shared" si="62"/>
        <v>472</v>
      </c>
    </row>
    <row r="3345" spans="12:13">
      <c r="L3345">
        <v>11396</v>
      </c>
      <c r="M3345">
        <f t="shared" si="62"/>
        <v>396</v>
      </c>
    </row>
    <row r="3346" spans="12:13">
      <c r="L3346">
        <v>11400</v>
      </c>
      <c r="M3346">
        <f t="shared" si="62"/>
        <v>400</v>
      </c>
    </row>
    <row r="3347" spans="12:13">
      <c r="L3347">
        <v>11396</v>
      </c>
      <c r="M3347">
        <f t="shared" si="62"/>
        <v>396</v>
      </c>
    </row>
    <row r="3348" spans="12:13">
      <c r="L3348">
        <v>11424</v>
      </c>
      <c r="M3348">
        <f t="shared" si="62"/>
        <v>424</v>
      </c>
    </row>
    <row r="3349" spans="12:13">
      <c r="L3349">
        <v>11368</v>
      </c>
      <c r="M3349">
        <f t="shared" si="62"/>
        <v>368</v>
      </c>
    </row>
    <row r="3350" spans="12:13">
      <c r="L3350">
        <v>11420</v>
      </c>
      <c r="M3350">
        <f t="shared" si="62"/>
        <v>420</v>
      </c>
    </row>
    <row r="3351" spans="12:13">
      <c r="L3351">
        <v>11372</v>
      </c>
      <c r="M3351">
        <f t="shared" si="62"/>
        <v>372</v>
      </c>
    </row>
    <row r="3352" spans="12:13">
      <c r="L3352">
        <v>11460</v>
      </c>
      <c r="M3352">
        <f t="shared" si="62"/>
        <v>460</v>
      </c>
    </row>
    <row r="3353" spans="12:13">
      <c r="L3353">
        <v>11368</v>
      </c>
      <c r="M3353">
        <f t="shared" si="62"/>
        <v>368</v>
      </c>
    </row>
    <row r="3354" spans="12:13">
      <c r="L3354">
        <v>11464</v>
      </c>
      <c r="M3354">
        <f t="shared" si="62"/>
        <v>464</v>
      </c>
    </row>
    <row r="3355" spans="12:13">
      <c r="L3355">
        <v>11388</v>
      </c>
      <c r="M3355">
        <f t="shared" si="62"/>
        <v>388</v>
      </c>
    </row>
    <row r="3356" spans="12:13">
      <c r="L3356">
        <v>11420</v>
      </c>
      <c r="M3356">
        <f t="shared" si="62"/>
        <v>420</v>
      </c>
    </row>
    <row r="3357" spans="12:13">
      <c r="L3357">
        <v>11384</v>
      </c>
      <c r="M3357">
        <f t="shared" si="62"/>
        <v>384</v>
      </c>
    </row>
    <row r="3358" spans="12:13">
      <c r="L3358">
        <v>11464</v>
      </c>
      <c r="M3358">
        <f t="shared" si="62"/>
        <v>464</v>
      </c>
    </row>
    <row r="3359" spans="12:13">
      <c r="L3359">
        <v>11396</v>
      </c>
      <c r="M3359">
        <f t="shared" si="62"/>
        <v>396</v>
      </c>
    </row>
    <row r="3360" spans="12:13">
      <c r="L3360">
        <v>11432</v>
      </c>
      <c r="M3360">
        <f t="shared" si="62"/>
        <v>432</v>
      </c>
    </row>
    <row r="3361" spans="12:13">
      <c r="L3361">
        <v>11404</v>
      </c>
      <c r="M3361">
        <f t="shared" si="62"/>
        <v>404</v>
      </c>
    </row>
    <row r="3362" spans="12:13">
      <c r="L3362">
        <v>11452</v>
      </c>
      <c r="M3362">
        <f t="shared" si="62"/>
        <v>452</v>
      </c>
    </row>
    <row r="3363" spans="12:13">
      <c r="L3363">
        <v>11376</v>
      </c>
      <c r="M3363">
        <f t="shared" si="62"/>
        <v>376</v>
      </c>
    </row>
    <row r="3364" spans="12:13">
      <c r="L3364">
        <v>11436</v>
      </c>
      <c r="M3364">
        <f t="shared" si="62"/>
        <v>436</v>
      </c>
    </row>
    <row r="3365" spans="12:13">
      <c r="L3365">
        <v>11388</v>
      </c>
      <c r="M3365">
        <f t="shared" si="62"/>
        <v>388</v>
      </c>
    </row>
    <row r="3366" spans="12:13">
      <c r="L3366">
        <v>11448</v>
      </c>
      <c r="M3366">
        <f t="shared" si="62"/>
        <v>448</v>
      </c>
    </row>
    <row r="3367" spans="12:13">
      <c r="L3367">
        <v>11372</v>
      </c>
      <c r="M3367">
        <f t="shared" si="62"/>
        <v>372</v>
      </c>
    </row>
    <row r="3368" spans="12:13">
      <c r="L3368">
        <v>11428</v>
      </c>
      <c r="M3368">
        <f t="shared" si="62"/>
        <v>428</v>
      </c>
    </row>
    <row r="3369" spans="12:13">
      <c r="L3369">
        <v>11392</v>
      </c>
      <c r="M3369">
        <f t="shared" si="62"/>
        <v>392</v>
      </c>
    </row>
    <row r="3370" spans="12:13">
      <c r="L3370">
        <v>11440</v>
      </c>
      <c r="M3370">
        <f t="shared" si="62"/>
        <v>440</v>
      </c>
    </row>
    <row r="3371" spans="12:13">
      <c r="L3371">
        <v>11360</v>
      </c>
      <c r="M3371">
        <f t="shared" si="62"/>
        <v>360</v>
      </c>
    </row>
    <row r="3372" spans="12:13">
      <c r="L3372">
        <v>11436</v>
      </c>
      <c r="M3372">
        <f t="shared" si="62"/>
        <v>436</v>
      </c>
    </row>
    <row r="3373" spans="12:13">
      <c r="L3373">
        <v>11360</v>
      </c>
      <c r="M3373">
        <f t="shared" si="62"/>
        <v>360</v>
      </c>
    </row>
    <row r="3374" spans="12:13">
      <c r="L3374">
        <v>11412</v>
      </c>
      <c r="M3374">
        <f t="shared" si="62"/>
        <v>412</v>
      </c>
    </row>
    <row r="3375" spans="12:13">
      <c r="L3375">
        <v>11376</v>
      </c>
      <c r="M3375">
        <f t="shared" si="62"/>
        <v>376</v>
      </c>
    </row>
    <row r="3376" spans="12:13">
      <c r="L3376">
        <v>11428</v>
      </c>
      <c r="M3376">
        <f t="shared" si="62"/>
        <v>428</v>
      </c>
    </row>
    <row r="3377" spans="12:13">
      <c r="L3377">
        <v>11380</v>
      </c>
      <c r="M3377">
        <f t="shared" si="62"/>
        <v>380</v>
      </c>
    </row>
    <row r="3378" spans="12:13">
      <c r="L3378">
        <v>11432</v>
      </c>
      <c r="M3378">
        <f t="shared" si="62"/>
        <v>432</v>
      </c>
    </row>
    <row r="3379" spans="12:13">
      <c r="L3379">
        <v>11364</v>
      </c>
      <c r="M3379">
        <f t="shared" si="62"/>
        <v>364</v>
      </c>
    </row>
    <row r="3380" spans="12:13">
      <c r="L3380">
        <v>11416</v>
      </c>
      <c r="M3380">
        <f t="shared" si="62"/>
        <v>416</v>
      </c>
    </row>
    <row r="3381" spans="12:13">
      <c r="L3381">
        <v>11360</v>
      </c>
      <c r="M3381">
        <f t="shared" si="62"/>
        <v>360</v>
      </c>
    </row>
    <row r="3382" spans="12:13">
      <c r="L3382">
        <v>11428</v>
      </c>
      <c r="M3382">
        <f t="shared" si="62"/>
        <v>428</v>
      </c>
    </row>
    <row r="3383" spans="12:13">
      <c r="L3383">
        <v>11412</v>
      </c>
      <c r="M3383">
        <f t="shared" si="62"/>
        <v>412</v>
      </c>
    </row>
    <row r="3384" spans="12:13">
      <c r="L3384">
        <v>11432</v>
      </c>
      <c r="M3384">
        <f t="shared" si="62"/>
        <v>432</v>
      </c>
    </row>
    <row r="3385" spans="12:13">
      <c r="L3385">
        <v>11428</v>
      </c>
      <c r="M3385">
        <f t="shared" si="62"/>
        <v>428</v>
      </c>
    </row>
    <row r="3386" spans="12:13">
      <c r="L3386">
        <v>11400</v>
      </c>
      <c r="M3386">
        <f t="shared" si="62"/>
        <v>400</v>
      </c>
    </row>
    <row r="3387" spans="12:13">
      <c r="L3387">
        <v>11352</v>
      </c>
      <c r="M3387">
        <f t="shared" si="62"/>
        <v>352</v>
      </c>
    </row>
    <row r="3388" spans="12:13">
      <c r="L3388">
        <v>11428</v>
      </c>
      <c r="M3388">
        <f t="shared" si="62"/>
        <v>428</v>
      </c>
    </row>
    <row r="3389" spans="12:13">
      <c r="L3389">
        <v>11336</v>
      </c>
      <c r="M3389">
        <f t="shared" si="62"/>
        <v>336</v>
      </c>
    </row>
    <row r="3390" spans="12:13">
      <c r="L3390">
        <v>11448</v>
      </c>
      <c r="M3390">
        <f t="shared" si="62"/>
        <v>448</v>
      </c>
    </row>
    <row r="3391" spans="12:13">
      <c r="L3391">
        <v>11376</v>
      </c>
      <c r="M3391">
        <f t="shared" si="62"/>
        <v>376</v>
      </c>
    </row>
    <row r="3392" spans="12:13">
      <c r="L3392">
        <v>11416</v>
      </c>
      <c r="M3392">
        <f t="shared" si="62"/>
        <v>416</v>
      </c>
    </row>
    <row r="3393" spans="12:13">
      <c r="L3393">
        <v>11380</v>
      </c>
      <c r="M3393">
        <f t="shared" si="62"/>
        <v>380</v>
      </c>
    </row>
    <row r="3394" spans="12:13">
      <c r="L3394">
        <v>11416</v>
      </c>
      <c r="M3394">
        <f t="shared" si="62"/>
        <v>416</v>
      </c>
    </row>
    <row r="3395" spans="12:13">
      <c r="L3395">
        <v>11388</v>
      </c>
      <c r="M3395">
        <f t="shared" si="62"/>
        <v>388</v>
      </c>
    </row>
    <row r="3396" spans="12:13">
      <c r="L3396">
        <v>11436</v>
      </c>
      <c r="M3396">
        <f t="shared" si="62"/>
        <v>436</v>
      </c>
    </row>
    <row r="3397" spans="12:13">
      <c r="L3397">
        <v>11380</v>
      </c>
      <c r="M3397">
        <f t="shared" si="62"/>
        <v>380</v>
      </c>
    </row>
    <row r="3398" spans="12:13">
      <c r="L3398">
        <v>11428</v>
      </c>
      <c r="M3398">
        <f t="shared" si="62"/>
        <v>428</v>
      </c>
    </row>
    <row r="3399" spans="12:13">
      <c r="L3399">
        <v>11344</v>
      </c>
      <c r="M3399">
        <f t="shared" si="62"/>
        <v>344</v>
      </c>
    </row>
    <row r="3400" spans="12:13">
      <c r="L3400">
        <v>11412</v>
      </c>
      <c r="M3400">
        <f t="shared" si="62"/>
        <v>412</v>
      </c>
    </row>
    <row r="3401" spans="12:13">
      <c r="L3401">
        <v>11388</v>
      </c>
      <c r="M3401">
        <f t="shared" si="62"/>
        <v>388</v>
      </c>
    </row>
    <row r="3402" spans="12:13">
      <c r="L3402">
        <v>11384</v>
      </c>
      <c r="M3402">
        <f t="shared" si="62"/>
        <v>384</v>
      </c>
    </row>
    <row r="3403" spans="12:13">
      <c r="L3403">
        <v>11372</v>
      </c>
      <c r="M3403">
        <f t="shared" si="62"/>
        <v>372</v>
      </c>
    </row>
    <row r="3404" spans="12:13">
      <c r="L3404">
        <v>11412</v>
      </c>
      <c r="M3404">
        <f t="shared" si="62"/>
        <v>412</v>
      </c>
    </row>
    <row r="3405" spans="12:13">
      <c r="L3405">
        <v>11404</v>
      </c>
      <c r="M3405">
        <f t="shared" ref="M3405:M3466" si="63">L3405-11000</f>
        <v>404</v>
      </c>
    </row>
    <row r="3406" spans="12:13">
      <c r="L3406">
        <v>11460</v>
      </c>
      <c r="M3406">
        <f t="shared" si="63"/>
        <v>460</v>
      </c>
    </row>
    <row r="3407" spans="12:13">
      <c r="L3407">
        <v>11360</v>
      </c>
      <c r="M3407">
        <f t="shared" si="63"/>
        <v>360</v>
      </c>
    </row>
    <row r="3408" spans="12:13">
      <c r="L3408">
        <v>11432</v>
      </c>
      <c r="M3408">
        <f t="shared" si="63"/>
        <v>432</v>
      </c>
    </row>
    <row r="3409" spans="12:13">
      <c r="L3409">
        <v>11336</v>
      </c>
      <c r="M3409">
        <f t="shared" si="63"/>
        <v>336</v>
      </c>
    </row>
    <row r="3410" spans="12:13">
      <c r="L3410">
        <v>11408</v>
      </c>
      <c r="M3410">
        <f t="shared" si="63"/>
        <v>408</v>
      </c>
    </row>
    <row r="3411" spans="12:13">
      <c r="L3411">
        <v>11384</v>
      </c>
      <c r="M3411">
        <f t="shared" si="63"/>
        <v>384</v>
      </c>
    </row>
    <row r="3412" spans="12:13">
      <c r="L3412">
        <v>11420</v>
      </c>
      <c r="M3412">
        <f t="shared" si="63"/>
        <v>420</v>
      </c>
    </row>
    <row r="3413" spans="12:13">
      <c r="L3413">
        <v>11356</v>
      </c>
      <c r="M3413">
        <f t="shared" si="63"/>
        <v>356</v>
      </c>
    </row>
    <row r="3414" spans="12:13">
      <c r="L3414">
        <v>11456</v>
      </c>
      <c r="M3414">
        <f t="shared" si="63"/>
        <v>456</v>
      </c>
    </row>
    <row r="3415" spans="12:13">
      <c r="L3415">
        <v>11340</v>
      </c>
      <c r="M3415">
        <f t="shared" si="63"/>
        <v>340</v>
      </c>
    </row>
    <row r="3416" spans="12:13">
      <c r="L3416">
        <v>11416</v>
      </c>
      <c r="M3416">
        <f t="shared" si="63"/>
        <v>416</v>
      </c>
    </row>
    <row r="3417" spans="12:13">
      <c r="L3417">
        <v>11380</v>
      </c>
      <c r="M3417">
        <f t="shared" si="63"/>
        <v>380</v>
      </c>
    </row>
    <row r="3418" spans="12:13">
      <c r="L3418">
        <v>11408</v>
      </c>
      <c r="M3418">
        <f t="shared" si="63"/>
        <v>408</v>
      </c>
    </row>
    <row r="3419" spans="12:13">
      <c r="L3419">
        <v>11384</v>
      </c>
      <c r="M3419">
        <f t="shared" si="63"/>
        <v>384</v>
      </c>
    </row>
    <row r="3420" spans="12:13">
      <c r="L3420">
        <v>11436</v>
      </c>
      <c r="M3420">
        <f t="shared" si="63"/>
        <v>436</v>
      </c>
    </row>
    <row r="3421" spans="12:13">
      <c r="L3421">
        <v>11380</v>
      </c>
      <c r="M3421">
        <f t="shared" si="63"/>
        <v>380</v>
      </c>
    </row>
    <row r="3422" spans="12:13">
      <c r="L3422">
        <v>11412</v>
      </c>
      <c r="M3422">
        <f t="shared" si="63"/>
        <v>412</v>
      </c>
    </row>
    <row r="3423" spans="12:13">
      <c r="L3423">
        <v>11372</v>
      </c>
      <c r="M3423">
        <f t="shared" si="63"/>
        <v>372</v>
      </c>
    </row>
    <row r="3424" spans="12:13">
      <c r="L3424">
        <v>11404</v>
      </c>
      <c r="M3424">
        <f t="shared" si="63"/>
        <v>404</v>
      </c>
    </row>
    <row r="3425" spans="12:13">
      <c r="L3425">
        <v>11372</v>
      </c>
      <c r="M3425">
        <f t="shared" si="63"/>
        <v>372</v>
      </c>
    </row>
    <row r="3426" spans="12:13">
      <c r="L3426">
        <v>11424</v>
      </c>
      <c r="M3426">
        <f t="shared" si="63"/>
        <v>424</v>
      </c>
    </row>
    <row r="3427" spans="12:13">
      <c r="L3427">
        <v>11360</v>
      </c>
      <c r="M3427">
        <f t="shared" si="63"/>
        <v>360</v>
      </c>
    </row>
    <row r="3428" spans="12:13">
      <c r="L3428">
        <v>11428</v>
      </c>
      <c r="M3428">
        <f t="shared" si="63"/>
        <v>428</v>
      </c>
    </row>
    <row r="3429" spans="12:13">
      <c r="L3429">
        <v>11348</v>
      </c>
      <c r="M3429">
        <f t="shared" si="63"/>
        <v>348</v>
      </c>
    </row>
    <row r="3430" spans="12:13">
      <c r="L3430">
        <v>11448</v>
      </c>
      <c r="M3430">
        <f t="shared" si="63"/>
        <v>448</v>
      </c>
    </row>
    <row r="3431" spans="12:13">
      <c r="L3431">
        <v>11364</v>
      </c>
      <c r="M3431">
        <f t="shared" si="63"/>
        <v>364</v>
      </c>
    </row>
    <row r="3432" spans="12:13">
      <c r="L3432">
        <v>11436</v>
      </c>
      <c r="M3432">
        <f t="shared" si="63"/>
        <v>436</v>
      </c>
    </row>
    <row r="3433" spans="12:13">
      <c r="L3433">
        <v>11408</v>
      </c>
      <c r="M3433">
        <f t="shared" si="63"/>
        <v>408</v>
      </c>
    </row>
    <row r="3434" spans="12:13">
      <c r="L3434">
        <v>11436</v>
      </c>
      <c r="M3434">
        <f t="shared" si="63"/>
        <v>436</v>
      </c>
    </row>
    <row r="3435" spans="12:13">
      <c r="L3435">
        <v>11364</v>
      </c>
      <c r="M3435">
        <f t="shared" si="63"/>
        <v>364</v>
      </c>
    </row>
    <row r="3436" spans="12:13">
      <c r="L3436">
        <v>11404</v>
      </c>
      <c r="M3436">
        <f t="shared" si="63"/>
        <v>404</v>
      </c>
    </row>
    <row r="3437" spans="12:13">
      <c r="L3437">
        <v>11380</v>
      </c>
      <c r="M3437">
        <f t="shared" si="63"/>
        <v>380</v>
      </c>
    </row>
    <row r="3438" spans="12:13">
      <c r="L3438">
        <v>11428</v>
      </c>
      <c r="M3438">
        <f t="shared" si="63"/>
        <v>428</v>
      </c>
    </row>
    <row r="3439" spans="12:13">
      <c r="L3439">
        <v>11372</v>
      </c>
      <c r="M3439">
        <f t="shared" si="63"/>
        <v>372</v>
      </c>
    </row>
    <row r="3440" spans="12:13">
      <c r="L3440">
        <v>11424</v>
      </c>
      <c r="M3440">
        <f t="shared" si="63"/>
        <v>424</v>
      </c>
    </row>
    <row r="3441" spans="12:13">
      <c r="L3441">
        <v>11392</v>
      </c>
      <c r="M3441">
        <f t="shared" si="63"/>
        <v>392</v>
      </c>
    </row>
    <row r="3442" spans="12:13">
      <c r="L3442">
        <v>11420</v>
      </c>
      <c r="M3442">
        <f t="shared" si="63"/>
        <v>420</v>
      </c>
    </row>
    <row r="3443" spans="12:13">
      <c r="L3443">
        <v>11384</v>
      </c>
      <c r="M3443">
        <f t="shared" si="63"/>
        <v>384</v>
      </c>
    </row>
    <row r="3444" spans="12:13">
      <c r="L3444">
        <v>11412</v>
      </c>
      <c r="M3444">
        <f t="shared" si="63"/>
        <v>412</v>
      </c>
    </row>
    <row r="3445" spans="12:13">
      <c r="L3445">
        <v>11360</v>
      </c>
      <c r="M3445">
        <f t="shared" si="63"/>
        <v>360</v>
      </c>
    </row>
    <row r="3446" spans="12:13">
      <c r="L3446">
        <v>11420</v>
      </c>
      <c r="M3446">
        <f t="shared" si="63"/>
        <v>420</v>
      </c>
    </row>
    <row r="3447" spans="12:13">
      <c r="L3447">
        <v>11344</v>
      </c>
      <c r="M3447">
        <f t="shared" si="63"/>
        <v>344</v>
      </c>
    </row>
    <row r="3448" spans="12:13">
      <c r="L3448">
        <v>11452</v>
      </c>
      <c r="M3448">
        <f t="shared" si="63"/>
        <v>452</v>
      </c>
    </row>
    <row r="3449" spans="12:13">
      <c r="L3449">
        <v>11360</v>
      </c>
      <c r="M3449">
        <f t="shared" si="63"/>
        <v>360</v>
      </c>
    </row>
    <row r="3450" spans="12:13">
      <c r="L3450">
        <v>11440</v>
      </c>
      <c r="M3450">
        <f t="shared" si="63"/>
        <v>440</v>
      </c>
    </row>
    <row r="3451" spans="12:13">
      <c r="L3451">
        <v>11364</v>
      </c>
      <c r="M3451">
        <f t="shared" si="63"/>
        <v>364</v>
      </c>
    </row>
    <row r="3452" spans="12:13">
      <c r="L3452">
        <v>11428</v>
      </c>
      <c r="M3452">
        <f t="shared" si="63"/>
        <v>428</v>
      </c>
    </row>
    <row r="3453" spans="12:13">
      <c r="L3453">
        <v>11360</v>
      </c>
      <c r="M3453">
        <f t="shared" si="63"/>
        <v>360</v>
      </c>
    </row>
    <row r="3454" spans="12:13">
      <c r="L3454">
        <v>11440</v>
      </c>
      <c r="M3454">
        <f t="shared" si="63"/>
        <v>440</v>
      </c>
    </row>
    <row r="3455" spans="12:13">
      <c r="L3455">
        <v>11356</v>
      </c>
      <c r="M3455">
        <f t="shared" si="63"/>
        <v>356</v>
      </c>
    </row>
    <row r="3456" spans="12:13">
      <c r="L3456">
        <v>11408</v>
      </c>
      <c r="M3456">
        <f t="shared" si="63"/>
        <v>408</v>
      </c>
    </row>
    <row r="3457" spans="12:13">
      <c r="L3457">
        <v>11344</v>
      </c>
      <c r="M3457">
        <f t="shared" si="63"/>
        <v>344</v>
      </c>
    </row>
    <row r="3458" spans="12:13">
      <c r="L3458">
        <v>11408</v>
      </c>
      <c r="M3458">
        <f t="shared" si="63"/>
        <v>408</v>
      </c>
    </row>
    <row r="3459" spans="12:13">
      <c r="L3459">
        <v>11348</v>
      </c>
      <c r="M3459">
        <f t="shared" si="63"/>
        <v>348</v>
      </c>
    </row>
    <row r="3460" spans="12:13">
      <c r="L3460">
        <v>11444</v>
      </c>
      <c r="M3460">
        <f t="shared" si="63"/>
        <v>444</v>
      </c>
    </row>
    <row r="3461" spans="12:13">
      <c r="L3461">
        <v>11368</v>
      </c>
      <c r="M3461">
        <f t="shared" si="63"/>
        <v>368</v>
      </c>
    </row>
    <row r="3462" spans="12:13">
      <c r="L3462">
        <v>11468</v>
      </c>
      <c r="M3462">
        <f t="shared" si="63"/>
        <v>468</v>
      </c>
    </row>
    <row r="3463" spans="12:13">
      <c r="L3463">
        <v>11428</v>
      </c>
      <c r="M3463">
        <f t="shared" si="63"/>
        <v>428</v>
      </c>
    </row>
    <row r="3464" spans="12:13">
      <c r="L3464">
        <v>11548</v>
      </c>
      <c r="M3464">
        <f t="shared" si="63"/>
        <v>548</v>
      </c>
    </row>
    <row r="3465" spans="12:13">
      <c r="L3465">
        <v>11524</v>
      </c>
      <c r="M3465">
        <f t="shared" si="63"/>
        <v>524</v>
      </c>
    </row>
    <row r="3466" spans="12:13">
      <c r="L3466">
        <v>11620</v>
      </c>
      <c r="M3466">
        <f t="shared" si="63"/>
        <v>620</v>
      </c>
    </row>
    <row r="3467" spans="12:13">
      <c r="L3467">
        <v>11628</v>
      </c>
      <c r="M3467">
        <f>L3467-11000</f>
        <v>628</v>
      </c>
    </row>
    <row r="3468" spans="12:13">
      <c r="L3468">
        <v>11672</v>
      </c>
      <c r="M3468">
        <f t="shared" ref="M3468:M3531" si="64">L3468-11000</f>
        <v>672</v>
      </c>
    </row>
    <row r="3469" spans="12:13">
      <c r="L3469">
        <v>11608</v>
      </c>
      <c r="M3469">
        <f t="shared" si="64"/>
        <v>608</v>
      </c>
    </row>
    <row r="3470" spans="12:13">
      <c r="L3470">
        <v>11672</v>
      </c>
      <c r="M3470">
        <f t="shared" si="64"/>
        <v>672</v>
      </c>
    </row>
    <row r="3471" spans="12:13">
      <c r="L3471">
        <v>11628</v>
      </c>
      <c r="M3471">
        <f t="shared" si="64"/>
        <v>628</v>
      </c>
    </row>
    <row r="3472" spans="12:13">
      <c r="L3472">
        <v>11648</v>
      </c>
      <c r="M3472">
        <f t="shared" si="64"/>
        <v>648</v>
      </c>
    </row>
    <row r="3473" spans="12:13">
      <c r="L3473">
        <v>11540</v>
      </c>
      <c r="M3473">
        <f t="shared" si="64"/>
        <v>540</v>
      </c>
    </row>
    <row r="3474" spans="12:13">
      <c r="L3474">
        <v>11600</v>
      </c>
      <c r="M3474">
        <f t="shared" si="64"/>
        <v>600</v>
      </c>
    </row>
    <row r="3475" spans="12:13">
      <c r="L3475">
        <v>11500</v>
      </c>
      <c r="M3475">
        <f t="shared" si="64"/>
        <v>500</v>
      </c>
    </row>
    <row r="3476" spans="12:13">
      <c r="L3476">
        <v>11584</v>
      </c>
      <c r="M3476">
        <f t="shared" si="64"/>
        <v>584</v>
      </c>
    </row>
    <row r="3477" spans="12:13">
      <c r="L3477">
        <v>11460</v>
      </c>
      <c r="M3477">
        <f t="shared" si="64"/>
        <v>460</v>
      </c>
    </row>
    <row r="3478" spans="12:13">
      <c r="L3478">
        <v>11560</v>
      </c>
      <c r="M3478">
        <f t="shared" si="64"/>
        <v>560</v>
      </c>
    </row>
    <row r="3479" spans="12:13">
      <c r="L3479">
        <v>11452</v>
      </c>
      <c r="M3479">
        <f t="shared" si="64"/>
        <v>452</v>
      </c>
    </row>
    <row r="3480" spans="12:13">
      <c r="L3480">
        <v>11488</v>
      </c>
      <c r="M3480">
        <f t="shared" si="64"/>
        <v>488</v>
      </c>
    </row>
    <row r="3481" spans="12:13">
      <c r="L3481">
        <v>11440</v>
      </c>
      <c r="M3481">
        <f t="shared" si="64"/>
        <v>440</v>
      </c>
    </row>
    <row r="3482" spans="12:13">
      <c r="L3482">
        <v>11488</v>
      </c>
      <c r="M3482">
        <f t="shared" si="64"/>
        <v>488</v>
      </c>
    </row>
    <row r="3483" spans="12:13">
      <c r="L3483">
        <v>11440</v>
      </c>
      <c r="M3483">
        <f t="shared" si="64"/>
        <v>440</v>
      </c>
    </row>
    <row r="3484" spans="12:13">
      <c r="L3484">
        <v>11464</v>
      </c>
      <c r="M3484">
        <f t="shared" si="64"/>
        <v>464</v>
      </c>
    </row>
    <row r="3485" spans="12:13">
      <c r="L3485">
        <v>11368</v>
      </c>
      <c r="M3485">
        <f t="shared" si="64"/>
        <v>368</v>
      </c>
    </row>
    <row r="3486" spans="12:13">
      <c r="L3486">
        <v>11468</v>
      </c>
      <c r="M3486">
        <f t="shared" si="64"/>
        <v>468</v>
      </c>
    </row>
    <row r="3487" spans="12:13">
      <c r="L3487">
        <v>11396</v>
      </c>
      <c r="M3487">
        <f t="shared" si="64"/>
        <v>396</v>
      </c>
    </row>
    <row r="3488" spans="12:13">
      <c r="L3488">
        <v>11428</v>
      </c>
      <c r="M3488">
        <f t="shared" si="64"/>
        <v>428</v>
      </c>
    </row>
    <row r="3489" spans="12:13">
      <c r="L3489">
        <v>11432</v>
      </c>
      <c r="M3489">
        <f t="shared" si="64"/>
        <v>432</v>
      </c>
    </row>
    <row r="3490" spans="12:13">
      <c r="L3490">
        <v>11476</v>
      </c>
      <c r="M3490">
        <f t="shared" si="64"/>
        <v>476</v>
      </c>
    </row>
    <row r="3491" spans="12:13">
      <c r="L3491">
        <v>11408</v>
      </c>
      <c r="M3491">
        <f t="shared" si="64"/>
        <v>408</v>
      </c>
    </row>
    <row r="3492" spans="12:13">
      <c r="L3492">
        <v>11492</v>
      </c>
      <c r="M3492">
        <f t="shared" si="64"/>
        <v>492</v>
      </c>
    </row>
    <row r="3493" spans="12:13">
      <c r="L3493">
        <v>11372</v>
      </c>
      <c r="M3493">
        <f t="shared" si="64"/>
        <v>372</v>
      </c>
    </row>
    <row r="3494" spans="12:13">
      <c r="L3494">
        <v>11456</v>
      </c>
      <c r="M3494">
        <f t="shared" si="64"/>
        <v>456</v>
      </c>
    </row>
    <row r="3495" spans="12:13">
      <c r="L3495">
        <v>11420</v>
      </c>
      <c r="M3495">
        <f t="shared" si="64"/>
        <v>420</v>
      </c>
    </row>
    <row r="3496" spans="12:13">
      <c r="L3496">
        <v>11468</v>
      </c>
      <c r="M3496">
        <f t="shared" si="64"/>
        <v>468</v>
      </c>
    </row>
    <row r="3497" spans="12:13">
      <c r="L3497">
        <v>11416</v>
      </c>
      <c r="M3497">
        <f t="shared" si="64"/>
        <v>416</v>
      </c>
    </row>
    <row r="3498" spans="12:13">
      <c r="L3498">
        <v>11468</v>
      </c>
      <c r="M3498">
        <f t="shared" si="64"/>
        <v>468</v>
      </c>
    </row>
    <row r="3499" spans="12:13">
      <c r="L3499">
        <v>11412</v>
      </c>
      <c r="M3499">
        <f t="shared" si="64"/>
        <v>412</v>
      </c>
    </row>
    <row r="3500" spans="12:13">
      <c r="L3500">
        <v>11484</v>
      </c>
      <c r="M3500">
        <f t="shared" si="64"/>
        <v>484</v>
      </c>
    </row>
    <row r="3501" spans="12:13">
      <c r="L3501">
        <v>11396</v>
      </c>
      <c r="M3501">
        <f t="shared" si="64"/>
        <v>396</v>
      </c>
    </row>
    <row r="3502" spans="12:13">
      <c r="L3502">
        <v>11440</v>
      </c>
      <c r="M3502">
        <f t="shared" si="64"/>
        <v>440</v>
      </c>
    </row>
    <row r="3503" spans="12:13">
      <c r="L3503">
        <v>11328</v>
      </c>
      <c r="M3503">
        <f t="shared" si="64"/>
        <v>328</v>
      </c>
    </row>
    <row r="3504" spans="12:13">
      <c r="L3504">
        <v>11432</v>
      </c>
      <c r="M3504">
        <f t="shared" si="64"/>
        <v>432</v>
      </c>
    </row>
    <row r="3505" spans="12:13">
      <c r="L3505">
        <v>11364</v>
      </c>
      <c r="M3505">
        <f t="shared" si="64"/>
        <v>364</v>
      </c>
    </row>
    <row r="3506" spans="12:13">
      <c r="L3506">
        <v>11452</v>
      </c>
      <c r="M3506">
        <f t="shared" si="64"/>
        <v>452</v>
      </c>
    </row>
    <row r="3507" spans="12:13">
      <c r="L3507">
        <v>11352</v>
      </c>
      <c r="M3507">
        <f t="shared" si="64"/>
        <v>352</v>
      </c>
    </row>
    <row r="3508" spans="12:13">
      <c r="L3508">
        <v>11440</v>
      </c>
      <c r="M3508">
        <f t="shared" si="64"/>
        <v>440</v>
      </c>
    </row>
    <row r="3509" spans="12:13">
      <c r="L3509">
        <v>11380</v>
      </c>
      <c r="M3509">
        <f t="shared" si="64"/>
        <v>380</v>
      </c>
    </row>
    <row r="3510" spans="12:13">
      <c r="L3510">
        <v>11440</v>
      </c>
      <c r="M3510">
        <f t="shared" si="64"/>
        <v>440</v>
      </c>
    </row>
    <row r="3511" spans="12:13">
      <c r="L3511">
        <v>11404</v>
      </c>
      <c r="M3511">
        <f t="shared" si="64"/>
        <v>404</v>
      </c>
    </row>
    <row r="3512" spans="12:13">
      <c r="L3512">
        <v>11408</v>
      </c>
      <c r="M3512">
        <f t="shared" si="64"/>
        <v>408</v>
      </c>
    </row>
    <row r="3513" spans="12:13">
      <c r="L3513">
        <v>11364</v>
      </c>
      <c r="M3513">
        <f t="shared" si="64"/>
        <v>364</v>
      </c>
    </row>
    <row r="3514" spans="12:13">
      <c r="L3514">
        <v>11424</v>
      </c>
      <c r="M3514">
        <f t="shared" si="64"/>
        <v>424</v>
      </c>
    </row>
    <row r="3515" spans="12:13">
      <c r="L3515">
        <v>11396</v>
      </c>
      <c r="M3515">
        <f t="shared" si="64"/>
        <v>396</v>
      </c>
    </row>
    <row r="3516" spans="12:13">
      <c r="L3516">
        <v>11476</v>
      </c>
      <c r="M3516">
        <f t="shared" si="64"/>
        <v>476</v>
      </c>
    </row>
    <row r="3517" spans="12:13">
      <c r="L3517">
        <v>11376</v>
      </c>
      <c r="M3517">
        <f t="shared" si="64"/>
        <v>376</v>
      </c>
    </row>
    <row r="3518" spans="12:13">
      <c r="L3518">
        <v>11424</v>
      </c>
      <c r="M3518">
        <f t="shared" si="64"/>
        <v>424</v>
      </c>
    </row>
    <row r="3519" spans="12:13">
      <c r="L3519">
        <v>11368</v>
      </c>
      <c r="M3519">
        <f t="shared" si="64"/>
        <v>368</v>
      </c>
    </row>
    <row r="3520" spans="12:13">
      <c r="L3520">
        <v>11440</v>
      </c>
      <c r="M3520">
        <f t="shared" si="64"/>
        <v>440</v>
      </c>
    </row>
    <row r="3521" spans="12:13">
      <c r="L3521">
        <v>11388</v>
      </c>
      <c r="M3521">
        <f t="shared" si="64"/>
        <v>388</v>
      </c>
    </row>
    <row r="3522" spans="12:13">
      <c r="L3522">
        <v>11448</v>
      </c>
      <c r="M3522">
        <f t="shared" si="64"/>
        <v>448</v>
      </c>
    </row>
    <row r="3523" spans="12:13">
      <c r="L3523">
        <v>11396</v>
      </c>
      <c r="M3523">
        <f t="shared" si="64"/>
        <v>396</v>
      </c>
    </row>
    <row r="3524" spans="12:13">
      <c r="L3524" t="s">
        <v>737</v>
      </c>
      <c r="M3524" t="e">
        <f t="shared" si="64"/>
        <v>#VALUE!</v>
      </c>
    </row>
    <row r="3525" spans="12:13">
      <c r="L3525" t="s">
        <v>738</v>
      </c>
      <c r="M3525" t="e">
        <f t="shared" si="64"/>
        <v>#VALUE!</v>
      </c>
    </row>
    <row r="3526" spans="12:13">
      <c r="M3526">
        <f t="shared" si="64"/>
        <v>-11000</v>
      </c>
    </row>
    <row r="3527" spans="12:13">
      <c r="L3527">
        <v>11384</v>
      </c>
      <c r="M3527">
        <f t="shared" si="64"/>
        <v>384</v>
      </c>
    </row>
    <row r="3528" spans="12:13">
      <c r="L3528">
        <v>11384</v>
      </c>
      <c r="M3528">
        <f t="shared" si="64"/>
        <v>384</v>
      </c>
    </row>
    <row r="3529" spans="12:13">
      <c r="L3529">
        <v>11440</v>
      </c>
      <c r="M3529">
        <f t="shared" si="64"/>
        <v>440</v>
      </c>
    </row>
    <row r="3530" spans="12:13">
      <c r="L3530">
        <v>11392</v>
      </c>
      <c r="M3530">
        <f t="shared" si="64"/>
        <v>392</v>
      </c>
    </row>
    <row r="3531" spans="12:13">
      <c r="L3531">
        <v>11412</v>
      </c>
      <c r="M3531">
        <f t="shared" si="64"/>
        <v>412</v>
      </c>
    </row>
    <row r="3532" spans="12:13">
      <c r="L3532">
        <v>11412</v>
      </c>
      <c r="M3532">
        <f t="shared" ref="M3532:M3595" si="65">L3532-11000</f>
        <v>412</v>
      </c>
    </row>
    <row r="3533" spans="12:13">
      <c r="L3533">
        <v>11420</v>
      </c>
      <c r="M3533">
        <f t="shared" si="65"/>
        <v>420</v>
      </c>
    </row>
    <row r="3534" spans="12:13">
      <c r="L3534">
        <v>11376</v>
      </c>
      <c r="M3534">
        <f t="shared" si="65"/>
        <v>376</v>
      </c>
    </row>
    <row r="3535" spans="12:13">
      <c r="L3535">
        <v>11428</v>
      </c>
      <c r="M3535">
        <f t="shared" si="65"/>
        <v>428</v>
      </c>
    </row>
    <row r="3536" spans="12:13">
      <c r="L3536">
        <v>11404</v>
      </c>
      <c r="M3536">
        <f t="shared" si="65"/>
        <v>404</v>
      </c>
    </row>
    <row r="3537" spans="12:13">
      <c r="L3537">
        <v>11380</v>
      </c>
      <c r="M3537">
        <f t="shared" si="65"/>
        <v>380</v>
      </c>
    </row>
    <row r="3538" spans="12:13">
      <c r="L3538">
        <v>11420</v>
      </c>
      <c r="M3538">
        <f t="shared" si="65"/>
        <v>420</v>
      </c>
    </row>
    <row r="3539" spans="12:13">
      <c r="L3539">
        <v>11404</v>
      </c>
      <c r="M3539">
        <f t="shared" si="65"/>
        <v>404</v>
      </c>
    </row>
    <row r="3540" spans="12:13">
      <c r="L3540">
        <v>11372</v>
      </c>
      <c r="M3540">
        <f t="shared" si="65"/>
        <v>372</v>
      </c>
    </row>
    <row r="3541" spans="12:13">
      <c r="L3541">
        <v>11456</v>
      </c>
      <c r="M3541">
        <f t="shared" si="65"/>
        <v>456</v>
      </c>
    </row>
    <row r="3542" spans="12:13">
      <c r="L3542">
        <v>11324</v>
      </c>
      <c r="M3542">
        <f t="shared" si="65"/>
        <v>324</v>
      </c>
    </row>
    <row r="3543" spans="12:13">
      <c r="L3543">
        <v>11432</v>
      </c>
      <c r="M3543">
        <f t="shared" si="65"/>
        <v>432</v>
      </c>
    </row>
    <row r="3544" spans="12:13">
      <c r="L3544">
        <v>11376</v>
      </c>
      <c r="M3544">
        <f t="shared" si="65"/>
        <v>376</v>
      </c>
    </row>
    <row r="3545" spans="12:13">
      <c r="L3545">
        <v>11412</v>
      </c>
      <c r="M3545">
        <f t="shared" si="65"/>
        <v>412</v>
      </c>
    </row>
    <row r="3546" spans="12:13">
      <c r="L3546">
        <v>11368</v>
      </c>
      <c r="M3546">
        <f t="shared" si="65"/>
        <v>368</v>
      </c>
    </row>
    <row r="3547" spans="12:13">
      <c r="L3547">
        <v>11416</v>
      </c>
      <c r="M3547">
        <f t="shared" si="65"/>
        <v>416</v>
      </c>
    </row>
    <row r="3548" spans="12:13">
      <c r="L3548">
        <v>11376</v>
      </c>
      <c r="M3548">
        <f t="shared" si="65"/>
        <v>376</v>
      </c>
    </row>
    <row r="3549" spans="12:13">
      <c r="L3549">
        <v>11424</v>
      </c>
      <c r="M3549">
        <f t="shared" si="65"/>
        <v>424</v>
      </c>
    </row>
    <row r="3550" spans="12:13">
      <c r="L3550">
        <v>11360</v>
      </c>
      <c r="M3550">
        <f t="shared" si="65"/>
        <v>360</v>
      </c>
    </row>
    <row r="3551" spans="12:13">
      <c r="L3551">
        <v>11432</v>
      </c>
      <c r="M3551">
        <f t="shared" si="65"/>
        <v>432</v>
      </c>
    </row>
    <row r="3552" spans="12:13">
      <c r="L3552">
        <v>11372</v>
      </c>
      <c r="M3552">
        <f t="shared" si="65"/>
        <v>372</v>
      </c>
    </row>
    <row r="3553" spans="12:13">
      <c r="L3553">
        <v>11436</v>
      </c>
      <c r="M3553">
        <f t="shared" si="65"/>
        <v>436</v>
      </c>
    </row>
    <row r="3554" spans="12:13">
      <c r="L3554">
        <v>11384</v>
      </c>
      <c r="M3554">
        <f t="shared" si="65"/>
        <v>384</v>
      </c>
    </row>
    <row r="3555" spans="12:13">
      <c r="L3555">
        <v>11432</v>
      </c>
      <c r="M3555">
        <f t="shared" si="65"/>
        <v>432</v>
      </c>
    </row>
    <row r="3556" spans="12:13">
      <c r="L3556">
        <v>11368</v>
      </c>
      <c r="M3556">
        <f t="shared" si="65"/>
        <v>368</v>
      </c>
    </row>
    <row r="3557" spans="12:13">
      <c r="L3557">
        <v>11416</v>
      </c>
      <c r="M3557">
        <f t="shared" si="65"/>
        <v>416</v>
      </c>
    </row>
    <row r="3558" spans="12:13">
      <c r="L3558">
        <v>11404</v>
      </c>
      <c r="M3558">
        <f t="shared" si="65"/>
        <v>404</v>
      </c>
    </row>
    <row r="3559" spans="12:13">
      <c r="L3559">
        <v>11404</v>
      </c>
      <c r="M3559">
        <f t="shared" si="65"/>
        <v>404</v>
      </c>
    </row>
    <row r="3560" spans="12:13">
      <c r="L3560">
        <v>11364</v>
      </c>
      <c r="M3560">
        <f t="shared" si="65"/>
        <v>364</v>
      </c>
    </row>
    <row r="3561" spans="12:13">
      <c r="L3561">
        <v>11428</v>
      </c>
      <c r="M3561">
        <f t="shared" si="65"/>
        <v>428</v>
      </c>
    </row>
    <row r="3562" spans="12:13">
      <c r="L3562">
        <v>11360</v>
      </c>
      <c r="M3562">
        <f t="shared" si="65"/>
        <v>360</v>
      </c>
    </row>
    <row r="3563" spans="12:13">
      <c r="L3563">
        <v>11424</v>
      </c>
      <c r="M3563">
        <f t="shared" si="65"/>
        <v>424</v>
      </c>
    </row>
    <row r="3564" spans="12:13">
      <c r="L3564">
        <v>11380</v>
      </c>
      <c r="M3564">
        <f t="shared" si="65"/>
        <v>380</v>
      </c>
    </row>
    <row r="3565" spans="12:13">
      <c r="L3565">
        <v>11428</v>
      </c>
      <c r="M3565">
        <f t="shared" si="65"/>
        <v>428</v>
      </c>
    </row>
    <row r="3566" spans="12:13">
      <c r="L3566">
        <v>11392</v>
      </c>
      <c r="M3566">
        <f t="shared" si="65"/>
        <v>392</v>
      </c>
    </row>
    <row r="3567" spans="12:13">
      <c r="L3567">
        <v>11408</v>
      </c>
      <c r="M3567">
        <f t="shared" si="65"/>
        <v>408</v>
      </c>
    </row>
    <row r="3568" spans="12:13">
      <c r="L3568">
        <v>11368</v>
      </c>
      <c r="M3568">
        <f t="shared" si="65"/>
        <v>368</v>
      </c>
    </row>
    <row r="3569" spans="12:13">
      <c r="L3569">
        <v>11428</v>
      </c>
      <c r="M3569">
        <f t="shared" si="65"/>
        <v>428</v>
      </c>
    </row>
    <row r="3570" spans="12:13">
      <c r="L3570">
        <v>11356</v>
      </c>
      <c r="M3570">
        <f t="shared" si="65"/>
        <v>356</v>
      </c>
    </row>
    <row r="3571" spans="12:13">
      <c r="L3571">
        <v>11464</v>
      </c>
      <c r="M3571">
        <f t="shared" si="65"/>
        <v>464</v>
      </c>
    </row>
    <row r="3572" spans="12:13">
      <c r="L3572">
        <v>11344</v>
      </c>
      <c r="M3572">
        <f t="shared" si="65"/>
        <v>344</v>
      </c>
    </row>
    <row r="3573" spans="12:13">
      <c r="L3573">
        <v>11404</v>
      </c>
      <c r="M3573">
        <f t="shared" si="65"/>
        <v>404</v>
      </c>
    </row>
    <row r="3574" spans="12:13">
      <c r="L3574">
        <v>11376</v>
      </c>
      <c r="M3574">
        <f t="shared" si="65"/>
        <v>376</v>
      </c>
    </row>
    <row r="3575" spans="12:13">
      <c r="L3575">
        <v>11440</v>
      </c>
      <c r="M3575">
        <f t="shared" si="65"/>
        <v>440</v>
      </c>
    </row>
    <row r="3576" spans="12:13">
      <c r="L3576">
        <v>11352</v>
      </c>
      <c r="M3576">
        <f t="shared" si="65"/>
        <v>352</v>
      </c>
    </row>
    <row r="3577" spans="12:13">
      <c r="L3577">
        <v>11392</v>
      </c>
      <c r="M3577">
        <f t="shared" si="65"/>
        <v>392</v>
      </c>
    </row>
    <row r="3578" spans="12:13">
      <c r="L3578">
        <v>11364</v>
      </c>
      <c r="M3578">
        <f t="shared" si="65"/>
        <v>364</v>
      </c>
    </row>
    <row r="3579" spans="12:13">
      <c r="L3579">
        <v>11424</v>
      </c>
      <c r="M3579">
        <f t="shared" si="65"/>
        <v>424</v>
      </c>
    </row>
    <row r="3580" spans="12:13">
      <c r="L3580">
        <v>11348</v>
      </c>
      <c r="M3580">
        <f t="shared" si="65"/>
        <v>348</v>
      </c>
    </row>
    <row r="3581" spans="12:13">
      <c r="L3581">
        <v>11408</v>
      </c>
      <c r="M3581">
        <f t="shared" si="65"/>
        <v>408</v>
      </c>
    </row>
    <row r="3582" spans="12:13">
      <c r="L3582">
        <v>11364</v>
      </c>
      <c r="M3582">
        <f t="shared" si="65"/>
        <v>364</v>
      </c>
    </row>
    <row r="3583" spans="12:13">
      <c r="L3583">
        <v>11416</v>
      </c>
      <c r="M3583">
        <f t="shared" si="65"/>
        <v>416</v>
      </c>
    </row>
    <row r="3584" spans="12:13">
      <c r="L3584">
        <v>11360</v>
      </c>
      <c r="M3584">
        <f t="shared" si="65"/>
        <v>360</v>
      </c>
    </row>
    <row r="3585" spans="12:13">
      <c r="L3585">
        <v>11424</v>
      </c>
      <c r="M3585">
        <f t="shared" si="65"/>
        <v>424</v>
      </c>
    </row>
    <row r="3586" spans="12:13">
      <c r="L3586">
        <v>11388</v>
      </c>
      <c r="M3586">
        <f t="shared" si="65"/>
        <v>388</v>
      </c>
    </row>
    <row r="3587" spans="12:13">
      <c r="L3587">
        <v>11432</v>
      </c>
      <c r="M3587">
        <f t="shared" si="65"/>
        <v>432</v>
      </c>
    </row>
    <row r="3588" spans="12:13">
      <c r="L3588">
        <v>11380</v>
      </c>
      <c r="M3588">
        <f t="shared" si="65"/>
        <v>380</v>
      </c>
    </row>
    <row r="3589" spans="12:13">
      <c r="L3589">
        <v>11432</v>
      </c>
      <c r="M3589">
        <f t="shared" si="65"/>
        <v>432</v>
      </c>
    </row>
    <row r="3590" spans="12:13">
      <c r="L3590">
        <v>11352</v>
      </c>
      <c r="M3590">
        <f t="shared" si="65"/>
        <v>352</v>
      </c>
    </row>
    <row r="3591" spans="12:13">
      <c r="L3591">
        <v>11376</v>
      </c>
      <c r="M3591">
        <f t="shared" si="65"/>
        <v>376</v>
      </c>
    </row>
    <row r="3592" spans="12:13">
      <c r="L3592">
        <v>11352</v>
      </c>
      <c r="M3592">
        <f t="shared" si="65"/>
        <v>352</v>
      </c>
    </row>
    <row r="3593" spans="12:13">
      <c r="L3593">
        <v>11440</v>
      </c>
      <c r="M3593">
        <f t="shared" si="65"/>
        <v>440</v>
      </c>
    </row>
    <row r="3594" spans="12:13">
      <c r="L3594">
        <v>11392</v>
      </c>
      <c r="M3594">
        <f t="shared" si="65"/>
        <v>392</v>
      </c>
    </row>
    <row r="3595" spans="12:13">
      <c r="L3595">
        <v>11440</v>
      </c>
      <c r="M3595">
        <f t="shared" si="65"/>
        <v>440</v>
      </c>
    </row>
    <row r="3596" spans="12:13">
      <c r="L3596">
        <v>11348</v>
      </c>
      <c r="M3596">
        <f t="shared" ref="M3596:M3659" si="66">L3596-11000</f>
        <v>348</v>
      </c>
    </row>
    <row r="3597" spans="12:13">
      <c r="L3597">
        <v>11456</v>
      </c>
      <c r="M3597">
        <f t="shared" si="66"/>
        <v>456</v>
      </c>
    </row>
    <row r="3598" spans="12:13">
      <c r="L3598">
        <v>11364</v>
      </c>
      <c r="M3598">
        <f t="shared" si="66"/>
        <v>364</v>
      </c>
    </row>
    <row r="3599" spans="12:13">
      <c r="L3599">
        <v>11480</v>
      </c>
      <c r="M3599">
        <f t="shared" si="66"/>
        <v>480</v>
      </c>
    </row>
    <row r="3600" spans="12:13">
      <c r="L3600">
        <v>11360</v>
      </c>
      <c r="M3600">
        <f t="shared" si="66"/>
        <v>360</v>
      </c>
    </row>
    <row r="3601" spans="12:13">
      <c r="L3601">
        <v>11400</v>
      </c>
      <c r="M3601">
        <f t="shared" si="66"/>
        <v>400</v>
      </c>
    </row>
    <row r="3602" spans="12:13">
      <c r="L3602">
        <v>11372</v>
      </c>
      <c r="M3602">
        <f t="shared" si="66"/>
        <v>372</v>
      </c>
    </row>
    <row r="3603" spans="12:13">
      <c r="L3603">
        <v>11440</v>
      </c>
      <c r="M3603">
        <f t="shared" si="66"/>
        <v>440</v>
      </c>
    </row>
    <row r="3604" spans="12:13">
      <c r="L3604">
        <v>11388</v>
      </c>
      <c r="M3604">
        <f t="shared" si="66"/>
        <v>388</v>
      </c>
    </row>
    <row r="3605" spans="12:13">
      <c r="L3605">
        <v>11444</v>
      </c>
      <c r="M3605">
        <f t="shared" si="66"/>
        <v>444</v>
      </c>
    </row>
    <row r="3606" spans="12:13">
      <c r="L3606">
        <v>11404</v>
      </c>
      <c r="M3606">
        <f t="shared" si="66"/>
        <v>404</v>
      </c>
    </row>
    <row r="3607" spans="12:13">
      <c r="L3607">
        <v>11424</v>
      </c>
      <c r="M3607">
        <f t="shared" si="66"/>
        <v>424</v>
      </c>
    </row>
    <row r="3608" spans="12:13">
      <c r="L3608">
        <v>11396</v>
      </c>
      <c r="M3608">
        <f t="shared" si="66"/>
        <v>396</v>
      </c>
    </row>
    <row r="3609" spans="12:13">
      <c r="L3609">
        <v>11448</v>
      </c>
      <c r="M3609">
        <f t="shared" si="66"/>
        <v>448</v>
      </c>
    </row>
    <row r="3610" spans="12:13">
      <c r="L3610">
        <v>11368</v>
      </c>
      <c r="M3610">
        <f t="shared" si="66"/>
        <v>368</v>
      </c>
    </row>
    <row r="3611" spans="12:13">
      <c r="L3611">
        <v>11444</v>
      </c>
      <c r="M3611">
        <f t="shared" si="66"/>
        <v>444</v>
      </c>
    </row>
    <row r="3612" spans="12:13">
      <c r="L3612">
        <v>11460</v>
      </c>
      <c r="M3612">
        <f t="shared" si="66"/>
        <v>460</v>
      </c>
    </row>
    <row r="3613" spans="12:13">
      <c r="L3613">
        <v>11588</v>
      </c>
      <c r="M3613">
        <f t="shared" si="66"/>
        <v>588</v>
      </c>
    </row>
    <row r="3614" spans="12:13">
      <c r="L3614">
        <v>11696</v>
      </c>
      <c r="M3614">
        <f t="shared" si="66"/>
        <v>696</v>
      </c>
    </row>
    <row r="3615" spans="12:13">
      <c r="L3615">
        <v>11956</v>
      </c>
      <c r="M3615">
        <f t="shared" si="66"/>
        <v>956</v>
      </c>
    </row>
    <row r="3616" spans="12:13">
      <c r="L3616">
        <v>12032</v>
      </c>
      <c r="M3616">
        <f t="shared" si="66"/>
        <v>1032</v>
      </c>
    </row>
    <row r="3617" spans="12:13">
      <c r="L3617">
        <v>12388</v>
      </c>
      <c r="M3617">
        <f t="shared" si="66"/>
        <v>1388</v>
      </c>
    </row>
    <row r="3618" spans="12:13">
      <c r="L3618">
        <v>12616</v>
      </c>
      <c r="M3618">
        <f t="shared" si="66"/>
        <v>1616</v>
      </c>
    </row>
    <row r="3619" spans="12:13">
      <c r="L3619">
        <v>12832</v>
      </c>
      <c r="M3619">
        <f t="shared" si="66"/>
        <v>1832</v>
      </c>
    </row>
    <row r="3620" spans="12:13">
      <c r="L3620">
        <v>12892</v>
      </c>
      <c r="M3620">
        <f t="shared" si="66"/>
        <v>1892</v>
      </c>
    </row>
    <row r="3621" spans="12:13">
      <c r="L3621">
        <v>13028</v>
      </c>
      <c r="M3621">
        <f t="shared" si="66"/>
        <v>2028</v>
      </c>
    </row>
    <row r="3622" spans="12:13">
      <c r="L3622">
        <v>13052</v>
      </c>
      <c r="M3622">
        <f t="shared" si="66"/>
        <v>2052</v>
      </c>
    </row>
    <row r="3623" spans="12:13">
      <c r="L3623">
        <v>13264</v>
      </c>
      <c r="M3623">
        <f t="shared" si="66"/>
        <v>2264</v>
      </c>
    </row>
    <row r="3624" spans="12:13">
      <c r="L3624">
        <v>13208</v>
      </c>
      <c r="M3624">
        <f t="shared" si="66"/>
        <v>2208</v>
      </c>
    </row>
    <row r="3625" spans="12:13">
      <c r="L3625">
        <v>13432</v>
      </c>
      <c r="M3625">
        <f t="shared" si="66"/>
        <v>2432</v>
      </c>
    </row>
    <row r="3626" spans="12:13">
      <c r="L3626">
        <v>13464</v>
      </c>
      <c r="M3626">
        <f t="shared" si="66"/>
        <v>2464</v>
      </c>
    </row>
    <row r="3627" spans="12:13">
      <c r="L3627">
        <v>13592</v>
      </c>
      <c r="M3627">
        <f t="shared" si="66"/>
        <v>2592</v>
      </c>
    </row>
    <row r="3628" spans="12:13">
      <c r="L3628">
        <v>13500</v>
      </c>
      <c r="M3628">
        <f t="shared" si="66"/>
        <v>2500</v>
      </c>
    </row>
    <row r="3629" spans="12:13">
      <c r="L3629">
        <v>13660</v>
      </c>
      <c r="M3629">
        <f t="shared" si="66"/>
        <v>2660</v>
      </c>
    </row>
    <row r="3630" spans="12:13">
      <c r="L3630">
        <v>13644</v>
      </c>
      <c r="M3630">
        <f t="shared" si="66"/>
        <v>2644</v>
      </c>
    </row>
    <row r="3631" spans="12:13">
      <c r="L3631">
        <v>13716</v>
      </c>
      <c r="M3631">
        <f t="shared" si="66"/>
        <v>2716</v>
      </c>
    </row>
    <row r="3632" spans="12:13">
      <c r="L3632">
        <v>13792</v>
      </c>
      <c r="M3632">
        <f t="shared" si="66"/>
        <v>2792</v>
      </c>
    </row>
    <row r="3633" spans="12:13">
      <c r="L3633">
        <v>13716</v>
      </c>
      <c r="M3633">
        <f t="shared" si="66"/>
        <v>2716</v>
      </c>
    </row>
    <row r="3634" spans="12:13">
      <c r="L3634">
        <v>13736</v>
      </c>
      <c r="M3634">
        <f t="shared" si="66"/>
        <v>2736</v>
      </c>
    </row>
    <row r="3635" spans="12:13">
      <c r="L3635">
        <v>13740</v>
      </c>
      <c r="M3635">
        <f t="shared" si="66"/>
        <v>2740</v>
      </c>
    </row>
    <row r="3636" spans="12:13">
      <c r="L3636">
        <v>13688</v>
      </c>
      <c r="M3636">
        <f t="shared" si="66"/>
        <v>2688</v>
      </c>
    </row>
    <row r="3637" spans="12:13">
      <c r="L3637">
        <v>13720</v>
      </c>
      <c r="M3637">
        <f t="shared" si="66"/>
        <v>2720</v>
      </c>
    </row>
    <row r="3638" spans="12:13">
      <c r="L3638">
        <v>13780</v>
      </c>
      <c r="M3638">
        <f t="shared" si="66"/>
        <v>2780</v>
      </c>
    </row>
    <row r="3639" spans="12:13">
      <c r="L3639">
        <v>13964</v>
      </c>
      <c r="M3639">
        <f t="shared" si="66"/>
        <v>2964</v>
      </c>
    </row>
    <row r="3640" spans="12:13">
      <c r="L3640">
        <v>13816</v>
      </c>
      <c r="M3640">
        <f t="shared" si="66"/>
        <v>2816</v>
      </c>
    </row>
    <row r="3641" spans="12:13">
      <c r="L3641">
        <v>13772</v>
      </c>
      <c r="M3641">
        <f t="shared" si="66"/>
        <v>2772</v>
      </c>
    </row>
    <row r="3642" spans="12:13">
      <c r="L3642">
        <v>13832</v>
      </c>
      <c r="M3642">
        <f t="shared" si="66"/>
        <v>2832</v>
      </c>
    </row>
    <row r="3643" spans="12:13">
      <c r="L3643">
        <v>13928</v>
      </c>
      <c r="M3643">
        <f t="shared" si="66"/>
        <v>2928</v>
      </c>
    </row>
    <row r="3644" spans="12:13">
      <c r="L3644">
        <v>13808</v>
      </c>
      <c r="M3644">
        <f t="shared" si="66"/>
        <v>2808</v>
      </c>
    </row>
    <row r="3645" spans="12:13">
      <c r="L3645">
        <v>13996</v>
      </c>
      <c r="M3645">
        <f t="shared" si="66"/>
        <v>2996</v>
      </c>
    </row>
    <row r="3646" spans="12:13">
      <c r="L3646">
        <v>13860</v>
      </c>
      <c r="M3646">
        <f t="shared" si="66"/>
        <v>2860</v>
      </c>
    </row>
    <row r="3647" spans="12:13">
      <c r="L3647">
        <v>13976</v>
      </c>
      <c r="M3647">
        <f t="shared" si="66"/>
        <v>2976</v>
      </c>
    </row>
    <row r="3648" spans="12:13">
      <c r="L3648">
        <v>13860</v>
      </c>
      <c r="M3648">
        <f t="shared" si="66"/>
        <v>2860</v>
      </c>
    </row>
    <row r="3649" spans="12:13">
      <c r="L3649">
        <v>13940</v>
      </c>
      <c r="M3649">
        <f t="shared" si="66"/>
        <v>2940</v>
      </c>
    </row>
    <row r="3650" spans="12:13">
      <c r="L3650">
        <v>13936</v>
      </c>
      <c r="M3650">
        <f t="shared" si="66"/>
        <v>2936</v>
      </c>
    </row>
    <row r="3651" spans="12:13">
      <c r="L3651">
        <v>13940</v>
      </c>
      <c r="M3651">
        <f t="shared" si="66"/>
        <v>2940</v>
      </c>
    </row>
    <row r="3652" spans="12:13">
      <c r="L3652">
        <v>14008</v>
      </c>
      <c r="M3652">
        <f t="shared" si="66"/>
        <v>3008</v>
      </c>
    </row>
    <row r="3653" spans="12:13">
      <c r="L3653">
        <v>14132</v>
      </c>
      <c r="M3653">
        <f t="shared" si="66"/>
        <v>3132</v>
      </c>
    </row>
    <row r="3654" spans="12:13">
      <c r="L3654">
        <v>13772</v>
      </c>
      <c r="M3654">
        <f t="shared" si="66"/>
        <v>2772</v>
      </c>
    </row>
    <row r="3655" spans="12:13">
      <c r="L3655">
        <v>13940</v>
      </c>
      <c r="M3655">
        <f t="shared" si="66"/>
        <v>2940</v>
      </c>
    </row>
    <row r="3656" spans="12:13">
      <c r="L3656">
        <v>13976</v>
      </c>
      <c r="M3656">
        <f t="shared" si="66"/>
        <v>2976</v>
      </c>
    </row>
    <row r="3657" spans="12:13">
      <c r="L3657">
        <v>13908</v>
      </c>
      <c r="M3657">
        <f t="shared" si="66"/>
        <v>2908</v>
      </c>
    </row>
    <row r="3658" spans="12:13">
      <c r="L3658">
        <v>13972</v>
      </c>
      <c r="M3658">
        <f t="shared" si="66"/>
        <v>2972</v>
      </c>
    </row>
    <row r="3659" spans="12:13">
      <c r="L3659">
        <v>13964</v>
      </c>
      <c r="M3659">
        <f t="shared" si="66"/>
        <v>2964</v>
      </c>
    </row>
    <row r="3660" spans="12:13">
      <c r="L3660">
        <v>13980</v>
      </c>
      <c r="M3660">
        <f t="shared" ref="M3660:M3723" si="67">L3660-11000</f>
        <v>2980</v>
      </c>
    </row>
    <row r="3661" spans="12:13">
      <c r="L3661">
        <v>14052</v>
      </c>
      <c r="M3661">
        <f t="shared" si="67"/>
        <v>3052</v>
      </c>
    </row>
    <row r="3662" spans="12:13">
      <c r="L3662">
        <v>13880</v>
      </c>
      <c r="M3662">
        <f t="shared" si="67"/>
        <v>2880</v>
      </c>
    </row>
    <row r="3663" spans="12:13">
      <c r="L3663">
        <v>14000</v>
      </c>
      <c r="M3663">
        <f t="shared" si="67"/>
        <v>3000</v>
      </c>
    </row>
    <row r="3664" spans="12:13">
      <c r="L3664">
        <v>13884</v>
      </c>
      <c r="M3664">
        <f t="shared" si="67"/>
        <v>2884</v>
      </c>
    </row>
    <row r="3665" spans="12:13">
      <c r="L3665">
        <v>14032</v>
      </c>
      <c r="M3665">
        <f t="shared" si="67"/>
        <v>3032</v>
      </c>
    </row>
    <row r="3666" spans="12:13">
      <c r="L3666">
        <v>13868</v>
      </c>
      <c r="M3666">
        <f t="shared" si="67"/>
        <v>2868</v>
      </c>
    </row>
    <row r="3667" spans="12:13">
      <c r="L3667">
        <v>13948</v>
      </c>
      <c r="M3667">
        <f t="shared" si="67"/>
        <v>2948</v>
      </c>
    </row>
    <row r="3668" spans="12:13">
      <c r="L3668">
        <v>14072</v>
      </c>
      <c r="M3668">
        <f t="shared" si="67"/>
        <v>3072</v>
      </c>
    </row>
    <row r="3669" spans="12:13">
      <c r="L3669">
        <v>14060</v>
      </c>
      <c r="M3669">
        <f t="shared" si="67"/>
        <v>3060</v>
      </c>
    </row>
    <row r="3670" spans="12:13">
      <c r="L3670">
        <v>14068</v>
      </c>
      <c r="M3670">
        <f t="shared" si="67"/>
        <v>3068</v>
      </c>
    </row>
    <row r="3671" spans="12:13">
      <c r="L3671">
        <v>13936</v>
      </c>
      <c r="M3671">
        <f t="shared" si="67"/>
        <v>2936</v>
      </c>
    </row>
    <row r="3672" spans="12:13">
      <c r="L3672">
        <v>14020</v>
      </c>
      <c r="M3672">
        <f t="shared" si="67"/>
        <v>3020</v>
      </c>
    </row>
    <row r="3673" spans="12:13">
      <c r="L3673">
        <v>14052</v>
      </c>
      <c r="M3673">
        <f t="shared" si="67"/>
        <v>3052</v>
      </c>
    </row>
    <row r="3674" spans="12:13">
      <c r="L3674">
        <v>14036</v>
      </c>
      <c r="M3674">
        <f t="shared" si="67"/>
        <v>3036</v>
      </c>
    </row>
    <row r="3675" spans="12:13">
      <c r="L3675">
        <v>14036</v>
      </c>
      <c r="M3675">
        <f t="shared" si="67"/>
        <v>3036</v>
      </c>
    </row>
    <row r="3676" spans="12:13">
      <c r="L3676">
        <v>13940</v>
      </c>
      <c r="M3676">
        <f t="shared" si="67"/>
        <v>2940</v>
      </c>
    </row>
    <row r="3677" spans="12:13">
      <c r="L3677">
        <v>13996</v>
      </c>
      <c r="M3677">
        <f t="shared" si="67"/>
        <v>2996</v>
      </c>
    </row>
    <row r="3678" spans="12:13">
      <c r="L3678">
        <v>14020</v>
      </c>
      <c r="M3678">
        <f t="shared" si="67"/>
        <v>3020</v>
      </c>
    </row>
    <row r="3679" spans="12:13">
      <c r="L3679">
        <v>14040</v>
      </c>
      <c r="M3679">
        <f t="shared" si="67"/>
        <v>3040</v>
      </c>
    </row>
    <row r="3680" spans="12:13">
      <c r="L3680">
        <v>14040</v>
      </c>
      <c r="M3680">
        <f t="shared" si="67"/>
        <v>3040</v>
      </c>
    </row>
    <row r="3681" spans="12:13">
      <c r="L3681">
        <v>14080</v>
      </c>
      <c r="M3681">
        <f t="shared" si="67"/>
        <v>3080</v>
      </c>
    </row>
    <row r="3682" spans="12:13">
      <c r="L3682">
        <v>14012</v>
      </c>
      <c r="M3682">
        <f t="shared" si="67"/>
        <v>3012</v>
      </c>
    </row>
    <row r="3683" spans="12:13">
      <c r="L3683">
        <v>14040</v>
      </c>
      <c r="M3683">
        <f t="shared" si="67"/>
        <v>3040</v>
      </c>
    </row>
    <row r="3684" spans="12:13">
      <c r="L3684">
        <v>14072</v>
      </c>
      <c r="M3684">
        <f t="shared" si="67"/>
        <v>3072</v>
      </c>
    </row>
    <row r="3685" spans="12:13">
      <c r="L3685">
        <v>14100</v>
      </c>
      <c r="M3685">
        <f t="shared" si="67"/>
        <v>3100</v>
      </c>
    </row>
    <row r="3686" spans="12:13">
      <c r="L3686">
        <v>14084</v>
      </c>
      <c r="M3686">
        <f t="shared" si="67"/>
        <v>3084</v>
      </c>
    </row>
    <row r="3687" spans="12:13">
      <c r="L3687">
        <v>14136</v>
      </c>
      <c r="M3687">
        <f t="shared" si="67"/>
        <v>3136</v>
      </c>
    </row>
    <row r="3688" spans="12:13">
      <c r="L3688">
        <v>14104</v>
      </c>
      <c r="M3688">
        <f t="shared" si="67"/>
        <v>3104</v>
      </c>
    </row>
    <row r="3689" spans="12:13">
      <c r="L3689">
        <v>14080</v>
      </c>
      <c r="M3689">
        <f t="shared" si="67"/>
        <v>3080</v>
      </c>
    </row>
    <row r="3690" spans="12:13">
      <c r="L3690">
        <v>14004</v>
      </c>
      <c r="M3690">
        <f t="shared" si="67"/>
        <v>3004</v>
      </c>
    </row>
    <row r="3691" spans="12:13">
      <c r="L3691">
        <v>14116</v>
      </c>
      <c r="M3691">
        <f t="shared" si="67"/>
        <v>3116</v>
      </c>
    </row>
    <row r="3692" spans="12:13">
      <c r="L3692">
        <v>13940</v>
      </c>
      <c r="M3692">
        <f t="shared" si="67"/>
        <v>2940</v>
      </c>
    </row>
    <row r="3693" spans="12:13">
      <c r="L3693">
        <v>14072</v>
      </c>
      <c r="M3693">
        <f t="shared" si="67"/>
        <v>3072</v>
      </c>
    </row>
    <row r="3694" spans="12:13">
      <c r="L3694">
        <v>14132</v>
      </c>
      <c r="M3694">
        <f t="shared" si="67"/>
        <v>3132</v>
      </c>
    </row>
    <row r="3695" spans="12:13">
      <c r="L3695">
        <v>14100</v>
      </c>
      <c r="M3695">
        <f t="shared" si="67"/>
        <v>3100</v>
      </c>
    </row>
    <row r="3696" spans="12:13">
      <c r="L3696">
        <v>13972</v>
      </c>
      <c r="M3696">
        <f t="shared" si="67"/>
        <v>2972</v>
      </c>
    </row>
    <row r="3697" spans="12:13">
      <c r="L3697">
        <v>14152</v>
      </c>
      <c r="M3697">
        <f t="shared" si="67"/>
        <v>3152</v>
      </c>
    </row>
    <row r="3698" spans="12:13">
      <c r="L3698">
        <v>14032</v>
      </c>
      <c r="M3698">
        <f t="shared" si="67"/>
        <v>3032</v>
      </c>
    </row>
    <row r="3699" spans="12:13">
      <c r="L3699">
        <v>13972</v>
      </c>
      <c r="M3699">
        <f t="shared" si="67"/>
        <v>2972</v>
      </c>
    </row>
    <row r="3700" spans="12:13">
      <c r="L3700">
        <v>13936</v>
      </c>
      <c r="M3700">
        <f t="shared" si="67"/>
        <v>2936</v>
      </c>
    </row>
    <row r="3701" spans="12:13">
      <c r="L3701">
        <v>13952</v>
      </c>
      <c r="M3701">
        <f t="shared" si="67"/>
        <v>2952</v>
      </c>
    </row>
    <row r="3702" spans="12:13">
      <c r="L3702">
        <v>13932</v>
      </c>
      <c r="M3702">
        <f t="shared" si="67"/>
        <v>2932</v>
      </c>
    </row>
    <row r="3703" spans="12:13">
      <c r="L3703">
        <v>14080</v>
      </c>
      <c r="M3703">
        <f t="shared" si="67"/>
        <v>3080</v>
      </c>
    </row>
    <row r="3704" spans="12:13">
      <c r="L3704">
        <v>13952</v>
      </c>
      <c r="M3704">
        <f t="shared" si="67"/>
        <v>2952</v>
      </c>
    </row>
    <row r="3705" spans="12:13">
      <c r="L3705">
        <v>14056</v>
      </c>
      <c r="M3705">
        <f t="shared" si="67"/>
        <v>3056</v>
      </c>
    </row>
    <row r="3706" spans="12:13">
      <c r="L3706">
        <v>14056</v>
      </c>
      <c r="M3706">
        <f t="shared" si="67"/>
        <v>3056</v>
      </c>
    </row>
    <row r="3707" spans="12:13">
      <c r="L3707">
        <v>14076</v>
      </c>
      <c r="M3707">
        <f t="shared" si="67"/>
        <v>3076</v>
      </c>
    </row>
    <row r="3708" spans="12:13">
      <c r="L3708">
        <v>13976</v>
      </c>
      <c r="M3708">
        <f t="shared" si="67"/>
        <v>2976</v>
      </c>
    </row>
    <row r="3709" spans="12:13">
      <c r="L3709">
        <v>13944</v>
      </c>
      <c r="M3709">
        <f t="shared" si="67"/>
        <v>2944</v>
      </c>
    </row>
    <row r="3710" spans="12:13">
      <c r="L3710">
        <v>14036</v>
      </c>
      <c r="M3710">
        <f t="shared" si="67"/>
        <v>3036</v>
      </c>
    </row>
    <row r="3711" spans="12:13">
      <c r="L3711">
        <v>14004</v>
      </c>
      <c r="M3711">
        <f t="shared" si="67"/>
        <v>3004</v>
      </c>
    </row>
    <row r="3712" spans="12:13">
      <c r="L3712">
        <v>13992</v>
      </c>
      <c r="M3712">
        <f t="shared" si="67"/>
        <v>2992</v>
      </c>
    </row>
    <row r="3713" spans="12:13">
      <c r="L3713">
        <v>14104</v>
      </c>
      <c r="M3713">
        <f t="shared" si="67"/>
        <v>3104</v>
      </c>
    </row>
    <row r="3714" spans="12:13">
      <c r="L3714">
        <v>14024</v>
      </c>
      <c r="M3714">
        <f t="shared" si="67"/>
        <v>3024</v>
      </c>
    </row>
    <row r="3715" spans="12:13">
      <c r="L3715">
        <v>13992</v>
      </c>
      <c r="M3715">
        <f t="shared" si="67"/>
        <v>2992</v>
      </c>
    </row>
    <row r="3716" spans="12:13">
      <c r="L3716">
        <v>14068</v>
      </c>
      <c r="M3716">
        <f t="shared" si="67"/>
        <v>3068</v>
      </c>
    </row>
    <row r="3717" spans="12:13">
      <c r="L3717">
        <v>14112</v>
      </c>
      <c r="M3717">
        <f t="shared" si="67"/>
        <v>3112</v>
      </c>
    </row>
    <row r="3718" spans="12:13">
      <c r="L3718">
        <v>14056</v>
      </c>
      <c r="M3718">
        <f t="shared" si="67"/>
        <v>3056</v>
      </c>
    </row>
    <row r="3719" spans="12:13">
      <c r="L3719">
        <v>13968</v>
      </c>
      <c r="M3719">
        <f t="shared" si="67"/>
        <v>2968</v>
      </c>
    </row>
    <row r="3720" spans="12:13">
      <c r="L3720">
        <v>14048</v>
      </c>
      <c r="M3720">
        <f t="shared" si="67"/>
        <v>3048</v>
      </c>
    </row>
    <row r="3721" spans="12:13">
      <c r="L3721">
        <v>13952</v>
      </c>
      <c r="M3721">
        <f t="shared" si="67"/>
        <v>2952</v>
      </c>
    </row>
    <row r="3722" spans="12:13">
      <c r="L3722">
        <v>13924</v>
      </c>
      <c r="M3722">
        <f t="shared" si="67"/>
        <v>2924</v>
      </c>
    </row>
    <row r="3723" spans="12:13">
      <c r="L3723">
        <v>14048</v>
      </c>
      <c r="M3723">
        <f t="shared" si="67"/>
        <v>3048</v>
      </c>
    </row>
    <row r="3724" spans="12:13">
      <c r="L3724">
        <v>13996</v>
      </c>
      <c r="M3724">
        <f t="shared" ref="M3724:M3787" si="68">L3724-11000</f>
        <v>2996</v>
      </c>
    </row>
    <row r="3725" spans="12:13">
      <c r="L3725">
        <v>14004</v>
      </c>
      <c r="M3725">
        <f t="shared" si="68"/>
        <v>3004</v>
      </c>
    </row>
    <row r="3726" spans="12:13">
      <c r="L3726">
        <v>14032</v>
      </c>
      <c r="M3726">
        <f t="shared" si="68"/>
        <v>3032</v>
      </c>
    </row>
    <row r="3727" spans="12:13">
      <c r="L3727">
        <v>14092</v>
      </c>
      <c r="M3727">
        <f t="shared" si="68"/>
        <v>3092</v>
      </c>
    </row>
    <row r="3728" spans="12:13">
      <c r="L3728">
        <v>13996</v>
      </c>
      <c r="M3728">
        <f t="shared" si="68"/>
        <v>2996</v>
      </c>
    </row>
    <row r="3729" spans="12:13">
      <c r="L3729">
        <v>14164</v>
      </c>
      <c r="M3729">
        <f t="shared" si="68"/>
        <v>3164</v>
      </c>
    </row>
    <row r="3730" spans="12:13">
      <c r="L3730">
        <v>14040</v>
      </c>
      <c r="M3730">
        <f t="shared" si="68"/>
        <v>3040</v>
      </c>
    </row>
    <row r="3731" spans="12:13">
      <c r="L3731">
        <v>14008</v>
      </c>
      <c r="M3731">
        <f t="shared" si="68"/>
        <v>3008</v>
      </c>
    </row>
    <row r="3732" spans="12:13">
      <c r="L3732">
        <v>14084</v>
      </c>
      <c r="M3732">
        <f t="shared" si="68"/>
        <v>3084</v>
      </c>
    </row>
    <row r="3733" spans="12:13">
      <c r="L3733">
        <v>14076</v>
      </c>
      <c r="M3733">
        <f t="shared" si="68"/>
        <v>3076</v>
      </c>
    </row>
    <row r="3734" spans="12:13">
      <c r="L3734">
        <v>14076</v>
      </c>
      <c r="M3734">
        <f t="shared" si="68"/>
        <v>3076</v>
      </c>
    </row>
    <row r="3735" spans="12:13">
      <c r="L3735">
        <v>14148</v>
      </c>
      <c r="M3735">
        <f t="shared" si="68"/>
        <v>3148</v>
      </c>
    </row>
    <row r="3736" spans="12:13">
      <c r="L3736">
        <v>14132</v>
      </c>
      <c r="M3736">
        <f t="shared" si="68"/>
        <v>3132</v>
      </c>
    </row>
    <row r="3737" spans="12:13">
      <c r="L3737">
        <v>14152</v>
      </c>
      <c r="M3737">
        <f t="shared" si="68"/>
        <v>3152</v>
      </c>
    </row>
    <row r="3738" spans="12:13">
      <c r="L3738">
        <v>14104</v>
      </c>
      <c r="M3738">
        <f t="shared" si="68"/>
        <v>3104</v>
      </c>
    </row>
    <row r="3739" spans="12:13">
      <c r="L3739">
        <v>14228</v>
      </c>
      <c r="M3739">
        <f t="shared" si="68"/>
        <v>3228</v>
      </c>
    </row>
    <row r="3740" spans="12:13">
      <c r="L3740">
        <v>14048</v>
      </c>
      <c r="M3740">
        <f t="shared" si="68"/>
        <v>3048</v>
      </c>
    </row>
    <row r="3741" spans="12:13">
      <c r="L3741">
        <v>14028</v>
      </c>
      <c r="M3741">
        <f t="shared" si="68"/>
        <v>3028</v>
      </c>
    </row>
    <row r="3742" spans="12:13">
      <c r="L3742">
        <v>13972</v>
      </c>
      <c r="M3742">
        <f t="shared" si="68"/>
        <v>2972</v>
      </c>
    </row>
    <row r="3743" spans="12:13">
      <c r="L3743">
        <v>14052</v>
      </c>
      <c r="M3743">
        <f t="shared" si="68"/>
        <v>3052</v>
      </c>
    </row>
    <row r="3744" spans="12:13">
      <c r="L3744">
        <v>14056</v>
      </c>
      <c r="M3744">
        <f t="shared" si="68"/>
        <v>3056</v>
      </c>
    </row>
    <row r="3745" spans="12:13">
      <c r="L3745">
        <v>14096</v>
      </c>
      <c r="M3745">
        <f t="shared" si="68"/>
        <v>3096</v>
      </c>
    </row>
    <row r="3746" spans="12:13">
      <c r="L3746">
        <v>14096</v>
      </c>
      <c r="M3746">
        <f t="shared" si="68"/>
        <v>3096</v>
      </c>
    </row>
    <row r="3747" spans="12:13">
      <c r="L3747">
        <v>14104</v>
      </c>
      <c r="M3747">
        <f t="shared" si="68"/>
        <v>3104</v>
      </c>
    </row>
    <row r="3748" spans="12:13">
      <c r="L3748">
        <v>14052</v>
      </c>
      <c r="M3748">
        <f t="shared" si="68"/>
        <v>3052</v>
      </c>
    </row>
    <row r="3749" spans="12:13">
      <c r="L3749">
        <v>14180</v>
      </c>
      <c r="M3749">
        <f t="shared" si="68"/>
        <v>3180</v>
      </c>
    </row>
    <row r="3750" spans="12:13">
      <c r="L3750">
        <v>14028</v>
      </c>
      <c r="M3750">
        <f t="shared" si="68"/>
        <v>3028</v>
      </c>
    </row>
    <row r="3751" spans="12:13">
      <c r="L3751">
        <v>14116</v>
      </c>
      <c r="M3751">
        <f t="shared" si="68"/>
        <v>3116</v>
      </c>
    </row>
    <row r="3752" spans="12:13">
      <c r="L3752">
        <v>14028</v>
      </c>
      <c r="M3752">
        <f t="shared" si="68"/>
        <v>3028</v>
      </c>
    </row>
    <row r="3753" spans="12:13">
      <c r="L3753">
        <v>14080</v>
      </c>
      <c r="M3753">
        <f t="shared" si="68"/>
        <v>3080</v>
      </c>
    </row>
    <row r="3754" spans="12:13">
      <c r="L3754">
        <v>14040</v>
      </c>
      <c r="M3754">
        <f t="shared" si="68"/>
        <v>3040</v>
      </c>
    </row>
    <row r="3755" spans="12:13">
      <c r="L3755">
        <v>14144</v>
      </c>
      <c r="M3755">
        <f t="shared" si="68"/>
        <v>3144</v>
      </c>
    </row>
    <row r="3756" spans="12:13">
      <c r="L3756">
        <v>13976</v>
      </c>
      <c r="M3756">
        <f t="shared" si="68"/>
        <v>2976</v>
      </c>
    </row>
    <row r="3757" spans="12:13">
      <c r="L3757">
        <v>14044</v>
      </c>
      <c r="M3757">
        <f t="shared" si="68"/>
        <v>3044</v>
      </c>
    </row>
    <row r="3758" spans="12:13">
      <c r="L3758">
        <v>14088</v>
      </c>
      <c r="M3758">
        <f t="shared" si="68"/>
        <v>3088</v>
      </c>
    </row>
    <row r="3759" spans="12:13">
      <c r="L3759">
        <v>14128</v>
      </c>
      <c r="M3759">
        <f t="shared" si="68"/>
        <v>3128</v>
      </c>
    </row>
    <row r="3760" spans="12:13">
      <c r="L3760">
        <v>13984</v>
      </c>
      <c r="M3760">
        <f t="shared" si="68"/>
        <v>2984</v>
      </c>
    </row>
    <row r="3761" spans="12:13">
      <c r="L3761">
        <v>14116</v>
      </c>
      <c r="M3761">
        <f t="shared" si="68"/>
        <v>3116</v>
      </c>
    </row>
    <row r="3762" spans="12:13">
      <c r="L3762">
        <v>14004</v>
      </c>
      <c r="M3762">
        <f t="shared" si="68"/>
        <v>3004</v>
      </c>
    </row>
    <row r="3763" spans="12:13">
      <c r="L3763">
        <v>14140</v>
      </c>
      <c r="M3763">
        <f t="shared" si="68"/>
        <v>3140</v>
      </c>
    </row>
    <row r="3764" spans="12:13">
      <c r="L3764">
        <v>14032</v>
      </c>
      <c r="M3764">
        <f t="shared" si="68"/>
        <v>3032</v>
      </c>
    </row>
    <row r="3765" spans="12:13">
      <c r="L3765">
        <v>14048</v>
      </c>
      <c r="M3765">
        <f t="shared" si="68"/>
        <v>3048</v>
      </c>
    </row>
    <row r="3766" spans="12:13">
      <c r="L3766">
        <v>13920</v>
      </c>
      <c r="M3766">
        <f t="shared" si="68"/>
        <v>2920</v>
      </c>
    </row>
    <row r="3767" spans="12:13">
      <c r="L3767">
        <v>14036</v>
      </c>
      <c r="M3767">
        <f t="shared" si="68"/>
        <v>3036</v>
      </c>
    </row>
    <row r="3768" spans="12:13">
      <c r="L3768">
        <v>13944</v>
      </c>
      <c r="M3768">
        <f t="shared" si="68"/>
        <v>2944</v>
      </c>
    </row>
    <row r="3769" spans="12:13">
      <c r="L3769">
        <v>14060</v>
      </c>
      <c r="M3769">
        <f t="shared" si="68"/>
        <v>3060</v>
      </c>
    </row>
    <row r="3770" spans="12:13">
      <c r="L3770">
        <v>13824</v>
      </c>
      <c r="M3770">
        <f t="shared" si="68"/>
        <v>2824</v>
      </c>
    </row>
    <row r="3771" spans="12:13">
      <c r="L3771">
        <v>13968</v>
      </c>
      <c r="M3771">
        <f t="shared" si="68"/>
        <v>2968</v>
      </c>
    </row>
    <row r="3772" spans="12:13">
      <c r="L3772">
        <v>13952</v>
      </c>
      <c r="M3772">
        <f t="shared" si="68"/>
        <v>2952</v>
      </c>
    </row>
    <row r="3773" spans="12:13">
      <c r="L3773">
        <v>14024</v>
      </c>
      <c r="M3773">
        <f t="shared" si="68"/>
        <v>3024</v>
      </c>
    </row>
    <row r="3774" spans="12:13">
      <c r="L3774">
        <v>13976</v>
      </c>
      <c r="M3774">
        <f t="shared" si="68"/>
        <v>2976</v>
      </c>
    </row>
    <row r="3775" spans="12:13">
      <c r="L3775">
        <v>14028</v>
      </c>
      <c r="M3775">
        <f t="shared" si="68"/>
        <v>3028</v>
      </c>
    </row>
    <row r="3776" spans="12:13">
      <c r="L3776">
        <v>13944</v>
      </c>
      <c r="M3776">
        <f t="shared" si="68"/>
        <v>2944</v>
      </c>
    </row>
    <row r="3777" spans="12:13">
      <c r="L3777">
        <v>13952</v>
      </c>
      <c r="M3777">
        <f t="shared" si="68"/>
        <v>2952</v>
      </c>
    </row>
    <row r="3778" spans="12:13">
      <c r="L3778">
        <v>13972</v>
      </c>
      <c r="M3778">
        <f t="shared" si="68"/>
        <v>2972</v>
      </c>
    </row>
    <row r="3779" spans="12:13">
      <c r="L3779">
        <v>13984</v>
      </c>
      <c r="M3779">
        <f t="shared" si="68"/>
        <v>2984</v>
      </c>
    </row>
    <row r="3780" spans="12:13">
      <c r="L3780">
        <v>14036</v>
      </c>
      <c r="M3780">
        <f t="shared" si="68"/>
        <v>3036</v>
      </c>
    </row>
    <row r="3781" spans="12:13">
      <c r="L3781">
        <v>14024</v>
      </c>
      <c r="M3781">
        <f t="shared" si="68"/>
        <v>3024</v>
      </c>
    </row>
    <row r="3782" spans="12:13">
      <c r="L3782">
        <v>13812</v>
      </c>
      <c r="M3782">
        <f t="shared" si="68"/>
        <v>2812</v>
      </c>
    </row>
    <row r="3783" spans="12:13">
      <c r="L3783">
        <v>13776</v>
      </c>
      <c r="M3783">
        <f t="shared" si="68"/>
        <v>2776</v>
      </c>
    </row>
    <row r="3784" spans="12:13">
      <c r="L3784">
        <v>13468</v>
      </c>
      <c r="M3784">
        <f t="shared" si="68"/>
        <v>2468</v>
      </c>
    </row>
    <row r="3785" spans="12:13">
      <c r="L3785">
        <v>13320</v>
      </c>
      <c r="M3785">
        <f t="shared" si="68"/>
        <v>2320</v>
      </c>
    </row>
    <row r="3786" spans="12:13">
      <c r="L3786">
        <v>13028</v>
      </c>
      <c r="M3786">
        <f t="shared" si="68"/>
        <v>2028</v>
      </c>
    </row>
    <row r="3787" spans="12:13">
      <c r="L3787">
        <v>12992</v>
      </c>
      <c r="M3787">
        <f t="shared" si="68"/>
        <v>1992</v>
      </c>
    </row>
    <row r="3788" spans="12:13">
      <c r="L3788">
        <v>12788</v>
      </c>
      <c r="M3788">
        <f t="shared" ref="M3788:M3851" si="69">L3788-11000</f>
        <v>1788</v>
      </c>
    </row>
    <row r="3789" spans="12:13">
      <c r="L3789">
        <v>12744</v>
      </c>
      <c r="M3789">
        <f t="shared" si="69"/>
        <v>1744</v>
      </c>
    </row>
    <row r="3790" spans="12:13">
      <c r="L3790">
        <v>12508</v>
      </c>
      <c r="M3790">
        <f t="shared" si="69"/>
        <v>1508</v>
      </c>
    </row>
    <row r="3791" spans="12:13">
      <c r="L3791">
        <v>12460</v>
      </c>
      <c r="M3791">
        <f t="shared" si="69"/>
        <v>1460</v>
      </c>
    </row>
    <row r="3792" spans="12:13">
      <c r="L3792">
        <v>12248</v>
      </c>
      <c r="M3792">
        <f t="shared" si="69"/>
        <v>1248</v>
      </c>
    </row>
    <row r="3793" spans="12:13">
      <c r="L3793">
        <v>12340</v>
      </c>
      <c r="M3793">
        <f t="shared" si="69"/>
        <v>1340</v>
      </c>
    </row>
    <row r="3794" spans="12:13">
      <c r="L3794">
        <v>12180</v>
      </c>
      <c r="M3794">
        <f t="shared" si="69"/>
        <v>1180</v>
      </c>
    </row>
    <row r="3795" spans="12:13">
      <c r="L3795">
        <v>12176</v>
      </c>
      <c r="M3795">
        <f t="shared" si="69"/>
        <v>1176</v>
      </c>
    </row>
    <row r="3796" spans="12:13">
      <c r="L3796">
        <v>12028</v>
      </c>
      <c r="M3796">
        <f t="shared" si="69"/>
        <v>1028</v>
      </c>
    </row>
    <row r="3797" spans="12:13">
      <c r="L3797">
        <v>12012</v>
      </c>
      <c r="M3797">
        <f t="shared" si="69"/>
        <v>1012</v>
      </c>
    </row>
    <row r="3798" spans="12:13">
      <c r="L3798">
        <v>11840</v>
      </c>
      <c r="M3798">
        <f t="shared" si="69"/>
        <v>840</v>
      </c>
    </row>
    <row r="3799" spans="12:13">
      <c r="L3799">
        <v>11892</v>
      </c>
      <c r="M3799">
        <f t="shared" si="69"/>
        <v>892</v>
      </c>
    </row>
    <row r="3800" spans="12:13">
      <c r="L3800">
        <v>11788</v>
      </c>
      <c r="M3800">
        <f t="shared" si="69"/>
        <v>788</v>
      </c>
    </row>
    <row r="3801" spans="12:13">
      <c r="L3801">
        <v>11776</v>
      </c>
      <c r="M3801">
        <f t="shared" si="69"/>
        <v>776</v>
      </c>
    </row>
    <row r="3802" spans="12:13">
      <c r="L3802">
        <v>11732</v>
      </c>
      <c r="M3802">
        <f t="shared" si="69"/>
        <v>732</v>
      </c>
    </row>
    <row r="3803" spans="12:13">
      <c r="L3803">
        <v>11732</v>
      </c>
      <c r="M3803">
        <f t="shared" si="69"/>
        <v>732</v>
      </c>
    </row>
    <row r="3804" spans="12:13">
      <c r="L3804">
        <v>11636</v>
      </c>
      <c r="M3804">
        <f t="shared" si="69"/>
        <v>636</v>
      </c>
    </row>
    <row r="3805" spans="12:13">
      <c r="L3805">
        <v>11648</v>
      </c>
      <c r="M3805">
        <f t="shared" si="69"/>
        <v>648</v>
      </c>
    </row>
    <row r="3806" spans="12:13">
      <c r="L3806">
        <v>11608</v>
      </c>
      <c r="M3806">
        <f t="shared" si="69"/>
        <v>608</v>
      </c>
    </row>
    <row r="3807" spans="12:13">
      <c r="L3807">
        <v>11608</v>
      </c>
      <c r="M3807">
        <f t="shared" si="69"/>
        <v>608</v>
      </c>
    </row>
    <row r="3808" spans="12:13">
      <c r="L3808">
        <v>11576</v>
      </c>
      <c r="M3808">
        <f t="shared" si="69"/>
        <v>576</v>
      </c>
    </row>
    <row r="3809" spans="12:13">
      <c r="L3809">
        <v>11600</v>
      </c>
      <c r="M3809">
        <f t="shared" si="69"/>
        <v>600</v>
      </c>
    </row>
    <row r="3810" spans="12:13">
      <c r="L3810">
        <v>11524</v>
      </c>
      <c r="M3810">
        <f t="shared" si="69"/>
        <v>524</v>
      </c>
    </row>
    <row r="3811" spans="12:13">
      <c r="L3811">
        <v>11552</v>
      </c>
      <c r="M3811">
        <f t="shared" si="69"/>
        <v>552</v>
      </c>
    </row>
    <row r="3812" spans="12:13">
      <c r="L3812">
        <v>11496</v>
      </c>
      <c r="M3812">
        <f t="shared" si="69"/>
        <v>496</v>
      </c>
    </row>
    <row r="3813" spans="12:13">
      <c r="L3813">
        <v>11516</v>
      </c>
      <c r="M3813">
        <f t="shared" si="69"/>
        <v>516</v>
      </c>
    </row>
    <row r="3814" spans="12:13">
      <c r="L3814">
        <v>11472</v>
      </c>
      <c r="M3814">
        <f t="shared" si="69"/>
        <v>472</v>
      </c>
    </row>
    <row r="3815" spans="12:13">
      <c r="L3815">
        <v>11504</v>
      </c>
      <c r="M3815">
        <f t="shared" si="69"/>
        <v>504</v>
      </c>
    </row>
    <row r="3816" spans="12:13">
      <c r="L3816">
        <v>11452</v>
      </c>
      <c r="M3816">
        <f t="shared" si="69"/>
        <v>452</v>
      </c>
    </row>
    <row r="3817" spans="12:13">
      <c r="L3817">
        <v>11500</v>
      </c>
      <c r="M3817">
        <f t="shared" si="69"/>
        <v>500</v>
      </c>
    </row>
    <row r="3818" spans="12:13">
      <c r="L3818">
        <v>11424</v>
      </c>
      <c r="M3818">
        <f t="shared" si="69"/>
        <v>424</v>
      </c>
    </row>
    <row r="3819" spans="12:13">
      <c r="L3819">
        <v>11460</v>
      </c>
      <c r="M3819">
        <f t="shared" si="69"/>
        <v>460</v>
      </c>
    </row>
    <row r="3820" spans="12:13">
      <c r="L3820">
        <v>11420</v>
      </c>
      <c r="M3820">
        <f t="shared" si="69"/>
        <v>420</v>
      </c>
    </row>
    <row r="3821" spans="12:13">
      <c r="L3821">
        <v>11484</v>
      </c>
      <c r="M3821">
        <f t="shared" si="69"/>
        <v>484</v>
      </c>
    </row>
    <row r="3822" spans="12:13">
      <c r="L3822">
        <v>11392</v>
      </c>
      <c r="M3822">
        <f t="shared" si="69"/>
        <v>392</v>
      </c>
    </row>
    <row r="3823" spans="12:13">
      <c r="L3823">
        <v>11452</v>
      </c>
      <c r="M3823">
        <f t="shared" si="69"/>
        <v>452</v>
      </c>
    </row>
    <row r="3824" spans="12:13">
      <c r="L3824">
        <v>11404</v>
      </c>
      <c r="M3824">
        <f t="shared" si="69"/>
        <v>404</v>
      </c>
    </row>
    <row r="3825" spans="12:13">
      <c r="L3825">
        <v>11468</v>
      </c>
      <c r="M3825">
        <f t="shared" si="69"/>
        <v>468</v>
      </c>
    </row>
    <row r="3826" spans="12:13">
      <c r="L3826">
        <v>11396</v>
      </c>
      <c r="M3826">
        <f t="shared" si="69"/>
        <v>396</v>
      </c>
    </row>
    <row r="3827" spans="12:13">
      <c r="L3827">
        <v>11452</v>
      </c>
      <c r="M3827">
        <f t="shared" si="69"/>
        <v>452</v>
      </c>
    </row>
    <row r="3828" spans="12:13">
      <c r="L3828">
        <v>11408</v>
      </c>
      <c r="M3828">
        <f t="shared" si="69"/>
        <v>408</v>
      </c>
    </row>
    <row r="3829" spans="12:13">
      <c r="L3829">
        <v>11456</v>
      </c>
      <c r="M3829">
        <f t="shared" si="69"/>
        <v>456</v>
      </c>
    </row>
    <row r="3830" spans="12:13">
      <c r="L3830">
        <v>11356</v>
      </c>
      <c r="M3830">
        <f t="shared" si="69"/>
        <v>356</v>
      </c>
    </row>
    <row r="3831" spans="12:13">
      <c r="L3831">
        <v>11428</v>
      </c>
      <c r="M3831">
        <f t="shared" si="69"/>
        <v>428</v>
      </c>
    </row>
    <row r="3832" spans="12:13">
      <c r="L3832">
        <v>11372</v>
      </c>
      <c r="M3832">
        <f t="shared" si="69"/>
        <v>372</v>
      </c>
    </row>
    <row r="3833" spans="12:13">
      <c r="L3833">
        <v>11432</v>
      </c>
      <c r="M3833">
        <f t="shared" si="69"/>
        <v>432</v>
      </c>
    </row>
    <row r="3834" spans="12:13">
      <c r="L3834">
        <v>11376</v>
      </c>
      <c r="M3834">
        <f t="shared" si="69"/>
        <v>376</v>
      </c>
    </row>
    <row r="3835" spans="12:13">
      <c r="L3835">
        <v>11380</v>
      </c>
      <c r="M3835">
        <f t="shared" si="69"/>
        <v>380</v>
      </c>
    </row>
    <row r="3836" spans="12:13">
      <c r="L3836">
        <v>11380</v>
      </c>
      <c r="M3836">
        <f t="shared" si="69"/>
        <v>380</v>
      </c>
    </row>
    <row r="3837" spans="12:13">
      <c r="L3837">
        <v>11440</v>
      </c>
      <c r="M3837">
        <f t="shared" si="69"/>
        <v>440</v>
      </c>
    </row>
    <row r="3838" spans="12:13">
      <c r="L3838">
        <v>11368</v>
      </c>
      <c r="M3838">
        <f t="shared" si="69"/>
        <v>368</v>
      </c>
    </row>
    <row r="3839" spans="12:13">
      <c r="L3839">
        <v>11444</v>
      </c>
      <c r="M3839">
        <f t="shared" si="69"/>
        <v>444</v>
      </c>
    </row>
    <row r="3840" spans="12:13">
      <c r="L3840">
        <v>11412</v>
      </c>
      <c r="M3840">
        <f t="shared" si="69"/>
        <v>412</v>
      </c>
    </row>
    <row r="3841" spans="12:13">
      <c r="L3841">
        <v>11452</v>
      </c>
      <c r="M3841">
        <f t="shared" si="69"/>
        <v>452</v>
      </c>
    </row>
    <row r="3842" spans="12:13">
      <c r="L3842">
        <v>11388</v>
      </c>
      <c r="M3842">
        <f t="shared" si="69"/>
        <v>388</v>
      </c>
    </row>
    <row r="3843" spans="12:13">
      <c r="L3843">
        <v>11456</v>
      </c>
      <c r="M3843">
        <f t="shared" si="69"/>
        <v>456</v>
      </c>
    </row>
    <row r="3844" spans="12:13">
      <c r="L3844">
        <v>11396</v>
      </c>
      <c r="M3844">
        <f t="shared" si="69"/>
        <v>396</v>
      </c>
    </row>
    <row r="3845" spans="12:13">
      <c r="L3845">
        <v>11408</v>
      </c>
      <c r="M3845">
        <f t="shared" si="69"/>
        <v>408</v>
      </c>
    </row>
    <row r="3846" spans="12:13">
      <c r="L3846">
        <v>11384</v>
      </c>
      <c r="M3846">
        <f t="shared" si="69"/>
        <v>384</v>
      </c>
    </row>
    <row r="3847" spans="12:13">
      <c r="L3847">
        <v>11404</v>
      </c>
      <c r="M3847">
        <f t="shared" si="69"/>
        <v>404</v>
      </c>
    </row>
    <row r="3848" spans="12:13">
      <c r="L3848">
        <v>11400</v>
      </c>
      <c r="M3848">
        <f t="shared" si="69"/>
        <v>400</v>
      </c>
    </row>
    <row r="3849" spans="12:13">
      <c r="L3849">
        <v>11388</v>
      </c>
      <c r="M3849">
        <f t="shared" si="69"/>
        <v>388</v>
      </c>
    </row>
    <row r="3850" spans="12:13">
      <c r="L3850">
        <v>11388</v>
      </c>
      <c r="M3850">
        <f t="shared" si="69"/>
        <v>388</v>
      </c>
    </row>
    <row r="3851" spans="12:13">
      <c r="L3851">
        <v>11388</v>
      </c>
      <c r="M3851">
        <f t="shared" si="69"/>
        <v>388</v>
      </c>
    </row>
    <row r="3852" spans="12:13">
      <c r="L3852">
        <v>11388</v>
      </c>
      <c r="M3852">
        <f t="shared" ref="M3852:M3915" si="70">L3852-11000</f>
        <v>388</v>
      </c>
    </row>
    <row r="3853" spans="12:13">
      <c r="L3853">
        <v>11428</v>
      </c>
      <c r="M3853">
        <f t="shared" si="70"/>
        <v>428</v>
      </c>
    </row>
    <row r="3854" spans="12:13">
      <c r="L3854">
        <v>11376</v>
      </c>
      <c r="M3854">
        <f t="shared" si="70"/>
        <v>376</v>
      </c>
    </row>
    <row r="3855" spans="12:13">
      <c r="L3855">
        <v>11428</v>
      </c>
      <c r="M3855">
        <f t="shared" si="70"/>
        <v>428</v>
      </c>
    </row>
    <row r="3856" spans="12:13">
      <c r="L3856">
        <v>11372</v>
      </c>
      <c r="M3856">
        <f t="shared" si="70"/>
        <v>372</v>
      </c>
    </row>
    <row r="3857" spans="12:13">
      <c r="L3857">
        <v>11424</v>
      </c>
      <c r="M3857">
        <f t="shared" si="70"/>
        <v>424</v>
      </c>
    </row>
    <row r="3858" spans="12:13">
      <c r="L3858">
        <v>11376</v>
      </c>
      <c r="M3858">
        <f t="shared" si="70"/>
        <v>376</v>
      </c>
    </row>
    <row r="3859" spans="12:13">
      <c r="L3859">
        <v>11456</v>
      </c>
      <c r="M3859">
        <f t="shared" si="70"/>
        <v>456</v>
      </c>
    </row>
    <row r="3860" spans="12:13">
      <c r="L3860">
        <v>11408</v>
      </c>
      <c r="M3860">
        <f t="shared" si="70"/>
        <v>408</v>
      </c>
    </row>
    <row r="3861" spans="12:13">
      <c r="L3861">
        <v>11444</v>
      </c>
      <c r="M3861">
        <f t="shared" si="70"/>
        <v>444</v>
      </c>
    </row>
    <row r="3862" spans="12:13">
      <c r="L3862">
        <v>11372</v>
      </c>
      <c r="M3862">
        <f t="shared" si="70"/>
        <v>372</v>
      </c>
    </row>
    <row r="3863" spans="12:13">
      <c r="L3863">
        <v>11480</v>
      </c>
      <c r="M3863">
        <f t="shared" si="70"/>
        <v>480</v>
      </c>
    </row>
    <row r="3864" spans="12:13">
      <c r="L3864">
        <v>11380</v>
      </c>
      <c r="M3864">
        <f t="shared" si="70"/>
        <v>380</v>
      </c>
    </row>
    <row r="3865" spans="12:13">
      <c r="L3865">
        <v>11448</v>
      </c>
      <c r="M3865">
        <f t="shared" si="70"/>
        <v>448</v>
      </c>
    </row>
    <row r="3866" spans="12:13">
      <c r="L3866">
        <v>11376</v>
      </c>
      <c r="M3866">
        <f t="shared" si="70"/>
        <v>376</v>
      </c>
    </row>
    <row r="3867" spans="12:13">
      <c r="L3867">
        <v>11420</v>
      </c>
      <c r="M3867">
        <f t="shared" si="70"/>
        <v>420</v>
      </c>
    </row>
    <row r="3868" spans="12:13">
      <c r="L3868">
        <v>11392</v>
      </c>
      <c r="M3868">
        <f t="shared" si="70"/>
        <v>392</v>
      </c>
    </row>
    <row r="3869" spans="12:13">
      <c r="L3869">
        <v>11444</v>
      </c>
      <c r="M3869">
        <f t="shared" si="70"/>
        <v>444</v>
      </c>
    </row>
    <row r="3870" spans="12:13">
      <c r="L3870">
        <v>11392</v>
      </c>
      <c r="M3870">
        <f t="shared" si="70"/>
        <v>392</v>
      </c>
    </row>
    <row r="3871" spans="12:13">
      <c r="L3871">
        <v>11424</v>
      </c>
      <c r="M3871">
        <f t="shared" si="70"/>
        <v>424</v>
      </c>
    </row>
    <row r="3872" spans="12:13">
      <c r="L3872">
        <v>11364</v>
      </c>
      <c r="M3872">
        <f t="shared" si="70"/>
        <v>364</v>
      </c>
    </row>
    <row r="3873" spans="12:13">
      <c r="L3873">
        <v>11432</v>
      </c>
      <c r="M3873">
        <f t="shared" si="70"/>
        <v>432</v>
      </c>
    </row>
    <row r="3874" spans="12:13">
      <c r="L3874">
        <v>11364</v>
      </c>
      <c r="M3874">
        <f t="shared" si="70"/>
        <v>364</v>
      </c>
    </row>
    <row r="3875" spans="12:13">
      <c r="L3875">
        <v>11444</v>
      </c>
      <c r="M3875">
        <f t="shared" si="70"/>
        <v>444</v>
      </c>
    </row>
    <row r="3876" spans="12:13">
      <c r="L3876">
        <v>11376</v>
      </c>
      <c r="M3876">
        <f t="shared" si="70"/>
        <v>376</v>
      </c>
    </row>
    <row r="3877" spans="12:13">
      <c r="L3877">
        <v>11420</v>
      </c>
      <c r="M3877">
        <f t="shared" si="70"/>
        <v>420</v>
      </c>
    </row>
    <row r="3878" spans="12:13">
      <c r="L3878">
        <v>11380</v>
      </c>
      <c r="M3878">
        <f t="shared" si="70"/>
        <v>380</v>
      </c>
    </row>
    <row r="3879" spans="12:13">
      <c r="L3879">
        <v>11420</v>
      </c>
      <c r="M3879">
        <f t="shared" si="70"/>
        <v>420</v>
      </c>
    </row>
    <row r="3880" spans="12:13">
      <c r="L3880">
        <v>11372</v>
      </c>
      <c r="M3880">
        <f t="shared" si="70"/>
        <v>372</v>
      </c>
    </row>
    <row r="3881" spans="12:13">
      <c r="L3881">
        <v>11460</v>
      </c>
      <c r="M3881">
        <f t="shared" si="70"/>
        <v>460</v>
      </c>
    </row>
    <row r="3882" spans="12:13">
      <c r="L3882">
        <v>11356</v>
      </c>
      <c r="M3882">
        <f t="shared" si="70"/>
        <v>356</v>
      </c>
    </row>
    <row r="3883" spans="12:13">
      <c r="L3883">
        <v>11424</v>
      </c>
      <c r="M3883">
        <f t="shared" si="70"/>
        <v>424</v>
      </c>
    </row>
    <row r="3884" spans="12:13">
      <c r="L3884">
        <v>11364</v>
      </c>
      <c r="M3884">
        <f t="shared" si="70"/>
        <v>364</v>
      </c>
    </row>
    <row r="3885" spans="12:13">
      <c r="L3885">
        <v>11460</v>
      </c>
      <c r="M3885">
        <f t="shared" si="70"/>
        <v>460</v>
      </c>
    </row>
    <row r="3886" spans="12:13">
      <c r="L3886">
        <v>11356</v>
      </c>
      <c r="M3886">
        <f t="shared" si="70"/>
        <v>356</v>
      </c>
    </row>
    <row r="3887" spans="12:13">
      <c r="L3887">
        <v>11416</v>
      </c>
      <c r="M3887">
        <f t="shared" si="70"/>
        <v>416</v>
      </c>
    </row>
    <row r="3888" spans="12:13">
      <c r="L3888">
        <v>11356</v>
      </c>
      <c r="M3888">
        <f t="shared" si="70"/>
        <v>356</v>
      </c>
    </row>
    <row r="3889" spans="12:13">
      <c r="L3889">
        <v>11472</v>
      </c>
      <c r="M3889">
        <f t="shared" si="70"/>
        <v>472</v>
      </c>
    </row>
    <row r="3890" spans="12:13">
      <c r="L3890">
        <v>11420</v>
      </c>
      <c r="M3890">
        <f t="shared" si="70"/>
        <v>420</v>
      </c>
    </row>
    <row r="3891" spans="12:13">
      <c r="L3891">
        <v>11432</v>
      </c>
      <c r="M3891">
        <f t="shared" si="70"/>
        <v>432</v>
      </c>
    </row>
    <row r="3892" spans="12:13">
      <c r="L3892">
        <v>11356</v>
      </c>
      <c r="M3892">
        <f t="shared" si="70"/>
        <v>356</v>
      </c>
    </row>
    <row r="3893" spans="12:13">
      <c r="L3893">
        <v>11412</v>
      </c>
      <c r="M3893">
        <f t="shared" si="70"/>
        <v>412</v>
      </c>
    </row>
    <row r="3894" spans="12:13">
      <c r="L3894">
        <v>11384</v>
      </c>
      <c r="M3894">
        <f t="shared" si="70"/>
        <v>384</v>
      </c>
    </row>
    <row r="3895" spans="12:13">
      <c r="L3895">
        <v>11392</v>
      </c>
      <c r="M3895">
        <f t="shared" si="70"/>
        <v>392</v>
      </c>
    </row>
    <row r="3896" spans="12:13">
      <c r="L3896">
        <v>11352</v>
      </c>
      <c r="M3896">
        <f t="shared" si="70"/>
        <v>352</v>
      </c>
    </row>
    <row r="3897" spans="12:13">
      <c r="L3897">
        <v>11412</v>
      </c>
      <c r="M3897">
        <f t="shared" si="70"/>
        <v>412</v>
      </c>
    </row>
    <row r="3898" spans="12:13">
      <c r="L3898">
        <v>11360</v>
      </c>
      <c r="M3898">
        <f t="shared" si="70"/>
        <v>360</v>
      </c>
    </row>
    <row r="3899" spans="12:13">
      <c r="L3899">
        <v>11428</v>
      </c>
      <c r="M3899">
        <f t="shared" si="70"/>
        <v>428</v>
      </c>
    </row>
    <row r="3900" spans="12:13">
      <c r="L3900">
        <v>11408</v>
      </c>
      <c r="M3900">
        <f t="shared" si="70"/>
        <v>408</v>
      </c>
    </row>
    <row r="3901" spans="12:13">
      <c r="L3901">
        <v>11420</v>
      </c>
      <c r="M3901">
        <f t="shared" si="70"/>
        <v>420</v>
      </c>
    </row>
    <row r="3902" spans="12:13">
      <c r="L3902">
        <v>11376</v>
      </c>
      <c r="M3902">
        <f t="shared" si="70"/>
        <v>376</v>
      </c>
    </row>
    <row r="3903" spans="12:13">
      <c r="L3903">
        <v>11436</v>
      </c>
      <c r="M3903">
        <f t="shared" si="70"/>
        <v>436</v>
      </c>
    </row>
    <row r="3904" spans="12:13">
      <c r="L3904">
        <v>11380</v>
      </c>
      <c r="M3904">
        <f t="shared" si="70"/>
        <v>380</v>
      </c>
    </row>
    <row r="3905" spans="12:13">
      <c r="L3905">
        <v>11436</v>
      </c>
      <c r="M3905">
        <f t="shared" si="70"/>
        <v>436</v>
      </c>
    </row>
    <row r="3906" spans="12:13">
      <c r="L3906">
        <v>11352</v>
      </c>
      <c r="M3906">
        <f t="shared" si="70"/>
        <v>352</v>
      </c>
    </row>
    <row r="3907" spans="12:13">
      <c r="L3907">
        <v>11420</v>
      </c>
      <c r="M3907">
        <f t="shared" si="70"/>
        <v>420</v>
      </c>
    </row>
    <row r="3908" spans="12:13">
      <c r="L3908">
        <v>11392</v>
      </c>
      <c r="M3908">
        <f t="shared" si="70"/>
        <v>392</v>
      </c>
    </row>
    <row r="3909" spans="12:13">
      <c r="L3909">
        <v>11444</v>
      </c>
      <c r="M3909">
        <f t="shared" si="70"/>
        <v>444</v>
      </c>
    </row>
    <row r="3910" spans="12:13">
      <c r="L3910">
        <v>11356</v>
      </c>
      <c r="M3910">
        <f t="shared" si="70"/>
        <v>356</v>
      </c>
    </row>
    <row r="3911" spans="12:13">
      <c r="L3911">
        <v>11400</v>
      </c>
      <c r="M3911">
        <f t="shared" si="70"/>
        <v>400</v>
      </c>
    </row>
    <row r="3912" spans="12:13">
      <c r="L3912">
        <v>11368</v>
      </c>
      <c r="M3912">
        <f t="shared" si="70"/>
        <v>368</v>
      </c>
    </row>
    <row r="3913" spans="12:13">
      <c r="L3913">
        <v>11420</v>
      </c>
      <c r="M3913">
        <f t="shared" si="70"/>
        <v>420</v>
      </c>
    </row>
    <row r="3914" spans="12:13">
      <c r="L3914">
        <v>11368</v>
      </c>
      <c r="M3914">
        <f t="shared" si="70"/>
        <v>368</v>
      </c>
    </row>
    <row r="3915" spans="12:13">
      <c r="L3915">
        <v>11416</v>
      </c>
      <c r="M3915">
        <f t="shared" si="70"/>
        <v>416</v>
      </c>
    </row>
    <row r="3916" spans="12:13">
      <c r="L3916">
        <v>11392</v>
      </c>
      <c r="M3916">
        <f t="shared" ref="M3916:M3979" si="71">L3916-11000</f>
        <v>392</v>
      </c>
    </row>
    <row r="3917" spans="12:13">
      <c r="L3917">
        <v>11484</v>
      </c>
      <c r="M3917">
        <f t="shared" si="71"/>
        <v>484</v>
      </c>
    </row>
    <row r="3918" spans="12:13">
      <c r="L3918">
        <v>11368</v>
      </c>
      <c r="M3918">
        <f t="shared" si="71"/>
        <v>368</v>
      </c>
    </row>
    <row r="3919" spans="12:13">
      <c r="L3919">
        <v>11428</v>
      </c>
      <c r="M3919">
        <f t="shared" si="71"/>
        <v>428</v>
      </c>
    </row>
    <row r="3920" spans="12:13">
      <c r="L3920">
        <v>11392</v>
      </c>
      <c r="M3920">
        <f t="shared" si="71"/>
        <v>392</v>
      </c>
    </row>
    <row r="3921" spans="12:13">
      <c r="L3921">
        <v>11456</v>
      </c>
      <c r="M3921">
        <f t="shared" si="71"/>
        <v>456</v>
      </c>
    </row>
    <row r="3922" spans="12:13">
      <c r="L3922">
        <v>11368</v>
      </c>
      <c r="M3922">
        <f t="shared" si="71"/>
        <v>368</v>
      </c>
    </row>
    <row r="3923" spans="12:13">
      <c r="L3923">
        <v>11460</v>
      </c>
      <c r="M3923">
        <f t="shared" si="71"/>
        <v>460</v>
      </c>
    </row>
    <row r="3924" spans="12:13">
      <c r="L3924">
        <v>11380</v>
      </c>
      <c r="M3924">
        <f t="shared" si="71"/>
        <v>380</v>
      </c>
    </row>
    <row r="3925" spans="12:13">
      <c r="L3925">
        <v>11460</v>
      </c>
      <c r="M3925">
        <f t="shared" si="71"/>
        <v>460</v>
      </c>
    </row>
    <row r="3926" spans="12:13">
      <c r="L3926">
        <v>11376</v>
      </c>
      <c r="M3926">
        <f t="shared" si="71"/>
        <v>376</v>
      </c>
    </row>
    <row r="3927" spans="12:13">
      <c r="L3927">
        <v>11420</v>
      </c>
      <c r="M3927">
        <f t="shared" si="71"/>
        <v>420</v>
      </c>
    </row>
    <row r="3928" spans="12:13">
      <c r="L3928">
        <v>11388</v>
      </c>
      <c r="M3928">
        <f t="shared" si="71"/>
        <v>388</v>
      </c>
    </row>
    <row r="3929" spans="12:13">
      <c r="L3929">
        <v>11444</v>
      </c>
      <c r="M3929">
        <f t="shared" si="71"/>
        <v>444</v>
      </c>
    </row>
    <row r="3930" spans="12:13">
      <c r="L3930">
        <v>11392</v>
      </c>
      <c r="M3930">
        <f t="shared" si="71"/>
        <v>392</v>
      </c>
    </row>
    <row r="3931" spans="12:13">
      <c r="L3931">
        <v>11448</v>
      </c>
      <c r="M3931">
        <f t="shared" si="71"/>
        <v>448</v>
      </c>
    </row>
    <row r="3932" spans="12:13">
      <c r="L3932">
        <v>11348</v>
      </c>
      <c r="M3932">
        <f t="shared" si="71"/>
        <v>348</v>
      </c>
    </row>
    <row r="3933" spans="12:13">
      <c r="L3933">
        <v>11428</v>
      </c>
      <c r="M3933">
        <f t="shared" si="71"/>
        <v>428</v>
      </c>
    </row>
    <row r="3934" spans="12:13">
      <c r="L3934">
        <v>11428</v>
      </c>
      <c r="M3934">
        <f t="shared" si="71"/>
        <v>428</v>
      </c>
    </row>
    <row r="3935" spans="12:13">
      <c r="L3935">
        <v>11436</v>
      </c>
      <c r="M3935">
        <f t="shared" si="71"/>
        <v>436</v>
      </c>
    </row>
    <row r="3936" spans="12:13">
      <c r="L3936">
        <v>11388</v>
      </c>
      <c r="M3936">
        <f t="shared" si="71"/>
        <v>388</v>
      </c>
    </row>
    <row r="3937" spans="12:13">
      <c r="L3937">
        <v>11432</v>
      </c>
      <c r="M3937">
        <f t="shared" si="71"/>
        <v>432</v>
      </c>
    </row>
    <row r="3938" spans="12:13">
      <c r="L3938">
        <v>11372</v>
      </c>
      <c r="M3938">
        <f t="shared" si="71"/>
        <v>372</v>
      </c>
    </row>
    <row r="3939" spans="12:13">
      <c r="L3939">
        <v>11432</v>
      </c>
      <c r="M3939">
        <f t="shared" si="71"/>
        <v>432</v>
      </c>
    </row>
    <row r="3940" spans="12:13">
      <c r="L3940">
        <v>11392</v>
      </c>
      <c r="M3940">
        <f t="shared" si="71"/>
        <v>392</v>
      </c>
    </row>
    <row r="3941" spans="12:13">
      <c r="L3941">
        <v>11448</v>
      </c>
      <c r="M3941">
        <f t="shared" si="71"/>
        <v>448</v>
      </c>
    </row>
    <row r="3942" spans="12:13">
      <c r="L3942">
        <v>11412</v>
      </c>
      <c r="M3942">
        <f t="shared" si="71"/>
        <v>412</v>
      </c>
    </row>
    <row r="3943" spans="12:13">
      <c r="L3943">
        <v>11384</v>
      </c>
      <c r="M3943">
        <f t="shared" si="71"/>
        <v>384</v>
      </c>
    </row>
    <row r="3944" spans="12:13">
      <c r="L3944">
        <v>11392</v>
      </c>
      <c r="M3944">
        <f t="shared" si="71"/>
        <v>392</v>
      </c>
    </row>
    <row r="3945" spans="12:13">
      <c r="L3945">
        <v>11444</v>
      </c>
      <c r="M3945">
        <f t="shared" si="71"/>
        <v>444</v>
      </c>
    </row>
    <row r="3946" spans="12:13">
      <c r="L3946">
        <v>11396</v>
      </c>
      <c r="M3946">
        <f t="shared" si="71"/>
        <v>396</v>
      </c>
    </row>
    <row r="3947" spans="12:13">
      <c r="L3947">
        <v>11460</v>
      </c>
      <c r="M3947">
        <f t="shared" si="71"/>
        <v>460</v>
      </c>
    </row>
    <row r="3948" spans="12:13">
      <c r="L3948">
        <v>11368</v>
      </c>
      <c r="M3948">
        <f t="shared" si="71"/>
        <v>368</v>
      </c>
    </row>
    <row r="3949" spans="12:13">
      <c r="L3949">
        <v>11436</v>
      </c>
      <c r="M3949">
        <f t="shared" si="71"/>
        <v>436</v>
      </c>
    </row>
    <row r="3950" spans="12:13">
      <c r="L3950">
        <v>11360</v>
      </c>
      <c r="M3950">
        <f t="shared" si="71"/>
        <v>360</v>
      </c>
    </row>
    <row r="3951" spans="12:13">
      <c r="L3951">
        <v>11432</v>
      </c>
      <c r="M3951">
        <f t="shared" si="71"/>
        <v>432</v>
      </c>
    </row>
    <row r="3952" spans="12:13">
      <c r="L3952">
        <v>11388</v>
      </c>
      <c r="M3952">
        <f t="shared" si="71"/>
        <v>388</v>
      </c>
    </row>
    <row r="3953" spans="12:13">
      <c r="L3953">
        <v>11444</v>
      </c>
      <c r="M3953">
        <f t="shared" si="71"/>
        <v>444</v>
      </c>
    </row>
    <row r="3954" spans="12:13">
      <c r="L3954">
        <v>11392</v>
      </c>
      <c r="M3954">
        <f t="shared" si="71"/>
        <v>392</v>
      </c>
    </row>
    <row r="3955" spans="12:13">
      <c r="L3955">
        <v>11432</v>
      </c>
      <c r="M3955">
        <f t="shared" si="71"/>
        <v>432</v>
      </c>
    </row>
    <row r="3956" spans="12:13">
      <c r="L3956">
        <v>11424</v>
      </c>
      <c r="M3956">
        <f t="shared" si="71"/>
        <v>424</v>
      </c>
    </row>
    <row r="3957" spans="12:13">
      <c r="L3957">
        <v>11444</v>
      </c>
      <c r="M3957">
        <f t="shared" si="71"/>
        <v>444</v>
      </c>
    </row>
    <row r="3958" spans="12:13">
      <c r="L3958">
        <v>11372</v>
      </c>
      <c r="M3958">
        <f t="shared" si="71"/>
        <v>372</v>
      </c>
    </row>
    <row r="3959" spans="12:13">
      <c r="L3959">
        <v>11432</v>
      </c>
      <c r="M3959">
        <f t="shared" si="71"/>
        <v>432</v>
      </c>
    </row>
    <row r="3960" spans="12:13">
      <c r="L3960">
        <v>11388</v>
      </c>
      <c r="M3960">
        <f t="shared" si="71"/>
        <v>388</v>
      </c>
    </row>
    <row r="3961" spans="12:13">
      <c r="L3961">
        <v>11448</v>
      </c>
      <c r="M3961">
        <f t="shared" si="71"/>
        <v>448</v>
      </c>
    </row>
    <row r="3962" spans="12:13">
      <c r="L3962">
        <v>11376</v>
      </c>
      <c r="M3962">
        <f t="shared" si="71"/>
        <v>376</v>
      </c>
    </row>
    <row r="3963" spans="12:13">
      <c r="L3963">
        <v>11424</v>
      </c>
      <c r="M3963">
        <f t="shared" si="71"/>
        <v>424</v>
      </c>
    </row>
    <row r="3964" spans="12:13">
      <c r="L3964">
        <v>11396</v>
      </c>
      <c r="M3964">
        <f t="shared" si="71"/>
        <v>396</v>
      </c>
    </row>
    <row r="3965" spans="12:13">
      <c r="L3965">
        <v>11460</v>
      </c>
      <c r="M3965">
        <f t="shared" si="71"/>
        <v>460</v>
      </c>
    </row>
    <row r="3966" spans="12:13">
      <c r="L3966">
        <v>11384</v>
      </c>
      <c r="M3966">
        <f t="shared" si="71"/>
        <v>384</v>
      </c>
    </row>
    <row r="3967" spans="12:13">
      <c r="L3967">
        <v>11476</v>
      </c>
      <c r="M3967">
        <f t="shared" si="71"/>
        <v>476</v>
      </c>
    </row>
    <row r="3968" spans="12:13">
      <c r="L3968">
        <v>11368</v>
      </c>
      <c r="M3968">
        <f t="shared" si="71"/>
        <v>368</v>
      </c>
    </row>
    <row r="3969" spans="12:13">
      <c r="L3969">
        <v>11436</v>
      </c>
      <c r="M3969">
        <f t="shared" si="71"/>
        <v>436</v>
      </c>
    </row>
    <row r="3970" spans="12:13">
      <c r="L3970">
        <v>11404</v>
      </c>
      <c r="M3970">
        <f t="shared" si="71"/>
        <v>404</v>
      </c>
    </row>
    <row r="3971" spans="12:13">
      <c r="L3971">
        <v>11520</v>
      </c>
      <c r="M3971">
        <f t="shared" si="71"/>
        <v>520</v>
      </c>
    </row>
    <row r="3972" spans="12:13">
      <c r="L3972">
        <v>11532</v>
      </c>
      <c r="M3972">
        <f t="shared" si="71"/>
        <v>532</v>
      </c>
    </row>
    <row r="3973" spans="12:13">
      <c r="L3973">
        <v>11600</v>
      </c>
      <c r="M3973">
        <f t="shared" si="71"/>
        <v>600</v>
      </c>
    </row>
    <row r="3974" spans="12:13">
      <c r="L3974">
        <v>11636</v>
      </c>
      <c r="M3974">
        <f t="shared" si="71"/>
        <v>636</v>
      </c>
    </row>
    <row r="3975" spans="12:13">
      <c r="L3975">
        <v>11728</v>
      </c>
      <c r="M3975">
        <f t="shared" si="71"/>
        <v>728</v>
      </c>
    </row>
    <row r="3976" spans="12:13">
      <c r="L3976">
        <v>11636</v>
      </c>
      <c r="M3976">
        <f t="shared" si="71"/>
        <v>636</v>
      </c>
    </row>
    <row r="3977" spans="12:13">
      <c r="L3977">
        <v>11696</v>
      </c>
      <c r="M3977">
        <f t="shared" si="71"/>
        <v>696</v>
      </c>
    </row>
    <row r="3978" spans="12:13">
      <c r="L3978">
        <v>11640</v>
      </c>
      <c r="M3978">
        <f t="shared" si="71"/>
        <v>640</v>
      </c>
    </row>
    <row r="3979" spans="12:13">
      <c r="L3979">
        <v>11640</v>
      </c>
      <c r="M3979">
        <f t="shared" si="71"/>
        <v>640</v>
      </c>
    </row>
    <row r="3980" spans="12:13">
      <c r="L3980">
        <v>11600</v>
      </c>
      <c r="M3980">
        <f t="shared" ref="M3980:M4043" si="72">L3980-11000</f>
        <v>600</v>
      </c>
    </row>
    <row r="3981" spans="12:13">
      <c r="L3981">
        <v>11628</v>
      </c>
      <c r="M3981">
        <f t="shared" si="72"/>
        <v>628</v>
      </c>
    </row>
    <row r="3982" spans="12:13">
      <c r="L3982">
        <v>11548</v>
      </c>
      <c r="M3982">
        <f t="shared" si="72"/>
        <v>548</v>
      </c>
    </row>
    <row r="3983" spans="12:13">
      <c r="L3983">
        <v>11544</v>
      </c>
      <c r="M3983">
        <f t="shared" si="72"/>
        <v>544</v>
      </c>
    </row>
    <row r="3984" spans="12:13">
      <c r="L3984">
        <v>11448</v>
      </c>
      <c r="M3984">
        <f t="shared" si="72"/>
        <v>448</v>
      </c>
    </row>
    <row r="3985" spans="12:13">
      <c r="L3985">
        <v>11580</v>
      </c>
      <c r="M3985">
        <f t="shared" si="72"/>
        <v>580</v>
      </c>
    </row>
    <row r="3986" spans="12:13">
      <c r="L3986">
        <v>11472</v>
      </c>
      <c r="M3986">
        <f t="shared" si="72"/>
        <v>472</v>
      </c>
    </row>
    <row r="3987" spans="12:13">
      <c r="L3987">
        <v>11516</v>
      </c>
      <c r="M3987">
        <f t="shared" si="72"/>
        <v>516</v>
      </c>
    </row>
    <row r="3988" spans="12:13">
      <c r="L3988">
        <v>11476</v>
      </c>
      <c r="M3988">
        <f t="shared" si="72"/>
        <v>476</v>
      </c>
    </row>
    <row r="3989" spans="12:13">
      <c r="L3989">
        <v>11528</v>
      </c>
      <c r="M3989">
        <f t="shared" si="72"/>
        <v>528</v>
      </c>
    </row>
    <row r="3990" spans="12:13">
      <c r="L3990">
        <v>11460</v>
      </c>
      <c r="M3990">
        <f t="shared" si="72"/>
        <v>460</v>
      </c>
    </row>
    <row r="3991" spans="12:13">
      <c r="L3991">
        <v>11528</v>
      </c>
      <c r="M3991">
        <f t="shared" si="72"/>
        <v>528</v>
      </c>
    </row>
    <row r="3992" spans="12:13">
      <c r="L3992">
        <v>11452</v>
      </c>
      <c r="M3992">
        <f t="shared" si="72"/>
        <v>452</v>
      </c>
    </row>
    <row r="3993" spans="12:13">
      <c r="L3993">
        <v>11516</v>
      </c>
      <c r="M3993">
        <f t="shared" si="72"/>
        <v>516</v>
      </c>
    </row>
    <row r="3994" spans="12:13">
      <c r="L3994">
        <v>11396</v>
      </c>
      <c r="M3994">
        <f t="shared" si="72"/>
        <v>396</v>
      </c>
    </row>
    <row r="3995" spans="12:13">
      <c r="L3995">
        <v>11484</v>
      </c>
      <c r="M3995">
        <f t="shared" si="72"/>
        <v>484</v>
      </c>
    </row>
    <row r="3996" spans="12:13">
      <c r="L3996">
        <v>11420</v>
      </c>
      <c r="M3996">
        <f t="shared" si="72"/>
        <v>420</v>
      </c>
    </row>
    <row r="3997" spans="12:13">
      <c r="L3997">
        <v>11480</v>
      </c>
      <c r="M3997">
        <f t="shared" si="72"/>
        <v>480</v>
      </c>
    </row>
    <row r="3998" spans="12:13">
      <c r="L3998">
        <v>11396</v>
      </c>
      <c r="M3998">
        <f t="shared" si="72"/>
        <v>396</v>
      </c>
    </row>
    <row r="3999" spans="12:13">
      <c r="L3999">
        <v>11436</v>
      </c>
      <c r="M3999">
        <f t="shared" si="72"/>
        <v>436</v>
      </c>
    </row>
    <row r="4000" spans="12:13">
      <c r="L4000">
        <v>11396</v>
      </c>
      <c r="M4000">
        <f t="shared" si="72"/>
        <v>396</v>
      </c>
    </row>
    <row r="4001" spans="12:13">
      <c r="L4001">
        <v>11468</v>
      </c>
      <c r="M4001">
        <f t="shared" si="72"/>
        <v>468</v>
      </c>
    </row>
    <row r="4002" spans="12:13">
      <c r="L4002">
        <v>11376</v>
      </c>
      <c r="M4002">
        <f t="shared" si="72"/>
        <v>376</v>
      </c>
    </row>
    <row r="4003" spans="12:13">
      <c r="L4003">
        <v>11460</v>
      </c>
      <c r="M4003">
        <f t="shared" si="72"/>
        <v>460</v>
      </c>
    </row>
    <row r="4004" spans="12:13">
      <c r="L4004">
        <v>11376</v>
      </c>
      <c r="M4004">
        <f t="shared" si="72"/>
        <v>376</v>
      </c>
    </row>
    <row r="4005" spans="12:13">
      <c r="L4005">
        <v>11448</v>
      </c>
      <c r="M4005">
        <f t="shared" si="72"/>
        <v>448</v>
      </c>
    </row>
    <row r="4006" spans="12:13">
      <c r="L4006">
        <v>11380</v>
      </c>
      <c r="M4006">
        <f t="shared" si="72"/>
        <v>380</v>
      </c>
    </row>
    <row r="4007" spans="12:13">
      <c r="L4007">
        <v>11424</v>
      </c>
      <c r="M4007">
        <f t="shared" si="72"/>
        <v>424</v>
      </c>
    </row>
    <row r="4008" spans="12:13">
      <c r="L4008">
        <v>11432</v>
      </c>
      <c r="M4008">
        <f t="shared" si="72"/>
        <v>432</v>
      </c>
    </row>
    <row r="4009" spans="12:13">
      <c r="L4009">
        <v>11436</v>
      </c>
      <c r="M4009">
        <f t="shared" si="72"/>
        <v>436</v>
      </c>
    </row>
    <row r="4010" spans="12:13">
      <c r="L4010">
        <v>11404</v>
      </c>
      <c r="M4010">
        <f t="shared" si="72"/>
        <v>404</v>
      </c>
    </row>
    <row r="4011" spans="12:13">
      <c r="L4011">
        <v>11488</v>
      </c>
      <c r="M4011">
        <f t="shared" si="72"/>
        <v>488</v>
      </c>
    </row>
    <row r="4012" spans="12:13">
      <c r="L4012">
        <v>11396</v>
      </c>
      <c r="M4012">
        <f t="shared" si="72"/>
        <v>396</v>
      </c>
    </row>
    <row r="4013" spans="12:13">
      <c r="L4013">
        <v>11488</v>
      </c>
      <c r="M4013">
        <f t="shared" si="72"/>
        <v>488</v>
      </c>
    </row>
    <row r="4014" spans="12:13">
      <c r="L4014">
        <v>11404</v>
      </c>
      <c r="M4014">
        <f t="shared" si="72"/>
        <v>404</v>
      </c>
    </row>
    <row r="4015" spans="12:13">
      <c r="L4015">
        <v>11444</v>
      </c>
      <c r="M4015">
        <f t="shared" si="72"/>
        <v>444</v>
      </c>
    </row>
    <row r="4016" spans="12:13">
      <c r="L4016">
        <v>11392</v>
      </c>
      <c r="M4016">
        <f t="shared" si="72"/>
        <v>392</v>
      </c>
    </row>
    <row r="4017" spans="12:13">
      <c r="L4017">
        <v>11420</v>
      </c>
      <c r="M4017">
        <f t="shared" si="72"/>
        <v>420</v>
      </c>
    </row>
    <row r="4018" spans="12:13">
      <c r="L4018">
        <v>11400</v>
      </c>
      <c r="M4018">
        <f t="shared" si="72"/>
        <v>400</v>
      </c>
    </row>
    <row r="4019" spans="12:13">
      <c r="L4019">
        <v>11468</v>
      </c>
      <c r="M4019">
        <f t="shared" si="72"/>
        <v>468</v>
      </c>
    </row>
    <row r="4020" spans="12:13">
      <c r="L4020">
        <v>11388</v>
      </c>
      <c r="M4020">
        <f t="shared" si="72"/>
        <v>388</v>
      </c>
    </row>
    <row r="4021" spans="12:13">
      <c r="L4021">
        <v>11436</v>
      </c>
      <c r="M4021">
        <f t="shared" si="72"/>
        <v>436</v>
      </c>
    </row>
    <row r="4022" spans="12:13">
      <c r="L4022">
        <v>11348</v>
      </c>
      <c r="M4022">
        <f t="shared" si="72"/>
        <v>348</v>
      </c>
    </row>
    <row r="4023" spans="12:13">
      <c r="L4023">
        <v>11448</v>
      </c>
      <c r="M4023">
        <f t="shared" si="72"/>
        <v>448</v>
      </c>
    </row>
    <row r="4024" spans="12:13">
      <c r="L4024">
        <v>11376</v>
      </c>
      <c r="M4024">
        <f t="shared" si="72"/>
        <v>376</v>
      </c>
    </row>
    <row r="4025" spans="12:13">
      <c r="L4025">
        <v>11424</v>
      </c>
      <c r="M4025">
        <f t="shared" si="72"/>
        <v>424</v>
      </c>
    </row>
    <row r="4026" spans="12:13">
      <c r="L4026">
        <v>11372</v>
      </c>
      <c r="M4026">
        <f t="shared" si="72"/>
        <v>372</v>
      </c>
    </row>
    <row r="4027" spans="12:13">
      <c r="L4027" t="s">
        <v>739</v>
      </c>
      <c r="M4027" t="e">
        <f t="shared" si="72"/>
        <v>#VALUE!</v>
      </c>
    </row>
    <row r="4028" spans="12:13">
      <c r="M4028">
        <f t="shared" si="72"/>
        <v>-11000</v>
      </c>
    </row>
    <row r="4029" spans="12:13">
      <c r="L4029">
        <v>11432</v>
      </c>
      <c r="M4029">
        <f t="shared" si="72"/>
        <v>432</v>
      </c>
    </row>
    <row r="4030" spans="12:13">
      <c r="L4030">
        <v>11368</v>
      </c>
      <c r="M4030">
        <f t="shared" si="72"/>
        <v>368</v>
      </c>
    </row>
    <row r="4031" spans="12:13">
      <c r="L4031">
        <v>11424</v>
      </c>
      <c r="M4031">
        <f t="shared" si="72"/>
        <v>424</v>
      </c>
    </row>
    <row r="4032" spans="12:13">
      <c r="L4032">
        <v>11364</v>
      </c>
      <c r="M4032">
        <f t="shared" si="72"/>
        <v>364</v>
      </c>
    </row>
    <row r="4033" spans="12:13">
      <c r="L4033">
        <v>11412</v>
      </c>
      <c r="M4033">
        <f t="shared" si="72"/>
        <v>412</v>
      </c>
    </row>
    <row r="4034" spans="12:13">
      <c r="L4034">
        <v>11368</v>
      </c>
      <c r="M4034">
        <f t="shared" si="72"/>
        <v>368</v>
      </c>
    </row>
    <row r="4035" spans="12:13">
      <c r="L4035">
        <v>11412</v>
      </c>
      <c r="M4035">
        <f t="shared" si="72"/>
        <v>412</v>
      </c>
    </row>
    <row r="4036" spans="12:13">
      <c r="L4036">
        <v>11376</v>
      </c>
      <c r="M4036">
        <f t="shared" si="72"/>
        <v>376</v>
      </c>
    </row>
    <row r="4037" spans="12:13">
      <c r="L4037">
        <v>11432</v>
      </c>
      <c r="M4037">
        <f t="shared" si="72"/>
        <v>432</v>
      </c>
    </row>
    <row r="4038" spans="12:13">
      <c r="L4038">
        <v>11356</v>
      </c>
      <c r="M4038">
        <f t="shared" si="72"/>
        <v>356</v>
      </c>
    </row>
    <row r="4039" spans="12:13">
      <c r="L4039">
        <v>11424</v>
      </c>
      <c r="M4039">
        <f t="shared" si="72"/>
        <v>424</v>
      </c>
    </row>
    <row r="4040" spans="12:13">
      <c r="L4040">
        <v>11380</v>
      </c>
      <c r="M4040">
        <f t="shared" si="72"/>
        <v>380</v>
      </c>
    </row>
    <row r="4041" spans="12:13">
      <c r="L4041">
        <v>11436</v>
      </c>
      <c r="M4041">
        <f t="shared" si="72"/>
        <v>436</v>
      </c>
    </row>
    <row r="4042" spans="12:13">
      <c r="L4042">
        <v>11384</v>
      </c>
      <c r="M4042">
        <f t="shared" si="72"/>
        <v>384</v>
      </c>
    </row>
    <row r="4043" spans="12:13">
      <c r="L4043">
        <v>11436</v>
      </c>
      <c r="M4043">
        <f t="shared" si="72"/>
        <v>436</v>
      </c>
    </row>
    <row r="4044" spans="12:13">
      <c r="L4044">
        <v>11392</v>
      </c>
      <c r="M4044">
        <f t="shared" ref="M4044:M4107" si="73">L4044-11000</f>
        <v>392</v>
      </c>
    </row>
    <row r="4045" spans="12:13">
      <c r="L4045">
        <v>11416</v>
      </c>
      <c r="M4045">
        <f t="shared" si="73"/>
        <v>416</v>
      </c>
    </row>
    <row r="4046" spans="12:13">
      <c r="L4046">
        <v>11356</v>
      </c>
      <c r="M4046">
        <f t="shared" si="73"/>
        <v>356</v>
      </c>
    </row>
    <row r="4047" spans="12:13">
      <c r="L4047">
        <v>11432</v>
      </c>
      <c r="M4047">
        <f t="shared" si="73"/>
        <v>432</v>
      </c>
    </row>
    <row r="4048" spans="12:13">
      <c r="L4048">
        <v>11404</v>
      </c>
      <c r="M4048">
        <f t="shared" si="73"/>
        <v>404</v>
      </c>
    </row>
    <row r="4049" spans="12:13">
      <c r="L4049">
        <v>11448</v>
      </c>
      <c r="M4049">
        <f t="shared" si="73"/>
        <v>448</v>
      </c>
    </row>
    <row r="4050" spans="12:13">
      <c r="L4050">
        <v>11352</v>
      </c>
      <c r="M4050">
        <f t="shared" si="73"/>
        <v>352</v>
      </c>
    </row>
    <row r="4051" spans="12:13">
      <c r="L4051">
        <v>11412</v>
      </c>
      <c r="M4051">
        <f t="shared" si="73"/>
        <v>412</v>
      </c>
    </row>
    <row r="4052" spans="12:13">
      <c r="L4052">
        <v>11372</v>
      </c>
      <c r="M4052">
        <f t="shared" si="73"/>
        <v>372</v>
      </c>
    </row>
    <row r="4053" spans="12:13">
      <c r="L4053">
        <v>11444</v>
      </c>
      <c r="M4053">
        <f t="shared" si="73"/>
        <v>444</v>
      </c>
    </row>
    <row r="4054" spans="12:13">
      <c r="L4054">
        <v>11388</v>
      </c>
      <c r="M4054">
        <f t="shared" si="73"/>
        <v>388</v>
      </c>
    </row>
    <row r="4055" spans="12:13">
      <c r="L4055">
        <v>11392</v>
      </c>
      <c r="M4055">
        <f t="shared" si="73"/>
        <v>392</v>
      </c>
    </row>
    <row r="4056" spans="12:13">
      <c r="L4056">
        <v>11392</v>
      </c>
      <c r="M4056">
        <f t="shared" si="73"/>
        <v>392</v>
      </c>
    </row>
    <row r="4057" spans="12:13">
      <c r="L4057">
        <v>11428</v>
      </c>
      <c r="M4057">
        <f t="shared" si="73"/>
        <v>428</v>
      </c>
    </row>
    <row r="4058" spans="12:13">
      <c r="L4058">
        <v>11388</v>
      </c>
      <c r="M4058">
        <f t="shared" si="73"/>
        <v>388</v>
      </c>
    </row>
    <row r="4059" spans="12:13">
      <c r="L4059">
        <v>11452</v>
      </c>
      <c r="M4059">
        <f t="shared" si="73"/>
        <v>452</v>
      </c>
    </row>
    <row r="4060" spans="12:13">
      <c r="L4060">
        <v>11356</v>
      </c>
      <c r="M4060">
        <f t="shared" si="73"/>
        <v>356</v>
      </c>
    </row>
    <row r="4061" spans="12:13">
      <c r="L4061">
        <v>11448</v>
      </c>
      <c r="M4061">
        <f t="shared" si="73"/>
        <v>448</v>
      </c>
    </row>
    <row r="4062" spans="12:13">
      <c r="L4062">
        <v>11376</v>
      </c>
      <c r="M4062">
        <f t="shared" si="73"/>
        <v>376</v>
      </c>
    </row>
    <row r="4063" spans="12:13">
      <c r="L4063">
        <v>11432</v>
      </c>
      <c r="M4063">
        <f t="shared" si="73"/>
        <v>432</v>
      </c>
    </row>
    <row r="4064" spans="12:13">
      <c r="L4064">
        <v>11368</v>
      </c>
      <c r="M4064">
        <f t="shared" si="73"/>
        <v>368</v>
      </c>
    </row>
    <row r="4065" spans="12:13">
      <c r="L4065">
        <v>11436</v>
      </c>
      <c r="M4065">
        <f t="shared" si="73"/>
        <v>436</v>
      </c>
    </row>
    <row r="4066" spans="12:13">
      <c r="L4066">
        <v>11368</v>
      </c>
      <c r="M4066">
        <f t="shared" si="73"/>
        <v>368</v>
      </c>
    </row>
    <row r="4067" spans="12:13">
      <c r="L4067">
        <v>11408</v>
      </c>
      <c r="M4067">
        <f t="shared" si="73"/>
        <v>408</v>
      </c>
    </row>
    <row r="4068" spans="12:13">
      <c r="L4068">
        <v>11364</v>
      </c>
      <c r="M4068">
        <f t="shared" si="73"/>
        <v>364</v>
      </c>
    </row>
    <row r="4069" spans="12:13">
      <c r="L4069">
        <v>11420</v>
      </c>
      <c r="M4069">
        <f t="shared" si="73"/>
        <v>420</v>
      </c>
    </row>
    <row r="4070" spans="12:13">
      <c r="L4070">
        <v>11412</v>
      </c>
      <c r="M4070">
        <f t="shared" si="73"/>
        <v>412</v>
      </c>
    </row>
    <row r="4071" spans="12:13">
      <c r="L4071">
        <v>11448</v>
      </c>
      <c r="M4071">
        <f t="shared" si="73"/>
        <v>448</v>
      </c>
    </row>
    <row r="4072" spans="12:13">
      <c r="L4072">
        <v>11380</v>
      </c>
      <c r="M4072">
        <f t="shared" si="73"/>
        <v>380</v>
      </c>
    </row>
    <row r="4073" spans="12:13">
      <c r="L4073">
        <v>11400</v>
      </c>
      <c r="M4073">
        <f t="shared" si="73"/>
        <v>400</v>
      </c>
    </row>
    <row r="4074" spans="12:13">
      <c r="L4074">
        <v>11376</v>
      </c>
      <c r="M4074">
        <f t="shared" si="73"/>
        <v>376</v>
      </c>
    </row>
    <row r="4075" spans="12:13">
      <c r="L4075">
        <v>11432</v>
      </c>
      <c r="M4075">
        <f t="shared" si="73"/>
        <v>432</v>
      </c>
    </row>
    <row r="4076" spans="12:13">
      <c r="L4076">
        <v>11404</v>
      </c>
      <c r="M4076">
        <f t="shared" si="73"/>
        <v>404</v>
      </c>
    </row>
    <row r="4077" spans="12:13">
      <c r="L4077">
        <v>11460</v>
      </c>
      <c r="M4077">
        <f t="shared" si="73"/>
        <v>460</v>
      </c>
    </row>
    <row r="4078" spans="12:13">
      <c r="L4078">
        <v>11400</v>
      </c>
      <c r="M4078">
        <f t="shared" si="73"/>
        <v>400</v>
      </c>
    </row>
    <row r="4079" spans="12:13">
      <c r="L4079">
        <v>11428</v>
      </c>
      <c r="M4079">
        <f t="shared" si="73"/>
        <v>428</v>
      </c>
    </row>
    <row r="4080" spans="12:13">
      <c r="L4080">
        <v>11404</v>
      </c>
      <c r="M4080">
        <f t="shared" si="73"/>
        <v>404</v>
      </c>
    </row>
    <row r="4081" spans="12:13">
      <c r="L4081">
        <v>11424</v>
      </c>
      <c r="M4081">
        <f t="shared" si="73"/>
        <v>424</v>
      </c>
    </row>
    <row r="4082" spans="12:13">
      <c r="L4082">
        <v>11372</v>
      </c>
      <c r="M4082">
        <f t="shared" si="73"/>
        <v>372</v>
      </c>
    </row>
    <row r="4083" spans="12:13">
      <c r="L4083">
        <v>11424</v>
      </c>
      <c r="M4083">
        <f t="shared" si="73"/>
        <v>424</v>
      </c>
    </row>
    <row r="4084" spans="12:13">
      <c r="L4084">
        <v>11364</v>
      </c>
      <c r="M4084">
        <f t="shared" si="73"/>
        <v>364</v>
      </c>
    </row>
    <row r="4085" spans="12:13">
      <c r="L4085">
        <v>11400</v>
      </c>
      <c r="M4085">
        <f t="shared" si="73"/>
        <v>400</v>
      </c>
    </row>
    <row r="4086" spans="12:13">
      <c r="L4086">
        <v>11344</v>
      </c>
      <c r="M4086">
        <f t="shared" si="73"/>
        <v>344</v>
      </c>
    </row>
    <row r="4087" spans="12:13">
      <c r="L4087">
        <v>11412</v>
      </c>
      <c r="M4087">
        <f t="shared" si="73"/>
        <v>412</v>
      </c>
    </row>
    <row r="4088" spans="12:13">
      <c r="L4088">
        <v>11388</v>
      </c>
      <c r="M4088">
        <f t="shared" si="73"/>
        <v>388</v>
      </c>
    </row>
    <row r="4089" spans="12:13">
      <c r="L4089">
        <v>11444</v>
      </c>
      <c r="M4089">
        <f t="shared" si="73"/>
        <v>444</v>
      </c>
    </row>
    <row r="4090" spans="12:13">
      <c r="L4090">
        <v>11372</v>
      </c>
      <c r="M4090">
        <f t="shared" si="73"/>
        <v>372</v>
      </c>
    </row>
    <row r="4091" spans="12:13">
      <c r="L4091">
        <v>11452</v>
      </c>
      <c r="M4091">
        <f t="shared" si="73"/>
        <v>452</v>
      </c>
    </row>
    <row r="4092" spans="12:13">
      <c r="L4092">
        <v>11384</v>
      </c>
      <c r="M4092">
        <f t="shared" si="73"/>
        <v>384</v>
      </c>
    </row>
    <row r="4093" spans="12:13">
      <c r="L4093">
        <v>11436</v>
      </c>
      <c r="M4093">
        <f t="shared" si="73"/>
        <v>436</v>
      </c>
    </row>
    <row r="4094" spans="12:13">
      <c r="L4094">
        <v>11372</v>
      </c>
      <c r="M4094">
        <f t="shared" si="73"/>
        <v>372</v>
      </c>
    </row>
    <row r="4095" spans="12:13">
      <c r="L4095">
        <v>11428</v>
      </c>
      <c r="M4095">
        <f t="shared" si="73"/>
        <v>428</v>
      </c>
    </row>
    <row r="4096" spans="12:13">
      <c r="L4096">
        <v>11420</v>
      </c>
      <c r="M4096">
        <f t="shared" si="73"/>
        <v>420</v>
      </c>
    </row>
    <row r="4097" spans="12:13">
      <c r="L4097">
        <v>11460</v>
      </c>
      <c r="M4097">
        <f t="shared" si="73"/>
        <v>460</v>
      </c>
    </row>
    <row r="4098" spans="12:13">
      <c r="L4098">
        <v>11372</v>
      </c>
      <c r="M4098">
        <f t="shared" si="73"/>
        <v>372</v>
      </c>
    </row>
    <row r="4099" spans="12:13">
      <c r="L4099">
        <v>11460</v>
      </c>
      <c r="M4099">
        <f t="shared" si="73"/>
        <v>460</v>
      </c>
    </row>
    <row r="4100" spans="12:13">
      <c r="L4100">
        <v>11368</v>
      </c>
      <c r="M4100">
        <f t="shared" si="73"/>
        <v>368</v>
      </c>
    </row>
    <row r="4101" spans="12:13">
      <c r="L4101">
        <v>11432</v>
      </c>
      <c r="M4101">
        <f t="shared" si="73"/>
        <v>432</v>
      </c>
    </row>
    <row r="4102" spans="12:13">
      <c r="L4102">
        <v>11364</v>
      </c>
      <c r="M4102">
        <f t="shared" si="73"/>
        <v>364</v>
      </c>
    </row>
    <row r="4103" spans="12:13">
      <c r="L4103">
        <v>11440</v>
      </c>
      <c r="M4103">
        <f t="shared" si="73"/>
        <v>440</v>
      </c>
    </row>
    <row r="4104" spans="12:13">
      <c r="L4104">
        <v>11396</v>
      </c>
      <c r="M4104">
        <f t="shared" si="73"/>
        <v>396</v>
      </c>
    </row>
    <row r="4105" spans="12:13">
      <c r="L4105">
        <v>11416</v>
      </c>
      <c r="M4105">
        <f t="shared" si="73"/>
        <v>416</v>
      </c>
    </row>
    <row r="4106" spans="12:13">
      <c r="L4106">
        <v>11400</v>
      </c>
      <c r="M4106">
        <f t="shared" si="73"/>
        <v>400</v>
      </c>
    </row>
    <row r="4107" spans="12:13">
      <c r="L4107">
        <v>11460</v>
      </c>
      <c r="M4107">
        <f t="shared" si="73"/>
        <v>460</v>
      </c>
    </row>
    <row r="4108" spans="12:13">
      <c r="L4108">
        <v>11568</v>
      </c>
      <c r="M4108">
        <f t="shared" ref="M4108:M4171" si="74">L4108-11000</f>
        <v>568</v>
      </c>
    </row>
    <row r="4109" spans="12:13">
      <c r="L4109">
        <v>11812</v>
      </c>
      <c r="M4109">
        <f t="shared" si="74"/>
        <v>812</v>
      </c>
    </row>
    <row r="4110" spans="12:13">
      <c r="L4110">
        <v>11912</v>
      </c>
      <c r="M4110">
        <f t="shared" si="74"/>
        <v>912</v>
      </c>
    </row>
    <row r="4111" spans="12:13">
      <c r="L4111">
        <v>12164</v>
      </c>
      <c r="M4111">
        <f t="shared" si="74"/>
        <v>1164</v>
      </c>
    </row>
    <row r="4112" spans="12:13">
      <c r="L4112">
        <v>12312</v>
      </c>
      <c r="M4112">
        <f t="shared" si="74"/>
        <v>1312</v>
      </c>
    </row>
    <row r="4113" spans="12:13">
      <c r="L4113">
        <v>12552</v>
      </c>
      <c r="M4113">
        <f t="shared" si="74"/>
        <v>1552</v>
      </c>
    </row>
    <row r="4114" spans="12:13">
      <c r="L4114">
        <v>12648</v>
      </c>
      <c r="M4114">
        <f t="shared" si="74"/>
        <v>1648</v>
      </c>
    </row>
    <row r="4115" spans="12:13">
      <c r="L4115">
        <v>12868</v>
      </c>
      <c r="M4115">
        <f t="shared" si="74"/>
        <v>1868</v>
      </c>
    </row>
    <row r="4116" spans="12:13">
      <c r="L4116">
        <v>13008</v>
      </c>
      <c r="M4116">
        <f t="shared" si="74"/>
        <v>2008</v>
      </c>
    </row>
    <row r="4117" spans="12:13">
      <c r="L4117">
        <v>13148</v>
      </c>
      <c r="M4117">
        <f t="shared" si="74"/>
        <v>2148</v>
      </c>
    </row>
    <row r="4118" spans="12:13">
      <c r="L4118">
        <v>13240</v>
      </c>
      <c r="M4118">
        <f t="shared" si="74"/>
        <v>2240</v>
      </c>
    </row>
    <row r="4119" spans="12:13">
      <c r="L4119">
        <v>13192</v>
      </c>
      <c r="M4119">
        <f t="shared" si="74"/>
        <v>2192</v>
      </c>
    </row>
    <row r="4120" spans="12:13">
      <c r="L4120">
        <v>13232</v>
      </c>
      <c r="M4120">
        <f t="shared" si="74"/>
        <v>2232</v>
      </c>
    </row>
    <row r="4121" spans="12:13">
      <c r="L4121">
        <v>13400</v>
      </c>
      <c r="M4121">
        <f t="shared" si="74"/>
        <v>2400</v>
      </c>
    </row>
    <row r="4122" spans="12:13">
      <c r="L4122">
        <v>13512</v>
      </c>
      <c r="M4122">
        <f t="shared" si="74"/>
        <v>2512</v>
      </c>
    </row>
    <row r="4123" spans="12:13">
      <c r="L4123">
        <v>13460</v>
      </c>
      <c r="M4123">
        <f t="shared" si="74"/>
        <v>2460</v>
      </c>
    </row>
    <row r="4124" spans="12:13">
      <c r="L4124">
        <v>13536</v>
      </c>
      <c r="M4124">
        <f t="shared" si="74"/>
        <v>2536</v>
      </c>
    </row>
    <row r="4125" spans="12:13">
      <c r="L4125">
        <v>13700</v>
      </c>
      <c r="M4125">
        <f t="shared" si="74"/>
        <v>2700</v>
      </c>
    </row>
    <row r="4126" spans="12:13">
      <c r="L4126">
        <v>13560</v>
      </c>
      <c r="M4126">
        <f t="shared" si="74"/>
        <v>2560</v>
      </c>
    </row>
    <row r="4127" spans="12:13">
      <c r="L4127">
        <v>13548</v>
      </c>
      <c r="M4127">
        <f t="shared" si="74"/>
        <v>2548</v>
      </c>
    </row>
    <row r="4128" spans="12:13">
      <c r="L4128">
        <v>13684</v>
      </c>
      <c r="M4128">
        <f t="shared" si="74"/>
        <v>2684</v>
      </c>
    </row>
    <row r="4129" spans="12:13">
      <c r="L4129">
        <v>13684</v>
      </c>
      <c r="M4129">
        <f t="shared" si="74"/>
        <v>2684</v>
      </c>
    </row>
    <row r="4130" spans="12:13">
      <c r="L4130">
        <v>13680</v>
      </c>
      <c r="M4130">
        <f t="shared" si="74"/>
        <v>2680</v>
      </c>
    </row>
    <row r="4131" spans="12:13">
      <c r="L4131">
        <v>13652</v>
      </c>
      <c r="M4131">
        <f t="shared" si="74"/>
        <v>2652</v>
      </c>
    </row>
    <row r="4132" spans="12:13">
      <c r="L4132">
        <v>13812</v>
      </c>
      <c r="M4132">
        <f t="shared" si="74"/>
        <v>2812</v>
      </c>
    </row>
    <row r="4133" spans="12:13">
      <c r="L4133">
        <v>13708</v>
      </c>
      <c r="M4133">
        <f t="shared" si="74"/>
        <v>2708</v>
      </c>
    </row>
    <row r="4134" spans="12:13">
      <c r="L4134">
        <v>13788</v>
      </c>
      <c r="M4134">
        <f t="shared" si="74"/>
        <v>2788</v>
      </c>
    </row>
    <row r="4135" spans="12:13">
      <c r="L4135">
        <v>13772</v>
      </c>
      <c r="M4135">
        <f t="shared" si="74"/>
        <v>2772</v>
      </c>
    </row>
    <row r="4136" spans="12:13">
      <c r="L4136">
        <v>13656</v>
      </c>
      <c r="M4136">
        <f t="shared" si="74"/>
        <v>2656</v>
      </c>
    </row>
    <row r="4137" spans="12:13">
      <c r="L4137">
        <v>13868</v>
      </c>
      <c r="M4137">
        <f t="shared" si="74"/>
        <v>2868</v>
      </c>
    </row>
    <row r="4138" spans="12:13">
      <c r="L4138">
        <v>13792</v>
      </c>
      <c r="M4138">
        <f t="shared" si="74"/>
        <v>2792</v>
      </c>
    </row>
    <row r="4139" spans="12:13">
      <c r="L4139">
        <v>13924</v>
      </c>
      <c r="M4139">
        <f t="shared" si="74"/>
        <v>2924</v>
      </c>
    </row>
    <row r="4140" spans="12:13">
      <c r="L4140">
        <v>13768</v>
      </c>
      <c r="M4140">
        <f t="shared" si="74"/>
        <v>2768</v>
      </c>
    </row>
    <row r="4141" spans="12:13">
      <c r="L4141">
        <v>14032</v>
      </c>
      <c r="M4141">
        <f t="shared" si="74"/>
        <v>3032</v>
      </c>
    </row>
    <row r="4142" spans="12:13">
      <c r="L4142">
        <v>13960</v>
      </c>
      <c r="M4142">
        <f t="shared" si="74"/>
        <v>2960</v>
      </c>
    </row>
    <row r="4143" spans="12:13">
      <c r="L4143">
        <v>14000</v>
      </c>
      <c r="M4143">
        <f t="shared" si="74"/>
        <v>3000</v>
      </c>
    </row>
    <row r="4144" spans="12:13">
      <c r="L4144">
        <v>13908</v>
      </c>
      <c r="M4144">
        <f t="shared" si="74"/>
        <v>2908</v>
      </c>
    </row>
    <row r="4145" spans="12:13">
      <c r="L4145">
        <v>13864</v>
      </c>
      <c r="M4145">
        <f t="shared" si="74"/>
        <v>2864</v>
      </c>
    </row>
    <row r="4146" spans="12:13">
      <c r="L4146">
        <v>13876</v>
      </c>
      <c r="M4146">
        <f t="shared" si="74"/>
        <v>2876</v>
      </c>
    </row>
    <row r="4147" spans="12:13">
      <c r="L4147">
        <v>14000</v>
      </c>
      <c r="M4147">
        <f t="shared" si="74"/>
        <v>3000</v>
      </c>
    </row>
    <row r="4148" spans="12:13">
      <c r="L4148">
        <v>13904</v>
      </c>
      <c r="M4148">
        <f t="shared" si="74"/>
        <v>2904</v>
      </c>
    </row>
    <row r="4149" spans="12:13">
      <c r="L4149">
        <v>14016</v>
      </c>
      <c r="M4149">
        <f t="shared" si="74"/>
        <v>3016</v>
      </c>
    </row>
    <row r="4150" spans="12:13">
      <c r="L4150">
        <v>13904</v>
      </c>
      <c r="M4150">
        <f t="shared" si="74"/>
        <v>2904</v>
      </c>
    </row>
    <row r="4151" spans="12:13">
      <c r="L4151">
        <v>13976</v>
      </c>
      <c r="M4151">
        <f t="shared" si="74"/>
        <v>2976</v>
      </c>
    </row>
    <row r="4152" spans="12:13">
      <c r="L4152">
        <v>13952</v>
      </c>
      <c r="M4152">
        <f t="shared" si="74"/>
        <v>2952</v>
      </c>
    </row>
    <row r="4153" spans="12:13">
      <c r="L4153">
        <v>14036</v>
      </c>
      <c r="M4153">
        <f t="shared" si="74"/>
        <v>3036</v>
      </c>
    </row>
    <row r="4154" spans="12:13">
      <c r="L4154">
        <v>13908</v>
      </c>
      <c r="M4154">
        <f t="shared" si="74"/>
        <v>2908</v>
      </c>
    </row>
    <row r="4155" spans="12:13">
      <c r="L4155">
        <v>13928</v>
      </c>
      <c r="M4155">
        <f t="shared" si="74"/>
        <v>2928</v>
      </c>
    </row>
    <row r="4156" spans="12:13">
      <c r="L4156">
        <v>13884</v>
      </c>
      <c r="M4156">
        <f t="shared" si="74"/>
        <v>2884</v>
      </c>
    </row>
    <row r="4157" spans="12:13">
      <c r="L4157">
        <v>13992</v>
      </c>
      <c r="M4157">
        <f t="shared" si="74"/>
        <v>2992</v>
      </c>
    </row>
    <row r="4158" spans="12:13">
      <c r="L4158">
        <v>13904</v>
      </c>
      <c r="M4158">
        <f t="shared" si="74"/>
        <v>2904</v>
      </c>
    </row>
    <row r="4159" spans="12:13">
      <c r="L4159">
        <v>13976</v>
      </c>
      <c r="M4159">
        <f t="shared" si="74"/>
        <v>2976</v>
      </c>
    </row>
    <row r="4160" spans="12:13">
      <c r="L4160">
        <v>14020</v>
      </c>
      <c r="M4160">
        <f t="shared" si="74"/>
        <v>3020</v>
      </c>
    </row>
    <row r="4161" spans="12:13">
      <c r="L4161">
        <v>14112</v>
      </c>
      <c r="M4161">
        <f t="shared" si="74"/>
        <v>3112</v>
      </c>
    </row>
    <row r="4162" spans="12:13">
      <c r="L4162">
        <v>14116</v>
      </c>
      <c r="M4162">
        <f t="shared" si="74"/>
        <v>3116</v>
      </c>
    </row>
    <row r="4163" spans="12:13">
      <c r="L4163">
        <v>13888</v>
      </c>
      <c r="M4163">
        <f t="shared" si="74"/>
        <v>2888</v>
      </c>
    </row>
    <row r="4164" spans="12:13">
      <c r="L4164">
        <v>14048</v>
      </c>
      <c r="M4164">
        <f t="shared" si="74"/>
        <v>3048</v>
      </c>
    </row>
    <row r="4165" spans="12:13">
      <c r="L4165">
        <v>14032</v>
      </c>
      <c r="M4165">
        <f t="shared" si="74"/>
        <v>3032</v>
      </c>
    </row>
    <row r="4166" spans="12:13">
      <c r="L4166">
        <v>14076</v>
      </c>
      <c r="M4166">
        <f t="shared" si="74"/>
        <v>3076</v>
      </c>
    </row>
    <row r="4167" spans="12:13">
      <c r="L4167">
        <v>14036</v>
      </c>
      <c r="M4167">
        <f t="shared" si="74"/>
        <v>3036</v>
      </c>
    </row>
    <row r="4168" spans="12:13">
      <c r="L4168">
        <v>14044</v>
      </c>
      <c r="M4168">
        <f t="shared" si="74"/>
        <v>3044</v>
      </c>
    </row>
    <row r="4169" spans="12:13">
      <c r="L4169">
        <v>13932</v>
      </c>
      <c r="M4169">
        <f t="shared" si="74"/>
        <v>2932</v>
      </c>
    </row>
    <row r="4170" spans="12:13">
      <c r="L4170">
        <v>13984</v>
      </c>
      <c r="M4170">
        <f t="shared" si="74"/>
        <v>2984</v>
      </c>
    </row>
    <row r="4171" spans="12:13">
      <c r="L4171">
        <v>14076</v>
      </c>
      <c r="M4171">
        <f t="shared" si="74"/>
        <v>3076</v>
      </c>
    </row>
    <row r="4172" spans="12:13">
      <c r="L4172">
        <v>14036</v>
      </c>
      <c r="M4172">
        <f t="shared" ref="M4172:M4235" si="75">L4172-11000</f>
        <v>3036</v>
      </c>
    </row>
    <row r="4173" spans="12:13">
      <c r="L4173">
        <v>14148</v>
      </c>
      <c r="M4173">
        <f t="shared" si="75"/>
        <v>3148</v>
      </c>
    </row>
    <row r="4174" spans="12:13">
      <c r="L4174">
        <v>14140</v>
      </c>
      <c r="M4174">
        <f t="shared" si="75"/>
        <v>3140</v>
      </c>
    </row>
    <row r="4175" spans="12:13">
      <c r="L4175">
        <v>14024</v>
      </c>
      <c r="M4175">
        <f t="shared" si="75"/>
        <v>3024</v>
      </c>
    </row>
    <row r="4176" spans="12:13">
      <c r="L4176">
        <v>14084</v>
      </c>
      <c r="M4176">
        <f t="shared" si="75"/>
        <v>3084</v>
      </c>
    </row>
    <row r="4177" spans="12:13">
      <c r="L4177">
        <v>14228</v>
      </c>
      <c r="M4177">
        <f t="shared" si="75"/>
        <v>3228</v>
      </c>
    </row>
    <row r="4178" spans="12:13">
      <c r="L4178">
        <v>14056</v>
      </c>
      <c r="M4178">
        <f t="shared" si="75"/>
        <v>3056</v>
      </c>
    </row>
    <row r="4179" spans="12:13">
      <c r="L4179">
        <v>14200</v>
      </c>
      <c r="M4179">
        <f t="shared" si="75"/>
        <v>3200</v>
      </c>
    </row>
    <row r="4180" spans="12:13">
      <c r="L4180">
        <v>14072</v>
      </c>
      <c r="M4180">
        <f t="shared" si="75"/>
        <v>3072</v>
      </c>
    </row>
    <row r="4181" spans="12:13">
      <c r="L4181">
        <v>14056</v>
      </c>
      <c r="M4181">
        <f t="shared" si="75"/>
        <v>3056</v>
      </c>
    </row>
    <row r="4182" spans="12:13">
      <c r="L4182">
        <v>14104</v>
      </c>
      <c r="M4182">
        <f t="shared" si="75"/>
        <v>3104</v>
      </c>
    </row>
    <row r="4183" spans="12:13">
      <c r="L4183">
        <v>14132</v>
      </c>
      <c r="M4183">
        <f t="shared" si="75"/>
        <v>3132</v>
      </c>
    </row>
    <row r="4184" spans="12:13">
      <c r="L4184">
        <v>14136</v>
      </c>
      <c r="M4184">
        <f t="shared" si="75"/>
        <v>3136</v>
      </c>
    </row>
    <row r="4185" spans="12:13">
      <c r="L4185">
        <v>14112</v>
      </c>
      <c r="M4185">
        <f t="shared" si="75"/>
        <v>3112</v>
      </c>
    </row>
    <row r="4186" spans="12:13">
      <c r="L4186">
        <v>14016</v>
      </c>
      <c r="M4186">
        <f t="shared" si="75"/>
        <v>3016</v>
      </c>
    </row>
    <row r="4187" spans="12:13">
      <c r="L4187">
        <v>14140</v>
      </c>
      <c r="M4187">
        <f t="shared" si="75"/>
        <v>3140</v>
      </c>
    </row>
    <row r="4188" spans="12:13">
      <c r="L4188">
        <v>13988</v>
      </c>
      <c r="M4188">
        <f t="shared" si="75"/>
        <v>2988</v>
      </c>
    </row>
    <row r="4189" spans="12:13">
      <c r="L4189">
        <v>14092</v>
      </c>
      <c r="M4189">
        <f t="shared" si="75"/>
        <v>3092</v>
      </c>
    </row>
    <row r="4190" spans="12:13">
      <c r="L4190">
        <v>14112</v>
      </c>
      <c r="M4190">
        <f t="shared" si="75"/>
        <v>3112</v>
      </c>
    </row>
    <row r="4191" spans="12:13">
      <c r="L4191">
        <v>14104</v>
      </c>
      <c r="M4191">
        <f t="shared" si="75"/>
        <v>3104</v>
      </c>
    </row>
    <row r="4192" spans="12:13">
      <c r="L4192">
        <v>13912</v>
      </c>
      <c r="M4192">
        <f t="shared" si="75"/>
        <v>2912</v>
      </c>
    </row>
    <row r="4193" spans="12:13">
      <c r="L4193">
        <v>14064</v>
      </c>
      <c r="M4193">
        <f t="shared" si="75"/>
        <v>3064</v>
      </c>
    </row>
    <row r="4194" spans="12:13">
      <c r="L4194">
        <v>14052</v>
      </c>
      <c r="M4194">
        <f t="shared" si="75"/>
        <v>3052</v>
      </c>
    </row>
    <row r="4195" spans="12:13">
      <c r="L4195">
        <v>14136</v>
      </c>
      <c r="M4195">
        <f t="shared" si="75"/>
        <v>3136</v>
      </c>
    </row>
    <row r="4196" spans="12:13">
      <c r="L4196">
        <v>13916</v>
      </c>
      <c r="M4196">
        <f t="shared" si="75"/>
        <v>2916</v>
      </c>
    </row>
    <row r="4197" spans="12:13">
      <c r="L4197">
        <v>14036</v>
      </c>
      <c r="M4197">
        <f t="shared" si="75"/>
        <v>3036</v>
      </c>
    </row>
    <row r="4198" spans="12:13">
      <c r="L4198">
        <v>13960</v>
      </c>
      <c r="M4198">
        <f t="shared" si="75"/>
        <v>2960</v>
      </c>
    </row>
    <row r="4199" spans="12:13">
      <c r="L4199">
        <v>14204</v>
      </c>
      <c r="M4199">
        <f t="shared" si="75"/>
        <v>3204</v>
      </c>
    </row>
    <row r="4200" spans="12:13">
      <c r="L4200">
        <v>14024</v>
      </c>
      <c r="M4200">
        <f t="shared" si="75"/>
        <v>3024</v>
      </c>
    </row>
    <row r="4201" spans="12:13">
      <c r="L4201">
        <v>13952</v>
      </c>
      <c r="M4201">
        <f t="shared" si="75"/>
        <v>2952</v>
      </c>
    </row>
    <row r="4202" spans="12:13">
      <c r="L4202">
        <v>14028</v>
      </c>
      <c r="M4202">
        <f t="shared" si="75"/>
        <v>3028</v>
      </c>
    </row>
    <row r="4203" spans="12:13">
      <c r="L4203">
        <v>14072</v>
      </c>
      <c r="M4203">
        <f t="shared" si="75"/>
        <v>3072</v>
      </c>
    </row>
    <row r="4204" spans="12:13">
      <c r="L4204">
        <v>14040</v>
      </c>
      <c r="M4204">
        <f t="shared" si="75"/>
        <v>3040</v>
      </c>
    </row>
    <row r="4205" spans="12:13">
      <c r="L4205">
        <v>14156</v>
      </c>
      <c r="M4205">
        <f t="shared" si="75"/>
        <v>3156</v>
      </c>
    </row>
    <row r="4206" spans="12:13">
      <c r="L4206">
        <v>14060</v>
      </c>
      <c r="M4206">
        <f t="shared" si="75"/>
        <v>3060</v>
      </c>
    </row>
    <row r="4207" spans="12:13">
      <c r="L4207">
        <v>14056</v>
      </c>
      <c r="M4207">
        <f t="shared" si="75"/>
        <v>3056</v>
      </c>
    </row>
    <row r="4208" spans="12:13">
      <c r="L4208">
        <v>13904</v>
      </c>
      <c r="M4208">
        <f t="shared" si="75"/>
        <v>2904</v>
      </c>
    </row>
    <row r="4209" spans="12:13">
      <c r="L4209">
        <v>13988</v>
      </c>
      <c r="M4209">
        <f t="shared" si="75"/>
        <v>2988</v>
      </c>
    </row>
    <row r="4210" spans="12:13">
      <c r="L4210">
        <v>14060</v>
      </c>
      <c r="M4210">
        <f t="shared" si="75"/>
        <v>3060</v>
      </c>
    </row>
    <row r="4211" spans="12:13">
      <c r="L4211">
        <v>13984</v>
      </c>
      <c r="M4211">
        <f t="shared" si="75"/>
        <v>2984</v>
      </c>
    </row>
    <row r="4212" spans="12:13">
      <c r="L4212">
        <v>14016</v>
      </c>
      <c r="M4212">
        <f t="shared" si="75"/>
        <v>3016</v>
      </c>
    </row>
    <row r="4213" spans="12:13">
      <c r="L4213">
        <v>14012</v>
      </c>
      <c r="M4213">
        <f t="shared" si="75"/>
        <v>3012</v>
      </c>
    </row>
    <row r="4214" spans="12:13">
      <c r="L4214">
        <v>13944</v>
      </c>
      <c r="M4214">
        <f t="shared" si="75"/>
        <v>2944</v>
      </c>
    </row>
    <row r="4215" spans="12:13">
      <c r="L4215">
        <v>14120</v>
      </c>
      <c r="M4215">
        <f t="shared" si="75"/>
        <v>3120</v>
      </c>
    </row>
    <row r="4216" spans="12:13">
      <c r="L4216">
        <v>13972</v>
      </c>
      <c r="M4216">
        <f t="shared" si="75"/>
        <v>2972</v>
      </c>
    </row>
    <row r="4217" spans="12:13">
      <c r="L4217">
        <v>13984</v>
      </c>
      <c r="M4217">
        <f t="shared" si="75"/>
        <v>2984</v>
      </c>
    </row>
    <row r="4218" spans="12:13">
      <c r="L4218">
        <v>13900</v>
      </c>
      <c r="M4218">
        <f t="shared" si="75"/>
        <v>2900</v>
      </c>
    </row>
    <row r="4219" spans="12:13">
      <c r="L4219">
        <v>14000</v>
      </c>
      <c r="M4219">
        <f t="shared" si="75"/>
        <v>3000</v>
      </c>
    </row>
    <row r="4220" spans="12:13">
      <c r="L4220">
        <v>13968</v>
      </c>
      <c r="M4220">
        <f t="shared" si="75"/>
        <v>2968</v>
      </c>
    </row>
    <row r="4221" spans="12:13">
      <c r="L4221">
        <v>14084</v>
      </c>
      <c r="M4221">
        <f t="shared" si="75"/>
        <v>3084</v>
      </c>
    </row>
    <row r="4222" spans="12:13">
      <c r="L4222">
        <v>13928</v>
      </c>
      <c r="M4222">
        <f t="shared" si="75"/>
        <v>2928</v>
      </c>
    </row>
    <row r="4223" spans="12:13">
      <c r="L4223">
        <v>13936</v>
      </c>
      <c r="M4223">
        <f t="shared" si="75"/>
        <v>2936</v>
      </c>
    </row>
    <row r="4224" spans="12:13">
      <c r="L4224">
        <v>13928</v>
      </c>
      <c r="M4224">
        <f t="shared" si="75"/>
        <v>2928</v>
      </c>
    </row>
    <row r="4225" spans="12:13">
      <c r="L4225">
        <v>13952</v>
      </c>
      <c r="M4225">
        <f t="shared" si="75"/>
        <v>2952</v>
      </c>
    </row>
    <row r="4226" spans="12:13">
      <c r="L4226">
        <v>13856</v>
      </c>
      <c r="M4226">
        <f t="shared" si="75"/>
        <v>2856</v>
      </c>
    </row>
    <row r="4227" spans="12:13">
      <c r="L4227">
        <v>14024</v>
      </c>
      <c r="M4227">
        <f t="shared" si="75"/>
        <v>3024</v>
      </c>
    </row>
    <row r="4228" spans="12:13">
      <c r="L4228">
        <v>13988</v>
      </c>
      <c r="M4228">
        <f t="shared" si="75"/>
        <v>2988</v>
      </c>
    </row>
    <row r="4229" spans="12:13">
      <c r="L4229">
        <v>14032</v>
      </c>
      <c r="M4229">
        <f t="shared" si="75"/>
        <v>3032</v>
      </c>
    </row>
    <row r="4230" spans="12:13">
      <c r="L4230">
        <v>13924</v>
      </c>
      <c r="M4230">
        <f t="shared" si="75"/>
        <v>2924</v>
      </c>
    </row>
    <row r="4231" spans="12:13">
      <c r="L4231">
        <v>13912</v>
      </c>
      <c r="M4231">
        <f t="shared" si="75"/>
        <v>2912</v>
      </c>
    </row>
    <row r="4232" spans="12:13">
      <c r="L4232">
        <v>13848</v>
      </c>
      <c r="M4232">
        <f t="shared" si="75"/>
        <v>2848</v>
      </c>
    </row>
    <row r="4233" spans="12:13">
      <c r="L4233">
        <v>14060</v>
      </c>
      <c r="M4233">
        <f t="shared" si="75"/>
        <v>3060</v>
      </c>
    </row>
    <row r="4234" spans="12:13">
      <c r="L4234">
        <v>14028</v>
      </c>
      <c r="M4234">
        <f t="shared" si="75"/>
        <v>3028</v>
      </c>
    </row>
    <row r="4235" spans="12:13">
      <c r="L4235">
        <v>14012</v>
      </c>
      <c r="M4235">
        <f t="shared" si="75"/>
        <v>3012</v>
      </c>
    </row>
    <row r="4236" spans="12:13">
      <c r="L4236">
        <v>13892</v>
      </c>
      <c r="M4236">
        <f t="shared" ref="M4236:M4299" si="76">L4236-11000</f>
        <v>2892</v>
      </c>
    </row>
    <row r="4237" spans="12:13">
      <c r="L4237">
        <v>14104</v>
      </c>
      <c r="M4237">
        <f t="shared" si="76"/>
        <v>3104</v>
      </c>
    </row>
    <row r="4238" spans="12:13">
      <c r="L4238">
        <v>13992</v>
      </c>
      <c r="M4238">
        <f t="shared" si="76"/>
        <v>2992</v>
      </c>
    </row>
    <row r="4239" spans="12:13">
      <c r="L4239">
        <v>14100</v>
      </c>
      <c r="M4239">
        <f t="shared" si="76"/>
        <v>3100</v>
      </c>
    </row>
    <row r="4240" spans="12:13">
      <c r="L4240">
        <v>14044</v>
      </c>
      <c r="M4240">
        <f t="shared" si="76"/>
        <v>3044</v>
      </c>
    </row>
    <row r="4241" spans="12:13">
      <c r="L4241">
        <v>13960</v>
      </c>
      <c r="M4241">
        <f t="shared" si="76"/>
        <v>2960</v>
      </c>
    </row>
    <row r="4242" spans="12:13">
      <c r="L4242">
        <v>13924</v>
      </c>
      <c r="M4242">
        <f t="shared" si="76"/>
        <v>2924</v>
      </c>
    </row>
    <row r="4243" spans="12:13">
      <c r="L4243">
        <v>14068</v>
      </c>
      <c r="M4243">
        <f t="shared" si="76"/>
        <v>3068</v>
      </c>
    </row>
    <row r="4244" spans="12:13">
      <c r="L4244">
        <v>13896</v>
      </c>
      <c r="M4244">
        <f t="shared" si="76"/>
        <v>2896</v>
      </c>
    </row>
    <row r="4245" spans="12:13">
      <c r="L4245">
        <v>14100</v>
      </c>
      <c r="M4245">
        <f t="shared" si="76"/>
        <v>3100</v>
      </c>
    </row>
    <row r="4246" spans="12:13">
      <c r="L4246">
        <v>14112</v>
      </c>
      <c r="M4246">
        <f t="shared" si="76"/>
        <v>3112</v>
      </c>
    </row>
    <row r="4247" spans="12:13">
      <c r="L4247">
        <v>14084</v>
      </c>
      <c r="M4247">
        <f t="shared" si="76"/>
        <v>3084</v>
      </c>
    </row>
    <row r="4248" spans="12:13">
      <c r="L4248">
        <v>13916</v>
      </c>
      <c r="M4248">
        <f t="shared" si="76"/>
        <v>2916</v>
      </c>
    </row>
    <row r="4249" spans="12:13">
      <c r="L4249">
        <v>14024</v>
      </c>
      <c r="M4249">
        <f t="shared" si="76"/>
        <v>3024</v>
      </c>
    </row>
    <row r="4250" spans="12:13">
      <c r="L4250">
        <v>13964</v>
      </c>
      <c r="M4250">
        <f t="shared" si="76"/>
        <v>2964</v>
      </c>
    </row>
    <row r="4251" spans="12:13">
      <c r="L4251">
        <v>14000</v>
      </c>
      <c r="M4251">
        <f t="shared" si="76"/>
        <v>3000</v>
      </c>
    </row>
    <row r="4252" spans="12:13">
      <c r="L4252">
        <v>14024</v>
      </c>
      <c r="M4252">
        <f t="shared" si="76"/>
        <v>3024</v>
      </c>
    </row>
    <row r="4253" spans="12:13">
      <c r="L4253">
        <v>14004</v>
      </c>
      <c r="M4253">
        <f t="shared" si="76"/>
        <v>3004</v>
      </c>
    </row>
    <row r="4254" spans="12:13">
      <c r="L4254">
        <v>13900</v>
      </c>
      <c r="M4254">
        <f t="shared" si="76"/>
        <v>2900</v>
      </c>
    </row>
    <row r="4255" spans="12:13">
      <c r="L4255">
        <v>14076</v>
      </c>
      <c r="M4255">
        <f t="shared" si="76"/>
        <v>3076</v>
      </c>
    </row>
    <row r="4256" spans="12:13">
      <c r="L4256">
        <v>13892</v>
      </c>
      <c r="M4256">
        <f t="shared" si="76"/>
        <v>2892</v>
      </c>
    </row>
    <row r="4257" spans="12:13">
      <c r="L4257">
        <v>13992</v>
      </c>
      <c r="M4257">
        <f t="shared" si="76"/>
        <v>2992</v>
      </c>
    </row>
    <row r="4258" spans="12:13">
      <c r="L4258">
        <v>13940</v>
      </c>
      <c r="M4258">
        <f t="shared" si="76"/>
        <v>2940</v>
      </c>
    </row>
    <row r="4259" spans="12:13">
      <c r="L4259">
        <v>14056</v>
      </c>
      <c r="M4259">
        <f t="shared" si="76"/>
        <v>3056</v>
      </c>
    </row>
    <row r="4260" spans="12:13">
      <c r="L4260">
        <v>14048</v>
      </c>
      <c r="M4260">
        <f t="shared" si="76"/>
        <v>3048</v>
      </c>
    </row>
    <row r="4261" spans="12:13">
      <c r="L4261">
        <v>13948</v>
      </c>
      <c r="M4261">
        <f t="shared" si="76"/>
        <v>2948</v>
      </c>
    </row>
    <row r="4262" spans="12:13">
      <c r="L4262">
        <v>13952</v>
      </c>
      <c r="M4262">
        <f t="shared" si="76"/>
        <v>2952</v>
      </c>
    </row>
    <row r="4263" spans="12:13">
      <c r="L4263">
        <v>13896</v>
      </c>
      <c r="M4263">
        <f t="shared" si="76"/>
        <v>2896</v>
      </c>
    </row>
    <row r="4264" spans="12:13">
      <c r="L4264">
        <v>13992</v>
      </c>
      <c r="M4264">
        <f t="shared" si="76"/>
        <v>2992</v>
      </c>
    </row>
    <row r="4265" spans="12:13">
      <c r="L4265">
        <v>13912</v>
      </c>
      <c r="M4265">
        <f t="shared" si="76"/>
        <v>2912</v>
      </c>
    </row>
    <row r="4266" spans="12:13">
      <c r="L4266">
        <v>14056</v>
      </c>
      <c r="M4266">
        <f t="shared" si="76"/>
        <v>3056</v>
      </c>
    </row>
    <row r="4267" spans="12:13">
      <c r="L4267">
        <v>13988</v>
      </c>
      <c r="M4267">
        <f t="shared" si="76"/>
        <v>2988</v>
      </c>
    </row>
    <row r="4268" spans="12:13">
      <c r="L4268">
        <v>13924</v>
      </c>
      <c r="M4268">
        <f t="shared" si="76"/>
        <v>2924</v>
      </c>
    </row>
    <row r="4269" spans="12:13">
      <c r="L4269">
        <v>14020</v>
      </c>
      <c r="M4269">
        <f t="shared" si="76"/>
        <v>3020</v>
      </c>
    </row>
    <row r="4270" spans="12:13">
      <c r="L4270">
        <v>13940</v>
      </c>
      <c r="M4270">
        <f t="shared" si="76"/>
        <v>2940</v>
      </c>
    </row>
    <row r="4271" spans="12:13">
      <c r="L4271">
        <v>13880</v>
      </c>
      <c r="M4271">
        <f t="shared" si="76"/>
        <v>2880</v>
      </c>
    </row>
    <row r="4272" spans="12:13">
      <c r="L4272">
        <v>13988</v>
      </c>
      <c r="M4272">
        <f t="shared" si="76"/>
        <v>2988</v>
      </c>
    </row>
    <row r="4273" spans="12:13">
      <c r="L4273">
        <v>13980</v>
      </c>
      <c r="M4273">
        <f t="shared" si="76"/>
        <v>2980</v>
      </c>
    </row>
    <row r="4274" spans="12:13">
      <c r="L4274">
        <v>13884</v>
      </c>
      <c r="M4274">
        <f t="shared" si="76"/>
        <v>2884</v>
      </c>
    </row>
    <row r="4275" spans="12:13">
      <c r="L4275">
        <v>13952</v>
      </c>
      <c r="M4275">
        <f t="shared" si="76"/>
        <v>2952</v>
      </c>
    </row>
    <row r="4276" spans="12:13">
      <c r="L4276">
        <v>13736</v>
      </c>
      <c r="M4276">
        <f t="shared" si="76"/>
        <v>2736</v>
      </c>
    </row>
    <row r="4277" spans="12:13">
      <c r="L4277">
        <v>13652</v>
      </c>
      <c r="M4277">
        <f t="shared" si="76"/>
        <v>2652</v>
      </c>
    </row>
    <row r="4278" spans="12:13">
      <c r="L4278">
        <v>13408</v>
      </c>
      <c r="M4278">
        <f t="shared" si="76"/>
        <v>2408</v>
      </c>
    </row>
    <row r="4279" spans="12:13">
      <c r="L4279">
        <v>13332</v>
      </c>
      <c r="M4279">
        <f t="shared" si="76"/>
        <v>2332</v>
      </c>
    </row>
    <row r="4280" spans="12:13">
      <c r="L4280">
        <v>13100</v>
      </c>
      <c r="M4280">
        <f t="shared" si="76"/>
        <v>2100</v>
      </c>
    </row>
    <row r="4281" spans="12:13">
      <c r="L4281">
        <v>13000</v>
      </c>
      <c r="M4281">
        <f t="shared" si="76"/>
        <v>2000</v>
      </c>
    </row>
    <row r="4282" spans="12:13">
      <c r="L4282">
        <v>12832</v>
      </c>
      <c r="M4282">
        <f t="shared" si="76"/>
        <v>1832</v>
      </c>
    </row>
    <row r="4283" spans="12:13">
      <c r="L4283">
        <v>12716</v>
      </c>
      <c r="M4283">
        <f t="shared" si="76"/>
        <v>1716</v>
      </c>
    </row>
    <row r="4284" spans="12:13">
      <c r="L4284">
        <v>12520</v>
      </c>
      <c r="M4284">
        <f t="shared" si="76"/>
        <v>1520</v>
      </c>
    </row>
    <row r="4285" spans="12:13">
      <c r="L4285">
        <v>12476</v>
      </c>
      <c r="M4285">
        <f t="shared" si="76"/>
        <v>1476</v>
      </c>
    </row>
    <row r="4286" spans="12:13">
      <c r="L4286">
        <v>12308</v>
      </c>
      <c r="M4286">
        <f t="shared" si="76"/>
        <v>1308</v>
      </c>
    </row>
    <row r="4287" spans="12:13">
      <c r="L4287">
        <v>12284</v>
      </c>
      <c r="M4287">
        <f t="shared" si="76"/>
        <v>1284</v>
      </c>
    </row>
    <row r="4288" spans="12:13">
      <c r="L4288">
        <v>12108</v>
      </c>
      <c r="M4288">
        <f t="shared" si="76"/>
        <v>1108</v>
      </c>
    </row>
    <row r="4289" spans="12:13">
      <c r="L4289">
        <v>12128</v>
      </c>
      <c r="M4289">
        <f t="shared" si="76"/>
        <v>1128</v>
      </c>
    </row>
    <row r="4290" spans="12:13">
      <c r="L4290">
        <v>11940</v>
      </c>
      <c r="M4290">
        <f t="shared" si="76"/>
        <v>940</v>
      </c>
    </row>
    <row r="4291" spans="12:13">
      <c r="L4291">
        <v>11984</v>
      </c>
      <c r="M4291">
        <f t="shared" si="76"/>
        <v>984</v>
      </c>
    </row>
    <row r="4292" spans="12:13">
      <c r="L4292">
        <v>11840</v>
      </c>
      <c r="M4292">
        <f t="shared" si="76"/>
        <v>840</v>
      </c>
    </row>
    <row r="4293" spans="12:13">
      <c r="L4293">
        <v>11916</v>
      </c>
      <c r="M4293">
        <f t="shared" si="76"/>
        <v>916</v>
      </c>
    </row>
    <row r="4294" spans="12:13">
      <c r="L4294">
        <v>11788</v>
      </c>
      <c r="M4294">
        <f t="shared" si="76"/>
        <v>788</v>
      </c>
    </row>
    <row r="4295" spans="12:13">
      <c r="L4295">
        <v>11804</v>
      </c>
      <c r="M4295">
        <f t="shared" si="76"/>
        <v>804</v>
      </c>
    </row>
    <row r="4296" spans="12:13">
      <c r="L4296">
        <v>11696</v>
      </c>
      <c r="M4296">
        <f t="shared" si="76"/>
        <v>696</v>
      </c>
    </row>
    <row r="4297" spans="12:13">
      <c r="L4297">
        <v>11704</v>
      </c>
      <c r="M4297">
        <f t="shared" si="76"/>
        <v>704</v>
      </c>
    </row>
    <row r="4298" spans="12:13">
      <c r="L4298">
        <v>11572</v>
      </c>
      <c r="M4298">
        <f t="shared" si="76"/>
        <v>572</v>
      </c>
    </row>
    <row r="4299" spans="12:13">
      <c r="L4299">
        <v>11636</v>
      </c>
      <c r="M4299">
        <f t="shared" si="76"/>
        <v>636</v>
      </c>
    </row>
    <row r="4300" spans="12:13">
      <c r="L4300">
        <v>11584</v>
      </c>
      <c r="M4300">
        <f t="shared" ref="M4300:M4363" si="77">L4300-11000</f>
        <v>584</v>
      </c>
    </row>
    <row r="4301" spans="12:13">
      <c r="L4301">
        <v>11616</v>
      </c>
      <c r="M4301">
        <f t="shared" si="77"/>
        <v>616</v>
      </c>
    </row>
    <row r="4302" spans="12:13">
      <c r="L4302">
        <v>11544</v>
      </c>
      <c r="M4302">
        <f t="shared" si="77"/>
        <v>544</v>
      </c>
    </row>
    <row r="4303" spans="12:13">
      <c r="L4303">
        <v>11552</v>
      </c>
      <c r="M4303">
        <f t="shared" si="77"/>
        <v>552</v>
      </c>
    </row>
    <row r="4304" spans="12:13">
      <c r="L4304">
        <v>11504</v>
      </c>
      <c r="M4304">
        <f t="shared" si="77"/>
        <v>504</v>
      </c>
    </row>
    <row r="4305" spans="12:13">
      <c r="L4305">
        <v>11508</v>
      </c>
      <c r="M4305">
        <f t="shared" si="77"/>
        <v>508</v>
      </c>
    </row>
    <row r="4306" spans="12:13">
      <c r="L4306">
        <v>11488</v>
      </c>
      <c r="M4306">
        <f t="shared" si="77"/>
        <v>488</v>
      </c>
    </row>
    <row r="4307" spans="12:13">
      <c r="L4307">
        <v>11520</v>
      </c>
      <c r="M4307">
        <f t="shared" si="77"/>
        <v>520</v>
      </c>
    </row>
    <row r="4308" spans="12:13">
      <c r="L4308">
        <v>11488</v>
      </c>
      <c r="M4308">
        <f t="shared" si="77"/>
        <v>488</v>
      </c>
    </row>
    <row r="4309" spans="12:13">
      <c r="L4309">
        <v>11508</v>
      </c>
      <c r="M4309">
        <f t="shared" si="77"/>
        <v>508</v>
      </c>
    </row>
    <row r="4310" spans="12:13">
      <c r="L4310">
        <v>11440</v>
      </c>
      <c r="M4310">
        <f t="shared" si="77"/>
        <v>440</v>
      </c>
    </row>
    <row r="4311" spans="12:13">
      <c r="L4311">
        <v>11452</v>
      </c>
      <c r="M4311">
        <f t="shared" si="77"/>
        <v>452</v>
      </c>
    </row>
    <row r="4312" spans="12:13">
      <c r="L4312">
        <v>11416</v>
      </c>
      <c r="M4312">
        <f t="shared" si="77"/>
        <v>416</v>
      </c>
    </row>
    <row r="4313" spans="12:13">
      <c r="L4313">
        <v>11448</v>
      </c>
      <c r="M4313">
        <f t="shared" si="77"/>
        <v>448</v>
      </c>
    </row>
    <row r="4314" spans="12:13">
      <c r="L4314">
        <v>11440</v>
      </c>
      <c r="M4314">
        <f t="shared" si="77"/>
        <v>440</v>
      </c>
    </row>
    <row r="4315" spans="12:13">
      <c r="L4315">
        <v>11472</v>
      </c>
      <c r="M4315">
        <f t="shared" si="77"/>
        <v>472</v>
      </c>
    </row>
    <row r="4316" spans="12:13">
      <c r="L4316">
        <v>11400</v>
      </c>
      <c r="M4316">
        <f t="shared" si="77"/>
        <v>400</v>
      </c>
    </row>
    <row r="4317" spans="12:13">
      <c r="L4317">
        <v>11464</v>
      </c>
      <c r="M4317">
        <f t="shared" si="77"/>
        <v>464</v>
      </c>
    </row>
    <row r="4318" spans="12:13">
      <c r="L4318">
        <v>11392</v>
      </c>
      <c r="M4318">
        <f t="shared" si="77"/>
        <v>392</v>
      </c>
    </row>
    <row r="4319" spans="12:13">
      <c r="L4319">
        <v>11452</v>
      </c>
      <c r="M4319">
        <f t="shared" si="77"/>
        <v>452</v>
      </c>
    </row>
    <row r="4320" spans="12:13">
      <c r="L4320">
        <v>11380</v>
      </c>
      <c r="M4320">
        <f t="shared" si="77"/>
        <v>380</v>
      </c>
    </row>
    <row r="4321" spans="12:13">
      <c r="L4321">
        <v>11460</v>
      </c>
      <c r="M4321">
        <f t="shared" si="77"/>
        <v>460</v>
      </c>
    </row>
    <row r="4322" spans="12:13">
      <c r="L4322">
        <v>11392</v>
      </c>
      <c r="M4322">
        <f t="shared" si="77"/>
        <v>392</v>
      </c>
    </row>
    <row r="4323" spans="12:13">
      <c r="L4323">
        <v>11456</v>
      </c>
      <c r="M4323">
        <f t="shared" si="77"/>
        <v>456</v>
      </c>
    </row>
    <row r="4324" spans="12:13">
      <c r="L4324">
        <v>11396</v>
      </c>
      <c r="M4324">
        <f t="shared" si="77"/>
        <v>396</v>
      </c>
    </row>
    <row r="4325" spans="12:13">
      <c r="L4325">
        <v>11416</v>
      </c>
      <c r="M4325">
        <f t="shared" si="77"/>
        <v>416</v>
      </c>
    </row>
    <row r="4326" spans="12:13">
      <c r="L4326">
        <v>11400</v>
      </c>
      <c r="M4326">
        <f t="shared" si="77"/>
        <v>400</v>
      </c>
    </row>
    <row r="4327" spans="12:13">
      <c r="L4327">
        <v>11436</v>
      </c>
      <c r="M4327">
        <f t="shared" si="77"/>
        <v>436</v>
      </c>
    </row>
    <row r="4328" spans="12:13">
      <c r="L4328">
        <v>11368</v>
      </c>
      <c r="M4328">
        <f t="shared" si="77"/>
        <v>368</v>
      </c>
    </row>
    <row r="4329" spans="12:13">
      <c r="L4329">
        <v>11408</v>
      </c>
      <c r="M4329">
        <f t="shared" si="77"/>
        <v>408</v>
      </c>
    </row>
    <row r="4330" spans="12:13">
      <c r="L4330">
        <v>11380</v>
      </c>
      <c r="M4330">
        <f t="shared" si="77"/>
        <v>380</v>
      </c>
    </row>
    <row r="4331" spans="12:13">
      <c r="L4331">
        <v>11432</v>
      </c>
      <c r="M4331">
        <f t="shared" si="77"/>
        <v>432</v>
      </c>
    </row>
    <row r="4332" spans="12:13">
      <c r="L4332">
        <v>11396</v>
      </c>
      <c r="M4332">
        <f t="shared" si="77"/>
        <v>396</v>
      </c>
    </row>
    <row r="4333" spans="12:13">
      <c r="L4333">
        <v>11464</v>
      </c>
      <c r="M4333">
        <f t="shared" si="77"/>
        <v>464</v>
      </c>
    </row>
    <row r="4334" spans="12:13">
      <c r="L4334">
        <v>11348</v>
      </c>
      <c r="M4334">
        <f t="shared" si="77"/>
        <v>348</v>
      </c>
    </row>
    <row r="4335" spans="12:13">
      <c r="L4335">
        <v>11420</v>
      </c>
      <c r="M4335">
        <f t="shared" si="77"/>
        <v>420</v>
      </c>
    </row>
    <row r="4336" spans="12:13">
      <c r="L4336">
        <v>11356</v>
      </c>
      <c r="M4336">
        <f t="shared" si="77"/>
        <v>356</v>
      </c>
    </row>
    <row r="4337" spans="12:13">
      <c r="L4337">
        <v>11432</v>
      </c>
      <c r="M4337">
        <f t="shared" si="77"/>
        <v>432</v>
      </c>
    </row>
    <row r="4338" spans="12:13">
      <c r="L4338">
        <v>11376</v>
      </c>
      <c r="M4338">
        <f t="shared" si="77"/>
        <v>376</v>
      </c>
    </row>
    <row r="4339" spans="12:13">
      <c r="L4339">
        <v>11404</v>
      </c>
      <c r="M4339">
        <f t="shared" si="77"/>
        <v>404</v>
      </c>
    </row>
    <row r="4340" spans="12:13">
      <c r="L4340">
        <v>11388</v>
      </c>
      <c r="M4340">
        <f t="shared" si="77"/>
        <v>388</v>
      </c>
    </row>
    <row r="4341" spans="12:13">
      <c r="L4341">
        <v>11468</v>
      </c>
      <c r="M4341">
        <f t="shared" si="77"/>
        <v>468</v>
      </c>
    </row>
    <row r="4342" spans="12:13">
      <c r="L4342">
        <v>11356</v>
      </c>
      <c r="M4342">
        <f t="shared" si="77"/>
        <v>356</v>
      </c>
    </row>
    <row r="4343" spans="12:13">
      <c r="L4343">
        <v>11412</v>
      </c>
      <c r="M4343">
        <f t="shared" si="77"/>
        <v>412</v>
      </c>
    </row>
    <row r="4344" spans="12:13">
      <c r="L4344">
        <v>11376</v>
      </c>
      <c r="M4344">
        <f t="shared" si="77"/>
        <v>376</v>
      </c>
    </row>
    <row r="4345" spans="12:13">
      <c r="L4345">
        <v>11420</v>
      </c>
      <c r="M4345">
        <f t="shared" si="77"/>
        <v>420</v>
      </c>
    </row>
    <row r="4346" spans="12:13">
      <c r="L4346">
        <v>11388</v>
      </c>
      <c r="M4346">
        <f t="shared" si="77"/>
        <v>388</v>
      </c>
    </row>
    <row r="4347" spans="12:13">
      <c r="L4347">
        <v>11384</v>
      </c>
      <c r="M4347">
        <f t="shared" si="77"/>
        <v>384</v>
      </c>
    </row>
    <row r="4348" spans="12:13">
      <c r="L4348">
        <v>11404</v>
      </c>
      <c r="M4348">
        <f t="shared" si="77"/>
        <v>404</v>
      </c>
    </row>
    <row r="4349" spans="12:13">
      <c r="L4349">
        <v>11416</v>
      </c>
      <c r="M4349">
        <f t="shared" si="77"/>
        <v>416</v>
      </c>
    </row>
    <row r="4350" spans="12:13">
      <c r="L4350">
        <v>11360</v>
      </c>
      <c r="M4350">
        <f t="shared" si="77"/>
        <v>360</v>
      </c>
    </row>
    <row r="4351" spans="12:13">
      <c r="L4351">
        <v>11428</v>
      </c>
      <c r="M4351">
        <f t="shared" si="77"/>
        <v>428</v>
      </c>
    </row>
    <row r="4352" spans="12:13">
      <c r="L4352">
        <v>11356</v>
      </c>
      <c r="M4352">
        <f t="shared" si="77"/>
        <v>356</v>
      </c>
    </row>
    <row r="4353" spans="12:13">
      <c r="L4353">
        <v>11416</v>
      </c>
      <c r="M4353">
        <f t="shared" si="77"/>
        <v>416</v>
      </c>
    </row>
    <row r="4354" spans="12:13">
      <c r="L4354">
        <v>11396</v>
      </c>
      <c r="M4354">
        <f t="shared" si="77"/>
        <v>396</v>
      </c>
    </row>
    <row r="4355" spans="12:13">
      <c r="L4355">
        <v>11404</v>
      </c>
      <c r="M4355">
        <f t="shared" si="77"/>
        <v>404</v>
      </c>
    </row>
    <row r="4356" spans="12:13">
      <c r="L4356">
        <v>11396</v>
      </c>
      <c r="M4356">
        <f t="shared" si="77"/>
        <v>396</v>
      </c>
    </row>
    <row r="4357" spans="12:13">
      <c r="L4357">
        <v>11440</v>
      </c>
      <c r="M4357">
        <f t="shared" si="77"/>
        <v>440</v>
      </c>
    </row>
    <row r="4358" spans="12:13">
      <c r="L4358">
        <v>11408</v>
      </c>
      <c r="M4358">
        <f t="shared" si="77"/>
        <v>408</v>
      </c>
    </row>
    <row r="4359" spans="12:13">
      <c r="L4359">
        <v>11428</v>
      </c>
      <c r="M4359">
        <f t="shared" si="77"/>
        <v>428</v>
      </c>
    </row>
    <row r="4360" spans="12:13">
      <c r="L4360">
        <v>11384</v>
      </c>
      <c r="M4360">
        <f t="shared" si="77"/>
        <v>384</v>
      </c>
    </row>
    <row r="4361" spans="12:13">
      <c r="L4361">
        <v>11400</v>
      </c>
      <c r="M4361">
        <f t="shared" si="77"/>
        <v>400</v>
      </c>
    </row>
    <row r="4362" spans="12:13">
      <c r="L4362">
        <v>11436</v>
      </c>
      <c r="M4362">
        <f t="shared" si="77"/>
        <v>436</v>
      </c>
    </row>
    <row r="4363" spans="12:13">
      <c r="L4363">
        <v>11444</v>
      </c>
      <c r="M4363">
        <f t="shared" si="77"/>
        <v>444</v>
      </c>
    </row>
    <row r="4364" spans="12:13">
      <c r="L4364">
        <v>11364</v>
      </c>
      <c r="M4364">
        <f t="shared" ref="M4364:M4427" si="78">L4364-11000</f>
        <v>364</v>
      </c>
    </row>
    <row r="4365" spans="12:13">
      <c r="L4365">
        <v>11436</v>
      </c>
      <c r="M4365">
        <f t="shared" si="78"/>
        <v>436</v>
      </c>
    </row>
    <row r="4366" spans="12:13">
      <c r="L4366">
        <v>11368</v>
      </c>
      <c r="M4366">
        <f t="shared" si="78"/>
        <v>368</v>
      </c>
    </row>
    <row r="4367" spans="12:13">
      <c r="L4367">
        <v>11424</v>
      </c>
      <c r="M4367">
        <f t="shared" si="78"/>
        <v>424</v>
      </c>
    </row>
    <row r="4368" spans="12:13">
      <c r="L4368">
        <v>11384</v>
      </c>
      <c r="M4368">
        <f t="shared" si="78"/>
        <v>384</v>
      </c>
    </row>
    <row r="4369" spans="12:13">
      <c r="L4369">
        <v>11468</v>
      </c>
      <c r="M4369">
        <f t="shared" si="78"/>
        <v>468</v>
      </c>
    </row>
    <row r="4370" spans="12:13">
      <c r="L4370">
        <v>11356</v>
      </c>
      <c r="M4370">
        <f t="shared" si="78"/>
        <v>356</v>
      </c>
    </row>
    <row r="4371" spans="12:13">
      <c r="L4371">
        <v>11432</v>
      </c>
      <c r="M4371">
        <f t="shared" si="78"/>
        <v>432</v>
      </c>
    </row>
    <row r="4372" spans="12:13">
      <c r="L4372">
        <v>11396</v>
      </c>
      <c r="M4372">
        <f t="shared" si="78"/>
        <v>396</v>
      </c>
    </row>
    <row r="4373" spans="12:13">
      <c r="L4373">
        <v>11456</v>
      </c>
      <c r="M4373">
        <f t="shared" si="78"/>
        <v>456</v>
      </c>
    </row>
    <row r="4374" spans="12:13">
      <c r="L4374">
        <v>11364</v>
      </c>
      <c r="M4374">
        <f t="shared" si="78"/>
        <v>364</v>
      </c>
    </row>
    <row r="4375" spans="12:13">
      <c r="L4375">
        <v>11440</v>
      </c>
      <c r="M4375">
        <f t="shared" si="78"/>
        <v>440</v>
      </c>
    </row>
    <row r="4376" spans="12:13">
      <c r="L4376">
        <v>11352</v>
      </c>
      <c r="M4376">
        <f t="shared" si="78"/>
        <v>352</v>
      </c>
    </row>
    <row r="4377" spans="12:13">
      <c r="L4377">
        <v>11420</v>
      </c>
      <c r="M4377">
        <f t="shared" si="78"/>
        <v>420</v>
      </c>
    </row>
    <row r="4378" spans="12:13">
      <c r="L4378">
        <v>11400</v>
      </c>
      <c r="M4378">
        <f t="shared" si="78"/>
        <v>400</v>
      </c>
    </row>
    <row r="4379" spans="12:13">
      <c r="L4379">
        <v>11404</v>
      </c>
      <c r="M4379">
        <f t="shared" si="78"/>
        <v>404</v>
      </c>
    </row>
    <row r="4380" spans="12:13">
      <c r="L4380">
        <v>11356</v>
      </c>
      <c r="M4380">
        <f t="shared" si="78"/>
        <v>356</v>
      </c>
    </row>
    <row r="4381" spans="12:13">
      <c r="L4381">
        <v>11400</v>
      </c>
      <c r="M4381">
        <f t="shared" si="78"/>
        <v>400</v>
      </c>
    </row>
    <row r="4382" spans="12:13">
      <c r="L4382">
        <v>11372</v>
      </c>
      <c r="M4382">
        <f t="shared" si="78"/>
        <v>372</v>
      </c>
    </row>
    <row r="4383" spans="12:13">
      <c r="L4383">
        <v>11424</v>
      </c>
      <c r="M4383">
        <f t="shared" si="78"/>
        <v>424</v>
      </c>
    </row>
    <row r="4384" spans="12:13">
      <c r="L4384">
        <v>11364</v>
      </c>
      <c r="M4384">
        <f t="shared" si="78"/>
        <v>364</v>
      </c>
    </row>
    <row r="4385" spans="12:13">
      <c r="L4385">
        <v>11408</v>
      </c>
      <c r="M4385">
        <f t="shared" si="78"/>
        <v>408</v>
      </c>
    </row>
    <row r="4386" spans="12:13">
      <c r="L4386">
        <v>11336</v>
      </c>
      <c r="M4386">
        <f t="shared" si="78"/>
        <v>336</v>
      </c>
    </row>
    <row r="4387" spans="12:13">
      <c r="L4387">
        <v>11424</v>
      </c>
      <c r="M4387">
        <f t="shared" si="78"/>
        <v>424</v>
      </c>
    </row>
    <row r="4388" spans="12:13">
      <c r="L4388">
        <v>11348</v>
      </c>
      <c r="M4388">
        <f t="shared" si="78"/>
        <v>348</v>
      </c>
    </row>
    <row r="4389" spans="12:13">
      <c r="L4389">
        <v>11416</v>
      </c>
      <c r="M4389">
        <f t="shared" si="78"/>
        <v>416</v>
      </c>
    </row>
    <row r="4390" spans="12:13">
      <c r="L4390">
        <v>11356</v>
      </c>
      <c r="M4390">
        <f t="shared" si="78"/>
        <v>356</v>
      </c>
    </row>
    <row r="4391" spans="12:13">
      <c r="L4391">
        <v>11424</v>
      </c>
      <c r="M4391">
        <f t="shared" si="78"/>
        <v>424</v>
      </c>
    </row>
    <row r="4392" spans="12:13">
      <c r="L4392">
        <v>11360</v>
      </c>
      <c r="M4392">
        <f t="shared" si="78"/>
        <v>360</v>
      </c>
    </row>
    <row r="4393" spans="12:13">
      <c r="L4393">
        <v>11432</v>
      </c>
      <c r="M4393">
        <f t="shared" si="78"/>
        <v>432</v>
      </c>
    </row>
    <row r="4394" spans="12:13">
      <c r="L4394">
        <v>11400</v>
      </c>
      <c r="M4394">
        <f t="shared" si="78"/>
        <v>400</v>
      </c>
    </row>
    <row r="4395" spans="12:13">
      <c r="L4395">
        <v>11448</v>
      </c>
      <c r="M4395">
        <f t="shared" si="78"/>
        <v>448</v>
      </c>
    </row>
    <row r="4396" spans="12:13">
      <c r="L4396">
        <v>11356</v>
      </c>
      <c r="M4396">
        <f t="shared" si="78"/>
        <v>356</v>
      </c>
    </row>
    <row r="4397" spans="12:13">
      <c r="L4397">
        <v>11416</v>
      </c>
      <c r="M4397">
        <f t="shared" si="78"/>
        <v>416</v>
      </c>
    </row>
    <row r="4398" spans="12:13">
      <c r="L4398">
        <v>11416</v>
      </c>
      <c r="M4398">
        <f t="shared" si="78"/>
        <v>416</v>
      </c>
    </row>
    <row r="4399" spans="12:13">
      <c r="L4399">
        <v>11412</v>
      </c>
      <c r="M4399">
        <f t="shared" si="78"/>
        <v>412</v>
      </c>
    </row>
    <row r="4400" spans="12:13">
      <c r="L4400">
        <v>11396</v>
      </c>
      <c r="M4400">
        <f t="shared" si="78"/>
        <v>396</v>
      </c>
    </row>
    <row r="4401" spans="12:13">
      <c r="L4401">
        <v>11460</v>
      </c>
      <c r="M4401">
        <f t="shared" si="78"/>
        <v>460</v>
      </c>
    </row>
    <row r="4402" spans="12:13">
      <c r="L4402">
        <v>11356</v>
      </c>
      <c r="M4402">
        <f t="shared" si="78"/>
        <v>356</v>
      </c>
    </row>
    <row r="4403" spans="12:13">
      <c r="L4403">
        <v>11432</v>
      </c>
      <c r="M4403">
        <f t="shared" si="78"/>
        <v>432</v>
      </c>
    </row>
    <row r="4404" spans="12:13">
      <c r="L4404">
        <v>11360</v>
      </c>
      <c r="M4404">
        <f t="shared" si="78"/>
        <v>360</v>
      </c>
    </row>
    <row r="4405" spans="12:13">
      <c r="L4405">
        <v>11432</v>
      </c>
      <c r="M4405">
        <f t="shared" si="78"/>
        <v>432</v>
      </c>
    </row>
    <row r="4406" spans="12:13">
      <c r="L4406">
        <v>11400</v>
      </c>
      <c r="M4406">
        <f t="shared" si="78"/>
        <v>400</v>
      </c>
    </row>
    <row r="4407" spans="12:13">
      <c r="L4407">
        <v>11444</v>
      </c>
      <c r="M4407">
        <f t="shared" si="78"/>
        <v>444</v>
      </c>
    </row>
    <row r="4408" spans="12:13">
      <c r="L4408">
        <v>11344</v>
      </c>
      <c r="M4408">
        <f t="shared" si="78"/>
        <v>344</v>
      </c>
    </row>
    <row r="4409" spans="12:13">
      <c r="L4409">
        <v>11464</v>
      </c>
      <c r="M4409">
        <f t="shared" si="78"/>
        <v>464</v>
      </c>
    </row>
    <row r="4410" spans="12:13">
      <c r="L4410">
        <v>11400</v>
      </c>
      <c r="M4410">
        <f t="shared" si="78"/>
        <v>400</v>
      </c>
    </row>
    <row r="4411" spans="12:13">
      <c r="L4411">
        <v>11428</v>
      </c>
      <c r="M4411">
        <f t="shared" si="78"/>
        <v>428</v>
      </c>
    </row>
    <row r="4412" spans="12:13">
      <c r="L4412">
        <v>11416</v>
      </c>
      <c r="M4412">
        <f t="shared" si="78"/>
        <v>416</v>
      </c>
    </row>
    <row r="4413" spans="12:13">
      <c r="L4413">
        <v>11440</v>
      </c>
      <c r="M4413">
        <f t="shared" si="78"/>
        <v>440</v>
      </c>
    </row>
    <row r="4414" spans="12:13">
      <c r="L4414">
        <v>11384</v>
      </c>
      <c r="M4414">
        <f t="shared" si="78"/>
        <v>384</v>
      </c>
    </row>
    <row r="4415" spans="12:13">
      <c r="L4415">
        <v>11440</v>
      </c>
      <c r="M4415">
        <f t="shared" si="78"/>
        <v>440</v>
      </c>
    </row>
    <row r="4416" spans="12:13">
      <c r="L4416">
        <v>11344</v>
      </c>
      <c r="M4416">
        <f t="shared" si="78"/>
        <v>344</v>
      </c>
    </row>
    <row r="4417" spans="12:13">
      <c r="L4417">
        <v>11396</v>
      </c>
      <c r="M4417">
        <f t="shared" si="78"/>
        <v>396</v>
      </c>
    </row>
    <row r="4418" spans="12:13">
      <c r="L4418">
        <v>11360</v>
      </c>
      <c r="M4418">
        <f t="shared" si="78"/>
        <v>360</v>
      </c>
    </row>
    <row r="4419" spans="12:13">
      <c r="L4419">
        <v>11396</v>
      </c>
      <c r="M4419">
        <f t="shared" si="78"/>
        <v>396</v>
      </c>
    </row>
    <row r="4420" spans="12:13">
      <c r="L4420">
        <v>11352</v>
      </c>
      <c r="M4420">
        <f t="shared" si="78"/>
        <v>352</v>
      </c>
    </row>
    <row r="4421" spans="12:13">
      <c r="L4421">
        <v>11420</v>
      </c>
      <c r="M4421">
        <f t="shared" si="78"/>
        <v>420</v>
      </c>
    </row>
    <row r="4422" spans="12:13">
      <c r="L4422">
        <v>11408</v>
      </c>
      <c r="M4422">
        <f t="shared" si="78"/>
        <v>408</v>
      </c>
    </row>
    <row r="4423" spans="12:13">
      <c r="L4423">
        <v>11420</v>
      </c>
      <c r="M4423">
        <f t="shared" si="78"/>
        <v>420</v>
      </c>
    </row>
    <row r="4424" spans="12:13">
      <c r="L4424">
        <v>11400</v>
      </c>
      <c r="M4424">
        <f t="shared" si="78"/>
        <v>400</v>
      </c>
    </row>
    <row r="4425" spans="12:13">
      <c r="L4425">
        <v>11424</v>
      </c>
      <c r="M4425">
        <f t="shared" si="78"/>
        <v>424</v>
      </c>
    </row>
    <row r="4426" spans="12:13">
      <c r="L4426">
        <v>11372</v>
      </c>
      <c r="M4426">
        <f t="shared" si="78"/>
        <v>372</v>
      </c>
    </row>
    <row r="4427" spans="12:13">
      <c r="L4427">
        <v>11424</v>
      </c>
      <c r="M4427">
        <f t="shared" si="78"/>
        <v>424</v>
      </c>
    </row>
    <row r="4428" spans="12:13">
      <c r="L4428">
        <v>11364</v>
      </c>
      <c r="M4428">
        <f t="shared" ref="M4428:M4435" si="79">L4428-11000</f>
        <v>364</v>
      </c>
    </row>
    <row r="4429" spans="12:13">
      <c r="L4429">
        <v>11440</v>
      </c>
      <c r="M4429">
        <f t="shared" si="79"/>
        <v>440</v>
      </c>
    </row>
    <row r="4430" spans="12:13">
      <c r="L4430">
        <v>11356</v>
      </c>
      <c r="M4430">
        <f t="shared" si="79"/>
        <v>356</v>
      </c>
    </row>
    <row r="4431" spans="12:13">
      <c r="L4431">
        <v>11452</v>
      </c>
      <c r="M4431">
        <f t="shared" si="79"/>
        <v>452</v>
      </c>
    </row>
    <row r="4432" spans="12:13">
      <c r="L4432">
        <v>11376</v>
      </c>
      <c r="M4432">
        <f t="shared" si="79"/>
        <v>376</v>
      </c>
    </row>
    <row r="4433" spans="12:13">
      <c r="L4433">
        <v>11416</v>
      </c>
      <c r="M4433">
        <f t="shared" si="79"/>
        <v>416</v>
      </c>
    </row>
    <row r="4434" spans="12:13">
      <c r="L4434">
        <v>11396</v>
      </c>
      <c r="M4434">
        <f t="shared" si="79"/>
        <v>396</v>
      </c>
    </row>
    <row r="4435" spans="12:13">
      <c r="L4435">
        <v>11456</v>
      </c>
      <c r="M4435">
        <f t="shared" si="79"/>
        <v>456</v>
      </c>
    </row>
    <row r="4436" spans="12:13">
      <c r="L4436">
        <v>11384</v>
      </c>
      <c r="M4436">
        <f>L4436-11000</f>
        <v>384</v>
      </c>
    </row>
    <row r="4437" spans="12:13">
      <c r="L4437">
        <v>11428</v>
      </c>
      <c r="M4437">
        <f t="shared" ref="M4437:M4500" si="80">L4437-11000</f>
        <v>428</v>
      </c>
    </row>
    <row r="4438" spans="12:13">
      <c r="L4438">
        <v>11332</v>
      </c>
      <c r="M4438">
        <f t="shared" si="80"/>
        <v>332</v>
      </c>
    </row>
    <row r="4439" spans="12:13">
      <c r="L4439">
        <v>11424</v>
      </c>
      <c r="M4439">
        <f t="shared" si="80"/>
        <v>424</v>
      </c>
    </row>
    <row r="4440" spans="12:13">
      <c r="L4440">
        <v>11404</v>
      </c>
      <c r="M4440">
        <f t="shared" si="80"/>
        <v>404</v>
      </c>
    </row>
    <row r="4441" spans="12:13">
      <c r="L4441">
        <v>11428</v>
      </c>
      <c r="M4441">
        <f t="shared" si="80"/>
        <v>428</v>
      </c>
    </row>
    <row r="4442" spans="12:13">
      <c r="L4442">
        <v>11380</v>
      </c>
      <c r="M4442">
        <f t="shared" si="80"/>
        <v>380</v>
      </c>
    </row>
    <row r="4443" spans="12:13">
      <c r="L4443">
        <v>11432</v>
      </c>
      <c r="M4443">
        <f t="shared" si="80"/>
        <v>432</v>
      </c>
    </row>
    <row r="4444" spans="12:13">
      <c r="L4444">
        <v>11384</v>
      </c>
      <c r="M4444">
        <f t="shared" si="80"/>
        <v>384</v>
      </c>
    </row>
    <row r="4445" spans="12:13">
      <c r="L4445">
        <v>11428</v>
      </c>
      <c r="M4445">
        <f t="shared" si="80"/>
        <v>428</v>
      </c>
    </row>
    <row r="4446" spans="12:13">
      <c r="L4446">
        <v>11408</v>
      </c>
      <c r="M4446">
        <f t="shared" si="80"/>
        <v>408</v>
      </c>
    </row>
    <row r="4447" spans="12:13">
      <c r="L4447">
        <v>11428</v>
      </c>
      <c r="M4447">
        <f t="shared" si="80"/>
        <v>428</v>
      </c>
    </row>
    <row r="4448" spans="12:13">
      <c r="L4448">
        <v>11364</v>
      </c>
      <c r="M4448">
        <f t="shared" si="80"/>
        <v>364</v>
      </c>
    </row>
    <row r="4449" spans="12:13">
      <c r="L4449">
        <v>11420</v>
      </c>
      <c r="M4449">
        <f t="shared" si="80"/>
        <v>420</v>
      </c>
    </row>
    <row r="4450" spans="12:13">
      <c r="L4450">
        <v>11376</v>
      </c>
      <c r="M4450">
        <f t="shared" si="80"/>
        <v>376</v>
      </c>
    </row>
    <row r="4451" spans="12:13">
      <c r="L4451">
        <v>11468</v>
      </c>
      <c r="M4451">
        <f t="shared" si="80"/>
        <v>468</v>
      </c>
    </row>
    <row r="4452" spans="12:13">
      <c r="L4452">
        <v>11364</v>
      </c>
      <c r="M4452">
        <f t="shared" si="80"/>
        <v>364</v>
      </c>
    </row>
    <row r="4453" spans="12:13">
      <c r="L4453">
        <v>11424</v>
      </c>
      <c r="M4453">
        <f t="shared" si="80"/>
        <v>424</v>
      </c>
    </row>
    <row r="4454" spans="12:13">
      <c r="L4454">
        <v>11372</v>
      </c>
      <c r="M4454">
        <f t="shared" si="80"/>
        <v>372</v>
      </c>
    </row>
    <row r="4455" spans="12:13">
      <c r="L4455">
        <v>11416</v>
      </c>
      <c r="M4455">
        <f t="shared" si="80"/>
        <v>416</v>
      </c>
    </row>
    <row r="4456" spans="12:13">
      <c r="L4456">
        <v>11420</v>
      </c>
      <c r="M4456">
        <f t="shared" si="80"/>
        <v>420</v>
      </c>
    </row>
    <row r="4457" spans="12:13">
      <c r="L4457">
        <v>11448</v>
      </c>
      <c r="M4457">
        <f t="shared" si="80"/>
        <v>448</v>
      </c>
    </row>
    <row r="4458" spans="12:13">
      <c r="L4458">
        <v>11384</v>
      </c>
      <c r="M4458">
        <f t="shared" si="80"/>
        <v>384</v>
      </c>
    </row>
    <row r="4459" spans="12:13">
      <c r="L4459">
        <v>11432</v>
      </c>
      <c r="M4459">
        <f t="shared" si="80"/>
        <v>432</v>
      </c>
    </row>
    <row r="4460" spans="12:13">
      <c r="L4460">
        <v>11408</v>
      </c>
      <c r="M4460">
        <f t="shared" si="80"/>
        <v>408</v>
      </c>
    </row>
    <row r="4461" spans="12:13">
      <c r="L4461">
        <v>11396</v>
      </c>
      <c r="M4461">
        <f t="shared" si="80"/>
        <v>396</v>
      </c>
    </row>
    <row r="4462" spans="12:13">
      <c r="L4462">
        <v>11392</v>
      </c>
      <c r="M4462">
        <f t="shared" si="80"/>
        <v>392</v>
      </c>
    </row>
    <row r="4463" spans="12:13">
      <c r="L4463">
        <v>11492</v>
      </c>
      <c r="M4463">
        <f t="shared" si="80"/>
        <v>492</v>
      </c>
    </row>
    <row r="4464" spans="12:13">
      <c r="L4464">
        <v>11504</v>
      </c>
      <c r="M4464">
        <f t="shared" si="80"/>
        <v>504</v>
      </c>
    </row>
    <row r="4465" spans="12:13">
      <c r="L4465">
        <v>11600</v>
      </c>
      <c r="M4465">
        <f t="shared" si="80"/>
        <v>600</v>
      </c>
    </row>
    <row r="4466" spans="12:13">
      <c r="L4466">
        <v>11620</v>
      </c>
      <c r="M4466">
        <f t="shared" si="80"/>
        <v>620</v>
      </c>
    </row>
    <row r="4467" spans="12:13">
      <c r="L4467">
        <v>11708</v>
      </c>
      <c r="M4467">
        <f t="shared" si="80"/>
        <v>708</v>
      </c>
    </row>
    <row r="4468" spans="12:13">
      <c r="L4468">
        <v>11616</v>
      </c>
      <c r="M4468">
        <f t="shared" si="80"/>
        <v>616</v>
      </c>
    </row>
    <row r="4469" spans="12:13">
      <c r="L4469">
        <v>11724</v>
      </c>
      <c r="M4469">
        <f t="shared" si="80"/>
        <v>724</v>
      </c>
    </row>
    <row r="4470" spans="12:13">
      <c r="L4470">
        <v>11656</v>
      </c>
      <c r="M4470">
        <f t="shared" si="80"/>
        <v>656</v>
      </c>
    </row>
    <row r="4471" spans="12:13">
      <c r="L4471">
        <v>11700</v>
      </c>
      <c r="M4471">
        <f t="shared" si="80"/>
        <v>700</v>
      </c>
    </row>
    <row r="4472" spans="12:13">
      <c r="L4472">
        <v>11572</v>
      </c>
      <c r="M4472">
        <f t="shared" si="80"/>
        <v>572</v>
      </c>
    </row>
    <row r="4473" spans="12:13">
      <c r="L4473">
        <v>11640</v>
      </c>
      <c r="M4473">
        <f t="shared" si="80"/>
        <v>640</v>
      </c>
    </row>
    <row r="4474" spans="12:13">
      <c r="L4474">
        <v>11580</v>
      </c>
      <c r="M4474">
        <f t="shared" si="80"/>
        <v>580</v>
      </c>
    </row>
    <row r="4475" spans="12:13">
      <c r="L4475">
        <v>11584</v>
      </c>
      <c r="M4475">
        <f t="shared" si="80"/>
        <v>584</v>
      </c>
    </row>
    <row r="4476" spans="12:13">
      <c r="L4476">
        <v>11532</v>
      </c>
      <c r="M4476">
        <f t="shared" si="80"/>
        <v>532</v>
      </c>
    </row>
    <row r="4477" spans="12:13">
      <c r="L4477">
        <v>11536</v>
      </c>
      <c r="M4477">
        <f t="shared" si="80"/>
        <v>536</v>
      </c>
    </row>
    <row r="4478" spans="12:13">
      <c r="L4478">
        <v>11544</v>
      </c>
      <c r="M4478">
        <f t="shared" si="80"/>
        <v>544</v>
      </c>
    </row>
    <row r="4479" spans="12:13">
      <c r="L4479">
        <v>11532</v>
      </c>
      <c r="M4479">
        <f t="shared" si="80"/>
        <v>532</v>
      </c>
    </row>
    <row r="4480" spans="12:13">
      <c r="L4480">
        <v>11488</v>
      </c>
      <c r="M4480">
        <f t="shared" si="80"/>
        <v>488</v>
      </c>
    </row>
    <row r="4481" spans="12:13">
      <c r="L4481">
        <v>11544</v>
      </c>
      <c r="M4481">
        <f t="shared" si="80"/>
        <v>544</v>
      </c>
    </row>
    <row r="4482" spans="12:13">
      <c r="L4482">
        <v>11412</v>
      </c>
      <c r="M4482">
        <f t="shared" si="80"/>
        <v>412</v>
      </c>
    </row>
    <row r="4483" spans="12:13">
      <c r="L4483">
        <v>11476</v>
      </c>
      <c r="M4483">
        <f t="shared" si="80"/>
        <v>476</v>
      </c>
    </row>
    <row r="4484" spans="12:13">
      <c r="L4484">
        <v>11400</v>
      </c>
      <c r="M4484">
        <f t="shared" si="80"/>
        <v>400</v>
      </c>
    </row>
    <row r="4485" spans="12:13">
      <c r="L4485">
        <v>11448</v>
      </c>
      <c r="M4485">
        <f t="shared" si="80"/>
        <v>448</v>
      </c>
    </row>
    <row r="4486" spans="12:13">
      <c r="L4486">
        <v>11380</v>
      </c>
      <c r="M4486">
        <f t="shared" si="80"/>
        <v>380</v>
      </c>
    </row>
    <row r="4487" spans="12:13">
      <c r="L4487">
        <v>11472</v>
      </c>
      <c r="M4487">
        <f t="shared" si="80"/>
        <v>472</v>
      </c>
    </row>
    <row r="4488" spans="12:13">
      <c r="L4488">
        <v>11372</v>
      </c>
      <c r="M4488">
        <f t="shared" si="80"/>
        <v>372</v>
      </c>
    </row>
    <row r="4489" spans="12:13">
      <c r="L4489">
        <v>11448</v>
      </c>
      <c r="M4489">
        <f t="shared" si="80"/>
        <v>448</v>
      </c>
    </row>
    <row r="4490" spans="12:13">
      <c r="L4490">
        <v>11388</v>
      </c>
      <c r="M4490">
        <f t="shared" si="80"/>
        <v>388</v>
      </c>
    </row>
    <row r="4491" spans="12:13">
      <c r="L4491">
        <v>11456</v>
      </c>
      <c r="M4491">
        <f t="shared" si="80"/>
        <v>456</v>
      </c>
    </row>
    <row r="4492" spans="12:13">
      <c r="L4492">
        <v>11408</v>
      </c>
      <c r="M4492">
        <f t="shared" si="80"/>
        <v>408</v>
      </c>
    </row>
    <row r="4493" spans="12:13">
      <c r="L4493">
        <v>11444</v>
      </c>
      <c r="M4493">
        <f t="shared" si="80"/>
        <v>444</v>
      </c>
    </row>
    <row r="4494" spans="12:13">
      <c r="L4494">
        <v>11412</v>
      </c>
      <c r="M4494">
        <f t="shared" si="80"/>
        <v>412</v>
      </c>
    </row>
    <row r="4495" spans="12:13">
      <c r="L4495">
        <v>11472</v>
      </c>
      <c r="M4495">
        <f t="shared" si="80"/>
        <v>472</v>
      </c>
    </row>
    <row r="4496" spans="12:13">
      <c r="L4496">
        <v>11424</v>
      </c>
      <c r="M4496">
        <f t="shared" si="80"/>
        <v>424</v>
      </c>
    </row>
    <row r="4497" spans="12:13">
      <c r="L4497">
        <v>11452</v>
      </c>
      <c r="M4497">
        <f t="shared" si="80"/>
        <v>452</v>
      </c>
    </row>
    <row r="4498" spans="12:13">
      <c r="L4498">
        <v>11396</v>
      </c>
      <c r="M4498">
        <f t="shared" si="80"/>
        <v>396</v>
      </c>
    </row>
    <row r="4499" spans="12:13">
      <c r="L4499">
        <v>11440</v>
      </c>
      <c r="M4499">
        <f t="shared" si="80"/>
        <v>440</v>
      </c>
    </row>
    <row r="4500" spans="12:13">
      <c r="L4500">
        <v>11356</v>
      </c>
      <c r="M4500">
        <f t="shared" si="80"/>
        <v>356</v>
      </c>
    </row>
    <row r="4501" spans="12:13">
      <c r="L4501">
        <v>11428</v>
      </c>
      <c r="M4501">
        <f t="shared" ref="M4501:M4564" si="81">L4501-11000</f>
        <v>428</v>
      </c>
    </row>
    <row r="4502" spans="12:13">
      <c r="L4502">
        <v>11376</v>
      </c>
      <c r="M4502">
        <f t="shared" si="81"/>
        <v>376</v>
      </c>
    </row>
    <row r="4503" spans="12:13">
      <c r="L4503">
        <v>11452</v>
      </c>
      <c r="M4503">
        <f t="shared" si="81"/>
        <v>452</v>
      </c>
    </row>
    <row r="4504" spans="12:13">
      <c r="L4504">
        <v>11392</v>
      </c>
      <c r="M4504">
        <f t="shared" si="81"/>
        <v>392</v>
      </c>
    </row>
    <row r="4505" spans="12:13">
      <c r="L4505">
        <v>11440</v>
      </c>
      <c r="M4505">
        <f t="shared" si="81"/>
        <v>440</v>
      </c>
    </row>
    <row r="4506" spans="12:13">
      <c r="L4506">
        <v>11360</v>
      </c>
      <c r="M4506">
        <f t="shared" si="81"/>
        <v>360</v>
      </c>
    </row>
    <row r="4507" spans="12:13">
      <c r="L4507">
        <v>11456</v>
      </c>
      <c r="M4507">
        <f t="shared" si="81"/>
        <v>456</v>
      </c>
    </row>
    <row r="4508" spans="12:13">
      <c r="L4508">
        <v>11340</v>
      </c>
      <c r="M4508">
        <f t="shared" si="81"/>
        <v>340</v>
      </c>
    </row>
    <row r="4509" spans="12:13">
      <c r="L4509">
        <v>11464</v>
      </c>
      <c r="M4509">
        <f t="shared" si="81"/>
        <v>464</v>
      </c>
    </row>
    <row r="4510" spans="12:13">
      <c r="L4510">
        <v>11364</v>
      </c>
      <c r="M4510">
        <f t="shared" si="81"/>
        <v>364</v>
      </c>
    </row>
    <row r="4511" spans="12:13">
      <c r="L4511">
        <v>11428</v>
      </c>
      <c r="M4511">
        <f t="shared" si="81"/>
        <v>428</v>
      </c>
    </row>
    <row r="4512" spans="12:13">
      <c r="L4512">
        <v>11404</v>
      </c>
      <c r="M4512">
        <f t="shared" si="81"/>
        <v>404</v>
      </c>
    </row>
    <row r="4513" spans="12:13">
      <c r="L4513">
        <v>11436</v>
      </c>
      <c r="M4513">
        <f t="shared" si="81"/>
        <v>436</v>
      </c>
    </row>
    <row r="4514" spans="12:13">
      <c r="L4514">
        <v>11404</v>
      </c>
      <c r="M4514">
        <f t="shared" si="81"/>
        <v>404</v>
      </c>
    </row>
    <row r="4515" spans="12:13">
      <c r="L4515">
        <v>11416</v>
      </c>
      <c r="M4515">
        <f t="shared" si="81"/>
        <v>416</v>
      </c>
    </row>
    <row r="4516" spans="12:13">
      <c r="L4516">
        <v>11368</v>
      </c>
      <c r="M4516">
        <f t="shared" si="81"/>
        <v>368</v>
      </c>
    </row>
    <row r="4517" spans="12:13">
      <c r="L4517">
        <v>11472</v>
      </c>
      <c r="M4517">
        <f t="shared" si="81"/>
        <v>472</v>
      </c>
    </row>
    <row r="4518" spans="12:13">
      <c r="L4518">
        <v>11348</v>
      </c>
      <c r="M4518">
        <f t="shared" si="81"/>
        <v>348</v>
      </c>
    </row>
    <row r="4519" spans="12:13">
      <c r="L4519">
        <v>11468</v>
      </c>
      <c r="M4519">
        <f t="shared" si="81"/>
        <v>468</v>
      </c>
    </row>
    <row r="4520" spans="12:13">
      <c r="L4520">
        <v>11360</v>
      </c>
      <c r="M4520">
        <f t="shared" si="81"/>
        <v>360</v>
      </c>
    </row>
    <row r="4521" spans="12:13">
      <c r="L4521">
        <v>11400</v>
      </c>
      <c r="M4521">
        <f t="shared" si="81"/>
        <v>400</v>
      </c>
    </row>
    <row r="4522" spans="12:13">
      <c r="L4522">
        <v>11364</v>
      </c>
      <c r="M4522">
        <f t="shared" si="81"/>
        <v>364</v>
      </c>
    </row>
    <row r="4523" spans="12:13">
      <c r="L4523">
        <v>11448</v>
      </c>
      <c r="M4523">
        <f t="shared" si="81"/>
        <v>448</v>
      </c>
    </row>
    <row r="4524" spans="12:13">
      <c r="L4524">
        <v>11352</v>
      </c>
      <c r="M4524">
        <f t="shared" si="81"/>
        <v>352</v>
      </c>
    </row>
    <row r="4525" spans="12:13">
      <c r="L4525">
        <v>11400</v>
      </c>
      <c r="M4525">
        <f t="shared" si="81"/>
        <v>400</v>
      </c>
    </row>
    <row r="4526" spans="12:13">
      <c r="L4526">
        <v>11392</v>
      </c>
      <c r="M4526">
        <f t="shared" si="81"/>
        <v>392</v>
      </c>
    </row>
    <row r="4527" spans="12:13">
      <c r="L4527">
        <v>11428</v>
      </c>
      <c r="M4527">
        <f t="shared" si="81"/>
        <v>428</v>
      </c>
    </row>
    <row r="4528" spans="12:13">
      <c r="L4528">
        <v>11380</v>
      </c>
      <c r="M4528">
        <f t="shared" si="81"/>
        <v>380</v>
      </c>
    </row>
    <row r="4529" spans="12:13">
      <c r="L4529" t="s">
        <v>737</v>
      </c>
      <c r="M4529" t="e">
        <f t="shared" si="81"/>
        <v>#VALUE!</v>
      </c>
    </row>
    <row r="4530" spans="12:13">
      <c r="M4530">
        <f t="shared" si="81"/>
        <v>-11000</v>
      </c>
    </row>
    <row r="4531" spans="12:13">
      <c r="L4531">
        <v>11420</v>
      </c>
      <c r="M4531">
        <f t="shared" si="81"/>
        <v>420</v>
      </c>
    </row>
    <row r="4532" spans="12:13">
      <c r="L4532">
        <v>11344</v>
      </c>
      <c r="M4532">
        <f t="shared" si="81"/>
        <v>344</v>
      </c>
    </row>
    <row r="4533" spans="12:13">
      <c r="L4533">
        <v>11420</v>
      </c>
      <c r="M4533">
        <f t="shared" si="81"/>
        <v>420</v>
      </c>
    </row>
    <row r="4534" spans="12:13">
      <c r="L4534">
        <v>11396</v>
      </c>
      <c r="M4534">
        <f t="shared" si="81"/>
        <v>396</v>
      </c>
    </row>
    <row r="4535" spans="12:13">
      <c r="L4535">
        <v>11440</v>
      </c>
      <c r="M4535">
        <f t="shared" si="81"/>
        <v>440</v>
      </c>
    </row>
    <row r="4536" spans="12:13">
      <c r="L4536">
        <v>11384</v>
      </c>
      <c r="M4536">
        <f t="shared" si="81"/>
        <v>384</v>
      </c>
    </row>
    <row r="4537" spans="12:13">
      <c r="L4537">
        <v>11408</v>
      </c>
      <c r="M4537">
        <f t="shared" si="81"/>
        <v>408</v>
      </c>
    </row>
    <row r="4538" spans="12:13">
      <c r="L4538">
        <v>11368</v>
      </c>
      <c r="M4538">
        <f t="shared" si="81"/>
        <v>368</v>
      </c>
    </row>
    <row r="4539" spans="12:13">
      <c r="L4539">
        <v>11420</v>
      </c>
      <c r="M4539">
        <f t="shared" si="81"/>
        <v>420</v>
      </c>
    </row>
    <row r="4540" spans="12:13">
      <c r="L4540">
        <v>11368</v>
      </c>
      <c r="M4540">
        <f t="shared" si="81"/>
        <v>368</v>
      </c>
    </row>
    <row r="4541" spans="12:13">
      <c r="L4541">
        <v>11424</v>
      </c>
      <c r="M4541">
        <f t="shared" si="81"/>
        <v>424</v>
      </c>
    </row>
    <row r="4542" spans="12:13">
      <c r="L4542">
        <v>11372</v>
      </c>
      <c r="M4542">
        <f t="shared" si="81"/>
        <v>372</v>
      </c>
    </row>
    <row r="4543" spans="12:13">
      <c r="L4543">
        <v>11464</v>
      </c>
      <c r="M4543">
        <f t="shared" si="81"/>
        <v>464</v>
      </c>
    </row>
    <row r="4544" spans="12:13">
      <c r="L4544">
        <v>11364</v>
      </c>
      <c r="M4544">
        <f t="shared" si="81"/>
        <v>364</v>
      </c>
    </row>
    <row r="4545" spans="12:13">
      <c r="L4545">
        <v>11424</v>
      </c>
      <c r="M4545">
        <f t="shared" si="81"/>
        <v>424</v>
      </c>
    </row>
    <row r="4546" spans="12:13">
      <c r="L4546">
        <v>11360</v>
      </c>
      <c r="M4546">
        <f t="shared" si="81"/>
        <v>360</v>
      </c>
    </row>
    <row r="4547" spans="12:13">
      <c r="L4547">
        <v>11408</v>
      </c>
      <c r="M4547">
        <f t="shared" si="81"/>
        <v>408</v>
      </c>
    </row>
    <row r="4548" spans="12:13">
      <c r="L4548">
        <v>11368</v>
      </c>
      <c r="M4548">
        <f t="shared" si="81"/>
        <v>368</v>
      </c>
    </row>
    <row r="4549" spans="12:13">
      <c r="L4549">
        <v>11416</v>
      </c>
      <c r="M4549">
        <f t="shared" si="81"/>
        <v>416</v>
      </c>
    </row>
    <row r="4550" spans="12:13">
      <c r="L4550">
        <v>11380</v>
      </c>
      <c r="M4550">
        <f t="shared" si="81"/>
        <v>380</v>
      </c>
    </row>
    <row r="4551" spans="12:13">
      <c r="L4551">
        <v>11380</v>
      </c>
      <c r="M4551">
        <f t="shared" si="81"/>
        <v>380</v>
      </c>
    </row>
    <row r="4552" spans="12:13">
      <c r="L4552">
        <v>11396</v>
      </c>
      <c r="M4552">
        <f t="shared" si="81"/>
        <v>396</v>
      </c>
    </row>
    <row r="4553" spans="12:13">
      <c r="L4553">
        <v>11444</v>
      </c>
      <c r="M4553">
        <f t="shared" si="81"/>
        <v>444</v>
      </c>
    </row>
    <row r="4554" spans="12:13">
      <c r="L4554">
        <v>11364</v>
      </c>
      <c r="M4554">
        <f t="shared" si="81"/>
        <v>364</v>
      </c>
    </row>
    <row r="4555" spans="12:13">
      <c r="L4555">
        <v>11444</v>
      </c>
      <c r="M4555">
        <f t="shared" si="81"/>
        <v>444</v>
      </c>
    </row>
    <row r="4556" spans="12:13">
      <c r="L4556">
        <v>11372</v>
      </c>
      <c r="M4556">
        <f t="shared" si="81"/>
        <v>372</v>
      </c>
    </row>
    <row r="4557" spans="12:13">
      <c r="L4557">
        <v>11452</v>
      </c>
      <c r="M4557">
        <f t="shared" si="81"/>
        <v>452</v>
      </c>
    </row>
    <row r="4558" spans="12:13">
      <c r="L4558">
        <v>11376</v>
      </c>
      <c r="M4558">
        <f t="shared" si="81"/>
        <v>376</v>
      </c>
    </row>
    <row r="4559" spans="12:13">
      <c r="L4559">
        <v>11428</v>
      </c>
      <c r="M4559">
        <f t="shared" si="81"/>
        <v>428</v>
      </c>
    </row>
    <row r="4560" spans="12:13">
      <c r="L4560">
        <v>11408</v>
      </c>
      <c r="M4560">
        <f t="shared" si="81"/>
        <v>408</v>
      </c>
    </row>
    <row r="4561" spans="12:13">
      <c r="L4561">
        <v>11432</v>
      </c>
      <c r="M4561">
        <f t="shared" si="81"/>
        <v>432</v>
      </c>
    </row>
    <row r="4562" spans="12:13">
      <c r="L4562">
        <v>11388</v>
      </c>
      <c r="M4562">
        <f t="shared" si="81"/>
        <v>388</v>
      </c>
    </row>
    <row r="4563" spans="12:13">
      <c r="L4563">
        <v>11444</v>
      </c>
      <c r="M4563">
        <f t="shared" si="81"/>
        <v>444</v>
      </c>
    </row>
    <row r="4564" spans="12:13">
      <c r="L4564">
        <v>11384</v>
      </c>
      <c r="M4564">
        <f t="shared" si="81"/>
        <v>384</v>
      </c>
    </row>
    <row r="4565" spans="12:13">
      <c r="L4565">
        <v>11452</v>
      </c>
      <c r="M4565">
        <f t="shared" ref="M4565:M4628" si="82">L4565-11000</f>
        <v>452</v>
      </c>
    </row>
    <row r="4566" spans="12:13">
      <c r="L4566">
        <v>11376</v>
      </c>
      <c r="M4566">
        <f t="shared" si="82"/>
        <v>376</v>
      </c>
    </row>
    <row r="4567" spans="12:13">
      <c r="L4567">
        <v>11420</v>
      </c>
      <c r="M4567">
        <f t="shared" si="82"/>
        <v>420</v>
      </c>
    </row>
    <row r="4568" spans="12:13">
      <c r="L4568">
        <v>11388</v>
      </c>
      <c r="M4568">
        <f t="shared" si="82"/>
        <v>388</v>
      </c>
    </row>
    <row r="4569" spans="12:13">
      <c r="L4569">
        <v>11444</v>
      </c>
      <c r="M4569">
        <f t="shared" si="82"/>
        <v>444</v>
      </c>
    </row>
    <row r="4570" spans="12:13">
      <c r="L4570">
        <v>11356</v>
      </c>
      <c r="M4570">
        <f t="shared" si="82"/>
        <v>356</v>
      </c>
    </row>
    <row r="4571" spans="12:13">
      <c r="L4571">
        <v>11408</v>
      </c>
      <c r="M4571">
        <f t="shared" si="82"/>
        <v>408</v>
      </c>
    </row>
    <row r="4572" spans="12:13">
      <c r="L4572">
        <v>11384</v>
      </c>
      <c r="M4572">
        <f t="shared" si="82"/>
        <v>384</v>
      </c>
    </row>
    <row r="4573" spans="12:13">
      <c r="L4573">
        <v>11440</v>
      </c>
      <c r="M4573">
        <f t="shared" si="82"/>
        <v>440</v>
      </c>
    </row>
    <row r="4574" spans="12:13">
      <c r="L4574">
        <v>11360</v>
      </c>
      <c r="M4574">
        <f t="shared" si="82"/>
        <v>360</v>
      </c>
    </row>
    <row r="4575" spans="12:13">
      <c r="L4575">
        <v>11392</v>
      </c>
      <c r="M4575">
        <f t="shared" si="82"/>
        <v>392</v>
      </c>
    </row>
    <row r="4576" spans="12:13">
      <c r="L4576">
        <v>11368</v>
      </c>
      <c r="M4576">
        <f t="shared" si="82"/>
        <v>368</v>
      </c>
    </row>
    <row r="4577" spans="12:13">
      <c r="L4577">
        <v>11416</v>
      </c>
      <c r="M4577">
        <f t="shared" si="82"/>
        <v>416</v>
      </c>
    </row>
    <row r="4578" spans="12:13">
      <c r="L4578">
        <v>11376</v>
      </c>
      <c r="M4578">
        <f t="shared" si="82"/>
        <v>376</v>
      </c>
    </row>
    <row r="4579" spans="12:13">
      <c r="L4579">
        <v>11404</v>
      </c>
      <c r="M4579">
        <f t="shared" si="82"/>
        <v>404</v>
      </c>
    </row>
    <row r="4580" spans="12:13">
      <c r="L4580">
        <v>11356</v>
      </c>
      <c r="M4580">
        <f t="shared" si="82"/>
        <v>356</v>
      </c>
    </row>
    <row r="4581" spans="12:13">
      <c r="L4581">
        <v>11432</v>
      </c>
      <c r="M4581">
        <f t="shared" si="82"/>
        <v>432</v>
      </c>
    </row>
    <row r="4582" spans="12:13">
      <c r="L4582">
        <v>11360</v>
      </c>
      <c r="M4582">
        <f t="shared" si="82"/>
        <v>360</v>
      </c>
    </row>
    <row r="4583" spans="12:13">
      <c r="L4583">
        <v>11412</v>
      </c>
      <c r="M4583">
        <f t="shared" si="82"/>
        <v>412</v>
      </c>
    </row>
    <row r="4584" spans="12:13">
      <c r="L4584">
        <v>11384</v>
      </c>
      <c r="M4584">
        <f t="shared" si="82"/>
        <v>384</v>
      </c>
    </row>
    <row r="4585" spans="12:13">
      <c r="L4585">
        <v>11460</v>
      </c>
      <c r="M4585">
        <f t="shared" si="82"/>
        <v>460</v>
      </c>
    </row>
    <row r="4586" spans="12:13">
      <c r="L4586">
        <v>11404</v>
      </c>
      <c r="M4586">
        <f t="shared" si="82"/>
        <v>404</v>
      </c>
    </row>
    <row r="4587" spans="12:13">
      <c r="L4587">
        <v>11428</v>
      </c>
      <c r="M4587">
        <f t="shared" si="82"/>
        <v>428</v>
      </c>
    </row>
    <row r="4588" spans="12:13">
      <c r="L4588">
        <v>11396</v>
      </c>
      <c r="M4588">
        <f t="shared" si="82"/>
        <v>396</v>
      </c>
    </row>
    <row r="4589" spans="12:13">
      <c r="L4589">
        <v>11432</v>
      </c>
      <c r="M4589">
        <f t="shared" si="82"/>
        <v>432</v>
      </c>
    </row>
    <row r="4590" spans="12:13">
      <c r="L4590">
        <v>11424</v>
      </c>
      <c r="M4590">
        <f t="shared" si="82"/>
        <v>424</v>
      </c>
    </row>
    <row r="4591" spans="12:13">
      <c r="L4591">
        <v>11420</v>
      </c>
      <c r="M4591">
        <f t="shared" si="82"/>
        <v>420</v>
      </c>
    </row>
    <row r="4592" spans="12:13">
      <c r="L4592">
        <v>11384</v>
      </c>
      <c r="M4592">
        <f t="shared" si="82"/>
        <v>384</v>
      </c>
    </row>
    <row r="4593" spans="12:13">
      <c r="L4593">
        <v>11452</v>
      </c>
      <c r="M4593">
        <f t="shared" si="82"/>
        <v>452</v>
      </c>
    </row>
    <row r="4594" spans="12:13">
      <c r="L4594">
        <v>11376</v>
      </c>
      <c r="M4594">
        <f t="shared" si="82"/>
        <v>376</v>
      </c>
    </row>
    <row r="4595" spans="12:13">
      <c r="L4595">
        <v>11420</v>
      </c>
      <c r="M4595">
        <f t="shared" si="82"/>
        <v>420</v>
      </c>
    </row>
    <row r="4596" spans="12:13">
      <c r="L4596">
        <v>11376</v>
      </c>
      <c r="M4596">
        <f t="shared" si="82"/>
        <v>376</v>
      </c>
    </row>
    <row r="4597" spans="12:13">
      <c r="L4597">
        <v>11436</v>
      </c>
      <c r="M4597">
        <f t="shared" si="82"/>
        <v>436</v>
      </c>
    </row>
    <row r="4598" spans="12:13">
      <c r="L4598">
        <v>11364</v>
      </c>
      <c r="M4598">
        <f t="shared" si="82"/>
        <v>364</v>
      </c>
    </row>
    <row r="4599" spans="12:13">
      <c r="L4599">
        <v>11392</v>
      </c>
      <c r="M4599">
        <f t="shared" si="82"/>
        <v>392</v>
      </c>
    </row>
    <row r="4600" spans="12:13">
      <c r="L4600">
        <v>11380</v>
      </c>
      <c r="M4600">
        <f t="shared" si="82"/>
        <v>380</v>
      </c>
    </row>
    <row r="4601" spans="12:13">
      <c r="L4601">
        <v>11428</v>
      </c>
      <c r="M4601">
        <f t="shared" si="82"/>
        <v>428</v>
      </c>
    </row>
    <row r="4602" spans="12:13">
      <c r="L4602">
        <v>11360</v>
      </c>
      <c r="M4602">
        <f t="shared" si="82"/>
        <v>360</v>
      </c>
    </row>
    <row r="4603" spans="12:13">
      <c r="L4603">
        <v>11444</v>
      </c>
      <c r="M4603">
        <f t="shared" si="82"/>
        <v>444</v>
      </c>
    </row>
    <row r="4604" spans="12:13">
      <c r="L4604">
        <v>11400</v>
      </c>
      <c r="M4604">
        <f t="shared" si="82"/>
        <v>400</v>
      </c>
    </row>
    <row r="4605" spans="12:13">
      <c r="L4605">
        <v>11448</v>
      </c>
      <c r="M4605">
        <f t="shared" si="82"/>
        <v>448</v>
      </c>
    </row>
    <row r="4606" spans="12:13">
      <c r="L4606">
        <v>11368</v>
      </c>
      <c r="M4606">
        <f t="shared" si="82"/>
        <v>368</v>
      </c>
    </row>
    <row r="4607" spans="12:13">
      <c r="L4607">
        <v>11460</v>
      </c>
      <c r="M4607">
        <f t="shared" si="82"/>
        <v>460</v>
      </c>
    </row>
    <row r="4608" spans="12:13">
      <c r="L4608">
        <v>11408</v>
      </c>
      <c r="M4608">
        <f t="shared" si="82"/>
        <v>408</v>
      </c>
    </row>
    <row r="4609" spans="12:13">
      <c r="L4609">
        <v>11452</v>
      </c>
      <c r="M4609">
        <f t="shared" si="82"/>
        <v>452</v>
      </c>
    </row>
    <row r="4610" spans="12:13">
      <c r="L4610">
        <v>11472</v>
      </c>
      <c r="M4610">
        <f t="shared" si="82"/>
        <v>472</v>
      </c>
    </row>
    <row r="4611" spans="12:13">
      <c r="L4611">
        <v>11644</v>
      </c>
      <c r="M4611">
        <f t="shared" si="82"/>
        <v>644</v>
      </c>
    </row>
    <row r="4612" spans="12:13">
      <c r="L4612">
        <v>11824</v>
      </c>
      <c r="M4612">
        <f t="shared" si="82"/>
        <v>824</v>
      </c>
    </row>
    <row r="4613" spans="12:13">
      <c r="L4613">
        <v>11976</v>
      </c>
      <c r="M4613">
        <f t="shared" si="82"/>
        <v>976</v>
      </c>
    </row>
    <row r="4614" spans="12:13">
      <c r="L4614">
        <v>12296</v>
      </c>
      <c r="M4614">
        <f t="shared" si="82"/>
        <v>1296</v>
      </c>
    </row>
    <row r="4615" spans="12:13">
      <c r="L4615">
        <v>12588</v>
      </c>
      <c r="M4615">
        <f t="shared" si="82"/>
        <v>1588</v>
      </c>
    </row>
    <row r="4616" spans="12:13">
      <c r="L4616">
        <v>12600</v>
      </c>
      <c r="M4616">
        <f t="shared" si="82"/>
        <v>1600</v>
      </c>
    </row>
    <row r="4617" spans="12:13">
      <c r="L4617">
        <v>12952</v>
      </c>
      <c r="M4617">
        <f t="shared" si="82"/>
        <v>1952</v>
      </c>
    </row>
    <row r="4618" spans="12:13">
      <c r="L4618">
        <v>12888</v>
      </c>
      <c r="M4618">
        <f t="shared" si="82"/>
        <v>1888</v>
      </c>
    </row>
    <row r="4619" spans="12:13">
      <c r="L4619">
        <v>13056</v>
      </c>
      <c r="M4619">
        <f t="shared" si="82"/>
        <v>2056</v>
      </c>
    </row>
    <row r="4620" spans="12:13">
      <c r="L4620">
        <v>13060</v>
      </c>
      <c r="M4620">
        <f t="shared" si="82"/>
        <v>2060</v>
      </c>
    </row>
    <row r="4621" spans="12:13">
      <c r="L4621">
        <v>13232</v>
      </c>
      <c r="M4621">
        <f t="shared" si="82"/>
        <v>2232</v>
      </c>
    </row>
    <row r="4622" spans="12:13">
      <c r="L4622">
        <v>13224</v>
      </c>
      <c r="M4622">
        <f t="shared" si="82"/>
        <v>2224</v>
      </c>
    </row>
    <row r="4623" spans="12:13">
      <c r="L4623">
        <v>13376</v>
      </c>
      <c r="M4623">
        <f t="shared" si="82"/>
        <v>2376</v>
      </c>
    </row>
    <row r="4624" spans="12:13">
      <c r="L4624">
        <v>13428</v>
      </c>
      <c r="M4624">
        <f t="shared" si="82"/>
        <v>2428</v>
      </c>
    </row>
    <row r="4625" spans="12:13">
      <c r="L4625">
        <v>13600</v>
      </c>
      <c r="M4625">
        <f t="shared" si="82"/>
        <v>2600</v>
      </c>
    </row>
    <row r="4626" spans="12:13">
      <c r="L4626">
        <v>13344</v>
      </c>
      <c r="M4626">
        <f t="shared" si="82"/>
        <v>2344</v>
      </c>
    </row>
    <row r="4627" spans="12:13">
      <c r="L4627">
        <v>13588</v>
      </c>
      <c r="M4627">
        <f t="shared" si="82"/>
        <v>2588</v>
      </c>
    </row>
    <row r="4628" spans="12:13">
      <c r="L4628">
        <v>13560</v>
      </c>
      <c r="M4628">
        <f t="shared" si="82"/>
        <v>2560</v>
      </c>
    </row>
    <row r="4629" spans="12:13">
      <c r="L4629">
        <v>13696</v>
      </c>
      <c r="M4629">
        <f t="shared" ref="M4629:M4665" si="83">L4629-11000</f>
        <v>2696</v>
      </c>
    </row>
    <row r="4630" spans="12:13">
      <c r="L4630">
        <v>13656</v>
      </c>
      <c r="M4630">
        <f t="shared" si="83"/>
        <v>2656</v>
      </c>
    </row>
    <row r="4631" spans="12:13">
      <c r="L4631">
        <v>13740</v>
      </c>
      <c r="M4631">
        <f t="shared" si="83"/>
        <v>2740</v>
      </c>
    </row>
    <row r="4632" spans="12:13">
      <c r="L4632">
        <v>13752</v>
      </c>
      <c r="M4632">
        <f t="shared" si="83"/>
        <v>2752</v>
      </c>
    </row>
    <row r="4633" spans="12:13">
      <c r="L4633">
        <v>13836</v>
      </c>
      <c r="M4633">
        <f t="shared" si="83"/>
        <v>2836</v>
      </c>
    </row>
    <row r="4634" spans="12:13">
      <c r="L4634">
        <v>13724</v>
      </c>
      <c r="M4634">
        <f t="shared" si="83"/>
        <v>2724</v>
      </c>
    </row>
    <row r="4635" spans="12:13">
      <c r="L4635">
        <v>13816</v>
      </c>
      <c r="M4635">
        <f t="shared" si="83"/>
        <v>2816</v>
      </c>
    </row>
    <row r="4636" spans="12:13">
      <c r="L4636">
        <v>13892</v>
      </c>
      <c r="M4636">
        <f t="shared" si="83"/>
        <v>2892</v>
      </c>
    </row>
    <row r="4637" spans="12:13">
      <c r="L4637">
        <v>13808</v>
      </c>
      <c r="M4637">
        <f t="shared" si="83"/>
        <v>2808</v>
      </c>
    </row>
    <row r="4638" spans="12:13">
      <c r="L4638">
        <v>13764</v>
      </c>
      <c r="M4638">
        <f t="shared" si="83"/>
        <v>2764</v>
      </c>
    </row>
    <row r="4639" spans="12:13">
      <c r="L4639">
        <v>13856</v>
      </c>
      <c r="M4639">
        <f t="shared" si="83"/>
        <v>2856</v>
      </c>
    </row>
    <row r="4640" spans="12:13">
      <c r="L4640">
        <v>13892</v>
      </c>
      <c r="M4640">
        <f t="shared" si="83"/>
        <v>2892</v>
      </c>
    </row>
    <row r="4641" spans="12:13">
      <c r="L4641">
        <v>13976</v>
      </c>
      <c r="M4641">
        <f t="shared" si="83"/>
        <v>2976</v>
      </c>
    </row>
    <row r="4642" spans="12:13">
      <c r="L4642">
        <v>13840</v>
      </c>
      <c r="M4642">
        <f t="shared" si="83"/>
        <v>2840</v>
      </c>
    </row>
    <row r="4643" spans="12:13">
      <c r="L4643">
        <v>13972</v>
      </c>
      <c r="M4643">
        <f t="shared" si="83"/>
        <v>2972</v>
      </c>
    </row>
    <row r="4644" spans="12:13">
      <c r="L4644">
        <v>13804</v>
      </c>
      <c r="M4644">
        <f t="shared" si="83"/>
        <v>2804</v>
      </c>
    </row>
    <row r="4645" spans="12:13">
      <c r="L4645">
        <v>14160</v>
      </c>
      <c r="M4645">
        <f t="shared" si="83"/>
        <v>3160</v>
      </c>
    </row>
    <row r="4646" spans="12:13">
      <c r="L4646">
        <v>13968</v>
      </c>
      <c r="M4646">
        <f t="shared" si="83"/>
        <v>2968</v>
      </c>
    </row>
    <row r="4647" spans="12:13">
      <c r="L4647">
        <v>13968</v>
      </c>
      <c r="M4647">
        <f t="shared" si="83"/>
        <v>2968</v>
      </c>
    </row>
    <row r="4648" spans="12:13">
      <c r="L4648">
        <v>13888</v>
      </c>
      <c r="M4648">
        <f t="shared" si="83"/>
        <v>2888</v>
      </c>
    </row>
    <row r="4649" spans="12:13">
      <c r="L4649">
        <v>13976</v>
      </c>
      <c r="M4649">
        <f t="shared" si="83"/>
        <v>2976</v>
      </c>
    </row>
    <row r="4650" spans="12:13">
      <c r="L4650">
        <v>13856</v>
      </c>
      <c r="M4650">
        <f t="shared" si="83"/>
        <v>2856</v>
      </c>
    </row>
    <row r="4651" spans="12:13">
      <c r="L4651">
        <v>13972</v>
      </c>
      <c r="M4651">
        <f t="shared" si="83"/>
        <v>2972</v>
      </c>
    </row>
    <row r="4652" spans="12:13">
      <c r="L4652">
        <v>13932</v>
      </c>
      <c r="M4652">
        <f t="shared" si="83"/>
        <v>2932</v>
      </c>
    </row>
    <row r="4653" spans="12:13">
      <c r="L4653">
        <v>14000</v>
      </c>
      <c r="M4653">
        <f t="shared" si="83"/>
        <v>3000</v>
      </c>
    </row>
    <row r="4654" spans="12:13">
      <c r="L4654">
        <v>13960</v>
      </c>
      <c r="M4654">
        <f t="shared" si="83"/>
        <v>2960</v>
      </c>
    </row>
    <row r="4655" spans="12:13">
      <c r="L4655">
        <v>13828</v>
      </c>
      <c r="M4655">
        <f t="shared" si="83"/>
        <v>2828</v>
      </c>
    </row>
    <row r="4656" spans="12:13">
      <c r="L4656">
        <v>13936</v>
      </c>
      <c r="M4656">
        <f t="shared" si="83"/>
        <v>2936</v>
      </c>
    </row>
    <row r="4657" spans="12:13">
      <c r="L4657">
        <v>13928</v>
      </c>
      <c r="M4657">
        <f t="shared" si="83"/>
        <v>2928</v>
      </c>
    </row>
    <row r="4658" spans="12:13">
      <c r="L4658">
        <v>13952</v>
      </c>
      <c r="M4658">
        <f t="shared" si="83"/>
        <v>2952</v>
      </c>
    </row>
    <row r="4659" spans="12:13">
      <c r="L4659">
        <v>14040</v>
      </c>
      <c r="M4659">
        <f t="shared" si="83"/>
        <v>3040</v>
      </c>
    </row>
    <row r="4660" spans="12:13">
      <c r="L4660">
        <v>14012</v>
      </c>
      <c r="M4660">
        <f t="shared" si="83"/>
        <v>3012</v>
      </c>
    </row>
    <row r="4661" spans="12:13">
      <c r="L4661">
        <v>14020</v>
      </c>
      <c r="M4661">
        <f t="shared" si="83"/>
        <v>3020</v>
      </c>
    </row>
    <row r="4662" spans="12:13">
      <c r="L4662">
        <v>13852</v>
      </c>
      <c r="M4662">
        <f t="shared" si="83"/>
        <v>2852</v>
      </c>
    </row>
    <row r="4663" spans="12:13">
      <c r="L4663">
        <v>14028</v>
      </c>
      <c r="M4663">
        <f t="shared" si="83"/>
        <v>3028</v>
      </c>
    </row>
    <row r="4664" spans="12:13">
      <c r="L4664">
        <v>13904</v>
      </c>
      <c r="M4664">
        <f t="shared" si="83"/>
        <v>2904</v>
      </c>
    </row>
    <row r="4665" spans="12:13">
      <c r="L4665">
        <v>14052</v>
      </c>
      <c r="M4665">
        <f t="shared" si="83"/>
        <v>3052</v>
      </c>
    </row>
    <row r="4666" spans="12:13">
      <c r="L4666">
        <v>14024</v>
      </c>
      <c r="M4666">
        <f>L4666-11000</f>
        <v>3024</v>
      </c>
    </row>
    <row r="4667" spans="12:13">
      <c r="L4667">
        <v>14008</v>
      </c>
      <c r="M4667">
        <f t="shared" ref="M4667:M4730" si="84">L4667-11000</f>
        <v>3008</v>
      </c>
    </row>
    <row r="4668" spans="12:13">
      <c r="L4668">
        <v>13980</v>
      </c>
      <c r="M4668">
        <f t="shared" si="84"/>
        <v>2980</v>
      </c>
    </row>
    <row r="4669" spans="12:13">
      <c r="L4669">
        <v>14100</v>
      </c>
      <c r="M4669">
        <f t="shared" si="84"/>
        <v>3100</v>
      </c>
    </row>
    <row r="4670" spans="12:13">
      <c r="L4670">
        <v>14192</v>
      </c>
      <c r="M4670">
        <f t="shared" si="84"/>
        <v>3192</v>
      </c>
    </row>
    <row r="4671" spans="12:13">
      <c r="L4671">
        <v>13940</v>
      </c>
      <c r="M4671">
        <f t="shared" si="84"/>
        <v>2940</v>
      </c>
    </row>
    <row r="4672" spans="12:13">
      <c r="L4672">
        <v>14036</v>
      </c>
      <c r="M4672">
        <f t="shared" si="84"/>
        <v>3036</v>
      </c>
    </row>
    <row r="4673" spans="12:13">
      <c r="L4673">
        <v>13992</v>
      </c>
      <c r="M4673">
        <f t="shared" si="84"/>
        <v>2992</v>
      </c>
    </row>
    <row r="4674" spans="12:13">
      <c r="L4674">
        <v>14164</v>
      </c>
      <c r="M4674">
        <f t="shared" si="84"/>
        <v>3164</v>
      </c>
    </row>
    <row r="4675" spans="12:13">
      <c r="L4675">
        <v>14104</v>
      </c>
      <c r="M4675">
        <f t="shared" si="84"/>
        <v>3104</v>
      </c>
    </row>
    <row r="4676" spans="12:13">
      <c r="L4676">
        <v>13964</v>
      </c>
      <c r="M4676">
        <f t="shared" si="84"/>
        <v>2964</v>
      </c>
    </row>
    <row r="4677" spans="12:13">
      <c r="L4677">
        <v>14076</v>
      </c>
      <c r="M4677">
        <f t="shared" si="84"/>
        <v>3076</v>
      </c>
    </row>
    <row r="4678" spans="12:13">
      <c r="L4678">
        <v>14016</v>
      </c>
      <c r="M4678">
        <f t="shared" si="84"/>
        <v>3016</v>
      </c>
    </row>
    <row r="4679" spans="12:13">
      <c r="L4679">
        <v>14092</v>
      </c>
      <c r="M4679">
        <f t="shared" si="84"/>
        <v>3092</v>
      </c>
    </row>
    <row r="4680" spans="12:13">
      <c r="L4680">
        <v>13988</v>
      </c>
      <c r="M4680">
        <f t="shared" si="84"/>
        <v>2988</v>
      </c>
    </row>
    <row r="4681" spans="12:13">
      <c r="L4681">
        <v>14164</v>
      </c>
      <c r="M4681">
        <f t="shared" si="84"/>
        <v>3164</v>
      </c>
    </row>
    <row r="4682" spans="12:13">
      <c r="L4682">
        <v>14104</v>
      </c>
      <c r="M4682">
        <f t="shared" si="84"/>
        <v>3104</v>
      </c>
    </row>
    <row r="4683" spans="12:13">
      <c r="L4683">
        <v>14188</v>
      </c>
      <c r="M4683">
        <f t="shared" si="84"/>
        <v>3188</v>
      </c>
    </row>
    <row r="4684" spans="12:13">
      <c r="L4684">
        <v>13980</v>
      </c>
      <c r="M4684">
        <f t="shared" si="84"/>
        <v>2980</v>
      </c>
    </row>
    <row r="4685" spans="12:13">
      <c r="L4685">
        <v>14176</v>
      </c>
      <c r="M4685">
        <f t="shared" si="84"/>
        <v>3176</v>
      </c>
    </row>
    <row r="4686" spans="12:13">
      <c r="L4686">
        <v>14028</v>
      </c>
      <c r="M4686">
        <f t="shared" si="84"/>
        <v>3028</v>
      </c>
    </row>
    <row r="4687" spans="12:13">
      <c r="L4687">
        <v>14216</v>
      </c>
      <c r="M4687">
        <f t="shared" si="84"/>
        <v>3216</v>
      </c>
    </row>
    <row r="4688" spans="12:13">
      <c r="L4688">
        <v>14076</v>
      </c>
      <c r="M4688">
        <f t="shared" si="84"/>
        <v>3076</v>
      </c>
    </row>
    <row r="4689" spans="12:13">
      <c r="L4689">
        <v>14124</v>
      </c>
      <c r="M4689">
        <f t="shared" si="84"/>
        <v>3124</v>
      </c>
    </row>
    <row r="4690" spans="12:13">
      <c r="L4690">
        <v>14072</v>
      </c>
      <c r="M4690">
        <f t="shared" si="84"/>
        <v>3072</v>
      </c>
    </row>
    <row r="4691" spans="12:13">
      <c r="L4691">
        <v>14104</v>
      </c>
      <c r="M4691">
        <f t="shared" si="84"/>
        <v>3104</v>
      </c>
    </row>
    <row r="4692" spans="12:13">
      <c r="L4692">
        <v>13972</v>
      </c>
      <c r="M4692">
        <f t="shared" si="84"/>
        <v>2972</v>
      </c>
    </row>
    <row r="4693" spans="12:13">
      <c r="L4693">
        <v>14172</v>
      </c>
      <c r="M4693">
        <f t="shared" si="84"/>
        <v>3172</v>
      </c>
    </row>
    <row r="4694" spans="12:13">
      <c r="L4694">
        <v>13972</v>
      </c>
      <c r="M4694">
        <f t="shared" si="84"/>
        <v>2972</v>
      </c>
    </row>
    <row r="4695" spans="12:13">
      <c r="L4695">
        <v>14124</v>
      </c>
      <c r="M4695">
        <f t="shared" si="84"/>
        <v>3124</v>
      </c>
    </row>
    <row r="4696" spans="12:13">
      <c r="L4696">
        <v>14060</v>
      </c>
      <c r="M4696">
        <f t="shared" si="84"/>
        <v>3060</v>
      </c>
    </row>
    <row r="4697" spans="12:13">
      <c r="L4697">
        <v>14120</v>
      </c>
      <c r="M4697">
        <f t="shared" si="84"/>
        <v>3120</v>
      </c>
    </row>
    <row r="4698" spans="12:13">
      <c r="L4698">
        <v>14032</v>
      </c>
      <c r="M4698">
        <f t="shared" si="84"/>
        <v>3032</v>
      </c>
    </row>
    <row r="4699" spans="12:13">
      <c r="L4699">
        <v>14100</v>
      </c>
      <c r="M4699">
        <f t="shared" si="84"/>
        <v>3100</v>
      </c>
    </row>
    <row r="4700" spans="12:13">
      <c r="L4700">
        <v>13984</v>
      </c>
      <c r="M4700">
        <f t="shared" si="84"/>
        <v>2984</v>
      </c>
    </row>
    <row r="4701" spans="12:13">
      <c r="L4701">
        <v>13980</v>
      </c>
      <c r="M4701">
        <f t="shared" si="84"/>
        <v>2980</v>
      </c>
    </row>
    <row r="4702" spans="12:13">
      <c r="L4702">
        <v>13992</v>
      </c>
      <c r="M4702">
        <f t="shared" si="84"/>
        <v>2992</v>
      </c>
    </row>
    <row r="4703" spans="12:13">
      <c r="L4703">
        <v>14128</v>
      </c>
      <c r="M4703">
        <f t="shared" si="84"/>
        <v>3128</v>
      </c>
    </row>
    <row r="4704" spans="12:13">
      <c r="L4704">
        <v>13940</v>
      </c>
      <c r="M4704">
        <f t="shared" si="84"/>
        <v>2940</v>
      </c>
    </row>
    <row r="4705" spans="12:13">
      <c r="L4705">
        <v>14016</v>
      </c>
      <c r="M4705">
        <f t="shared" si="84"/>
        <v>3016</v>
      </c>
    </row>
    <row r="4706" spans="12:13">
      <c r="L4706">
        <v>13948</v>
      </c>
      <c r="M4706">
        <f t="shared" si="84"/>
        <v>2948</v>
      </c>
    </row>
    <row r="4707" spans="12:13">
      <c r="L4707">
        <v>14120</v>
      </c>
      <c r="M4707">
        <f t="shared" si="84"/>
        <v>3120</v>
      </c>
    </row>
    <row r="4708" spans="12:13">
      <c r="L4708">
        <v>14012</v>
      </c>
      <c r="M4708">
        <f t="shared" si="84"/>
        <v>3012</v>
      </c>
    </row>
    <row r="4709" spans="12:13">
      <c r="L4709">
        <v>14064</v>
      </c>
      <c r="M4709">
        <f t="shared" si="84"/>
        <v>3064</v>
      </c>
    </row>
    <row r="4710" spans="12:13">
      <c r="L4710">
        <v>13996</v>
      </c>
      <c r="M4710">
        <f t="shared" si="84"/>
        <v>2996</v>
      </c>
    </row>
    <row r="4711" spans="12:13">
      <c r="L4711">
        <v>14020</v>
      </c>
      <c r="M4711">
        <f t="shared" si="84"/>
        <v>3020</v>
      </c>
    </row>
    <row r="4712" spans="12:13">
      <c r="L4712">
        <v>14032</v>
      </c>
      <c r="M4712">
        <f t="shared" si="84"/>
        <v>3032</v>
      </c>
    </row>
    <row r="4713" spans="12:13">
      <c r="L4713">
        <v>14092</v>
      </c>
      <c r="M4713">
        <f t="shared" si="84"/>
        <v>3092</v>
      </c>
    </row>
    <row r="4714" spans="12:13">
      <c r="L4714">
        <v>14036</v>
      </c>
      <c r="M4714">
        <f t="shared" si="84"/>
        <v>3036</v>
      </c>
    </row>
    <row r="4715" spans="12:13">
      <c r="L4715">
        <v>14040</v>
      </c>
      <c r="M4715">
        <f t="shared" si="84"/>
        <v>3040</v>
      </c>
    </row>
    <row r="4716" spans="12:13">
      <c r="L4716">
        <v>14020</v>
      </c>
      <c r="M4716">
        <f t="shared" si="84"/>
        <v>3020</v>
      </c>
    </row>
    <row r="4717" spans="12:13">
      <c r="L4717">
        <v>14068</v>
      </c>
      <c r="M4717">
        <f t="shared" si="84"/>
        <v>3068</v>
      </c>
    </row>
    <row r="4718" spans="12:13">
      <c r="L4718">
        <v>14036</v>
      </c>
      <c r="M4718">
        <f t="shared" si="84"/>
        <v>3036</v>
      </c>
    </row>
    <row r="4719" spans="12:13">
      <c r="L4719">
        <v>14196</v>
      </c>
      <c r="M4719">
        <f t="shared" si="84"/>
        <v>3196</v>
      </c>
    </row>
    <row r="4720" spans="12:13">
      <c r="L4720">
        <v>14088</v>
      </c>
      <c r="M4720">
        <f t="shared" si="84"/>
        <v>3088</v>
      </c>
    </row>
    <row r="4721" spans="12:13">
      <c r="L4721">
        <v>14068</v>
      </c>
      <c r="M4721">
        <f t="shared" si="84"/>
        <v>3068</v>
      </c>
    </row>
    <row r="4722" spans="12:13">
      <c r="L4722">
        <v>14080</v>
      </c>
      <c r="M4722">
        <f t="shared" si="84"/>
        <v>3080</v>
      </c>
    </row>
    <row r="4723" spans="12:13">
      <c r="L4723">
        <v>14048</v>
      </c>
      <c r="M4723">
        <f t="shared" si="84"/>
        <v>3048</v>
      </c>
    </row>
    <row r="4724" spans="12:13">
      <c r="L4724">
        <v>13992</v>
      </c>
      <c r="M4724">
        <f t="shared" si="84"/>
        <v>2992</v>
      </c>
    </row>
    <row r="4725" spans="12:13">
      <c r="L4725">
        <v>14092</v>
      </c>
      <c r="M4725">
        <f t="shared" si="84"/>
        <v>3092</v>
      </c>
    </row>
    <row r="4726" spans="12:13">
      <c r="L4726">
        <v>13944</v>
      </c>
      <c r="M4726">
        <f t="shared" si="84"/>
        <v>2944</v>
      </c>
    </row>
    <row r="4727" spans="12:13">
      <c r="L4727">
        <v>14060</v>
      </c>
      <c r="M4727">
        <f t="shared" si="84"/>
        <v>3060</v>
      </c>
    </row>
    <row r="4728" spans="12:13">
      <c r="L4728">
        <v>13988</v>
      </c>
      <c r="M4728">
        <f t="shared" si="84"/>
        <v>2988</v>
      </c>
    </row>
    <row r="4729" spans="12:13">
      <c r="L4729">
        <v>14016</v>
      </c>
      <c r="M4729">
        <f t="shared" si="84"/>
        <v>3016</v>
      </c>
    </row>
    <row r="4730" spans="12:13">
      <c r="L4730">
        <v>14136</v>
      </c>
      <c r="M4730">
        <f t="shared" si="84"/>
        <v>3136</v>
      </c>
    </row>
    <row r="4731" spans="12:13">
      <c r="L4731">
        <v>14080</v>
      </c>
      <c r="M4731">
        <f t="shared" ref="M4731:M4794" si="85">L4731-11000</f>
        <v>3080</v>
      </c>
    </row>
    <row r="4732" spans="12:13">
      <c r="L4732">
        <v>13980</v>
      </c>
      <c r="M4732">
        <f t="shared" si="85"/>
        <v>2980</v>
      </c>
    </row>
    <row r="4733" spans="12:13">
      <c r="L4733">
        <v>13968</v>
      </c>
      <c r="M4733">
        <f t="shared" si="85"/>
        <v>2968</v>
      </c>
    </row>
    <row r="4734" spans="12:13">
      <c r="L4734">
        <v>14056</v>
      </c>
      <c r="M4734">
        <f t="shared" si="85"/>
        <v>3056</v>
      </c>
    </row>
    <row r="4735" spans="12:13">
      <c r="L4735">
        <v>14076</v>
      </c>
      <c r="M4735">
        <f t="shared" si="85"/>
        <v>3076</v>
      </c>
    </row>
    <row r="4736" spans="12:13">
      <c r="L4736">
        <v>13960</v>
      </c>
      <c r="M4736">
        <f t="shared" si="85"/>
        <v>2960</v>
      </c>
    </row>
    <row r="4737" spans="12:13">
      <c r="L4737">
        <v>14000</v>
      </c>
      <c r="M4737">
        <f t="shared" si="85"/>
        <v>3000</v>
      </c>
    </row>
    <row r="4738" spans="12:13">
      <c r="L4738">
        <v>14096</v>
      </c>
      <c r="M4738">
        <f t="shared" si="85"/>
        <v>3096</v>
      </c>
    </row>
    <row r="4739" spans="12:13">
      <c r="L4739">
        <v>14136</v>
      </c>
      <c r="M4739">
        <f t="shared" si="85"/>
        <v>3136</v>
      </c>
    </row>
    <row r="4740" spans="12:13">
      <c r="L4740">
        <v>14116</v>
      </c>
      <c r="M4740">
        <f t="shared" si="85"/>
        <v>3116</v>
      </c>
    </row>
    <row r="4741" spans="12:13">
      <c r="L4741">
        <v>14092</v>
      </c>
      <c r="M4741">
        <f t="shared" si="85"/>
        <v>3092</v>
      </c>
    </row>
    <row r="4742" spans="12:13">
      <c r="L4742">
        <v>13904</v>
      </c>
      <c r="M4742">
        <f t="shared" si="85"/>
        <v>2904</v>
      </c>
    </row>
    <row r="4743" spans="12:13">
      <c r="L4743">
        <v>14068</v>
      </c>
      <c r="M4743">
        <f t="shared" si="85"/>
        <v>3068</v>
      </c>
    </row>
    <row r="4744" spans="12:13">
      <c r="L4744">
        <v>13972</v>
      </c>
      <c r="M4744">
        <f t="shared" si="85"/>
        <v>2972</v>
      </c>
    </row>
    <row r="4745" spans="12:13">
      <c r="L4745">
        <v>14056</v>
      </c>
      <c r="M4745">
        <f t="shared" si="85"/>
        <v>3056</v>
      </c>
    </row>
    <row r="4746" spans="12:13">
      <c r="L4746">
        <v>14012</v>
      </c>
      <c r="M4746">
        <f t="shared" si="85"/>
        <v>3012</v>
      </c>
    </row>
    <row r="4747" spans="12:13">
      <c r="L4747">
        <v>14108</v>
      </c>
      <c r="M4747">
        <f t="shared" si="85"/>
        <v>3108</v>
      </c>
    </row>
    <row r="4748" spans="12:13">
      <c r="L4748">
        <v>14020</v>
      </c>
      <c r="M4748">
        <f t="shared" si="85"/>
        <v>3020</v>
      </c>
    </row>
    <row r="4749" spans="12:13">
      <c r="L4749">
        <v>14052</v>
      </c>
      <c r="M4749">
        <f t="shared" si="85"/>
        <v>3052</v>
      </c>
    </row>
    <row r="4750" spans="12:13">
      <c r="L4750">
        <v>13916</v>
      </c>
      <c r="M4750">
        <f t="shared" si="85"/>
        <v>2916</v>
      </c>
    </row>
    <row r="4751" spans="12:13">
      <c r="L4751">
        <v>13968</v>
      </c>
      <c r="M4751">
        <f t="shared" si="85"/>
        <v>2968</v>
      </c>
    </row>
    <row r="4752" spans="12:13">
      <c r="L4752">
        <v>14104</v>
      </c>
      <c r="M4752">
        <f t="shared" si="85"/>
        <v>3104</v>
      </c>
    </row>
    <row r="4753" spans="12:13">
      <c r="L4753">
        <v>14088</v>
      </c>
      <c r="M4753">
        <f t="shared" si="85"/>
        <v>3088</v>
      </c>
    </row>
    <row r="4754" spans="12:13">
      <c r="L4754">
        <v>14060</v>
      </c>
      <c r="M4754">
        <f t="shared" si="85"/>
        <v>3060</v>
      </c>
    </row>
    <row r="4755" spans="12:13">
      <c r="L4755">
        <v>14236</v>
      </c>
      <c r="M4755">
        <f t="shared" si="85"/>
        <v>3236</v>
      </c>
    </row>
    <row r="4756" spans="12:13">
      <c r="L4756">
        <v>14208</v>
      </c>
      <c r="M4756">
        <f t="shared" si="85"/>
        <v>3208</v>
      </c>
    </row>
    <row r="4757" spans="12:13">
      <c r="L4757">
        <v>14080</v>
      </c>
      <c r="M4757">
        <f t="shared" si="85"/>
        <v>3080</v>
      </c>
    </row>
    <row r="4758" spans="12:13">
      <c r="L4758">
        <v>14112</v>
      </c>
      <c r="M4758">
        <f t="shared" si="85"/>
        <v>3112</v>
      </c>
    </row>
    <row r="4759" spans="12:13">
      <c r="L4759">
        <v>14248</v>
      </c>
      <c r="M4759">
        <f t="shared" si="85"/>
        <v>3248</v>
      </c>
    </row>
    <row r="4760" spans="12:13">
      <c r="L4760">
        <v>14124</v>
      </c>
      <c r="M4760">
        <f t="shared" si="85"/>
        <v>3124</v>
      </c>
    </row>
    <row r="4761" spans="12:13">
      <c r="L4761">
        <v>14144</v>
      </c>
      <c r="M4761">
        <f t="shared" si="85"/>
        <v>3144</v>
      </c>
    </row>
    <row r="4762" spans="12:13">
      <c r="L4762">
        <v>14028</v>
      </c>
      <c r="M4762">
        <f t="shared" si="85"/>
        <v>3028</v>
      </c>
    </row>
    <row r="4763" spans="12:13">
      <c r="L4763">
        <v>14136</v>
      </c>
      <c r="M4763">
        <f t="shared" si="85"/>
        <v>3136</v>
      </c>
    </row>
    <row r="4764" spans="12:13">
      <c r="L4764">
        <v>14156</v>
      </c>
      <c r="M4764">
        <f t="shared" si="85"/>
        <v>3156</v>
      </c>
    </row>
    <row r="4765" spans="12:13">
      <c r="L4765">
        <v>14156</v>
      </c>
      <c r="M4765">
        <f t="shared" si="85"/>
        <v>3156</v>
      </c>
    </row>
    <row r="4766" spans="12:13">
      <c r="L4766">
        <v>14024</v>
      </c>
      <c r="M4766">
        <f t="shared" si="85"/>
        <v>3024</v>
      </c>
    </row>
    <row r="4767" spans="12:13">
      <c r="L4767">
        <v>14096</v>
      </c>
      <c r="M4767">
        <f t="shared" si="85"/>
        <v>3096</v>
      </c>
    </row>
    <row r="4768" spans="12:13">
      <c r="L4768">
        <v>14168</v>
      </c>
      <c r="M4768">
        <f t="shared" si="85"/>
        <v>3168</v>
      </c>
    </row>
    <row r="4769" spans="12:13">
      <c r="L4769">
        <v>14224</v>
      </c>
      <c r="M4769">
        <f t="shared" si="85"/>
        <v>3224</v>
      </c>
    </row>
    <row r="4770" spans="12:13">
      <c r="L4770">
        <v>14152</v>
      </c>
      <c r="M4770">
        <f t="shared" si="85"/>
        <v>3152</v>
      </c>
    </row>
    <row r="4771" spans="12:13">
      <c r="L4771">
        <v>14076</v>
      </c>
      <c r="M4771">
        <f t="shared" si="85"/>
        <v>3076</v>
      </c>
    </row>
    <row r="4772" spans="12:13">
      <c r="L4772">
        <v>13960</v>
      </c>
      <c r="M4772">
        <f t="shared" si="85"/>
        <v>2960</v>
      </c>
    </row>
    <row r="4773" spans="12:13">
      <c r="L4773">
        <v>14112</v>
      </c>
      <c r="M4773">
        <f t="shared" si="85"/>
        <v>3112</v>
      </c>
    </row>
    <row r="4774" spans="12:13">
      <c r="L4774">
        <v>13996</v>
      </c>
      <c r="M4774">
        <f t="shared" si="85"/>
        <v>2996</v>
      </c>
    </row>
    <row r="4775" spans="12:13">
      <c r="L4775">
        <v>14088</v>
      </c>
      <c r="M4775">
        <f t="shared" si="85"/>
        <v>3088</v>
      </c>
    </row>
    <row r="4776" spans="12:13">
      <c r="L4776">
        <v>14024</v>
      </c>
      <c r="M4776">
        <f t="shared" si="85"/>
        <v>3024</v>
      </c>
    </row>
    <row r="4777" spans="12:13">
      <c r="L4777">
        <v>14096</v>
      </c>
      <c r="M4777">
        <f t="shared" si="85"/>
        <v>3096</v>
      </c>
    </row>
    <row r="4778" spans="12:13">
      <c r="L4778">
        <v>14048</v>
      </c>
      <c r="M4778">
        <f t="shared" si="85"/>
        <v>3048</v>
      </c>
    </row>
    <row r="4779" spans="12:13">
      <c r="L4779">
        <v>14008</v>
      </c>
      <c r="M4779">
        <f t="shared" si="85"/>
        <v>3008</v>
      </c>
    </row>
    <row r="4780" spans="12:13">
      <c r="L4780">
        <v>13824</v>
      </c>
      <c r="M4780">
        <f t="shared" si="85"/>
        <v>2824</v>
      </c>
    </row>
    <row r="4781" spans="12:13">
      <c r="L4781">
        <v>13768</v>
      </c>
      <c r="M4781">
        <f t="shared" si="85"/>
        <v>2768</v>
      </c>
    </row>
    <row r="4782" spans="12:13">
      <c r="L4782">
        <v>13404</v>
      </c>
      <c r="M4782">
        <f t="shared" si="85"/>
        <v>2404</v>
      </c>
    </row>
    <row r="4783" spans="12:13">
      <c r="L4783">
        <v>13276</v>
      </c>
      <c r="M4783">
        <f t="shared" si="85"/>
        <v>2276</v>
      </c>
    </row>
    <row r="4784" spans="12:13">
      <c r="L4784">
        <v>13116</v>
      </c>
      <c r="M4784">
        <f t="shared" si="85"/>
        <v>2116</v>
      </c>
    </row>
    <row r="4785" spans="12:13">
      <c r="L4785">
        <v>12912</v>
      </c>
      <c r="M4785">
        <f t="shared" si="85"/>
        <v>1912</v>
      </c>
    </row>
    <row r="4786" spans="12:13">
      <c r="L4786">
        <v>12740</v>
      </c>
      <c r="M4786">
        <f t="shared" si="85"/>
        <v>1740</v>
      </c>
    </row>
    <row r="4787" spans="12:13">
      <c r="L4787">
        <v>12592</v>
      </c>
      <c r="M4787">
        <f t="shared" si="85"/>
        <v>1592</v>
      </c>
    </row>
    <row r="4788" spans="12:13">
      <c r="L4788">
        <v>12536</v>
      </c>
      <c r="M4788">
        <f t="shared" si="85"/>
        <v>1536</v>
      </c>
    </row>
    <row r="4789" spans="12:13">
      <c r="L4789">
        <v>12428</v>
      </c>
      <c r="M4789">
        <f t="shared" si="85"/>
        <v>1428</v>
      </c>
    </row>
    <row r="4790" spans="12:13">
      <c r="L4790">
        <v>12260</v>
      </c>
      <c r="M4790">
        <f t="shared" si="85"/>
        <v>1260</v>
      </c>
    </row>
    <row r="4791" spans="12:13">
      <c r="L4791">
        <v>12288</v>
      </c>
      <c r="M4791">
        <f t="shared" si="85"/>
        <v>1288</v>
      </c>
    </row>
    <row r="4792" spans="12:13">
      <c r="L4792">
        <v>12196</v>
      </c>
      <c r="M4792">
        <f t="shared" si="85"/>
        <v>1196</v>
      </c>
    </row>
    <row r="4793" spans="12:13">
      <c r="L4793">
        <v>12164</v>
      </c>
      <c r="M4793">
        <f t="shared" si="85"/>
        <v>1164</v>
      </c>
    </row>
    <row r="4794" spans="12:13">
      <c r="L4794">
        <v>11984</v>
      </c>
      <c r="M4794">
        <f t="shared" si="85"/>
        <v>984</v>
      </c>
    </row>
    <row r="4795" spans="12:13">
      <c r="L4795">
        <v>11976</v>
      </c>
      <c r="M4795">
        <f t="shared" ref="M4795:M4858" si="86">L4795-11000</f>
        <v>976</v>
      </c>
    </row>
    <row r="4796" spans="12:13">
      <c r="L4796">
        <v>11852</v>
      </c>
      <c r="M4796">
        <f t="shared" si="86"/>
        <v>852</v>
      </c>
    </row>
    <row r="4797" spans="12:13">
      <c r="L4797">
        <v>11864</v>
      </c>
      <c r="M4797">
        <f t="shared" si="86"/>
        <v>864</v>
      </c>
    </row>
    <row r="4798" spans="12:13">
      <c r="L4798">
        <v>11768</v>
      </c>
      <c r="M4798">
        <f t="shared" si="86"/>
        <v>768</v>
      </c>
    </row>
    <row r="4799" spans="12:13">
      <c r="L4799">
        <v>11780</v>
      </c>
      <c r="M4799">
        <f t="shared" si="86"/>
        <v>780</v>
      </c>
    </row>
    <row r="4800" spans="12:13">
      <c r="L4800">
        <v>11684</v>
      </c>
      <c r="M4800">
        <f t="shared" si="86"/>
        <v>684</v>
      </c>
    </row>
    <row r="4801" spans="12:13">
      <c r="L4801">
        <v>11716</v>
      </c>
      <c r="M4801">
        <f t="shared" si="86"/>
        <v>716</v>
      </c>
    </row>
    <row r="4802" spans="12:13">
      <c r="L4802">
        <v>11632</v>
      </c>
      <c r="M4802">
        <f t="shared" si="86"/>
        <v>632</v>
      </c>
    </row>
    <row r="4803" spans="12:13">
      <c r="L4803">
        <v>11692</v>
      </c>
      <c r="M4803">
        <f t="shared" si="86"/>
        <v>692</v>
      </c>
    </row>
    <row r="4804" spans="12:13">
      <c r="L4804">
        <v>11548</v>
      </c>
      <c r="M4804">
        <f t="shared" si="86"/>
        <v>548</v>
      </c>
    </row>
    <row r="4805" spans="12:13">
      <c r="L4805">
        <v>11628</v>
      </c>
      <c r="M4805">
        <f t="shared" si="86"/>
        <v>628</v>
      </c>
    </row>
    <row r="4806" spans="12:13">
      <c r="L4806">
        <v>11540</v>
      </c>
      <c r="M4806">
        <f t="shared" si="86"/>
        <v>540</v>
      </c>
    </row>
    <row r="4807" spans="12:13">
      <c r="L4807">
        <v>11580</v>
      </c>
      <c r="M4807">
        <f t="shared" si="86"/>
        <v>580</v>
      </c>
    </row>
    <row r="4808" spans="12:13">
      <c r="L4808">
        <v>11464</v>
      </c>
      <c r="M4808">
        <f t="shared" si="86"/>
        <v>464</v>
      </c>
    </row>
    <row r="4809" spans="12:13">
      <c r="L4809">
        <v>11540</v>
      </c>
      <c r="M4809">
        <f t="shared" si="86"/>
        <v>540</v>
      </c>
    </row>
    <row r="4810" spans="12:13">
      <c r="L4810">
        <v>11476</v>
      </c>
      <c r="M4810">
        <f t="shared" si="86"/>
        <v>476</v>
      </c>
    </row>
    <row r="4811" spans="12:13">
      <c r="L4811">
        <v>11532</v>
      </c>
      <c r="M4811">
        <f t="shared" si="86"/>
        <v>532</v>
      </c>
    </row>
    <row r="4812" spans="12:13">
      <c r="L4812">
        <v>11468</v>
      </c>
      <c r="M4812">
        <f t="shared" si="86"/>
        <v>468</v>
      </c>
    </row>
    <row r="4813" spans="12:13">
      <c r="L4813">
        <v>11500</v>
      </c>
      <c r="M4813">
        <f t="shared" si="86"/>
        <v>500</v>
      </c>
    </row>
    <row r="4814" spans="12:13">
      <c r="L4814">
        <v>11488</v>
      </c>
      <c r="M4814">
        <f t="shared" si="86"/>
        <v>488</v>
      </c>
    </row>
    <row r="4815" spans="12:13">
      <c r="L4815">
        <v>11484</v>
      </c>
      <c r="M4815">
        <f t="shared" si="86"/>
        <v>484</v>
      </c>
    </row>
    <row r="4816" spans="12:13">
      <c r="L4816">
        <v>11432</v>
      </c>
      <c r="M4816">
        <f t="shared" si="86"/>
        <v>432</v>
      </c>
    </row>
    <row r="4817" spans="12:13">
      <c r="L4817">
        <v>11472</v>
      </c>
      <c r="M4817">
        <f t="shared" si="86"/>
        <v>472</v>
      </c>
    </row>
    <row r="4818" spans="12:13">
      <c r="L4818">
        <v>11420</v>
      </c>
      <c r="M4818">
        <f t="shared" si="86"/>
        <v>420</v>
      </c>
    </row>
    <row r="4819" spans="12:13">
      <c r="L4819">
        <v>11440</v>
      </c>
      <c r="M4819">
        <f t="shared" si="86"/>
        <v>440</v>
      </c>
    </row>
    <row r="4820" spans="12:13">
      <c r="L4820">
        <v>11464</v>
      </c>
      <c r="M4820">
        <f t="shared" si="86"/>
        <v>464</v>
      </c>
    </row>
    <row r="4821" spans="12:13">
      <c r="L4821">
        <v>11472</v>
      </c>
      <c r="M4821">
        <f t="shared" si="86"/>
        <v>472</v>
      </c>
    </row>
    <row r="4822" spans="12:13">
      <c r="L4822">
        <v>11448</v>
      </c>
      <c r="M4822">
        <f t="shared" si="86"/>
        <v>448</v>
      </c>
    </row>
    <row r="4823" spans="12:13">
      <c r="L4823">
        <v>11468</v>
      </c>
      <c r="M4823">
        <f t="shared" si="86"/>
        <v>468</v>
      </c>
    </row>
    <row r="4824" spans="12:13">
      <c r="L4824">
        <v>11412</v>
      </c>
      <c r="M4824">
        <f t="shared" si="86"/>
        <v>412</v>
      </c>
    </row>
    <row r="4825" spans="12:13">
      <c r="L4825">
        <v>11440</v>
      </c>
      <c r="M4825">
        <f t="shared" si="86"/>
        <v>440</v>
      </c>
    </row>
    <row r="4826" spans="12:13">
      <c r="L4826">
        <v>11424</v>
      </c>
      <c r="M4826">
        <f t="shared" si="86"/>
        <v>424</v>
      </c>
    </row>
    <row r="4827" spans="12:13">
      <c r="L4827">
        <v>11464</v>
      </c>
      <c r="M4827">
        <f t="shared" si="86"/>
        <v>464</v>
      </c>
    </row>
    <row r="4828" spans="12:13">
      <c r="L4828">
        <v>11392</v>
      </c>
      <c r="M4828">
        <f t="shared" si="86"/>
        <v>392</v>
      </c>
    </row>
    <row r="4829" spans="12:13">
      <c r="L4829">
        <v>11424</v>
      </c>
      <c r="M4829">
        <f t="shared" si="86"/>
        <v>424</v>
      </c>
    </row>
    <row r="4830" spans="12:13">
      <c r="L4830">
        <v>11424</v>
      </c>
      <c r="M4830">
        <f t="shared" si="86"/>
        <v>424</v>
      </c>
    </row>
    <row r="4831" spans="12:13">
      <c r="L4831">
        <v>11460</v>
      </c>
      <c r="M4831">
        <f t="shared" si="86"/>
        <v>460</v>
      </c>
    </row>
    <row r="4832" spans="12:13">
      <c r="L4832">
        <v>11404</v>
      </c>
      <c r="M4832">
        <f t="shared" si="86"/>
        <v>404</v>
      </c>
    </row>
    <row r="4833" spans="12:13">
      <c r="L4833">
        <v>11456</v>
      </c>
      <c r="M4833">
        <f t="shared" si="86"/>
        <v>456</v>
      </c>
    </row>
    <row r="4834" spans="12:13">
      <c r="L4834">
        <v>11364</v>
      </c>
      <c r="M4834">
        <f t="shared" si="86"/>
        <v>364</v>
      </c>
    </row>
    <row r="4835" spans="12:13">
      <c r="L4835">
        <v>11440</v>
      </c>
      <c r="M4835">
        <f t="shared" si="86"/>
        <v>440</v>
      </c>
    </row>
    <row r="4836" spans="12:13">
      <c r="L4836">
        <v>11388</v>
      </c>
      <c r="M4836">
        <f t="shared" si="86"/>
        <v>388</v>
      </c>
    </row>
    <row r="4837" spans="12:13">
      <c r="L4837">
        <v>11452</v>
      </c>
      <c r="M4837">
        <f t="shared" si="86"/>
        <v>452</v>
      </c>
    </row>
    <row r="4838" spans="12:13">
      <c r="L4838">
        <v>11376</v>
      </c>
      <c r="M4838">
        <f t="shared" si="86"/>
        <v>376</v>
      </c>
    </row>
    <row r="4839" spans="12:13">
      <c r="L4839">
        <v>11448</v>
      </c>
      <c r="M4839">
        <f t="shared" si="86"/>
        <v>448</v>
      </c>
    </row>
    <row r="4840" spans="12:13">
      <c r="L4840">
        <v>11388</v>
      </c>
      <c r="M4840">
        <f t="shared" si="86"/>
        <v>388</v>
      </c>
    </row>
    <row r="4841" spans="12:13">
      <c r="L4841">
        <v>11436</v>
      </c>
      <c r="M4841">
        <f t="shared" si="86"/>
        <v>436</v>
      </c>
    </row>
    <row r="4842" spans="12:13">
      <c r="L4842">
        <v>11400</v>
      </c>
      <c r="M4842">
        <f t="shared" si="86"/>
        <v>400</v>
      </c>
    </row>
    <row r="4843" spans="12:13">
      <c r="L4843">
        <v>11452</v>
      </c>
      <c r="M4843">
        <f t="shared" si="86"/>
        <v>452</v>
      </c>
    </row>
    <row r="4844" spans="12:13">
      <c r="L4844">
        <v>11368</v>
      </c>
      <c r="M4844">
        <f t="shared" si="86"/>
        <v>368</v>
      </c>
    </row>
    <row r="4845" spans="12:13">
      <c r="L4845">
        <v>11452</v>
      </c>
      <c r="M4845">
        <f t="shared" si="86"/>
        <v>452</v>
      </c>
    </row>
    <row r="4846" spans="12:13">
      <c r="L4846">
        <v>11408</v>
      </c>
      <c r="M4846">
        <f t="shared" si="86"/>
        <v>408</v>
      </c>
    </row>
    <row r="4847" spans="12:13">
      <c r="L4847">
        <v>11444</v>
      </c>
      <c r="M4847">
        <f t="shared" si="86"/>
        <v>444</v>
      </c>
    </row>
    <row r="4848" spans="12:13">
      <c r="L4848">
        <v>11384</v>
      </c>
      <c r="M4848">
        <f t="shared" si="86"/>
        <v>384</v>
      </c>
    </row>
    <row r="4849" spans="12:13">
      <c r="L4849">
        <v>11476</v>
      </c>
      <c r="M4849">
        <f t="shared" si="86"/>
        <v>476</v>
      </c>
    </row>
    <row r="4850" spans="12:13">
      <c r="L4850">
        <v>11328</v>
      </c>
      <c r="M4850">
        <f t="shared" si="86"/>
        <v>328</v>
      </c>
    </row>
    <row r="4851" spans="12:13">
      <c r="L4851">
        <v>11424</v>
      </c>
      <c r="M4851">
        <f t="shared" si="86"/>
        <v>424</v>
      </c>
    </row>
    <row r="4852" spans="12:13">
      <c r="L4852">
        <v>11368</v>
      </c>
      <c r="M4852">
        <f t="shared" si="86"/>
        <v>368</v>
      </c>
    </row>
    <row r="4853" spans="12:13">
      <c r="L4853">
        <v>11464</v>
      </c>
      <c r="M4853">
        <f t="shared" si="86"/>
        <v>464</v>
      </c>
    </row>
    <row r="4854" spans="12:13">
      <c r="L4854">
        <v>11372</v>
      </c>
      <c r="M4854">
        <f t="shared" si="86"/>
        <v>372</v>
      </c>
    </row>
    <row r="4855" spans="12:13">
      <c r="L4855">
        <v>11424</v>
      </c>
      <c r="M4855">
        <f t="shared" si="86"/>
        <v>424</v>
      </c>
    </row>
    <row r="4856" spans="12:13">
      <c r="L4856">
        <v>11384</v>
      </c>
      <c r="M4856">
        <f t="shared" si="86"/>
        <v>384</v>
      </c>
    </row>
    <row r="4857" spans="12:13">
      <c r="L4857">
        <v>11476</v>
      </c>
      <c r="M4857">
        <f t="shared" si="86"/>
        <v>476</v>
      </c>
    </row>
    <row r="4858" spans="12:13">
      <c r="L4858">
        <v>11400</v>
      </c>
      <c r="M4858">
        <f t="shared" si="86"/>
        <v>400</v>
      </c>
    </row>
    <row r="4859" spans="12:13">
      <c r="L4859">
        <v>11432</v>
      </c>
      <c r="M4859">
        <f t="shared" ref="M4859:M4922" si="87">L4859-11000</f>
        <v>432</v>
      </c>
    </row>
    <row r="4860" spans="12:13">
      <c r="L4860">
        <v>11372</v>
      </c>
      <c r="M4860">
        <f t="shared" si="87"/>
        <v>372</v>
      </c>
    </row>
    <row r="4861" spans="12:13">
      <c r="L4861">
        <v>11424</v>
      </c>
      <c r="M4861">
        <f t="shared" si="87"/>
        <v>424</v>
      </c>
    </row>
    <row r="4862" spans="12:13">
      <c r="L4862">
        <v>11376</v>
      </c>
      <c r="M4862">
        <f t="shared" si="87"/>
        <v>376</v>
      </c>
    </row>
    <row r="4863" spans="12:13">
      <c r="L4863">
        <v>11424</v>
      </c>
      <c r="M4863">
        <f t="shared" si="87"/>
        <v>424</v>
      </c>
    </row>
    <row r="4864" spans="12:13">
      <c r="L4864">
        <v>11404</v>
      </c>
      <c r="M4864">
        <f t="shared" si="87"/>
        <v>404</v>
      </c>
    </row>
    <row r="4865" spans="12:13">
      <c r="L4865">
        <v>11460</v>
      </c>
      <c r="M4865">
        <f t="shared" si="87"/>
        <v>460</v>
      </c>
    </row>
    <row r="4866" spans="12:13">
      <c r="L4866">
        <v>11412</v>
      </c>
      <c r="M4866">
        <f t="shared" si="87"/>
        <v>412</v>
      </c>
    </row>
    <row r="4867" spans="12:13">
      <c r="L4867">
        <v>11452</v>
      </c>
      <c r="M4867">
        <f t="shared" si="87"/>
        <v>452</v>
      </c>
    </row>
    <row r="4868" spans="12:13">
      <c r="L4868">
        <v>11368</v>
      </c>
      <c r="M4868">
        <f t="shared" si="87"/>
        <v>368</v>
      </c>
    </row>
    <row r="4869" spans="12:13">
      <c r="L4869">
        <v>11456</v>
      </c>
      <c r="M4869">
        <f t="shared" si="87"/>
        <v>456</v>
      </c>
    </row>
    <row r="4870" spans="12:13">
      <c r="L4870">
        <v>11372</v>
      </c>
      <c r="M4870">
        <f t="shared" si="87"/>
        <v>372</v>
      </c>
    </row>
    <row r="4871" spans="12:13">
      <c r="L4871">
        <v>11440</v>
      </c>
      <c r="M4871">
        <f t="shared" si="87"/>
        <v>440</v>
      </c>
    </row>
    <row r="4872" spans="12:13">
      <c r="L4872">
        <v>11400</v>
      </c>
      <c r="M4872">
        <f t="shared" si="87"/>
        <v>400</v>
      </c>
    </row>
    <row r="4873" spans="12:13">
      <c r="L4873">
        <v>11424</v>
      </c>
      <c r="M4873">
        <f t="shared" si="87"/>
        <v>424</v>
      </c>
    </row>
    <row r="4874" spans="12:13">
      <c r="L4874">
        <v>11400</v>
      </c>
      <c r="M4874">
        <f t="shared" si="87"/>
        <v>400</v>
      </c>
    </row>
    <row r="4875" spans="12:13">
      <c r="L4875">
        <v>11412</v>
      </c>
      <c r="M4875">
        <f t="shared" si="87"/>
        <v>412</v>
      </c>
    </row>
    <row r="4876" spans="12:13">
      <c r="L4876">
        <v>11380</v>
      </c>
      <c r="M4876">
        <f t="shared" si="87"/>
        <v>380</v>
      </c>
    </row>
    <row r="4877" spans="12:13">
      <c r="L4877">
        <v>11440</v>
      </c>
      <c r="M4877">
        <f t="shared" si="87"/>
        <v>440</v>
      </c>
    </row>
    <row r="4878" spans="12:13">
      <c r="L4878">
        <v>11380</v>
      </c>
      <c r="M4878">
        <f t="shared" si="87"/>
        <v>380</v>
      </c>
    </row>
    <row r="4879" spans="12:13">
      <c r="L4879">
        <v>11448</v>
      </c>
      <c r="M4879">
        <f t="shared" si="87"/>
        <v>448</v>
      </c>
    </row>
    <row r="4880" spans="12:13">
      <c r="L4880">
        <v>11380</v>
      </c>
      <c r="M4880">
        <f t="shared" si="87"/>
        <v>380</v>
      </c>
    </row>
    <row r="4881" spans="12:13">
      <c r="L4881">
        <v>11456</v>
      </c>
      <c r="M4881">
        <f t="shared" si="87"/>
        <v>456</v>
      </c>
    </row>
    <row r="4882" spans="12:13">
      <c r="L4882">
        <v>11352</v>
      </c>
      <c r="M4882">
        <f t="shared" si="87"/>
        <v>352</v>
      </c>
    </row>
    <row r="4883" spans="12:13">
      <c r="L4883">
        <v>11440</v>
      </c>
      <c r="M4883">
        <f t="shared" si="87"/>
        <v>440</v>
      </c>
    </row>
    <row r="4884" spans="12:13">
      <c r="L4884">
        <v>11364</v>
      </c>
      <c r="M4884">
        <f t="shared" si="87"/>
        <v>364</v>
      </c>
    </row>
    <row r="4885" spans="12:13">
      <c r="L4885">
        <v>11428</v>
      </c>
      <c r="M4885">
        <f t="shared" si="87"/>
        <v>428</v>
      </c>
    </row>
    <row r="4886" spans="12:13">
      <c r="L4886">
        <v>11392</v>
      </c>
      <c r="M4886">
        <f t="shared" si="87"/>
        <v>392</v>
      </c>
    </row>
    <row r="4887" spans="12:13">
      <c r="L4887">
        <v>11432</v>
      </c>
      <c r="M4887">
        <f t="shared" si="87"/>
        <v>432</v>
      </c>
    </row>
    <row r="4888" spans="12:13">
      <c r="L4888">
        <v>11356</v>
      </c>
      <c r="M4888">
        <f t="shared" si="87"/>
        <v>356</v>
      </c>
    </row>
    <row r="4889" spans="12:13">
      <c r="L4889">
        <v>11452</v>
      </c>
      <c r="M4889">
        <f t="shared" si="87"/>
        <v>452</v>
      </c>
    </row>
    <row r="4890" spans="12:13">
      <c r="L4890">
        <v>11344</v>
      </c>
      <c r="M4890">
        <f t="shared" si="87"/>
        <v>344</v>
      </c>
    </row>
    <row r="4891" spans="12:13">
      <c r="L4891">
        <v>11476</v>
      </c>
      <c r="M4891">
        <f t="shared" si="87"/>
        <v>476</v>
      </c>
    </row>
    <row r="4892" spans="12:13">
      <c r="L4892">
        <v>11392</v>
      </c>
      <c r="M4892">
        <f t="shared" si="87"/>
        <v>392</v>
      </c>
    </row>
    <row r="4893" spans="12:13">
      <c r="L4893">
        <v>11448</v>
      </c>
      <c r="M4893">
        <f t="shared" si="87"/>
        <v>448</v>
      </c>
    </row>
    <row r="4894" spans="12:13">
      <c r="L4894">
        <v>11344</v>
      </c>
      <c r="M4894">
        <f t="shared" si="87"/>
        <v>344</v>
      </c>
    </row>
    <row r="4895" spans="12:13">
      <c r="L4895">
        <v>11424</v>
      </c>
      <c r="M4895">
        <f t="shared" si="87"/>
        <v>424</v>
      </c>
    </row>
    <row r="4896" spans="12:13">
      <c r="L4896">
        <v>11380</v>
      </c>
      <c r="M4896">
        <f t="shared" si="87"/>
        <v>380</v>
      </c>
    </row>
    <row r="4897" spans="12:13">
      <c r="L4897">
        <v>11432</v>
      </c>
      <c r="M4897">
        <f t="shared" si="87"/>
        <v>432</v>
      </c>
    </row>
    <row r="4898" spans="12:13">
      <c r="L4898">
        <v>11364</v>
      </c>
      <c r="M4898">
        <f t="shared" si="87"/>
        <v>364</v>
      </c>
    </row>
    <row r="4899" spans="12:13">
      <c r="L4899">
        <v>11440</v>
      </c>
      <c r="M4899">
        <f t="shared" si="87"/>
        <v>440</v>
      </c>
    </row>
    <row r="4900" spans="12:13">
      <c r="L4900">
        <v>11420</v>
      </c>
      <c r="M4900">
        <f t="shared" si="87"/>
        <v>420</v>
      </c>
    </row>
    <row r="4901" spans="12:13">
      <c r="L4901">
        <v>11416</v>
      </c>
      <c r="M4901">
        <f t="shared" si="87"/>
        <v>416</v>
      </c>
    </row>
    <row r="4902" spans="12:13">
      <c r="L4902">
        <v>11400</v>
      </c>
      <c r="M4902">
        <f t="shared" si="87"/>
        <v>400</v>
      </c>
    </row>
    <row r="4903" spans="12:13">
      <c r="L4903">
        <v>11428</v>
      </c>
      <c r="M4903">
        <f t="shared" si="87"/>
        <v>428</v>
      </c>
    </row>
    <row r="4904" spans="12:13">
      <c r="L4904">
        <v>11412</v>
      </c>
      <c r="M4904">
        <f t="shared" si="87"/>
        <v>412</v>
      </c>
    </row>
    <row r="4905" spans="12:13">
      <c r="L4905">
        <v>11396</v>
      </c>
      <c r="M4905">
        <f t="shared" si="87"/>
        <v>396</v>
      </c>
    </row>
    <row r="4906" spans="12:13">
      <c r="L4906">
        <v>11380</v>
      </c>
      <c r="M4906">
        <f t="shared" si="87"/>
        <v>380</v>
      </c>
    </row>
    <row r="4907" spans="12:13">
      <c r="L4907">
        <v>11424</v>
      </c>
      <c r="M4907">
        <f t="shared" si="87"/>
        <v>424</v>
      </c>
    </row>
    <row r="4908" spans="12:13">
      <c r="L4908">
        <v>11360</v>
      </c>
      <c r="M4908">
        <f t="shared" si="87"/>
        <v>360</v>
      </c>
    </row>
    <row r="4909" spans="12:13">
      <c r="L4909">
        <v>11440</v>
      </c>
      <c r="M4909">
        <f t="shared" si="87"/>
        <v>440</v>
      </c>
    </row>
    <row r="4910" spans="12:13">
      <c r="L4910">
        <v>11320</v>
      </c>
      <c r="M4910">
        <f t="shared" si="87"/>
        <v>320</v>
      </c>
    </row>
    <row r="4911" spans="12:13">
      <c r="L4911">
        <v>11432</v>
      </c>
      <c r="M4911">
        <f t="shared" si="87"/>
        <v>432</v>
      </c>
    </row>
    <row r="4912" spans="12:13">
      <c r="L4912">
        <v>11356</v>
      </c>
      <c r="M4912">
        <f t="shared" si="87"/>
        <v>356</v>
      </c>
    </row>
    <row r="4913" spans="12:13">
      <c r="L4913">
        <v>11408</v>
      </c>
      <c r="M4913">
        <f t="shared" si="87"/>
        <v>408</v>
      </c>
    </row>
    <row r="4914" spans="12:13">
      <c r="L4914">
        <v>11376</v>
      </c>
      <c r="M4914">
        <f t="shared" si="87"/>
        <v>376</v>
      </c>
    </row>
    <row r="4915" spans="12:13">
      <c r="L4915">
        <v>11432</v>
      </c>
      <c r="M4915">
        <f t="shared" si="87"/>
        <v>432</v>
      </c>
    </row>
    <row r="4916" spans="12:13">
      <c r="L4916">
        <v>11396</v>
      </c>
      <c r="M4916">
        <f t="shared" si="87"/>
        <v>396</v>
      </c>
    </row>
    <row r="4917" spans="12:13">
      <c r="L4917">
        <v>11420</v>
      </c>
      <c r="M4917">
        <f t="shared" si="87"/>
        <v>420</v>
      </c>
    </row>
    <row r="4918" spans="12:13">
      <c r="L4918">
        <v>11376</v>
      </c>
      <c r="M4918">
        <f t="shared" si="87"/>
        <v>376</v>
      </c>
    </row>
    <row r="4919" spans="12:13">
      <c r="L4919">
        <v>11468</v>
      </c>
      <c r="M4919">
        <f t="shared" si="87"/>
        <v>468</v>
      </c>
    </row>
    <row r="4920" spans="12:13">
      <c r="L4920">
        <v>11364</v>
      </c>
      <c r="M4920">
        <f t="shared" si="87"/>
        <v>364</v>
      </c>
    </row>
    <row r="4921" spans="12:13">
      <c r="L4921">
        <v>11452</v>
      </c>
      <c r="M4921">
        <f t="shared" si="87"/>
        <v>452</v>
      </c>
    </row>
    <row r="4922" spans="12:13">
      <c r="L4922">
        <v>11396</v>
      </c>
      <c r="M4922">
        <f t="shared" si="87"/>
        <v>396</v>
      </c>
    </row>
    <row r="4923" spans="12:13">
      <c r="L4923">
        <v>11448</v>
      </c>
      <c r="M4923">
        <f t="shared" ref="M4923:M4986" si="88">L4923-11000</f>
        <v>448</v>
      </c>
    </row>
    <row r="4924" spans="12:13">
      <c r="L4924">
        <v>11392</v>
      </c>
      <c r="M4924">
        <f t="shared" si="88"/>
        <v>392</v>
      </c>
    </row>
    <row r="4925" spans="12:13">
      <c r="L4925">
        <v>11408</v>
      </c>
      <c r="M4925">
        <f t="shared" si="88"/>
        <v>408</v>
      </c>
    </row>
    <row r="4926" spans="12:13">
      <c r="L4926">
        <v>11376</v>
      </c>
      <c r="M4926">
        <f t="shared" si="88"/>
        <v>376</v>
      </c>
    </row>
    <row r="4927" spans="12:13">
      <c r="L4927">
        <v>11420</v>
      </c>
      <c r="M4927">
        <f t="shared" si="88"/>
        <v>420</v>
      </c>
    </row>
    <row r="4928" spans="12:13">
      <c r="L4928">
        <v>11400</v>
      </c>
      <c r="M4928">
        <f t="shared" si="88"/>
        <v>400</v>
      </c>
    </row>
    <row r="4929" spans="12:13">
      <c r="L4929">
        <v>11440</v>
      </c>
      <c r="M4929">
        <f t="shared" si="88"/>
        <v>440</v>
      </c>
    </row>
    <row r="4930" spans="12:13">
      <c r="L4930">
        <v>11412</v>
      </c>
      <c r="M4930">
        <f t="shared" si="88"/>
        <v>412</v>
      </c>
    </row>
    <row r="4931" spans="12:13">
      <c r="L4931">
        <v>11440</v>
      </c>
      <c r="M4931">
        <f t="shared" si="88"/>
        <v>440</v>
      </c>
    </row>
    <row r="4932" spans="12:13">
      <c r="L4932">
        <v>11376</v>
      </c>
      <c r="M4932">
        <f t="shared" si="88"/>
        <v>376</v>
      </c>
    </row>
    <row r="4933" spans="12:13">
      <c r="L4933">
        <v>11448</v>
      </c>
      <c r="M4933">
        <f t="shared" si="88"/>
        <v>448</v>
      </c>
    </row>
    <row r="4934" spans="12:13">
      <c r="L4934">
        <v>11404</v>
      </c>
      <c r="M4934">
        <f t="shared" si="88"/>
        <v>404</v>
      </c>
    </row>
    <row r="4935" spans="12:13">
      <c r="L4935">
        <v>11412</v>
      </c>
      <c r="M4935">
        <f t="shared" si="88"/>
        <v>412</v>
      </c>
    </row>
    <row r="4936" spans="12:13">
      <c r="L4936">
        <v>11380</v>
      </c>
      <c r="M4936">
        <f t="shared" si="88"/>
        <v>380</v>
      </c>
    </row>
    <row r="4937" spans="12:13">
      <c r="L4937">
        <v>11448</v>
      </c>
      <c r="M4937">
        <f t="shared" si="88"/>
        <v>448</v>
      </c>
    </row>
    <row r="4938" spans="12:13">
      <c r="L4938">
        <v>11392</v>
      </c>
      <c r="M4938">
        <f t="shared" si="88"/>
        <v>392</v>
      </c>
    </row>
    <row r="4939" spans="12:13">
      <c r="L4939">
        <v>11456</v>
      </c>
      <c r="M4939">
        <f t="shared" si="88"/>
        <v>456</v>
      </c>
    </row>
    <row r="4940" spans="12:13">
      <c r="L4940">
        <v>11436</v>
      </c>
      <c r="M4940">
        <f t="shared" si="88"/>
        <v>436</v>
      </c>
    </row>
    <row r="4941" spans="12:13">
      <c r="L4941">
        <v>11424</v>
      </c>
      <c r="M4941">
        <f t="shared" si="88"/>
        <v>424</v>
      </c>
    </row>
    <row r="4942" spans="12:13">
      <c r="L4942">
        <v>11388</v>
      </c>
      <c r="M4942">
        <f t="shared" si="88"/>
        <v>388</v>
      </c>
    </row>
    <row r="4943" spans="12:13">
      <c r="L4943">
        <v>11432</v>
      </c>
      <c r="M4943">
        <f t="shared" si="88"/>
        <v>432</v>
      </c>
    </row>
    <row r="4944" spans="12:13">
      <c r="L4944">
        <v>11396</v>
      </c>
      <c r="M4944">
        <f t="shared" si="88"/>
        <v>396</v>
      </c>
    </row>
    <row r="4945" spans="12:13">
      <c r="L4945">
        <v>11396</v>
      </c>
      <c r="M4945">
        <f t="shared" si="88"/>
        <v>396</v>
      </c>
    </row>
    <row r="4946" spans="12:13">
      <c r="L4946">
        <v>11392</v>
      </c>
      <c r="M4946">
        <f t="shared" si="88"/>
        <v>392</v>
      </c>
    </row>
    <row r="4947" spans="12:13">
      <c r="L4947">
        <v>11400</v>
      </c>
      <c r="M4947">
        <f t="shared" si="88"/>
        <v>400</v>
      </c>
    </row>
    <row r="4948" spans="12:13">
      <c r="L4948">
        <v>11392</v>
      </c>
      <c r="M4948">
        <f t="shared" si="88"/>
        <v>392</v>
      </c>
    </row>
    <row r="4949" spans="12:13">
      <c r="L4949">
        <v>11424</v>
      </c>
      <c r="M4949">
        <f t="shared" si="88"/>
        <v>424</v>
      </c>
    </row>
    <row r="4950" spans="12:13">
      <c r="L4950">
        <v>11400</v>
      </c>
      <c r="M4950">
        <f t="shared" si="88"/>
        <v>400</v>
      </c>
    </row>
    <row r="4951" spans="12:13">
      <c r="L4951">
        <v>11448</v>
      </c>
      <c r="M4951">
        <f t="shared" si="88"/>
        <v>448</v>
      </c>
    </row>
    <row r="4952" spans="12:13">
      <c r="L4952">
        <v>11380</v>
      </c>
      <c r="M4952">
        <f t="shared" si="88"/>
        <v>380</v>
      </c>
    </row>
    <row r="4953" spans="12:13">
      <c r="L4953">
        <v>11460</v>
      </c>
      <c r="M4953">
        <f t="shared" si="88"/>
        <v>460</v>
      </c>
    </row>
    <row r="4954" spans="12:13">
      <c r="L4954">
        <v>11400</v>
      </c>
      <c r="M4954">
        <f t="shared" si="88"/>
        <v>400</v>
      </c>
    </row>
    <row r="4955" spans="12:13">
      <c r="L4955">
        <v>11448</v>
      </c>
      <c r="M4955">
        <f t="shared" si="88"/>
        <v>448</v>
      </c>
    </row>
    <row r="4956" spans="12:13">
      <c r="L4956">
        <v>11364</v>
      </c>
      <c r="M4956">
        <f t="shared" si="88"/>
        <v>364</v>
      </c>
    </row>
    <row r="4957" spans="12:13">
      <c r="L4957">
        <v>11440</v>
      </c>
      <c r="M4957">
        <f t="shared" si="88"/>
        <v>440</v>
      </c>
    </row>
    <row r="4958" spans="12:13">
      <c r="L4958">
        <v>11392</v>
      </c>
      <c r="M4958">
        <f t="shared" si="88"/>
        <v>392</v>
      </c>
    </row>
    <row r="4959" spans="12:13">
      <c r="L4959">
        <v>11472</v>
      </c>
      <c r="M4959">
        <f t="shared" si="88"/>
        <v>472</v>
      </c>
    </row>
    <row r="4960" spans="12:13">
      <c r="L4960">
        <v>11388</v>
      </c>
      <c r="M4960">
        <f t="shared" si="88"/>
        <v>388</v>
      </c>
    </row>
    <row r="4961" spans="12:13">
      <c r="L4961">
        <v>11408</v>
      </c>
      <c r="M4961">
        <f t="shared" si="88"/>
        <v>408</v>
      </c>
    </row>
    <row r="4962" spans="12:13">
      <c r="L4962">
        <v>11356</v>
      </c>
      <c r="M4962">
        <f t="shared" si="88"/>
        <v>356</v>
      </c>
    </row>
    <row r="4963" spans="12:13">
      <c r="L4963">
        <v>11432</v>
      </c>
      <c r="M4963">
        <f t="shared" si="88"/>
        <v>432</v>
      </c>
    </row>
    <row r="4964" spans="12:13">
      <c r="L4964">
        <v>11360</v>
      </c>
      <c r="M4964">
        <f t="shared" si="88"/>
        <v>360</v>
      </c>
    </row>
    <row r="4965" spans="12:13">
      <c r="L4965">
        <v>11468</v>
      </c>
      <c r="M4965">
        <f t="shared" si="88"/>
        <v>468</v>
      </c>
    </row>
    <row r="4966" spans="12:13">
      <c r="L4966">
        <v>11420</v>
      </c>
      <c r="M4966">
        <f t="shared" si="88"/>
        <v>420</v>
      </c>
    </row>
    <row r="4967" spans="12:13">
      <c r="L4967">
        <v>11560</v>
      </c>
      <c r="M4967">
        <f t="shared" si="88"/>
        <v>560</v>
      </c>
    </row>
    <row r="4968" spans="12:13">
      <c r="L4968">
        <v>11556</v>
      </c>
      <c r="M4968">
        <f t="shared" si="88"/>
        <v>556</v>
      </c>
    </row>
    <row r="4969" spans="12:13">
      <c r="L4969">
        <v>11688</v>
      </c>
      <c r="M4969">
        <f t="shared" si="88"/>
        <v>688</v>
      </c>
    </row>
    <row r="4970" spans="12:13">
      <c r="L4970">
        <v>11648</v>
      </c>
      <c r="M4970">
        <f t="shared" si="88"/>
        <v>648</v>
      </c>
    </row>
    <row r="4971" spans="12:13">
      <c r="L4971">
        <v>11728</v>
      </c>
      <c r="M4971">
        <f t="shared" si="88"/>
        <v>728</v>
      </c>
    </row>
    <row r="4972" spans="12:13">
      <c r="L4972">
        <v>11648</v>
      </c>
      <c r="M4972">
        <f t="shared" si="88"/>
        <v>648</v>
      </c>
    </row>
    <row r="4973" spans="12:13">
      <c r="L4973">
        <v>11712</v>
      </c>
      <c r="M4973">
        <f t="shared" si="88"/>
        <v>712</v>
      </c>
    </row>
    <row r="4974" spans="12:13">
      <c r="L4974">
        <v>11688</v>
      </c>
      <c r="M4974">
        <f t="shared" si="88"/>
        <v>688</v>
      </c>
    </row>
    <row r="4975" spans="12:13">
      <c r="L4975">
        <v>11700</v>
      </c>
      <c r="M4975">
        <f t="shared" si="88"/>
        <v>700</v>
      </c>
    </row>
    <row r="4976" spans="12:13">
      <c r="L4976">
        <v>11612</v>
      </c>
      <c r="M4976">
        <f t="shared" si="88"/>
        <v>612</v>
      </c>
    </row>
    <row r="4977" spans="12:13">
      <c r="L4977">
        <v>11620</v>
      </c>
      <c r="M4977">
        <f t="shared" si="88"/>
        <v>620</v>
      </c>
    </row>
    <row r="4978" spans="12:13">
      <c r="L4978">
        <v>11560</v>
      </c>
      <c r="M4978">
        <f t="shared" si="88"/>
        <v>560</v>
      </c>
    </row>
    <row r="4979" spans="12:13">
      <c r="L4979">
        <v>11580</v>
      </c>
      <c r="M4979">
        <f t="shared" si="88"/>
        <v>580</v>
      </c>
    </row>
    <row r="4980" spans="12:13">
      <c r="L4980">
        <v>11524</v>
      </c>
      <c r="M4980">
        <f t="shared" si="88"/>
        <v>524</v>
      </c>
    </row>
    <row r="4981" spans="12:13">
      <c r="L4981">
        <v>11548</v>
      </c>
      <c r="M4981">
        <f t="shared" si="88"/>
        <v>548</v>
      </c>
    </row>
    <row r="4982" spans="12:13">
      <c r="L4982">
        <v>11492</v>
      </c>
      <c r="M4982">
        <f t="shared" si="88"/>
        <v>492</v>
      </c>
    </row>
    <row r="4983" spans="12:13">
      <c r="L4983">
        <v>11552</v>
      </c>
      <c r="M4983">
        <f t="shared" si="88"/>
        <v>552</v>
      </c>
    </row>
    <row r="4984" spans="12:13">
      <c r="L4984">
        <v>11448</v>
      </c>
      <c r="M4984">
        <f t="shared" si="88"/>
        <v>448</v>
      </c>
    </row>
    <row r="4985" spans="12:13">
      <c r="L4985">
        <v>11476</v>
      </c>
      <c r="M4985">
        <f t="shared" si="88"/>
        <v>476</v>
      </c>
    </row>
    <row r="4986" spans="12:13">
      <c r="L4986">
        <v>11440</v>
      </c>
      <c r="M4986">
        <f t="shared" si="88"/>
        <v>440</v>
      </c>
    </row>
    <row r="4987" spans="12:13">
      <c r="L4987">
        <v>11476</v>
      </c>
      <c r="M4987">
        <f t="shared" ref="M4987:M5050" si="89">L4987-11000</f>
        <v>476</v>
      </c>
    </row>
    <row r="4988" spans="12:13">
      <c r="L4988">
        <v>11392</v>
      </c>
      <c r="M4988">
        <f t="shared" si="89"/>
        <v>392</v>
      </c>
    </row>
    <row r="4989" spans="12:13">
      <c r="L4989">
        <v>11456</v>
      </c>
      <c r="M4989">
        <f t="shared" si="89"/>
        <v>456</v>
      </c>
    </row>
    <row r="4990" spans="12:13">
      <c r="L4990">
        <v>11376</v>
      </c>
      <c r="M4990">
        <f t="shared" si="89"/>
        <v>376</v>
      </c>
    </row>
    <row r="4991" spans="12:13">
      <c r="L4991">
        <v>11448</v>
      </c>
      <c r="M4991">
        <f t="shared" si="89"/>
        <v>448</v>
      </c>
    </row>
    <row r="4992" spans="12:13">
      <c r="L4992">
        <v>11340</v>
      </c>
      <c r="M4992">
        <f t="shared" si="89"/>
        <v>340</v>
      </c>
    </row>
    <row r="4993" spans="12:13">
      <c r="L4993">
        <v>11460</v>
      </c>
      <c r="M4993">
        <f t="shared" si="89"/>
        <v>460</v>
      </c>
    </row>
    <row r="4994" spans="12:13">
      <c r="L4994">
        <v>11416</v>
      </c>
      <c r="M4994">
        <f t="shared" si="89"/>
        <v>416</v>
      </c>
    </row>
    <row r="4995" spans="12:13">
      <c r="L4995">
        <v>11412</v>
      </c>
      <c r="M4995">
        <f t="shared" si="89"/>
        <v>412</v>
      </c>
    </row>
    <row r="4996" spans="12:13">
      <c r="L4996">
        <v>11368</v>
      </c>
      <c r="M4996">
        <f t="shared" si="89"/>
        <v>368</v>
      </c>
    </row>
    <row r="4997" spans="12:13">
      <c r="L4997">
        <v>11464</v>
      </c>
      <c r="M4997">
        <f t="shared" si="89"/>
        <v>464</v>
      </c>
    </row>
    <row r="4998" spans="12:13">
      <c r="L4998">
        <v>11376</v>
      </c>
      <c r="M4998">
        <f t="shared" si="89"/>
        <v>376</v>
      </c>
    </row>
    <row r="4999" spans="12:13">
      <c r="L4999">
        <v>11428</v>
      </c>
      <c r="M4999">
        <f t="shared" si="89"/>
        <v>428</v>
      </c>
    </row>
    <row r="5000" spans="12:13">
      <c r="L5000">
        <v>11392</v>
      </c>
      <c r="M5000">
        <f t="shared" si="89"/>
        <v>392</v>
      </c>
    </row>
    <row r="5001" spans="12:13">
      <c r="L5001">
        <v>11416</v>
      </c>
      <c r="M5001">
        <f t="shared" si="89"/>
        <v>416</v>
      </c>
    </row>
    <row r="5002" spans="12:13">
      <c r="L5002">
        <v>11352</v>
      </c>
      <c r="M5002">
        <f t="shared" si="89"/>
        <v>352</v>
      </c>
    </row>
    <row r="5003" spans="12:13">
      <c r="L5003">
        <v>11444</v>
      </c>
      <c r="M5003">
        <f t="shared" si="89"/>
        <v>444</v>
      </c>
    </row>
    <row r="5004" spans="12:13">
      <c r="L5004">
        <v>11408</v>
      </c>
      <c r="M5004">
        <f t="shared" si="89"/>
        <v>408</v>
      </c>
    </row>
    <row r="5005" spans="12:13">
      <c r="L5005">
        <v>11424</v>
      </c>
      <c r="M5005">
        <f t="shared" si="89"/>
        <v>424</v>
      </c>
    </row>
    <row r="5006" spans="12:13">
      <c r="L5006">
        <v>11384</v>
      </c>
      <c r="M5006">
        <f t="shared" si="89"/>
        <v>384</v>
      </c>
    </row>
    <row r="5007" spans="12:13">
      <c r="L5007">
        <v>11432</v>
      </c>
      <c r="M5007">
        <f t="shared" si="89"/>
        <v>432</v>
      </c>
    </row>
    <row r="5008" spans="12:13">
      <c r="L5008">
        <v>11388</v>
      </c>
      <c r="M5008">
        <f t="shared" si="89"/>
        <v>388</v>
      </c>
    </row>
    <row r="5009" spans="12:13">
      <c r="L5009">
        <v>11444</v>
      </c>
      <c r="M5009">
        <f t="shared" si="89"/>
        <v>444</v>
      </c>
    </row>
    <row r="5010" spans="12:13">
      <c r="L5010">
        <v>11380</v>
      </c>
      <c r="M5010">
        <f t="shared" si="89"/>
        <v>380</v>
      </c>
    </row>
    <row r="5011" spans="12:13">
      <c r="L5011">
        <v>11396</v>
      </c>
      <c r="M5011">
        <f t="shared" si="89"/>
        <v>396</v>
      </c>
    </row>
    <row r="5012" spans="12:13">
      <c r="L5012">
        <v>11364</v>
      </c>
      <c r="M5012">
        <f t="shared" si="89"/>
        <v>364</v>
      </c>
    </row>
    <row r="5013" spans="12:13">
      <c r="L5013">
        <v>11424</v>
      </c>
      <c r="M5013">
        <f t="shared" si="89"/>
        <v>424</v>
      </c>
    </row>
    <row r="5014" spans="12:13">
      <c r="L5014">
        <v>11360</v>
      </c>
      <c r="M5014">
        <f t="shared" si="89"/>
        <v>360</v>
      </c>
    </row>
    <row r="5015" spans="12:13">
      <c r="L5015">
        <v>11440</v>
      </c>
      <c r="M5015">
        <f t="shared" si="89"/>
        <v>440</v>
      </c>
    </row>
    <row r="5016" spans="12:13">
      <c r="L5016">
        <v>11352</v>
      </c>
      <c r="M5016">
        <f t="shared" si="89"/>
        <v>352</v>
      </c>
    </row>
    <row r="5017" spans="12:13">
      <c r="L5017">
        <v>11436</v>
      </c>
      <c r="M5017">
        <f t="shared" si="89"/>
        <v>436</v>
      </c>
    </row>
    <row r="5018" spans="12:13">
      <c r="L5018">
        <v>11380</v>
      </c>
      <c r="M5018">
        <f t="shared" si="89"/>
        <v>380</v>
      </c>
    </row>
    <row r="5019" spans="12:13">
      <c r="L5019">
        <v>11456</v>
      </c>
      <c r="M5019">
        <f t="shared" si="89"/>
        <v>456</v>
      </c>
    </row>
    <row r="5020" spans="12:13">
      <c r="L5020">
        <v>11420</v>
      </c>
      <c r="M5020">
        <f t="shared" si="89"/>
        <v>420</v>
      </c>
    </row>
    <row r="5021" spans="12:13">
      <c r="L5021">
        <v>11444</v>
      </c>
      <c r="M5021">
        <f t="shared" si="89"/>
        <v>444</v>
      </c>
    </row>
    <row r="5022" spans="12:13">
      <c r="L5022">
        <v>11424</v>
      </c>
      <c r="M5022">
        <f t="shared" si="89"/>
        <v>424</v>
      </c>
    </row>
    <row r="5023" spans="12:13">
      <c r="L5023">
        <v>11464</v>
      </c>
      <c r="M5023">
        <f t="shared" si="89"/>
        <v>464</v>
      </c>
    </row>
    <row r="5024" spans="12:13">
      <c r="L5024">
        <v>11388</v>
      </c>
      <c r="M5024">
        <f t="shared" si="89"/>
        <v>388</v>
      </c>
    </row>
    <row r="5025" spans="12:13">
      <c r="L5025">
        <v>11468</v>
      </c>
      <c r="M5025">
        <f t="shared" si="89"/>
        <v>468</v>
      </c>
    </row>
    <row r="5026" spans="12:13">
      <c r="L5026">
        <v>11412</v>
      </c>
      <c r="M5026">
        <f t="shared" si="89"/>
        <v>412</v>
      </c>
    </row>
    <row r="5027" spans="12:13">
      <c r="L5027">
        <v>11416</v>
      </c>
      <c r="M5027">
        <f t="shared" si="89"/>
        <v>416</v>
      </c>
    </row>
    <row r="5028" spans="12:13">
      <c r="L5028">
        <v>11408</v>
      </c>
      <c r="M5028">
        <f t="shared" si="89"/>
        <v>408</v>
      </c>
    </row>
    <row r="5029" spans="12:13">
      <c r="L5029">
        <v>11420</v>
      </c>
      <c r="M5029">
        <f t="shared" si="89"/>
        <v>420</v>
      </c>
    </row>
    <row r="5030" spans="12:13">
      <c r="L5030">
        <v>11336</v>
      </c>
      <c r="M5030">
        <f t="shared" si="89"/>
        <v>336</v>
      </c>
    </row>
    <row r="5031" spans="12:13">
      <c r="L5031" t="s">
        <v>740</v>
      </c>
      <c r="M5031" t="e">
        <f t="shared" si="89"/>
        <v>#VALUE!</v>
      </c>
    </row>
    <row r="5032" spans="12:13">
      <c r="M5032">
        <f t="shared" si="89"/>
        <v>-11000</v>
      </c>
    </row>
    <row r="5033" spans="12:13">
      <c r="L5033">
        <v>11436</v>
      </c>
      <c r="M5033">
        <f t="shared" si="89"/>
        <v>436</v>
      </c>
    </row>
    <row r="5034" spans="12:13">
      <c r="L5034">
        <v>11368</v>
      </c>
      <c r="M5034">
        <f t="shared" si="89"/>
        <v>368</v>
      </c>
    </row>
    <row r="5035" spans="12:13">
      <c r="L5035">
        <v>11452</v>
      </c>
      <c r="M5035">
        <f t="shared" si="89"/>
        <v>452</v>
      </c>
    </row>
    <row r="5036" spans="12:13">
      <c r="L5036">
        <v>11376</v>
      </c>
      <c r="M5036">
        <f t="shared" si="89"/>
        <v>376</v>
      </c>
    </row>
    <row r="5037" spans="12:13">
      <c r="L5037">
        <v>11392</v>
      </c>
      <c r="M5037">
        <f t="shared" si="89"/>
        <v>392</v>
      </c>
    </row>
    <row r="5038" spans="12:13">
      <c r="L5038">
        <v>11388</v>
      </c>
      <c r="M5038">
        <f t="shared" si="89"/>
        <v>388</v>
      </c>
    </row>
    <row r="5039" spans="12:13">
      <c r="L5039">
        <v>11404</v>
      </c>
      <c r="M5039">
        <f t="shared" si="89"/>
        <v>404</v>
      </c>
    </row>
    <row r="5040" spans="12:13">
      <c r="L5040">
        <v>11348</v>
      </c>
      <c r="M5040">
        <f t="shared" si="89"/>
        <v>348</v>
      </c>
    </row>
    <row r="5041" spans="12:13">
      <c r="L5041">
        <v>11404</v>
      </c>
      <c r="M5041">
        <f t="shared" si="89"/>
        <v>404</v>
      </c>
    </row>
    <row r="5042" spans="12:13">
      <c r="L5042">
        <v>11384</v>
      </c>
      <c r="M5042">
        <f t="shared" si="89"/>
        <v>384</v>
      </c>
    </row>
    <row r="5043" spans="12:13">
      <c r="L5043">
        <v>11432</v>
      </c>
      <c r="M5043">
        <f t="shared" si="89"/>
        <v>432</v>
      </c>
    </row>
    <row r="5044" spans="12:13">
      <c r="L5044">
        <v>11384</v>
      </c>
      <c r="M5044">
        <f t="shared" si="89"/>
        <v>384</v>
      </c>
    </row>
    <row r="5045" spans="12:13">
      <c r="L5045">
        <v>11416</v>
      </c>
      <c r="M5045">
        <f t="shared" si="89"/>
        <v>416</v>
      </c>
    </row>
    <row r="5046" spans="12:13">
      <c r="L5046">
        <v>11360</v>
      </c>
      <c r="M5046">
        <f t="shared" si="89"/>
        <v>360</v>
      </c>
    </row>
    <row r="5047" spans="12:13">
      <c r="L5047">
        <v>11432</v>
      </c>
      <c r="M5047">
        <f t="shared" si="89"/>
        <v>432</v>
      </c>
    </row>
    <row r="5048" spans="12:13">
      <c r="L5048">
        <v>11392</v>
      </c>
      <c r="M5048">
        <f t="shared" si="89"/>
        <v>392</v>
      </c>
    </row>
    <row r="5049" spans="12:13">
      <c r="L5049">
        <v>11448</v>
      </c>
      <c r="M5049">
        <f t="shared" si="89"/>
        <v>448</v>
      </c>
    </row>
    <row r="5050" spans="12:13">
      <c r="L5050">
        <v>11328</v>
      </c>
      <c r="M5050">
        <f t="shared" si="89"/>
        <v>328</v>
      </c>
    </row>
    <row r="5051" spans="12:13">
      <c r="L5051">
        <v>11432</v>
      </c>
      <c r="M5051">
        <f t="shared" ref="M5051:M5114" si="90">L5051-11000</f>
        <v>432</v>
      </c>
    </row>
    <row r="5052" spans="12:13">
      <c r="L5052">
        <v>11356</v>
      </c>
      <c r="M5052">
        <f t="shared" si="90"/>
        <v>356</v>
      </c>
    </row>
    <row r="5053" spans="12:13">
      <c r="L5053">
        <v>11456</v>
      </c>
      <c r="M5053">
        <f t="shared" si="90"/>
        <v>456</v>
      </c>
    </row>
    <row r="5054" spans="12:13">
      <c r="L5054">
        <v>11364</v>
      </c>
      <c r="M5054">
        <f t="shared" si="90"/>
        <v>364</v>
      </c>
    </row>
    <row r="5055" spans="12:13">
      <c r="L5055">
        <v>11440</v>
      </c>
      <c r="M5055">
        <f t="shared" si="90"/>
        <v>440</v>
      </c>
    </row>
    <row r="5056" spans="12:13">
      <c r="L5056">
        <v>11396</v>
      </c>
      <c r="M5056">
        <f t="shared" si="90"/>
        <v>396</v>
      </c>
    </row>
    <row r="5057" spans="12:13">
      <c r="L5057">
        <v>11456</v>
      </c>
      <c r="M5057">
        <f t="shared" si="90"/>
        <v>456</v>
      </c>
    </row>
    <row r="5058" spans="12:13">
      <c r="L5058">
        <v>11372</v>
      </c>
      <c r="M5058">
        <f t="shared" si="90"/>
        <v>372</v>
      </c>
    </row>
    <row r="5059" spans="12:13">
      <c r="L5059">
        <v>11464</v>
      </c>
      <c r="M5059">
        <f t="shared" si="90"/>
        <v>464</v>
      </c>
    </row>
    <row r="5060" spans="12:13">
      <c r="L5060">
        <v>11384</v>
      </c>
      <c r="M5060">
        <f t="shared" si="90"/>
        <v>384</v>
      </c>
    </row>
    <row r="5061" spans="12:13">
      <c r="L5061">
        <v>11432</v>
      </c>
      <c r="M5061">
        <f t="shared" si="90"/>
        <v>432</v>
      </c>
    </row>
    <row r="5062" spans="12:13">
      <c r="L5062">
        <v>11336</v>
      </c>
      <c r="M5062">
        <f t="shared" si="90"/>
        <v>336</v>
      </c>
    </row>
    <row r="5063" spans="12:13">
      <c r="L5063">
        <v>11424</v>
      </c>
      <c r="M5063">
        <f t="shared" si="90"/>
        <v>424</v>
      </c>
    </row>
    <row r="5064" spans="12:13">
      <c r="L5064">
        <v>11384</v>
      </c>
      <c r="M5064">
        <f t="shared" si="90"/>
        <v>384</v>
      </c>
    </row>
    <row r="5065" spans="12:13">
      <c r="L5065">
        <v>11448</v>
      </c>
      <c r="M5065">
        <f t="shared" si="90"/>
        <v>448</v>
      </c>
    </row>
    <row r="5066" spans="12:13">
      <c r="L5066">
        <v>11380</v>
      </c>
      <c r="M5066">
        <f t="shared" si="90"/>
        <v>380</v>
      </c>
    </row>
    <row r="5067" spans="12:13">
      <c r="L5067">
        <v>11440</v>
      </c>
      <c r="M5067">
        <f t="shared" si="90"/>
        <v>440</v>
      </c>
    </row>
    <row r="5068" spans="12:13">
      <c r="L5068">
        <v>11384</v>
      </c>
      <c r="M5068">
        <f t="shared" si="90"/>
        <v>384</v>
      </c>
    </row>
    <row r="5069" spans="12:13">
      <c r="L5069">
        <v>11420</v>
      </c>
      <c r="M5069">
        <f t="shared" si="90"/>
        <v>420</v>
      </c>
    </row>
    <row r="5070" spans="12:13">
      <c r="L5070">
        <v>11396</v>
      </c>
      <c r="M5070">
        <f t="shared" si="90"/>
        <v>396</v>
      </c>
    </row>
    <row r="5071" spans="12:13">
      <c r="L5071">
        <v>11420</v>
      </c>
      <c r="M5071">
        <f t="shared" si="90"/>
        <v>420</v>
      </c>
    </row>
    <row r="5072" spans="12:13">
      <c r="L5072">
        <v>11360</v>
      </c>
      <c r="M5072">
        <f t="shared" si="90"/>
        <v>360</v>
      </c>
    </row>
    <row r="5073" spans="12:13">
      <c r="L5073">
        <v>11452</v>
      </c>
      <c r="M5073">
        <f t="shared" si="90"/>
        <v>452</v>
      </c>
    </row>
    <row r="5074" spans="12:13">
      <c r="L5074">
        <v>11360</v>
      </c>
      <c r="M5074">
        <f t="shared" si="90"/>
        <v>360</v>
      </c>
    </row>
    <row r="5075" spans="12:13">
      <c r="L5075">
        <v>11464</v>
      </c>
      <c r="M5075">
        <f t="shared" si="90"/>
        <v>464</v>
      </c>
    </row>
    <row r="5076" spans="12:13">
      <c r="L5076">
        <v>11416</v>
      </c>
      <c r="M5076">
        <f t="shared" si="90"/>
        <v>416</v>
      </c>
    </row>
    <row r="5077" spans="12:13">
      <c r="L5077">
        <v>11416</v>
      </c>
      <c r="M5077">
        <f t="shared" si="90"/>
        <v>416</v>
      </c>
    </row>
    <row r="5078" spans="12:13">
      <c r="L5078">
        <v>11408</v>
      </c>
      <c r="M5078">
        <f t="shared" si="90"/>
        <v>408</v>
      </c>
    </row>
    <row r="5079" spans="12:13">
      <c r="L5079">
        <v>11420</v>
      </c>
      <c r="M5079">
        <f t="shared" si="90"/>
        <v>420</v>
      </c>
    </row>
    <row r="5080" spans="12:13">
      <c r="L5080">
        <v>11400</v>
      </c>
      <c r="M5080">
        <f t="shared" si="90"/>
        <v>400</v>
      </c>
    </row>
    <row r="5081" spans="12:13">
      <c r="L5081">
        <v>11384</v>
      </c>
      <c r="M5081">
        <f t="shared" si="90"/>
        <v>384</v>
      </c>
    </row>
    <row r="5082" spans="12:13">
      <c r="L5082">
        <v>11364</v>
      </c>
      <c r="M5082">
        <f t="shared" si="90"/>
        <v>364</v>
      </c>
    </row>
    <row r="5083" spans="12:13">
      <c r="L5083">
        <v>11432</v>
      </c>
      <c r="M5083">
        <f t="shared" si="90"/>
        <v>432</v>
      </c>
    </row>
    <row r="5084" spans="12:13">
      <c r="L5084">
        <v>11348</v>
      </c>
      <c r="M5084">
        <f t="shared" si="90"/>
        <v>348</v>
      </c>
    </row>
    <row r="5085" spans="12:13">
      <c r="L5085">
        <v>11400</v>
      </c>
      <c r="M5085">
        <f t="shared" si="90"/>
        <v>400</v>
      </c>
    </row>
    <row r="5086" spans="12:13">
      <c r="L5086">
        <v>11388</v>
      </c>
      <c r="M5086">
        <f t="shared" si="90"/>
        <v>388</v>
      </c>
    </row>
    <row r="5087" spans="12:13">
      <c r="L5087">
        <v>11428</v>
      </c>
      <c r="M5087">
        <f t="shared" si="90"/>
        <v>428</v>
      </c>
    </row>
    <row r="5088" spans="12:13">
      <c r="L5088">
        <v>11380</v>
      </c>
      <c r="M5088">
        <f t="shared" si="90"/>
        <v>380</v>
      </c>
    </row>
    <row r="5089" spans="12:13">
      <c r="L5089">
        <v>11448</v>
      </c>
      <c r="M5089">
        <f t="shared" si="90"/>
        <v>448</v>
      </c>
    </row>
    <row r="5090" spans="12:13">
      <c r="L5090">
        <v>11376</v>
      </c>
      <c r="M5090">
        <f t="shared" si="90"/>
        <v>376</v>
      </c>
    </row>
    <row r="5091" spans="12:13">
      <c r="L5091">
        <v>11460</v>
      </c>
      <c r="M5091">
        <f t="shared" si="90"/>
        <v>460</v>
      </c>
    </row>
    <row r="5092" spans="12:13">
      <c r="L5092">
        <v>11396</v>
      </c>
      <c r="M5092">
        <f t="shared" si="90"/>
        <v>396</v>
      </c>
    </row>
    <row r="5093" spans="12:13">
      <c r="L5093">
        <v>11436</v>
      </c>
      <c r="M5093">
        <f t="shared" si="90"/>
        <v>436</v>
      </c>
    </row>
    <row r="5094" spans="12:13">
      <c r="L5094">
        <v>11392</v>
      </c>
      <c r="M5094">
        <f t="shared" si="90"/>
        <v>392</v>
      </c>
    </row>
    <row r="5095" spans="12:13">
      <c r="L5095">
        <v>11416</v>
      </c>
      <c r="M5095">
        <f t="shared" si="90"/>
        <v>416</v>
      </c>
    </row>
    <row r="5096" spans="12:13">
      <c r="L5096">
        <v>11408</v>
      </c>
      <c r="M5096">
        <f t="shared" si="90"/>
        <v>408</v>
      </c>
    </row>
    <row r="5097" spans="12:13">
      <c r="L5097">
        <v>11416</v>
      </c>
      <c r="M5097">
        <f t="shared" si="90"/>
        <v>416</v>
      </c>
    </row>
    <row r="5098" spans="12:13">
      <c r="L5098">
        <v>11372</v>
      </c>
      <c r="M5098">
        <f t="shared" si="90"/>
        <v>372</v>
      </c>
    </row>
    <row r="5099" spans="12:13">
      <c r="L5099">
        <v>11432</v>
      </c>
      <c r="M5099">
        <f t="shared" si="90"/>
        <v>432</v>
      </c>
    </row>
    <row r="5100" spans="12:13">
      <c r="L5100">
        <v>11392</v>
      </c>
      <c r="M5100">
        <f t="shared" si="90"/>
        <v>392</v>
      </c>
    </row>
    <row r="5101" spans="12:13">
      <c r="L5101">
        <v>11428</v>
      </c>
      <c r="M5101">
        <f t="shared" si="90"/>
        <v>428</v>
      </c>
    </row>
    <row r="5102" spans="12:13">
      <c r="L5102">
        <v>11348</v>
      </c>
      <c r="M5102">
        <f t="shared" si="90"/>
        <v>348</v>
      </c>
    </row>
    <row r="5103" spans="12:13">
      <c r="L5103">
        <v>11448</v>
      </c>
      <c r="M5103">
        <f t="shared" si="90"/>
        <v>448</v>
      </c>
    </row>
    <row r="5104" spans="12:13">
      <c r="L5104">
        <v>11348</v>
      </c>
      <c r="M5104">
        <f t="shared" si="90"/>
        <v>348</v>
      </c>
    </row>
    <row r="5105" spans="12:13">
      <c r="L5105">
        <v>11436</v>
      </c>
      <c r="M5105">
        <f t="shared" si="90"/>
        <v>436</v>
      </c>
    </row>
    <row r="5106" spans="12:13">
      <c r="L5106">
        <v>11328</v>
      </c>
      <c r="M5106">
        <f t="shared" si="90"/>
        <v>328</v>
      </c>
    </row>
    <row r="5107" spans="12:13">
      <c r="L5107">
        <v>11416</v>
      </c>
      <c r="M5107">
        <f t="shared" si="90"/>
        <v>416</v>
      </c>
    </row>
    <row r="5108" spans="12:13">
      <c r="L5108">
        <v>11388</v>
      </c>
      <c r="M5108">
        <f t="shared" si="90"/>
        <v>388</v>
      </c>
    </row>
    <row r="5109" spans="12:13">
      <c r="L5109">
        <v>11456</v>
      </c>
      <c r="M5109">
        <f t="shared" si="90"/>
        <v>456</v>
      </c>
    </row>
    <row r="5110" spans="12:13">
      <c r="L5110">
        <v>11408</v>
      </c>
      <c r="M5110">
        <f t="shared" si="90"/>
        <v>408</v>
      </c>
    </row>
    <row r="5111" spans="12:13">
      <c r="L5111">
        <v>11404</v>
      </c>
      <c r="M5111">
        <f t="shared" si="90"/>
        <v>404</v>
      </c>
    </row>
    <row r="5112" spans="12:13">
      <c r="L5112">
        <v>11412</v>
      </c>
      <c r="M5112">
        <f t="shared" si="90"/>
        <v>412</v>
      </c>
    </row>
    <row r="5113" spans="12:13">
      <c r="L5113">
        <v>11508</v>
      </c>
      <c r="M5113">
        <f t="shared" si="90"/>
        <v>508</v>
      </c>
    </row>
    <row r="5114" spans="12:13">
      <c r="L5114">
        <v>11592</v>
      </c>
      <c r="M5114">
        <f t="shared" si="90"/>
        <v>592</v>
      </c>
    </row>
    <row r="5115" spans="12:13">
      <c r="L5115">
        <v>11824</v>
      </c>
      <c r="M5115">
        <f t="shared" ref="M5115:M5178" si="91">L5115-11000</f>
        <v>824</v>
      </c>
    </row>
    <row r="5116" spans="12:13">
      <c r="L5116">
        <v>11984</v>
      </c>
      <c r="M5116">
        <f t="shared" si="91"/>
        <v>984</v>
      </c>
    </row>
    <row r="5117" spans="12:13">
      <c r="L5117">
        <v>12188</v>
      </c>
      <c r="M5117">
        <f t="shared" si="91"/>
        <v>1188</v>
      </c>
    </row>
    <row r="5118" spans="12:13">
      <c r="L5118">
        <v>12444</v>
      </c>
      <c r="M5118">
        <f t="shared" si="91"/>
        <v>1444</v>
      </c>
    </row>
    <row r="5119" spans="12:13">
      <c r="L5119">
        <v>12592</v>
      </c>
      <c r="M5119">
        <f t="shared" si="91"/>
        <v>1592</v>
      </c>
    </row>
    <row r="5120" spans="12:13">
      <c r="L5120">
        <v>12788</v>
      </c>
      <c r="M5120">
        <f t="shared" si="91"/>
        <v>1788</v>
      </c>
    </row>
    <row r="5121" spans="12:13">
      <c r="L5121">
        <v>12880</v>
      </c>
      <c r="M5121">
        <f t="shared" si="91"/>
        <v>1880</v>
      </c>
    </row>
    <row r="5122" spans="12:13">
      <c r="L5122">
        <v>13052</v>
      </c>
      <c r="M5122">
        <f t="shared" si="91"/>
        <v>2052</v>
      </c>
    </row>
    <row r="5123" spans="12:13">
      <c r="L5123">
        <v>13112</v>
      </c>
      <c r="M5123">
        <f t="shared" si="91"/>
        <v>2112</v>
      </c>
    </row>
    <row r="5124" spans="12:13">
      <c r="L5124">
        <v>13088</v>
      </c>
      <c r="M5124">
        <f t="shared" si="91"/>
        <v>2088</v>
      </c>
    </row>
    <row r="5125" spans="12:13">
      <c r="L5125">
        <v>13276</v>
      </c>
      <c r="M5125">
        <f t="shared" si="91"/>
        <v>2276</v>
      </c>
    </row>
    <row r="5126" spans="12:13">
      <c r="L5126">
        <v>13356</v>
      </c>
      <c r="M5126">
        <f t="shared" si="91"/>
        <v>2356</v>
      </c>
    </row>
    <row r="5127" spans="12:13">
      <c r="L5127">
        <v>13356</v>
      </c>
      <c r="M5127">
        <f t="shared" si="91"/>
        <v>2356</v>
      </c>
    </row>
    <row r="5128" spans="12:13">
      <c r="L5128">
        <v>13416</v>
      </c>
      <c r="M5128">
        <f t="shared" si="91"/>
        <v>2416</v>
      </c>
    </row>
    <row r="5129" spans="12:13">
      <c r="L5129">
        <v>13508</v>
      </c>
      <c r="M5129">
        <f t="shared" si="91"/>
        <v>2508</v>
      </c>
    </row>
    <row r="5130" spans="12:13">
      <c r="L5130">
        <v>13500</v>
      </c>
      <c r="M5130">
        <f t="shared" si="91"/>
        <v>2500</v>
      </c>
    </row>
    <row r="5131" spans="12:13">
      <c r="L5131">
        <v>13724</v>
      </c>
      <c r="M5131">
        <f t="shared" si="91"/>
        <v>2724</v>
      </c>
    </row>
    <row r="5132" spans="12:13">
      <c r="L5132">
        <v>13660</v>
      </c>
      <c r="M5132">
        <f t="shared" si="91"/>
        <v>2660</v>
      </c>
    </row>
    <row r="5133" spans="12:13">
      <c r="L5133">
        <v>13696</v>
      </c>
      <c r="M5133">
        <f t="shared" si="91"/>
        <v>2696</v>
      </c>
    </row>
    <row r="5134" spans="12:13">
      <c r="L5134">
        <v>13668</v>
      </c>
      <c r="M5134">
        <f t="shared" si="91"/>
        <v>2668</v>
      </c>
    </row>
    <row r="5135" spans="12:13">
      <c r="L5135">
        <v>13740</v>
      </c>
      <c r="M5135">
        <f t="shared" si="91"/>
        <v>2740</v>
      </c>
    </row>
    <row r="5136" spans="12:13">
      <c r="L5136">
        <v>13664</v>
      </c>
      <c r="M5136">
        <f t="shared" si="91"/>
        <v>2664</v>
      </c>
    </row>
    <row r="5137" spans="12:13">
      <c r="L5137">
        <v>13744</v>
      </c>
      <c r="M5137">
        <f t="shared" si="91"/>
        <v>2744</v>
      </c>
    </row>
    <row r="5138" spans="12:13">
      <c r="L5138">
        <v>13776</v>
      </c>
      <c r="M5138">
        <f t="shared" si="91"/>
        <v>2776</v>
      </c>
    </row>
    <row r="5139" spans="12:13">
      <c r="L5139">
        <v>13860</v>
      </c>
      <c r="M5139">
        <f t="shared" si="91"/>
        <v>2860</v>
      </c>
    </row>
    <row r="5140" spans="12:13">
      <c r="L5140">
        <v>13836</v>
      </c>
      <c r="M5140">
        <f t="shared" si="91"/>
        <v>2836</v>
      </c>
    </row>
    <row r="5141" spans="12:13">
      <c r="L5141">
        <v>13884</v>
      </c>
      <c r="M5141">
        <f t="shared" si="91"/>
        <v>2884</v>
      </c>
    </row>
    <row r="5142" spans="12:13">
      <c r="L5142">
        <v>13780</v>
      </c>
      <c r="M5142">
        <f t="shared" si="91"/>
        <v>2780</v>
      </c>
    </row>
    <row r="5143" spans="12:13">
      <c r="L5143">
        <v>13948</v>
      </c>
      <c r="M5143">
        <f t="shared" si="91"/>
        <v>2948</v>
      </c>
    </row>
    <row r="5144" spans="12:13">
      <c r="L5144">
        <v>13848</v>
      </c>
      <c r="M5144">
        <f t="shared" si="91"/>
        <v>2848</v>
      </c>
    </row>
    <row r="5145" spans="12:13">
      <c r="L5145">
        <v>13896</v>
      </c>
      <c r="M5145">
        <f t="shared" si="91"/>
        <v>2896</v>
      </c>
    </row>
    <row r="5146" spans="12:13">
      <c r="L5146">
        <v>13924</v>
      </c>
      <c r="M5146">
        <f t="shared" si="91"/>
        <v>2924</v>
      </c>
    </row>
    <row r="5147" spans="12:13">
      <c r="L5147">
        <v>13916</v>
      </c>
      <c r="M5147">
        <f t="shared" si="91"/>
        <v>2916</v>
      </c>
    </row>
    <row r="5148" spans="12:13">
      <c r="L5148">
        <v>13840</v>
      </c>
      <c r="M5148">
        <f t="shared" si="91"/>
        <v>2840</v>
      </c>
    </row>
    <row r="5149" spans="12:13">
      <c r="L5149">
        <v>13928</v>
      </c>
      <c r="M5149">
        <f t="shared" si="91"/>
        <v>2928</v>
      </c>
    </row>
    <row r="5150" spans="12:13">
      <c r="L5150">
        <v>13860</v>
      </c>
      <c r="M5150">
        <f t="shared" si="91"/>
        <v>2860</v>
      </c>
    </row>
    <row r="5151" spans="12:13">
      <c r="L5151">
        <v>13864</v>
      </c>
      <c r="M5151">
        <f t="shared" si="91"/>
        <v>2864</v>
      </c>
    </row>
    <row r="5152" spans="12:13">
      <c r="L5152">
        <v>13920</v>
      </c>
      <c r="M5152">
        <f t="shared" si="91"/>
        <v>2920</v>
      </c>
    </row>
    <row r="5153" spans="12:13">
      <c r="L5153">
        <v>13968</v>
      </c>
      <c r="M5153">
        <f t="shared" si="91"/>
        <v>2968</v>
      </c>
    </row>
    <row r="5154" spans="12:13">
      <c r="L5154">
        <v>13912</v>
      </c>
      <c r="M5154">
        <f t="shared" si="91"/>
        <v>2912</v>
      </c>
    </row>
    <row r="5155" spans="12:13">
      <c r="L5155">
        <v>13964</v>
      </c>
      <c r="M5155">
        <f t="shared" si="91"/>
        <v>2964</v>
      </c>
    </row>
    <row r="5156" spans="12:13">
      <c r="L5156">
        <v>13828</v>
      </c>
      <c r="M5156">
        <f t="shared" si="91"/>
        <v>2828</v>
      </c>
    </row>
    <row r="5157" spans="12:13">
      <c r="L5157">
        <v>13964</v>
      </c>
      <c r="M5157">
        <f t="shared" si="91"/>
        <v>2964</v>
      </c>
    </row>
    <row r="5158" spans="12:13">
      <c r="L5158">
        <v>13980</v>
      </c>
      <c r="M5158">
        <f t="shared" si="91"/>
        <v>2980</v>
      </c>
    </row>
    <row r="5159" spans="12:13">
      <c r="L5159">
        <v>13924</v>
      </c>
      <c r="M5159">
        <f t="shared" si="91"/>
        <v>2924</v>
      </c>
    </row>
    <row r="5160" spans="12:13">
      <c r="L5160">
        <v>14020</v>
      </c>
      <c r="M5160">
        <f t="shared" si="91"/>
        <v>3020</v>
      </c>
    </row>
    <row r="5161" spans="12:13">
      <c r="L5161">
        <v>14032</v>
      </c>
      <c r="M5161">
        <f t="shared" si="91"/>
        <v>3032</v>
      </c>
    </row>
    <row r="5162" spans="12:13">
      <c r="L5162">
        <v>13972</v>
      </c>
      <c r="M5162">
        <f t="shared" si="91"/>
        <v>2972</v>
      </c>
    </row>
    <row r="5163" spans="12:13">
      <c r="L5163">
        <v>14100</v>
      </c>
      <c r="M5163">
        <f t="shared" si="91"/>
        <v>3100</v>
      </c>
    </row>
    <row r="5164" spans="12:13">
      <c r="L5164">
        <v>14024</v>
      </c>
      <c r="M5164">
        <f t="shared" si="91"/>
        <v>3024</v>
      </c>
    </row>
    <row r="5165" spans="12:13">
      <c r="L5165">
        <v>14096</v>
      </c>
      <c r="M5165">
        <f t="shared" si="91"/>
        <v>3096</v>
      </c>
    </row>
    <row r="5166" spans="12:13">
      <c r="L5166">
        <v>13912</v>
      </c>
      <c r="M5166">
        <f t="shared" si="91"/>
        <v>2912</v>
      </c>
    </row>
    <row r="5167" spans="12:13">
      <c r="L5167">
        <v>14056</v>
      </c>
      <c r="M5167">
        <f t="shared" si="91"/>
        <v>3056</v>
      </c>
    </row>
    <row r="5168" spans="12:13">
      <c r="L5168">
        <v>13976</v>
      </c>
      <c r="M5168">
        <f t="shared" si="91"/>
        <v>2976</v>
      </c>
    </row>
    <row r="5169" spans="12:13">
      <c r="L5169">
        <v>14028</v>
      </c>
      <c r="M5169">
        <f t="shared" si="91"/>
        <v>3028</v>
      </c>
    </row>
    <row r="5170" spans="12:13">
      <c r="L5170">
        <v>14044</v>
      </c>
      <c r="M5170">
        <f t="shared" si="91"/>
        <v>3044</v>
      </c>
    </row>
    <row r="5171" spans="12:13">
      <c r="L5171">
        <v>14088</v>
      </c>
      <c r="M5171">
        <f t="shared" si="91"/>
        <v>3088</v>
      </c>
    </row>
    <row r="5172" spans="12:13">
      <c r="L5172">
        <v>13988</v>
      </c>
      <c r="M5172">
        <f t="shared" si="91"/>
        <v>2988</v>
      </c>
    </row>
    <row r="5173" spans="12:13">
      <c r="L5173">
        <v>13872</v>
      </c>
      <c r="M5173">
        <f t="shared" si="91"/>
        <v>2872</v>
      </c>
    </row>
    <row r="5174" spans="12:13">
      <c r="L5174">
        <v>13976</v>
      </c>
      <c r="M5174">
        <f t="shared" si="91"/>
        <v>2976</v>
      </c>
    </row>
    <row r="5175" spans="12:13">
      <c r="L5175">
        <v>13976</v>
      </c>
      <c r="M5175">
        <f t="shared" si="91"/>
        <v>2976</v>
      </c>
    </row>
    <row r="5176" spans="12:13">
      <c r="L5176">
        <v>14060</v>
      </c>
      <c r="M5176">
        <f t="shared" si="91"/>
        <v>3060</v>
      </c>
    </row>
    <row r="5177" spans="12:13">
      <c r="L5177">
        <v>14140</v>
      </c>
      <c r="M5177">
        <f t="shared" si="91"/>
        <v>3140</v>
      </c>
    </row>
    <row r="5178" spans="12:13">
      <c r="L5178">
        <v>14048</v>
      </c>
      <c r="M5178">
        <f t="shared" si="91"/>
        <v>3048</v>
      </c>
    </row>
    <row r="5179" spans="12:13">
      <c r="L5179">
        <v>14196</v>
      </c>
      <c r="M5179">
        <f t="shared" ref="M5179:M5242" si="92">L5179-11000</f>
        <v>3196</v>
      </c>
    </row>
    <row r="5180" spans="12:13">
      <c r="L5180">
        <v>14052</v>
      </c>
      <c r="M5180">
        <f t="shared" si="92"/>
        <v>3052</v>
      </c>
    </row>
    <row r="5181" spans="12:13">
      <c r="L5181">
        <v>14156</v>
      </c>
      <c r="M5181">
        <f t="shared" si="92"/>
        <v>3156</v>
      </c>
    </row>
    <row r="5182" spans="12:13">
      <c r="L5182">
        <v>14024</v>
      </c>
      <c r="M5182">
        <f t="shared" si="92"/>
        <v>3024</v>
      </c>
    </row>
    <row r="5183" spans="12:13">
      <c r="L5183">
        <v>14072</v>
      </c>
      <c r="M5183">
        <f t="shared" si="92"/>
        <v>3072</v>
      </c>
    </row>
    <row r="5184" spans="12:13">
      <c r="L5184">
        <v>14104</v>
      </c>
      <c r="M5184">
        <f t="shared" si="92"/>
        <v>3104</v>
      </c>
    </row>
    <row r="5185" spans="12:13">
      <c r="L5185">
        <v>14044</v>
      </c>
      <c r="M5185">
        <f t="shared" si="92"/>
        <v>3044</v>
      </c>
    </row>
    <row r="5186" spans="12:13">
      <c r="L5186">
        <v>14048</v>
      </c>
      <c r="M5186">
        <f t="shared" si="92"/>
        <v>3048</v>
      </c>
    </row>
    <row r="5187" spans="12:13">
      <c r="L5187">
        <v>14028</v>
      </c>
      <c r="M5187">
        <f t="shared" si="92"/>
        <v>3028</v>
      </c>
    </row>
    <row r="5188" spans="12:13">
      <c r="L5188">
        <v>13900</v>
      </c>
      <c r="M5188">
        <f t="shared" si="92"/>
        <v>2900</v>
      </c>
    </row>
    <row r="5189" spans="12:13">
      <c r="L5189">
        <v>14028</v>
      </c>
      <c r="M5189">
        <f t="shared" si="92"/>
        <v>3028</v>
      </c>
    </row>
    <row r="5190" spans="12:13">
      <c r="L5190">
        <v>14076</v>
      </c>
      <c r="M5190">
        <f t="shared" si="92"/>
        <v>3076</v>
      </c>
    </row>
    <row r="5191" spans="12:13">
      <c r="L5191">
        <v>14068</v>
      </c>
      <c r="M5191">
        <f t="shared" si="92"/>
        <v>3068</v>
      </c>
    </row>
    <row r="5192" spans="12:13">
      <c r="L5192">
        <v>14056</v>
      </c>
      <c r="M5192">
        <f t="shared" si="92"/>
        <v>3056</v>
      </c>
    </row>
    <row r="5193" spans="12:13">
      <c r="L5193">
        <v>14084</v>
      </c>
      <c r="M5193">
        <f t="shared" si="92"/>
        <v>3084</v>
      </c>
    </row>
    <row r="5194" spans="12:13">
      <c r="L5194">
        <v>14032</v>
      </c>
      <c r="M5194">
        <f t="shared" si="92"/>
        <v>3032</v>
      </c>
    </row>
    <row r="5195" spans="12:13">
      <c r="L5195">
        <v>14008</v>
      </c>
      <c r="M5195">
        <f t="shared" si="92"/>
        <v>3008</v>
      </c>
    </row>
    <row r="5196" spans="12:13">
      <c r="L5196">
        <v>14088</v>
      </c>
      <c r="M5196">
        <f t="shared" si="92"/>
        <v>3088</v>
      </c>
    </row>
    <row r="5197" spans="12:13">
      <c r="L5197">
        <v>14144</v>
      </c>
      <c r="M5197">
        <f t="shared" si="92"/>
        <v>3144</v>
      </c>
    </row>
    <row r="5198" spans="12:13">
      <c r="L5198">
        <v>14108</v>
      </c>
      <c r="M5198">
        <f t="shared" si="92"/>
        <v>3108</v>
      </c>
    </row>
    <row r="5199" spans="12:13">
      <c r="L5199">
        <v>14120</v>
      </c>
      <c r="M5199">
        <f t="shared" si="92"/>
        <v>3120</v>
      </c>
    </row>
    <row r="5200" spans="12:13">
      <c r="L5200">
        <v>14124</v>
      </c>
      <c r="M5200">
        <f t="shared" si="92"/>
        <v>3124</v>
      </c>
    </row>
    <row r="5201" spans="12:13">
      <c r="L5201">
        <v>14104</v>
      </c>
      <c r="M5201">
        <f t="shared" si="92"/>
        <v>3104</v>
      </c>
    </row>
    <row r="5202" spans="12:13">
      <c r="L5202">
        <v>14048</v>
      </c>
      <c r="M5202">
        <f t="shared" si="92"/>
        <v>3048</v>
      </c>
    </row>
    <row r="5203" spans="12:13">
      <c r="L5203">
        <v>14176</v>
      </c>
      <c r="M5203">
        <f t="shared" si="92"/>
        <v>3176</v>
      </c>
    </row>
    <row r="5204" spans="12:13">
      <c r="L5204">
        <v>14076</v>
      </c>
      <c r="M5204">
        <f t="shared" si="92"/>
        <v>3076</v>
      </c>
    </row>
    <row r="5205" spans="12:13">
      <c r="L5205">
        <v>14072</v>
      </c>
      <c r="M5205">
        <f t="shared" si="92"/>
        <v>3072</v>
      </c>
    </row>
    <row r="5206" spans="12:13">
      <c r="L5206">
        <v>13980</v>
      </c>
      <c r="M5206">
        <f t="shared" si="92"/>
        <v>2980</v>
      </c>
    </row>
    <row r="5207" spans="12:13">
      <c r="L5207">
        <v>14056</v>
      </c>
      <c r="M5207">
        <f t="shared" si="92"/>
        <v>3056</v>
      </c>
    </row>
    <row r="5208" spans="12:13">
      <c r="L5208">
        <v>14032</v>
      </c>
      <c r="M5208">
        <f t="shared" si="92"/>
        <v>3032</v>
      </c>
    </row>
    <row r="5209" spans="12:13">
      <c r="L5209">
        <v>14068</v>
      </c>
      <c r="M5209">
        <f t="shared" si="92"/>
        <v>3068</v>
      </c>
    </row>
    <row r="5210" spans="12:13">
      <c r="L5210">
        <v>14012</v>
      </c>
      <c r="M5210">
        <f t="shared" si="92"/>
        <v>3012</v>
      </c>
    </row>
    <row r="5211" spans="12:13">
      <c r="L5211">
        <v>14056</v>
      </c>
      <c r="M5211">
        <f t="shared" si="92"/>
        <v>3056</v>
      </c>
    </row>
    <row r="5212" spans="12:13">
      <c r="L5212">
        <v>14032</v>
      </c>
      <c r="M5212">
        <f t="shared" si="92"/>
        <v>3032</v>
      </c>
    </row>
    <row r="5213" spans="12:13">
      <c r="L5213">
        <v>14016</v>
      </c>
      <c r="M5213">
        <f t="shared" si="92"/>
        <v>3016</v>
      </c>
    </row>
    <row r="5214" spans="12:13">
      <c r="L5214">
        <v>13948</v>
      </c>
      <c r="M5214">
        <f t="shared" si="92"/>
        <v>2948</v>
      </c>
    </row>
    <row r="5215" spans="12:13">
      <c r="L5215">
        <v>14100</v>
      </c>
      <c r="M5215">
        <f t="shared" si="92"/>
        <v>3100</v>
      </c>
    </row>
    <row r="5216" spans="12:13">
      <c r="L5216">
        <v>13908</v>
      </c>
      <c r="M5216">
        <f t="shared" si="92"/>
        <v>2908</v>
      </c>
    </row>
    <row r="5217" spans="12:13">
      <c r="L5217">
        <v>14044</v>
      </c>
      <c r="M5217">
        <f t="shared" si="92"/>
        <v>3044</v>
      </c>
    </row>
    <row r="5218" spans="12:13">
      <c r="L5218">
        <v>14032</v>
      </c>
      <c r="M5218">
        <f t="shared" si="92"/>
        <v>3032</v>
      </c>
    </row>
    <row r="5219" spans="12:13">
      <c r="L5219">
        <v>14028</v>
      </c>
      <c r="M5219">
        <f t="shared" si="92"/>
        <v>3028</v>
      </c>
    </row>
    <row r="5220" spans="12:13">
      <c r="L5220">
        <v>14060</v>
      </c>
      <c r="M5220">
        <f t="shared" si="92"/>
        <v>3060</v>
      </c>
    </row>
    <row r="5221" spans="12:13">
      <c r="L5221">
        <v>14008</v>
      </c>
      <c r="M5221">
        <f t="shared" si="92"/>
        <v>3008</v>
      </c>
    </row>
    <row r="5222" spans="12:13">
      <c r="L5222">
        <v>14024</v>
      </c>
      <c r="M5222">
        <f t="shared" si="92"/>
        <v>3024</v>
      </c>
    </row>
    <row r="5223" spans="12:13">
      <c r="L5223">
        <v>14044</v>
      </c>
      <c r="M5223">
        <f t="shared" si="92"/>
        <v>3044</v>
      </c>
    </row>
    <row r="5224" spans="12:13">
      <c r="L5224">
        <v>14000</v>
      </c>
      <c r="M5224">
        <f t="shared" si="92"/>
        <v>3000</v>
      </c>
    </row>
    <row r="5225" spans="12:13">
      <c r="L5225">
        <v>14008</v>
      </c>
      <c r="M5225">
        <f t="shared" si="92"/>
        <v>3008</v>
      </c>
    </row>
    <row r="5226" spans="12:13">
      <c r="L5226">
        <v>13992</v>
      </c>
      <c r="M5226">
        <f t="shared" si="92"/>
        <v>2992</v>
      </c>
    </row>
    <row r="5227" spans="12:13">
      <c r="L5227">
        <v>13948</v>
      </c>
      <c r="M5227">
        <f t="shared" si="92"/>
        <v>2948</v>
      </c>
    </row>
    <row r="5228" spans="12:13">
      <c r="L5228">
        <v>13932</v>
      </c>
      <c r="M5228">
        <f t="shared" si="92"/>
        <v>2932</v>
      </c>
    </row>
    <row r="5229" spans="12:13">
      <c r="L5229">
        <v>14048</v>
      </c>
      <c r="M5229">
        <f t="shared" si="92"/>
        <v>3048</v>
      </c>
    </row>
    <row r="5230" spans="12:13">
      <c r="L5230">
        <v>14008</v>
      </c>
      <c r="M5230">
        <f t="shared" si="92"/>
        <v>3008</v>
      </c>
    </row>
    <row r="5231" spans="12:13">
      <c r="L5231">
        <v>13992</v>
      </c>
      <c r="M5231">
        <f t="shared" si="92"/>
        <v>2992</v>
      </c>
    </row>
    <row r="5232" spans="12:13">
      <c r="L5232">
        <v>13992</v>
      </c>
      <c r="M5232">
        <f t="shared" si="92"/>
        <v>2992</v>
      </c>
    </row>
    <row r="5233" spans="12:13">
      <c r="L5233">
        <v>14004</v>
      </c>
      <c r="M5233">
        <f t="shared" si="92"/>
        <v>3004</v>
      </c>
    </row>
    <row r="5234" spans="12:13">
      <c r="L5234">
        <v>13856</v>
      </c>
      <c r="M5234">
        <f t="shared" si="92"/>
        <v>2856</v>
      </c>
    </row>
    <row r="5235" spans="12:13">
      <c r="L5235">
        <v>14012</v>
      </c>
      <c r="M5235">
        <f t="shared" si="92"/>
        <v>3012</v>
      </c>
    </row>
    <row r="5236" spans="12:13">
      <c r="L5236">
        <v>13920</v>
      </c>
      <c r="M5236">
        <f t="shared" si="92"/>
        <v>2920</v>
      </c>
    </row>
    <row r="5237" spans="12:13">
      <c r="L5237">
        <v>13968</v>
      </c>
      <c r="M5237">
        <f t="shared" si="92"/>
        <v>2968</v>
      </c>
    </row>
    <row r="5238" spans="12:13">
      <c r="L5238">
        <v>13884</v>
      </c>
      <c r="M5238">
        <f t="shared" si="92"/>
        <v>2884</v>
      </c>
    </row>
    <row r="5239" spans="12:13">
      <c r="L5239">
        <v>14076</v>
      </c>
      <c r="M5239">
        <f t="shared" si="92"/>
        <v>3076</v>
      </c>
    </row>
    <row r="5240" spans="12:13">
      <c r="L5240">
        <v>13996</v>
      </c>
      <c r="M5240">
        <f t="shared" si="92"/>
        <v>2996</v>
      </c>
    </row>
    <row r="5241" spans="12:13">
      <c r="L5241">
        <v>13912</v>
      </c>
      <c r="M5241">
        <f t="shared" si="92"/>
        <v>2912</v>
      </c>
    </row>
    <row r="5242" spans="12:13">
      <c r="L5242">
        <v>14004</v>
      </c>
      <c r="M5242">
        <f t="shared" si="92"/>
        <v>3004</v>
      </c>
    </row>
    <row r="5243" spans="12:13">
      <c r="L5243">
        <v>14008</v>
      </c>
      <c r="M5243">
        <f t="shared" ref="M5243:M5306" si="93">L5243-11000</f>
        <v>3008</v>
      </c>
    </row>
    <row r="5244" spans="12:13">
      <c r="L5244">
        <v>13928</v>
      </c>
      <c r="M5244">
        <f t="shared" si="93"/>
        <v>2928</v>
      </c>
    </row>
    <row r="5245" spans="12:13">
      <c r="L5245">
        <v>14016</v>
      </c>
      <c r="M5245">
        <f t="shared" si="93"/>
        <v>3016</v>
      </c>
    </row>
    <row r="5246" spans="12:13">
      <c r="L5246">
        <v>13996</v>
      </c>
      <c r="M5246">
        <f t="shared" si="93"/>
        <v>2996</v>
      </c>
    </row>
    <row r="5247" spans="12:13">
      <c r="L5247">
        <v>14028</v>
      </c>
      <c r="M5247">
        <f t="shared" si="93"/>
        <v>3028</v>
      </c>
    </row>
    <row r="5248" spans="12:13">
      <c r="L5248">
        <v>14040</v>
      </c>
      <c r="M5248">
        <f t="shared" si="93"/>
        <v>3040</v>
      </c>
    </row>
    <row r="5249" spans="12:13">
      <c r="L5249">
        <v>14084</v>
      </c>
      <c r="M5249">
        <f t="shared" si="93"/>
        <v>3084</v>
      </c>
    </row>
    <row r="5250" spans="12:13">
      <c r="L5250">
        <v>14036</v>
      </c>
      <c r="M5250">
        <f t="shared" si="93"/>
        <v>3036</v>
      </c>
    </row>
    <row r="5251" spans="12:13">
      <c r="L5251">
        <v>14152</v>
      </c>
      <c r="M5251">
        <f t="shared" si="93"/>
        <v>3152</v>
      </c>
    </row>
    <row r="5252" spans="12:13">
      <c r="L5252">
        <v>13984</v>
      </c>
      <c r="M5252">
        <f t="shared" si="93"/>
        <v>2984</v>
      </c>
    </row>
    <row r="5253" spans="12:13">
      <c r="L5253">
        <v>14028</v>
      </c>
      <c r="M5253">
        <f t="shared" si="93"/>
        <v>3028</v>
      </c>
    </row>
    <row r="5254" spans="12:13">
      <c r="L5254">
        <v>13908</v>
      </c>
      <c r="M5254">
        <f t="shared" si="93"/>
        <v>2908</v>
      </c>
    </row>
    <row r="5255" spans="12:13">
      <c r="L5255">
        <v>14032</v>
      </c>
      <c r="M5255">
        <f t="shared" si="93"/>
        <v>3032</v>
      </c>
    </row>
    <row r="5256" spans="12:13">
      <c r="L5256">
        <v>14064</v>
      </c>
      <c r="M5256">
        <f t="shared" si="93"/>
        <v>3064</v>
      </c>
    </row>
    <row r="5257" spans="12:13">
      <c r="L5257">
        <v>14132</v>
      </c>
      <c r="M5257">
        <f t="shared" si="93"/>
        <v>3132</v>
      </c>
    </row>
    <row r="5258" spans="12:13">
      <c r="L5258">
        <v>14004</v>
      </c>
      <c r="M5258">
        <f t="shared" si="93"/>
        <v>3004</v>
      </c>
    </row>
    <row r="5259" spans="12:13">
      <c r="L5259">
        <v>14120</v>
      </c>
      <c r="M5259">
        <f t="shared" si="93"/>
        <v>3120</v>
      </c>
    </row>
    <row r="5260" spans="12:13">
      <c r="L5260">
        <v>13976</v>
      </c>
      <c r="M5260">
        <f t="shared" si="93"/>
        <v>2976</v>
      </c>
    </row>
    <row r="5261" spans="12:13">
      <c r="L5261">
        <v>14200</v>
      </c>
      <c r="M5261">
        <f t="shared" si="93"/>
        <v>3200</v>
      </c>
    </row>
    <row r="5262" spans="12:13">
      <c r="L5262">
        <v>14156</v>
      </c>
      <c r="M5262">
        <f t="shared" si="93"/>
        <v>3156</v>
      </c>
    </row>
    <row r="5263" spans="12:13">
      <c r="L5263">
        <v>14032</v>
      </c>
      <c r="M5263">
        <f t="shared" si="93"/>
        <v>3032</v>
      </c>
    </row>
    <row r="5264" spans="12:13">
      <c r="L5264">
        <v>14096</v>
      </c>
      <c r="M5264">
        <f t="shared" si="93"/>
        <v>3096</v>
      </c>
    </row>
    <row r="5265" spans="12:13">
      <c r="L5265">
        <v>14008</v>
      </c>
      <c r="M5265">
        <f t="shared" si="93"/>
        <v>3008</v>
      </c>
    </row>
    <row r="5266" spans="12:13">
      <c r="L5266">
        <v>13940</v>
      </c>
      <c r="M5266">
        <f t="shared" si="93"/>
        <v>2940</v>
      </c>
    </row>
    <row r="5267" spans="12:13">
      <c r="L5267">
        <v>14056</v>
      </c>
      <c r="M5267">
        <f t="shared" si="93"/>
        <v>3056</v>
      </c>
    </row>
    <row r="5268" spans="12:13">
      <c r="L5268">
        <v>13952</v>
      </c>
      <c r="M5268">
        <f t="shared" si="93"/>
        <v>2952</v>
      </c>
    </row>
    <row r="5269" spans="12:13">
      <c r="L5269">
        <v>14036</v>
      </c>
      <c r="M5269">
        <f t="shared" si="93"/>
        <v>3036</v>
      </c>
    </row>
    <row r="5270" spans="12:13">
      <c r="L5270">
        <v>13944</v>
      </c>
      <c r="M5270">
        <f t="shared" si="93"/>
        <v>2944</v>
      </c>
    </row>
    <row r="5271" spans="12:13">
      <c r="L5271">
        <v>14216</v>
      </c>
      <c r="M5271">
        <f t="shared" si="93"/>
        <v>3216</v>
      </c>
    </row>
    <row r="5272" spans="12:13">
      <c r="L5272">
        <v>14052</v>
      </c>
      <c r="M5272">
        <f t="shared" si="93"/>
        <v>3052</v>
      </c>
    </row>
    <row r="5273" spans="12:13">
      <c r="L5273">
        <v>14060</v>
      </c>
      <c r="M5273">
        <f t="shared" si="93"/>
        <v>3060</v>
      </c>
    </row>
    <row r="5274" spans="12:13">
      <c r="L5274">
        <v>14108</v>
      </c>
      <c r="M5274">
        <f t="shared" si="93"/>
        <v>3108</v>
      </c>
    </row>
    <row r="5275" spans="12:13">
      <c r="L5275">
        <v>14160</v>
      </c>
      <c r="M5275">
        <f t="shared" si="93"/>
        <v>3160</v>
      </c>
    </row>
    <row r="5276" spans="12:13">
      <c r="L5276">
        <v>14104</v>
      </c>
      <c r="M5276">
        <f t="shared" si="93"/>
        <v>3104</v>
      </c>
    </row>
    <row r="5277" spans="12:13">
      <c r="L5277">
        <v>14092</v>
      </c>
      <c r="M5277">
        <f t="shared" si="93"/>
        <v>3092</v>
      </c>
    </row>
    <row r="5278" spans="12:13">
      <c r="L5278">
        <v>14112</v>
      </c>
      <c r="M5278">
        <f t="shared" si="93"/>
        <v>3112</v>
      </c>
    </row>
    <row r="5279" spans="12:13">
      <c r="L5279">
        <v>14180</v>
      </c>
      <c r="M5279">
        <f t="shared" si="93"/>
        <v>3180</v>
      </c>
    </row>
    <row r="5280" spans="12:13">
      <c r="L5280">
        <v>14016</v>
      </c>
      <c r="M5280">
        <f t="shared" si="93"/>
        <v>3016</v>
      </c>
    </row>
    <row r="5281" spans="12:13">
      <c r="L5281">
        <v>14176</v>
      </c>
      <c r="M5281">
        <f t="shared" si="93"/>
        <v>3176</v>
      </c>
    </row>
    <row r="5282" spans="12:13">
      <c r="L5282">
        <v>14160</v>
      </c>
      <c r="M5282">
        <f t="shared" si="93"/>
        <v>3160</v>
      </c>
    </row>
    <row r="5283" spans="12:13">
      <c r="L5283">
        <v>14048</v>
      </c>
      <c r="M5283">
        <f t="shared" si="93"/>
        <v>3048</v>
      </c>
    </row>
    <row r="5284" spans="12:13">
      <c r="L5284">
        <v>13756</v>
      </c>
      <c r="M5284">
        <f t="shared" si="93"/>
        <v>2756</v>
      </c>
    </row>
    <row r="5285" spans="12:13">
      <c r="L5285">
        <v>13608</v>
      </c>
      <c r="M5285">
        <f t="shared" si="93"/>
        <v>2608</v>
      </c>
    </row>
    <row r="5286" spans="12:13">
      <c r="L5286">
        <v>13396</v>
      </c>
      <c r="M5286">
        <f t="shared" si="93"/>
        <v>2396</v>
      </c>
    </row>
    <row r="5287" spans="12:13">
      <c r="L5287">
        <v>13372</v>
      </c>
      <c r="M5287">
        <f t="shared" si="93"/>
        <v>2372</v>
      </c>
    </row>
    <row r="5288" spans="12:13">
      <c r="L5288">
        <v>13124</v>
      </c>
      <c r="M5288">
        <f t="shared" si="93"/>
        <v>2124</v>
      </c>
    </row>
    <row r="5289" spans="12:13">
      <c r="L5289">
        <v>13052</v>
      </c>
      <c r="M5289">
        <f t="shared" si="93"/>
        <v>2052</v>
      </c>
    </row>
    <row r="5290" spans="12:13">
      <c r="L5290">
        <v>12800</v>
      </c>
      <c r="M5290">
        <f t="shared" si="93"/>
        <v>1800</v>
      </c>
    </row>
    <row r="5291" spans="12:13">
      <c r="L5291">
        <v>12824</v>
      </c>
      <c r="M5291">
        <f t="shared" si="93"/>
        <v>1824</v>
      </c>
    </row>
    <row r="5292" spans="12:13">
      <c r="L5292">
        <v>12584</v>
      </c>
      <c r="M5292">
        <f t="shared" si="93"/>
        <v>1584</v>
      </c>
    </row>
    <row r="5293" spans="12:13">
      <c r="L5293">
        <v>12580</v>
      </c>
      <c r="M5293">
        <f t="shared" si="93"/>
        <v>1580</v>
      </c>
    </row>
    <row r="5294" spans="12:13">
      <c r="L5294">
        <v>12344</v>
      </c>
      <c r="M5294">
        <f t="shared" si="93"/>
        <v>1344</v>
      </c>
    </row>
    <row r="5295" spans="12:13">
      <c r="L5295">
        <v>12328</v>
      </c>
      <c r="M5295">
        <f t="shared" si="93"/>
        <v>1328</v>
      </c>
    </row>
    <row r="5296" spans="12:13">
      <c r="L5296">
        <v>12160</v>
      </c>
      <c r="M5296">
        <f t="shared" si="93"/>
        <v>1160</v>
      </c>
    </row>
    <row r="5297" spans="12:13">
      <c r="L5297">
        <v>12224</v>
      </c>
      <c r="M5297">
        <f t="shared" si="93"/>
        <v>1224</v>
      </c>
    </row>
    <row r="5298" spans="12:13">
      <c r="L5298">
        <v>12008</v>
      </c>
      <c r="M5298">
        <f t="shared" si="93"/>
        <v>1008</v>
      </c>
    </row>
    <row r="5299" spans="12:13">
      <c r="L5299">
        <v>12012</v>
      </c>
      <c r="M5299">
        <f t="shared" si="93"/>
        <v>1012</v>
      </c>
    </row>
    <row r="5300" spans="12:13">
      <c r="L5300">
        <v>11916</v>
      </c>
      <c r="M5300">
        <f t="shared" si="93"/>
        <v>916</v>
      </c>
    </row>
    <row r="5301" spans="12:13">
      <c r="L5301">
        <v>11936</v>
      </c>
      <c r="M5301">
        <f t="shared" si="93"/>
        <v>936</v>
      </c>
    </row>
    <row r="5302" spans="12:13">
      <c r="L5302">
        <v>11800</v>
      </c>
      <c r="M5302">
        <f t="shared" si="93"/>
        <v>800</v>
      </c>
    </row>
    <row r="5303" spans="12:13">
      <c r="L5303">
        <v>11832</v>
      </c>
      <c r="M5303">
        <f t="shared" si="93"/>
        <v>832</v>
      </c>
    </row>
    <row r="5304" spans="12:13">
      <c r="L5304">
        <v>11704</v>
      </c>
      <c r="M5304">
        <f t="shared" si="93"/>
        <v>704</v>
      </c>
    </row>
    <row r="5305" spans="12:13">
      <c r="L5305">
        <v>11732</v>
      </c>
      <c r="M5305">
        <f t="shared" si="93"/>
        <v>732</v>
      </c>
    </row>
    <row r="5306" spans="12:13">
      <c r="L5306">
        <v>11648</v>
      </c>
      <c r="M5306">
        <f t="shared" si="93"/>
        <v>648</v>
      </c>
    </row>
    <row r="5307" spans="12:13">
      <c r="L5307">
        <v>11692</v>
      </c>
      <c r="M5307">
        <f t="shared" ref="M5307:M5370" si="94">L5307-11000</f>
        <v>692</v>
      </c>
    </row>
    <row r="5308" spans="12:13">
      <c r="L5308">
        <v>11608</v>
      </c>
      <c r="M5308">
        <f t="shared" si="94"/>
        <v>608</v>
      </c>
    </row>
    <row r="5309" spans="12:13">
      <c r="L5309">
        <v>11624</v>
      </c>
      <c r="M5309">
        <f t="shared" si="94"/>
        <v>624</v>
      </c>
    </row>
    <row r="5310" spans="12:13">
      <c r="L5310">
        <v>11532</v>
      </c>
      <c r="M5310">
        <f t="shared" si="94"/>
        <v>532</v>
      </c>
    </row>
    <row r="5311" spans="12:13">
      <c r="L5311">
        <v>11620</v>
      </c>
      <c r="M5311">
        <f t="shared" si="94"/>
        <v>620</v>
      </c>
    </row>
    <row r="5312" spans="12:13">
      <c r="L5312">
        <v>11536</v>
      </c>
      <c r="M5312">
        <f t="shared" si="94"/>
        <v>536</v>
      </c>
    </row>
    <row r="5313" spans="12:13">
      <c r="L5313">
        <v>11552</v>
      </c>
      <c r="M5313">
        <f t="shared" si="94"/>
        <v>552</v>
      </c>
    </row>
    <row r="5314" spans="12:13">
      <c r="L5314">
        <v>11484</v>
      </c>
      <c r="M5314">
        <f t="shared" si="94"/>
        <v>484</v>
      </c>
    </row>
    <row r="5315" spans="12:13">
      <c r="L5315">
        <v>11548</v>
      </c>
      <c r="M5315">
        <f t="shared" si="94"/>
        <v>548</v>
      </c>
    </row>
    <row r="5316" spans="12:13">
      <c r="L5316">
        <v>11468</v>
      </c>
      <c r="M5316">
        <f t="shared" si="94"/>
        <v>468</v>
      </c>
    </row>
    <row r="5317" spans="12:13">
      <c r="L5317">
        <v>11496</v>
      </c>
      <c r="M5317">
        <f t="shared" si="94"/>
        <v>496</v>
      </c>
    </row>
    <row r="5318" spans="12:13">
      <c r="L5318">
        <v>11460</v>
      </c>
      <c r="M5318">
        <f t="shared" si="94"/>
        <v>460</v>
      </c>
    </row>
    <row r="5319" spans="12:13">
      <c r="L5319">
        <v>11504</v>
      </c>
      <c r="M5319">
        <f t="shared" si="94"/>
        <v>504</v>
      </c>
    </row>
    <row r="5320" spans="12:13">
      <c r="L5320">
        <v>11460</v>
      </c>
      <c r="M5320">
        <f t="shared" si="94"/>
        <v>460</v>
      </c>
    </row>
    <row r="5321" spans="12:13">
      <c r="L5321">
        <v>11512</v>
      </c>
      <c r="M5321">
        <f t="shared" si="94"/>
        <v>512</v>
      </c>
    </row>
    <row r="5322" spans="12:13">
      <c r="L5322">
        <v>11444</v>
      </c>
      <c r="M5322">
        <f t="shared" si="94"/>
        <v>444</v>
      </c>
    </row>
    <row r="5323" spans="12:13">
      <c r="L5323">
        <v>11512</v>
      </c>
      <c r="M5323">
        <f t="shared" si="94"/>
        <v>512</v>
      </c>
    </row>
    <row r="5324" spans="12:13">
      <c r="L5324">
        <v>11372</v>
      </c>
      <c r="M5324">
        <f t="shared" si="94"/>
        <v>372</v>
      </c>
    </row>
    <row r="5325" spans="12:13">
      <c r="L5325">
        <v>11480</v>
      </c>
      <c r="M5325">
        <f t="shared" si="94"/>
        <v>480</v>
      </c>
    </row>
    <row r="5326" spans="12:13">
      <c r="L5326">
        <v>11432</v>
      </c>
      <c r="M5326">
        <f t="shared" si="94"/>
        <v>432</v>
      </c>
    </row>
    <row r="5327" spans="12:13">
      <c r="L5327">
        <v>11464</v>
      </c>
      <c r="M5327">
        <f t="shared" si="94"/>
        <v>464</v>
      </c>
    </row>
    <row r="5328" spans="12:13">
      <c r="L5328">
        <v>11364</v>
      </c>
      <c r="M5328">
        <f t="shared" si="94"/>
        <v>364</v>
      </c>
    </row>
    <row r="5329" spans="12:13">
      <c r="L5329">
        <v>11484</v>
      </c>
      <c r="M5329">
        <f t="shared" si="94"/>
        <v>484</v>
      </c>
    </row>
    <row r="5330" spans="12:13">
      <c r="L5330">
        <v>11388</v>
      </c>
      <c r="M5330">
        <f t="shared" si="94"/>
        <v>388</v>
      </c>
    </row>
    <row r="5331" spans="12:13">
      <c r="L5331">
        <v>11444</v>
      </c>
      <c r="M5331">
        <f t="shared" si="94"/>
        <v>444</v>
      </c>
    </row>
    <row r="5332" spans="12:13">
      <c r="L5332">
        <v>11416</v>
      </c>
      <c r="M5332">
        <f t="shared" si="94"/>
        <v>416</v>
      </c>
    </row>
    <row r="5333" spans="12:13">
      <c r="L5333">
        <v>11456</v>
      </c>
      <c r="M5333">
        <f t="shared" si="94"/>
        <v>456</v>
      </c>
    </row>
    <row r="5334" spans="12:13">
      <c r="L5334">
        <v>11392</v>
      </c>
      <c r="M5334">
        <f t="shared" si="94"/>
        <v>392</v>
      </c>
    </row>
    <row r="5335" spans="12:13">
      <c r="L5335">
        <v>11492</v>
      </c>
      <c r="M5335">
        <f t="shared" si="94"/>
        <v>492</v>
      </c>
    </row>
    <row r="5336" spans="12:13">
      <c r="L5336">
        <v>11352</v>
      </c>
      <c r="M5336">
        <f t="shared" si="94"/>
        <v>352</v>
      </c>
    </row>
    <row r="5337" spans="12:13">
      <c r="L5337">
        <v>11444</v>
      </c>
      <c r="M5337">
        <f t="shared" si="94"/>
        <v>444</v>
      </c>
    </row>
    <row r="5338" spans="12:13">
      <c r="L5338">
        <v>11384</v>
      </c>
      <c r="M5338">
        <f t="shared" si="94"/>
        <v>384</v>
      </c>
    </row>
    <row r="5339" spans="12:13">
      <c r="L5339">
        <v>11476</v>
      </c>
      <c r="M5339">
        <f t="shared" si="94"/>
        <v>476</v>
      </c>
    </row>
    <row r="5340" spans="12:13">
      <c r="L5340">
        <v>11392</v>
      </c>
      <c r="M5340">
        <f t="shared" si="94"/>
        <v>392</v>
      </c>
    </row>
    <row r="5341" spans="12:13">
      <c r="L5341">
        <v>11428</v>
      </c>
      <c r="M5341">
        <f t="shared" si="94"/>
        <v>428</v>
      </c>
    </row>
    <row r="5342" spans="12:13">
      <c r="L5342">
        <v>11360</v>
      </c>
      <c r="M5342">
        <f t="shared" si="94"/>
        <v>360</v>
      </c>
    </row>
    <row r="5343" spans="12:13">
      <c r="L5343">
        <v>11448</v>
      </c>
      <c r="M5343">
        <f t="shared" si="94"/>
        <v>448</v>
      </c>
    </row>
    <row r="5344" spans="12:13">
      <c r="L5344">
        <v>11380</v>
      </c>
      <c r="M5344">
        <f t="shared" si="94"/>
        <v>380</v>
      </c>
    </row>
    <row r="5345" spans="12:13">
      <c r="L5345">
        <v>11440</v>
      </c>
      <c r="M5345">
        <f t="shared" si="94"/>
        <v>440</v>
      </c>
    </row>
    <row r="5346" spans="12:13">
      <c r="L5346">
        <v>11352</v>
      </c>
      <c r="M5346">
        <f t="shared" si="94"/>
        <v>352</v>
      </c>
    </row>
    <row r="5347" spans="12:13">
      <c r="L5347">
        <v>11436</v>
      </c>
      <c r="M5347">
        <f t="shared" si="94"/>
        <v>436</v>
      </c>
    </row>
    <row r="5348" spans="12:13">
      <c r="L5348">
        <v>11364</v>
      </c>
      <c r="M5348">
        <f t="shared" si="94"/>
        <v>364</v>
      </c>
    </row>
    <row r="5349" spans="12:13">
      <c r="L5349">
        <v>11460</v>
      </c>
      <c r="M5349">
        <f t="shared" si="94"/>
        <v>460</v>
      </c>
    </row>
    <row r="5350" spans="12:13">
      <c r="L5350">
        <v>11356</v>
      </c>
      <c r="M5350">
        <f t="shared" si="94"/>
        <v>356</v>
      </c>
    </row>
    <row r="5351" spans="12:13">
      <c r="L5351">
        <v>11436</v>
      </c>
      <c r="M5351">
        <f t="shared" si="94"/>
        <v>436</v>
      </c>
    </row>
    <row r="5352" spans="12:13">
      <c r="L5352">
        <v>11388</v>
      </c>
      <c r="M5352">
        <f t="shared" si="94"/>
        <v>388</v>
      </c>
    </row>
    <row r="5353" spans="12:13">
      <c r="L5353">
        <v>11420</v>
      </c>
      <c r="M5353">
        <f t="shared" si="94"/>
        <v>420</v>
      </c>
    </row>
    <row r="5354" spans="12:13">
      <c r="L5354">
        <v>11372</v>
      </c>
      <c r="M5354">
        <f t="shared" si="94"/>
        <v>372</v>
      </c>
    </row>
    <row r="5355" spans="12:13">
      <c r="L5355">
        <v>11428</v>
      </c>
      <c r="M5355">
        <f t="shared" si="94"/>
        <v>428</v>
      </c>
    </row>
    <row r="5356" spans="12:13">
      <c r="L5356">
        <v>11384</v>
      </c>
      <c r="M5356">
        <f t="shared" si="94"/>
        <v>384</v>
      </c>
    </row>
    <row r="5357" spans="12:13">
      <c r="L5357">
        <v>11408</v>
      </c>
      <c r="M5357">
        <f t="shared" si="94"/>
        <v>408</v>
      </c>
    </row>
    <row r="5358" spans="12:13">
      <c r="L5358">
        <v>11404</v>
      </c>
      <c r="M5358">
        <f t="shared" si="94"/>
        <v>404</v>
      </c>
    </row>
    <row r="5359" spans="12:13">
      <c r="L5359">
        <v>11432</v>
      </c>
      <c r="M5359">
        <f t="shared" si="94"/>
        <v>432</v>
      </c>
    </row>
    <row r="5360" spans="12:13">
      <c r="L5360">
        <v>11348</v>
      </c>
      <c r="M5360">
        <f t="shared" si="94"/>
        <v>348</v>
      </c>
    </row>
    <row r="5361" spans="12:13">
      <c r="L5361">
        <v>11416</v>
      </c>
      <c r="M5361">
        <f t="shared" si="94"/>
        <v>416</v>
      </c>
    </row>
    <row r="5362" spans="12:13">
      <c r="L5362">
        <v>11376</v>
      </c>
      <c r="M5362">
        <f t="shared" si="94"/>
        <v>376</v>
      </c>
    </row>
    <row r="5363" spans="12:13">
      <c r="L5363">
        <v>11428</v>
      </c>
      <c r="M5363">
        <f t="shared" si="94"/>
        <v>428</v>
      </c>
    </row>
    <row r="5364" spans="12:13">
      <c r="L5364">
        <v>11380</v>
      </c>
      <c r="M5364">
        <f t="shared" si="94"/>
        <v>380</v>
      </c>
    </row>
    <row r="5365" spans="12:13">
      <c r="L5365">
        <v>11424</v>
      </c>
      <c r="M5365">
        <f t="shared" si="94"/>
        <v>424</v>
      </c>
    </row>
    <row r="5366" spans="12:13">
      <c r="L5366">
        <v>11392</v>
      </c>
      <c r="M5366">
        <f t="shared" si="94"/>
        <v>392</v>
      </c>
    </row>
    <row r="5367" spans="12:13">
      <c r="L5367">
        <v>11420</v>
      </c>
      <c r="M5367">
        <f t="shared" si="94"/>
        <v>420</v>
      </c>
    </row>
    <row r="5368" spans="12:13">
      <c r="L5368">
        <v>11384</v>
      </c>
      <c r="M5368">
        <f t="shared" si="94"/>
        <v>384</v>
      </c>
    </row>
    <row r="5369" spans="12:13">
      <c r="L5369">
        <v>11432</v>
      </c>
      <c r="M5369">
        <f t="shared" si="94"/>
        <v>432</v>
      </c>
    </row>
    <row r="5370" spans="12:13">
      <c r="L5370">
        <v>11344</v>
      </c>
      <c r="M5370">
        <f t="shared" si="94"/>
        <v>344</v>
      </c>
    </row>
    <row r="5371" spans="12:13">
      <c r="L5371">
        <v>11432</v>
      </c>
      <c r="M5371">
        <f t="shared" ref="M5371:M5434" si="95">L5371-11000</f>
        <v>432</v>
      </c>
    </row>
    <row r="5372" spans="12:13">
      <c r="L5372">
        <v>11384</v>
      </c>
      <c r="M5372">
        <f t="shared" si="95"/>
        <v>384</v>
      </c>
    </row>
    <row r="5373" spans="12:13">
      <c r="L5373">
        <v>11428</v>
      </c>
      <c r="M5373">
        <f t="shared" si="95"/>
        <v>428</v>
      </c>
    </row>
    <row r="5374" spans="12:13">
      <c r="L5374">
        <v>11360</v>
      </c>
      <c r="M5374">
        <f t="shared" si="95"/>
        <v>360</v>
      </c>
    </row>
    <row r="5375" spans="12:13">
      <c r="L5375">
        <v>11468</v>
      </c>
      <c r="M5375">
        <f t="shared" si="95"/>
        <v>468</v>
      </c>
    </row>
    <row r="5376" spans="12:13">
      <c r="L5376">
        <v>11348</v>
      </c>
      <c r="M5376">
        <f t="shared" si="95"/>
        <v>348</v>
      </c>
    </row>
    <row r="5377" spans="12:13">
      <c r="L5377">
        <v>11416</v>
      </c>
      <c r="M5377">
        <f t="shared" si="95"/>
        <v>416</v>
      </c>
    </row>
    <row r="5378" spans="12:13">
      <c r="L5378">
        <v>11376</v>
      </c>
      <c r="M5378">
        <f t="shared" si="95"/>
        <v>376</v>
      </c>
    </row>
    <row r="5379" spans="12:13">
      <c r="L5379">
        <v>11420</v>
      </c>
      <c r="M5379">
        <f t="shared" si="95"/>
        <v>420</v>
      </c>
    </row>
    <row r="5380" spans="12:13">
      <c r="L5380">
        <v>11352</v>
      </c>
      <c r="M5380">
        <f t="shared" si="95"/>
        <v>352</v>
      </c>
    </row>
    <row r="5381" spans="12:13">
      <c r="L5381">
        <v>11440</v>
      </c>
      <c r="M5381">
        <f t="shared" si="95"/>
        <v>440</v>
      </c>
    </row>
    <row r="5382" spans="12:13">
      <c r="L5382">
        <v>11372</v>
      </c>
      <c r="M5382">
        <f t="shared" si="95"/>
        <v>372</v>
      </c>
    </row>
    <row r="5383" spans="12:13">
      <c r="L5383">
        <v>11452</v>
      </c>
      <c r="M5383">
        <f t="shared" si="95"/>
        <v>452</v>
      </c>
    </row>
    <row r="5384" spans="12:13">
      <c r="L5384">
        <v>11344</v>
      </c>
      <c r="M5384">
        <f t="shared" si="95"/>
        <v>344</v>
      </c>
    </row>
    <row r="5385" spans="12:13">
      <c r="L5385">
        <v>11420</v>
      </c>
      <c r="M5385">
        <f t="shared" si="95"/>
        <v>420</v>
      </c>
    </row>
    <row r="5386" spans="12:13">
      <c r="L5386">
        <v>11380</v>
      </c>
      <c r="M5386">
        <f t="shared" si="95"/>
        <v>380</v>
      </c>
    </row>
    <row r="5387" spans="12:13">
      <c r="L5387">
        <v>11412</v>
      </c>
      <c r="M5387">
        <f t="shared" si="95"/>
        <v>412</v>
      </c>
    </row>
    <row r="5388" spans="12:13">
      <c r="L5388">
        <v>11376</v>
      </c>
      <c r="M5388">
        <f t="shared" si="95"/>
        <v>376</v>
      </c>
    </row>
    <row r="5389" spans="12:13">
      <c r="L5389">
        <v>11428</v>
      </c>
      <c r="M5389">
        <f t="shared" si="95"/>
        <v>428</v>
      </c>
    </row>
    <row r="5390" spans="12:13">
      <c r="L5390">
        <v>11360</v>
      </c>
      <c r="M5390">
        <f t="shared" si="95"/>
        <v>360</v>
      </c>
    </row>
    <row r="5391" spans="12:13">
      <c r="L5391">
        <v>11412</v>
      </c>
      <c r="M5391">
        <f t="shared" si="95"/>
        <v>412</v>
      </c>
    </row>
    <row r="5392" spans="12:13">
      <c r="L5392">
        <v>11336</v>
      </c>
      <c r="M5392">
        <f t="shared" si="95"/>
        <v>336</v>
      </c>
    </row>
    <row r="5393" spans="12:13">
      <c r="L5393">
        <v>11444</v>
      </c>
      <c r="M5393">
        <f t="shared" si="95"/>
        <v>444</v>
      </c>
    </row>
    <row r="5394" spans="12:13">
      <c r="L5394">
        <v>11364</v>
      </c>
      <c r="M5394">
        <f t="shared" si="95"/>
        <v>364</v>
      </c>
    </row>
    <row r="5395" spans="12:13">
      <c r="L5395">
        <v>11440</v>
      </c>
      <c r="M5395">
        <f t="shared" si="95"/>
        <v>440</v>
      </c>
    </row>
    <row r="5396" spans="12:13">
      <c r="L5396">
        <v>11380</v>
      </c>
      <c r="M5396">
        <f t="shared" si="95"/>
        <v>380</v>
      </c>
    </row>
    <row r="5397" spans="12:13">
      <c r="L5397">
        <v>11420</v>
      </c>
      <c r="M5397">
        <f t="shared" si="95"/>
        <v>420</v>
      </c>
    </row>
    <row r="5398" spans="12:13">
      <c r="L5398">
        <v>11424</v>
      </c>
      <c r="M5398">
        <f t="shared" si="95"/>
        <v>424</v>
      </c>
    </row>
    <row r="5399" spans="12:13">
      <c r="L5399">
        <v>11452</v>
      </c>
      <c r="M5399">
        <f t="shared" si="95"/>
        <v>452</v>
      </c>
    </row>
    <row r="5400" spans="12:13">
      <c r="L5400">
        <v>11344</v>
      </c>
      <c r="M5400">
        <f t="shared" si="95"/>
        <v>344</v>
      </c>
    </row>
    <row r="5401" spans="12:13">
      <c r="L5401">
        <v>11420</v>
      </c>
      <c r="M5401">
        <f t="shared" si="95"/>
        <v>420</v>
      </c>
    </row>
    <row r="5402" spans="12:13">
      <c r="L5402">
        <v>11376</v>
      </c>
      <c r="M5402">
        <f t="shared" si="95"/>
        <v>376</v>
      </c>
    </row>
    <row r="5403" spans="12:13">
      <c r="L5403">
        <v>11432</v>
      </c>
      <c r="M5403">
        <f t="shared" si="95"/>
        <v>432</v>
      </c>
    </row>
    <row r="5404" spans="12:13">
      <c r="L5404">
        <v>11408</v>
      </c>
      <c r="M5404">
        <f t="shared" si="95"/>
        <v>408</v>
      </c>
    </row>
    <row r="5405" spans="12:13">
      <c r="L5405">
        <v>11408</v>
      </c>
      <c r="M5405">
        <f t="shared" si="95"/>
        <v>408</v>
      </c>
    </row>
    <row r="5406" spans="12:13">
      <c r="L5406">
        <v>11348</v>
      </c>
      <c r="M5406">
        <f t="shared" si="95"/>
        <v>348</v>
      </c>
    </row>
    <row r="5407" spans="12:13">
      <c r="L5407">
        <v>11420</v>
      </c>
      <c r="M5407">
        <f t="shared" si="95"/>
        <v>420</v>
      </c>
    </row>
    <row r="5408" spans="12:13">
      <c r="L5408">
        <v>11372</v>
      </c>
      <c r="M5408">
        <f t="shared" si="95"/>
        <v>372</v>
      </c>
    </row>
    <row r="5409" spans="12:13">
      <c r="L5409">
        <v>11432</v>
      </c>
      <c r="M5409">
        <f t="shared" si="95"/>
        <v>432</v>
      </c>
    </row>
    <row r="5410" spans="12:13">
      <c r="L5410">
        <v>11376</v>
      </c>
      <c r="M5410">
        <f t="shared" si="95"/>
        <v>376</v>
      </c>
    </row>
    <row r="5411" spans="12:13">
      <c r="L5411">
        <v>11440</v>
      </c>
      <c r="M5411">
        <f t="shared" si="95"/>
        <v>440</v>
      </c>
    </row>
    <row r="5412" spans="12:13">
      <c r="L5412">
        <v>11416</v>
      </c>
      <c r="M5412">
        <f t="shared" si="95"/>
        <v>416</v>
      </c>
    </row>
    <row r="5413" spans="12:13">
      <c r="L5413">
        <v>11420</v>
      </c>
      <c r="M5413">
        <f t="shared" si="95"/>
        <v>420</v>
      </c>
    </row>
    <row r="5414" spans="12:13">
      <c r="L5414">
        <v>11364</v>
      </c>
      <c r="M5414">
        <f t="shared" si="95"/>
        <v>364</v>
      </c>
    </row>
    <row r="5415" spans="12:13">
      <c r="L5415">
        <v>11416</v>
      </c>
      <c r="M5415">
        <f t="shared" si="95"/>
        <v>416</v>
      </c>
    </row>
    <row r="5416" spans="12:13">
      <c r="L5416">
        <v>11412</v>
      </c>
      <c r="M5416">
        <f t="shared" si="95"/>
        <v>412</v>
      </c>
    </row>
    <row r="5417" spans="12:13">
      <c r="L5417">
        <v>11444</v>
      </c>
      <c r="M5417">
        <f t="shared" si="95"/>
        <v>444</v>
      </c>
    </row>
    <row r="5418" spans="12:13">
      <c r="L5418">
        <v>11356</v>
      </c>
      <c r="M5418">
        <f t="shared" si="95"/>
        <v>356</v>
      </c>
    </row>
    <row r="5419" spans="12:13">
      <c r="L5419">
        <v>11496</v>
      </c>
      <c r="M5419">
        <f t="shared" si="95"/>
        <v>496</v>
      </c>
    </row>
    <row r="5420" spans="12:13">
      <c r="L5420">
        <v>11388</v>
      </c>
      <c r="M5420">
        <f t="shared" si="95"/>
        <v>388</v>
      </c>
    </row>
    <row r="5421" spans="12:13">
      <c r="L5421">
        <v>11464</v>
      </c>
      <c r="M5421">
        <f t="shared" si="95"/>
        <v>464</v>
      </c>
    </row>
    <row r="5422" spans="12:13">
      <c r="L5422">
        <v>11356</v>
      </c>
      <c r="M5422">
        <f t="shared" si="95"/>
        <v>356</v>
      </c>
    </row>
    <row r="5423" spans="12:13">
      <c r="L5423">
        <v>11432</v>
      </c>
      <c r="M5423">
        <f t="shared" si="95"/>
        <v>432</v>
      </c>
    </row>
    <row r="5424" spans="12:13">
      <c r="L5424">
        <v>11376</v>
      </c>
      <c r="M5424">
        <f t="shared" si="95"/>
        <v>376</v>
      </c>
    </row>
    <row r="5425" spans="12:13">
      <c r="L5425">
        <v>11460</v>
      </c>
      <c r="M5425">
        <f t="shared" si="95"/>
        <v>460</v>
      </c>
    </row>
    <row r="5426" spans="12:13">
      <c r="L5426">
        <v>11336</v>
      </c>
      <c r="M5426">
        <f t="shared" si="95"/>
        <v>336</v>
      </c>
    </row>
    <row r="5427" spans="12:13">
      <c r="L5427">
        <v>11416</v>
      </c>
      <c r="M5427">
        <f t="shared" si="95"/>
        <v>416</v>
      </c>
    </row>
    <row r="5428" spans="12:13">
      <c r="L5428">
        <v>11324</v>
      </c>
      <c r="M5428">
        <f t="shared" si="95"/>
        <v>324</v>
      </c>
    </row>
    <row r="5429" spans="12:13">
      <c r="L5429">
        <v>11424</v>
      </c>
      <c r="M5429">
        <f t="shared" si="95"/>
        <v>424</v>
      </c>
    </row>
    <row r="5430" spans="12:13">
      <c r="L5430">
        <v>11392</v>
      </c>
      <c r="M5430">
        <f t="shared" si="95"/>
        <v>392</v>
      </c>
    </row>
    <row r="5431" spans="12:13">
      <c r="L5431">
        <v>11396</v>
      </c>
      <c r="M5431">
        <f t="shared" si="95"/>
        <v>396</v>
      </c>
    </row>
    <row r="5432" spans="12:13">
      <c r="L5432">
        <v>11368</v>
      </c>
      <c r="M5432">
        <f t="shared" si="95"/>
        <v>368</v>
      </c>
    </row>
    <row r="5433" spans="12:13">
      <c r="L5433">
        <v>11436</v>
      </c>
      <c r="M5433">
        <f t="shared" si="95"/>
        <v>436</v>
      </c>
    </row>
    <row r="5434" spans="12:13">
      <c r="L5434">
        <v>11356</v>
      </c>
      <c r="M5434">
        <f t="shared" si="95"/>
        <v>356</v>
      </c>
    </row>
    <row r="5435" spans="12:13">
      <c r="L5435">
        <v>11428</v>
      </c>
      <c r="M5435">
        <f t="shared" ref="M5435:M5498" si="96">L5435-11000</f>
        <v>428</v>
      </c>
    </row>
    <row r="5436" spans="12:13">
      <c r="L5436">
        <v>11388</v>
      </c>
      <c r="M5436">
        <f t="shared" si="96"/>
        <v>388</v>
      </c>
    </row>
    <row r="5437" spans="12:13">
      <c r="L5437">
        <v>11464</v>
      </c>
      <c r="M5437">
        <f t="shared" si="96"/>
        <v>464</v>
      </c>
    </row>
    <row r="5438" spans="12:13">
      <c r="L5438">
        <v>11368</v>
      </c>
      <c r="M5438">
        <f t="shared" si="96"/>
        <v>368</v>
      </c>
    </row>
    <row r="5439" spans="12:13">
      <c r="L5439">
        <v>11436</v>
      </c>
      <c r="M5439">
        <f t="shared" si="96"/>
        <v>436</v>
      </c>
    </row>
    <row r="5440" spans="12:13">
      <c r="L5440">
        <v>11372</v>
      </c>
      <c r="M5440">
        <f t="shared" si="96"/>
        <v>372</v>
      </c>
    </row>
    <row r="5441" spans="12:13">
      <c r="L5441">
        <v>11440</v>
      </c>
      <c r="M5441">
        <f t="shared" si="96"/>
        <v>440</v>
      </c>
    </row>
    <row r="5442" spans="12:13">
      <c r="L5442">
        <v>11384</v>
      </c>
      <c r="M5442">
        <f t="shared" si="96"/>
        <v>384</v>
      </c>
    </row>
    <row r="5443" spans="12:13">
      <c r="L5443">
        <v>11444</v>
      </c>
      <c r="M5443">
        <f t="shared" si="96"/>
        <v>444</v>
      </c>
    </row>
    <row r="5444" spans="12:13">
      <c r="L5444">
        <v>11376</v>
      </c>
      <c r="M5444">
        <f t="shared" si="96"/>
        <v>376</v>
      </c>
    </row>
    <row r="5445" spans="12:13">
      <c r="L5445">
        <v>11476</v>
      </c>
      <c r="M5445">
        <f t="shared" si="96"/>
        <v>476</v>
      </c>
    </row>
    <row r="5446" spans="12:13">
      <c r="L5446">
        <v>11348</v>
      </c>
      <c r="M5446">
        <f t="shared" si="96"/>
        <v>348</v>
      </c>
    </row>
    <row r="5447" spans="12:13">
      <c r="L5447">
        <v>11416</v>
      </c>
      <c r="M5447">
        <f t="shared" si="96"/>
        <v>416</v>
      </c>
    </row>
    <row r="5448" spans="12:13">
      <c r="L5448">
        <v>11360</v>
      </c>
      <c r="M5448">
        <f t="shared" si="96"/>
        <v>360</v>
      </c>
    </row>
    <row r="5449" spans="12:13">
      <c r="L5449">
        <v>11420</v>
      </c>
      <c r="M5449">
        <f t="shared" si="96"/>
        <v>420</v>
      </c>
    </row>
    <row r="5450" spans="12:13">
      <c r="L5450">
        <v>11372</v>
      </c>
      <c r="M5450">
        <f t="shared" si="96"/>
        <v>372</v>
      </c>
    </row>
    <row r="5451" spans="12:13">
      <c r="L5451">
        <v>11448</v>
      </c>
      <c r="M5451">
        <f t="shared" si="96"/>
        <v>448</v>
      </c>
    </row>
    <row r="5452" spans="12:13">
      <c r="L5452">
        <v>11372</v>
      </c>
      <c r="M5452">
        <f t="shared" si="96"/>
        <v>372</v>
      </c>
    </row>
    <row r="5453" spans="12:13">
      <c r="L5453">
        <v>11412</v>
      </c>
      <c r="M5453">
        <f t="shared" si="96"/>
        <v>412</v>
      </c>
    </row>
    <row r="5454" spans="12:13">
      <c r="L5454">
        <v>11392</v>
      </c>
      <c r="M5454">
        <f t="shared" si="96"/>
        <v>392</v>
      </c>
    </row>
    <row r="5455" spans="12:13">
      <c r="L5455">
        <v>11420</v>
      </c>
      <c r="M5455">
        <f t="shared" si="96"/>
        <v>420</v>
      </c>
    </row>
    <row r="5456" spans="12:13">
      <c r="L5456">
        <v>11372</v>
      </c>
      <c r="M5456">
        <f t="shared" si="96"/>
        <v>372</v>
      </c>
    </row>
    <row r="5457" spans="12:13">
      <c r="L5457">
        <v>11432</v>
      </c>
      <c r="M5457">
        <f t="shared" si="96"/>
        <v>432</v>
      </c>
    </row>
    <row r="5458" spans="12:13">
      <c r="L5458">
        <v>11340</v>
      </c>
      <c r="M5458">
        <f t="shared" si="96"/>
        <v>340</v>
      </c>
    </row>
    <row r="5459" spans="12:13">
      <c r="L5459">
        <v>11440</v>
      </c>
      <c r="M5459">
        <f t="shared" si="96"/>
        <v>440</v>
      </c>
    </row>
    <row r="5460" spans="12:13">
      <c r="L5460">
        <v>11400</v>
      </c>
      <c r="M5460">
        <f t="shared" si="96"/>
        <v>400</v>
      </c>
    </row>
    <row r="5461" spans="12:13">
      <c r="L5461">
        <v>11432</v>
      </c>
      <c r="M5461">
        <f t="shared" si="96"/>
        <v>432</v>
      </c>
    </row>
    <row r="5462" spans="12:13">
      <c r="L5462">
        <v>11344</v>
      </c>
      <c r="M5462">
        <f t="shared" si="96"/>
        <v>344</v>
      </c>
    </row>
    <row r="5463" spans="12:13">
      <c r="L5463">
        <v>11420</v>
      </c>
      <c r="M5463">
        <f t="shared" si="96"/>
        <v>420</v>
      </c>
    </row>
    <row r="5464" spans="12:13">
      <c r="L5464">
        <v>11368</v>
      </c>
      <c r="M5464">
        <f t="shared" si="96"/>
        <v>368</v>
      </c>
    </row>
    <row r="5465" spans="12:13">
      <c r="L5465">
        <v>11436</v>
      </c>
      <c r="M5465">
        <f t="shared" si="96"/>
        <v>436</v>
      </c>
    </row>
    <row r="5466" spans="12:13">
      <c r="L5466">
        <v>11380</v>
      </c>
      <c r="M5466">
        <f t="shared" si="96"/>
        <v>380</v>
      </c>
    </row>
    <row r="5467" spans="12:13">
      <c r="L5467">
        <v>11396</v>
      </c>
      <c r="M5467">
        <f t="shared" si="96"/>
        <v>396</v>
      </c>
    </row>
    <row r="5468" spans="12:13">
      <c r="L5468">
        <v>11396</v>
      </c>
      <c r="M5468">
        <f t="shared" si="96"/>
        <v>396</v>
      </c>
    </row>
    <row r="5469" spans="12:13">
      <c r="L5469">
        <v>11492</v>
      </c>
      <c r="M5469">
        <f t="shared" si="96"/>
        <v>492</v>
      </c>
    </row>
    <row r="5470" spans="12:13">
      <c r="L5470">
        <v>11552</v>
      </c>
      <c r="M5470">
        <f t="shared" si="96"/>
        <v>552</v>
      </c>
    </row>
    <row r="5471" spans="12:13">
      <c r="L5471">
        <v>11652</v>
      </c>
      <c r="M5471">
        <f t="shared" si="96"/>
        <v>652</v>
      </c>
    </row>
    <row r="5472" spans="12:13">
      <c r="L5472">
        <v>11644</v>
      </c>
      <c r="M5472">
        <f t="shared" si="96"/>
        <v>644</v>
      </c>
    </row>
    <row r="5473" spans="12:13">
      <c r="L5473">
        <v>11720</v>
      </c>
      <c r="M5473">
        <f t="shared" si="96"/>
        <v>720</v>
      </c>
    </row>
    <row r="5474" spans="12:13">
      <c r="L5474">
        <v>11660</v>
      </c>
      <c r="M5474">
        <f t="shared" si="96"/>
        <v>660</v>
      </c>
    </row>
    <row r="5475" spans="12:13">
      <c r="L5475">
        <v>11740</v>
      </c>
      <c r="M5475">
        <f t="shared" si="96"/>
        <v>740</v>
      </c>
    </row>
    <row r="5476" spans="12:13">
      <c r="L5476">
        <v>11656</v>
      </c>
      <c r="M5476">
        <f t="shared" si="96"/>
        <v>656</v>
      </c>
    </row>
    <row r="5477" spans="12:13">
      <c r="L5477">
        <v>11668</v>
      </c>
      <c r="M5477">
        <f t="shared" si="96"/>
        <v>668</v>
      </c>
    </row>
    <row r="5478" spans="12:13">
      <c r="L5478">
        <v>11624</v>
      </c>
      <c r="M5478">
        <f t="shared" si="96"/>
        <v>624</v>
      </c>
    </row>
    <row r="5479" spans="12:13">
      <c r="L5479">
        <v>11660</v>
      </c>
      <c r="M5479">
        <f t="shared" si="96"/>
        <v>660</v>
      </c>
    </row>
    <row r="5480" spans="12:13">
      <c r="L5480">
        <v>11580</v>
      </c>
      <c r="M5480">
        <f t="shared" si="96"/>
        <v>580</v>
      </c>
    </row>
    <row r="5481" spans="12:13">
      <c r="L5481">
        <v>11596</v>
      </c>
      <c r="M5481">
        <f t="shared" si="96"/>
        <v>596</v>
      </c>
    </row>
    <row r="5482" spans="12:13">
      <c r="L5482">
        <v>11572</v>
      </c>
      <c r="M5482">
        <f t="shared" si="96"/>
        <v>572</v>
      </c>
    </row>
    <row r="5483" spans="12:13">
      <c r="L5483">
        <v>11616</v>
      </c>
      <c r="M5483">
        <f t="shared" si="96"/>
        <v>616</v>
      </c>
    </row>
    <row r="5484" spans="12:13">
      <c r="L5484">
        <v>11476</v>
      </c>
      <c r="M5484">
        <f t="shared" si="96"/>
        <v>476</v>
      </c>
    </row>
    <row r="5485" spans="12:13">
      <c r="L5485">
        <v>11524</v>
      </c>
      <c r="M5485">
        <f t="shared" si="96"/>
        <v>524</v>
      </c>
    </row>
    <row r="5486" spans="12:13">
      <c r="L5486">
        <v>11504</v>
      </c>
      <c r="M5486">
        <f t="shared" si="96"/>
        <v>504</v>
      </c>
    </row>
    <row r="5487" spans="12:13">
      <c r="L5487">
        <v>11492</v>
      </c>
      <c r="M5487">
        <f t="shared" si="96"/>
        <v>492</v>
      </c>
    </row>
    <row r="5488" spans="12:13">
      <c r="L5488">
        <v>11432</v>
      </c>
      <c r="M5488">
        <f t="shared" si="96"/>
        <v>432</v>
      </c>
    </row>
    <row r="5489" spans="12:13">
      <c r="L5489">
        <v>11464</v>
      </c>
      <c r="M5489">
        <f t="shared" si="96"/>
        <v>464</v>
      </c>
    </row>
    <row r="5490" spans="12:13">
      <c r="L5490">
        <v>11416</v>
      </c>
      <c r="M5490">
        <f t="shared" si="96"/>
        <v>416</v>
      </c>
    </row>
    <row r="5491" spans="12:13">
      <c r="L5491">
        <v>11488</v>
      </c>
      <c r="M5491">
        <f t="shared" si="96"/>
        <v>488</v>
      </c>
    </row>
    <row r="5492" spans="12:13">
      <c r="L5492">
        <v>11396</v>
      </c>
      <c r="M5492">
        <f t="shared" si="96"/>
        <v>396</v>
      </c>
    </row>
    <row r="5493" spans="12:13">
      <c r="L5493">
        <v>11472</v>
      </c>
      <c r="M5493">
        <f t="shared" si="96"/>
        <v>472</v>
      </c>
    </row>
    <row r="5494" spans="12:13">
      <c r="L5494">
        <v>11404</v>
      </c>
      <c r="M5494">
        <f t="shared" si="96"/>
        <v>404</v>
      </c>
    </row>
    <row r="5495" spans="12:13">
      <c r="L5495">
        <v>11468</v>
      </c>
      <c r="M5495">
        <f t="shared" si="96"/>
        <v>468</v>
      </c>
    </row>
    <row r="5496" spans="12:13">
      <c r="L5496">
        <v>11392</v>
      </c>
      <c r="M5496">
        <f t="shared" si="96"/>
        <v>392</v>
      </c>
    </row>
    <row r="5497" spans="12:13">
      <c r="L5497">
        <v>11420</v>
      </c>
      <c r="M5497">
        <f t="shared" si="96"/>
        <v>420</v>
      </c>
    </row>
    <row r="5498" spans="12:13">
      <c r="L5498">
        <v>11372</v>
      </c>
      <c r="M5498">
        <f t="shared" si="96"/>
        <v>372</v>
      </c>
    </row>
    <row r="5499" spans="12:13">
      <c r="L5499">
        <v>11460</v>
      </c>
      <c r="M5499">
        <f t="shared" ref="M5499:M5562" si="97">L5499-11000</f>
        <v>460</v>
      </c>
    </row>
    <row r="5500" spans="12:13">
      <c r="L5500">
        <v>11384</v>
      </c>
      <c r="M5500">
        <f t="shared" si="97"/>
        <v>384</v>
      </c>
    </row>
    <row r="5501" spans="12:13">
      <c r="L5501">
        <v>11428</v>
      </c>
      <c r="M5501">
        <f t="shared" si="97"/>
        <v>428</v>
      </c>
    </row>
    <row r="5502" spans="12:13">
      <c r="L5502">
        <v>11420</v>
      </c>
      <c r="M5502">
        <f t="shared" si="97"/>
        <v>420</v>
      </c>
    </row>
    <row r="5503" spans="12:13">
      <c r="L5503">
        <v>11492</v>
      </c>
      <c r="M5503">
        <f t="shared" si="97"/>
        <v>492</v>
      </c>
    </row>
    <row r="5504" spans="12:13">
      <c r="L5504">
        <v>11384</v>
      </c>
      <c r="M5504">
        <f t="shared" si="97"/>
        <v>384</v>
      </c>
    </row>
    <row r="5505" spans="12:13">
      <c r="L5505">
        <v>11448</v>
      </c>
      <c r="M5505">
        <f t="shared" si="97"/>
        <v>448</v>
      </c>
    </row>
    <row r="5506" spans="12:13">
      <c r="L5506">
        <v>11384</v>
      </c>
      <c r="M5506">
        <f t="shared" si="97"/>
        <v>384</v>
      </c>
    </row>
    <row r="5507" spans="12:13">
      <c r="L5507">
        <v>11440</v>
      </c>
      <c r="M5507">
        <f t="shared" si="97"/>
        <v>440</v>
      </c>
    </row>
    <row r="5508" spans="12:13">
      <c r="L5508">
        <v>11348</v>
      </c>
      <c r="M5508">
        <f t="shared" si="97"/>
        <v>348</v>
      </c>
    </row>
    <row r="5509" spans="12:13">
      <c r="L5509">
        <v>11436</v>
      </c>
      <c r="M5509">
        <f t="shared" si="97"/>
        <v>436</v>
      </c>
    </row>
    <row r="5510" spans="12:13">
      <c r="L5510">
        <v>11376</v>
      </c>
      <c r="M5510">
        <f t="shared" si="97"/>
        <v>376</v>
      </c>
    </row>
    <row r="5511" spans="12:13">
      <c r="L5511">
        <v>11416</v>
      </c>
      <c r="M5511">
        <f t="shared" si="97"/>
        <v>416</v>
      </c>
    </row>
    <row r="5512" spans="12:13">
      <c r="L5512">
        <v>11364</v>
      </c>
      <c r="M5512">
        <f t="shared" si="97"/>
        <v>364</v>
      </c>
    </row>
    <row r="5513" spans="12:13">
      <c r="L5513">
        <v>11420</v>
      </c>
      <c r="M5513">
        <f t="shared" si="97"/>
        <v>420</v>
      </c>
    </row>
    <row r="5514" spans="12:13">
      <c r="L5514">
        <v>11396</v>
      </c>
      <c r="M5514">
        <f t="shared" si="97"/>
        <v>396</v>
      </c>
    </row>
    <row r="5515" spans="12:13">
      <c r="L5515">
        <v>11404</v>
      </c>
      <c r="M5515">
        <f t="shared" si="97"/>
        <v>404</v>
      </c>
    </row>
    <row r="5516" spans="12:13">
      <c r="L5516">
        <v>11332</v>
      </c>
      <c r="M5516">
        <f t="shared" si="97"/>
        <v>332</v>
      </c>
    </row>
    <row r="5517" spans="12:13">
      <c r="L5517">
        <v>11468</v>
      </c>
      <c r="M5517">
        <f t="shared" si="97"/>
        <v>468</v>
      </c>
    </row>
    <row r="5518" spans="12:13">
      <c r="L5518">
        <v>11372</v>
      </c>
      <c r="M5518">
        <f t="shared" si="97"/>
        <v>372</v>
      </c>
    </row>
    <row r="5519" spans="12:13">
      <c r="L5519">
        <v>11444</v>
      </c>
      <c r="M5519">
        <f t="shared" si="97"/>
        <v>444</v>
      </c>
    </row>
    <row r="5520" spans="12:13">
      <c r="L5520">
        <v>11376</v>
      </c>
      <c r="M5520">
        <f t="shared" si="97"/>
        <v>376</v>
      </c>
    </row>
    <row r="5521" spans="12:13">
      <c r="L5521">
        <v>11444</v>
      </c>
      <c r="M5521">
        <f t="shared" si="97"/>
        <v>444</v>
      </c>
    </row>
    <row r="5522" spans="12:13">
      <c r="L5522">
        <v>11384</v>
      </c>
      <c r="M5522">
        <f t="shared" si="97"/>
        <v>384</v>
      </c>
    </row>
    <row r="5523" spans="12:13">
      <c r="L5523">
        <v>11440</v>
      </c>
      <c r="M5523">
        <f t="shared" si="97"/>
        <v>440</v>
      </c>
    </row>
    <row r="5524" spans="12:13">
      <c r="L5524">
        <v>11364</v>
      </c>
      <c r="M5524">
        <f t="shared" si="97"/>
        <v>364</v>
      </c>
    </row>
    <row r="5525" spans="12:13">
      <c r="L5525">
        <v>11424</v>
      </c>
      <c r="M5525">
        <f t="shared" si="97"/>
        <v>424</v>
      </c>
    </row>
    <row r="5526" spans="12:13">
      <c r="L5526">
        <v>11400</v>
      </c>
      <c r="M5526">
        <f t="shared" si="97"/>
        <v>400</v>
      </c>
    </row>
    <row r="5527" spans="12:13">
      <c r="L5527">
        <v>11444</v>
      </c>
      <c r="M5527">
        <f t="shared" si="97"/>
        <v>444</v>
      </c>
    </row>
    <row r="5528" spans="12:13">
      <c r="L5528">
        <v>11380</v>
      </c>
      <c r="M5528">
        <f t="shared" si="97"/>
        <v>380</v>
      </c>
    </row>
    <row r="5529" spans="12:13">
      <c r="L5529">
        <v>11432</v>
      </c>
      <c r="M5529">
        <f t="shared" si="97"/>
        <v>432</v>
      </c>
    </row>
    <row r="5530" spans="12:13">
      <c r="L5530">
        <v>11376</v>
      </c>
      <c r="M5530">
        <f t="shared" si="97"/>
        <v>376</v>
      </c>
    </row>
    <row r="5531" spans="12:13">
      <c r="L5531">
        <v>11448</v>
      </c>
      <c r="M5531">
        <f t="shared" si="97"/>
        <v>448</v>
      </c>
    </row>
    <row r="5532" spans="12:13">
      <c r="L5532">
        <v>11324</v>
      </c>
      <c r="M5532">
        <f t="shared" si="97"/>
        <v>324</v>
      </c>
    </row>
    <row r="5533" spans="12:13">
      <c r="L5533" t="s">
        <v>741</v>
      </c>
      <c r="M5533" t="e">
        <f t="shared" si="97"/>
        <v>#VALUE!</v>
      </c>
    </row>
    <row r="5534" spans="12:13">
      <c r="M5534">
        <f t="shared" si="97"/>
        <v>-11000</v>
      </c>
    </row>
    <row r="5535" spans="12:13">
      <c r="L5535">
        <v>11424</v>
      </c>
      <c r="M5535">
        <f t="shared" si="97"/>
        <v>424</v>
      </c>
    </row>
    <row r="5536" spans="12:13">
      <c r="L5536">
        <v>11412</v>
      </c>
      <c r="M5536">
        <f t="shared" si="97"/>
        <v>412</v>
      </c>
    </row>
    <row r="5537" spans="12:13">
      <c r="L5537">
        <v>11452</v>
      </c>
      <c r="M5537">
        <f t="shared" si="97"/>
        <v>452</v>
      </c>
    </row>
    <row r="5538" spans="12:13">
      <c r="L5538">
        <v>11388</v>
      </c>
      <c r="M5538">
        <f t="shared" si="97"/>
        <v>388</v>
      </c>
    </row>
    <row r="5539" spans="12:13">
      <c r="L5539">
        <v>11444</v>
      </c>
      <c r="M5539">
        <f t="shared" si="97"/>
        <v>444</v>
      </c>
    </row>
    <row r="5540" spans="12:13">
      <c r="L5540">
        <v>11396</v>
      </c>
      <c r="M5540">
        <f t="shared" si="97"/>
        <v>396</v>
      </c>
    </row>
    <row r="5541" spans="12:13">
      <c r="L5541">
        <v>11384</v>
      </c>
      <c r="M5541">
        <f t="shared" si="97"/>
        <v>384</v>
      </c>
    </row>
    <row r="5542" spans="12:13">
      <c r="L5542">
        <v>11356</v>
      </c>
      <c r="M5542">
        <f t="shared" si="97"/>
        <v>356</v>
      </c>
    </row>
    <row r="5543" spans="12:13">
      <c r="L5543">
        <v>11404</v>
      </c>
      <c r="M5543">
        <f t="shared" si="97"/>
        <v>404</v>
      </c>
    </row>
    <row r="5544" spans="12:13">
      <c r="L5544">
        <v>11332</v>
      </c>
      <c r="M5544">
        <f t="shared" si="97"/>
        <v>332</v>
      </c>
    </row>
    <row r="5545" spans="12:13">
      <c r="L5545">
        <v>11432</v>
      </c>
      <c r="M5545">
        <f t="shared" si="97"/>
        <v>432</v>
      </c>
    </row>
    <row r="5546" spans="12:13">
      <c r="L5546">
        <v>11376</v>
      </c>
      <c r="M5546">
        <f t="shared" si="97"/>
        <v>376</v>
      </c>
    </row>
    <row r="5547" spans="12:13">
      <c r="L5547">
        <v>11408</v>
      </c>
      <c r="M5547">
        <f t="shared" si="97"/>
        <v>408</v>
      </c>
    </row>
    <row r="5548" spans="12:13">
      <c r="L5548">
        <v>11392</v>
      </c>
      <c r="M5548">
        <f t="shared" si="97"/>
        <v>392</v>
      </c>
    </row>
    <row r="5549" spans="12:13">
      <c r="L5549">
        <v>11428</v>
      </c>
      <c r="M5549">
        <f t="shared" si="97"/>
        <v>428</v>
      </c>
    </row>
    <row r="5550" spans="12:13">
      <c r="L5550">
        <v>11364</v>
      </c>
      <c r="M5550">
        <f t="shared" si="97"/>
        <v>364</v>
      </c>
    </row>
    <row r="5551" spans="12:13">
      <c r="L5551">
        <v>11456</v>
      </c>
      <c r="M5551">
        <f t="shared" si="97"/>
        <v>456</v>
      </c>
    </row>
    <row r="5552" spans="12:13">
      <c r="L5552">
        <v>11352</v>
      </c>
      <c r="M5552">
        <f t="shared" si="97"/>
        <v>352</v>
      </c>
    </row>
    <row r="5553" spans="12:13">
      <c r="L5553">
        <v>11424</v>
      </c>
      <c r="M5553">
        <f t="shared" si="97"/>
        <v>424</v>
      </c>
    </row>
    <row r="5554" spans="12:13">
      <c r="L5554">
        <v>11360</v>
      </c>
      <c r="M5554">
        <f t="shared" si="97"/>
        <v>360</v>
      </c>
    </row>
    <row r="5555" spans="12:13">
      <c r="L5555">
        <v>11424</v>
      </c>
      <c r="M5555">
        <f t="shared" si="97"/>
        <v>424</v>
      </c>
    </row>
    <row r="5556" spans="12:13">
      <c r="L5556">
        <v>11380</v>
      </c>
      <c r="M5556">
        <f t="shared" si="97"/>
        <v>380</v>
      </c>
    </row>
    <row r="5557" spans="12:13">
      <c r="L5557">
        <v>11420</v>
      </c>
      <c r="M5557">
        <f t="shared" si="97"/>
        <v>420</v>
      </c>
    </row>
    <row r="5558" spans="12:13">
      <c r="L5558">
        <v>11392</v>
      </c>
      <c r="M5558">
        <f t="shared" si="97"/>
        <v>392</v>
      </c>
    </row>
    <row r="5559" spans="12:13">
      <c r="L5559">
        <v>11444</v>
      </c>
      <c r="M5559">
        <f t="shared" si="97"/>
        <v>444</v>
      </c>
    </row>
    <row r="5560" spans="12:13">
      <c r="L5560">
        <v>11380</v>
      </c>
      <c r="M5560">
        <f t="shared" si="97"/>
        <v>380</v>
      </c>
    </row>
    <row r="5561" spans="12:13">
      <c r="L5561">
        <v>11456</v>
      </c>
      <c r="M5561">
        <f t="shared" si="97"/>
        <v>456</v>
      </c>
    </row>
    <row r="5562" spans="12:13">
      <c r="L5562">
        <v>11380</v>
      </c>
      <c r="M5562">
        <f t="shared" si="97"/>
        <v>380</v>
      </c>
    </row>
    <row r="5563" spans="12:13">
      <c r="L5563">
        <v>11448</v>
      </c>
      <c r="M5563">
        <f t="shared" ref="M5563:M5626" si="98">L5563-11000</f>
        <v>448</v>
      </c>
    </row>
    <row r="5564" spans="12:13">
      <c r="L5564">
        <v>11328</v>
      </c>
      <c r="M5564">
        <f t="shared" si="98"/>
        <v>328</v>
      </c>
    </row>
    <row r="5565" spans="12:13">
      <c r="L5565">
        <v>11436</v>
      </c>
      <c r="M5565">
        <f t="shared" si="98"/>
        <v>436</v>
      </c>
    </row>
    <row r="5566" spans="12:13">
      <c r="L5566">
        <v>11368</v>
      </c>
      <c r="M5566">
        <f t="shared" si="98"/>
        <v>368</v>
      </c>
    </row>
    <row r="5567" spans="12:13">
      <c r="L5567">
        <v>11424</v>
      </c>
      <c r="M5567">
        <f t="shared" si="98"/>
        <v>424</v>
      </c>
    </row>
    <row r="5568" spans="12:13">
      <c r="L5568">
        <v>11380</v>
      </c>
      <c r="M5568">
        <f t="shared" si="98"/>
        <v>380</v>
      </c>
    </row>
    <row r="5569" spans="12:13">
      <c r="L5569">
        <v>11444</v>
      </c>
      <c r="M5569">
        <f t="shared" si="98"/>
        <v>444</v>
      </c>
    </row>
    <row r="5570" spans="12:13">
      <c r="L5570">
        <v>11384</v>
      </c>
      <c r="M5570">
        <f t="shared" si="98"/>
        <v>384</v>
      </c>
    </row>
    <row r="5571" spans="12:13">
      <c r="L5571">
        <v>11436</v>
      </c>
      <c r="M5571">
        <f t="shared" si="98"/>
        <v>436</v>
      </c>
    </row>
    <row r="5572" spans="12:13">
      <c r="L5572">
        <v>11392</v>
      </c>
      <c r="M5572">
        <f t="shared" si="98"/>
        <v>392</v>
      </c>
    </row>
    <row r="5573" spans="12:13">
      <c r="L5573">
        <v>11444</v>
      </c>
      <c r="M5573">
        <f t="shared" si="98"/>
        <v>444</v>
      </c>
    </row>
    <row r="5574" spans="12:13">
      <c r="L5574">
        <v>11384</v>
      </c>
      <c r="M5574">
        <f t="shared" si="98"/>
        <v>384</v>
      </c>
    </row>
    <row r="5575" spans="12:13">
      <c r="L5575">
        <v>11432</v>
      </c>
      <c r="M5575">
        <f t="shared" si="98"/>
        <v>432</v>
      </c>
    </row>
    <row r="5576" spans="12:13">
      <c r="L5576">
        <v>11368</v>
      </c>
      <c r="M5576">
        <f t="shared" si="98"/>
        <v>368</v>
      </c>
    </row>
    <row r="5577" spans="12:13">
      <c r="L5577">
        <v>11420</v>
      </c>
      <c r="M5577">
        <f t="shared" si="98"/>
        <v>420</v>
      </c>
    </row>
    <row r="5578" spans="12:13">
      <c r="L5578">
        <v>11356</v>
      </c>
      <c r="M5578">
        <f t="shared" si="98"/>
        <v>356</v>
      </c>
    </row>
    <row r="5579" spans="12:13">
      <c r="L5579">
        <v>11448</v>
      </c>
      <c r="M5579">
        <f t="shared" si="98"/>
        <v>448</v>
      </c>
    </row>
    <row r="5580" spans="12:13">
      <c r="L5580">
        <v>11404</v>
      </c>
      <c r="M5580">
        <f t="shared" si="98"/>
        <v>404</v>
      </c>
    </row>
    <row r="5581" spans="12:13">
      <c r="L5581">
        <v>11432</v>
      </c>
      <c r="M5581">
        <f t="shared" si="98"/>
        <v>432</v>
      </c>
    </row>
    <row r="5582" spans="12:13">
      <c r="L5582">
        <v>11352</v>
      </c>
      <c r="M5582">
        <f t="shared" si="98"/>
        <v>352</v>
      </c>
    </row>
    <row r="5583" spans="12:13">
      <c r="L5583">
        <v>11428</v>
      </c>
      <c r="M5583">
        <f t="shared" si="98"/>
        <v>428</v>
      </c>
    </row>
    <row r="5584" spans="12:13">
      <c r="L5584">
        <v>11404</v>
      </c>
      <c r="M5584">
        <f t="shared" si="98"/>
        <v>404</v>
      </c>
    </row>
    <row r="5585" spans="12:13">
      <c r="L5585">
        <v>11452</v>
      </c>
      <c r="M5585">
        <f t="shared" si="98"/>
        <v>452</v>
      </c>
    </row>
    <row r="5586" spans="12:13">
      <c r="L5586">
        <v>11380</v>
      </c>
      <c r="M5586">
        <f t="shared" si="98"/>
        <v>380</v>
      </c>
    </row>
    <row r="5587" spans="12:13">
      <c r="L5587">
        <v>11444</v>
      </c>
      <c r="M5587">
        <f t="shared" si="98"/>
        <v>444</v>
      </c>
    </row>
    <row r="5588" spans="12:13">
      <c r="L5588">
        <v>11384</v>
      </c>
      <c r="M5588">
        <f t="shared" si="98"/>
        <v>384</v>
      </c>
    </row>
    <row r="5589" spans="12:13">
      <c r="L5589">
        <v>11432</v>
      </c>
      <c r="M5589">
        <f t="shared" si="98"/>
        <v>432</v>
      </c>
    </row>
    <row r="5590" spans="12:13">
      <c r="L5590">
        <v>11428</v>
      </c>
      <c r="M5590">
        <f t="shared" si="98"/>
        <v>428</v>
      </c>
    </row>
    <row r="5591" spans="12:13">
      <c r="L5591">
        <v>11368</v>
      </c>
      <c r="M5591">
        <f t="shared" si="98"/>
        <v>368</v>
      </c>
    </row>
    <row r="5592" spans="12:13">
      <c r="L5592">
        <v>11392</v>
      </c>
      <c r="M5592">
        <f t="shared" si="98"/>
        <v>392</v>
      </c>
    </row>
    <row r="5593" spans="12:13">
      <c r="L5593">
        <v>11440</v>
      </c>
      <c r="M5593">
        <f t="shared" si="98"/>
        <v>440</v>
      </c>
    </row>
    <row r="5594" spans="12:13">
      <c r="L5594">
        <v>11384</v>
      </c>
      <c r="M5594">
        <f t="shared" si="98"/>
        <v>384</v>
      </c>
    </row>
    <row r="5595" spans="12:13">
      <c r="L5595">
        <v>11420</v>
      </c>
      <c r="M5595">
        <f t="shared" si="98"/>
        <v>420</v>
      </c>
    </row>
    <row r="5596" spans="12:13">
      <c r="L5596">
        <v>11364</v>
      </c>
      <c r="M5596">
        <f t="shared" si="98"/>
        <v>364</v>
      </c>
    </row>
    <row r="5597" spans="12:13">
      <c r="L5597">
        <v>11400</v>
      </c>
      <c r="M5597">
        <f t="shared" si="98"/>
        <v>400</v>
      </c>
    </row>
    <row r="5598" spans="12:13">
      <c r="L5598">
        <v>11376</v>
      </c>
      <c r="M5598">
        <f t="shared" si="98"/>
        <v>376</v>
      </c>
    </row>
    <row r="5599" spans="12:13">
      <c r="L5599">
        <v>11416</v>
      </c>
      <c r="M5599">
        <f t="shared" si="98"/>
        <v>416</v>
      </c>
    </row>
    <row r="5600" spans="12:13">
      <c r="L5600">
        <v>11396</v>
      </c>
      <c r="M5600">
        <f t="shared" si="98"/>
        <v>396</v>
      </c>
    </row>
    <row r="5601" spans="12:13">
      <c r="L5601">
        <v>11420</v>
      </c>
      <c r="M5601">
        <f t="shared" si="98"/>
        <v>420</v>
      </c>
    </row>
    <row r="5602" spans="12:13">
      <c r="L5602">
        <v>11376</v>
      </c>
      <c r="M5602">
        <f t="shared" si="98"/>
        <v>376</v>
      </c>
    </row>
    <row r="5603" spans="12:13">
      <c r="L5603">
        <v>11436</v>
      </c>
      <c r="M5603">
        <f t="shared" si="98"/>
        <v>436</v>
      </c>
    </row>
    <row r="5604" spans="12:13">
      <c r="L5604">
        <v>11404</v>
      </c>
      <c r="M5604">
        <f t="shared" si="98"/>
        <v>404</v>
      </c>
    </row>
    <row r="5605" spans="12:13">
      <c r="L5605">
        <v>11428</v>
      </c>
      <c r="M5605">
        <f t="shared" si="98"/>
        <v>428</v>
      </c>
    </row>
    <row r="5606" spans="12:13">
      <c r="L5606">
        <v>11400</v>
      </c>
      <c r="M5606">
        <f t="shared" si="98"/>
        <v>400</v>
      </c>
    </row>
    <row r="5607" spans="12:13">
      <c r="L5607">
        <v>11452</v>
      </c>
      <c r="M5607">
        <f t="shared" si="98"/>
        <v>452</v>
      </c>
    </row>
    <row r="5608" spans="12:13">
      <c r="L5608">
        <v>11384</v>
      </c>
      <c r="M5608">
        <f t="shared" si="98"/>
        <v>384</v>
      </c>
    </row>
    <row r="5609" spans="12:13">
      <c r="L5609">
        <v>11480</v>
      </c>
      <c r="M5609">
        <f t="shared" si="98"/>
        <v>480</v>
      </c>
    </row>
    <row r="5610" spans="12:13">
      <c r="L5610">
        <v>11340</v>
      </c>
      <c r="M5610">
        <f t="shared" si="98"/>
        <v>340</v>
      </c>
    </row>
    <row r="5611" spans="12:13">
      <c r="L5611">
        <v>11464</v>
      </c>
      <c r="M5611">
        <f t="shared" si="98"/>
        <v>464</v>
      </c>
    </row>
    <row r="5612" spans="12:13">
      <c r="L5612">
        <v>11364</v>
      </c>
      <c r="M5612">
        <f t="shared" si="98"/>
        <v>364</v>
      </c>
    </row>
    <row r="5613" spans="12:13">
      <c r="L5613">
        <v>11484</v>
      </c>
      <c r="M5613">
        <f t="shared" si="98"/>
        <v>484</v>
      </c>
    </row>
    <row r="5614" spans="12:13">
      <c r="L5614">
        <v>11392</v>
      </c>
      <c r="M5614">
        <f t="shared" si="98"/>
        <v>392</v>
      </c>
    </row>
    <row r="5615" spans="12:13">
      <c r="L5615">
        <v>11444</v>
      </c>
      <c r="M5615">
        <f t="shared" si="98"/>
        <v>444</v>
      </c>
    </row>
    <row r="5616" spans="12:13">
      <c r="L5616">
        <v>11392</v>
      </c>
      <c r="M5616">
        <f t="shared" si="98"/>
        <v>392</v>
      </c>
    </row>
    <row r="5617" spans="12:13">
      <c r="L5617">
        <v>11432</v>
      </c>
      <c r="M5617">
        <f t="shared" si="98"/>
        <v>432</v>
      </c>
    </row>
    <row r="5618" spans="12:13">
      <c r="L5618">
        <v>11392</v>
      </c>
      <c r="M5618">
        <f t="shared" si="98"/>
        <v>392</v>
      </c>
    </row>
    <row r="5619" spans="12:13">
      <c r="L5619">
        <v>11436</v>
      </c>
      <c r="M5619">
        <f t="shared" si="98"/>
        <v>436</v>
      </c>
    </row>
    <row r="5620" spans="12:13">
      <c r="L5620">
        <v>11388</v>
      </c>
      <c r="M5620">
        <f t="shared" si="98"/>
        <v>388</v>
      </c>
    </row>
    <row r="5621" spans="12:13">
      <c r="L5621">
        <v>11468</v>
      </c>
      <c r="M5621">
        <f t="shared" si="98"/>
        <v>468</v>
      </c>
    </row>
    <row r="5622" spans="12:13">
      <c r="L5622">
        <v>11376</v>
      </c>
      <c r="M5622">
        <f t="shared" si="98"/>
        <v>376</v>
      </c>
    </row>
    <row r="5623" spans="12:13">
      <c r="L5623">
        <v>11436</v>
      </c>
      <c r="M5623">
        <f t="shared" si="98"/>
        <v>436</v>
      </c>
    </row>
    <row r="5624" spans="12:13">
      <c r="L5624">
        <v>11408</v>
      </c>
      <c r="M5624">
        <f t="shared" si="98"/>
        <v>408</v>
      </c>
    </row>
    <row r="5625" spans="12:13">
      <c r="L5625">
        <v>11464</v>
      </c>
      <c r="M5625">
        <f t="shared" si="98"/>
        <v>464</v>
      </c>
    </row>
    <row r="5626" spans="12:13">
      <c r="L5626">
        <v>11420</v>
      </c>
      <c r="M5626">
        <f t="shared" si="98"/>
        <v>420</v>
      </c>
    </row>
    <row r="5627" spans="12:13">
      <c r="L5627">
        <v>11460</v>
      </c>
      <c r="M5627">
        <f t="shared" ref="M5627:M5690" si="99">L5627-11000</f>
        <v>460</v>
      </c>
    </row>
    <row r="5628" spans="12:13">
      <c r="L5628">
        <v>11408</v>
      </c>
      <c r="M5628">
        <f t="shared" si="99"/>
        <v>408</v>
      </c>
    </row>
    <row r="5629" spans="12:13">
      <c r="L5629">
        <v>11464</v>
      </c>
      <c r="M5629">
        <f t="shared" si="99"/>
        <v>464</v>
      </c>
    </row>
    <row r="5630" spans="12:13">
      <c r="L5630">
        <v>11416</v>
      </c>
      <c r="M5630">
        <f t="shared" si="99"/>
        <v>416</v>
      </c>
    </row>
    <row r="5631" spans="12:13">
      <c r="L5631">
        <v>11412</v>
      </c>
      <c r="M5631">
        <f t="shared" si="99"/>
        <v>412</v>
      </c>
    </row>
    <row r="5632" spans="12:13">
      <c r="L5632">
        <v>11420</v>
      </c>
      <c r="M5632">
        <f t="shared" si="99"/>
        <v>420</v>
      </c>
    </row>
    <row r="5633" spans="12:13">
      <c r="L5633">
        <v>11528</v>
      </c>
      <c r="M5633">
        <f t="shared" si="99"/>
        <v>528</v>
      </c>
    </row>
    <row r="5634" spans="12:13">
      <c r="L5634">
        <v>11412</v>
      </c>
      <c r="M5634">
        <f t="shared" si="99"/>
        <v>412</v>
      </c>
    </row>
    <row r="5635" spans="12:13">
      <c r="L5635">
        <v>11456</v>
      </c>
      <c r="M5635">
        <f t="shared" si="99"/>
        <v>456</v>
      </c>
    </row>
    <row r="5636" spans="12:13">
      <c r="L5636">
        <v>11384</v>
      </c>
      <c r="M5636">
        <f t="shared" si="99"/>
        <v>384</v>
      </c>
    </row>
    <row r="5637" spans="12:13">
      <c r="L5637">
        <v>11448</v>
      </c>
      <c r="M5637">
        <f t="shared" si="99"/>
        <v>448</v>
      </c>
    </row>
    <row r="5638" spans="12:13">
      <c r="L5638">
        <v>11372</v>
      </c>
      <c r="M5638">
        <f t="shared" si="99"/>
        <v>372</v>
      </c>
    </row>
    <row r="5639" spans="12:13">
      <c r="L5639">
        <v>11444</v>
      </c>
      <c r="M5639">
        <f t="shared" si="99"/>
        <v>444</v>
      </c>
    </row>
    <row r="5640" spans="12:13">
      <c r="L5640">
        <v>11396</v>
      </c>
      <c r="M5640">
        <f t="shared" si="99"/>
        <v>396</v>
      </c>
    </row>
    <row r="5641" spans="12:13">
      <c r="L5641">
        <v>11484</v>
      </c>
      <c r="M5641">
        <f t="shared" si="99"/>
        <v>484</v>
      </c>
    </row>
    <row r="5642" spans="12:13">
      <c r="L5642">
        <v>11364</v>
      </c>
      <c r="M5642">
        <f t="shared" si="99"/>
        <v>364</v>
      </c>
    </row>
    <row r="5643" spans="12:13">
      <c r="L5643">
        <v>11436</v>
      </c>
      <c r="M5643">
        <f t="shared" si="99"/>
        <v>436</v>
      </c>
    </row>
    <row r="5644" spans="12:13">
      <c r="L5644">
        <v>11380</v>
      </c>
      <c r="M5644">
        <f t="shared" si="99"/>
        <v>380</v>
      </c>
    </row>
    <row r="5645" spans="12:13">
      <c r="L5645">
        <v>11440</v>
      </c>
      <c r="M5645">
        <f t="shared" si="99"/>
        <v>440</v>
      </c>
    </row>
    <row r="5646" spans="12:13">
      <c r="L5646">
        <v>11420</v>
      </c>
      <c r="M5646">
        <f t="shared" si="99"/>
        <v>420</v>
      </c>
    </row>
    <row r="5647" spans="12:13">
      <c r="L5647">
        <v>11416</v>
      </c>
      <c r="M5647">
        <f t="shared" si="99"/>
        <v>416</v>
      </c>
    </row>
    <row r="5648" spans="12:13">
      <c r="L5648">
        <v>11412</v>
      </c>
      <c r="M5648">
        <f t="shared" si="99"/>
        <v>412</v>
      </c>
    </row>
    <row r="5649" spans="12:13">
      <c r="L5649">
        <v>11444</v>
      </c>
      <c r="M5649">
        <f t="shared" si="99"/>
        <v>444</v>
      </c>
    </row>
    <row r="5650" spans="12:13">
      <c r="L5650">
        <v>11392</v>
      </c>
      <c r="M5650">
        <f t="shared" si="99"/>
        <v>392</v>
      </c>
    </row>
    <row r="5651" spans="12:13">
      <c r="L5651">
        <v>11428</v>
      </c>
      <c r="M5651">
        <f t="shared" si="99"/>
        <v>428</v>
      </c>
    </row>
    <row r="5652" spans="12:13">
      <c r="L5652">
        <v>11420</v>
      </c>
      <c r="M5652">
        <f t="shared" si="99"/>
        <v>420</v>
      </c>
    </row>
    <row r="5653" spans="12:13">
      <c r="L5653">
        <v>11468</v>
      </c>
      <c r="M5653">
        <f t="shared" si="99"/>
        <v>468</v>
      </c>
    </row>
    <row r="5654" spans="12:13">
      <c r="L5654">
        <v>11400</v>
      </c>
      <c r="M5654">
        <f t="shared" si="99"/>
        <v>400</v>
      </c>
    </row>
    <row r="5655" spans="12:13">
      <c r="L5655">
        <v>11456</v>
      </c>
      <c r="M5655">
        <f t="shared" si="99"/>
        <v>456</v>
      </c>
    </row>
    <row r="5656" spans="12:13">
      <c r="L5656">
        <v>11408</v>
      </c>
      <c r="M5656">
        <f t="shared" si="99"/>
        <v>408</v>
      </c>
    </row>
    <row r="5657" spans="12:13">
      <c r="L5657">
        <v>11460</v>
      </c>
      <c r="M5657">
        <f t="shared" si="99"/>
        <v>460</v>
      </c>
    </row>
    <row r="5658" spans="12:13">
      <c r="L5658">
        <v>11404</v>
      </c>
      <c r="M5658">
        <f t="shared" si="99"/>
        <v>404</v>
      </c>
    </row>
    <row r="5659" spans="12:13">
      <c r="L5659">
        <v>11444</v>
      </c>
      <c r="M5659">
        <f t="shared" si="99"/>
        <v>444</v>
      </c>
    </row>
    <row r="5660" spans="12:13">
      <c r="L5660">
        <v>11432</v>
      </c>
      <c r="M5660">
        <f t="shared" si="99"/>
        <v>432</v>
      </c>
    </row>
    <row r="5661" spans="12:13">
      <c r="L5661">
        <v>11460</v>
      </c>
      <c r="M5661">
        <f t="shared" si="99"/>
        <v>460</v>
      </c>
    </row>
    <row r="5662" spans="12:13">
      <c r="L5662">
        <v>11412</v>
      </c>
      <c r="M5662">
        <f t="shared" si="99"/>
        <v>412</v>
      </c>
    </row>
    <row r="5663" spans="12:13">
      <c r="L5663">
        <v>11484</v>
      </c>
      <c r="M5663">
        <f t="shared" si="99"/>
        <v>484</v>
      </c>
    </row>
    <row r="5664" spans="12:13">
      <c r="L5664">
        <v>11396</v>
      </c>
      <c r="M5664">
        <f t="shared" si="99"/>
        <v>396</v>
      </c>
    </row>
    <row r="5665" spans="12:13">
      <c r="L5665">
        <v>11480</v>
      </c>
      <c r="M5665">
        <f t="shared" si="99"/>
        <v>480</v>
      </c>
    </row>
    <row r="5666" spans="12:13">
      <c r="L5666">
        <v>11404</v>
      </c>
      <c r="M5666">
        <f t="shared" si="99"/>
        <v>404</v>
      </c>
    </row>
    <row r="5667" spans="12:13">
      <c r="L5667">
        <v>11460</v>
      </c>
      <c r="M5667">
        <f t="shared" si="99"/>
        <v>460</v>
      </c>
    </row>
    <row r="5668" spans="12:13">
      <c r="L5668">
        <v>11404</v>
      </c>
      <c r="M5668">
        <f t="shared" si="99"/>
        <v>404</v>
      </c>
    </row>
    <row r="5669" spans="12:13">
      <c r="L5669">
        <v>11448</v>
      </c>
      <c r="M5669">
        <f t="shared" si="99"/>
        <v>448</v>
      </c>
    </row>
    <row r="5670" spans="12:13">
      <c r="L5670">
        <v>11400</v>
      </c>
      <c r="M5670">
        <f t="shared" si="99"/>
        <v>400</v>
      </c>
    </row>
    <row r="5671" spans="12:13">
      <c r="L5671">
        <v>11468</v>
      </c>
      <c r="M5671">
        <f t="shared" si="99"/>
        <v>468</v>
      </c>
    </row>
    <row r="5672" spans="12:13">
      <c r="L5672">
        <v>11432</v>
      </c>
      <c r="M5672">
        <f t="shared" si="99"/>
        <v>432</v>
      </c>
    </row>
    <row r="5673" spans="12:13">
      <c r="L5673">
        <v>11460</v>
      </c>
      <c r="M5673">
        <f t="shared" si="99"/>
        <v>460</v>
      </c>
    </row>
    <row r="5674" spans="12:13">
      <c r="L5674">
        <v>11432</v>
      </c>
      <c r="M5674">
        <f t="shared" si="99"/>
        <v>432</v>
      </c>
    </row>
    <row r="5675" spans="12:13">
      <c r="L5675">
        <v>11468</v>
      </c>
      <c r="M5675">
        <f t="shared" si="99"/>
        <v>468</v>
      </c>
    </row>
    <row r="5676" spans="12:13">
      <c r="L5676">
        <v>11384</v>
      </c>
      <c r="M5676">
        <f t="shared" si="99"/>
        <v>384</v>
      </c>
    </row>
    <row r="5677" spans="12:13">
      <c r="L5677">
        <v>11472</v>
      </c>
      <c r="M5677">
        <f t="shared" si="99"/>
        <v>472</v>
      </c>
    </row>
    <row r="5678" spans="12:13">
      <c r="L5678">
        <v>11428</v>
      </c>
      <c r="M5678">
        <f t="shared" si="99"/>
        <v>428</v>
      </c>
    </row>
    <row r="5679" spans="12:13">
      <c r="L5679">
        <v>11492</v>
      </c>
      <c r="M5679">
        <f t="shared" si="99"/>
        <v>492</v>
      </c>
    </row>
    <row r="5680" spans="12:13">
      <c r="L5680">
        <v>11392</v>
      </c>
      <c r="M5680">
        <f t="shared" si="99"/>
        <v>392</v>
      </c>
    </row>
    <row r="5681" spans="12:13">
      <c r="L5681">
        <v>11476</v>
      </c>
      <c r="M5681">
        <f t="shared" si="99"/>
        <v>476</v>
      </c>
    </row>
    <row r="5682" spans="12:13">
      <c r="L5682">
        <v>11404</v>
      </c>
      <c r="M5682">
        <f t="shared" si="99"/>
        <v>404</v>
      </c>
    </row>
    <row r="5683" spans="12:13">
      <c r="L5683">
        <v>11424</v>
      </c>
      <c r="M5683">
        <f t="shared" si="99"/>
        <v>424</v>
      </c>
    </row>
    <row r="5684" spans="12:13">
      <c r="L5684">
        <v>11416</v>
      </c>
      <c r="M5684">
        <f t="shared" si="99"/>
        <v>416</v>
      </c>
    </row>
    <row r="5685" spans="12:13">
      <c r="L5685">
        <v>11472</v>
      </c>
      <c r="M5685">
        <f t="shared" si="99"/>
        <v>472</v>
      </c>
    </row>
    <row r="5686" spans="12:13">
      <c r="L5686">
        <v>11392</v>
      </c>
      <c r="M5686">
        <f t="shared" si="99"/>
        <v>392</v>
      </c>
    </row>
    <row r="5687" spans="12:13">
      <c r="L5687">
        <v>11456</v>
      </c>
      <c r="M5687">
        <f t="shared" si="99"/>
        <v>456</v>
      </c>
    </row>
    <row r="5688" spans="12:13">
      <c r="L5688">
        <v>11412</v>
      </c>
      <c r="M5688">
        <f t="shared" si="99"/>
        <v>412</v>
      </c>
    </row>
    <row r="5689" spans="12:13">
      <c r="L5689">
        <v>11488</v>
      </c>
      <c r="M5689">
        <f t="shared" si="99"/>
        <v>488</v>
      </c>
    </row>
    <row r="5690" spans="12:13">
      <c r="L5690">
        <v>11416</v>
      </c>
      <c r="M5690">
        <f t="shared" si="99"/>
        <v>416</v>
      </c>
    </row>
    <row r="5691" spans="12:13">
      <c r="L5691">
        <v>11500</v>
      </c>
      <c r="M5691">
        <f t="shared" ref="M5691:M5754" si="100">L5691-11000</f>
        <v>500</v>
      </c>
    </row>
    <row r="5692" spans="12:13">
      <c r="L5692">
        <v>11428</v>
      </c>
      <c r="M5692">
        <f t="shared" si="100"/>
        <v>428</v>
      </c>
    </row>
    <row r="5693" spans="12:13">
      <c r="L5693">
        <v>11448</v>
      </c>
      <c r="M5693">
        <f t="shared" si="100"/>
        <v>448</v>
      </c>
    </row>
    <row r="5694" spans="12:13">
      <c r="L5694">
        <v>11428</v>
      </c>
      <c r="M5694">
        <f t="shared" si="100"/>
        <v>428</v>
      </c>
    </row>
    <row r="5695" spans="12:13">
      <c r="L5695">
        <v>11472</v>
      </c>
      <c r="M5695">
        <f t="shared" si="100"/>
        <v>472</v>
      </c>
    </row>
    <row r="5696" spans="12:13">
      <c r="L5696">
        <v>11412</v>
      </c>
      <c r="M5696">
        <f t="shared" si="100"/>
        <v>412</v>
      </c>
    </row>
    <row r="5697" spans="12:13">
      <c r="L5697">
        <v>11468</v>
      </c>
      <c r="M5697">
        <f t="shared" si="100"/>
        <v>468</v>
      </c>
    </row>
    <row r="5698" spans="12:13">
      <c r="L5698">
        <v>11376</v>
      </c>
      <c r="M5698">
        <f t="shared" si="100"/>
        <v>376</v>
      </c>
    </row>
    <row r="5699" spans="12:13">
      <c r="L5699">
        <v>11464</v>
      </c>
      <c r="M5699">
        <f t="shared" si="100"/>
        <v>464</v>
      </c>
    </row>
    <row r="5700" spans="12:13">
      <c r="L5700">
        <v>11412</v>
      </c>
      <c r="M5700">
        <f t="shared" si="100"/>
        <v>412</v>
      </c>
    </row>
    <row r="5701" spans="12:13">
      <c r="L5701">
        <v>11480</v>
      </c>
      <c r="M5701">
        <f t="shared" si="100"/>
        <v>480</v>
      </c>
    </row>
    <row r="5702" spans="12:13">
      <c r="L5702">
        <v>11384</v>
      </c>
      <c r="M5702">
        <f t="shared" si="100"/>
        <v>384</v>
      </c>
    </row>
    <row r="5703" spans="12:13">
      <c r="L5703">
        <v>11436</v>
      </c>
      <c r="M5703">
        <f t="shared" si="100"/>
        <v>436</v>
      </c>
    </row>
    <row r="5704" spans="12:13">
      <c r="L5704">
        <v>11380</v>
      </c>
      <c r="M5704">
        <f t="shared" si="100"/>
        <v>380</v>
      </c>
    </row>
    <row r="5705" spans="12:13">
      <c r="L5705">
        <v>11452</v>
      </c>
      <c r="M5705">
        <f t="shared" si="100"/>
        <v>452</v>
      </c>
    </row>
    <row r="5706" spans="12:13">
      <c r="L5706">
        <v>11396</v>
      </c>
      <c r="M5706">
        <f t="shared" si="100"/>
        <v>396</v>
      </c>
    </row>
    <row r="5707" spans="12:13">
      <c r="L5707">
        <v>11452</v>
      </c>
      <c r="M5707">
        <f t="shared" si="100"/>
        <v>452</v>
      </c>
    </row>
    <row r="5708" spans="12:13">
      <c r="L5708">
        <v>11404</v>
      </c>
      <c r="M5708">
        <f t="shared" si="100"/>
        <v>404</v>
      </c>
    </row>
    <row r="5709" spans="12:13">
      <c r="L5709">
        <v>11468</v>
      </c>
      <c r="M5709">
        <f t="shared" si="100"/>
        <v>468</v>
      </c>
    </row>
    <row r="5710" spans="12:13">
      <c r="L5710">
        <v>11384</v>
      </c>
      <c r="M5710">
        <f t="shared" si="100"/>
        <v>384</v>
      </c>
    </row>
    <row r="5711" spans="12:13">
      <c r="L5711">
        <v>11460</v>
      </c>
      <c r="M5711">
        <f t="shared" si="100"/>
        <v>460</v>
      </c>
    </row>
    <row r="5712" spans="12:13">
      <c r="L5712">
        <v>11380</v>
      </c>
      <c r="M5712">
        <f t="shared" si="100"/>
        <v>380</v>
      </c>
    </row>
    <row r="5713" spans="12:13">
      <c r="L5713">
        <v>11472</v>
      </c>
      <c r="M5713">
        <f t="shared" si="100"/>
        <v>472</v>
      </c>
    </row>
    <row r="5714" spans="12:13">
      <c r="L5714">
        <v>11404</v>
      </c>
      <c r="M5714">
        <f t="shared" si="100"/>
        <v>404</v>
      </c>
    </row>
    <row r="5715" spans="12:13">
      <c r="L5715">
        <v>11472</v>
      </c>
      <c r="M5715">
        <f t="shared" si="100"/>
        <v>472</v>
      </c>
    </row>
    <row r="5716" spans="12:13">
      <c r="L5716">
        <v>11428</v>
      </c>
      <c r="M5716">
        <f t="shared" si="100"/>
        <v>428</v>
      </c>
    </row>
    <row r="5717" spans="12:13">
      <c r="L5717">
        <v>11452</v>
      </c>
      <c r="M5717">
        <f t="shared" si="100"/>
        <v>452</v>
      </c>
    </row>
    <row r="5718" spans="12:13">
      <c r="L5718">
        <v>11404</v>
      </c>
      <c r="M5718">
        <f t="shared" si="100"/>
        <v>404</v>
      </c>
    </row>
    <row r="5719" spans="12:13">
      <c r="L5719">
        <v>11476</v>
      </c>
      <c r="M5719">
        <f t="shared" si="100"/>
        <v>476</v>
      </c>
    </row>
    <row r="5720" spans="12:13">
      <c r="L5720">
        <v>11404</v>
      </c>
      <c r="M5720">
        <f t="shared" si="100"/>
        <v>404</v>
      </c>
    </row>
    <row r="5721" spans="12:13">
      <c r="L5721">
        <v>11464</v>
      </c>
      <c r="M5721">
        <f t="shared" si="100"/>
        <v>464</v>
      </c>
    </row>
    <row r="5722" spans="12:13">
      <c r="L5722">
        <v>11424</v>
      </c>
      <c r="M5722">
        <f t="shared" si="100"/>
        <v>424</v>
      </c>
    </row>
    <row r="5723" spans="12:13">
      <c r="L5723">
        <v>11460</v>
      </c>
      <c r="M5723">
        <f t="shared" si="100"/>
        <v>460</v>
      </c>
    </row>
    <row r="5724" spans="12:13">
      <c r="L5724">
        <v>11428</v>
      </c>
      <c r="M5724">
        <f t="shared" si="100"/>
        <v>428</v>
      </c>
    </row>
    <row r="5725" spans="12:13">
      <c r="L5725">
        <v>11472</v>
      </c>
      <c r="M5725">
        <f t="shared" si="100"/>
        <v>472</v>
      </c>
    </row>
    <row r="5726" spans="12:13">
      <c r="L5726">
        <v>11360</v>
      </c>
      <c r="M5726">
        <f t="shared" si="100"/>
        <v>360</v>
      </c>
    </row>
    <row r="5727" spans="12:13">
      <c r="L5727">
        <v>11404</v>
      </c>
      <c r="M5727">
        <f t="shared" si="100"/>
        <v>404</v>
      </c>
    </row>
    <row r="5728" spans="12:13">
      <c r="L5728">
        <v>11404</v>
      </c>
      <c r="M5728">
        <f t="shared" si="100"/>
        <v>404</v>
      </c>
    </row>
    <row r="5729" spans="12:13">
      <c r="L5729">
        <v>11436</v>
      </c>
      <c r="M5729">
        <f t="shared" si="100"/>
        <v>436</v>
      </c>
    </row>
    <row r="5730" spans="12:13">
      <c r="L5730">
        <v>11380</v>
      </c>
      <c r="M5730">
        <f t="shared" si="100"/>
        <v>380</v>
      </c>
    </row>
    <row r="5731" spans="12:13">
      <c r="L5731">
        <v>11468</v>
      </c>
      <c r="M5731">
        <f t="shared" si="100"/>
        <v>468</v>
      </c>
    </row>
    <row r="5732" spans="12:13">
      <c r="L5732">
        <v>11416</v>
      </c>
      <c r="M5732">
        <f t="shared" si="100"/>
        <v>416</v>
      </c>
    </row>
    <row r="5733" spans="12:13">
      <c r="L5733">
        <v>11460</v>
      </c>
      <c r="M5733">
        <f t="shared" si="100"/>
        <v>460</v>
      </c>
    </row>
    <row r="5734" spans="12:13">
      <c r="L5734">
        <v>11396</v>
      </c>
      <c r="M5734">
        <f t="shared" si="100"/>
        <v>396</v>
      </c>
    </row>
    <row r="5735" spans="12:13">
      <c r="L5735">
        <v>11440</v>
      </c>
      <c r="M5735">
        <f t="shared" si="100"/>
        <v>440</v>
      </c>
    </row>
    <row r="5736" spans="12:13">
      <c r="L5736">
        <v>11400</v>
      </c>
      <c r="M5736">
        <f t="shared" si="100"/>
        <v>400</v>
      </c>
    </row>
    <row r="5737" spans="12:13">
      <c r="L5737">
        <v>11456</v>
      </c>
      <c r="M5737">
        <f t="shared" si="100"/>
        <v>456</v>
      </c>
    </row>
    <row r="5738" spans="12:13">
      <c r="L5738">
        <v>11384</v>
      </c>
      <c r="M5738">
        <f t="shared" si="100"/>
        <v>384</v>
      </c>
    </row>
    <row r="5739" spans="12:13">
      <c r="L5739">
        <v>11432</v>
      </c>
      <c r="M5739">
        <f t="shared" si="100"/>
        <v>432</v>
      </c>
    </row>
    <row r="5740" spans="12:13">
      <c r="L5740">
        <v>11392</v>
      </c>
      <c r="M5740">
        <f t="shared" si="100"/>
        <v>392</v>
      </c>
    </row>
    <row r="5741" spans="12:13">
      <c r="L5741">
        <v>11460</v>
      </c>
      <c r="M5741">
        <f t="shared" si="100"/>
        <v>460</v>
      </c>
    </row>
    <row r="5742" spans="12:13">
      <c r="L5742">
        <v>11408</v>
      </c>
      <c r="M5742">
        <f t="shared" si="100"/>
        <v>408</v>
      </c>
    </row>
    <row r="5743" spans="12:13">
      <c r="L5743">
        <v>11480</v>
      </c>
      <c r="M5743">
        <f t="shared" si="100"/>
        <v>480</v>
      </c>
    </row>
    <row r="5744" spans="12:13">
      <c r="L5744">
        <v>11384</v>
      </c>
      <c r="M5744">
        <f t="shared" si="100"/>
        <v>384</v>
      </c>
    </row>
    <row r="5745" spans="12:13">
      <c r="L5745">
        <v>11448</v>
      </c>
      <c r="M5745">
        <f t="shared" si="100"/>
        <v>448</v>
      </c>
    </row>
    <row r="5746" spans="12:13">
      <c r="L5746">
        <v>11400</v>
      </c>
      <c r="M5746">
        <f t="shared" si="100"/>
        <v>400</v>
      </c>
    </row>
    <row r="5747" spans="12:13">
      <c r="L5747">
        <v>11428</v>
      </c>
      <c r="M5747">
        <f t="shared" si="100"/>
        <v>428</v>
      </c>
    </row>
    <row r="5748" spans="12:13">
      <c r="L5748">
        <v>11404</v>
      </c>
      <c r="M5748">
        <f t="shared" si="100"/>
        <v>404</v>
      </c>
    </row>
    <row r="5749" spans="12:13">
      <c r="L5749">
        <v>11476</v>
      </c>
      <c r="M5749">
        <f t="shared" si="100"/>
        <v>476</v>
      </c>
    </row>
    <row r="5750" spans="12:13">
      <c r="L5750">
        <v>11388</v>
      </c>
      <c r="M5750">
        <f t="shared" si="100"/>
        <v>388</v>
      </c>
    </row>
    <row r="5751" spans="12:13">
      <c r="L5751">
        <v>11480</v>
      </c>
      <c r="M5751">
        <f t="shared" si="100"/>
        <v>480</v>
      </c>
    </row>
    <row r="5752" spans="12:13">
      <c r="L5752">
        <v>11388</v>
      </c>
      <c r="M5752">
        <f t="shared" si="100"/>
        <v>388</v>
      </c>
    </row>
    <row r="5753" spans="12:13">
      <c r="L5753">
        <v>11468</v>
      </c>
      <c r="M5753">
        <f t="shared" si="100"/>
        <v>468</v>
      </c>
    </row>
    <row r="5754" spans="12:13">
      <c r="L5754">
        <v>11384</v>
      </c>
      <c r="M5754">
        <f t="shared" si="100"/>
        <v>384</v>
      </c>
    </row>
    <row r="5755" spans="12:13">
      <c r="L5755">
        <v>11444</v>
      </c>
      <c r="M5755">
        <f t="shared" ref="M5755:M5818" si="101">L5755-11000</f>
        <v>444</v>
      </c>
    </row>
    <row r="5756" spans="12:13">
      <c r="L5756">
        <v>11388</v>
      </c>
      <c r="M5756">
        <f t="shared" si="101"/>
        <v>388</v>
      </c>
    </row>
    <row r="5757" spans="12:13">
      <c r="L5757">
        <v>11444</v>
      </c>
      <c r="M5757">
        <f t="shared" si="101"/>
        <v>444</v>
      </c>
    </row>
    <row r="5758" spans="12:13">
      <c r="L5758">
        <v>11416</v>
      </c>
      <c r="M5758">
        <f t="shared" si="101"/>
        <v>416</v>
      </c>
    </row>
    <row r="5759" spans="12:13">
      <c r="L5759">
        <v>11464</v>
      </c>
      <c r="M5759">
        <f t="shared" si="101"/>
        <v>464</v>
      </c>
    </row>
    <row r="5760" spans="12:13">
      <c r="L5760">
        <v>11428</v>
      </c>
      <c r="M5760">
        <f t="shared" si="101"/>
        <v>428</v>
      </c>
    </row>
    <row r="5761" spans="12:13">
      <c r="L5761">
        <v>11436</v>
      </c>
      <c r="M5761">
        <f t="shared" si="101"/>
        <v>436</v>
      </c>
    </row>
    <row r="5762" spans="12:13">
      <c r="L5762">
        <v>11384</v>
      </c>
      <c r="M5762">
        <f t="shared" si="101"/>
        <v>384</v>
      </c>
    </row>
    <row r="5763" spans="12:13">
      <c r="L5763">
        <v>11484</v>
      </c>
      <c r="M5763">
        <f t="shared" si="101"/>
        <v>484</v>
      </c>
    </row>
    <row r="5764" spans="12:13">
      <c r="L5764">
        <v>11392</v>
      </c>
      <c r="M5764">
        <f t="shared" si="101"/>
        <v>392</v>
      </c>
    </row>
    <row r="5765" spans="12:13">
      <c r="L5765">
        <v>11496</v>
      </c>
      <c r="M5765">
        <f t="shared" si="101"/>
        <v>496</v>
      </c>
    </row>
    <row r="5766" spans="12:13">
      <c r="L5766">
        <v>11416</v>
      </c>
      <c r="M5766">
        <f t="shared" si="101"/>
        <v>416</v>
      </c>
    </row>
    <row r="5767" spans="12:13">
      <c r="L5767">
        <v>11416</v>
      </c>
      <c r="M5767">
        <f t="shared" si="101"/>
        <v>416</v>
      </c>
    </row>
    <row r="5768" spans="12:13">
      <c r="L5768">
        <v>11384</v>
      </c>
      <c r="M5768">
        <f t="shared" si="101"/>
        <v>384</v>
      </c>
    </row>
    <row r="5769" spans="12:13">
      <c r="L5769">
        <v>11440</v>
      </c>
      <c r="M5769">
        <f t="shared" si="101"/>
        <v>440</v>
      </c>
    </row>
    <row r="5770" spans="12:13">
      <c r="L5770">
        <v>11392</v>
      </c>
      <c r="M5770">
        <f t="shared" si="101"/>
        <v>392</v>
      </c>
    </row>
    <row r="5771" spans="12:13">
      <c r="L5771">
        <v>11420</v>
      </c>
      <c r="M5771">
        <f t="shared" si="101"/>
        <v>420</v>
      </c>
    </row>
    <row r="5772" spans="12:13">
      <c r="L5772">
        <v>11424</v>
      </c>
      <c r="M5772">
        <f t="shared" si="101"/>
        <v>424</v>
      </c>
    </row>
    <row r="5773" spans="12:13">
      <c r="L5773">
        <v>11464</v>
      </c>
      <c r="M5773">
        <f t="shared" si="101"/>
        <v>464</v>
      </c>
    </row>
    <row r="5774" spans="12:13">
      <c r="L5774">
        <v>11400</v>
      </c>
      <c r="M5774">
        <f t="shared" si="101"/>
        <v>400</v>
      </c>
    </row>
    <row r="5775" spans="12:13">
      <c r="L5775">
        <v>11472</v>
      </c>
      <c r="M5775">
        <f t="shared" si="101"/>
        <v>472</v>
      </c>
    </row>
    <row r="5776" spans="12:13">
      <c r="L5776">
        <v>11404</v>
      </c>
      <c r="M5776">
        <f t="shared" si="101"/>
        <v>404</v>
      </c>
    </row>
    <row r="5777" spans="12:13">
      <c r="L5777">
        <v>11484</v>
      </c>
      <c r="M5777">
        <f t="shared" si="101"/>
        <v>484</v>
      </c>
    </row>
    <row r="5778" spans="12:13">
      <c r="L5778">
        <v>11400</v>
      </c>
      <c r="M5778">
        <f t="shared" si="101"/>
        <v>400</v>
      </c>
    </row>
    <row r="5779" spans="12:13">
      <c r="L5779">
        <v>11484</v>
      </c>
      <c r="M5779">
        <f t="shared" si="101"/>
        <v>484</v>
      </c>
    </row>
    <row r="5780" spans="12:13">
      <c r="L5780">
        <v>11380</v>
      </c>
      <c r="M5780">
        <f t="shared" si="101"/>
        <v>380</v>
      </c>
    </row>
    <row r="5781" spans="12:13">
      <c r="L5781">
        <v>11420</v>
      </c>
      <c r="M5781">
        <f t="shared" si="101"/>
        <v>420</v>
      </c>
    </row>
    <row r="5782" spans="12:13">
      <c r="L5782">
        <v>11416</v>
      </c>
      <c r="M5782">
        <f t="shared" si="101"/>
        <v>416</v>
      </c>
    </row>
    <row r="5783" spans="12:13">
      <c r="L5783">
        <v>11448</v>
      </c>
      <c r="M5783">
        <f t="shared" si="101"/>
        <v>448</v>
      </c>
    </row>
    <row r="5784" spans="12:13">
      <c r="L5784">
        <v>11356</v>
      </c>
      <c r="M5784">
        <f t="shared" si="101"/>
        <v>356</v>
      </c>
    </row>
    <row r="5785" spans="12:13">
      <c r="L5785">
        <v>11440</v>
      </c>
      <c r="M5785">
        <f t="shared" si="101"/>
        <v>440</v>
      </c>
    </row>
    <row r="5786" spans="12:13">
      <c r="L5786">
        <v>11384</v>
      </c>
      <c r="M5786">
        <f t="shared" si="101"/>
        <v>384</v>
      </c>
    </row>
    <row r="5787" spans="12:13">
      <c r="L5787">
        <v>11460</v>
      </c>
      <c r="M5787">
        <f t="shared" si="101"/>
        <v>460</v>
      </c>
    </row>
    <row r="5788" spans="12:13">
      <c r="L5788">
        <v>11408</v>
      </c>
      <c r="M5788">
        <f t="shared" si="101"/>
        <v>408</v>
      </c>
    </row>
    <row r="5789" spans="12:13">
      <c r="L5789">
        <v>11468</v>
      </c>
      <c r="M5789">
        <f t="shared" si="101"/>
        <v>468</v>
      </c>
    </row>
    <row r="5790" spans="12:13">
      <c r="L5790">
        <v>11376</v>
      </c>
      <c r="M5790">
        <f t="shared" si="101"/>
        <v>376</v>
      </c>
    </row>
    <row r="5791" spans="12:13">
      <c r="L5791">
        <v>11424</v>
      </c>
      <c r="M5791">
        <f t="shared" si="101"/>
        <v>424</v>
      </c>
    </row>
    <row r="5792" spans="12:13">
      <c r="L5792">
        <v>11420</v>
      </c>
      <c r="M5792">
        <f t="shared" si="101"/>
        <v>420</v>
      </c>
    </row>
    <row r="5793" spans="12:13">
      <c r="L5793">
        <v>11464</v>
      </c>
      <c r="M5793">
        <f t="shared" si="101"/>
        <v>464</v>
      </c>
    </row>
    <row r="5794" spans="12:13">
      <c r="L5794">
        <v>11388</v>
      </c>
      <c r="M5794">
        <f t="shared" si="101"/>
        <v>388</v>
      </c>
    </row>
    <row r="5795" spans="12:13">
      <c r="L5795">
        <v>11440</v>
      </c>
      <c r="M5795">
        <f t="shared" si="101"/>
        <v>440</v>
      </c>
    </row>
    <row r="5796" spans="12:13">
      <c r="L5796">
        <v>11368</v>
      </c>
      <c r="M5796">
        <f t="shared" si="101"/>
        <v>368</v>
      </c>
    </row>
    <row r="5797" spans="12:13">
      <c r="L5797">
        <v>11432</v>
      </c>
      <c r="M5797">
        <f t="shared" si="101"/>
        <v>432</v>
      </c>
    </row>
    <row r="5798" spans="12:13">
      <c r="L5798">
        <v>11396</v>
      </c>
      <c r="M5798">
        <f t="shared" si="101"/>
        <v>396</v>
      </c>
    </row>
    <row r="5799" spans="12:13">
      <c r="L5799">
        <v>11432</v>
      </c>
      <c r="M5799">
        <f t="shared" si="101"/>
        <v>432</v>
      </c>
    </row>
    <row r="5800" spans="12:13">
      <c r="L5800">
        <v>11384</v>
      </c>
      <c r="M5800">
        <f t="shared" si="101"/>
        <v>384</v>
      </c>
    </row>
    <row r="5801" spans="12:13">
      <c r="L5801">
        <v>11440</v>
      </c>
      <c r="M5801">
        <f t="shared" si="101"/>
        <v>440</v>
      </c>
    </row>
    <row r="5802" spans="12:13">
      <c r="L5802">
        <v>11360</v>
      </c>
      <c r="M5802">
        <f t="shared" si="101"/>
        <v>360</v>
      </c>
    </row>
    <row r="5803" spans="12:13">
      <c r="L5803">
        <v>11464</v>
      </c>
      <c r="M5803">
        <f t="shared" si="101"/>
        <v>464</v>
      </c>
    </row>
    <row r="5804" spans="12:13">
      <c r="L5804">
        <v>11388</v>
      </c>
      <c r="M5804">
        <f t="shared" si="101"/>
        <v>388</v>
      </c>
    </row>
    <row r="5805" spans="12:13">
      <c r="L5805">
        <v>11412</v>
      </c>
      <c r="M5805">
        <f t="shared" si="101"/>
        <v>412</v>
      </c>
    </row>
    <row r="5806" spans="12:13">
      <c r="L5806">
        <v>11404</v>
      </c>
      <c r="M5806">
        <f t="shared" si="101"/>
        <v>404</v>
      </c>
    </row>
    <row r="5807" spans="12:13">
      <c r="L5807">
        <v>11504</v>
      </c>
      <c r="M5807">
        <f t="shared" si="101"/>
        <v>504</v>
      </c>
    </row>
    <row r="5808" spans="12:13">
      <c r="L5808">
        <v>11448</v>
      </c>
      <c r="M5808">
        <f t="shared" si="101"/>
        <v>448</v>
      </c>
    </row>
    <row r="5809" spans="12:13">
      <c r="L5809">
        <v>11432</v>
      </c>
      <c r="M5809">
        <f t="shared" si="101"/>
        <v>432</v>
      </c>
    </row>
    <row r="5810" spans="12:13">
      <c r="L5810">
        <v>11424</v>
      </c>
      <c r="M5810">
        <f t="shared" si="101"/>
        <v>424</v>
      </c>
    </row>
    <row r="5811" spans="12:13">
      <c r="L5811">
        <v>11480</v>
      </c>
      <c r="M5811">
        <f t="shared" si="101"/>
        <v>480</v>
      </c>
    </row>
    <row r="5812" spans="12:13">
      <c r="L5812">
        <v>11400</v>
      </c>
      <c r="M5812">
        <f t="shared" si="101"/>
        <v>400</v>
      </c>
    </row>
    <row r="5813" spans="12:13">
      <c r="L5813">
        <v>11496</v>
      </c>
      <c r="M5813">
        <f t="shared" si="101"/>
        <v>496</v>
      </c>
    </row>
    <row r="5814" spans="12:13">
      <c r="L5814">
        <v>11384</v>
      </c>
      <c r="M5814">
        <f t="shared" si="101"/>
        <v>384</v>
      </c>
    </row>
    <row r="5815" spans="12:13">
      <c r="L5815">
        <v>11428</v>
      </c>
      <c r="M5815">
        <f t="shared" si="101"/>
        <v>428</v>
      </c>
    </row>
    <row r="5816" spans="12:13">
      <c r="L5816">
        <v>11392</v>
      </c>
      <c r="M5816">
        <f t="shared" si="101"/>
        <v>392</v>
      </c>
    </row>
    <row r="5817" spans="12:13">
      <c r="L5817">
        <v>11432</v>
      </c>
      <c r="M5817">
        <f t="shared" si="101"/>
        <v>432</v>
      </c>
    </row>
    <row r="5818" spans="12:13">
      <c r="L5818">
        <v>11408</v>
      </c>
      <c r="M5818">
        <f t="shared" si="101"/>
        <v>408</v>
      </c>
    </row>
    <row r="5819" spans="12:13">
      <c r="L5819">
        <v>11464</v>
      </c>
      <c r="M5819">
        <f t="shared" ref="M5819:M5882" si="102">L5819-11000</f>
        <v>464</v>
      </c>
    </row>
    <row r="5820" spans="12:13">
      <c r="L5820">
        <v>11400</v>
      </c>
      <c r="M5820">
        <f t="shared" si="102"/>
        <v>400</v>
      </c>
    </row>
    <row r="5821" spans="12:13">
      <c r="L5821">
        <v>11456</v>
      </c>
      <c r="M5821">
        <f t="shared" si="102"/>
        <v>456</v>
      </c>
    </row>
    <row r="5822" spans="12:13">
      <c r="L5822">
        <v>11368</v>
      </c>
      <c r="M5822">
        <f t="shared" si="102"/>
        <v>368</v>
      </c>
    </row>
    <row r="5823" spans="12:13">
      <c r="L5823">
        <v>11452</v>
      </c>
      <c r="M5823">
        <f t="shared" si="102"/>
        <v>452</v>
      </c>
    </row>
    <row r="5824" spans="12:13">
      <c r="L5824">
        <v>11396</v>
      </c>
      <c r="M5824">
        <f t="shared" si="102"/>
        <v>396</v>
      </c>
    </row>
    <row r="5825" spans="12:13">
      <c r="L5825">
        <v>11440</v>
      </c>
      <c r="M5825">
        <f t="shared" si="102"/>
        <v>440</v>
      </c>
    </row>
    <row r="5826" spans="12:13">
      <c r="L5826">
        <v>11380</v>
      </c>
      <c r="M5826">
        <f t="shared" si="102"/>
        <v>380</v>
      </c>
    </row>
    <row r="5827" spans="12:13">
      <c r="L5827">
        <v>11448</v>
      </c>
      <c r="M5827">
        <f t="shared" si="102"/>
        <v>448</v>
      </c>
    </row>
    <row r="5828" spans="12:13">
      <c r="L5828">
        <v>11424</v>
      </c>
      <c r="M5828">
        <f t="shared" si="102"/>
        <v>424</v>
      </c>
    </row>
    <row r="5829" spans="12:13">
      <c r="L5829">
        <v>11472</v>
      </c>
      <c r="M5829">
        <f t="shared" si="102"/>
        <v>472</v>
      </c>
    </row>
    <row r="5830" spans="12:13">
      <c r="L5830">
        <v>11396</v>
      </c>
      <c r="M5830">
        <f t="shared" si="102"/>
        <v>396</v>
      </c>
    </row>
    <row r="5831" spans="12:13">
      <c r="L5831">
        <v>11460</v>
      </c>
      <c r="M5831">
        <f t="shared" si="102"/>
        <v>460</v>
      </c>
    </row>
    <row r="5832" spans="12:13">
      <c r="L5832">
        <v>11404</v>
      </c>
      <c r="M5832">
        <f t="shared" si="102"/>
        <v>404</v>
      </c>
    </row>
    <row r="5833" spans="12:13">
      <c r="L5833">
        <v>11464</v>
      </c>
      <c r="M5833">
        <f t="shared" si="102"/>
        <v>464</v>
      </c>
    </row>
    <row r="5834" spans="12:13">
      <c r="L5834">
        <v>11412</v>
      </c>
      <c r="M5834">
        <f t="shared" si="102"/>
        <v>412</v>
      </c>
    </row>
    <row r="5835" spans="12:13">
      <c r="L5835">
        <v>11424</v>
      </c>
      <c r="M5835">
        <f t="shared" si="102"/>
        <v>424</v>
      </c>
    </row>
    <row r="5836" spans="12:13">
      <c r="L5836">
        <v>11380</v>
      </c>
      <c r="M5836">
        <f t="shared" si="102"/>
        <v>380</v>
      </c>
    </row>
    <row r="5837" spans="12:13">
      <c r="L5837">
        <v>11480</v>
      </c>
      <c r="M5837">
        <f t="shared" si="102"/>
        <v>480</v>
      </c>
    </row>
    <row r="5838" spans="12:13">
      <c r="L5838">
        <v>11376</v>
      </c>
      <c r="M5838">
        <f t="shared" si="102"/>
        <v>376</v>
      </c>
    </row>
    <row r="5839" spans="12:13">
      <c r="L5839">
        <v>11468</v>
      </c>
      <c r="M5839">
        <f t="shared" si="102"/>
        <v>468</v>
      </c>
    </row>
    <row r="5840" spans="12:13">
      <c r="L5840">
        <v>11376</v>
      </c>
      <c r="M5840">
        <f t="shared" si="102"/>
        <v>376</v>
      </c>
    </row>
    <row r="5841" spans="12:13">
      <c r="L5841">
        <v>11448</v>
      </c>
      <c r="M5841">
        <f t="shared" si="102"/>
        <v>448</v>
      </c>
    </row>
    <row r="5842" spans="12:13">
      <c r="L5842">
        <v>11404</v>
      </c>
      <c r="M5842">
        <f t="shared" si="102"/>
        <v>404</v>
      </c>
    </row>
    <row r="5843" spans="12:13">
      <c r="L5843">
        <v>11492</v>
      </c>
      <c r="M5843">
        <f t="shared" si="102"/>
        <v>492</v>
      </c>
    </row>
    <row r="5844" spans="12:13">
      <c r="L5844">
        <v>11376</v>
      </c>
      <c r="M5844">
        <f t="shared" si="102"/>
        <v>376</v>
      </c>
    </row>
    <row r="5845" spans="12:13">
      <c r="L5845">
        <v>11432</v>
      </c>
      <c r="M5845">
        <f t="shared" si="102"/>
        <v>432</v>
      </c>
    </row>
    <row r="5846" spans="12:13">
      <c r="L5846">
        <v>11372</v>
      </c>
      <c r="M5846">
        <f t="shared" si="102"/>
        <v>372</v>
      </c>
    </row>
    <row r="5847" spans="12:13">
      <c r="L5847">
        <v>11444</v>
      </c>
      <c r="M5847">
        <f t="shared" si="102"/>
        <v>444</v>
      </c>
    </row>
    <row r="5848" spans="12:13">
      <c r="L5848">
        <v>11372</v>
      </c>
      <c r="M5848">
        <f t="shared" si="102"/>
        <v>372</v>
      </c>
    </row>
    <row r="5849" spans="12:13">
      <c r="L5849">
        <v>11440</v>
      </c>
      <c r="M5849">
        <f t="shared" si="102"/>
        <v>440</v>
      </c>
    </row>
    <row r="5850" spans="12:13">
      <c r="L5850">
        <v>11392</v>
      </c>
      <c r="M5850">
        <f t="shared" si="102"/>
        <v>392</v>
      </c>
    </row>
    <row r="5851" spans="12:13">
      <c r="L5851">
        <v>11420</v>
      </c>
      <c r="M5851">
        <f t="shared" si="102"/>
        <v>420</v>
      </c>
    </row>
    <row r="5852" spans="12:13">
      <c r="L5852">
        <v>11380</v>
      </c>
      <c r="M5852">
        <f t="shared" si="102"/>
        <v>380</v>
      </c>
    </row>
    <row r="5853" spans="12:13">
      <c r="L5853">
        <v>11464</v>
      </c>
      <c r="M5853">
        <f t="shared" si="102"/>
        <v>464</v>
      </c>
    </row>
    <row r="5854" spans="12:13">
      <c r="L5854">
        <v>11388</v>
      </c>
      <c r="M5854">
        <f t="shared" si="102"/>
        <v>388</v>
      </c>
    </row>
    <row r="5855" spans="12:13">
      <c r="L5855">
        <v>11480</v>
      </c>
      <c r="M5855">
        <f t="shared" si="102"/>
        <v>480</v>
      </c>
    </row>
    <row r="5856" spans="12:13">
      <c r="L5856">
        <v>11380</v>
      </c>
      <c r="M5856">
        <f t="shared" si="102"/>
        <v>380</v>
      </c>
    </row>
    <row r="5857" spans="12:13">
      <c r="L5857">
        <v>11468</v>
      </c>
      <c r="M5857">
        <f t="shared" si="102"/>
        <v>468</v>
      </c>
    </row>
    <row r="5858" spans="12:13">
      <c r="L5858">
        <v>11368</v>
      </c>
      <c r="M5858">
        <f t="shared" si="102"/>
        <v>368</v>
      </c>
    </row>
    <row r="5859" spans="12:13">
      <c r="L5859">
        <v>11428</v>
      </c>
      <c r="M5859">
        <f t="shared" si="102"/>
        <v>428</v>
      </c>
    </row>
    <row r="5860" spans="12:13">
      <c r="L5860">
        <v>11388</v>
      </c>
      <c r="M5860">
        <f t="shared" si="102"/>
        <v>388</v>
      </c>
    </row>
    <row r="5861" spans="12:13">
      <c r="L5861">
        <v>11452</v>
      </c>
      <c r="M5861">
        <f t="shared" si="102"/>
        <v>452</v>
      </c>
    </row>
    <row r="5862" spans="12:13">
      <c r="L5862">
        <v>11420</v>
      </c>
      <c r="M5862">
        <f t="shared" si="102"/>
        <v>420</v>
      </c>
    </row>
    <row r="5863" spans="12:13">
      <c r="L5863">
        <v>11460</v>
      </c>
      <c r="M5863">
        <f t="shared" si="102"/>
        <v>460</v>
      </c>
    </row>
    <row r="5864" spans="12:13">
      <c r="L5864">
        <v>11388</v>
      </c>
      <c r="M5864">
        <f t="shared" si="102"/>
        <v>388</v>
      </c>
    </row>
    <row r="5865" spans="12:13">
      <c r="L5865">
        <v>11436</v>
      </c>
      <c r="M5865">
        <f t="shared" si="102"/>
        <v>436</v>
      </c>
    </row>
    <row r="5866" spans="12:13">
      <c r="L5866">
        <v>11400</v>
      </c>
      <c r="M5866">
        <f t="shared" si="102"/>
        <v>400</v>
      </c>
    </row>
    <row r="5867" spans="12:13">
      <c r="L5867">
        <v>11444</v>
      </c>
      <c r="M5867">
        <f t="shared" si="102"/>
        <v>444</v>
      </c>
    </row>
    <row r="5868" spans="12:13">
      <c r="L5868">
        <v>11396</v>
      </c>
      <c r="M5868">
        <f t="shared" si="102"/>
        <v>396</v>
      </c>
    </row>
    <row r="5869" spans="12:13">
      <c r="L5869">
        <v>11472</v>
      </c>
      <c r="M5869">
        <f t="shared" si="102"/>
        <v>472</v>
      </c>
    </row>
    <row r="5870" spans="12:13">
      <c r="L5870">
        <v>11420</v>
      </c>
      <c r="M5870">
        <f t="shared" si="102"/>
        <v>420</v>
      </c>
    </row>
    <row r="5871" spans="12:13">
      <c r="L5871">
        <v>11456</v>
      </c>
      <c r="M5871">
        <f t="shared" si="102"/>
        <v>456</v>
      </c>
    </row>
    <row r="5872" spans="12:13">
      <c r="L5872">
        <v>11388</v>
      </c>
      <c r="M5872">
        <f t="shared" si="102"/>
        <v>388</v>
      </c>
    </row>
    <row r="5873" spans="12:13">
      <c r="L5873">
        <v>11420</v>
      </c>
      <c r="M5873">
        <f t="shared" si="102"/>
        <v>420</v>
      </c>
    </row>
    <row r="5874" spans="12:13">
      <c r="L5874">
        <v>11372</v>
      </c>
      <c r="M5874">
        <f t="shared" si="102"/>
        <v>372</v>
      </c>
    </row>
    <row r="5875" spans="12:13">
      <c r="L5875">
        <v>11416</v>
      </c>
      <c r="M5875">
        <f t="shared" si="102"/>
        <v>416</v>
      </c>
    </row>
    <row r="5876" spans="12:13">
      <c r="L5876">
        <v>11408</v>
      </c>
      <c r="M5876">
        <f t="shared" si="102"/>
        <v>408</v>
      </c>
    </row>
    <row r="5877" spans="12:13">
      <c r="L5877">
        <v>11444</v>
      </c>
      <c r="M5877">
        <f t="shared" si="102"/>
        <v>444</v>
      </c>
    </row>
    <row r="5878" spans="12:13">
      <c r="L5878">
        <v>11420</v>
      </c>
      <c r="M5878">
        <f t="shared" si="102"/>
        <v>420</v>
      </c>
    </row>
    <row r="5879" spans="12:13">
      <c r="L5879">
        <v>11488</v>
      </c>
      <c r="M5879">
        <f t="shared" si="102"/>
        <v>488</v>
      </c>
    </row>
    <row r="5880" spans="12:13">
      <c r="L5880">
        <v>11368</v>
      </c>
      <c r="M5880">
        <f t="shared" si="102"/>
        <v>368</v>
      </c>
    </row>
    <row r="5881" spans="12:13">
      <c r="L5881">
        <v>11464</v>
      </c>
      <c r="M5881">
        <f t="shared" si="102"/>
        <v>464</v>
      </c>
    </row>
    <row r="5882" spans="12:13">
      <c r="L5882">
        <v>11404</v>
      </c>
      <c r="M5882">
        <f t="shared" si="102"/>
        <v>404</v>
      </c>
    </row>
    <row r="5883" spans="12:13">
      <c r="L5883">
        <v>11432</v>
      </c>
      <c r="M5883">
        <f t="shared" ref="M5883:M5946" si="103">L5883-11000</f>
        <v>432</v>
      </c>
    </row>
    <row r="5884" spans="12:13">
      <c r="L5884">
        <v>11404</v>
      </c>
      <c r="M5884">
        <f t="shared" si="103"/>
        <v>404</v>
      </c>
    </row>
    <row r="5885" spans="12:13">
      <c r="L5885">
        <v>11464</v>
      </c>
      <c r="M5885">
        <f t="shared" si="103"/>
        <v>464</v>
      </c>
    </row>
    <row r="5886" spans="12:13">
      <c r="L5886">
        <v>11404</v>
      </c>
      <c r="M5886">
        <f t="shared" si="103"/>
        <v>404</v>
      </c>
    </row>
    <row r="5887" spans="12:13">
      <c r="L5887">
        <v>11440</v>
      </c>
      <c r="M5887">
        <f t="shared" si="103"/>
        <v>440</v>
      </c>
    </row>
    <row r="5888" spans="12:13">
      <c r="L5888">
        <v>11368</v>
      </c>
      <c r="M5888">
        <f t="shared" si="103"/>
        <v>368</v>
      </c>
    </row>
    <row r="5889" spans="12:13">
      <c r="L5889">
        <v>11424</v>
      </c>
      <c r="M5889">
        <f t="shared" si="103"/>
        <v>424</v>
      </c>
    </row>
    <row r="5890" spans="12:13">
      <c r="L5890">
        <v>11404</v>
      </c>
      <c r="M5890">
        <f t="shared" si="103"/>
        <v>404</v>
      </c>
    </row>
    <row r="5891" spans="12:13">
      <c r="L5891">
        <v>11464</v>
      </c>
      <c r="M5891">
        <f t="shared" si="103"/>
        <v>464</v>
      </c>
    </row>
    <row r="5892" spans="12:13">
      <c r="L5892">
        <v>11392</v>
      </c>
      <c r="M5892">
        <f t="shared" si="103"/>
        <v>392</v>
      </c>
    </row>
    <row r="5893" spans="12:13">
      <c r="L5893">
        <v>11440</v>
      </c>
      <c r="M5893">
        <f t="shared" si="103"/>
        <v>440</v>
      </c>
    </row>
    <row r="5894" spans="12:13">
      <c r="L5894">
        <v>11408</v>
      </c>
      <c r="M5894">
        <f t="shared" si="103"/>
        <v>408</v>
      </c>
    </row>
    <row r="5895" spans="12:13">
      <c r="L5895">
        <v>11416</v>
      </c>
      <c r="M5895">
        <f t="shared" si="103"/>
        <v>416</v>
      </c>
    </row>
    <row r="5896" spans="12:13">
      <c r="L5896">
        <v>11412</v>
      </c>
      <c r="M5896">
        <f t="shared" si="103"/>
        <v>412</v>
      </c>
    </row>
    <row r="5897" spans="12:13">
      <c r="L5897">
        <v>11460</v>
      </c>
      <c r="M5897">
        <f t="shared" si="103"/>
        <v>460</v>
      </c>
    </row>
    <row r="5898" spans="12:13">
      <c r="L5898">
        <v>11384</v>
      </c>
      <c r="M5898">
        <f t="shared" si="103"/>
        <v>384</v>
      </c>
    </row>
    <row r="5899" spans="12:13">
      <c r="L5899">
        <v>11448</v>
      </c>
      <c r="M5899">
        <f t="shared" si="103"/>
        <v>448</v>
      </c>
    </row>
    <row r="5900" spans="12:13">
      <c r="L5900">
        <v>11388</v>
      </c>
      <c r="M5900">
        <f t="shared" si="103"/>
        <v>388</v>
      </c>
    </row>
    <row r="5901" spans="12:13">
      <c r="L5901">
        <v>11456</v>
      </c>
      <c r="M5901">
        <f t="shared" si="103"/>
        <v>456</v>
      </c>
    </row>
    <row r="5902" spans="12:13">
      <c r="L5902">
        <v>11384</v>
      </c>
      <c r="M5902">
        <f t="shared" si="103"/>
        <v>384</v>
      </c>
    </row>
    <row r="5903" spans="12:13">
      <c r="L5903">
        <v>11464</v>
      </c>
      <c r="M5903">
        <f t="shared" si="103"/>
        <v>464</v>
      </c>
    </row>
    <row r="5904" spans="12:13">
      <c r="L5904">
        <v>11424</v>
      </c>
      <c r="M5904">
        <f t="shared" si="103"/>
        <v>424</v>
      </c>
    </row>
    <row r="5905" spans="12:13">
      <c r="L5905">
        <v>11432</v>
      </c>
      <c r="M5905">
        <f t="shared" si="103"/>
        <v>432</v>
      </c>
    </row>
    <row r="5906" spans="12:13">
      <c r="L5906">
        <v>11396</v>
      </c>
      <c r="M5906">
        <f t="shared" si="103"/>
        <v>396</v>
      </c>
    </row>
    <row r="5907" spans="12:13">
      <c r="L5907">
        <v>11428</v>
      </c>
      <c r="M5907">
        <f t="shared" si="103"/>
        <v>428</v>
      </c>
    </row>
    <row r="5908" spans="12:13">
      <c r="L5908">
        <v>11396</v>
      </c>
      <c r="M5908">
        <f t="shared" si="103"/>
        <v>396</v>
      </c>
    </row>
    <row r="5909" spans="12:13">
      <c r="L5909">
        <v>11452</v>
      </c>
      <c r="M5909">
        <f t="shared" si="103"/>
        <v>452</v>
      </c>
    </row>
    <row r="5910" spans="12:13">
      <c r="L5910">
        <v>11412</v>
      </c>
      <c r="M5910">
        <f t="shared" si="103"/>
        <v>412</v>
      </c>
    </row>
    <row r="5911" spans="12:13">
      <c r="L5911">
        <v>11452</v>
      </c>
      <c r="M5911">
        <f t="shared" si="103"/>
        <v>452</v>
      </c>
    </row>
    <row r="5912" spans="12:13">
      <c r="L5912">
        <v>11380</v>
      </c>
      <c r="M5912">
        <f t="shared" si="103"/>
        <v>380</v>
      </c>
    </row>
    <row r="5913" spans="12:13">
      <c r="L5913">
        <v>11464</v>
      </c>
      <c r="M5913">
        <f t="shared" si="103"/>
        <v>464</v>
      </c>
    </row>
    <row r="5914" spans="12:13">
      <c r="L5914">
        <v>11400</v>
      </c>
      <c r="M5914">
        <f t="shared" si="103"/>
        <v>400</v>
      </c>
    </row>
    <row r="5915" spans="12:13">
      <c r="L5915">
        <v>11444</v>
      </c>
      <c r="M5915">
        <f t="shared" si="103"/>
        <v>444</v>
      </c>
    </row>
    <row r="5916" spans="12:13">
      <c r="L5916">
        <v>11420</v>
      </c>
      <c r="M5916">
        <f t="shared" si="103"/>
        <v>420</v>
      </c>
    </row>
    <row r="5917" spans="12:13">
      <c r="L5917">
        <v>11452</v>
      </c>
      <c r="M5917">
        <f t="shared" si="103"/>
        <v>452</v>
      </c>
    </row>
    <row r="5918" spans="12:13">
      <c r="L5918">
        <v>11392</v>
      </c>
      <c r="M5918">
        <f t="shared" si="103"/>
        <v>392</v>
      </c>
    </row>
    <row r="5919" spans="12:13">
      <c r="L5919">
        <v>11420</v>
      </c>
      <c r="M5919">
        <f t="shared" si="103"/>
        <v>420</v>
      </c>
    </row>
    <row r="5920" spans="12:13">
      <c r="L5920">
        <v>11388</v>
      </c>
      <c r="M5920">
        <f t="shared" si="103"/>
        <v>388</v>
      </c>
    </row>
    <row r="5921" spans="12:13">
      <c r="L5921">
        <v>11464</v>
      </c>
      <c r="M5921">
        <f t="shared" si="103"/>
        <v>464</v>
      </c>
    </row>
    <row r="5922" spans="12:13">
      <c r="L5922">
        <v>11388</v>
      </c>
      <c r="M5922">
        <f t="shared" si="103"/>
        <v>388</v>
      </c>
    </row>
    <row r="5923" spans="12:13">
      <c r="L5923">
        <v>11472</v>
      </c>
      <c r="M5923">
        <f t="shared" si="103"/>
        <v>472</v>
      </c>
    </row>
    <row r="5924" spans="12:13">
      <c r="L5924">
        <v>11376</v>
      </c>
      <c r="M5924">
        <f t="shared" si="103"/>
        <v>376</v>
      </c>
    </row>
    <row r="5925" spans="12:13">
      <c r="L5925">
        <v>11484</v>
      </c>
      <c r="M5925">
        <f t="shared" si="103"/>
        <v>484</v>
      </c>
    </row>
    <row r="5926" spans="12:13">
      <c r="L5926">
        <v>11400</v>
      </c>
      <c r="M5926">
        <f t="shared" si="103"/>
        <v>400</v>
      </c>
    </row>
    <row r="5927" spans="12:13">
      <c r="L5927">
        <v>11448</v>
      </c>
      <c r="M5927">
        <f t="shared" si="103"/>
        <v>448</v>
      </c>
    </row>
    <row r="5928" spans="12:13">
      <c r="L5928">
        <v>11392</v>
      </c>
      <c r="M5928">
        <f t="shared" si="103"/>
        <v>392</v>
      </c>
    </row>
    <row r="5929" spans="12:13">
      <c r="L5929">
        <v>11448</v>
      </c>
      <c r="M5929">
        <f t="shared" si="103"/>
        <v>448</v>
      </c>
    </row>
    <row r="5930" spans="12:13">
      <c r="L5930">
        <v>11428</v>
      </c>
      <c r="M5930">
        <f t="shared" si="103"/>
        <v>428</v>
      </c>
    </row>
    <row r="5931" spans="12:13">
      <c r="L5931">
        <v>11472</v>
      </c>
      <c r="M5931">
        <f t="shared" si="103"/>
        <v>472</v>
      </c>
    </row>
    <row r="5932" spans="12:13">
      <c r="L5932">
        <v>11432</v>
      </c>
      <c r="M5932">
        <f t="shared" si="103"/>
        <v>432</v>
      </c>
    </row>
    <row r="5933" spans="12:13">
      <c r="L5933">
        <v>11488</v>
      </c>
      <c r="M5933">
        <f t="shared" si="103"/>
        <v>488</v>
      </c>
    </row>
    <row r="5934" spans="12:13">
      <c r="L5934">
        <v>11384</v>
      </c>
      <c r="M5934">
        <f t="shared" si="103"/>
        <v>384</v>
      </c>
    </row>
    <row r="5935" spans="12:13">
      <c r="L5935">
        <v>11444</v>
      </c>
      <c r="M5935">
        <f t="shared" si="103"/>
        <v>444</v>
      </c>
    </row>
    <row r="5936" spans="12:13">
      <c r="L5936">
        <v>11364</v>
      </c>
      <c r="M5936">
        <f t="shared" si="103"/>
        <v>364</v>
      </c>
    </row>
    <row r="5937" spans="12:13">
      <c r="L5937">
        <v>11472</v>
      </c>
      <c r="M5937">
        <f t="shared" si="103"/>
        <v>472</v>
      </c>
    </row>
    <row r="5938" spans="12:13">
      <c r="L5938">
        <v>11388</v>
      </c>
      <c r="M5938">
        <f t="shared" si="103"/>
        <v>388</v>
      </c>
    </row>
    <row r="5939" spans="12:13">
      <c r="L5939">
        <v>11468</v>
      </c>
      <c r="M5939">
        <f t="shared" si="103"/>
        <v>468</v>
      </c>
    </row>
    <row r="5940" spans="12:13">
      <c r="L5940">
        <v>11400</v>
      </c>
      <c r="M5940">
        <f t="shared" si="103"/>
        <v>400</v>
      </c>
    </row>
    <row r="5941" spans="12:13">
      <c r="L5941">
        <v>11440</v>
      </c>
      <c r="M5941">
        <f t="shared" si="103"/>
        <v>440</v>
      </c>
    </row>
    <row r="5942" spans="12:13">
      <c r="L5942">
        <v>11372</v>
      </c>
      <c r="M5942">
        <f t="shared" si="103"/>
        <v>372</v>
      </c>
    </row>
    <row r="5943" spans="12:13">
      <c r="L5943">
        <v>11444</v>
      </c>
      <c r="M5943">
        <f t="shared" si="103"/>
        <v>444</v>
      </c>
    </row>
    <row r="5944" spans="12:13">
      <c r="L5944">
        <v>11428</v>
      </c>
      <c r="M5944">
        <f t="shared" si="103"/>
        <v>428</v>
      </c>
    </row>
    <row r="5945" spans="12:13">
      <c r="L5945">
        <v>11448</v>
      </c>
      <c r="M5945">
        <f t="shared" si="103"/>
        <v>448</v>
      </c>
    </row>
    <row r="5946" spans="12:13">
      <c r="L5946">
        <v>11376</v>
      </c>
      <c r="M5946">
        <f t="shared" si="103"/>
        <v>376</v>
      </c>
    </row>
    <row r="5947" spans="12:13">
      <c r="L5947">
        <v>11452</v>
      </c>
      <c r="M5947">
        <f t="shared" ref="M5947:M6010" si="104">L5947-11000</f>
        <v>452</v>
      </c>
    </row>
    <row r="5948" spans="12:13">
      <c r="L5948">
        <v>11368</v>
      </c>
      <c r="M5948">
        <f t="shared" si="104"/>
        <v>368</v>
      </c>
    </row>
    <row r="5949" spans="12:13">
      <c r="L5949">
        <v>11460</v>
      </c>
      <c r="M5949">
        <f t="shared" si="104"/>
        <v>460</v>
      </c>
    </row>
    <row r="5950" spans="12:13">
      <c r="L5950">
        <v>11416</v>
      </c>
      <c r="M5950">
        <f t="shared" si="104"/>
        <v>416</v>
      </c>
    </row>
    <row r="5951" spans="12:13">
      <c r="L5951">
        <v>11444</v>
      </c>
      <c r="M5951">
        <f t="shared" si="104"/>
        <v>444</v>
      </c>
    </row>
    <row r="5952" spans="12:13">
      <c r="L5952">
        <v>11412</v>
      </c>
      <c r="M5952">
        <f t="shared" si="104"/>
        <v>412</v>
      </c>
    </row>
    <row r="5953" spans="12:13">
      <c r="L5953">
        <v>11432</v>
      </c>
      <c r="M5953">
        <f t="shared" si="104"/>
        <v>432</v>
      </c>
    </row>
    <row r="5954" spans="12:13">
      <c r="L5954">
        <v>11416</v>
      </c>
      <c r="M5954">
        <f t="shared" si="104"/>
        <v>416</v>
      </c>
    </row>
    <row r="5955" spans="12:13">
      <c r="L5955">
        <v>11444</v>
      </c>
      <c r="M5955">
        <f t="shared" si="104"/>
        <v>444</v>
      </c>
    </row>
    <row r="5956" spans="12:13">
      <c r="L5956">
        <v>11416</v>
      </c>
      <c r="M5956">
        <f t="shared" si="104"/>
        <v>416</v>
      </c>
    </row>
    <row r="5957" spans="12:13">
      <c r="L5957">
        <v>11452</v>
      </c>
      <c r="M5957">
        <f t="shared" si="104"/>
        <v>452</v>
      </c>
    </row>
    <row r="5958" spans="12:13">
      <c r="L5958">
        <v>11384</v>
      </c>
      <c r="M5958">
        <f t="shared" si="104"/>
        <v>384</v>
      </c>
    </row>
    <row r="5959" spans="12:13">
      <c r="L5959">
        <v>11428</v>
      </c>
      <c r="M5959">
        <f t="shared" si="104"/>
        <v>428</v>
      </c>
    </row>
    <row r="5960" spans="12:13">
      <c r="L5960">
        <v>11400</v>
      </c>
      <c r="M5960">
        <f t="shared" si="104"/>
        <v>400</v>
      </c>
    </row>
    <row r="5961" spans="12:13">
      <c r="L5961">
        <v>11440</v>
      </c>
      <c r="M5961">
        <f t="shared" si="104"/>
        <v>440</v>
      </c>
    </row>
    <row r="5962" spans="12:13">
      <c r="L5962">
        <v>11396</v>
      </c>
      <c r="M5962">
        <f t="shared" si="104"/>
        <v>396</v>
      </c>
    </row>
    <row r="5963" spans="12:13">
      <c r="L5963">
        <v>11452</v>
      </c>
      <c r="M5963">
        <f t="shared" si="104"/>
        <v>452</v>
      </c>
    </row>
    <row r="5964" spans="12:13">
      <c r="L5964">
        <v>11408</v>
      </c>
      <c r="M5964">
        <f t="shared" si="104"/>
        <v>408</v>
      </c>
    </row>
    <row r="5965" spans="12:13">
      <c r="L5965">
        <v>11448</v>
      </c>
      <c r="M5965">
        <f t="shared" si="104"/>
        <v>448</v>
      </c>
    </row>
    <row r="5966" spans="12:13">
      <c r="L5966">
        <v>11392</v>
      </c>
      <c r="M5966">
        <f t="shared" si="104"/>
        <v>392</v>
      </c>
    </row>
    <row r="5967" spans="12:13">
      <c r="L5967">
        <v>11452</v>
      </c>
      <c r="M5967">
        <f t="shared" si="104"/>
        <v>452</v>
      </c>
    </row>
    <row r="5968" spans="12:13">
      <c r="L5968">
        <v>11412</v>
      </c>
      <c r="M5968">
        <f t="shared" si="104"/>
        <v>412</v>
      </c>
    </row>
    <row r="5969" spans="12:13">
      <c r="L5969">
        <v>11440</v>
      </c>
      <c r="M5969">
        <f t="shared" si="104"/>
        <v>440</v>
      </c>
    </row>
    <row r="5970" spans="12:13">
      <c r="L5970">
        <v>11412</v>
      </c>
      <c r="M5970">
        <f t="shared" si="104"/>
        <v>412</v>
      </c>
    </row>
    <row r="5971" spans="12:13">
      <c r="L5971">
        <v>11452</v>
      </c>
      <c r="M5971">
        <f t="shared" si="104"/>
        <v>452</v>
      </c>
    </row>
    <row r="5972" spans="12:13">
      <c r="L5972">
        <v>11404</v>
      </c>
      <c r="M5972">
        <f t="shared" si="104"/>
        <v>404</v>
      </c>
    </row>
    <row r="5973" spans="12:13">
      <c r="L5973">
        <v>11456</v>
      </c>
      <c r="M5973">
        <f t="shared" si="104"/>
        <v>456</v>
      </c>
    </row>
    <row r="5974" spans="12:13">
      <c r="L5974">
        <v>11428</v>
      </c>
      <c r="M5974">
        <f t="shared" si="104"/>
        <v>428</v>
      </c>
    </row>
    <row r="5975" spans="12:13">
      <c r="L5975">
        <v>11456</v>
      </c>
      <c r="M5975">
        <f t="shared" si="104"/>
        <v>456</v>
      </c>
    </row>
    <row r="5976" spans="12:13">
      <c r="L5976">
        <v>11376</v>
      </c>
      <c r="M5976">
        <f t="shared" si="104"/>
        <v>376</v>
      </c>
    </row>
    <row r="5977" spans="12:13">
      <c r="L5977">
        <v>11488</v>
      </c>
      <c r="M5977">
        <f t="shared" si="104"/>
        <v>488</v>
      </c>
    </row>
    <row r="5978" spans="12:13">
      <c r="L5978">
        <v>11416</v>
      </c>
      <c r="M5978">
        <f t="shared" si="104"/>
        <v>416</v>
      </c>
    </row>
    <row r="5979" spans="12:13">
      <c r="L5979">
        <v>11448</v>
      </c>
      <c r="M5979">
        <f t="shared" si="104"/>
        <v>448</v>
      </c>
    </row>
    <row r="5980" spans="12:13">
      <c r="L5980">
        <v>11388</v>
      </c>
      <c r="M5980">
        <f t="shared" si="104"/>
        <v>388</v>
      </c>
    </row>
    <row r="5981" spans="12:13">
      <c r="L5981">
        <v>11496</v>
      </c>
      <c r="M5981">
        <f t="shared" si="104"/>
        <v>496</v>
      </c>
    </row>
    <row r="5982" spans="12:13">
      <c r="L5982">
        <v>11396</v>
      </c>
      <c r="M5982">
        <f t="shared" si="104"/>
        <v>396</v>
      </c>
    </row>
    <row r="5983" spans="12:13">
      <c r="L5983">
        <v>11424</v>
      </c>
      <c r="M5983">
        <f t="shared" si="104"/>
        <v>424</v>
      </c>
    </row>
    <row r="5984" spans="12:13">
      <c r="L5984">
        <v>11380</v>
      </c>
      <c r="M5984">
        <f t="shared" si="104"/>
        <v>380</v>
      </c>
    </row>
    <row r="5985" spans="12:13">
      <c r="L5985">
        <v>11484</v>
      </c>
      <c r="M5985">
        <f t="shared" si="104"/>
        <v>484</v>
      </c>
    </row>
    <row r="5986" spans="12:13">
      <c r="L5986">
        <v>11376</v>
      </c>
      <c r="M5986">
        <f t="shared" si="104"/>
        <v>376</v>
      </c>
    </row>
    <row r="5987" spans="12:13">
      <c r="L5987">
        <v>11436</v>
      </c>
      <c r="M5987">
        <f t="shared" si="104"/>
        <v>436</v>
      </c>
    </row>
    <row r="5988" spans="12:13">
      <c r="L5988">
        <v>11416</v>
      </c>
      <c r="M5988">
        <f t="shared" si="104"/>
        <v>416</v>
      </c>
    </row>
    <row r="5989" spans="12:13">
      <c r="L5989">
        <v>11440</v>
      </c>
      <c r="M5989">
        <f t="shared" si="104"/>
        <v>440</v>
      </c>
    </row>
    <row r="5990" spans="12:13">
      <c r="L5990">
        <v>11408</v>
      </c>
      <c r="M5990">
        <f t="shared" si="104"/>
        <v>408</v>
      </c>
    </row>
    <row r="5991" spans="12:13">
      <c r="L5991">
        <v>11456</v>
      </c>
      <c r="M5991">
        <f t="shared" si="104"/>
        <v>456</v>
      </c>
    </row>
    <row r="5992" spans="12:13">
      <c r="L5992">
        <v>11404</v>
      </c>
      <c r="M5992">
        <f t="shared" si="104"/>
        <v>404</v>
      </c>
    </row>
    <row r="5993" spans="12:13">
      <c r="L5993">
        <v>11488</v>
      </c>
      <c r="M5993">
        <f t="shared" si="104"/>
        <v>488</v>
      </c>
    </row>
    <row r="5994" spans="12:13">
      <c r="L5994">
        <v>11376</v>
      </c>
      <c r="M5994">
        <f t="shared" si="104"/>
        <v>376</v>
      </c>
    </row>
    <row r="5995" spans="12:13">
      <c r="L5995">
        <v>11444</v>
      </c>
      <c r="M5995">
        <f t="shared" si="104"/>
        <v>444</v>
      </c>
    </row>
    <row r="5996" spans="12:13">
      <c r="L5996">
        <v>11388</v>
      </c>
      <c r="M5996">
        <f t="shared" si="104"/>
        <v>388</v>
      </c>
    </row>
    <row r="5997" spans="12:13">
      <c r="L5997">
        <v>11472</v>
      </c>
      <c r="M5997">
        <f t="shared" si="104"/>
        <v>472</v>
      </c>
    </row>
    <row r="5998" spans="12:13">
      <c r="L5998">
        <v>11404</v>
      </c>
      <c r="M5998">
        <f t="shared" si="104"/>
        <v>404</v>
      </c>
    </row>
    <row r="5999" spans="12:13">
      <c r="L5999">
        <v>11456</v>
      </c>
      <c r="M5999">
        <f t="shared" si="104"/>
        <v>456</v>
      </c>
    </row>
    <row r="6000" spans="12:13">
      <c r="L6000">
        <v>11416</v>
      </c>
      <c r="M6000">
        <f t="shared" si="104"/>
        <v>416</v>
      </c>
    </row>
    <row r="6001" spans="12:13">
      <c r="L6001">
        <v>11460</v>
      </c>
      <c r="M6001">
        <f t="shared" si="104"/>
        <v>460</v>
      </c>
    </row>
    <row r="6002" spans="12:13">
      <c r="L6002">
        <v>11412</v>
      </c>
      <c r="M6002">
        <f t="shared" si="104"/>
        <v>412</v>
      </c>
    </row>
    <row r="6003" spans="12:13">
      <c r="L6003">
        <v>11484</v>
      </c>
      <c r="M6003">
        <f t="shared" si="104"/>
        <v>484</v>
      </c>
    </row>
    <row r="6004" spans="12:13">
      <c r="L6004">
        <v>11424</v>
      </c>
      <c r="M6004">
        <f t="shared" si="104"/>
        <v>424</v>
      </c>
    </row>
    <row r="6005" spans="12:13">
      <c r="L6005">
        <v>11444</v>
      </c>
      <c r="M6005">
        <f t="shared" si="104"/>
        <v>444</v>
      </c>
    </row>
    <row r="6006" spans="12:13">
      <c r="L6006">
        <v>11416</v>
      </c>
      <c r="M6006">
        <f t="shared" si="104"/>
        <v>416</v>
      </c>
    </row>
    <row r="6007" spans="12:13">
      <c r="L6007">
        <v>11452</v>
      </c>
      <c r="M6007">
        <f t="shared" si="104"/>
        <v>452</v>
      </c>
    </row>
    <row r="6008" spans="12:13">
      <c r="L6008">
        <v>11392</v>
      </c>
      <c r="M6008">
        <f t="shared" si="104"/>
        <v>392</v>
      </c>
    </row>
    <row r="6009" spans="12:13">
      <c r="L6009">
        <v>11448</v>
      </c>
      <c r="M6009">
        <f t="shared" si="104"/>
        <v>448</v>
      </c>
    </row>
    <row r="6010" spans="12:13">
      <c r="L6010">
        <v>11412</v>
      </c>
      <c r="M6010">
        <f t="shared" si="104"/>
        <v>412</v>
      </c>
    </row>
    <row r="6011" spans="12:13">
      <c r="L6011">
        <v>11496</v>
      </c>
      <c r="M6011">
        <f t="shared" ref="M6011:M6074" si="105">L6011-11000</f>
        <v>496</v>
      </c>
    </row>
    <row r="6012" spans="12:13">
      <c r="L6012">
        <v>11384</v>
      </c>
      <c r="M6012">
        <f t="shared" si="105"/>
        <v>384</v>
      </c>
    </row>
    <row r="6013" spans="12:13">
      <c r="L6013">
        <v>11476</v>
      </c>
      <c r="M6013">
        <f t="shared" si="105"/>
        <v>476</v>
      </c>
    </row>
    <row r="6014" spans="12:13">
      <c r="L6014">
        <v>11404</v>
      </c>
      <c r="M6014">
        <f t="shared" si="105"/>
        <v>404</v>
      </c>
    </row>
    <row r="6015" spans="12:13">
      <c r="L6015">
        <v>11464</v>
      </c>
      <c r="M6015">
        <f t="shared" si="105"/>
        <v>464</v>
      </c>
    </row>
    <row r="6016" spans="12:13">
      <c r="L6016">
        <v>11404</v>
      </c>
      <c r="M6016">
        <f t="shared" si="105"/>
        <v>404</v>
      </c>
    </row>
    <row r="6017" spans="12:13">
      <c r="L6017">
        <v>11492</v>
      </c>
      <c r="M6017">
        <f t="shared" si="105"/>
        <v>492</v>
      </c>
    </row>
    <row r="6018" spans="12:13">
      <c r="L6018">
        <v>11356</v>
      </c>
      <c r="M6018">
        <f t="shared" si="105"/>
        <v>356</v>
      </c>
    </row>
    <row r="6019" spans="12:13">
      <c r="L6019">
        <v>11448</v>
      </c>
      <c r="M6019">
        <f t="shared" si="105"/>
        <v>448</v>
      </c>
    </row>
    <row r="6020" spans="12:13">
      <c r="L6020">
        <v>11396</v>
      </c>
      <c r="M6020">
        <f t="shared" si="105"/>
        <v>396</v>
      </c>
    </row>
    <row r="6021" spans="12:13">
      <c r="L6021">
        <v>11428</v>
      </c>
      <c r="M6021">
        <f t="shared" si="105"/>
        <v>428</v>
      </c>
    </row>
    <row r="6022" spans="12:13">
      <c r="L6022">
        <v>11396</v>
      </c>
      <c r="M6022">
        <f t="shared" si="105"/>
        <v>396</v>
      </c>
    </row>
    <row r="6023" spans="12:13">
      <c r="L6023">
        <v>11412</v>
      </c>
      <c r="M6023">
        <f t="shared" si="105"/>
        <v>412</v>
      </c>
    </row>
    <row r="6024" spans="12:13">
      <c r="L6024">
        <v>11388</v>
      </c>
      <c r="M6024">
        <f t="shared" si="105"/>
        <v>388</v>
      </c>
    </row>
    <row r="6025" spans="12:13">
      <c r="L6025">
        <v>11412</v>
      </c>
      <c r="M6025">
        <f t="shared" si="105"/>
        <v>412</v>
      </c>
    </row>
    <row r="6026" spans="12:13">
      <c r="L6026">
        <v>11400</v>
      </c>
      <c r="M6026">
        <f t="shared" si="105"/>
        <v>400</v>
      </c>
    </row>
    <row r="6027" spans="12:13">
      <c r="L6027">
        <v>11448</v>
      </c>
      <c r="M6027">
        <f t="shared" si="105"/>
        <v>448</v>
      </c>
    </row>
    <row r="6028" spans="12:13">
      <c r="L6028">
        <v>11408</v>
      </c>
      <c r="M6028">
        <f t="shared" si="105"/>
        <v>408</v>
      </c>
    </row>
    <row r="6029" spans="12:13">
      <c r="L6029">
        <v>11432</v>
      </c>
      <c r="M6029">
        <f t="shared" si="105"/>
        <v>432</v>
      </c>
    </row>
    <row r="6030" spans="12:13">
      <c r="L6030">
        <v>11364</v>
      </c>
      <c r="M6030">
        <f t="shared" si="105"/>
        <v>364</v>
      </c>
    </row>
    <row r="6031" spans="12:13">
      <c r="L6031">
        <v>11440</v>
      </c>
      <c r="M6031">
        <f t="shared" si="105"/>
        <v>440</v>
      </c>
    </row>
    <row r="6032" spans="12:13">
      <c r="L6032">
        <v>11384</v>
      </c>
      <c r="M6032">
        <f t="shared" si="105"/>
        <v>384</v>
      </c>
    </row>
    <row r="6033" spans="12:13">
      <c r="L6033">
        <v>11420</v>
      </c>
      <c r="M6033">
        <f t="shared" si="105"/>
        <v>420</v>
      </c>
    </row>
    <row r="6034" spans="12:13">
      <c r="L6034">
        <v>11388</v>
      </c>
      <c r="M6034">
        <f t="shared" si="105"/>
        <v>388</v>
      </c>
    </row>
    <row r="6035" spans="12:13">
      <c r="L6035" t="s">
        <v>743</v>
      </c>
      <c r="M6035" t="e">
        <f t="shared" si="105"/>
        <v>#VALUE!</v>
      </c>
    </row>
    <row r="6036" spans="12:13">
      <c r="M6036">
        <f t="shared" si="105"/>
        <v>-11000</v>
      </c>
    </row>
    <row r="6037" spans="12:13">
      <c r="L6037">
        <v>11472</v>
      </c>
      <c r="M6037">
        <f t="shared" si="105"/>
        <v>472</v>
      </c>
    </row>
    <row r="6038" spans="12:13">
      <c r="L6038">
        <v>11332</v>
      </c>
      <c r="M6038">
        <f t="shared" si="105"/>
        <v>332</v>
      </c>
    </row>
    <row r="6039" spans="12:13">
      <c r="L6039">
        <v>11436</v>
      </c>
      <c r="M6039">
        <f t="shared" si="105"/>
        <v>436</v>
      </c>
    </row>
    <row r="6040" spans="12:13">
      <c r="L6040">
        <v>11388</v>
      </c>
      <c r="M6040">
        <f t="shared" si="105"/>
        <v>388</v>
      </c>
    </row>
    <row r="6041" spans="12:13">
      <c r="L6041">
        <v>11436</v>
      </c>
      <c r="M6041">
        <f t="shared" si="105"/>
        <v>436</v>
      </c>
    </row>
    <row r="6042" spans="12:13">
      <c r="L6042">
        <v>11376</v>
      </c>
      <c r="M6042">
        <f t="shared" si="105"/>
        <v>376</v>
      </c>
    </row>
    <row r="6043" spans="12:13">
      <c r="L6043">
        <v>11436</v>
      </c>
      <c r="M6043">
        <f t="shared" si="105"/>
        <v>436</v>
      </c>
    </row>
    <row r="6044" spans="12:13">
      <c r="L6044">
        <v>11380</v>
      </c>
      <c r="M6044">
        <f t="shared" si="105"/>
        <v>380</v>
      </c>
    </row>
    <row r="6045" spans="12:13">
      <c r="L6045">
        <v>11456</v>
      </c>
      <c r="M6045">
        <f t="shared" si="105"/>
        <v>456</v>
      </c>
    </row>
    <row r="6046" spans="12:13">
      <c r="L6046">
        <v>11388</v>
      </c>
      <c r="M6046">
        <f t="shared" si="105"/>
        <v>388</v>
      </c>
    </row>
    <row r="6047" spans="12:13">
      <c r="L6047">
        <v>11444</v>
      </c>
      <c r="M6047">
        <f t="shared" si="105"/>
        <v>444</v>
      </c>
    </row>
    <row r="6048" spans="12:13">
      <c r="L6048">
        <v>11388</v>
      </c>
      <c r="M6048">
        <f t="shared" si="105"/>
        <v>388</v>
      </c>
    </row>
    <row r="6049" spans="12:13">
      <c r="L6049">
        <v>11432</v>
      </c>
      <c r="M6049">
        <f t="shared" si="105"/>
        <v>432</v>
      </c>
    </row>
    <row r="6050" spans="12:13">
      <c r="L6050">
        <v>11372</v>
      </c>
      <c r="M6050">
        <f t="shared" si="105"/>
        <v>372</v>
      </c>
    </row>
    <row r="6051" spans="12:13">
      <c r="L6051">
        <v>11420</v>
      </c>
      <c r="M6051">
        <f t="shared" si="105"/>
        <v>420</v>
      </c>
    </row>
    <row r="6052" spans="12:13">
      <c r="L6052">
        <v>11404</v>
      </c>
      <c r="M6052">
        <f t="shared" si="105"/>
        <v>404</v>
      </c>
    </row>
    <row r="6053" spans="12:13">
      <c r="L6053">
        <v>11416</v>
      </c>
      <c r="M6053">
        <f t="shared" si="105"/>
        <v>416</v>
      </c>
    </row>
    <row r="6054" spans="12:13">
      <c r="L6054">
        <v>11364</v>
      </c>
      <c r="M6054">
        <f t="shared" si="105"/>
        <v>364</v>
      </c>
    </row>
    <row r="6055" spans="12:13">
      <c r="L6055">
        <v>11452</v>
      </c>
      <c r="M6055">
        <f t="shared" si="105"/>
        <v>452</v>
      </c>
    </row>
    <row r="6056" spans="12:13">
      <c r="L6056">
        <v>11344</v>
      </c>
      <c r="M6056">
        <f t="shared" si="105"/>
        <v>344</v>
      </c>
    </row>
    <row r="6057" spans="12:13">
      <c r="L6057">
        <v>11396</v>
      </c>
      <c r="M6057">
        <f t="shared" si="105"/>
        <v>396</v>
      </c>
    </row>
    <row r="6058" spans="12:13">
      <c r="L6058">
        <v>11344</v>
      </c>
      <c r="M6058">
        <f t="shared" si="105"/>
        <v>344</v>
      </c>
    </row>
    <row r="6059" spans="12:13">
      <c r="L6059">
        <v>11408</v>
      </c>
      <c r="M6059">
        <f t="shared" si="105"/>
        <v>408</v>
      </c>
    </row>
    <row r="6060" spans="12:13">
      <c r="L6060">
        <v>11400</v>
      </c>
      <c r="M6060">
        <f t="shared" si="105"/>
        <v>400</v>
      </c>
    </row>
    <row r="6061" spans="12:13">
      <c r="L6061">
        <v>11420</v>
      </c>
      <c r="M6061">
        <f t="shared" si="105"/>
        <v>420</v>
      </c>
    </row>
    <row r="6062" spans="12:13">
      <c r="L6062">
        <v>11360</v>
      </c>
      <c r="M6062">
        <f t="shared" si="105"/>
        <v>360</v>
      </c>
    </row>
    <row r="6063" spans="12:13">
      <c r="L6063">
        <v>11456</v>
      </c>
      <c r="M6063">
        <f t="shared" si="105"/>
        <v>456</v>
      </c>
    </row>
    <row r="6064" spans="12:13">
      <c r="L6064">
        <v>11344</v>
      </c>
      <c r="M6064">
        <f t="shared" si="105"/>
        <v>344</v>
      </c>
    </row>
    <row r="6065" spans="12:13">
      <c r="L6065">
        <v>11412</v>
      </c>
      <c r="M6065">
        <f t="shared" si="105"/>
        <v>412</v>
      </c>
    </row>
    <row r="6066" spans="12:13">
      <c r="L6066">
        <v>11408</v>
      </c>
      <c r="M6066">
        <f t="shared" si="105"/>
        <v>408</v>
      </c>
    </row>
    <row r="6067" spans="12:13">
      <c r="L6067">
        <v>11416</v>
      </c>
      <c r="M6067">
        <f t="shared" si="105"/>
        <v>416</v>
      </c>
    </row>
    <row r="6068" spans="12:13">
      <c r="L6068">
        <v>11408</v>
      </c>
      <c r="M6068">
        <f t="shared" si="105"/>
        <v>408</v>
      </c>
    </row>
    <row r="6069" spans="12:13">
      <c r="L6069">
        <v>11424</v>
      </c>
      <c r="M6069">
        <f t="shared" si="105"/>
        <v>424</v>
      </c>
    </row>
    <row r="6070" spans="12:13">
      <c r="L6070">
        <v>11396</v>
      </c>
      <c r="M6070">
        <f t="shared" si="105"/>
        <v>396</v>
      </c>
    </row>
    <row r="6071" spans="12:13">
      <c r="L6071">
        <v>11428</v>
      </c>
      <c r="M6071">
        <f t="shared" si="105"/>
        <v>428</v>
      </c>
    </row>
    <row r="6072" spans="12:13">
      <c r="L6072">
        <v>11364</v>
      </c>
      <c r="M6072">
        <f t="shared" si="105"/>
        <v>364</v>
      </c>
    </row>
    <row r="6073" spans="12:13">
      <c r="L6073">
        <v>11420</v>
      </c>
      <c r="M6073">
        <f t="shared" si="105"/>
        <v>420</v>
      </c>
    </row>
    <row r="6074" spans="12:13">
      <c r="L6074">
        <v>11364</v>
      </c>
      <c r="M6074">
        <f t="shared" si="105"/>
        <v>364</v>
      </c>
    </row>
    <row r="6075" spans="12:13">
      <c r="L6075">
        <v>11420</v>
      </c>
      <c r="M6075">
        <f t="shared" ref="M6075:M6138" si="106">L6075-11000</f>
        <v>420</v>
      </c>
    </row>
    <row r="6076" spans="12:13">
      <c r="L6076">
        <v>11352</v>
      </c>
      <c r="M6076">
        <f t="shared" si="106"/>
        <v>352</v>
      </c>
    </row>
    <row r="6077" spans="12:13">
      <c r="L6077">
        <v>11448</v>
      </c>
      <c r="M6077">
        <f t="shared" si="106"/>
        <v>448</v>
      </c>
    </row>
    <row r="6078" spans="12:13">
      <c r="L6078">
        <v>11384</v>
      </c>
      <c r="M6078">
        <f t="shared" si="106"/>
        <v>384</v>
      </c>
    </row>
    <row r="6079" spans="12:13">
      <c r="L6079">
        <v>11428</v>
      </c>
      <c r="M6079">
        <f t="shared" si="106"/>
        <v>428</v>
      </c>
    </row>
    <row r="6080" spans="12:13">
      <c r="L6080">
        <v>11372</v>
      </c>
      <c r="M6080">
        <f t="shared" si="106"/>
        <v>372</v>
      </c>
    </row>
    <row r="6081" spans="12:13">
      <c r="L6081">
        <v>11412</v>
      </c>
      <c r="M6081">
        <f t="shared" si="106"/>
        <v>412</v>
      </c>
    </row>
    <row r="6082" spans="12:13">
      <c r="L6082">
        <v>11368</v>
      </c>
      <c r="M6082">
        <f t="shared" si="106"/>
        <v>368</v>
      </c>
    </row>
    <row r="6083" spans="12:13">
      <c r="L6083">
        <v>11396</v>
      </c>
      <c r="M6083">
        <f t="shared" si="106"/>
        <v>396</v>
      </c>
    </row>
    <row r="6084" spans="12:13">
      <c r="L6084">
        <v>11372</v>
      </c>
      <c r="M6084">
        <f t="shared" si="106"/>
        <v>372</v>
      </c>
    </row>
    <row r="6085" spans="12:13">
      <c r="L6085">
        <v>11420</v>
      </c>
      <c r="M6085">
        <f t="shared" si="106"/>
        <v>420</v>
      </c>
    </row>
    <row r="6086" spans="12:13">
      <c r="L6086">
        <v>11392</v>
      </c>
      <c r="M6086">
        <f t="shared" si="106"/>
        <v>392</v>
      </c>
    </row>
    <row r="6087" spans="12:13">
      <c r="L6087">
        <v>11400</v>
      </c>
      <c r="M6087">
        <f t="shared" si="106"/>
        <v>400</v>
      </c>
    </row>
    <row r="6088" spans="12:13">
      <c r="L6088">
        <v>11364</v>
      </c>
      <c r="M6088">
        <f t="shared" si="106"/>
        <v>364</v>
      </c>
    </row>
    <row r="6089" spans="12:13">
      <c r="L6089">
        <v>11428</v>
      </c>
      <c r="M6089">
        <f t="shared" si="106"/>
        <v>428</v>
      </c>
    </row>
    <row r="6090" spans="12:13">
      <c r="L6090">
        <v>11368</v>
      </c>
      <c r="M6090">
        <f t="shared" si="106"/>
        <v>368</v>
      </c>
    </row>
    <row r="6091" spans="12:13">
      <c r="L6091">
        <v>11416</v>
      </c>
      <c r="M6091">
        <f t="shared" si="106"/>
        <v>416</v>
      </c>
    </row>
    <row r="6092" spans="12:13">
      <c r="L6092">
        <v>11340</v>
      </c>
      <c r="M6092">
        <f t="shared" si="106"/>
        <v>340</v>
      </c>
    </row>
    <row r="6093" spans="12:13">
      <c r="L6093">
        <v>11448</v>
      </c>
      <c r="M6093">
        <f t="shared" si="106"/>
        <v>448</v>
      </c>
    </row>
    <row r="6094" spans="12:13">
      <c r="L6094">
        <v>11348</v>
      </c>
      <c r="M6094">
        <f t="shared" si="106"/>
        <v>348</v>
      </c>
    </row>
    <row r="6095" spans="12:13">
      <c r="L6095">
        <v>11460</v>
      </c>
      <c r="M6095">
        <f t="shared" si="106"/>
        <v>460</v>
      </c>
    </row>
    <row r="6096" spans="12:13">
      <c r="L6096">
        <v>11384</v>
      </c>
      <c r="M6096">
        <f t="shared" si="106"/>
        <v>384</v>
      </c>
    </row>
    <row r="6097" spans="12:13">
      <c r="L6097">
        <v>11376</v>
      </c>
      <c r="M6097">
        <f t="shared" si="106"/>
        <v>376</v>
      </c>
    </row>
    <row r="6098" spans="12:13">
      <c r="L6098">
        <v>11356</v>
      </c>
      <c r="M6098">
        <f t="shared" si="106"/>
        <v>356</v>
      </c>
    </row>
    <row r="6099" spans="12:13">
      <c r="L6099">
        <v>11404</v>
      </c>
      <c r="M6099">
        <f t="shared" si="106"/>
        <v>404</v>
      </c>
    </row>
    <row r="6100" spans="12:13">
      <c r="L6100">
        <v>11348</v>
      </c>
      <c r="M6100">
        <f t="shared" si="106"/>
        <v>348</v>
      </c>
    </row>
    <row r="6101" spans="12:13">
      <c r="L6101">
        <v>11400</v>
      </c>
      <c r="M6101">
        <f t="shared" si="106"/>
        <v>400</v>
      </c>
    </row>
    <row r="6102" spans="12:13">
      <c r="L6102">
        <v>11400</v>
      </c>
      <c r="M6102">
        <f t="shared" si="106"/>
        <v>400</v>
      </c>
    </row>
    <row r="6103" spans="12:13">
      <c r="L6103">
        <v>11440</v>
      </c>
      <c r="M6103">
        <f t="shared" si="106"/>
        <v>440</v>
      </c>
    </row>
    <row r="6104" spans="12:13">
      <c r="L6104">
        <v>11336</v>
      </c>
      <c r="M6104">
        <f t="shared" si="106"/>
        <v>336</v>
      </c>
    </row>
    <row r="6105" spans="12:13">
      <c r="L6105">
        <v>11444</v>
      </c>
      <c r="M6105">
        <f t="shared" si="106"/>
        <v>444</v>
      </c>
    </row>
    <row r="6106" spans="12:13">
      <c r="L6106">
        <v>11400</v>
      </c>
      <c r="M6106">
        <f t="shared" si="106"/>
        <v>400</v>
      </c>
    </row>
    <row r="6107" spans="12:13">
      <c r="L6107">
        <v>11412</v>
      </c>
      <c r="M6107">
        <f t="shared" si="106"/>
        <v>412</v>
      </c>
    </row>
    <row r="6108" spans="12:13">
      <c r="L6108">
        <v>11392</v>
      </c>
      <c r="M6108">
        <f t="shared" si="106"/>
        <v>392</v>
      </c>
    </row>
    <row r="6109" spans="12:13">
      <c r="L6109">
        <v>11408</v>
      </c>
      <c r="M6109">
        <f t="shared" si="106"/>
        <v>408</v>
      </c>
    </row>
    <row r="6110" spans="12:13">
      <c r="L6110">
        <v>11424</v>
      </c>
      <c r="M6110">
        <f t="shared" si="106"/>
        <v>424</v>
      </c>
    </row>
    <row r="6111" spans="12:13">
      <c r="L6111">
        <v>11444</v>
      </c>
      <c r="M6111">
        <f t="shared" si="106"/>
        <v>444</v>
      </c>
    </row>
    <row r="6112" spans="12:13">
      <c r="L6112">
        <v>11380</v>
      </c>
      <c r="M6112">
        <f t="shared" si="106"/>
        <v>380</v>
      </c>
    </row>
    <row r="6113" spans="12:13">
      <c r="L6113">
        <v>11416</v>
      </c>
      <c r="M6113">
        <f t="shared" si="106"/>
        <v>416</v>
      </c>
    </row>
    <row r="6114" spans="12:13">
      <c r="L6114">
        <v>11368</v>
      </c>
      <c r="M6114">
        <f t="shared" si="106"/>
        <v>368</v>
      </c>
    </row>
    <row r="6115" spans="12:13">
      <c r="L6115">
        <v>11424</v>
      </c>
      <c r="M6115">
        <f t="shared" si="106"/>
        <v>424</v>
      </c>
    </row>
    <row r="6116" spans="12:13">
      <c r="L6116">
        <v>11400</v>
      </c>
      <c r="M6116">
        <f t="shared" si="106"/>
        <v>400</v>
      </c>
    </row>
    <row r="6117" spans="12:13">
      <c r="L6117">
        <v>11480</v>
      </c>
      <c r="M6117">
        <f t="shared" si="106"/>
        <v>480</v>
      </c>
    </row>
    <row r="6118" spans="12:13">
      <c r="L6118">
        <v>11392</v>
      </c>
      <c r="M6118">
        <f t="shared" si="106"/>
        <v>392</v>
      </c>
    </row>
    <row r="6119" spans="12:13">
      <c r="L6119">
        <v>11476</v>
      </c>
      <c r="M6119">
        <f t="shared" si="106"/>
        <v>476</v>
      </c>
    </row>
    <row r="6120" spans="12:13">
      <c r="L6120">
        <v>11400</v>
      </c>
      <c r="M6120">
        <f t="shared" si="106"/>
        <v>400</v>
      </c>
    </row>
    <row r="6121" spans="12:13">
      <c r="L6121">
        <v>11436</v>
      </c>
      <c r="M6121">
        <f t="shared" si="106"/>
        <v>436</v>
      </c>
    </row>
    <row r="6122" spans="12:13">
      <c r="L6122">
        <v>11368</v>
      </c>
      <c r="M6122">
        <f t="shared" si="106"/>
        <v>368</v>
      </c>
    </row>
    <row r="6123" spans="12:13">
      <c r="L6123">
        <v>11432</v>
      </c>
      <c r="M6123">
        <f t="shared" si="106"/>
        <v>432</v>
      </c>
    </row>
    <row r="6124" spans="12:13">
      <c r="L6124">
        <v>11396</v>
      </c>
      <c r="M6124">
        <f t="shared" si="106"/>
        <v>396</v>
      </c>
    </row>
    <row r="6125" spans="12:13">
      <c r="L6125">
        <v>11432</v>
      </c>
      <c r="M6125">
        <f t="shared" si="106"/>
        <v>432</v>
      </c>
    </row>
    <row r="6126" spans="12:13">
      <c r="L6126">
        <v>11356</v>
      </c>
      <c r="M6126">
        <f t="shared" si="106"/>
        <v>356</v>
      </c>
    </row>
    <row r="6127" spans="12:13">
      <c r="L6127">
        <v>11452</v>
      </c>
      <c r="M6127">
        <f t="shared" si="106"/>
        <v>452</v>
      </c>
    </row>
    <row r="6128" spans="12:13">
      <c r="L6128">
        <v>11384</v>
      </c>
      <c r="M6128">
        <f t="shared" si="106"/>
        <v>384</v>
      </c>
    </row>
    <row r="6129" spans="12:13">
      <c r="L6129">
        <v>11424</v>
      </c>
      <c r="M6129">
        <f t="shared" si="106"/>
        <v>424</v>
      </c>
    </row>
    <row r="6130" spans="12:13">
      <c r="L6130">
        <v>11356</v>
      </c>
      <c r="M6130">
        <f t="shared" si="106"/>
        <v>356</v>
      </c>
    </row>
    <row r="6131" spans="12:13">
      <c r="L6131">
        <v>11440</v>
      </c>
      <c r="M6131">
        <f t="shared" si="106"/>
        <v>440</v>
      </c>
    </row>
    <row r="6132" spans="12:13">
      <c r="L6132">
        <v>11392</v>
      </c>
      <c r="M6132">
        <f t="shared" si="106"/>
        <v>392</v>
      </c>
    </row>
    <row r="6133" spans="12:13">
      <c r="L6133">
        <v>11432</v>
      </c>
      <c r="M6133">
        <f t="shared" si="106"/>
        <v>432</v>
      </c>
    </row>
    <row r="6134" spans="12:13">
      <c r="L6134">
        <v>11368</v>
      </c>
      <c r="M6134">
        <f t="shared" si="106"/>
        <v>368</v>
      </c>
    </row>
    <row r="6135" spans="12:13">
      <c r="L6135">
        <v>11472</v>
      </c>
      <c r="M6135">
        <f t="shared" si="106"/>
        <v>472</v>
      </c>
    </row>
    <row r="6136" spans="12:13">
      <c r="L6136">
        <v>11396</v>
      </c>
      <c r="M6136">
        <f t="shared" si="106"/>
        <v>396</v>
      </c>
    </row>
    <row r="6137" spans="12:13">
      <c r="L6137">
        <v>11456</v>
      </c>
      <c r="M6137">
        <f t="shared" si="106"/>
        <v>456</v>
      </c>
    </row>
    <row r="6138" spans="12:13">
      <c r="L6138">
        <v>11364</v>
      </c>
      <c r="M6138">
        <f t="shared" si="106"/>
        <v>364</v>
      </c>
    </row>
    <row r="6139" spans="12:13">
      <c r="L6139">
        <v>11476</v>
      </c>
      <c r="M6139">
        <f t="shared" ref="M6139:M6202" si="107">L6139-11000</f>
        <v>476</v>
      </c>
    </row>
    <row r="6140" spans="12:13">
      <c r="L6140">
        <v>11416</v>
      </c>
      <c r="M6140">
        <f t="shared" si="107"/>
        <v>416</v>
      </c>
    </row>
    <row r="6141" spans="12:13">
      <c r="L6141">
        <v>11472</v>
      </c>
      <c r="M6141">
        <f t="shared" si="107"/>
        <v>472</v>
      </c>
    </row>
    <row r="6142" spans="12:13">
      <c r="L6142">
        <v>11392</v>
      </c>
      <c r="M6142">
        <f t="shared" si="107"/>
        <v>392</v>
      </c>
    </row>
    <row r="6143" spans="12:13">
      <c r="L6143">
        <v>11452</v>
      </c>
      <c r="M6143">
        <f t="shared" si="107"/>
        <v>452</v>
      </c>
    </row>
    <row r="6144" spans="12:13">
      <c r="L6144">
        <v>11392</v>
      </c>
      <c r="M6144">
        <f t="shared" si="107"/>
        <v>392</v>
      </c>
    </row>
    <row r="6145" spans="12:13">
      <c r="L6145">
        <v>11452</v>
      </c>
      <c r="M6145">
        <f t="shared" si="107"/>
        <v>452</v>
      </c>
    </row>
    <row r="6146" spans="12:13">
      <c r="L6146">
        <v>11400</v>
      </c>
      <c r="M6146">
        <f t="shared" si="107"/>
        <v>400</v>
      </c>
    </row>
    <row r="6147" spans="12:13">
      <c r="L6147">
        <v>11488</v>
      </c>
      <c r="M6147">
        <f t="shared" si="107"/>
        <v>488</v>
      </c>
    </row>
    <row r="6148" spans="12:13">
      <c r="L6148">
        <v>11420</v>
      </c>
      <c r="M6148">
        <f t="shared" si="107"/>
        <v>420</v>
      </c>
    </row>
    <row r="6149" spans="12:13">
      <c r="L6149">
        <v>11452</v>
      </c>
      <c r="M6149">
        <f t="shared" si="107"/>
        <v>452</v>
      </c>
    </row>
    <row r="6150" spans="12:13">
      <c r="L6150">
        <v>11408</v>
      </c>
      <c r="M6150">
        <f t="shared" si="107"/>
        <v>408</v>
      </c>
    </row>
    <row r="6151" spans="12:13">
      <c r="L6151">
        <v>11448</v>
      </c>
      <c r="M6151">
        <f t="shared" si="107"/>
        <v>448</v>
      </c>
    </row>
    <row r="6152" spans="12:13">
      <c r="L6152">
        <v>11404</v>
      </c>
      <c r="M6152">
        <f t="shared" si="107"/>
        <v>404</v>
      </c>
    </row>
    <row r="6153" spans="12:13">
      <c r="L6153">
        <v>11436</v>
      </c>
      <c r="M6153">
        <f t="shared" si="107"/>
        <v>436</v>
      </c>
    </row>
    <row r="6154" spans="12:13">
      <c r="L6154">
        <v>11404</v>
      </c>
      <c r="M6154">
        <f t="shared" si="107"/>
        <v>404</v>
      </c>
    </row>
    <row r="6155" spans="12:13">
      <c r="L6155">
        <v>11464</v>
      </c>
      <c r="M6155">
        <f t="shared" si="107"/>
        <v>464</v>
      </c>
    </row>
    <row r="6156" spans="12:13">
      <c r="L6156">
        <v>11380</v>
      </c>
      <c r="M6156">
        <f t="shared" si="107"/>
        <v>380</v>
      </c>
    </row>
    <row r="6157" spans="12:13">
      <c r="L6157">
        <v>11472</v>
      </c>
      <c r="M6157">
        <f t="shared" si="107"/>
        <v>472</v>
      </c>
    </row>
    <row r="6158" spans="12:13">
      <c r="L6158">
        <v>11400</v>
      </c>
      <c r="M6158">
        <f t="shared" si="107"/>
        <v>400</v>
      </c>
    </row>
    <row r="6159" spans="12:13">
      <c r="L6159">
        <v>11484</v>
      </c>
      <c r="M6159">
        <f t="shared" si="107"/>
        <v>484</v>
      </c>
    </row>
    <row r="6160" spans="12:13">
      <c r="L6160">
        <v>11372</v>
      </c>
      <c r="M6160">
        <f t="shared" si="107"/>
        <v>372</v>
      </c>
    </row>
    <row r="6161" spans="12:13">
      <c r="L6161">
        <v>11444</v>
      </c>
      <c r="M6161">
        <f t="shared" si="107"/>
        <v>444</v>
      </c>
    </row>
    <row r="6162" spans="12:13">
      <c r="L6162">
        <v>11424</v>
      </c>
      <c r="M6162">
        <f t="shared" si="107"/>
        <v>424</v>
      </c>
    </row>
    <row r="6163" spans="12:13">
      <c r="L6163">
        <v>11440</v>
      </c>
      <c r="M6163">
        <f t="shared" si="107"/>
        <v>440</v>
      </c>
    </row>
    <row r="6164" spans="12:13">
      <c r="L6164">
        <v>11380</v>
      </c>
      <c r="M6164">
        <f t="shared" si="107"/>
        <v>380</v>
      </c>
    </row>
    <row r="6165" spans="12:13">
      <c r="L6165">
        <v>11456</v>
      </c>
      <c r="M6165">
        <f t="shared" si="107"/>
        <v>456</v>
      </c>
    </row>
    <row r="6166" spans="12:13">
      <c r="L6166">
        <v>11384</v>
      </c>
      <c r="M6166">
        <f t="shared" si="107"/>
        <v>384</v>
      </c>
    </row>
    <row r="6167" spans="12:13">
      <c r="L6167">
        <v>11448</v>
      </c>
      <c r="M6167">
        <f t="shared" si="107"/>
        <v>448</v>
      </c>
    </row>
    <row r="6168" spans="12:13">
      <c r="L6168">
        <v>11388</v>
      </c>
      <c r="M6168">
        <f t="shared" si="107"/>
        <v>388</v>
      </c>
    </row>
    <row r="6169" spans="12:13">
      <c r="L6169">
        <v>11464</v>
      </c>
      <c r="M6169">
        <f t="shared" si="107"/>
        <v>464</v>
      </c>
    </row>
    <row r="6170" spans="12:13">
      <c r="L6170">
        <v>11380</v>
      </c>
      <c r="M6170">
        <f t="shared" si="107"/>
        <v>380</v>
      </c>
    </row>
    <row r="6171" spans="12:13">
      <c r="L6171">
        <v>11452</v>
      </c>
      <c r="M6171">
        <f t="shared" si="107"/>
        <v>452</v>
      </c>
    </row>
    <row r="6172" spans="12:13">
      <c r="L6172">
        <v>11416</v>
      </c>
      <c r="M6172">
        <f t="shared" si="107"/>
        <v>416</v>
      </c>
    </row>
    <row r="6173" spans="12:13">
      <c r="L6173">
        <v>11464</v>
      </c>
      <c r="M6173">
        <f t="shared" si="107"/>
        <v>464</v>
      </c>
    </row>
    <row r="6174" spans="12:13">
      <c r="L6174">
        <v>11424</v>
      </c>
      <c r="M6174">
        <f t="shared" si="107"/>
        <v>424</v>
      </c>
    </row>
    <row r="6175" spans="12:13">
      <c r="L6175">
        <v>11440</v>
      </c>
      <c r="M6175">
        <f t="shared" si="107"/>
        <v>440</v>
      </c>
    </row>
    <row r="6176" spans="12:13">
      <c r="L6176">
        <v>11404</v>
      </c>
      <c r="M6176">
        <f t="shared" si="107"/>
        <v>404</v>
      </c>
    </row>
    <row r="6177" spans="12:13">
      <c r="L6177">
        <v>11440</v>
      </c>
      <c r="M6177">
        <f t="shared" si="107"/>
        <v>440</v>
      </c>
    </row>
    <row r="6178" spans="12:13">
      <c r="L6178">
        <v>11416</v>
      </c>
      <c r="M6178">
        <f t="shared" si="107"/>
        <v>416</v>
      </c>
    </row>
    <row r="6179" spans="12:13">
      <c r="L6179">
        <v>11456</v>
      </c>
      <c r="M6179">
        <f t="shared" si="107"/>
        <v>456</v>
      </c>
    </row>
    <row r="6180" spans="12:13">
      <c r="L6180">
        <v>11408</v>
      </c>
      <c r="M6180">
        <f t="shared" si="107"/>
        <v>408</v>
      </c>
    </row>
    <row r="6181" spans="12:13">
      <c r="L6181">
        <v>11396</v>
      </c>
      <c r="M6181">
        <f t="shared" si="107"/>
        <v>396</v>
      </c>
    </row>
    <row r="6182" spans="12:13">
      <c r="L6182">
        <v>11388</v>
      </c>
      <c r="M6182">
        <f t="shared" si="107"/>
        <v>388</v>
      </c>
    </row>
    <row r="6183" spans="12:13">
      <c r="L6183">
        <v>11408</v>
      </c>
      <c r="M6183">
        <f t="shared" si="107"/>
        <v>408</v>
      </c>
    </row>
    <row r="6184" spans="12:13">
      <c r="L6184">
        <v>11396</v>
      </c>
      <c r="M6184">
        <f t="shared" si="107"/>
        <v>396</v>
      </c>
    </row>
    <row r="6185" spans="12:13">
      <c r="L6185">
        <v>11452</v>
      </c>
      <c r="M6185">
        <f t="shared" si="107"/>
        <v>452</v>
      </c>
    </row>
    <row r="6186" spans="12:13">
      <c r="L6186">
        <v>11428</v>
      </c>
      <c r="M6186">
        <f t="shared" si="107"/>
        <v>428</v>
      </c>
    </row>
    <row r="6187" spans="12:13">
      <c r="L6187">
        <v>11476</v>
      </c>
      <c r="M6187">
        <f t="shared" si="107"/>
        <v>476</v>
      </c>
    </row>
    <row r="6188" spans="12:13">
      <c r="L6188">
        <v>11384</v>
      </c>
      <c r="M6188">
        <f t="shared" si="107"/>
        <v>384</v>
      </c>
    </row>
    <row r="6189" spans="12:13">
      <c r="L6189">
        <v>11468</v>
      </c>
      <c r="M6189">
        <f t="shared" si="107"/>
        <v>468</v>
      </c>
    </row>
    <row r="6190" spans="12:13">
      <c r="L6190">
        <v>11416</v>
      </c>
      <c r="M6190">
        <f t="shared" si="107"/>
        <v>416</v>
      </c>
    </row>
    <row r="6191" spans="12:13">
      <c r="L6191">
        <v>11456</v>
      </c>
      <c r="M6191">
        <f t="shared" si="107"/>
        <v>456</v>
      </c>
    </row>
    <row r="6192" spans="12:13">
      <c r="L6192">
        <v>11404</v>
      </c>
      <c r="M6192">
        <f t="shared" si="107"/>
        <v>404</v>
      </c>
    </row>
    <row r="6193" spans="12:13">
      <c r="L6193">
        <v>11468</v>
      </c>
      <c r="M6193">
        <f t="shared" si="107"/>
        <v>468</v>
      </c>
    </row>
    <row r="6194" spans="12:13">
      <c r="L6194">
        <v>11412</v>
      </c>
      <c r="M6194">
        <f t="shared" si="107"/>
        <v>412</v>
      </c>
    </row>
    <row r="6195" spans="12:13">
      <c r="L6195">
        <v>11420</v>
      </c>
      <c r="M6195">
        <f t="shared" si="107"/>
        <v>420</v>
      </c>
    </row>
    <row r="6196" spans="12:13">
      <c r="L6196">
        <v>11420</v>
      </c>
      <c r="M6196">
        <f t="shared" si="107"/>
        <v>420</v>
      </c>
    </row>
    <row r="6197" spans="12:13">
      <c r="L6197">
        <v>11424</v>
      </c>
      <c r="M6197">
        <f t="shared" si="107"/>
        <v>424</v>
      </c>
    </row>
    <row r="6198" spans="12:13">
      <c r="L6198">
        <v>11424</v>
      </c>
      <c r="M6198">
        <f t="shared" si="107"/>
        <v>424</v>
      </c>
    </row>
    <row r="6199" spans="12:13">
      <c r="L6199">
        <v>11440</v>
      </c>
      <c r="M6199">
        <f t="shared" si="107"/>
        <v>440</v>
      </c>
    </row>
    <row r="6200" spans="12:13">
      <c r="L6200">
        <v>11392</v>
      </c>
      <c r="M6200">
        <f t="shared" si="107"/>
        <v>392</v>
      </c>
    </row>
    <row r="6201" spans="12:13">
      <c r="L6201">
        <v>11440</v>
      </c>
      <c r="M6201">
        <f t="shared" si="107"/>
        <v>440</v>
      </c>
    </row>
    <row r="6202" spans="12:13">
      <c r="L6202">
        <v>11372</v>
      </c>
      <c r="M6202">
        <f t="shared" si="107"/>
        <v>372</v>
      </c>
    </row>
    <row r="6203" spans="12:13">
      <c r="L6203">
        <v>11464</v>
      </c>
      <c r="M6203">
        <f t="shared" ref="M6203:M6266" si="108">L6203-11000</f>
        <v>464</v>
      </c>
    </row>
    <row r="6204" spans="12:13">
      <c r="L6204">
        <v>11404</v>
      </c>
      <c r="M6204">
        <f t="shared" si="108"/>
        <v>404</v>
      </c>
    </row>
    <row r="6205" spans="12:13">
      <c r="L6205">
        <v>11420</v>
      </c>
      <c r="M6205">
        <f t="shared" si="108"/>
        <v>420</v>
      </c>
    </row>
    <row r="6206" spans="12:13">
      <c r="L6206">
        <v>11404</v>
      </c>
      <c r="M6206">
        <f t="shared" si="108"/>
        <v>404</v>
      </c>
    </row>
    <row r="6207" spans="12:13">
      <c r="L6207">
        <v>11456</v>
      </c>
      <c r="M6207">
        <f t="shared" si="108"/>
        <v>456</v>
      </c>
    </row>
    <row r="6208" spans="12:13">
      <c r="L6208">
        <v>11376</v>
      </c>
      <c r="M6208">
        <f t="shared" si="108"/>
        <v>376</v>
      </c>
    </row>
    <row r="6209" spans="12:13">
      <c r="L6209">
        <v>11452</v>
      </c>
      <c r="M6209">
        <f t="shared" si="108"/>
        <v>452</v>
      </c>
    </row>
    <row r="6210" spans="12:13">
      <c r="L6210">
        <v>11444</v>
      </c>
      <c r="M6210">
        <f t="shared" si="108"/>
        <v>444</v>
      </c>
    </row>
    <row r="6211" spans="12:13">
      <c r="L6211">
        <v>11428</v>
      </c>
      <c r="M6211">
        <f t="shared" si="108"/>
        <v>428</v>
      </c>
    </row>
    <row r="6212" spans="12:13">
      <c r="L6212">
        <v>11424</v>
      </c>
      <c r="M6212">
        <f t="shared" si="108"/>
        <v>424</v>
      </c>
    </row>
    <row r="6213" spans="12:13">
      <c r="L6213">
        <v>11476</v>
      </c>
      <c r="M6213">
        <f t="shared" si="108"/>
        <v>476</v>
      </c>
    </row>
    <row r="6214" spans="12:13">
      <c r="L6214">
        <v>11372</v>
      </c>
      <c r="M6214">
        <f t="shared" si="108"/>
        <v>372</v>
      </c>
    </row>
    <row r="6215" spans="12:13">
      <c r="L6215">
        <v>11412</v>
      </c>
      <c r="M6215">
        <f t="shared" si="108"/>
        <v>412</v>
      </c>
    </row>
    <row r="6216" spans="12:13">
      <c r="L6216">
        <v>11388</v>
      </c>
      <c r="M6216">
        <f t="shared" si="108"/>
        <v>388</v>
      </c>
    </row>
    <row r="6217" spans="12:13">
      <c r="L6217">
        <v>11436</v>
      </c>
      <c r="M6217">
        <f t="shared" si="108"/>
        <v>436</v>
      </c>
    </row>
    <row r="6218" spans="12:13">
      <c r="L6218">
        <v>11400</v>
      </c>
      <c r="M6218">
        <f t="shared" si="108"/>
        <v>400</v>
      </c>
    </row>
    <row r="6219" spans="12:13">
      <c r="L6219">
        <v>11440</v>
      </c>
      <c r="M6219">
        <f t="shared" si="108"/>
        <v>440</v>
      </c>
    </row>
    <row r="6220" spans="12:13">
      <c r="L6220">
        <v>11444</v>
      </c>
      <c r="M6220">
        <f t="shared" si="108"/>
        <v>444</v>
      </c>
    </row>
    <row r="6221" spans="12:13">
      <c r="L6221">
        <v>11444</v>
      </c>
      <c r="M6221">
        <f t="shared" si="108"/>
        <v>444</v>
      </c>
    </row>
    <row r="6222" spans="12:13">
      <c r="L6222">
        <v>11352</v>
      </c>
      <c r="M6222">
        <f t="shared" si="108"/>
        <v>352</v>
      </c>
    </row>
    <row r="6223" spans="12:13">
      <c r="L6223">
        <v>11448</v>
      </c>
      <c r="M6223">
        <f t="shared" si="108"/>
        <v>448</v>
      </c>
    </row>
    <row r="6224" spans="12:13">
      <c r="L6224">
        <v>11420</v>
      </c>
      <c r="M6224">
        <f t="shared" si="108"/>
        <v>420</v>
      </c>
    </row>
    <row r="6225" spans="12:13">
      <c r="L6225">
        <v>11436</v>
      </c>
      <c r="M6225">
        <f t="shared" si="108"/>
        <v>436</v>
      </c>
    </row>
    <row r="6226" spans="12:13">
      <c r="L6226">
        <v>11448</v>
      </c>
      <c r="M6226">
        <f t="shared" si="108"/>
        <v>448</v>
      </c>
    </row>
    <row r="6227" spans="12:13">
      <c r="L6227">
        <v>11444</v>
      </c>
      <c r="M6227">
        <f t="shared" si="108"/>
        <v>444</v>
      </c>
    </row>
    <row r="6228" spans="12:13">
      <c r="L6228">
        <v>11364</v>
      </c>
      <c r="M6228">
        <f t="shared" si="108"/>
        <v>364</v>
      </c>
    </row>
    <row r="6229" spans="12:13">
      <c r="L6229">
        <v>11432</v>
      </c>
      <c r="M6229">
        <f t="shared" si="108"/>
        <v>432</v>
      </c>
    </row>
    <row r="6230" spans="12:13">
      <c r="L6230">
        <v>11404</v>
      </c>
      <c r="M6230">
        <f t="shared" si="108"/>
        <v>404</v>
      </c>
    </row>
    <row r="6231" spans="12:13">
      <c r="L6231">
        <v>11428</v>
      </c>
      <c r="M6231">
        <f t="shared" si="108"/>
        <v>428</v>
      </c>
    </row>
    <row r="6232" spans="12:13">
      <c r="L6232">
        <v>11404</v>
      </c>
      <c r="M6232">
        <f t="shared" si="108"/>
        <v>404</v>
      </c>
    </row>
    <row r="6233" spans="12:13">
      <c r="L6233">
        <v>11416</v>
      </c>
      <c r="M6233">
        <f t="shared" si="108"/>
        <v>416</v>
      </c>
    </row>
    <row r="6234" spans="12:13">
      <c r="L6234">
        <v>11384</v>
      </c>
      <c r="M6234">
        <f t="shared" si="108"/>
        <v>384</v>
      </c>
    </row>
    <row r="6235" spans="12:13">
      <c r="L6235">
        <v>11428</v>
      </c>
      <c r="M6235">
        <f t="shared" si="108"/>
        <v>428</v>
      </c>
    </row>
    <row r="6236" spans="12:13">
      <c r="L6236">
        <v>11396</v>
      </c>
      <c r="M6236">
        <f t="shared" si="108"/>
        <v>396</v>
      </c>
    </row>
    <row r="6237" spans="12:13">
      <c r="L6237">
        <v>11444</v>
      </c>
      <c r="M6237">
        <f t="shared" si="108"/>
        <v>444</v>
      </c>
    </row>
    <row r="6238" spans="12:13">
      <c r="L6238">
        <v>11380</v>
      </c>
      <c r="M6238">
        <f t="shared" si="108"/>
        <v>380</v>
      </c>
    </row>
    <row r="6239" spans="12:13">
      <c r="L6239">
        <v>11428</v>
      </c>
      <c r="M6239">
        <f t="shared" si="108"/>
        <v>428</v>
      </c>
    </row>
    <row r="6240" spans="12:13">
      <c r="L6240">
        <v>11380</v>
      </c>
      <c r="M6240">
        <f t="shared" si="108"/>
        <v>380</v>
      </c>
    </row>
    <row r="6241" spans="12:13">
      <c r="L6241">
        <v>11424</v>
      </c>
      <c r="M6241">
        <f t="shared" si="108"/>
        <v>424</v>
      </c>
    </row>
    <row r="6242" spans="12:13">
      <c r="L6242">
        <v>11384</v>
      </c>
      <c r="M6242">
        <f t="shared" si="108"/>
        <v>384</v>
      </c>
    </row>
    <row r="6243" spans="12:13">
      <c r="L6243">
        <v>11452</v>
      </c>
      <c r="M6243">
        <f t="shared" si="108"/>
        <v>452</v>
      </c>
    </row>
    <row r="6244" spans="12:13">
      <c r="L6244">
        <v>11392</v>
      </c>
      <c r="M6244">
        <f t="shared" si="108"/>
        <v>392</v>
      </c>
    </row>
    <row r="6245" spans="12:13">
      <c r="L6245">
        <v>11476</v>
      </c>
      <c r="M6245">
        <f t="shared" si="108"/>
        <v>476</v>
      </c>
    </row>
    <row r="6246" spans="12:13">
      <c r="L6246">
        <v>11392</v>
      </c>
      <c r="M6246">
        <f t="shared" si="108"/>
        <v>392</v>
      </c>
    </row>
    <row r="6247" spans="12:13">
      <c r="L6247">
        <v>11444</v>
      </c>
      <c r="M6247">
        <f t="shared" si="108"/>
        <v>444</v>
      </c>
    </row>
    <row r="6248" spans="12:13">
      <c r="L6248">
        <v>11356</v>
      </c>
      <c r="M6248">
        <f t="shared" si="108"/>
        <v>356</v>
      </c>
    </row>
    <row r="6249" spans="12:13">
      <c r="L6249">
        <v>11456</v>
      </c>
      <c r="M6249">
        <f t="shared" si="108"/>
        <v>456</v>
      </c>
    </row>
    <row r="6250" spans="12:13">
      <c r="L6250">
        <v>11372</v>
      </c>
      <c r="M6250">
        <f t="shared" si="108"/>
        <v>372</v>
      </c>
    </row>
    <row r="6251" spans="12:13">
      <c r="L6251">
        <v>11456</v>
      </c>
      <c r="M6251">
        <f t="shared" si="108"/>
        <v>456</v>
      </c>
    </row>
    <row r="6252" spans="12:13">
      <c r="L6252">
        <v>11376</v>
      </c>
      <c r="M6252">
        <f t="shared" si="108"/>
        <v>376</v>
      </c>
    </row>
    <row r="6253" spans="12:13">
      <c r="L6253">
        <v>11424</v>
      </c>
      <c r="M6253">
        <f t="shared" si="108"/>
        <v>424</v>
      </c>
    </row>
    <row r="6254" spans="12:13">
      <c r="L6254">
        <v>11368</v>
      </c>
      <c r="M6254">
        <f t="shared" si="108"/>
        <v>368</v>
      </c>
    </row>
    <row r="6255" spans="12:13">
      <c r="L6255">
        <v>11476</v>
      </c>
      <c r="M6255">
        <f t="shared" si="108"/>
        <v>476</v>
      </c>
    </row>
    <row r="6256" spans="12:13">
      <c r="L6256">
        <v>11392</v>
      </c>
      <c r="M6256">
        <f t="shared" si="108"/>
        <v>392</v>
      </c>
    </row>
    <row r="6257" spans="12:13">
      <c r="L6257">
        <v>11444</v>
      </c>
      <c r="M6257">
        <f t="shared" si="108"/>
        <v>444</v>
      </c>
    </row>
    <row r="6258" spans="12:13">
      <c r="L6258">
        <v>11404</v>
      </c>
      <c r="M6258">
        <f t="shared" si="108"/>
        <v>404</v>
      </c>
    </row>
    <row r="6259" spans="12:13">
      <c r="L6259">
        <v>11444</v>
      </c>
      <c r="M6259">
        <f t="shared" si="108"/>
        <v>444</v>
      </c>
    </row>
    <row r="6260" spans="12:13">
      <c r="L6260">
        <v>11392</v>
      </c>
      <c r="M6260">
        <f t="shared" si="108"/>
        <v>392</v>
      </c>
    </row>
    <row r="6261" spans="12:13">
      <c r="L6261">
        <v>11472</v>
      </c>
      <c r="M6261">
        <f t="shared" si="108"/>
        <v>472</v>
      </c>
    </row>
    <row r="6262" spans="12:13">
      <c r="L6262">
        <v>11408</v>
      </c>
      <c r="M6262">
        <f t="shared" si="108"/>
        <v>408</v>
      </c>
    </row>
    <row r="6263" spans="12:13">
      <c r="L6263">
        <v>11432</v>
      </c>
      <c r="M6263">
        <f t="shared" si="108"/>
        <v>432</v>
      </c>
    </row>
    <row r="6264" spans="12:13">
      <c r="L6264">
        <v>11404</v>
      </c>
      <c r="M6264">
        <f t="shared" si="108"/>
        <v>404</v>
      </c>
    </row>
    <row r="6265" spans="12:13">
      <c r="L6265">
        <v>11420</v>
      </c>
      <c r="M6265">
        <f t="shared" si="108"/>
        <v>420</v>
      </c>
    </row>
    <row r="6266" spans="12:13">
      <c r="L6266">
        <v>11404</v>
      </c>
      <c r="M6266">
        <f t="shared" si="108"/>
        <v>404</v>
      </c>
    </row>
    <row r="6267" spans="12:13">
      <c r="L6267">
        <v>11456</v>
      </c>
      <c r="M6267">
        <f t="shared" ref="M6267:M6330" si="109">L6267-11000</f>
        <v>456</v>
      </c>
    </row>
    <row r="6268" spans="12:13">
      <c r="L6268">
        <v>11360</v>
      </c>
      <c r="M6268">
        <f t="shared" si="109"/>
        <v>360</v>
      </c>
    </row>
    <row r="6269" spans="12:13">
      <c r="L6269">
        <v>11452</v>
      </c>
      <c r="M6269">
        <f t="shared" si="109"/>
        <v>452</v>
      </c>
    </row>
    <row r="6270" spans="12:13">
      <c r="L6270">
        <v>11376</v>
      </c>
      <c r="M6270">
        <f t="shared" si="109"/>
        <v>376</v>
      </c>
    </row>
    <row r="6271" spans="12:13">
      <c r="L6271">
        <v>11440</v>
      </c>
      <c r="M6271">
        <f t="shared" si="109"/>
        <v>440</v>
      </c>
    </row>
    <row r="6272" spans="12:13">
      <c r="L6272">
        <v>11408</v>
      </c>
      <c r="M6272">
        <f t="shared" si="109"/>
        <v>408</v>
      </c>
    </row>
    <row r="6273" spans="12:13">
      <c r="L6273">
        <v>11452</v>
      </c>
      <c r="M6273">
        <f t="shared" si="109"/>
        <v>452</v>
      </c>
    </row>
    <row r="6274" spans="12:13">
      <c r="L6274">
        <v>11380</v>
      </c>
      <c r="M6274">
        <f t="shared" si="109"/>
        <v>380</v>
      </c>
    </row>
    <row r="6275" spans="12:13">
      <c r="L6275">
        <v>11436</v>
      </c>
      <c r="M6275">
        <f t="shared" si="109"/>
        <v>436</v>
      </c>
    </row>
    <row r="6276" spans="12:13">
      <c r="L6276">
        <v>11400</v>
      </c>
      <c r="M6276">
        <f t="shared" si="109"/>
        <v>400</v>
      </c>
    </row>
    <row r="6277" spans="12:13">
      <c r="L6277">
        <v>11416</v>
      </c>
      <c r="M6277">
        <f t="shared" si="109"/>
        <v>416</v>
      </c>
    </row>
    <row r="6278" spans="12:13">
      <c r="L6278">
        <v>11380</v>
      </c>
      <c r="M6278">
        <f t="shared" si="109"/>
        <v>380</v>
      </c>
    </row>
    <row r="6279" spans="12:13">
      <c r="L6279">
        <v>11432</v>
      </c>
      <c r="M6279">
        <f t="shared" si="109"/>
        <v>432</v>
      </c>
    </row>
    <row r="6280" spans="12:13">
      <c r="L6280">
        <v>11376</v>
      </c>
      <c r="M6280">
        <f t="shared" si="109"/>
        <v>376</v>
      </c>
    </row>
    <row r="6281" spans="12:13">
      <c r="L6281">
        <v>11448</v>
      </c>
      <c r="M6281">
        <f t="shared" si="109"/>
        <v>448</v>
      </c>
    </row>
    <row r="6282" spans="12:13">
      <c r="L6282">
        <v>11384</v>
      </c>
      <c r="M6282">
        <f t="shared" si="109"/>
        <v>384</v>
      </c>
    </row>
    <row r="6283" spans="12:13">
      <c r="L6283">
        <v>11452</v>
      </c>
      <c r="M6283">
        <f t="shared" si="109"/>
        <v>452</v>
      </c>
    </row>
    <row r="6284" spans="12:13">
      <c r="L6284">
        <v>11424</v>
      </c>
      <c r="M6284">
        <f t="shared" si="109"/>
        <v>424</v>
      </c>
    </row>
    <row r="6285" spans="12:13">
      <c r="L6285">
        <v>11444</v>
      </c>
      <c r="M6285">
        <f t="shared" si="109"/>
        <v>444</v>
      </c>
    </row>
    <row r="6286" spans="12:13">
      <c r="L6286">
        <v>11380</v>
      </c>
      <c r="M6286">
        <f t="shared" si="109"/>
        <v>380</v>
      </c>
    </row>
    <row r="6287" spans="12:13">
      <c r="L6287">
        <v>11452</v>
      </c>
      <c r="M6287">
        <f t="shared" si="109"/>
        <v>452</v>
      </c>
    </row>
    <row r="6288" spans="12:13">
      <c r="L6288">
        <v>11388</v>
      </c>
      <c r="M6288">
        <f t="shared" si="109"/>
        <v>388</v>
      </c>
    </row>
    <row r="6289" spans="12:13">
      <c r="L6289">
        <v>11424</v>
      </c>
      <c r="M6289">
        <f t="shared" si="109"/>
        <v>424</v>
      </c>
    </row>
    <row r="6290" spans="12:13">
      <c r="L6290">
        <v>11360</v>
      </c>
      <c r="M6290">
        <f t="shared" si="109"/>
        <v>360</v>
      </c>
    </row>
    <row r="6291" spans="12:13">
      <c r="L6291">
        <v>11448</v>
      </c>
      <c r="M6291">
        <f t="shared" si="109"/>
        <v>448</v>
      </c>
    </row>
    <row r="6292" spans="12:13">
      <c r="L6292">
        <v>11372</v>
      </c>
      <c r="M6292">
        <f t="shared" si="109"/>
        <v>372</v>
      </c>
    </row>
    <row r="6293" spans="12:13">
      <c r="L6293">
        <v>11452</v>
      </c>
      <c r="M6293">
        <f t="shared" si="109"/>
        <v>452</v>
      </c>
    </row>
    <row r="6294" spans="12:13">
      <c r="L6294">
        <v>11412</v>
      </c>
      <c r="M6294">
        <f t="shared" si="109"/>
        <v>412</v>
      </c>
    </row>
    <row r="6295" spans="12:13">
      <c r="L6295">
        <v>11480</v>
      </c>
      <c r="M6295">
        <f t="shared" si="109"/>
        <v>480</v>
      </c>
    </row>
    <row r="6296" spans="12:13">
      <c r="L6296">
        <v>11384</v>
      </c>
      <c r="M6296">
        <f t="shared" si="109"/>
        <v>384</v>
      </c>
    </row>
    <row r="6297" spans="12:13">
      <c r="L6297">
        <v>11460</v>
      </c>
      <c r="M6297">
        <f t="shared" si="109"/>
        <v>460</v>
      </c>
    </row>
    <row r="6298" spans="12:13">
      <c r="L6298">
        <v>11384</v>
      </c>
      <c r="M6298">
        <f t="shared" si="109"/>
        <v>384</v>
      </c>
    </row>
    <row r="6299" spans="12:13">
      <c r="L6299">
        <v>11440</v>
      </c>
      <c r="M6299">
        <f t="shared" si="109"/>
        <v>440</v>
      </c>
    </row>
    <row r="6300" spans="12:13">
      <c r="L6300">
        <v>11392</v>
      </c>
      <c r="M6300">
        <f t="shared" si="109"/>
        <v>392</v>
      </c>
    </row>
    <row r="6301" spans="12:13">
      <c r="L6301">
        <v>11428</v>
      </c>
      <c r="M6301">
        <f t="shared" si="109"/>
        <v>428</v>
      </c>
    </row>
    <row r="6302" spans="12:13">
      <c r="L6302">
        <v>11424</v>
      </c>
      <c r="M6302">
        <f t="shared" si="109"/>
        <v>424</v>
      </c>
    </row>
    <row r="6303" spans="12:13">
      <c r="L6303">
        <v>11464</v>
      </c>
      <c r="M6303">
        <f t="shared" si="109"/>
        <v>464</v>
      </c>
    </row>
    <row r="6304" spans="12:13">
      <c r="L6304">
        <v>11400</v>
      </c>
      <c r="M6304">
        <f t="shared" si="109"/>
        <v>400</v>
      </c>
    </row>
    <row r="6305" spans="12:13">
      <c r="L6305">
        <v>11404</v>
      </c>
      <c r="M6305">
        <f t="shared" si="109"/>
        <v>404</v>
      </c>
    </row>
    <row r="6306" spans="12:13">
      <c r="L6306">
        <v>11384</v>
      </c>
      <c r="M6306">
        <f t="shared" si="109"/>
        <v>384</v>
      </c>
    </row>
    <row r="6307" spans="12:13">
      <c r="L6307">
        <v>11424</v>
      </c>
      <c r="M6307">
        <f t="shared" si="109"/>
        <v>424</v>
      </c>
    </row>
    <row r="6308" spans="12:13">
      <c r="L6308">
        <v>11360</v>
      </c>
      <c r="M6308">
        <f t="shared" si="109"/>
        <v>360</v>
      </c>
    </row>
    <row r="6309" spans="12:13">
      <c r="L6309">
        <v>11444</v>
      </c>
      <c r="M6309">
        <f t="shared" si="109"/>
        <v>444</v>
      </c>
    </row>
    <row r="6310" spans="12:13">
      <c r="L6310">
        <v>11392</v>
      </c>
      <c r="M6310">
        <f t="shared" si="109"/>
        <v>392</v>
      </c>
    </row>
    <row r="6311" spans="12:13">
      <c r="L6311">
        <v>11428</v>
      </c>
      <c r="M6311">
        <f t="shared" si="109"/>
        <v>428</v>
      </c>
    </row>
    <row r="6312" spans="12:13">
      <c r="L6312">
        <v>11412</v>
      </c>
      <c r="M6312">
        <f t="shared" si="109"/>
        <v>412</v>
      </c>
    </row>
    <row r="6313" spans="12:13">
      <c r="L6313">
        <v>11464</v>
      </c>
      <c r="M6313">
        <f t="shared" si="109"/>
        <v>464</v>
      </c>
    </row>
    <row r="6314" spans="12:13">
      <c r="L6314">
        <v>11432</v>
      </c>
      <c r="M6314">
        <f t="shared" si="109"/>
        <v>432</v>
      </c>
    </row>
    <row r="6315" spans="12:13">
      <c r="L6315">
        <v>11444</v>
      </c>
      <c r="M6315">
        <f t="shared" si="109"/>
        <v>444</v>
      </c>
    </row>
    <row r="6316" spans="12:13">
      <c r="L6316">
        <v>11360</v>
      </c>
      <c r="M6316">
        <f t="shared" si="109"/>
        <v>360</v>
      </c>
    </row>
    <row r="6317" spans="12:13">
      <c r="L6317">
        <v>11424</v>
      </c>
      <c r="M6317">
        <f t="shared" si="109"/>
        <v>424</v>
      </c>
    </row>
    <row r="6318" spans="12:13">
      <c r="L6318">
        <v>11396</v>
      </c>
      <c r="M6318">
        <f t="shared" si="109"/>
        <v>396</v>
      </c>
    </row>
    <row r="6319" spans="12:13">
      <c r="L6319">
        <v>11420</v>
      </c>
      <c r="M6319">
        <f t="shared" si="109"/>
        <v>420</v>
      </c>
    </row>
    <row r="6320" spans="12:13">
      <c r="L6320">
        <v>11356</v>
      </c>
      <c r="M6320">
        <f t="shared" si="109"/>
        <v>356</v>
      </c>
    </row>
    <row r="6321" spans="12:13">
      <c r="L6321">
        <v>11420</v>
      </c>
      <c r="M6321">
        <f t="shared" si="109"/>
        <v>420</v>
      </c>
    </row>
    <row r="6322" spans="12:13">
      <c r="L6322">
        <v>11372</v>
      </c>
      <c r="M6322">
        <f t="shared" si="109"/>
        <v>372</v>
      </c>
    </row>
    <row r="6323" spans="12:13">
      <c r="L6323">
        <v>11436</v>
      </c>
      <c r="M6323">
        <f t="shared" si="109"/>
        <v>436</v>
      </c>
    </row>
    <row r="6324" spans="12:13">
      <c r="L6324">
        <v>11412</v>
      </c>
      <c r="M6324">
        <f t="shared" si="109"/>
        <v>412</v>
      </c>
    </row>
    <row r="6325" spans="12:13">
      <c r="L6325">
        <v>11424</v>
      </c>
      <c r="M6325">
        <f t="shared" si="109"/>
        <v>424</v>
      </c>
    </row>
    <row r="6326" spans="12:13">
      <c r="L6326">
        <v>11352</v>
      </c>
      <c r="M6326">
        <f t="shared" si="109"/>
        <v>352</v>
      </c>
    </row>
    <row r="6327" spans="12:13">
      <c r="L6327">
        <v>11464</v>
      </c>
      <c r="M6327">
        <f t="shared" si="109"/>
        <v>464</v>
      </c>
    </row>
    <row r="6328" spans="12:13">
      <c r="L6328">
        <v>11404</v>
      </c>
      <c r="M6328">
        <f t="shared" si="109"/>
        <v>404</v>
      </c>
    </row>
    <row r="6329" spans="12:13">
      <c r="L6329">
        <v>11436</v>
      </c>
      <c r="M6329">
        <f t="shared" si="109"/>
        <v>436</v>
      </c>
    </row>
    <row r="6330" spans="12:13">
      <c r="L6330">
        <v>11392</v>
      </c>
      <c r="M6330">
        <f t="shared" si="109"/>
        <v>392</v>
      </c>
    </row>
    <row r="6331" spans="12:13">
      <c r="L6331">
        <v>11444</v>
      </c>
      <c r="M6331">
        <f t="shared" ref="M6331:M6394" si="110">L6331-11000</f>
        <v>444</v>
      </c>
    </row>
    <row r="6332" spans="12:13">
      <c r="L6332">
        <v>11356</v>
      </c>
      <c r="M6332">
        <f t="shared" si="110"/>
        <v>356</v>
      </c>
    </row>
    <row r="6333" spans="12:13">
      <c r="L6333">
        <v>11452</v>
      </c>
      <c r="M6333">
        <f t="shared" si="110"/>
        <v>452</v>
      </c>
    </row>
    <row r="6334" spans="12:13">
      <c r="L6334">
        <v>11392</v>
      </c>
      <c r="M6334">
        <f t="shared" si="110"/>
        <v>392</v>
      </c>
    </row>
    <row r="6335" spans="12:13">
      <c r="L6335">
        <v>11452</v>
      </c>
      <c r="M6335">
        <f t="shared" si="110"/>
        <v>452</v>
      </c>
    </row>
    <row r="6336" spans="12:13">
      <c r="L6336">
        <v>11400</v>
      </c>
      <c r="M6336">
        <f t="shared" si="110"/>
        <v>400</v>
      </c>
    </row>
    <row r="6337" spans="12:13">
      <c r="L6337">
        <v>11484</v>
      </c>
      <c r="M6337">
        <f t="shared" si="110"/>
        <v>484</v>
      </c>
    </row>
    <row r="6338" spans="12:13">
      <c r="L6338">
        <v>11376</v>
      </c>
      <c r="M6338">
        <f t="shared" si="110"/>
        <v>376</v>
      </c>
    </row>
    <row r="6339" spans="12:13">
      <c r="L6339">
        <v>11444</v>
      </c>
      <c r="M6339">
        <f t="shared" si="110"/>
        <v>444</v>
      </c>
    </row>
    <row r="6340" spans="12:13">
      <c r="L6340">
        <v>11368</v>
      </c>
      <c r="M6340">
        <f t="shared" si="110"/>
        <v>368</v>
      </c>
    </row>
    <row r="6341" spans="12:13">
      <c r="L6341">
        <v>11440</v>
      </c>
      <c r="M6341">
        <f t="shared" si="110"/>
        <v>440</v>
      </c>
    </row>
    <row r="6342" spans="12:13">
      <c r="L6342">
        <v>11420</v>
      </c>
      <c r="M6342">
        <f t="shared" si="110"/>
        <v>420</v>
      </c>
    </row>
    <row r="6343" spans="12:13">
      <c r="L6343">
        <v>11452</v>
      </c>
      <c r="M6343">
        <f t="shared" si="110"/>
        <v>452</v>
      </c>
    </row>
    <row r="6344" spans="12:13">
      <c r="L6344">
        <v>11400</v>
      </c>
      <c r="M6344">
        <f t="shared" si="110"/>
        <v>400</v>
      </c>
    </row>
    <row r="6345" spans="12:13">
      <c r="L6345">
        <v>11460</v>
      </c>
      <c r="M6345">
        <f t="shared" si="110"/>
        <v>460</v>
      </c>
    </row>
    <row r="6346" spans="12:13">
      <c r="L6346">
        <v>11360</v>
      </c>
      <c r="M6346">
        <f t="shared" si="110"/>
        <v>360</v>
      </c>
    </row>
    <row r="6347" spans="12:13">
      <c r="L6347">
        <v>11464</v>
      </c>
      <c r="M6347">
        <f t="shared" si="110"/>
        <v>464</v>
      </c>
    </row>
    <row r="6348" spans="12:13">
      <c r="L6348">
        <v>11388</v>
      </c>
      <c r="M6348">
        <f t="shared" si="110"/>
        <v>388</v>
      </c>
    </row>
    <row r="6349" spans="12:13">
      <c r="L6349">
        <v>11420</v>
      </c>
      <c r="M6349">
        <f t="shared" si="110"/>
        <v>420</v>
      </c>
    </row>
    <row r="6350" spans="12:13">
      <c r="L6350">
        <v>11368</v>
      </c>
      <c r="M6350">
        <f t="shared" si="110"/>
        <v>368</v>
      </c>
    </row>
    <row r="6351" spans="12:13">
      <c r="L6351">
        <v>11408</v>
      </c>
      <c r="M6351">
        <f t="shared" si="110"/>
        <v>408</v>
      </c>
    </row>
    <row r="6352" spans="12:13">
      <c r="L6352">
        <v>11432</v>
      </c>
      <c r="M6352">
        <f t="shared" si="110"/>
        <v>432</v>
      </c>
    </row>
    <row r="6353" spans="12:13">
      <c r="L6353">
        <v>11460</v>
      </c>
      <c r="M6353">
        <f t="shared" si="110"/>
        <v>460</v>
      </c>
    </row>
    <row r="6354" spans="12:13">
      <c r="L6354">
        <v>11376</v>
      </c>
      <c r="M6354">
        <f t="shared" si="110"/>
        <v>376</v>
      </c>
    </row>
    <row r="6355" spans="12:13">
      <c r="L6355">
        <v>11456</v>
      </c>
      <c r="M6355">
        <f t="shared" si="110"/>
        <v>456</v>
      </c>
    </row>
    <row r="6356" spans="12:13">
      <c r="L6356">
        <v>11420</v>
      </c>
      <c r="M6356">
        <f t="shared" si="110"/>
        <v>420</v>
      </c>
    </row>
    <row r="6357" spans="12:13">
      <c r="L6357">
        <v>11440</v>
      </c>
      <c r="M6357">
        <f t="shared" si="110"/>
        <v>440</v>
      </c>
    </row>
    <row r="6358" spans="12:13">
      <c r="L6358">
        <v>11360</v>
      </c>
      <c r="M6358">
        <f t="shared" si="110"/>
        <v>360</v>
      </c>
    </row>
    <row r="6359" spans="12:13">
      <c r="L6359">
        <v>11420</v>
      </c>
      <c r="M6359">
        <f t="shared" si="110"/>
        <v>420</v>
      </c>
    </row>
    <row r="6360" spans="12:13">
      <c r="L6360">
        <v>11408</v>
      </c>
      <c r="M6360">
        <f t="shared" si="110"/>
        <v>408</v>
      </c>
    </row>
    <row r="6361" spans="12:13">
      <c r="L6361">
        <v>11424</v>
      </c>
      <c r="M6361">
        <f t="shared" si="110"/>
        <v>424</v>
      </c>
    </row>
    <row r="6362" spans="12:13">
      <c r="L6362">
        <v>11352</v>
      </c>
      <c r="M6362">
        <f t="shared" si="110"/>
        <v>352</v>
      </c>
    </row>
    <row r="6363" spans="12:13">
      <c r="L6363">
        <v>11436</v>
      </c>
      <c r="M6363">
        <f t="shared" si="110"/>
        <v>436</v>
      </c>
    </row>
    <row r="6364" spans="12:13">
      <c r="L6364">
        <v>11380</v>
      </c>
      <c r="M6364">
        <f t="shared" si="110"/>
        <v>380</v>
      </c>
    </row>
    <row r="6365" spans="12:13">
      <c r="L6365">
        <v>11420</v>
      </c>
      <c r="M6365">
        <f t="shared" si="110"/>
        <v>420</v>
      </c>
    </row>
    <row r="6366" spans="12:13">
      <c r="L6366">
        <v>11368</v>
      </c>
      <c r="M6366">
        <f t="shared" si="110"/>
        <v>368</v>
      </c>
    </row>
    <row r="6367" spans="12:13">
      <c r="L6367">
        <v>11432</v>
      </c>
      <c r="M6367">
        <f t="shared" si="110"/>
        <v>432</v>
      </c>
    </row>
    <row r="6368" spans="12:13">
      <c r="L6368">
        <v>11360</v>
      </c>
      <c r="M6368">
        <f t="shared" si="110"/>
        <v>360</v>
      </c>
    </row>
    <row r="6369" spans="12:13">
      <c r="L6369">
        <v>11436</v>
      </c>
      <c r="M6369">
        <f t="shared" si="110"/>
        <v>436</v>
      </c>
    </row>
    <row r="6370" spans="12:13">
      <c r="L6370">
        <v>11408</v>
      </c>
      <c r="M6370">
        <f t="shared" si="110"/>
        <v>408</v>
      </c>
    </row>
    <row r="6371" spans="12:13">
      <c r="L6371">
        <v>11444</v>
      </c>
      <c r="M6371">
        <f t="shared" si="110"/>
        <v>444</v>
      </c>
    </row>
    <row r="6372" spans="12:13">
      <c r="L6372">
        <v>11368</v>
      </c>
      <c r="M6372">
        <f t="shared" si="110"/>
        <v>368</v>
      </c>
    </row>
    <row r="6373" spans="12:13">
      <c r="L6373">
        <v>11396</v>
      </c>
      <c r="M6373">
        <f t="shared" si="110"/>
        <v>396</v>
      </c>
    </row>
    <row r="6374" spans="12:13">
      <c r="L6374">
        <v>11336</v>
      </c>
      <c r="M6374">
        <f t="shared" si="110"/>
        <v>336</v>
      </c>
    </row>
    <row r="6375" spans="12:13">
      <c r="L6375">
        <v>11456</v>
      </c>
      <c r="M6375">
        <f t="shared" si="110"/>
        <v>456</v>
      </c>
    </row>
    <row r="6376" spans="12:13">
      <c r="L6376">
        <v>11372</v>
      </c>
      <c r="M6376">
        <f t="shared" si="110"/>
        <v>372</v>
      </c>
    </row>
    <row r="6377" spans="12:13">
      <c r="L6377">
        <v>11404</v>
      </c>
      <c r="M6377">
        <f t="shared" si="110"/>
        <v>404</v>
      </c>
    </row>
    <row r="6378" spans="12:13">
      <c r="L6378">
        <v>11384</v>
      </c>
      <c r="M6378">
        <f t="shared" si="110"/>
        <v>384</v>
      </c>
    </row>
    <row r="6379" spans="12:13">
      <c r="L6379">
        <v>11452</v>
      </c>
      <c r="M6379">
        <f t="shared" si="110"/>
        <v>452</v>
      </c>
    </row>
    <row r="6380" spans="12:13">
      <c r="L6380">
        <v>11340</v>
      </c>
      <c r="M6380">
        <f t="shared" si="110"/>
        <v>340</v>
      </c>
    </row>
    <row r="6381" spans="12:13">
      <c r="L6381">
        <v>11444</v>
      </c>
      <c r="M6381">
        <f t="shared" si="110"/>
        <v>444</v>
      </c>
    </row>
    <row r="6382" spans="12:13">
      <c r="L6382">
        <v>11400</v>
      </c>
      <c r="M6382">
        <f t="shared" si="110"/>
        <v>400</v>
      </c>
    </row>
    <row r="6383" spans="12:13">
      <c r="L6383">
        <v>11416</v>
      </c>
      <c r="M6383">
        <f t="shared" si="110"/>
        <v>416</v>
      </c>
    </row>
    <row r="6384" spans="12:13">
      <c r="L6384">
        <v>11388</v>
      </c>
      <c r="M6384">
        <f t="shared" si="110"/>
        <v>388</v>
      </c>
    </row>
    <row r="6385" spans="12:13">
      <c r="L6385">
        <v>11436</v>
      </c>
      <c r="M6385">
        <f t="shared" si="110"/>
        <v>436</v>
      </c>
    </row>
    <row r="6386" spans="12:13">
      <c r="L6386">
        <v>11404</v>
      </c>
      <c r="M6386">
        <f t="shared" si="110"/>
        <v>404</v>
      </c>
    </row>
    <row r="6387" spans="12:13">
      <c r="L6387">
        <v>11436</v>
      </c>
      <c r="M6387">
        <f t="shared" si="110"/>
        <v>436</v>
      </c>
    </row>
    <row r="6388" spans="12:13">
      <c r="L6388">
        <v>11416</v>
      </c>
      <c r="M6388">
        <f t="shared" si="110"/>
        <v>416</v>
      </c>
    </row>
    <row r="6389" spans="12:13">
      <c r="L6389">
        <v>11440</v>
      </c>
      <c r="M6389">
        <f t="shared" si="110"/>
        <v>440</v>
      </c>
    </row>
    <row r="6390" spans="12:13">
      <c r="L6390">
        <v>11348</v>
      </c>
      <c r="M6390">
        <f t="shared" si="110"/>
        <v>348</v>
      </c>
    </row>
    <row r="6391" spans="12:13">
      <c r="L6391">
        <v>11436</v>
      </c>
      <c r="M6391">
        <f t="shared" si="110"/>
        <v>436</v>
      </c>
    </row>
    <row r="6392" spans="12:13">
      <c r="L6392">
        <v>11392</v>
      </c>
      <c r="M6392">
        <f t="shared" si="110"/>
        <v>392</v>
      </c>
    </row>
    <row r="6393" spans="12:13">
      <c r="L6393">
        <v>11440</v>
      </c>
      <c r="M6393">
        <f t="shared" si="110"/>
        <v>440</v>
      </c>
    </row>
    <row r="6394" spans="12:13">
      <c r="L6394">
        <v>11396</v>
      </c>
      <c r="M6394">
        <f t="shared" si="110"/>
        <v>396</v>
      </c>
    </row>
    <row r="6395" spans="12:13">
      <c r="L6395">
        <v>11456</v>
      </c>
      <c r="M6395">
        <f t="shared" ref="M6395:M6458" si="111">L6395-11000</f>
        <v>456</v>
      </c>
    </row>
    <row r="6396" spans="12:13">
      <c r="L6396">
        <v>11376</v>
      </c>
      <c r="M6396">
        <f t="shared" si="111"/>
        <v>376</v>
      </c>
    </row>
    <row r="6397" spans="12:13">
      <c r="L6397">
        <v>11416</v>
      </c>
      <c r="M6397">
        <f t="shared" si="111"/>
        <v>416</v>
      </c>
    </row>
    <row r="6398" spans="12:13">
      <c r="L6398">
        <v>11388</v>
      </c>
      <c r="M6398">
        <f t="shared" si="111"/>
        <v>388</v>
      </c>
    </row>
    <row r="6399" spans="12:13">
      <c r="L6399">
        <v>11424</v>
      </c>
      <c r="M6399">
        <f t="shared" si="111"/>
        <v>424</v>
      </c>
    </row>
    <row r="6400" spans="12:13">
      <c r="L6400">
        <v>11376</v>
      </c>
      <c r="M6400">
        <f t="shared" si="111"/>
        <v>376</v>
      </c>
    </row>
    <row r="6401" spans="12:13">
      <c r="L6401">
        <v>11416</v>
      </c>
      <c r="M6401">
        <f t="shared" si="111"/>
        <v>416</v>
      </c>
    </row>
    <row r="6402" spans="12:13">
      <c r="L6402">
        <v>11380</v>
      </c>
      <c r="M6402">
        <f t="shared" si="111"/>
        <v>380</v>
      </c>
    </row>
    <row r="6403" spans="12:13">
      <c r="L6403">
        <v>11416</v>
      </c>
      <c r="M6403">
        <f t="shared" si="111"/>
        <v>416</v>
      </c>
    </row>
    <row r="6404" spans="12:13">
      <c r="L6404">
        <v>11396</v>
      </c>
      <c r="M6404">
        <f t="shared" si="111"/>
        <v>396</v>
      </c>
    </row>
    <row r="6405" spans="12:13">
      <c r="L6405">
        <v>11448</v>
      </c>
      <c r="M6405">
        <f t="shared" si="111"/>
        <v>448</v>
      </c>
    </row>
    <row r="6406" spans="12:13">
      <c r="L6406">
        <v>11340</v>
      </c>
      <c r="M6406">
        <f t="shared" si="111"/>
        <v>340</v>
      </c>
    </row>
    <row r="6407" spans="12:13">
      <c r="L6407">
        <v>11416</v>
      </c>
      <c r="M6407">
        <f t="shared" si="111"/>
        <v>416</v>
      </c>
    </row>
    <row r="6408" spans="12:13">
      <c r="L6408">
        <v>11388</v>
      </c>
      <c r="M6408">
        <f t="shared" si="111"/>
        <v>388</v>
      </c>
    </row>
    <row r="6409" spans="12:13">
      <c r="L6409">
        <v>11436</v>
      </c>
      <c r="M6409">
        <f t="shared" si="111"/>
        <v>436</v>
      </c>
    </row>
    <row r="6410" spans="12:13">
      <c r="L6410">
        <v>11352</v>
      </c>
      <c r="M6410">
        <f t="shared" si="111"/>
        <v>352</v>
      </c>
    </row>
    <row r="6411" spans="12:13">
      <c r="L6411">
        <v>11412</v>
      </c>
      <c r="M6411">
        <f t="shared" si="111"/>
        <v>412</v>
      </c>
    </row>
    <row r="6412" spans="12:13">
      <c r="L6412">
        <v>11376</v>
      </c>
      <c r="M6412">
        <f t="shared" si="111"/>
        <v>376</v>
      </c>
    </row>
    <row r="6413" spans="12:13">
      <c r="L6413">
        <v>11432</v>
      </c>
      <c r="M6413">
        <f t="shared" si="111"/>
        <v>432</v>
      </c>
    </row>
    <row r="6414" spans="12:13">
      <c r="L6414">
        <v>11364</v>
      </c>
      <c r="M6414">
        <f t="shared" si="111"/>
        <v>364</v>
      </c>
    </row>
    <row r="6415" spans="12:13">
      <c r="L6415">
        <v>11428</v>
      </c>
      <c r="M6415">
        <f t="shared" si="111"/>
        <v>428</v>
      </c>
    </row>
    <row r="6416" spans="12:13">
      <c r="L6416">
        <v>11400</v>
      </c>
      <c r="M6416">
        <f t="shared" si="111"/>
        <v>400</v>
      </c>
    </row>
    <row r="6417" spans="12:13">
      <c r="L6417">
        <v>11448</v>
      </c>
      <c r="M6417">
        <f t="shared" si="111"/>
        <v>448</v>
      </c>
    </row>
    <row r="6418" spans="12:13">
      <c r="L6418">
        <v>11364</v>
      </c>
      <c r="M6418">
        <f t="shared" si="111"/>
        <v>364</v>
      </c>
    </row>
    <row r="6419" spans="12:13">
      <c r="L6419">
        <v>11404</v>
      </c>
      <c r="M6419">
        <f t="shared" si="111"/>
        <v>404</v>
      </c>
    </row>
    <row r="6420" spans="12:13">
      <c r="L6420">
        <v>11380</v>
      </c>
      <c r="M6420">
        <f t="shared" si="111"/>
        <v>380</v>
      </c>
    </row>
    <row r="6421" spans="12:13">
      <c r="L6421">
        <v>11444</v>
      </c>
      <c r="M6421">
        <f t="shared" si="111"/>
        <v>444</v>
      </c>
    </row>
    <row r="6422" spans="12:13">
      <c r="L6422">
        <v>11360</v>
      </c>
      <c r="M6422">
        <f t="shared" si="111"/>
        <v>360</v>
      </c>
    </row>
    <row r="6423" spans="12:13">
      <c r="L6423">
        <v>11472</v>
      </c>
      <c r="M6423">
        <f t="shared" si="111"/>
        <v>472</v>
      </c>
    </row>
    <row r="6424" spans="12:13">
      <c r="L6424">
        <v>11392</v>
      </c>
      <c r="M6424">
        <f t="shared" si="111"/>
        <v>392</v>
      </c>
    </row>
    <row r="6425" spans="12:13">
      <c r="L6425">
        <v>11460</v>
      </c>
      <c r="M6425">
        <f t="shared" si="111"/>
        <v>460</v>
      </c>
    </row>
    <row r="6426" spans="12:13">
      <c r="L6426">
        <v>11396</v>
      </c>
      <c r="M6426">
        <f t="shared" si="111"/>
        <v>396</v>
      </c>
    </row>
    <row r="6427" spans="12:13">
      <c r="L6427">
        <v>11460</v>
      </c>
      <c r="M6427">
        <f t="shared" si="111"/>
        <v>460</v>
      </c>
    </row>
    <row r="6428" spans="12:13">
      <c r="L6428">
        <v>11332</v>
      </c>
      <c r="M6428">
        <f t="shared" si="111"/>
        <v>332</v>
      </c>
    </row>
    <row r="6429" spans="12:13">
      <c r="L6429">
        <v>11448</v>
      </c>
      <c r="M6429">
        <f t="shared" si="111"/>
        <v>448</v>
      </c>
    </row>
    <row r="6430" spans="12:13">
      <c r="L6430">
        <v>11368</v>
      </c>
      <c r="M6430">
        <f t="shared" si="111"/>
        <v>368</v>
      </c>
    </row>
    <row r="6431" spans="12:13">
      <c r="L6431">
        <v>11424</v>
      </c>
      <c r="M6431">
        <f t="shared" si="111"/>
        <v>424</v>
      </c>
    </row>
    <row r="6432" spans="12:13">
      <c r="L6432">
        <v>11388</v>
      </c>
      <c r="M6432">
        <f t="shared" si="111"/>
        <v>388</v>
      </c>
    </row>
    <row r="6433" spans="12:13">
      <c r="L6433">
        <v>11448</v>
      </c>
      <c r="M6433">
        <f t="shared" si="111"/>
        <v>448</v>
      </c>
    </row>
    <row r="6434" spans="12:13">
      <c r="L6434">
        <v>11408</v>
      </c>
      <c r="M6434">
        <f t="shared" si="111"/>
        <v>408</v>
      </c>
    </row>
    <row r="6435" spans="12:13">
      <c r="L6435">
        <v>11404</v>
      </c>
      <c r="M6435">
        <f t="shared" si="111"/>
        <v>404</v>
      </c>
    </row>
    <row r="6436" spans="12:13">
      <c r="L6436">
        <v>11368</v>
      </c>
      <c r="M6436">
        <f t="shared" si="111"/>
        <v>368</v>
      </c>
    </row>
    <row r="6437" spans="12:13">
      <c r="L6437">
        <v>11436</v>
      </c>
      <c r="M6437">
        <f t="shared" si="111"/>
        <v>436</v>
      </c>
    </row>
    <row r="6438" spans="12:13">
      <c r="L6438">
        <v>11348</v>
      </c>
      <c r="M6438">
        <f t="shared" si="111"/>
        <v>348</v>
      </c>
    </row>
    <row r="6439" spans="12:13">
      <c r="L6439">
        <v>11440</v>
      </c>
      <c r="M6439">
        <f t="shared" si="111"/>
        <v>440</v>
      </c>
    </row>
    <row r="6440" spans="12:13">
      <c r="L6440">
        <v>11376</v>
      </c>
      <c r="M6440">
        <f t="shared" si="111"/>
        <v>376</v>
      </c>
    </row>
    <row r="6441" spans="12:13">
      <c r="L6441">
        <v>11428</v>
      </c>
      <c r="M6441">
        <f t="shared" si="111"/>
        <v>428</v>
      </c>
    </row>
    <row r="6442" spans="12:13">
      <c r="L6442">
        <v>11368</v>
      </c>
      <c r="M6442">
        <f t="shared" si="111"/>
        <v>368</v>
      </c>
    </row>
    <row r="6443" spans="12:13">
      <c r="L6443">
        <v>11404</v>
      </c>
      <c r="M6443">
        <f t="shared" si="111"/>
        <v>404</v>
      </c>
    </row>
    <row r="6444" spans="12:13">
      <c r="L6444">
        <v>11416</v>
      </c>
      <c r="M6444">
        <f t="shared" si="111"/>
        <v>416</v>
      </c>
    </row>
    <row r="6445" spans="12:13">
      <c r="L6445">
        <v>11436</v>
      </c>
      <c r="M6445">
        <f t="shared" si="111"/>
        <v>436</v>
      </c>
    </row>
    <row r="6446" spans="12:13">
      <c r="L6446">
        <v>11356</v>
      </c>
      <c r="M6446">
        <f t="shared" si="111"/>
        <v>356</v>
      </c>
    </row>
    <row r="6447" spans="12:13">
      <c r="L6447">
        <v>11436</v>
      </c>
      <c r="M6447">
        <f t="shared" si="111"/>
        <v>436</v>
      </c>
    </row>
    <row r="6448" spans="12:13">
      <c r="L6448">
        <v>11404</v>
      </c>
      <c r="M6448">
        <f t="shared" si="111"/>
        <v>404</v>
      </c>
    </row>
    <row r="6449" spans="12:13">
      <c r="L6449">
        <v>11416</v>
      </c>
      <c r="M6449">
        <f t="shared" si="111"/>
        <v>416</v>
      </c>
    </row>
    <row r="6450" spans="12:13">
      <c r="L6450">
        <v>11376</v>
      </c>
      <c r="M6450">
        <f t="shared" si="111"/>
        <v>376</v>
      </c>
    </row>
    <row r="6451" spans="12:13">
      <c r="L6451">
        <v>11408</v>
      </c>
      <c r="M6451">
        <f t="shared" si="111"/>
        <v>408</v>
      </c>
    </row>
    <row r="6452" spans="12:13">
      <c r="L6452">
        <v>11392</v>
      </c>
      <c r="M6452">
        <f t="shared" si="111"/>
        <v>392</v>
      </c>
    </row>
    <row r="6453" spans="12:13">
      <c r="L6453">
        <v>11444</v>
      </c>
      <c r="M6453">
        <f t="shared" si="111"/>
        <v>444</v>
      </c>
    </row>
    <row r="6454" spans="12:13">
      <c r="L6454">
        <v>11384</v>
      </c>
      <c r="M6454">
        <f t="shared" si="111"/>
        <v>384</v>
      </c>
    </row>
    <row r="6455" spans="12:13">
      <c r="L6455">
        <v>11452</v>
      </c>
      <c r="M6455">
        <f t="shared" si="111"/>
        <v>452</v>
      </c>
    </row>
    <row r="6456" spans="12:13">
      <c r="L6456">
        <v>11356</v>
      </c>
      <c r="M6456">
        <f t="shared" si="111"/>
        <v>356</v>
      </c>
    </row>
    <row r="6457" spans="12:13">
      <c r="L6457">
        <v>11420</v>
      </c>
      <c r="M6457">
        <f t="shared" si="111"/>
        <v>420</v>
      </c>
    </row>
    <row r="6458" spans="12:13">
      <c r="L6458">
        <v>11392</v>
      </c>
      <c r="M6458">
        <f t="shared" si="111"/>
        <v>392</v>
      </c>
    </row>
    <row r="6459" spans="12:13">
      <c r="L6459">
        <v>11436</v>
      </c>
      <c r="M6459">
        <f t="shared" ref="M6459:M6522" si="112">L6459-11000</f>
        <v>436</v>
      </c>
    </row>
    <row r="6460" spans="12:13">
      <c r="L6460">
        <v>11380</v>
      </c>
      <c r="M6460">
        <f t="shared" si="112"/>
        <v>380</v>
      </c>
    </row>
    <row r="6461" spans="12:13">
      <c r="L6461">
        <v>11464</v>
      </c>
      <c r="M6461">
        <f t="shared" si="112"/>
        <v>464</v>
      </c>
    </row>
    <row r="6462" spans="12:13">
      <c r="L6462">
        <v>11352</v>
      </c>
      <c r="M6462">
        <f t="shared" si="112"/>
        <v>352</v>
      </c>
    </row>
    <row r="6463" spans="12:13">
      <c r="L6463">
        <v>11432</v>
      </c>
      <c r="M6463">
        <f t="shared" si="112"/>
        <v>432</v>
      </c>
    </row>
    <row r="6464" spans="12:13">
      <c r="L6464">
        <v>11380</v>
      </c>
      <c r="M6464">
        <f t="shared" si="112"/>
        <v>380</v>
      </c>
    </row>
    <row r="6465" spans="12:13">
      <c r="L6465">
        <v>11444</v>
      </c>
      <c r="M6465">
        <f t="shared" si="112"/>
        <v>444</v>
      </c>
    </row>
    <row r="6466" spans="12:13">
      <c r="L6466">
        <v>11348</v>
      </c>
      <c r="M6466">
        <f t="shared" si="112"/>
        <v>348</v>
      </c>
    </row>
    <row r="6467" spans="12:13">
      <c r="L6467">
        <v>11412</v>
      </c>
      <c r="M6467">
        <f t="shared" si="112"/>
        <v>412</v>
      </c>
    </row>
    <row r="6468" spans="12:13">
      <c r="L6468">
        <v>11356</v>
      </c>
      <c r="M6468">
        <f t="shared" si="112"/>
        <v>356</v>
      </c>
    </row>
    <row r="6469" spans="12:13">
      <c r="L6469">
        <v>11428</v>
      </c>
      <c r="M6469">
        <f t="shared" si="112"/>
        <v>428</v>
      </c>
    </row>
    <row r="6470" spans="12:13">
      <c r="L6470">
        <v>11360</v>
      </c>
      <c r="M6470">
        <f t="shared" si="112"/>
        <v>360</v>
      </c>
    </row>
    <row r="6471" spans="12:13">
      <c r="L6471">
        <v>11440</v>
      </c>
      <c r="M6471">
        <f t="shared" si="112"/>
        <v>440</v>
      </c>
    </row>
    <row r="6472" spans="12:13">
      <c r="L6472">
        <v>11396</v>
      </c>
      <c r="M6472">
        <f t="shared" si="112"/>
        <v>396</v>
      </c>
    </row>
    <row r="6473" spans="12:13">
      <c r="L6473">
        <v>11456</v>
      </c>
      <c r="M6473">
        <f t="shared" si="112"/>
        <v>456</v>
      </c>
    </row>
    <row r="6474" spans="12:13">
      <c r="L6474">
        <v>11376</v>
      </c>
      <c r="M6474">
        <f t="shared" si="112"/>
        <v>376</v>
      </c>
    </row>
    <row r="6475" spans="12:13">
      <c r="L6475">
        <v>11412</v>
      </c>
      <c r="M6475">
        <f t="shared" si="112"/>
        <v>412</v>
      </c>
    </row>
    <row r="6476" spans="12:13">
      <c r="L6476">
        <v>11368</v>
      </c>
      <c r="M6476">
        <f t="shared" si="112"/>
        <v>368</v>
      </c>
    </row>
    <row r="6477" spans="12:13">
      <c r="L6477">
        <v>11388</v>
      </c>
      <c r="M6477">
        <f t="shared" si="112"/>
        <v>388</v>
      </c>
    </row>
    <row r="6478" spans="12:13">
      <c r="L6478">
        <v>11360</v>
      </c>
      <c r="M6478">
        <f t="shared" si="112"/>
        <v>360</v>
      </c>
    </row>
    <row r="6479" spans="12:13">
      <c r="L6479">
        <v>11416</v>
      </c>
      <c r="M6479">
        <f t="shared" si="112"/>
        <v>416</v>
      </c>
    </row>
    <row r="6480" spans="12:13">
      <c r="L6480">
        <v>11396</v>
      </c>
      <c r="M6480">
        <f t="shared" si="112"/>
        <v>396</v>
      </c>
    </row>
    <row r="6481" spans="12:13">
      <c r="L6481">
        <v>11456</v>
      </c>
      <c r="M6481">
        <f t="shared" si="112"/>
        <v>456</v>
      </c>
    </row>
    <row r="6482" spans="12:13">
      <c r="L6482">
        <v>11372</v>
      </c>
      <c r="M6482">
        <f t="shared" si="112"/>
        <v>372</v>
      </c>
    </row>
    <row r="6483" spans="12:13">
      <c r="L6483">
        <v>11428</v>
      </c>
      <c r="M6483">
        <f t="shared" si="112"/>
        <v>428</v>
      </c>
    </row>
    <row r="6484" spans="12:13">
      <c r="L6484">
        <v>11364</v>
      </c>
      <c r="M6484">
        <f t="shared" si="112"/>
        <v>364</v>
      </c>
    </row>
    <row r="6485" spans="12:13">
      <c r="L6485">
        <v>11448</v>
      </c>
      <c r="M6485">
        <f t="shared" si="112"/>
        <v>448</v>
      </c>
    </row>
    <row r="6486" spans="12:13">
      <c r="L6486">
        <v>11376</v>
      </c>
      <c r="M6486">
        <f t="shared" si="112"/>
        <v>376</v>
      </c>
    </row>
    <row r="6487" spans="12:13">
      <c r="L6487">
        <v>11400</v>
      </c>
      <c r="M6487">
        <f t="shared" si="112"/>
        <v>400</v>
      </c>
    </row>
    <row r="6488" spans="12:13">
      <c r="L6488">
        <v>11404</v>
      </c>
      <c r="M6488">
        <f t="shared" si="112"/>
        <v>404</v>
      </c>
    </row>
    <row r="6489" spans="12:13">
      <c r="L6489">
        <v>11424</v>
      </c>
      <c r="M6489">
        <f t="shared" si="112"/>
        <v>424</v>
      </c>
    </row>
    <row r="6490" spans="12:13">
      <c r="L6490">
        <v>11364</v>
      </c>
      <c r="M6490">
        <f t="shared" si="112"/>
        <v>364</v>
      </c>
    </row>
    <row r="6491" spans="12:13">
      <c r="L6491">
        <v>11424</v>
      </c>
      <c r="M6491">
        <f t="shared" si="112"/>
        <v>424</v>
      </c>
    </row>
    <row r="6492" spans="12:13">
      <c r="L6492">
        <v>11364</v>
      </c>
      <c r="M6492">
        <f t="shared" si="112"/>
        <v>364</v>
      </c>
    </row>
    <row r="6493" spans="12:13">
      <c r="L6493">
        <v>11416</v>
      </c>
      <c r="M6493">
        <f t="shared" si="112"/>
        <v>416</v>
      </c>
    </row>
    <row r="6494" spans="12:13">
      <c r="L6494">
        <v>11368</v>
      </c>
      <c r="M6494">
        <f t="shared" si="112"/>
        <v>368</v>
      </c>
    </row>
    <row r="6495" spans="12:13">
      <c r="L6495">
        <v>11404</v>
      </c>
      <c r="M6495">
        <f t="shared" si="112"/>
        <v>404</v>
      </c>
    </row>
    <row r="6496" spans="12:13">
      <c r="L6496">
        <v>11376</v>
      </c>
      <c r="M6496">
        <f t="shared" si="112"/>
        <v>376</v>
      </c>
    </row>
    <row r="6497" spans="12:13">
      <c r="L6497">
        <v>11456</v>
      </c>
      <c r="M6497">
        <f t="shared" si="112"/>
        <v>456</v>
      </c>
    </row>
    <row r="6498" spans="12:13">
      <c r="L6498">
        <v>11364</v>
      </c>
      <c r="M6498">
        <f t="shared" si="112"/>
        <v>364</v>
      </c>
    </row>
    <row r="6499" spans="12:13">
      <c r="L6499">
        <v>11412</v>
      </c>
      <c r="M6499">
        <f t="shared" si="112"/>
        <v>412</v>
      </c>
    </row>
    <row r="6500" spans="12:13">
      <c r="L6500">
        <v>11348</v>
      </c>
      <c r="M6500">
        <f t="shared" si="112"/>
        <v>348</v>
      </c>
    </row>
    <row r="6501" spans="12:13">
      <c r="L6501">
        <v>11432</v>
      </c>
      <c r="M6501">
        <f t="shared" si="112"/>
        <v>432</v>
      </c>
    </row>
    <row r="6502" spans="12:13">
      <c r="L6502">
        <v>11352</v>
      </c>
      <c r="M6502">
        <f t="shared" si="112"/>
        <v>352</v>
      </c>
    </row>
    <row r="6503" spans="12:13">
      <c r="L6503">
        <v>11420</v>
      </c>
      <c r="M6503">
        <f t="shared" si="112"/>
        <v>420</v>
      </c>
    </row>
    <row r="6504" spans="12:13">
      <c r="L6504">
        <v>11376</v>
      </c>
      <c r="M6504">
        <f t="shared" si="112"/>
        <v>376</v>
      </c>
    </row>
    <row r="6505" spans="12:13">
      <c r="L6505">
        <v>11448</v>
      </c>
      <c r="M6505">
        <f t="shared" si="112"/>
        <v>448</v>
      </c>
    </row>
    <row r="6506" spans="12:13">
      <c r="L6506">
        <v>11376</v>
      </c>
      <c r="M6506">
        <f t="shared" si="112"/>
        <v>376</v>
      </c>
    </row>
    <row r="6507" spans="12:13">
      <c r="L6507">
        <v>11404</v>
      </c>
      <c r="M6507">
        <f t="shared" si="112"/>
        <v>404</v>
      </c>
    </row>
    <row r="6508" spans="12:13">
      <c r="L6508">
        <v>11392</v>
      </c>
      <c r="M6508">
        <f t="shared" si="112"/>
        <v>392</v>
      </c>
    </row>
    <row r="6509" spans="12:13">
      <c r="L6509">
        <v>11436</v>
      </c>
      <c r="M6509">
        <f t="shared" si="112"/>
        <v>436</v>
      </c>
    </row>
    <row r="6510" spans="12:13">
      <c r="L6510">
        <v>11400</v>
      </c>
      <c r="M6510">
        <f t="shared" si="112"/>
        <v>400</v>
      </c>
    </row>
    <row r="6511" spans="12:13">
      <c r="L6511">
        <v>11456</v>
      </c>
      <c r="M6511">
        <f t="shared" si="112"/>
        <v>456</v>
      </c>
    </row>
    <row r="6512" spans="12:13">
      <c r="L6512">
        <v>11344</v>
      </c>
      <c r="M6512">
        <f t="shared" si="112"/>
        <v>344</v>
      </c>
    </row>
    <row r="6513" spans="12:13">
      <c r="L6513">
        <v>11424</v>
      </c>
      <c r="M6513">
        <f t="shared" si="112"/>
        <v>424</v>
      </c>
    </row>
    <row r="6514" spans="12:13">
      <c r="L6514">
        <v>11368</v>
      </c>
      <c r="M6514">
        <f t="shared" si="112"/>
        <v>368</v>
      </c>
    </row>
    <row r="6515" spans="12:13">
      <c r="L6515">
        <v>11436</v>
      </c>
      <c r="M6515">
        <f t="shared" si="112"/>
        <v>436</v>
      </c>
    </row>
    <row r="6516" spans="12:13">
      <c r="L6516">
        <v>11408</v>
      </c>
      <c r="M6516">
        <f t="shared" si="112"/>
        <v>408</v>
      </c>
    </row>
    <row r="6517" spans="12:13">
      <c r="L6517">
        <v>11452</v>
      </c>
      <c r="M6517">
        <f t="shared" si="112"/>
        <v>452</v>
      </c>
    </row>
    <row r="6518" spans="12:13">
      <c r="L6518">
        <v>11356</v>
      </c>
      <c r="M6518">
        <f t="shared" si="112"/>
        <v>356</v>
      </c>
    </row>
    <row r="6519" spans="12:13">
      <c r="L6519">
        <v>11436</v>
      </c>
      <c r="M6519">
        <f t="shared" si="112"/>
        <v>436</v>
      </c>
    </row>
    <row r="6520" spans="12:13">
      <c r="L6520">
        <v>11420</v>
      </c>
      <c r="M6520">
        <f t="shared" si="112"/>
        <v>420</v>
      </c>
    </row>
    <row r="6521" spans="12:13">
      <c r="L6521">
        <v>11436</v>
      </c>
      <c r="M6521">
        <f t="shared" si="112"/>
        <v>436</v>
      </c>
    </row>
    <row r="6522" spans="12:13">
      <c r="L6522">
        <v>11372</v>
      </c>
      <c r="M6522">
        <f t="shared" si="112"/>
        <v>372</v>
      </c>
    </row>
    <row r="6523" spans="12:13">
      <c r="L6523">
        <v>11424</v>
      </c>
      <c r="M6523">
        <f t="shared" ref="M6523:M6586" si="113">L6523-11000</f>
        <v>424</v>
      </c>
    </row>
    <row r="6524" spans="12:13">
      <c r="L6524">
        <v>11396</v>
      </c>
      <c r="M6524">
        <f t="shared" si="113"/>
        <v>396</v>
      </c>
    </row>
    <row r="6525" spans="12:13">
      <c r="L6525">
        <v>11436</v>
      </c>
      <c r="M6525">
        <f t="shared" si="113"/>
        <v>436</v>
      </c>
    </row>
    <row r="6526" spans="12:13">
      <c r="L6526">
        <v>11352</v>
      </c>
      <c r="M6526">
        <f t="shared" si="113"/>
        <v>352</v>
      </c>
    </row>
    <row r="6527" spans="12:13">
      <c r="L6527">
        <v>11420</v>
      </c>
      <c r="M6527">
        <f t="shared" si="113"/>
        <v>420</v>
      </c>
    </row>
    <row r="6528" spans="12:13">
      <c r="L6528">
        <v>11376</v>
      </c>
      <c r="M6528">
        <f t="shared" si="113"/>
        <v>376</v>
      </c>
    </row>
    <row r="6529" spans="12:13">
      <c r="L6529">
        <v>11404</v>
      </c>
      <c r="M6529">
        <f t="shared" si="113"/>
        <v>404</v>
      </c>
    </row>
    <row r="6530" spans="12:13">
      <c r="L6530">
        <v>11412</v>
      </c>
      <c r="M6530">
        <f t="shared" si="113"/>
        <v>412</v>
      </c>
    </row>
    <row r="6531" spans="12:13">
      <c r="L6531">
        <v>11432</v>
      </c>
      <c r="M6531">
        <f t="shared" si="113"/>
        <v>432</v>
      </c>
    </row>
    <row r="6532" spans="12:13">
      <c r="L6532">
        <v>11352</v>
      </c>
      <c r="M6532">
        <f t="shared" si="113"/>
        <v>352</v>
      </c>
    </row>
    <row r="6533" spans="12:13">
      <c r="L6533">
        <v>11420</v>
      </c>
      <c r="M6533">
        <f t="shared" si="113"/>
        <v>420</v>
      </c>
    </row>
    <row r="6534" spans="12:13">
      <c r="L6534">
        <v>11348</v>
      </c>
      <c r="M6534">
        <f t="shared" si="113"/>
        <v>348</v>
      </c>
    </row>
    <row r="6535" spans="12:13">
      <c r="L6535">
        <v>11456</v>
      </c>
      <c r="M6535">
        <f t="shared" si="113"/>
        <v>456</v>
      </c>
    </row>
    <row r="6536" spans="12:13">
      <c r="L6536">
        <v>11364</v>
      </c>
      <c r="M6536">
        <f t="shared" si="113"/>
        <v>364</v>
      </c>
    </row>
    <row r="6537" spans="12:13">
      <c r="L6537" t="s">
        <v>745</v>
      </c>
      <c r="M6537" t="e">
        <f t="shared" si="113"/>
        <v>#VALUE!</v>
      </c>
    </row>
    <row r="6538" spans="12:13">
      <c r="M6538">
        <f t="shared" si="113"/>
        <v>-11000</v>
      </c>
    </row>
    <row r="6539" spans="12:13">
      <c r="L6539">
        <v>11412</v>
      </c>
      <c r="M6539">
        <f t="shared" si="113"/>
        <v>412</v>
      </c>
    </row>
    <row r="6540" spans="12:13">
      <c r="L6540">
        <v>11364</v>
      </c>
      <c r="M6540">
        <f t="shared" si="113"/>
        <v>364</v>
      </c>
    </row>
    <row r="6541" spans="12:13">
      <c r="L6541">
        <v>11420</v>
      </c>
      <c r="M6541">
        <f t="shared" si="113"/>
        <v>420</v>
      </c>
    </row>
    <row r="6542" spans="12:13">
      <c r="L6542">
        <v>11352</v>
      </c>
      <c r="M6542">
        <f t="shared" si="113"/>
        <v>352</v>
      </c>
    </row>
    <row r="6543" spans="12:13">
      <c r="L6543">
        <v>11416</v>
      </c>
      <c r="M6543">
        <f t="shared" si="113"/>
        <v>416</v>
      </c>
    </row>
    <row r="6544" spans="12:13">
      <c r="L6544">
        <v>11376</v>
      </c>
      <c r="M6544">
        <f t="shared" si="113"/>
        <v>376</v>
      </c>
    </row>
    <row r="6545" spans="12:13">
      <c r="L6545">
        <v>11420</v>
      </c>
      <c r="M6545">
        <f t="shared" si="113"/>
        <v>420</v>
      </c>
    </row>
    <row r="6546" spans="12:13">
      <c r="L6546">
        <v>11364</v>
      </c>
      <c r="M6546">
        <f t="shared" si="113"/>
        <v>364</v>
      </c>
    </row>
    <row r="6547" spans="12:13">
      <c r="L6547">
        <v>11420</v>
      </c>
      <c r="M6547">
        <f t="shared" si="113"/>
        <v>420</v>
      </c>
    </row>
    <row r="6548" spans="12:13">
      <c r="L6548">
        <v>11344</v>
      </c>
      <c r="M6548">
        <f t="shared" si="113"/>
        <v>344</v>
      </c>
    </row>
    <row r="6549" spans="12:13">
      <c r="L6549">
        <v>11424</v>
      </c>
      <c r="M6549">
        <f t="shared" si="113"/>
        <v>424</v>
      </c>
    </row>
    <row r="6550" spans="12:13">
      <c r="L6550">
        <v>11368</v>
      </c>
      <c r="M6550">
        <f t="shared" si="113"/>
        <v>368</v>
      </c>
    </row>
    <row r="6551" spans="12:13">
      <c r="L6551">
        <v>11448</v>
      </c>
      <c r="M6551">
        <f t="shared" si="113"/>
        <v>448</v>
      </c>
    </row>
    <row r="6552" spans="12:13">
      <c r="L6552">
        <v>11356</v>
      </c>
      <c r="M6552">
        <f t="shared" si="113"/>
        <v>356</v>
      </c>
    </row>
    <row r="6553" spans="12:13">
      <c r="L6553">
        <v>11376</v>
      </c>
      <c r="M6553">
        <f t="shared" si="113"/>
        <v>376</v>
      </c>
    </row>
    <row r="6554" spans="12:13">
      <c r="L6554">
        <v>11384</v>
      </c>
      <c r="M6554">
        <f t="shared" si="113"/>
        <v>384</v>
      </c>
    </row>
    <row r="6555" spans="12:13">
      <c r="L6555">
        <v>11384</v>
      </c>
      <c r="M6555">
        <f t="shared" si="113"/>
        <v>384</v>
      </c>
    </row>
    <row r="6556" spans="12:13">
      <c r="L6556">
        <v>11348</v>
      </c>
      <c r="M6556">
        <f t="shared" si="113"/>
        <v>348</v>
      </c>
    </row>
    <row r="6557" spans="12:13">
      <c r="L6557">
        <v>11420</v>
      </c>
      <c r="M6557">
        <f t="shared" si="113"/>
        <v>420</v>
      </c>
    </row>
    <row r="6558" spans="12:13">
      <c r="L6558">
        <v>11368</v>
      </c>
      <c r="M6558">
        <f t="shared" si="113"/>
        <v>368</v>
      </c>
    </row>
    <row r="6559" spans="12:13">
      <c r="L6559">
        <v>11424</v>
      </c>
      <c r="M6559">
        <f t="shared" si="113"/>
        <v>424</v>
      </c>
    </row>
    <row r="6560" spans="12:13">
      <c r="L6560">
        <v>11360</v>
      </c>
      <c r="M6560">
        <f t="shared" si="113"/>
        <v>360</v>
      </c>
    </row>
    <row r="6561" spans="12:13">
      <c r="L6561">
        <v>11436</v>
      </c>
      <c r="M6561">
        <f t="shared" si="113"/>
        <v>436</v>
      </c>
    </row>
    <row r="6562" spans="12:13">
      <c r="L6562">
        <v>11352</v>
      </c>
      <c r="M6562">
        <f t="shared" si="113"/>
        <v>352</v>
      </c>
    </row>
    <row r="6563" spans="12:13">
      <c r="L6563">
        <v>11368</v>
      </c>
      <c r="M6563">
        <f t="shared" si="113"/>
        <v>368</v>
      </c>
    </row>
    <row r="6564" spans="12:13">
      <c r="L6564">
        <v>11372</v>
      </c>
      <c r="M6564">
        <f t="shared" si="113"/>
        <v>372</v>
      </c>
    </row>
    <row r="6565" spans="12:13">
      <c r="L6565">
        <v>11404</v>
      </c>
      <c r="M6565">
        <f t="shared" si="113"/>
        <v>404</v>
      </c>
    </row>
    <row r="6566" spans="12:13">
      <c r="L6566">
        <v>11388</v>
      </c>
      <c r="M6566">
        <f t="shared" si="113"/>
        <v>388</v>
      </c>
    </row>
    <row r="6567" spans="12:13">
      <c r="L6567">
        <v>11448</v>
      </c>
      <c r="M6567">
        <f t="shared" si="113"/>
        <v>448</v>
      </c>
    </row>
    <row r="6568" spans="12:13">
      <c r="L6568">
        <v>11348</v>
      </c>
      <c r="M6568">
        <f t="shared" si="113"/>
        <v>348</v>
      </c>
    </row>
    <row r="6569" spans="12:13">
      <c r="L6569">
        <v>11408</v>
      </c>
      <c r="M6569">
        <f t="shared" si="113"/>
        <v>408</v>
      </c>
    </row>
    <row r="6570" spans="12:13">
      <c r="L6570">
        <v>11340</v>
      </c>
      <c r="M6570">
        <f t="shared" si="113"/>
        <v>340</v>
      </c>
    </row>
    <row r="6571" spans="12:13">
      <c r="L6571">
        <v>11420</v>
      </c>
      <c r="M6571">
        <f t="shared" si="113"/>
        <v>420</v>
      </c>
    </row>
    <row r="6572" spans="12:13">
      <c r="L6572">
        <v>11348</v>
      </c>
      <c r="M6572">
        <f t="shared" si="113"/>
        <v>348</v>
      </c>
    </row>
    <row r="6573" spans="12:13">
      <c r="L6573">
        <v>11408</v>
      </c>
      <c r="M6573">
        <f t="shared" si="113"/>
        <v>408</v>
      </c>
    </row>
    <row r="6574" spans="12:13">
      <c r="L6574">
        <v>11376</v>
      </c>
      <c r="M6574">
        <f t="shared" si="113"/>
        <v>376</v>
      </c>
    </row>
    <row r="6575" spans="12:13">
      <c r="L6575">
        <v>11368</v>
      </c>
      <c r="M6575">
        <f t="shared" si="113"/>
        <v>368</v>
      </c>
    </row>
    <row r="6576" spans="12:13">
      <c r="L6576">
        <v>11388</v>
      </c>
      <c r="M6576">
        <f t="shared" si="113"/>
        <v>388</v>
      </c>
    </row>
    <row r="6577" spans="12:13">
      <c r="L6577">
        <v>11392</v>
      </c>
      <c r="M6577">
        <f t="shared" si="113"/>
        <v>392</v>
      </c>
    </row>
    <row r="6578" spans="12:13">
      <c r="L6578">
        <v>11360</v>
      </c>
      <c r="M6578">
        <f t="shared" si="113"/>
        <v>360</v>
      </c>
    </row>
    <row r="6579" spans="12:13">
      <c r="L6579">
        <v>11408</v>
      </c>
      <c r="M6579">
        <f t="shared" si="113"/>
        <v>408</v>
      </c>
    </row>
    <row r="6580" spans="12:13">
      <c r="L6580">
        <v>11352</v>
      </c>
      <c r="M6580">
        <f t="shared" si="113"/>
        <v>352</v>
      </c>
    </row>
    <row r="6581" spans="12:13">
      <c r="L6581">
        <v>11428</v>
      </c>
      <c r="M6581">
        <f t="shared" si="113"/>
        <v>428</v>
      </c>
    </row>
    <row r="6582" spans="12:13">
      <c r="L6582">
        <v>11328</v>
      </c>
      <c r="M6582">
        <f t="shared" si="113"/>
        <v>328</v>
      </c>
    </row>
    <row r="6583" spans="12:13">
      <c r="L6583">
        <v>11420</v>
      </c>
      <c r="M6583">
        <f t="shared" si="113"/>
        <v>420</v>
      </c>
    </row>
    <row r="6584" spans="12:13">
      <c r="L6584">
        <v>11368</v>
      </c>
      <c r="M6584">
        <f t="shared" si="113"/>
        <v>368</v>
      </c>
    </row>
    <row r="6585" spans="12:13">
      <c r="L6585">
        <v>11404</v>
      </c>
      <c r="M6585">
        <f t="shared" si="113"/>
        <v>404</v>
      </c>
    </row>
    <row r="6586" spans="12:13">
      <c r="L6586">
        <v>11364</v>
      </c>
      <c r="M6586">
        <f t="shared" si="113"/>
        <v>364</v>
      </c>
    </row>
    <row r="6587" spans="12:13">
      <c r="L6587">
        <v>11392</v>
      </c>
      <c r="M6587">
        <f t="shared" ref="M6587:M6650" si="114">L6587-11000</f>
        <v>392</v>
      </c>
    </row>
    <row r="6588" spans="12:13">
      <c r="L6588">
        <v>11360</v>
      </c>
      <c r="M6588">
        <f t="shared" si="114"/>
        <v>360</v>
      </c>
    </row>
    <row r="6589" spans="12:13">
      <c r="L6589">
        <v>11420</v>
      </c>
      <c r="M6589">
        <f t="shared" si="114"/>
        <v>420</v>
      </c>
    </row>
    <row r="6590" spans="12:13">
      <c r="L6590">
        <v>11344</v>
      </c>
      <c r="M6590">
        <f t="shared" si="114"/>
        <v>344</v>
      </c>
    </row>
    <row r="6591" spans="12:13">
      <c r="L6591">
        <v>11416</v>
      </c>
      <c r="M6591">
        <f t="shared" si="114"/>
        <v>416</v>
      </c>
    </row>
    <row r="6592" spans="12:13">
      <c r="L6592">
        <v>11372</v>
      </c>
      <c r="M6592">
        <f t="shared" si="114"/>
        <v>372</v>
      </c>
    </row>
    <row r="6593" spans="12:13">
      <c r="L6593">
        <v>11404</v>
      </c>
      <c r="M6593">
        <f t="shared" si="114"/>
        <v>404</v>
      </c>
    </row>
    <row r="6594" spans="12:13">
      <c r="L6594">
        <v>11368</v>
      </c>
      <c r="M6594">
        <f t="shared" si="114"/>
        <v>368</v>
      </c>
    </row>
    <row r="6595" spans="12:13">
      <c r="L6595">
        <v>11416</v>
      </c>
      <c r="M6595">
        <f t="shared" si="114"/>
        <v>416</v>
      </c>
    </row>
    <row r="6596" spans="12:13">
      <c r="L6596">
        <v>11384</v>
      </c>
      <c r="M6596">
        <f t="shared" si="114"/>
        <v>384</v>
      </c>
    </row>
    <row r="6597" spans="12:13">
      <c r="L6597">
        <v>11412</v>
      </c>
      <c r="M6597">
        <f t="shared" si="114"/>
        <v>412</v>
      </c>
    </row>
    <row r="6598" spans="12:13">
      <c r="L6598">
        <v>11364</v>
      </c>
      <c r="M6598">
        <f t="shared" si="114"/>
        <v>364</v>
      </c>
    </row>
    <row r="6599" spans="12:13">
      <c r="L6599">
        <v>11432</v>
      </c>
      <c r="M6599">
        <f t="shared" si="114"/>
        <v>432</v>
      </c>
    </row>
    <row r="6600" spans="12:13">
      <c r="L6600">
        <v>11380</v>
      </c>
      <c r="M6600">
        <f t="shared" si="114"/>
        <v>380</v>
      </c>
    </row>
    <row r="6601" spans="12:13">
      <c r="L6601">
        <v>11420</v>
      </c>
      <c r="M6601">
        <f t="shared" si="114"/>
        <v>420</v>
      </c>
    </row>
    <row r="6602" spans="12:13">
      <c r="L6602">
        <v>11368</v>
      </c>
      <c r="M6602">
        <f t="shared" si="114"/>
        <v>368</v>
      </c>
    </row>
    <row r="6603" spans="12:13">
      <c r="L6603">
        <v>11424</v>
      </c>
      <c r="M6603">
        <f t="shared" si="114"/>
        <v>424</v>
      </c>
    </row>
    <row r="6604" spans="12:13">
      <c r="L6604">
        <v>11340</v>
      </c>
      <c r="M6604">
        <f t="shared" si="114"/>
        <v>340</v>
      </c>
    </row>
    <row r="6605" spans="12:13">
      <c r="L6605">
        <v>11376</v>
      </c>
      <c r="M6605">
        <f t="shared" si="114"/>
        <v>376</v>
      </c>
    </row>
    <row r="6606" spans="12:13">
      <c r="L6606">
        <v>11372</v>
      </c>
      <c r="M6606">
        <f t="shared" si="114"/>
        <v>372</v>
      </c>
    </row>
    <row r="6607" spans="12:13">
      <c r="L6607">
        <v>11420</v>
      </c>
      <c r="M6607">
        <f t="shared" si="114"/>
        <v>420</v>
      </c>
    </row>
    <row r="6608" spans="12:13">
      <c r="L6608">
        <v>11376</v>
      </c>
      <c r="M6608">
        <f t="shared" si="114"/>
        <v>376</v>
      </c>
    </row>
    <row r="6609" spans="12:13">
      <c r="L6609">
        <v>11380</v>
      </c>
      <c r="M6609">
        <f t="shared" si="114"/>
        <v>380</v>
      </c>
    </row>
    <row r="6610" spans="12:13">
      <c r="L6610">
        <v>11356</v>
      </c>
      <c r="M6610">
        <f t="shared" si="114"/>
        <v>356</v>
      </c>
    </row>
    <row r="6611" spans="12:13">
      <c r="L6611">
        <v>11416</v>
      </c>
      <c r="M6611">
        <f t="shared" si="114"/>
        <v>416</v>
      </c>
    </row>
    <row r="6612" spans="12:13">
      <c r="L6612">
        <v>11344</v>
      </c>
      <c r="M6612">
        <f t="shared" si="114"/>
        <v>344</v>
      </c>
    </row>
    <row r="6613" spans="12:13">
      <c r="L6613">
        <v>11444</v>
      </c>
      <c r="M6613">
        <f t="shared" si="114"/>
        <v>444</v>
      </c>
    </row>
    <row r="6614" spans="12:13">
      <c r="L6614">
        <v>11332</v>
      </c>
      <c r="M6614">
        <f t="shared" si="114"/>
        <v>332</v>
      </c>
    </row>
    <row r="6615" spans="12:13">
      <c r="L6615">
        <v>11440</v>
      </c>
      <c r="M6615">
        <f t="shared" si="114"/>
        <v>440</v>
      </c>
    </row>
    <row r="6616" spans="12:13">
      <c r="L6616">
        <v>11368</v>
      </c>
      <c r="M6616">
        <f t="shared" si="114"/>
        <v>368</v>
      </c>
    </row>
    <row r="6617" spans="12:13">
      <c r="L6617">
        <v>11440</v>
      </c>
      <c r="M6617">
        <f t="shared" si="114"/>
        <v>440</v>
      </c>
    </row>
    <row r="6618" spans="12:13">
      <c r="L6618">
        <v>11340</v>
      </c>
      <c r="M6618">
        <f t="shared" si="114"/>
        <v>340</v>
      </c>
    </row>
    <row r="6619" spans="12:13">
      <c r="L6619">
        <v>11432</v>
      </c>
      <c r="M6619">
        <f t="shared" si="114"/>
        <v>432</v>
      </c>
    </row>
    <row r="6620" spans="12:13">
      <c r="L6620">
        <v>11356</v>
      </c>
      <c r="M6620">
        <f t="shared" si="114"/>
        <v>356</v>
      </c>
    </row>
    <row r="6621" spans="12:13">
      <c r="L6621">
        <v>11448</v>
      </c>
      <c r="M6621">
        <f t="shared" si="114"/>
        <v>448</v>
      </c>
    </row>
    <row r="6622" spans="12:13">
      <c r="L6622">
        <v>11392</v>
      </c>
      <c r="M6622">
        <f t="shared" si="114"/>
        <v>392</v>
      </c>
    </row>
    <row r="6623" spans="12:13">
      <c r="L6623">
        <v>11404</v>
      </c>
      <c r="M6623">
        <f t="shared" si="114"/>
        <v>404</v>
      </c>
    </row>
    <row r="6624" spans="12:13">
      <c r="L6624">
        <v>11368</v>
      </c>
      <c r="M6624">
        <f t="shared" si="114"/>
        <v>368</v>
      </c>
    </row>
    <row r="6625" spans="12:13">
      <c r="L6625">
        <v>11440</v>
      </c>
      <c r="M6625">
        <f t="shared" si="114"/>
        <v>440</v>
      </c>
    </row>
    <row r="6626" spans="12:13">
      <c r="L6626">
        <v>11392</v>
      </c>
      <c r="M6626">
        <f t="shared" si="114"/>
        <v>392</v>
      </c>
    </row>
    <row r="6627" spans="12:13">
      <c r="L6627">
        <v>11428</v>
      </c>
      <c r="M6627">
        <f t="shared" si="114"/>
        <v>428</v>
      </c>
    </row>
    <row r="6628" spans="12:13">
      <c r="L6628">
        <v>11396</v>
      </c>
      <c r="M6628">
        <f t="shared" si="114"/>
        <v>396</v>
      </c>
    </row>
    <row r="6629" spans="12:13">
      <c r="L6629">
        <v>11440</v>
      </c>
      <c r="M6629">
        <f t="shared" si="114"/>
        <v>440</v>
      </c>
    </row>
    <row r="6630" spans="12:13">
      <c r="L6630">
        <v>11372</v>
      </c>
      <c r="M6630">
        <f t="shared" si="114"/>
        <v>372</v>
      </c>
    </row>
    <row r="6631" spans="12:13">
      <c r="L6631">
        <v>11412</v>
      </c>
      <c r="M6631">
        <f t="shared" si="114"/>
        <v>412</v>
      </c>
    </row>
    <row r="6632" spans="12:13">
      <c r="L6632">
        <v>11364</v>
      </c>
      <c r="M6632">
        <f t="shared" si="114"/>
        <v>364</v>
      </c>
    </row>
    <row r="6633" spans="12:13">
      <c r="L6633">
        <v>11420</v>
      </c>
      <c r="M6633">
        <f t="shared" si="114"/>
        <v>420</v>
      </c>
    </row>
    <row r="6634" spans="12:13">
      <c r="L6634">
        <v>11400</v>
      </c>
      <c r="M6634">
        <f t="shared" si="114"/>
        <v>400</v>
      </c>
    </row>
    <row r="6635" spans="12:13">
      <c r="L6635">
        <v>11432</v>
      </c>
      <c r="M6635">
        <f t="shared" si="114"/>
        <v>432</v>
      </c>
    </row>
    <row r="6636" spans="12:13">
      <c r="L6636">
        <v>11364</v>
      </c>
      <c r="M6636">
        <f t="shared" si="114"/>
        <v>364</v>
      </c>
    </row>
    <row r="6637" spans="12:13">
      <c r="L6637">
        <v>11388</v>
      </c>
      <c r="M6637">
        <f t="shared" si="114"/>
        <v>388</v>
      </c>
    </row>
    <row r="6638" spans="12:13">
      <c r="L6638">
        <v>11380</v>
      </c>
      <c r="M6638">
        <f t="shared" si="114"/>
        <v>380</v>
      </c>
    </row>
    <row r="6639" spans="12:13">
      <c r="L6639">
        <v>11416</v>
      </c>
      <c r="M6639">
        <f t="shared" si="114"/>
        <v>416</v>
      </c>
    </row>
    <row r="6640" spans="12:13">
      <c r="L6640">
        <v>11344</v>
      </c>
      <c r="M6640">
        <f t="shared" si="114"/>
        <v>344</v>
      </c>
    </row>
    <row r="6641" spans="12:13">
      <c r="L6641">
        <v>11408</v>
      </c>
      <c r="M6641">
        <f t="shared" si="114"/>
        <v>408</v>
      </c>
    </row>
    <row r="6642" spans="12:13">
      <c r="L6642">
        <v>11408</v>
      </c>
      <c r="M6642">
        <f t="shared" si="114"/>
        <v>408</v>
      </c>
    </row>
    <row r="6643" spans="12:13">
      <c r="L6643">
        <v>11444</v>
      </c>
      <c r="M6643">
        <f t="shared" si="114"/>
        <v>444</v>
      </c>
    </row>
    <row r="6644" spans="12:13">
      <c r="L6644">
        <v>11376</v>
      </c>
      <c r="M6644">
        <f t="shared" si="114"/>
        <v>376</v>
      </c>
    </row>
    <row r="6645" spans="12:13">
      <c r="L6645">
        <v>11452</v>
      </c>
      <c r="M6645">
        <f t="shared" si="114"/>
        <v>452</v>
      </c>
    </row>
    <row r="6646" spans="12:13">
      <c r="L6646">
        <v>11388</v>
      </c>
      <c r="M6646">
        <f t="shared" si="114"/>
        <v>388</v>
      </c>
    </row>
    <row r="6647" spans="12:13">
      <c r="L6647">
        <v>11424</v>
      </c>
      <c r="M6647">
        <f t="shared" si="114"/>
        <v>424</v>
      </c>
    </row>
    <row r="6648" spans="12:13">
      <c r="L6648">
        <v>11372</v>
      </c>
      <c r="M6648">
        <f t="shared" si="114"/>
        <v>372</v>
      </c>
    </row>
    <row r="6649" spans="12:13">
      <c r="L6649">
        <v>11456</v>
      </c>
      <c r="M6649">
        <f t="shared" si="114"/>
        <v>456</v>
      </c>
    </row>
    <row r="6650" spans="12:13">
      <c r="L6650">
        <v>11376</v>
      </c>
      <c r="M6650">
        <f t="shared" si="114"/>
        <v>376</v>
      </c>
    </row>
    <row r="6651" spans="12:13">
      <c r="L6651">
        <v>11436</v>
      </c>
      <c r="M6651">
        <f t="shared" ref="M6651:M6714" si="115">L6651-11000</f>
        <v>436</v>
      </c>
    </row>
    <row r="6652" spans="12:13">
      <c r="L6652">
        <v>11368</v>
      </c>
      <c r="M6652">
        <f t="shared" si="115"/>
        <v>368</v>
      </c>
    </row>
    <row r="6653" spans="12:13">
      <c r="L6653">
        <v>11460</v>
      </c>
      <c r="M6653">
        <f t="shared" si="115"/>
        <v>460</v>
      </c>
    </row>
    <row r="6654" spans="12:13">
      <c r="L6654">
        <v>11376</v>
      </c>
      <c r="M6654">
        <f t="shared" si="115"/>
        <v>376</v>
      </c>
    </row>
    <row r="6655" spans="12:13">
      <c r="L6655">
        <v>11432</v>
      </c>
      <c r="M6655">
        <f t="shared" si="115"/>
        <v>432</v>
      </c>
    </row>
    <row r="6656" spans="12:13">
      <c r="L6656">
        <v>11420</v>
      </c>
      <c r="M6656">
        <f t="shared" si="115"/>
        <v>420</v>
      </c>
    </row>
    <row r="6657" spans="12:13">
      <c r="L6657">
        <v>11420</v>
      </c>
      <c r="M6657">
        <f t="shared" si="115"/>
        <v>420</v>
      </c>
    </row>
    <row r="6658" spans="12:13">
      <c r="L6658">
        <v>11388</v>
      </c>
      <c r="M6658">
        <f t="shared" si="115"/>
        <v>388</v>
      </c>
    </row>
    <row r="6659" spans="12:13">
      <c r="L6659">
        <v>11452</v>
      </c>
      <c r="M6659">
        <f t="shared" si="115"/>
        <v>452</v>
      </c>
    </row>
    <row r="6660" spans="12:13">
      <c r="L6660">
        <v>11396</v>
      </c>
      <c r="M6660">
        <f t="shared" si="115"/>
        <v>396</v>
      </c>
    </row>
    <row r="6661" spans="12:13">
      <c r="L6661">
        <v>11412</v>
      </c>
      <c r="M6661">
        <f t="shared" si="115"/>
        <v>412</v>
      </c>
    </row>
    <row r="6662" spans="12:13">
      <c r="L6662">
        <v>11380</v>
      </c>
      <c r="M6662">
        <f t="shared" si="115"/>
        <v>380</v>
      </c>
    </row>
    <row r="6663" spans="12:13">
      <c r="L6663">
        <v>11432</v>
      </c>
      <c r="M6663">
        <f t="shared" si="115"/>
        <v>432</v>
      </c>
    </row>
    <row r="6664" spans="12:13">
      <c r="L6664">
        <v>11396</v>
      </c>
      <c r="M6664">
        <f t="shared" si="115"/>
        <v>396</v>
      </c>
    </row>
    <row r="6665" spans="12:13">
      <c r="L6665">
        <v>11440</v>
      </c>
      <c r="M6665">
        <f t="shared" si="115"/>
        <v>440</v>
      </c>
    </row>
    <row r="6666" spans="12:13">
      <c r="L6666">
        <v>11376</v>
      </c>
      <c r="M6666">
        <f t="shared" si="115"/>
        <v>376</v>
      </c>
    </row>
    <row r="6667" spans="12:13">
      <c r="L6667">
        <v>11416</v>
      </c>
      <c r="M6667">
        <f t="shared" si="115"/>
        <v>416</v>
      </c>
    </row>
    <row r="6668" spans="12:13">
      <c r="L6668">
        <v>11372</v>
      </c>
      <c r="M6668">
        <f t="shared" si="115"/>
        <v>372</v>
      </c>
    </row>
    <row r="6669" spans="12:13">
      <c r="L6669">
        <v>11432</v>
      </c>
      <c r="M6669">
        <f t="shared" si="115"/>
        <v>432</v>
      </c>
    </row>
    <row r="6670" spans="12:13">
      <c r="L6670">
        <v>11388</v>
      </c>
      <c r="M6670">
        <f t="shared" si="115"/>
        <v>388</v>
      </c>
    </row>
    <row r="6671" spans="12:13">
      <c r="L6671">
        <v>11440</v>
      </c>
      <c r="M6671">
        <f t="shared" si="115"/>
        <v>440</v>
      </c>
    </row>
    <row r="6672" spans="12:13">
      <c r="L6672">
        <v>11376</v>
      </c>
      <c r="M6672">
        <f t="shared" si="115"/>
        <v>376</v>
      </c>
    </row>
    <row r="6673" spans="12:13">
      <c r="L6673">
        <v>11444</v>
      </c>
      <c r="M6673">
        <f t="shared" si="115"/>
        <v>444</v>
      </c>
    </row>
    <row r="6674" spans="12:13">
      <c r="L6674">
        <v>11440</v>
      </c>
      <c r="M6674">
        <f t="shared" si="115"/>
        <v>440</v>
      </c>
    </row>
    <row r="6675" spans="12:13">
      <c r="L6675">
        <v>11432</v>
      </c>
      <c r="M6675">
        <f t="shared" si="115"/>
        <v>432</v>
      </c>
    </row>
    <row r="6676" spans="12:13">
      <c r="L6676">
        <v>11392</v>
      </c>
      <c r="M6676">
        <f t="shared" si="115"/>
        <v>392</v>
      </c>
    </row>
    <row r="6677" spans="12:13">
      <c r="L6677">
        <v>11432</v>
      </c>
      <c r="M6677">
        <f t="shared" si="115"/>
        <v>432</v>
      </c>
    </row>
    <row r="6678" spans="12:13">
      <c r="L6678">
        <v>11384</v>
      </c>
      <c r="M6678">
        <f t="shared" si="115"/>
        <v>384</v>
      </c>
    </row>
    <row r="6679" spans="12:13">
      <c r="L6679">
        <v>11456</v>
      </c>
      <c r="M6679">
        <f t="shared" si="115"/>
        <v>456</v>
      </c>
    </row>
    <row r="6680" spans="12:13">
      <c r="L6680">
        <v>11388</v>
      </c>
      <c r="M6680">
        <f t="shared" si="115"/>
        <v>388</v>
      </c>
    </row>
    <row r="6681" spans="12:13">
      <c r="L6681">
        <v>11420</v>
      </c>
      <c r="M6681">
        <f t="shared" si="115"/>
        <v>420</v>
      </c>
    </row>
    <row r="6682" spans="12:13">
      <c r="L6682">
        <v>11412</v>
      </c>
      <c r="M6682">
        <f t="shared" si="115"/>
        <v>412</v>
      </c>
    </row>
    <row r="6683" spans="12:13">
      <c r="L6683">
        <v>11408</v>
      </c>
      <c r="M6683">
        <f t="shared" si="115"/>
        <v>408</v>
      </c>
    </row>
    <row r="6684" spans="12:13">
      <c r="L6684">
        <v>11360</v>
      </c>
      <c r="M6684">
        <f t="shared" si="115"/>
        <v>360</v>
      </c>
    </row>
    <row r="6685" spans="12:13">
      <c r="L6685">
        <v>11464</v>
      </c>
      <c r="M6685">
        <f t="shared" si="115"/>
        <v>464</v>
      </c>
    </row>
    <row r="6686" spans="12:13">
      <c r="L6686">
        <v>11392</v>
      </c>
      <c r="M6686">
        <f t="shared" si="115"/>
        <v>392</v>
      </c>
    </row>
    <row r="6687" spans="12:13">
      <c r="L6687">
        <v>11468</v>
      </c>
      <c r="M6687">
        <f t="shared" si="115"/>
        <v>468</v>
      </c>
    </row>
    <row r="6688" spans="12:13">
      <c r="L6688">
        <v>11364</v>
      </c>
      <c r="M6688">
        <f t="shared" si="115"/>
        <v>364</v>
      </c>
    </row>
    <row r="6689" spans="12:13">
      <c r="L6689">
        <v>11420</v>
      </c>
      <c r="M6689">
        <f t="shared" si="115"/>
        <v>420</v>
      </c>
    </row>
    <row r="6690" spans="12:13">
      <c r="L6690">
        <v>11384</v>
      </c>
      <c r="M6690">
        <f t="shared" si="115"/>
        <v>384</v>
      </c>
    </row>
    <row r="6691" spans="12:13">
      <c r="L6691">
        <v>11420</v>
      </c>
      <c r="M6691">
        <f t="shared" si="115"/>
        <v>420</v>
      </c>
    </row>
    <row r="6692" spans="12:13">
      <c r="L6692">
        <v>11376</v>
      </c>
      <c r="M6692">
        <f t="shared" si="115"/>
        <v>376</v>
      </c>
    </row>
    <row r="6693" spans="12:13">
      <c r="L6693">
        <v>11412</v>
      </c>
      <c r="M6693">
        <f t="shared" si="115"/>
        <v>412</v>
      </c>
    </row>
    <row r="6694" spans="12:13">
      <c r="L6694">
        <v>11344</v>
      </c>
      <c r="M6694">
        <f t="shared" si="115"/>
        <v>344</v>
      </c>
    </row>
    <row r="6695" spans="12:13">
      <c r="L6695">
        <v>11440</v>
      </c>
      <c r="M6695">
        <f t="shared" si="115"/>
        <v>440</v>
      </c>
    </row>
    <row r="6696" spans="12:13">
      <c r="L6696">
        <v>11352</v>
      </c>
      <c r="M6696">
        <f t="shared" si="115"/>
        <v>352</v>
      </c>
    </row>
    <row r="6697" spans="12:13">
      <c r="L6697">
        <v>11412</v>
      </c>
      <c r="M6697">
        <f t="shared" si="115"/>
        <v>412</v>
      </c>
    </row>
    <row r="6698" spans="12:13">
      <c r="L6698">
        <v>11400</v>
      </c>
      <c r="M6698">
        <f t="shared" si="115"/>
        <v>400</v>
      </c>
    </row>
    <row r="6699" spans="12:13">
      <c r="L6699">
        <v>11432</v>
      </c>
      <c r="M6699">
        <f t="shared" si="115"/>
        <v>432</v>
      </c>
    </row>
    <row r="6700" spans="12:13">
      <c r="L6700">
        <v>11392</v>
      </c>
      <c r="M6700">
        <f t="shared" si="115"/>
        <v>392</v>
      </c>
    </row>
    <row r="6701" spans="12:13">
      <c r="L6701">
        <v>11420</v>
      </c>
      <c r="M6701">
        <f t="shared" si="115"/>
        <v>420</v>
      </c>
    </row>
    <row r="6702" spans="12:13">
      <c r="L6702">
        <v>11384</v>
      </c>
      <c r="M6702">
        <f t="shared" si="115"/>
        <v>384</v>
      </c>
    </row>
    <row r="6703" spans="12:13">
      <c r="L6703">
        <v>11416</v>
      </c>
      <c r="M6703">
        <f t="shared" si="115"/>
        <v>416</v>
      </c>
    </row>
    <row r="6704" spans="12:13">
      <c r="L6704">
        <v>11356</v>
      </c>
      <c r="M6704">
        <f t="shared" si="115"/>
        <v>356</v>
      </c>
    </row>
    <row r="6705" spans="12:13">
      <c r="L6705">
        <v>11396</v>
      </c>
      <c r="M6705">
        <f t="shared" si="115"/>
        <v>396</v>
      </c>
    </row>
    <row r="6706" spans="12:13">
      <c r="L6706">
        <v>11368</v>
      </c>
      <c r="M6706">
        <f t="shared" si="115"/>
        <v>368</v>
      </c>
    </row>
    <row r="6707" spans="12:13">
      <c r="L6707">
        <v>11392</v>
      </c>
      <c r="M6707">
        <f t="shared" si="115"/>
        <v>392</v>
      </c>
    </row>
    <row r="6708" spans="12:13">
      <c r="L6708">
        <v>11376</v>
      </c>
      <c r="M6708">
        <f t="shared" si="115"/>
        <v>376</v>
      </c>
    </row>
    <row r="6709" spans="12:13">
      <c r="L6709">
        <v>11408</v>
      </c>
      <c r="M6709">
        <f t="shared" si="115"/>
        <v>408</v>
      </c>
    </row>
    <row r="6710" spans="12:13">
      <c r="L6710">
        <v>11412</v>
      </c>
      <c r="M6710">
        <f t="shared" si="115"/>
        <v>412</v>
      </c>
    </row>
    <row r="6711" spans="12:13">
      <c r="L6711">
        <v>11468</v>
      </c>
      <c r="M6711">
        <f t="shared" si="115"/>
        <v>468</v>
      </c>
    </row>
    <row r="6712" spans="12:13">
      <c r="L6712">
        <v>11380</v>
      </c>
      <c r="M6712">
        <f t="shared" si="115"/>
        <v>380</v>
      </c>
    </row>
    <row r="6713" spans="12:13">
      <c r="L6713">
        <v>11416</v>
      </c>
      <c r="M6713">
        <f t="shared" si="115"/>
        <v>416</v>
      </c>
    </row>
    <row r="6714" spans="12:13">
      <c r="L6714">
        <v>11364</v>
      </c>
      <c r="M6714">
        <f t="shared" si="115"/>
        <v>364</v>
      </c>
    </row>
    <row r="6715" spans="12:13">
      <c r="L6715">
        <v>11420</v>
      </c>
      <c r="M6715">
        <f t="shared" ref="M6715:M6778" si="116">L6715-11000</f>
        <v>420</v>
      </c>
    </row>
    <row r="6716" spans="12:13">
      <c r="L6716">
        <v>11388</v>
      </c>
      <c r="M6716">
        <f t="shared" si="116"/>
        <v>388</v>
      </c>
    </row>
    <row r="6717" spans="12:13">
      <c r="L6717">
        <v>11416</v>
      </c>
      <c r="M6717">
        <f t="shared" si="116"/>
        <v>416</v>
      </c>
    </row>
    <row r="6718" spans="12:13">
      <c r="L6718">
        <v>11396</v>
      </c>
      <c r="M6718">
        <f t="shared" si="116"/>
        <v>396</v>
      </c>
    </row>
    <row r="6719" spans="12:13">
      <c r="L6719">
        <v>11452</v>
      </c>
      <c r="M6719">
        <f t="shared" si="116"/>
        <v>452</v>
      </c>
    </row>
    <row r="6720" spans="12:13">
      <c r="L6720">
        <v>11396</v>
      </c>
      <c r="M6720">
        <f t="shared" si="116"/>
        <v>396</v>
      </c>
    </row>
    <row r="6721" spans="12:13">
      <c r="L6721">
        <v>11412</v>
      </c>
      <c r="M6721">
        <f t="shared" si="116"/>
        <v>412</v>
      </c>
    </row>
    <row r="6722" spans="12:13">
      <c r="L6722">
        <v>11360</v>
      </c>
      <c r="M6722">
        <f t="shared" si="116"/>
        <v>360</v>
      </c>
    </row>
    <row r="6723" spans="12:13">
      <c r="L6723">
        <v>11452</v>
      </c>
      <c r="M6723">
        <f t="shared" si="116"/>
        <v>452</v>
      </c>
    </row>
    <row r="6724" spans="12:13">
      <c r="L6724">
        <v>11364</v>
      </c>
      <c r="M6724">
        <f t="shared" si="116"/>
        <v>364</v>
      </c>
    </row>
    <row r="6725" spans="12:13">
      <c r="L6725">
        <v>11440</v>
      </c>
      <c r="M6725">
        <f t="shared" si="116"/>
        <v>440</v>
      </c>
    </row>
    <row r="6726" spans="12:13">
      <c r="L6726">
        <v>11340</v>
      </c>
      <c r="M6726">
        <f t="shared" si="116"/>
        <v>340</v>
      </c>
    </row>
    <row r="6727" spans="12:13">
      <c r="L6727">
        <v>11392</v>
      </c>
      <c r="M6727">
        <f t="shared" si="116"/>
        <v>392</v>
      </c>
    </row>
    <row r="6728" spans="12:13">
      <c r="L6728">
        <v>11400</v>
      </c>
      <c r="M6728">
        <f t="shared" si="116"/>
        <v>400</v>
      </c>
    </row>
    <row r="6729" spans="12:13">
      <c r="L6729">
        <v>11432</v>
      </c>
      <c r="M6729">
        <f t="shared" si="116"/>
        <v>432</v>
      </c>
    </row>
    <row r="6730" spans="12:13">
      <c r="L6730">
        <v>11332</v>
      </c>
      <c r="M6730">
        <f t="shared" si="116"/>
        <v>332</v>
      </c>
    </row>
    <row r="6731" spans="12:13">
      <c r="L6731">
        <v>11424</v>
      </c>
      <c r="M6731">
        <f t="shared" si="116"/>
        <v>424</v>
      </c>
    </row>
    <row r="6732" spans="12:13">
      <c r="L6732">
        <v>11380</v>
      </c>
      <c r="M6732">
        <f t="shared" si="116"/>
        <v>380</v>
      </c>
    </row>
    <row r="6733" spans="12:13">
      <c r="L6733">
        <v>11452</v>
      </c>
      <c r="M6733">
        <f t="shared" si="116"/>
        <v>452</v>
      </c>
    </row>
    <row r="6734" spans="12:13">
      <c r="L6734">
        <v>11356</v>
      </c>
      <c r="M6734">
        <f t="shared" si="116"/>
        <v>356</v>
      </c>
    </row>
    <row r="6735" spans="12:13">
      <c r="L6735">
        <v>11432</v>
      </c>
      <c r="M6735">
        <f t="shared" si="116"/>
        <v>432</v>
      </c>
    </row>
    <row r="6736" spans="12:13">
      <c r="L6736">
        <v>11384</v>
      </c>
      <c r="M6736">
        <f t="shared" si="116"/>
        <v>384</v>
      </c>
    </row>
    <row r="6737" spans="12:13">
      <c r="L6737">
        <v>11392</v>
      </c>
      <c r="M6737">
        <f t="shared" si="116"/>
        <v>392</v>
      </c>
    </row>
    <row r="6738" spans="12:13">
      <c r="L6738">
        <v>11364</v>
      </c>
      <c r="M6738">
        <f t="shared" si="116"/>
        <v>364</v>
      </c>
    </row>
    <row r="6739" spans="12:13">
      <c r="L6739">
        <v>11424</v>
      </c>
      <c r="M6739">
        <f t="shared" si="116"/>
        <v>424</v>
      </c>
    </row>
    <row r="6740" spans="12:13">
      <c r="L6740">
        <v>11340</v>
      </c>
      <c r="M6740">
        <f t="shared" si="116"/>
        <v>340</v>
      </c>
    </row>
    <row r="6741" spans="12:13">
      <c r="L6741">
        <v>11432</v>
      </c>
      <c r="M6741">
        <f t="shared" si="116"/>
        <v>432</v>
      </c>
    </row>
    <row r="6742" spans="12:13">
      <c r="L6742">
        <v>11392</v>
      </c>
      <c r="M6742">
        <f t="shared" si="116"/>
        <v>392</v>
      </c>
    </row>
    <row r="6743" spans="12:13">
      <c r="L6743">
        <v>11408</v>
      </c>
      <c r="M6743">
        <f t="shared" si="116"/>
        <v>408</v>
      </c>
    </row>
    <row r="6744" spans="12:13">
      <c r="L6744">
        <v>11384</v>
      </c>
      <c r="M6744">
        <f t="shared" si="116"/>
        <v>384</v>
      </c>
    </row>
    <row r="6745" spans="12:13">
      <c r="L6745">
        <v>11456</v>
      </c>
      <c r="M6745">
        <f t="shared" si="116"/>
        <v>456</v>
      </c>
    </row>
    <row r="6746" spans="12:13">
      <c r="L6746">
        <v>11372</v>
      </c>
      <c r="M6746">
        <f t="shared" si="116"/>
        <v>372</v>
      </c>
    </row>
    <row r="6747" spans="12:13">
      <c r="L6747">
        <v>11404</v>
      </c>
      <c r="M6747">
        <f t="shared" si="116"/>
        <v>404</v>
      </c>
    </row>
    <row r="6748" spans="12:13">
      <c r="L6748">
        <v>11368</v>
      </c>
      <c r="M6748">
        <f t="shared" si="116"/>
        <v>368</v>
      </c>
    </row>
    <row r="6749" spans="12:13">
      <c r="L6749">
        <v>11448</v>
      </c>
      <c r="M6749">
        <f t="shared" si="116"/>
        <v>448</v>
      </c>
    </row>
    <row r="6750" spans="12:13">
      <c r="L6750">
        <v>11440</v>
      </c>
      <c r="M6750">
        <f t="shared" si="116"/>
        <v>440</v>
      </c>
    </row>
    <row r="6751" spans="12:13">
      <c r="L6751">
        <v>11436</v>
      </c>
      <c r="M6751">
        <f t="shared" si="116"/>
        <v>436</v>
      </c>
    </row>
    <row r="6752" spans="12:13">
      <c r="L6752">
        <v>11392</v>
      </c>
      <c r="M6752">
        <f t="shared" si="116"/>
        <v>392</v>
      </c>
    </row>
    <row r="6753" spans="12:13">
      <c r="L6753">
        <v>11440</v>
      </c>
      <c r="M6753">
        <f t="shared" si="116"/>
        <v>440</v>
      </c>
    </row>
    <row r="6754" spans="12:13">
      <c r="L6754">
        <v>11412</v>
      </c>
      <c r="M6754">
        <f t="shared" si="116"/>
        <v>412</v>
      </c>
    </row>
    <row r="6755" spans="12:13">
      <c r="L6755">
        <v>11460</v>
      </c>
      <c r="M6755">
        <f t="shared" si="116"/>
        <v>460</v>
      </c>
    </row>
    <row r="6756" spans="12:13">
      <c r="L6756">
        <v>11368</v>
      </c>
      <c r="M6756">
        <f t="shared" si="116"/>
        <v>368</v>
      </c>
    </row>
    <row r="6757" spans="12:13">
      <c r="L6757">
        <v>11412</v>
      </c>
      <c r="M6757">
        <f t="shared" si="116"/>
        <v>412</v>
      </c>
    </row>
    <row r="6758" spans="12:13">
      <c r="L6758">
        <v>11336</v>
      </c>
      <c r="M6758">
        <f t="shared" si="116"/>
        <v>336</v>
      </c>
    </row>
    <row r="6759" spans="12:13">
      <c r="L6759">
        <v>11420</v>
      </c>
      <c r="M6759">
        <f t="shared" si="116"/>
        <v>420</v>
      </c>
    </row>
    <row r="6760" spans="12:13">
      <c r="L6760">
        <v>11388</v>
      </c>
      <c r="M6760">
        <f t="shared" si="116"/>
        <v>388</v>
      </c>
    </row>
    <row r="6761" spans="12:13">
      <c r="L6761">
        <v>11432</v>
      </c>
      <c r="M6761">
        <f t="shared" si="116"/>
        <v>432</v>
      </c>
    </row>
    <row r="6762" spans="12:13">
      <c r="L6762">
        <v>11376</v>
      </c>
      <c r="M6762">
        <f t="shared" si="116"/>
        <v>376</v>
      </c>
    </row>
    <row r="6763" spans="12:13">
      <c r="L6763">
        <v>11452</v>
      </c>
      <c r="M6763">
        <f t="shared" si="116"/>
        <v>452</v>
      </c>
    </row>
    <row r="6764" spans="12:13">
      <c r="L6764">
        <v>11400</v>
      </c>
      <c r="M6764">
        <f t="shared" si="116"/>
        <v>400</v>
      </c>
    </row>
    <row r="6765" spans="12:13">
      <c r="L6765">
        <v>11448</v>
      </c>
      <c r="M6765">
        <f t="shared" si="116"/>
        <v>448</v>
      </c>
    </row>
    <row r="6766" spans="12:13">
      <c r="L6766">
        <v>11380</v>
      </c>
      <c r="M6766">
        <f t="shared" si="116"/>
        <v>380</v>
      </c>
    </row>
    <row r="6767" spans="12:13">
      <c r="L6767">
        <v>11420</v>
      </c>
      <c r="M6767">
        <f t="shared" si="116"/>
        <v>420</v>
      </c>
    </row>
    <row r="6768" spans="12:13">
      <c r="L6768">
        <v>11408</v>
      </c>
      <c r="M6768">
        <f t="shared" si="116"/>
        <v>408</v>
      </c>
    </row>
    <row r="6769" spans="12:13">
      <c r="L6769">
        <v>11424</v>
      </c>
      <c r="M6769">
        <f t="shared" si="116"/>
        <v>424</v>
      </c>
    </row>
    <row r="6770" spans="12:13">
      <c r="L6770">
        <v>11372</v>
      </c>
      <c r="M6770">
        <f t="shared" si="116"/>
        <v>372</v>
      </c>
    </row>
    <row r="6771" spans="12:13">
      <c r="L6771">
        <v>11412</v>
      </c>
      <c r="M6771">
        <f t="shared" si="116"/>
        <v>412</v>
      </c>
    </row>
    <row r="6772" spans="12:13">
      <c r="L6772">
        <v>11388</v>
      </c>
      <c r="M6772">
        <f t="shared" si="116"/>
        <v>388</v>
      </c>
    </row>
    <row r="6773" spans="12:13">
      <c r="L6773">
        <v>11448</v>
      </c>
      <c r="M6773">
        <f t="shared" si="116"/>
        <v>448</v>
      </c>
    </row>
    <row r="6774" spans="12:13">
      <c r="L6774">
        <v>11344</v>
      </c>
      <c r="M6774">
        <f t="shared" si="116"/>
        <v>344</v>
      </c>
    </row>
    <row r="6775" spans="12:13">
      <c r="L6775">
        <v>11408</v>
      </c>
      <c r="M6775">
        <f t="shared" si="116"/>
        <v>408</v>
      </c>
    </row>
    <row r="6776" spans="12:13">
      <c r="L6776">
        <v>11344</v>
      </c>
      <c r="M6776">
        <f t="shared" si="116"/>
        <v>344</v>
      </c>
    </row>
    <row r="6777" spans="12:13">
      <c r="L6777">
        <v>11448</v>
      </c>
      <c r="M6777">
        <f t="shared" si="116"/>
        <v>448</v>
      </c>
    </row>
    <row r="6778" spans="12:13">
      <c r="L6778">
        <v>11344</v>
      </c>
      <c r="M6778">
        <f t="shared" si="116"/>
        <v>344</v>
      </c>
    </row>
    <row r="6779" spans="12:13">
      <c r="L6779">
        <v>11428</v>
      </c>
      <c r="M6779">
        <f t="shared" ref="M6779:M6842" si="117">L6779-11000</f>
        <v>428</v>
      </c>
    </row>
    <row r="6780" spans="12:13">
      <c r="L6780">
        <v>11356</v>
      </c>
      <c r="M6780">
        <f t="shared" si="117"/>
        <v>356</v>
      </c>
    </row>
    <row r="6781" spans="12:13">
      <c r="L6781">
        <v>11428</v>
      </c>
      <c r="M6781">
        <f t="shared" si="117"/>
        <v>428</v>
      </c>
    </row>
    <row r="6782" spans="12:13">
      <c r="L6782">
        <v>11336</v>
      </c>
      <c r="M6782">
        <f t="shared" si="117"/>
        <v>336</v>
      </c>
    </row>
    <row r="6783" spans="12:13">
      <c r="L6783">
        <v>11428</v>
      </c>
      <c r="M6783">
        <f t="shared" si="117"/>
        <v>428</v>
      </c>
    </row>
    <row r="6784" spans="12:13">
      <c r="L6784">
        <v>11392</v>
      </c>
      <c r="M6784">
        <f t="shared" si="117"/>
        <v>392</v>
      </c>
    </row>
    <row r="6785" spans="12:13">
      <c r="L6785">
        <v>11444</v>
      </c>
      <c r="M6785">
        <f t="shared" si="117"/>
        <v>444</v>
      </c>
    </row>
    <row r="6786" spans="12:13">
      <c r="L6786">
        <v>11400</v>
      </c>
      <c r="M6786">
        <f t="shared" si="117"/>
        <v>400</v>
      </c>
    </row>
    <row r="6787" spans="12:13">
      <c r="L6787">
        <v>11428</v>
      </c>
      <c r="M6787">
        <f t="shared" si="117"/>
        <v>428</v>
      </c>
    </row>
    <row r="6788" spans="12:13">
      <c r="L6788">
        <v>11416</v>
      </c>
      <c r="M6788">
        <f t="shared" si="117"/>
        <v>416</v>
      </c>
    </row>
    <row r="6789" spans="12:13">
      <c r="L6789">
        <v>11436</v>
      </c>
      <c r="M6789">
        <f t="shared" si="117"/>
        <v>436</v>
      </c>
    </row>
    <row r="6790" spans="12:13">
      <c r="L6790">
        <v>11388</v>
      </c>
      <c r="M6790">
        <f t="shared" si="117"/>
        <v>388</v>
      </c>
    </row>
    <row r="6791" spans="12:13">
      <c r="L6791">
        <v>11408</v>
      </c>
      <c r="M6791">
        <f t="shared" si="117"/>
        <v>408</v>
      </c>
    </row>
    <row r="6792" spans="12:13">
      <c r="L6792">
        <v>11384</v>
      </c>
      <c r="M6792">
        <f t="shared" si="117"/>
        <v>384</v>
      </c>
    </row>
    <row r="6793" spans="12:13">
      <c r="L6793">
        <v>11424</v>
      </c>
      <c r="M6793">
        <f t="shared" si="117"/>
        <v>424</v>
      </c>
    </row>
    <row r="6794" spans="12:13">
      <c r="L6794">
        <v>11372</v>
      </c>
      <c r="M6794">
        <f t="shared" si="117"/>
        <v>372</v>
      </c>
    </row>
    <row r="6795" spans="12:13">
      <c r="L6795">
        <v>11444</v>
      </c>
      <c r="M6795">
        <f t="shared" si="117"/>
        <v>444</v>
      </c>
    </row>
    <row r="6796" spans="12:13">
      <c r="L6796">
        <v>11372</v>
      </c>
      <c r="M6796">
        <f t="shared" si="117"/>
        <v>372</v>
      </c>
    </row>
    <row r="6797" spans="12:13">
      <c r="L6797">
        <v>11404</v>
      </c>
      <c r="M6797">
        <f t="shared" si="117"/>
        <v>404</v>
      </c>
    </row>
    <row r="6798" spans="12:13">
      <c r="L6798">
        <v>11404</v>
      </c>
      <c r="M6798">
        <f t="shared" si="117"/>
        <v>404</v>
      </c>
    </row>
    <row r="6799" spans="12:13">
      <c r="L6799">
        <v>11428</v>
      </c>
      <c r="M6799">
        <f t="shared" si="117"/>
        <v>428</v>
      </c>
    </row>
    <row r="6800" spans="12:13">
      <c r="L6800">
        <v>11364</v>
      </c>
      <c r="M6800">
        <f t="shared" si="117"/>
        <v>364</v>
      </c>
    </row>
    <row r="6801" spans="12:13">
      <c r="L6801">
        <v>11432</v>
      </c>
      <c r="M6801">
        <f t="shared" si="117"/>
        <v>432</v>
      </c>
    </row>
    <row r="6802" spans="12:13">
      <c r="L6802">
        <v>11392</v>
      </c>
      <c r="M6802">
        <f t="shared" si="117"/>
        <v>392</v>
      </c>
    </row>
    <row r="6803" spans="12:13">
      <c r="L6803">
        <v>11420</v>
      </c>
      <c r="M6803">
        <f t="shared" si="117"/>
        <v>420</v>
      </c>
    </row>
    <row r="6804" spans="12:13">
      <c r="L6804">
        <v>11384</v>
      </c>
      <c r="M6804">
        <f t="shared" si="117"/>
        <v>384</v>
      </c>
    </row>
    <row r="6805" spans="12:13">
      <c r="L6805">
        <v>11424</v>
      </c>
      <c r="M6805">
        <f t="shared" si="117"/>
        <v>424</v>
      </c>
    </row>
    <row r="6806" spans="12:13">
      <c r="L6806">
        <v>11364</v>
      </c>
      <c r="M6806">
        <f t="shared" si="117"/>
        <v>364</v>
      </c>
    </row>
    <row r="6807" spans="12:13">
      <c r="L6807">
        <v>11436</v>
      </c>
      <c r="M6807">
        <f t="shared" si="117"/>
        <v>436</v>
      </c>
    </row>
    <row r="6808" spans="12:13">
      <c r="L6808">
        <v>11364</v>
      </c>
      <c r="M6808">
        <f t="shared" si="117"/>
        <v>364</v>
      </c>
    </row>
    <row r="6809" spans="12:13">
      <c r="L6809">
        <v>11428</v>
      </c>
      <c r="M6809">
        <f t="shared" si="117"/>
        <v>428</v>
      </c>
    </row>
    <row r="6810" spans="12:13">
      <c r="L6810">
        <v>11392</v>
      </c>
      <c r="M6810">
        <f t="shared" si="117"/>
        <v>392</v>
      </c>
    </row>
    <row r="6811" spans="12:13">
      <c r="L6811">
        <v>11420</v>
      </c>
      <c r="M6811">
        <f t="shared" si="117"/>
        <v>420</v>
      </c>
    </row>
    <row r="6812" spans="12:13">
      <c r="L6812">
        <v>11348</v>
      </c>
      <c r="M6812">
        <f t="shared" si="117"/>
        <v>348</v>
      </c>
    </row>
    <row r="6813" spans="12:13">
      <c r="L6813">
        <v>11396</v>
      </c>
      <c r="M6813">
        <f t="shared" si="117"/>
        <v>396</v>
      </c>
    </row>
    <row r="6814" spans="12:13">
      <c r="L6814">
        <v>11408</v>
      </c>
      <c r="M6814">
        <f t="shared" si="117"/>
        <v>408</v>
      </c>
    </row>
    <row r="6815" spans="12:13">
      <c r="L6815">
        <v>11404</v>
      </c>
      <c r="M6815">
        <f t="shared" si="117"/>
        <v>404</v>
      </c>
    </row>
    <row r="6816" spans="12:13">
      <c r="L6816">
        <v>11348</v>
      </c>
      <c r="M6816">
        <f t="shared" si="117"/>
        <v>348</v>
      </c>
    </row>
    <row r="6817" spans="12:13">
      <c r="L6817">
        <v>11412</v>
      </c>
      <c r="M6817">
        <f t="shared" si="117"/>
        <v>412</v>
      </c>
    </row>
    <row r="6818" spans="12:13">
      <c r="L6818">
        <v>11344</v>
      </c>
      <c r="M6818">
        <f t="shared" si="117"/>
        <v>344</v>
      </c>
    </row>
    <row r="6819" spans="12:13">
      <c r="L6819">
        <v>11404</v>
      </c>
      <c r="M6819">
        <f t="shared" si="117"/>
        <v>404</v>
      </c>
    </row>
    <row r="6820" spans="12:13">
      <c r="L6820">
        <v>11356</v>
      </c>
      <c r="M6820">
        <f t="shared" si="117"/>
        <v>356</v>
      </c>
    </row>
    <row r="6821" spans="12:13">
      <c r="L6821">
        <v>11424</v>
      </c>
      <c r="M6821">
        <f t="shared" si="117"/>
        <v>424</v>
      </c>
    </row>
    <row r="6822" spans="12:13">
      <c r="L6822">
        <v>11352</v>
      </c>
      <c r="M6822">
        <f t="shared" si="117"/>
        <v>352</v>
      </c>
    </row>
    <row r="6823" spans="12:13">
      <c r="L6823">
        <v>11400</v>
      </c>
      <c r="M6823">
        <f t="shared" si="117"/>
        <v>400</v>
      </c>
    </row>
    <row r="6824" spans="12:13">
      <c r="L6824">
        <v>11368</v>
      </c>
      <c r="M6824">
        <f t="shared" si="117"/>
        <v>368</v>
      </c>
    </row>
    <row r="6825" spans="12:13">
      <c r="L6825">
        <v>11408</v>
      </c>
      <c r="M6825">
        <f t="shared" si="117"/>
        <v>408</v>
      </c>
    </row>
    <row r="6826" spans="12:13">
      <c r="L6826">
        <v>11376</v>
      </c>
      <c r="M6826">
        <f t="shared" si="117"/>
        <v>376</v>
      </c>
    </row>
    <row r="6827" spans="12:13">
      <c r="L6827">
        <v>11456</v>
      </c>
      <c r="M6827">
        <f t="shared" si="117"/>
        <v>456</v>
      </c>
    </row>
    <row r="6828" spans="12:13">
      <c r="L6828">
        <v>11384</v>
      </c>
      <c r="M6828">
        <f t="shared" si="117"/>
        <v>384</v>
      </c>
    </row>
    <row r="6829" spans="12:13">
      <c r="L6829">
        <v>11416</v>
      </c>
      <c r="M6829">
        <f t="shared" si="117"/>
        <v>416</v>
      </c>
    </row>
    <row r="6830" spans="12:13">
      <c r="L6830">
        <v>11392</v>
      </c>
      <c r="M6830">
        <f t="shared" si="117"/>
        <v>392</v>
      </c>
    </row>
    <row r="6831" spans="12:13">
      <c r="L6831">
        <v>11432</v>
      </c>
      <c r="M6831">
        <f t="shared" si="117"/>
        <v>432</v>
      </c>
    </row>
    <row r="6832" spans="12:13">
      <c r="L6832">
        <v>11380</v>
      </c>
      <c r="M6832">
        <f t="shared" si="117"/>
        <v>380</v>
      </c>
    </row>
    <row r="6833" spans="12:13">
      <c r="L6833">
        <v>11452</v>
      </c>
      <c r="M6833">
        <f t="shared" si="117"/>
        <v>452</v>
      </c>
    </row>
    <row r="6834" spans="12:13">
      <c r="L6834">
        <v>11348</v>
      </c>
      <c r="M6834">
        <f t="shared" si="117"/>
        <v>348</v>
      </c>
    </row>
    <row r="6835" spans="12:13">
      <c r="L6835">
        <v>11436</v>
      </c>
      <c r="M6835">
        <f t="shared" si="117"/>
        <v>436</v>
      </c>
    </row>
    <row r="6836" spans="12:13">
      <c r="L6836">
        <v>11368</v>
      </c>
      <c r="M6836">
        <f t="shared" si="117"/>
        <v>368</v>
      </c>
    </row>
    <row r="6837" spans="12:13">
      <c r="L6837">
        <v>11436</v>
      </c>
      <c r="M6837">
        <f t="shared" si="117"/>
        <v>436</v>
      </c>
    </row>
    <row r="6838" spans="12:13">
      <c r="L6838">
        <v>11388</v>
      </c>
      <c r="M6838">
        <f t="shared" si="117"/>
        <v>388</v>
      </c>
    </row>
    <row r="6839" spans="12:13">
      <c r="L6839">
        <v>11440</v>
      </c>
      <c r="M6839">
        <f t="shared" si="117"/>
        <v>440</v>
      </c>
    </row>
    <row r="6840" spans="12:13">
      <c r="L6840">
        <v>11384</v>
      </c>
      <c r="M6840">
        <f t="shared" si="117"/>
        <v>384</v>
      </c>
    </row>
    <row r="6841" spans="12:13">
      <c r="L6841">
        <v>11376</v>
      </c>
      <c r="M6841">
        <f t="shared" si="117"/>
        <v>376</v>
      </c>
    </row>
    <row r="6842" spans="12:13">
      <c r="L6842">
        <v>11380</v>
      </c>
      <c r="M6842">
        <f t="shared" si="117"/>
        <v>380</v>
      </c>
    </row>
    <row r="6843" spans="12:13">
      <c r="L6843">
        <v>11416</v>
      </c>
      <c r="M6843">
        <f t="shared" ref="M6843:M6906" si="118">L6843-11000</f>
        <v>416</v>
      </c>
    </row>
    <row r="6844" spans="12:13">
      <c r="L6844">
        <v>11396</v>
      </c>
      <c r="M6844">
        <f t="shared" si="118"/>
        <v>396</v>
      </c>
    </row>
    <row r="6845" spans="12:13">
      <c r="L6845">
        <v>11452</v>
      </c>
      <c r="M6845">
        <f t="shared" si="118"/>
        <v>452</v>
      </c>
    </row>
    <row r="6846" spans="12:13">
      <c r="L6846">
        <v>11380</v>
      </c>
      <c r="M6846">
        <f t="shared" si="118"/>
        <v>380</v>
      </c>
    </row>
    <row r="6847" spans="12:13">
      <c r="L6847">
        <v>11436</v>
      </c>
      <c r="M6847">
        <f t="shared" si="118"/>
        <v>436</v>
      </c>
    </row>
    <row r="6848" spans="12:13">
      <c r="L6848">
        <v>11396</v>
      </c>
      <c r="M6848">
        <f t="shared" si="118"/>
        <v>396</v>
      </c>
    </row>
    <row r="6849" spans="12:13">
      <c r="L6849">
        <v>11424</v>
      </c>
      <c r="M6849">
        <f t="shared" si="118"/>
        <v>424</v>
      </c>
    </row>
    <row r="6850" spans="12:13">
      <c r="L6850">
        <v>11412</v>
      </c>
      <c r="M6850">
        <f t="shared" si="118"/>
        <v>412</v>
      </c>
    </row>
    <row r="6851" spans="12:13">
      <c r="L6851">
        <v>11452</v>
      </c>
      <c r="M6851">
        <f t="shared" si="118"/>
        <v>452</v>
      </c>
    </row>
    <row r="6852" spans="12:13">
      <c r="L6852">
        <v>11380</v>
      </c>
      <c r="M6852">
        <f t="shared" si="118"/>
        <v>380</v>
      </c>
    </row>
    <row r="6853" spans="12:13">
      <c r="L6853">
        <v>11420</v>
      </c>
      <c r="M6853">
        <f t="shared" si="118"/>
        <v>420</v>
      </c>
    </row>
    <row r="6854" spans="12:13">
      <c r="L6854">
        <v>11396</v>
      </c>
      <c r="M6854">
        <f t="shared" si="118"/>
        <v>396</v>
      </c>
    </row>
    <row r="6855" spans="12:13">
      <c r="L6855">
        <v>11492</v>
      </c>
      <c r="M6855">
        <f t="shared" si="118"/>
        <v>492</v>
      </c>
    </row>
    <row r="6856" spans="12:13">
      <c r="L6856">
        <v>11380</v>
      </c>
      <c r="M6856">
        <f t="shared" si="118"/>
        <v>380</v>
      </c>
    </row>
    <row r="6857" spans="12:13">
      <c r="L6857">
        <v>11456</v>
      </c>
      <c r="M6857">
        <f t="shared" si="118"/>
        <v>456</v>
      </c>
    </row>
    <row r="6858" spans="12:13">
      <c r="L6858">
        <v>11408</v>
      </c>
      <c r="M6858">
        <f t="shared" si="118"/>
        <v>408</v>
      </c>
    </row>
    <row r="6859" spans="12:13">
      <c r="L6859">
        <v>11412</v>
      </c>
      <c r="M6859">
        <f t="shared" si="118"/>
        <v>412</v>
      </c>
    </row>
    <row r="6860" spans="12:13">
      <c r="L6860">
        <v>11400</v>
      </c>
      <c r="M6860">
        <f t="shared" si="118"/>
        <v>400</v>
      </c>
    </row>
    <row r="6861" spans="12:13">
      <c r="L6861">
        <v>11424</v>
      </c>
      <c r="M6861">
        <f t="shared" si="118"/>
        <v>424</v>
      </c>
    </row>
    <row r="6862" spans="12:13">
      <c r="L6862">
        <v>11376</v>
      </c>
      <c r="M6862">
        <f t="shared" si="118"/>
        <v>376</v>
      </c>
    </row>
    <row r="6863" spans="12:13">
      <c r="L6863">
        <v>11416</v>
      </c>
      <c r="M6863">
        <f t="shared" si="118"/>
        <v>416</v>
      </c>
    </row>
    <row r="6864" spans="12:13">
      <c r="L6864">
        <v>11400</v>
      </c>
      <c r="M6864">
        <f t="shared" si="118"/>
        <v>400</v>
      </c>
    </row>
    <row r="6865" spans="12:13">
      <c r="L6865">
        <v>11432</v>
      </c>
      <c r="M6865">
        <f t="shared" si="118"/>
        <v>432</v>
      </c>
    </row>
    <row r="6866" spans="12:13">
      <c r="L6866">
        <v>11352</v>
      </c>
      <c r="M6866">
        <f t="shared" si="118"/>
        <v>352</v>
      </c>
    </row>
    <row r="6867" spans="12:13">
      <c r="L6867">
        <v>11432</v>
      </c>
      <c r="M6867">
        <f t="shared" si="118"/>
        <v>432</v>
      </c>
    </row>
    <row r="6868" spans="12:13">
      <c r="L6868">
        <v>11352</v>
      </c>
      <c r="M6868">
        <f t="shared" si="118"/>
        <v>352</v>
      </c>
    </row>
    <row r="6869" spans="12:13">
      <c r="L6869">
        <v>11420</v>
      </c>
      <c r="M6869">
        <f t="shared" si="118"/>
        <v>420</v>
      </c>
    </row>
    <row r="6870" spans="12:13">
      <c r="L6870">
        <v>11376</v>
      </c>
      <c r="M6870">
        <f t="shared" si="118"/>
        <v>376</v>
      </c>
    </row>
    <row r="6871" spans="12:13">
      <c r="L6871">
        <v>11388</v>
      </c>
      <c r="M6871">
        <f t="shared" si="118"/>
        <v>388</v>
      </c>
    </row>
    <row r="6872" spans="12:13">
      <c r="L6872">
        <v>11364</v>
      </c>
      <c r="M6872">
        <f t="shared" si="118"/>
        <v>364</v>
      </c>
    </row>
    <row r="6873" spans="12:13">
      <c r="L6873">
        <v>11420</v>
      </c>
      <c r="M6873">
        <f t="shared" si="118"/>
        <v>420</v>
      </c>
    </row>
    <row r="6874" spans="12:13">
      <c r="L6874">
        <v>11368</v>
      </c>
      <c r="M6874">
        <f t="shared" si="118"/>
        <v>368</v>
      </c>
    </row>
    <row r="6875" spans="12:13">
      <c r="L6875">
        <v>11424</v>
      </c>
      <c r="M6875">
        <f t="shared" si="118"/>
        <v>424</v>
      </c>
    </row>
    <row r="6876" spans="12:13">
      <c r="L6876">
        <v>11368</v>
      </c>
      <c r="M6876">
        <f t="shared" si="118"/>
        <v>368</v>
      </c>
    </row>
    <row r="6877" spans="12:13">
      <c r="L6877">
        <v>11420</v>
      </c>
      <c r="M6877">
        <f t="shared" si="118"/>
        <v>420</v>
      </c>
    </row>
    <row r="6878" spans="12:13">
      <c r="L6878">
        <v>11400</v>
      </c>
      <c r="M6878">
        <f t="shared" si="118"/>
        <v>400</v>
      </c>
    </row>
    <row r="6879" spans="12:13">
      <c r="L6879">
        <v>11380</v>
      </c>
      <c r="M6879">
        <f t="shared" si="118"/>
        <v>380</v>
      </c>
    </row>
    <row r="6880" spans="12:13">
      <c r="L6880">
        <v>11364</v>
      </c>
      <c r="M6880">
        <f t="shared" si="118"/>
        <v>364</v>
      </c>
    </row>
    <row r="6881" spans="12:13">
      <c r="L6881">
        <v>11416</v>
      </c>
      <c r="M6881">
        <f t="shared" si="118"/>
        <v>416</v>
      </c>
    </row>
    <row r="6882" spans="12:13">
      <c r="L6882">
        <v>11368</v>
      </c>
      <c r="M6882">
        <f t="shared" si="118"/>
        <v>368</v>
      </c>
    </row>
    <row r="6883" spans="12:13">
      <c r="L6883">
        <v>11404</v>
      </c>
      <c r="M6883">
        <f t="shared" si="118"/>
        <v>404</v>
      </c>
    </row>
    <row r="6884" spans="12:13">
      <c r="L6884">
        <v>11384</v>
      </c>
      <c r="M6884">
        <f t="shared" si="118"/>
        <v>384</v>
      </c>
    </row>
    <row r="6885" spans="12:13">
      <c r="L6885">
        <v>11440</v>
      </c>
      <c r="M6885">
        <f t="shared" si="118"/>
        <v>440</v>
      </c>
    </row>
    <row r="6886" spans="12:13">
      <c r="L6886">
        <v>11376</v>
      </c>
      <c r="M6886">
        <f t="shared" si="118"/>
        <v>376</v>
      </c>
    </row>
    <row r="6887" spans="12:13">
      <c r="L6887">
        <v>11436</v>
      </c>
      <c r="M6887">
        <f t="shared" si="118"/>
        <v>436</v>
      </c>
    </row>
    <row r="6888" spans="12:13">
      <c r="L6888">
        <v>11388</v>
      </c>
      <c r="M6888">
        <f t="shared" si="118"/>
        <v>388</v>
      </c>
    </row>
    <row r="6889" spans="12:13">
      <c r="L6889">
        <v>11408</v>
      </c>
      <c r="M6889">
        <f t="shared" si="118"/>
        <v>408</v>
      </c>
    </row>
    <row r="6890" spans="12:13">
      <c r="L6890">
        <v>11396</v>
      </c>
      <c r="M6890">
        <f t="shared" si="118"/>
        <v>396</v>
      </c>
    </row>
    <row r="6891" spans="12:13">
      <c r="L6891">
        <v>11440</v>
      </c>
      <c r="M6891">
        <f t="shared" si="118"/>
        <v>440</v>
      </c>
    </row>
    <row r="6892" spans="12:13">
      <c r="L6892">
        <v>11340</v>
      </c>
      <c r="M6892">
        <f t="shared" si="118"/>
        <v>340</v>
      </c>
    </row>
    <row r="6893" spans="12:13">
      <c r="L6893">
        <v>11408</v>
      </c>
      <c r="M6893">
        <f t="shared" si="118"/>
        <v>408</v>
      </c>
    </row>
    <row r="6894" spans="12:13">
      <c r="L6894">
        <v>11364</v>
      </c>
      <c r="M6894">
        <f t="shared" si="118"/>
        <v>364</v>
      </c>
    </row>
    <row r="6895" spans="12:13">
      <c r="L6895">
        <v>11384</v>
      </c>
      <c r="M6895">
        <f t="shared" si="118"/>
        <v>384</v>
      </c>
    </row>
    <row r="6896" spans="12:13">
      <c r="L6896">
        <v>11360</v>
      </c>
      <c r="M6896">
        <f t="shared" si="118"/>
        <v>360</v>
      </c>
    </row>
    <row r="6897" spans="12:13">
      <c r="L6897">
        <v>11408</v>
      </c>
      <c r="M6897">
        <f t="shared" si="118"/>
        <v>408</v>
      </c>
    </row>
    <row r="6898" spans="12:13">
      <c r="L6898">
        <v>11392</v>
      </c>
      <c r="M6898">
        <f t="shared" si="118"/>
        <v>392</v>
      </c>
    </row>
    <row r="6899" spans="12:13">
      <c r="L6899">
        <v>11428</v>
      </c>
      <c r="M6899">
        <f t="shared" si="118"/>
        <v>428</v>
      </c>
    </row>
    <row r="6900" spans="12:13">
      <c r="L6900">
        <v>11372</v>
      </c>
      <c r="M6900">
        <f t="shared" si="118"/>
        <v>372</v>
      </c>
    </row>
    <row r="6901" spans="12:13">
      <c r="L6901">
        <v>11388</v>
      </c>
      <c r="M6901">
        <f t="shared" si="118"/>
        <v>388</v>
      </c>
    </row>
    <row r="6902" spans="12:13">
      <c r="L6902">
        <v>11360</v>
      </c>
      <c r="M6902">
        <f t="shared" si="118"/>
        <v>360</v>
      </c>
    </row>
    <row r="6903" spans="12:13">
      <c r="L6903">
        <v>11388</v>
      </c>
      <c r="M6903">
        <f t="shared" si="118"/>
        <v>388</v>
      </c>
    </row>
    <row r="6904" spans="12:13">
      <c r="L6904">
        <v>11368</v>
      </c>
      <c r="M6904">
        <f t="shared" si="118"/>
        <v>368</v>
      </c>
    </row>
    <row r="6905" spans="12:13">
      <c r="L6905">
        <v>11404</v>
      </c>
      <c r="M6905">
        <f t="shared" si="118"/>
        <v>404</v>
      </c>
    </row>
    <row r="6906" spans="12:13">
      <c r="L6906">
        <v>11376</v>
      </c>
      <c r="M6906">
        <f t="shared" si="118"/>
        <v>376</v>
      </c>
    </row>
    <row r="6907" spans="12:13">
      <c r="L6907">
        <v>11416</v>
      </c>
      <c r="M6907">
        <f t="shared" ref="M6907:M6970" si="119">L6907-11000</f>
        <v>416</v>
      </c>
    </row>
    <row r="6908" spans="12:13">
      <c r="L6908">
        <v>11372</v>
      </c>
      <c r="M6908">
        <f t="shared" si="119"/>
        <v>372</v>
      </c>
    </row>
    <row r="6909" spans="12:13">
      <c r="L6909">
        <v>11452</v>
      </c>
      <c r="M6909">
        <f t="shared" si="119"/>
        <v>452</v>
      </c>
    </row>
    <row r="6910" spans="12:13">
      <c r="L6910">
        <v>11356</v>
      </c>
      <c r="M6910">
        <f t="shared" si="119"/>
        <v>356</v>
      </c>
    </row>
    <row r="6911" spans="12:13">
      <c r="L6911">
        <v>11416</v>
      </c>
      <c r="M6911">
        <f t="shared" si="119"/>
        <v>416</v>
      </c>
    </row>
    <row r="6912" spans="12:13">
      <c r="L6912">
        <v>11344</v>
      </c>
      <c r="M6912">
        <f t="shared" si="119"/>
        <v>344</v>
      </c>
    </row>
    <row r="6913" spans="12:13">
      <c r="L6913">
        <v>11428</v>
      </c>
      <c r="M6913">
        <f t="shared" si="119"/>
        <v>428</v>
      </c>
    </row>
    <row r="6914" spans="12:13">
      <c r="L6914">
        <v>11396</v>
      </c>
      <c r="M6914">
        <f t="shared" si="119"/>
        <v>396</v>
      </c>
    </row>
    <row r="6915" spans="12:13">
      <c r="L6915">
        <v>11420</v>
      </c>
      <c r="M6915">
        <f t="shared" si="119"/>
        <v>420</v>
      </c>
    </row>
    <row r="6916" spans="12:13">
      <c r="L6916">
        <v>11388</v>
      </c>
      <c r="M6916">
        <f t="shared" si="119"/>
        <v>388</v>
      </c>
    </row>
    <row r="6917" spans="12:13">
      <c r="L6917">
        <v>11416</v>
      </c>
      <c r="M6917">
        <f t="shared" si="119"/>
        <v>416</v>
      </c>
    </row>
    <row r="6918" spans="12:13">
      <c r="L6918">
        <v>11368</v>
      </c>
      <c r="M6918">
        <f t="shared" si="119"/>
        <v>368</v>
      </c>
    </row>
    <row r="6919" spans="12:13">
      <c r="L6919">
        <v>11464</v>
      </c>
      <c r="M6919">
        <f t="shared" si="119"/>
        <v>464</v>
      </c>
    </row>
    <row r="6920" spans="12:13">
      <c r="L6920">
        <v>11344</v>
      </c>
      <c r="M6920">
        <f t="shared" si="119"/>
        <v>344</v>
      </c>
    </row>
    <row r="6921" spans="12:13">
      <c r="L6921">
        <v>11436</v>
      </c>
      <c r="M6921">
        <f t="shared" si="119"/>
        <v>436</v>
      </c>
    </row>
    <row r="6922" spans="12:13">
      <c r="L6922">
        <v>11352</v>
      </c>
      <c r="M6922">
        <f t="shared" si="119"/>
        <v>352</v>
      </c>
    </row>
    <row r="6923" spans="12:13">
      <c r="L6923">
        <v>11456</v>
      </c>
      <c r="M6923">
        <f t="shared" si="119"/>
        <v>456</v>
      </c>
    </row>
    <row r="6924" spans="12:13">
      <c r="L6924">
        <v>11368</v>
      </c>
      <c r="M6924">
        <f t="shared" si="119"/>
        <v>368</v>
      </c>
    </row>
    <row r="6925" spans="12:13">
      <c r="L6925">
        <v>11408</v>
      </c>
      <c r="M6925">
        <f t="shared" si="119"/>
        <v>408</v>
      </c>
    </row>
    <row r="6926" spans="12:13">
      <c r="L6926">
        <v>11384</v>
      </c>
      <c r="M6926">
        <f t="shared" si="119"/>
        <v>384</v>
      </c>
    </row>
    <row r="6927" spans="12:13">
      <c r="L6927">
        <v>11404</v>
      </c>
      <c r="M6927">
        <f t="shared" si="119"/>
        <v>404</v>
      </c>
    </row>
    <row r="6928" spans="12:13">
      <c r="L6928">
        <v>11348</v>
      </c>
      <c r="M6928">
        <f t="shared" si="119"/>
        <v>348</v>
      </c>
    </row>
    <row r="6929" spans="12:13">
      <c r="L6929">
        <v>11404</v>
      </c>
      <c r="M6929">
        <f t="shared" si="119"/>
        <v>404</v>
      </c>
    </row>
    <row r="6930" spans="12:13">
      <c r="L6930">
        <v>11360</v>
      </c>
      <c r="M6930">
        <f t="shared" si="119"/>
        <v>360</v>
      </c>
    </row>
    <row r="6931" spans="12:13">
      <c r="L6931">
        <v>11440</v>
      </c>
      <c r="M6931">
        <f t="shared" si="119"/>
        <v>440</v>
      </c>
    </row>
    <row r="6932" spans="12:13">
      <c r="L6932">
        <v>11328</v>
      </c>
      <c r="M6932">
        <f t="shared" si="119"/>
        <v>328</v>
      </c>
    </row>
    <row r="6933" spans="12:13">
      <c r="L6933">
        <v>11432</v>
      </c>
      <c r="M6933">
        <f t="shared" si="119"/>
        <v>432</v>
      </c>
    </row>
    <row r="6934" spans="12:13">
      <c r="L6934">
        <v>11360</v>
      </c>
      <c r="M6934">
        <f t="shared" si="119"/>
        <v>360</v>
      </c>
    </row>
    <row r="6935" spans="12:13">
      <c r="L6935">
        <v>11424</v>
      </c>
      <c r="M6935">
        <f t="shared" si="119"/>
        <v>424</v>
      </c>
    </row>
    <row r="6936" spans="12:13">
      <c r="L6936">
        <v>11372</v>
      </c>
      <c r="M6936">
        <f t="shared" si="119"/>
        <v>372</v>
      </c>
    </row>
    <row r="6937" spans="12:13">
      <c r="L6937">
        <v>11440</v>
      </c>
      <c r="M6937">
        <f t="shared" si="119"/>
        <v>440</v>
      </c>
    </row>
    <row r="6938" spans="12:13">
      <c r="L6938">
        <v>11360</v>
      </c>
      <c r="M6938">
        <f t="shared" si="119"/>
        <v>360</v>
      </c>
    </row>
    <row r="6939" spans="12:13">
      <c r="L6939">
        <v>11420</v>
      </c>
      <c r="M6939">
        <f t="shared" si="119"/>
        <v>420</v>
      </c>
    </row>
    <row r="6940" spans="12:13">
      <c r="L6940">
        <v>11368</v>
      </c>
      <c r="M6940">
        <f t="shared" si="119"/>
        <v>368</v>
      </c>
    </row>
    <row r="6941" spans="12:13">
      <c r="L6941">
        <v>11460</v>
      </c>
      <c r="M6941">
        <f t="shared" si="119"/>
        <v>460</v>
      </c>
    </row>
    <row r="6942" spans="12:13">
      <c r="L6942">
        <v>11356</v>
      </c>
      <c r="M6942">
        <f t="shared" si="119"/>
        <v>356</v>
      </c>
    </row>
    <row r="6943" spans="12:13">
      <c r="L6943">
        <v>11428</v>
      </c>
      <c r="M6943">
        <f t="shared" si="119"/>
        <v>428</v>
      </c>
    </row>
    <row r="6944" spans="12:13">
      <c r="L6944">
        <v>11388</v>
      </c>
      <c r="M6944">
        <f t="shared" si="119"/>
        <v>388</v>
      </c>
    </row>
    <row r="6945" spans="12:13">
      <c r="L6945">
        <v>11452</v>
      </c>
      <c r="M6945">
        <f t="shared" si="119"/>
        <v>452</v>
      </c>
    </row>
    <row r="6946" spans="12:13">
      <c r="L6946">
        <v>11360</v>
      </c>
      <c r="M6946">
        <f t="shared" si="119"/>
        <v>360</v>
      </c>
    </row>
    <row r="6947" spans="12:13">
      <c r="L6947">
        <v>11464</v>
      </c>
      <c r="M6947">
        <f t="shared" si="119"/>
        <v>464</v>
      </c>
    </row>
    <row r="6948" spans="12:13">
      <c r="L6948">
        <v>11340</v>
      </c>
      <c r="M6948">
        <f t="shared" si="119"/>
        <v>340</v>
      </c>
    </row>
    <row r="6949" spans="12:13">
      <c r="L6949">
        <v>11396</v>
      </c>
      <c r="M6949">
        <f t="shared" si="119"/>
        <v>396</v>
      </c>
    </row>
    <row r="6950" spans="12:13">
      <c r="L6950">
        <v>11344</v>
      </c>
      <c r="M6950">
        <f t="shared" si="119"/>
        <v>344</v>
      </c>
    </row>
    <row r="6951" spans="12:13">
      <c r="L6951">
        <v>11460</v>
      </c>
      <c r="M6951">
        <f t="shared" si="119"/>
        <v>460</v>
      </c>
    </row>
    <row r="6952" spans="12:13">
      <c r="L6952">
        <v>11368</v>
      </c>
      <c r="M6952">
        <f t="shared" si="119"/>
        <v>368</v>
      </c>
    </row>
    <row r="6953" spans="12:13">
      <c r="L6953">
        <v>11376</v>
      </c>
      <c r="M6953">
        <f t="shared" si="119"/>
        <v>376</v>
      </c>
    </row>
    <row r="6954" spans="12:13">
      <c r="L6954">
        <v>11380</v>
      </c>
      <c r="M6954">
        <f t="shared" si="119"/>
        <v>380</v>
      </c>
    </row>
    <row r="6955" spans="12:13">
      <c r="L6955">
        <v>11372</v>
      </c>
      <c r="M6955">
        <f t="shared" si="119"/>
        <v>372</v>
      </c>
    </row>
    <row r="6956" spans="12:13">
      <c r="L6956">
        <v>11384</v>
      </c>
      <c r="M6956">
        <f t="shared" si="119"/>
        <v>384</v>
      </c>
    </row>
    <row r="6957" spans="12:13">
      <c r="L6957">
        <v>11408</v>
      </c>
      <c r="M6957">
        <f t="shared" si="119"/>
        <v>408</v>
      </c>
    </row>
    <row r="6958" spans="12:13">
      <c r="L6958">
        <v>11340</v>
      </c>
      <c r="M6958">
        <f t="shared" si="119"/>
        <v>340</v>
      </c>
    </row>
    <row r="6959" spans="12:13">
      <c r="L6959">
        <v>11408</v>
      </c>
      <c r="M6959">
        <f t="shared" si="119"/>
        <v>408</v>
      </c>
    </row>
    <row r="6960" spans="12:13">
      <c r="L6960">
        <v>11380</v>
      </c>
      <c r="M6960">
        <f t="shared" si="119"/>
        <v>380</v>
      </c>
    </row>
    <row r="6961" spans="12:13">
      <c r="L6961">
        <v>11428</v>
      </c>
      <c r="M6961">
        <f t="shared" si="119"/>
        <v>428</v>
      </c>
    </row>
    <row r="6962" spans="12:13">
      <c r="L6962">
        <v>11336</v>
      </c>
      <c r="M6962">
        <f t="shared" si="119"/>
        <v>336</v>
      </c>
    </row>
    <row r="6963" spans="12:13">
      <c r="L6963">
        <v>11428</v>
      </c>
      <c r="M6963">
        <f t="shared" si="119"/>
        <v>428</v>
      </c>
    </row>
    <row r="6964" spans="12:13">
      <c r="L6964">
        <v>11368</v>
      </c>
      <c r="M6964">
        <f t="shared" si="119"/>
        <v>368</v>
      </c>
    </row>
    <row r="6965" spans="12:13">
      <c r="L6965">
        <v>11448</v>
      </c>
      <c r="M6965">
        <f t="shared" si="119"/>
        <v>448</v>
      </c>
    </row>
    <row r="6966" spans="12:13">
      <c r="L6966">
        <v>11340</v>
      </c>
      <c r="M6966">
        <f t="shared" si="119"/>
        <v>340</v>
      </c>
    </row>
    <row r="6967" spans="12:13">
      <c r="L6967">
        <v>11424</v>
      </c>
      <c r="M6967">
        <f t="shared" si="119"/>
        <v>424</v>
      </c>
    </row>
    <row r="6968" spans="12:13">
      <c r="L6968">
        <v>11360</v>
      </c>
      <c r="M6968">
        <f t="shared" si="119"/>
        <v>360</v>
      </c>
    </row>
    <row r="6969" spans="12:13">
      <c r="L6969">
        <v>11416</v>
      </c>
      <c r="M6969">
        <f t="shared" si="119"/>
        <v>416</v>
      </c>
    </row>
    <row r="6970" spans="12:13">
      <c r="L6970">
        <v>11320</v>
      </c>
      <c r="M6970">
        <f t="shared" si="119"/>
        <v>320</v>
      </c>
    </row>
    <row r="6971" spans="12:13">
      <c r="L6971">
        <v>11404</v>
      </c>
      <c r="M6971">
        <f t="shared" ref="M6971:M7034" si="120">L6971-11000</f>
        <v>404</v>
      </c>
    </row>
    <row r="6972" spans="12:13">
      <c r="L6972">
        <v>11364</v>
      </c>
      <c r="M6972">
        <f t="shared" si="120"/>
        <v>364</v>
      </c>
    </row>
    <row r="6973" spans="12:13">
      <c r="L6973">
        <v>11404</v>
      </c>
      <c r="M6973">
        <f t="shared" si="120"/>
        <v>404</v>
      </c>
    </row>
    <row r="6974" spans="12:13">
      <c r="L6974">
        <v>11348</v>
      </c>
      <c r="M6974">
        <f t="shared" si="120"/>
        <v>348</v>
      </c>
    </row>
    <row r="6975" spans="12:13">
      <c r="L6975">
        <v>11424</v>
      </c>
      <c r="M6975">
        <f t="shared" si="120"/>
        <v>424</v>
      </c>
    </row>
    <row r="6976" spans="12:13">
      <c r="L6976">
        <v>11348</v>
      </c>
      <c r="M6976">
        <f t="shared" si="120"/>
        <v>348</v>
      </c>
    </row>
    <row r="6977" spans="12:13">
      <c r="L6977">
        <v>11432</v>
      </c>
      <c r="M6977">
        <f t="shared" si="120"/>
        <v>432</v>
      </c>
    </row>
    <row r="6978" spans="12:13">
      <c r="L6978">
        <v>11364</v>
      </c>
      <c r="M6978">
        <f t="shared" si="120"/>
        <v>364</v>
      </c>
    </row>
    <row r="6979" spans="12:13">
      <c r="L6979">
        <v>11424</v>
      </c>
      <c r="M6979">
        <f t="shared" si="120"/>
        <v>424</v>
      </c>
    </row>
    <row r="6980" spans="12:13">
      <c r="L6980">
        <v>11364</v>
      </c>
      <c r="M6980">
        <f t="shared" si="120"/>
        <v>364</v>
      </c>
    </row>
    <row r="6981" spans="12:13">
      <c r="L6981">
        <v>11348</v>
      </c>
      <c r="M6981">
        <f t="shared" si="120"/>
        <v>348</v>
      </c>
    </row>
    <row r="6982" spans="12:13">
      <c r="L6982">
        <v>11360</v>
      </c>
      <c r="M6982">
        <f t="shared" si="120"/>
        <v>360</v>
      </c>
    </row>
    <row r="6983" spans="12:13">
      <c r="L6983">
        <v>11412</v>
      </c>
      <c r="M6983">
        <f t="shared" si="120"/>
        <v>412</v>
      </c>
    </row>
    <row r="6984" spans="12:13">
      <c r="L6984">
        <v>11336</v>
      </c>
      <c r="M6984">
        <f t="shared" si="120"/>
        <v>336</v>
      </c>
    </row>
    <row r="6985" spans="12:13">
      <c r="L6985">
        <v>11396</v>
      </c>
      <c r="M6985">
        <f t="shared" si="120"/>
        <v>396</v>
      </c>
    </row>
    <row r="6986" spans="12:13">
      <c r="L6986">
        <v>11360</v>
      </c>
      <c r="M6986">
        <f t="shared" si="120"/>
        <v>360</v>
      </c>
    </row>
    <row r="6987" spans="12:13">
      <c r="L6987">
        <v>11412</v>
      </c>
      <c r="M6987">
        <f t="shared" si="120"/>
        <v>412</v>
      </c>
    </row>
    <row r="6988" spans="12:13">
      <c r="L6988">
        <v>11396</v>
      </c>
      <c r="M6988">
        <f t="shared" si="120"/>
        <v>396</v>
      </c>
    </row>
    <row r="6989" spans="12:13">
      <c r="L6989">
        <v>11412</v>
      </c>
      <c r="M6989">
        <f t="shared" si="120"/>
        <v>412</v>
      </c>
    </row>
    <row r="6990" spans="12:13">
      <c r="L6990">
        <v>11352</v>
      </c>
      <c r="M6990">
        <f t="shared" si="120"/>
        <v>352</v>
      </c>
    </row>
    <row r="6991" spans="12:13">
      <c r="L6991">
        <v>11408</v>
      </c>
      <c r="M6991">
        <f t="shared" si="120"/>
        <v>408</v>
      </c>
    </row>
    <row r="6992" spans="12:13">
      <c r="L6992">
        <v>11376</v>
      </c>
      <c r="M6992">
        <f t="shared" si="120"/>
        <v>376</v>
      </c>
    </row>
    <row r="6993" spans="12:13">
      <c r="L6993">
        <v>11396</v>
      </c>
      <c r="M6993">
        <f t="shared" si="120"/>
        <v>396</v>
      </c>
    </row>
    <row r="6994" spans="12:13">
      <c r="L6994">
        <v>11388</v>
      </c>
      <c r="M6994">
        <f t="shared" si="120"/>
        <v>388</v>
      </c>
    </row>
    <row r="6995" spans="12:13">
      <c r="L6995">
        <v>11420</v>
      </c>
      <c r="M6995">
        <f t="shared" si="120"/>
        <v>420</v>
      </c>
    </row>
    <row r="6996" spans="12:13">
      <c r="L6996">
        <v>11388</v>
      </c>
      <c r="M6996">
        <f t="shared" si="120"/>
        <v>388</v>
      </c>
    </row>
    <row r="6997" spans="12:13">
      <c r="L6997">
        <v>11424</v>
      </c>
      <c r="M6997">
        <f t="shared" si="120"/>
        <v>424</v>
      </c>
    </row>
    <row r="6998" spans="12:13">
      <c r="L6998">
        <v>11348</v>
      </c>
      <c r="M6998">
        <f t="shared" si="120"/>
        <v>348</v>
      </c>
    </row>
    <row r="6999" spans="12:13">
      <c r="L6999">
        <v>11440</v>
      </c>
      <c r="M6999">
        <f t="shared" si="120"/>
        <v>440</v>
      </c>
    </row>
    <row r="7000" spans="12:13">
      <c r="L7000">
        <v>11352</v>
      </c>
      <c r="M7000">
        <f t="shared" si="120"/>
        <v>352</v>
      </c>
    </row>
    <row r="7001" spans="12:13">
      <c r="L7001">
        <v>11444</v>
      </c>
      <c r="M7001">
        <f t="shared" si="120"/>
        <v>444</v>
      </c>
    </row>
    <row r="7002" spans="12:13">
      <c r="L7002">
        <v>11380</v>
      </c>
      <c r="M7002">
        <f t="shared" si="120"/>
        <v>380</v>
      </c>
    </row>
    <row r="7003" spans="12:13">
      <c r="L7003">
        <v>11408</v>
      </c>
      <c r="M7003">
        <f t="shared" si="120"/>
        <v>408</v>
      </c>
    </row>
    <row r="7004" spans="12:13">
      <c r="L7004">
        <v>11372</v>
      </c>
      <c r="M7004">
        <f t="shared" si="120"/>
        <v>372</v>
      </c>
    </row>
    <row r="7005" spans="12:13">
      <c r="L7005">
        <v>11448</v>
      </c>
      <c r="M7005">
        <f t="shared" si="120"/>
        <v>448</v>
      </c>
    </row>
    <row r="7006" spans="12:13">
      <c r="L7006">
        <v>11392</v>
      </c>
      <c r="M7006">
        <f t="shared" si="120"/>
        <v>392</v>
      </c>
    </row>
    <row r="7007" spans="12:13">
      <c r="L7007">
        <v>11444</v>
      </c>
      <c r="M7007">
        <f t="shared" si="120"/>
        <v>444</v>
      </c>
    </row>
    <row r="7008" spans="12:13">
      <c r="L7008">
        <v>11368</v>
      </c>
      <c r="M7008">
        <f t="shared" si="120"/>
        <v>368</v>
      </c>
    </row>
    <row r="7009" spans="12:13">
      <c r="L7009">
        <v>11436</v>
      </c>
      <c r="M7009">
        <f t="shared" si="120"/>
        <v>436</v>
      </c>
    </row>
    <row r="7010" spans="12:13">
      <c r="L7010">
        <v>11376</v>
      </c>
      <c r="M7010">
        <f t="shared" si="120"/>
        <v>376</v>
      </c>
    </row>
    <row r="7011" spans="12:13">
      <c r="L7011">
        <v>11432</v>
      </c>
      <c r="M7011">
        <f t="shared" si="120"/>
        <v>432</v>
      </c>
    </row>
    <row r="7012" spans="12:13">
      <c r="L7012">
        <v>11360</v>
      </c>
      <c r="M7012">
        <f t="shared" si="120"/>
        <v>360</v>
      </c>
    </row>
    <row r="7013" spans="12:13">
      <c r="L7013">
        <v>11460</v>
      </c>
      <c r="M7013">
        <f t="shared" si="120"/>
        <v>460</v>
      </c>
    </row>
    <row r="7014" spans="12:13">
      <c r="L7014">
        <v>11352</v>
      </c>
      <c r="M7014">
        <f t="shared" si="120"/>
        <v>352</v>
      </c>
    </row>
    <row r="7015" spans="12:13">
      <c r="L7015">
        <v>11440</v>
      </c>
      <c r="M7015">
        <f t="shared" si="120"/>
        <v>440</v>
      </c>
    </row>
    <row r="7016" spans="12:13">
      <c r="L7016">
        <v>11344</v>
      </c>
      <c r="M7016">
        <f t="shared" si="120"/>
        <v>344</v>
      </c>
    </row>
    <row r="7017" spans="12:13">
      <c r="L7017">
        <v>11392</v>
      </c>
      <c r="M7017">
        <f t="shared" si="120"/>
        <v>392</v>
      </c>
    </row>
    <row r="7018" spans="12:13">
      <c r="L7018">
        <v>11332</v>
      </c>
      <c r="M7018">
        <f t="shared" si="120"/>
        <v>332</v>
      </c>
    </row>
    <row r="7019" spans="12:13">
      <c r="L7019">
        <v>11408</v>
      </c>
      <c r="M7019">
        <f t="shared" si="120"/>
        <v>408</v>
      </c>
    </row>
    <row r="7020" spans="12:13">
      <c r="L7020">
        <v>11392</v>
      </c>
      <c r="M7020">
        <f t="shared" si="120"/>
        <v>392</v>
      </c>
    </row>
    <row r="7021" spans="12:13">
      <c r="L7021">
        <v>11428</v>
      </c>
      <c r="M7021">
        <f t="shared" si="120"/>
        <v>428</v>
      </c>
    </row>
    <row r="7022" spans="12:13">
      <c r="L7022">
        <v>11344</v>
      </c>
      <c r="M7022">
        <f t="shared" si="120"/>
        <v>344</v>
      </c>
    </row>
    <row r="7023" spans="12:13">
      <c r="L7023">
        <v>11424</v>
      </c>
      <c r="M7023">
        <f t="shared" si="120"/>
        <v>424</v>
      </c>
    </row>
    <row r="7024" spans="12:13">
      <c r="L7024">
        <v>11388</v>
      </c>
      <c r="M7024">
        <f t="shared" si="120"/>
        <v>388</v>
      </c>
    </row>
    <row r="7025" spans="12:13">
      <c r="L7025">
        <v>11416</v>
      </c>
      <c r="M7025">
        <f t="shared" si="120"/>
        <v>416</v>
      </c>
    </row>
    <row r="7026" spans="12:13">
      <c r="L7026">
        <v>11364</v>
      </c>
      <c r="M7026">
        <f t="shared" si="120"/>
        <v>364</v>
      </c>
    </row>
    <row r="7027" spans="12:13">
      <c r="L7027">
        <v>11416</v>
      </c>
      <c r="M7027">
        <f t="shared" si="120"/>
        <v>416</v>
      </c>
    </row>
    <row r="7028" spans="12:13">
      <c r="L7028">
        <v>11380</v>
      </c>
      <c r="M7028">
        <f t="shared" si="120"/>
        <v>380</v>
      </c>
    </row>
    <row r="7029" spans="12:13">
      <c r="L7029">
        <v>11384</v>
      </c>
      <c r="M7029">
        <f t="shared" si="120"/>
        <v>384</v>
      </c>
    </row>
    <row r="7030" spans="12:13">
      <c r="L7030">
        <v>11384</v>
      </c>
      <c r="M7030">
        <f t="shared" si="120"/>
        <v>384</v>
      </c>
    </row>
    <row r="7031" spans="12:13">
      <c r="L7031">
        <v>11424</v>
      </c>
      <c r="M7031">
        <f t="shared" si="120"/>
        <v>424</v>
      </c>
    </row>
    <row r="7032" spans="12:13">
      <c r="L7032">
        <v>11392</v>
      </c>
      <c r="M7032">
        <f t="shared" si="120"/>
        <v>392</v>
      </c>
    </row>
    <row r="7033" spans="12:13">
      <c r="L7033">
        <v>11444</v>
      </c>
      <c r="M7033">
        <f t="shared" si="120"/>
        <v>444</v>
      </c>
    </row>
    <row r="7034" spans="12:13">
      <c r="L7034">
        <v>11368</v>
      </c>
      <c r="M7034">
        <f t="shared" si="120"/>
        <v>368</v>
      </c>
    </row>
    <row r="7035" spans="12:13">
      <c r="L7035">
        <v>11428</v>
      </c>
      <c r="M7035">
        <f t="shared" ref="M7035:M7098" si="121">L7035-11000</f>
        <v>428</v>
      </c>
    </row>
    <row r="7036" spans="12:13">
      <c r="L7036">
        <v>11376</v>
      </c>
      <c r="M7036">
        <f t="shared" si="121"/>
        <v>376</v>
      </c>
    </row>
    <row r="7037" spans="12:13">
      <c r="L7037">
        <v>11448</v>
      </c>
      <c r="M7037">
        <f t="shared" si="121"/>
        <v>448</v>
      </c>
    </row>
    <row r="7038" spans="12:13">
      <c r="L7038">
        <v>11368</v>
      </c>
      <c r="M7038">
        <f t="shared" si="121"/>
        <v>368</v>
      </c>
    </row>
    <row r="7039" spans="12:13">
      <c r="L7039" t="s">
        <v>737</v>
      </c>
      <c r="M7039" t="e">
        <f t="shared" si="121"/>
        <v>#VALUE!</v>
      </c>
    </row>
    <row r="7040" spans="12:13">
      <c r="M7040">
        <f t="shared" si="121"/>
        <v>-11000</v>
      </c>
    </row>
    <row r="7041" spans="12:13">
      <c r="M7041">
        <f t="shared" si="121"/>
        <v>-11000</v>
      </c>
    </row>
    <row r="7042" spans="12:13">
      <c r="L7042">
        <v>11436</v>
      </c>
      <c r="M7042">
        <f t="shared" si="121"/>
        <v>436</v>
      </c>
    </row>
    <row r="7043" spans="12:13">
      <c r="L7043">
        <v>11364</v>
      </c>
      <c r="M7043">
        <f t="shared" si="121"/>
        <v>364</v>
      </c>
    </row>
    <row r="7044" spans="12:13">
      <c r="L7044">
        <v>11472</v>
      </c>
      <c r="M7044">
        <f t="shared" si="121"/>
        <v>472</v>
      </c>
    </row>
    <row r="7045" spans="12:13">
      <c r="L7045">
        <v>11364</v>
      </c>
      <c r="M7045">
        <f t="shared" si="121"/>
        <v>364</v>
      </c>
    </row>
    <row r="7046" spans="12:13">
      <c r="L7046">
        <v>11420</v>
      </c>
      <c r="M7046">
        <f t="shared" si="121"/>
        <v>420</v>
      </c>
    </row>
    <row r="7047" spans="12:13">
      <c r="L7047">
        <v>11380</v>
      </c>
      <c r="M7047">
        <f t="shared" si="121"/>
        <v>380</v>
      </c>
    </row>
    <row r="7048" spans="12:13">
      <c r="L7048">
        <v>11448</v>
      </c>
      <c r="M7048">
        <f t="shared" si="121"/>
        <v>448</v>
      </c>
    </row>
    <row r="7049" spans="12:13">
      <c r="L7049">
        <v>11384</v>
      </c>
      <c r="M7049">
        <f t="shared" si="121"/>
        <v>384</v>
      </c>
    </row>
    <row r="7050" spans="12:13">
      <c r="L7050">
        <v>11432</v>
      </c>
      <c r="M7050">
        <f t="shared" si="121"/>
        <v>432</v>
      </c>
    </row>
    <row r="7051" spans="12:13">
      <c r="L7051">
        <v>11368</v>
      </c>
      <c r="M7051">
        <f t="shared" si="121"/>
        <v>368</v>
      </c>
    </row>
    <row r="7052" spans="12:13">
      <c r="L7052">
        <v>11440</v>
      </c>
      <c r="M7052">
        <f t="shared" si="121"/>
        <v>440</v>
      </c>
    </row>
    <row r="7053" spans="12:13">
      <c r="L7053">
        <v>11360</v>
      </c>
      <c r="M7053">
        <f t="shared" si="121"/>
        <v>360</v>
      </c>
    </row>
    <row r="7054" spans="12:13">
      <c r="L7054">
        <v>11432</v>
      </c>
      <c r="M7054">
        <f t="shared" si="121"/>
        <v>432</v>
      </c>
    </row>
    <row r="7055" spans="12:13">
      <c r="L7055">
        <v>11400</v>
      </c>
      <c r="M7055">
        <f t="shared" si="121"/>
        <v>400</v>
      </c>
    </row>
    <row r="7056" spans="12:13">
      <c r="L7056">
        <v>11424</v>
      </c>
      <c r="M7056">
        <f t="shared" si="121"/>
        <v>424</v>
      </c>
    </row>
    <row r="7057" spans="12:13">
      <c r="L7057">
        <v>11368</v>
      </c>
      <c r="M7057">
        <f t="shared" si="121"/>
        <v>368</v>
      </c>
    </row>
    <row r="7058" spans="12:13">
      <c r="L7058">
        <v>11440</v>
      </c>
      <c r="M7058">
        <f t="shared" si="121"/>
        <v>440</v>
      </c>
    </row>
    <row r="7059" spans="12:13">
      <c r="L7059">
        <v>11348</v>
      </c>
      <c r="M7059">
        <f t="shared" si="121"/>
        <v>348</v>
      </c>
    </row>
    <row r="7060" spans="12:13">
      <c r="L7060">
        <v>11408</v>
      </c>
      <c r="M7060">
        <f t="shared" si="121"/>
        <v>408</v>
      </c>
    </row>
    <row r="7061" spans="12:13">
      <c r="L7061">
        <v>11364</v>
      </c>
      <c r="M7061">
        <f t="shared" si="121"/>
        <v>364</v>
      </c>
    </row>
    <row r="7062" spans="12:13">
      <c r="L7062">
        <v>11444</v>
      </c>
      <c r="M7062">
        <f t="shared" si="121"/>
        <v>444</v>
      </c>
    </row>
    <row r="7063" spans="12:13">
      <c r="L7063">
        <v>11364</v>
      </c>
      <c r="M7063">
        <f t="shared" si="121"/>
        <v>364</v>
      </c>
    </row>
    <row r="7064" spans="12:13">
      <c r="L7064">
        <v>11432</v>
      </c>
      <c r="M7064">
        <f t="shared" si="121"/>
        <v>432</v>
      </c>
    </row>
    <row r="7065" spans="12:13">
      <c r="L7065">
        <v>11396</v>
      </c>
      <c r="M7065">
        <f t="shared" si="121"/>
        <v>396</v>
      </c>
    </row>
    <row r="7066" spans="12:13">
      <c r="L7066">
        <v>11436</v>
      </c>
      <c r="M7066">
        <f t="shared" si="121"/>
        <v>436</v>
      </c>
    </row>
    <row r="7067" spans="12:13">
      <c r="L7067">
        <v>11360</v>
      </c>
      <c r="M7067">
        <f t="shared" si="121"/>
        <v>360</v>
      </c>
    </row>
    <row r="7068" spans="12:13">
      <c r="L7068">
        <v>11400</v>
      </c>
      <c r="M7068">
        <f t="shared" si="121"/>
        <v>400</v>
      </c>
    </row>
    <row r="7069" spans="12:13">
      <c r="L7069">
        <v>11360</v>
      </c>
      <c r="M7069">
        <f t="shared" si="121"/>
        <v>360</v>
      </c>
    </row>
    <row r="7070" spans="12:13">
      <c r="L7070">
        <v>11408</v>
      </c>
      <c r="M7070">
        <f t="shared" si="121"/>
        <v>408</v>
      </c>
    </row>
    <row r="7071" spans="12:13">
      <c r="L7071">
        <v>11384</v>
      </c>
      <c r="M7071">
        <f t="shared" si="121"/>
        <v>384</v>
      </c>
    </row>
    <row r="7072" spans="12:13">
      <c r="L7072">
        <v>11424</v>
      </c>
      <c r="M7072">
        <f t="shared" si="121"/>
        <v>424</v>
      </c>
    </row>
    <row r="7073" spans="12:13">
      <c r="L7073">
        <v>11380</v>
      </c>
      <c r="M7073">
        <f t="shared" si="121"/>
        <v>380</v>
      </c>
    </row>
    <row r="7074" spans="12:13">
      <c r="L7074">
        <v>11448</v>
      </c>
      <c r="M7074">
        <f t="shared" si="121"/>
        <v>448</v>
      </c>
    </row>
    <row r="7075" spans="12:13">
      <c r="L7075">
        <v>11364</v>
      </c>
      <c r="M7075">
        <f t="shared" si="121"/>
        <v>364</v>
      </c>
    </row>
    <row r="7076" spans="12:13">
      <c r="L7076">
        <v>11420</v>
      </c>
      <c r="M7076">
        <f t="shared" si="121"/>
        <v>420</v>
      </c>
    </row>
    <row r="7077" spans="12:13">
      <c r="L7077">
        <v>11360</v>
      </c>
      <c r="M7077">
        <f t="shared" si="121"/>
        <v>360</v>
      </c>
    </row>
    <row r="7078" spans="12:13">
      <c r="L7078">
        <v>11440</v>
      </c>
      <c r="M7078">
        <f t="shared" si="121"/>
        <v>440</v>
      </c>
    </row>
    <row r="7079" spans="12:13">
      <c r="L7079">
        <v>11380</v>
      </c>
      <c r="M7079">
        <f t="shared" si="121"/>
        <v>380</v>
      </c>
    </row>
    <row r="7080" spans="12:13">
      <c r="L7080">
        <v>11424</v>
      </c>
      <c r="M7080">
        <f t="shared" si="121"/>
        <v>424</v>
      </c>
    </row>
    <row r="7081" spans="12:13">
      <c r="L7081">
        <v>11344</v>
      </c>
      <c r="M7081">
        <f t="shared" si="121"/>
        <v>344</v>
      </c>
    </row>
    <row r="7082" spans="12:13">
      <c r="L7082">
        <v>11428</v>
      </c>
      <c r="M7082">
        <f t="shared" si="121"/>
        <v>428</v>
      </c>
    </row>
    <row r="7083" spans="12:13">
      <c r="L7083">
        <v>11332</v>
      </c>
      <c r="M7083">
        <f t="shared" si="121"/>
        <v>332</v>
      </c>
    </row>
    <row r="7084" spans="12:13">
      <c r="L7084">
        <v>11456</v>
      </c>
      <c r="M7084">
        <f t="shared" si="121"/>
        <v>456</v>
      </c>
    </row>
    <row r="7085" spans="12:13">
      <c r="L7085">
        <v>11368</v>
      </c>
      <c r="M7085">
        <f t="shared" si="121"/>
        <v>368</v>
      </c>
    </row>
    <row r="7086" spans="12:13">
      <c r="L7086">
        <v>11440</v>
      </c>
      <c r="M7086">
        <f t="shared" si="121"/>
        <v>440</v>
      </c>
    </row>
    <row r="7087" spans="12:13">
      <c r="L7087">
        <v>11360</v>
      </c>
      <c r="M7087">
        <f t="shared" si="121"/>
        <v>360</v>
      </c>
    </row>
    <row r="7088" spans="12:13">
      <c r="L7088">
        <v>11472</v>
      </c>
      <c r="M7088">
        <f t="shared" si="121"/>
        <v>472</v>
      </c>
    </row>
    <row r="7089" spans="12:13">
      <c r="L7089">
        <v>11424</v>
      </c>
      <c r="M7089">
        <f t="shared" si="121"/>
        <v>424</v>
      </c>
    </row>
    <row r="7090" spans="12:13">
      <c r="L7090">
        <v>11420</v>
      </c>
      <c r="M7090">
        <f t="shared" si="121"/>
        <v>420</v>
      </c>
    </row>
    <row r="7091" spans="12:13">
      <c r="L7091">
        <v>11396</v>
      </c>
      <c r="M7091">
        <f t="shared" si="121"/>
        <v>396</v>
      </c>
    </row>
    <row r="7092" spans="12:13">
      <c r="L7092">
        <v>11448</v>
      </c>
      <c r="M7092">
        <f t="shared" si="121"/>
        <v>448</v>
      </c>
    </row>
    <row r="7093" spans="12:13">
      <c r="L7093">
        <v>11376</v>
      </c>
      <c r="M7093">
        <f t="shared" si="121"/>
        <v>376</v>
      </c>
    </row>
    <row r="7094" spans="12:13">
      <c r="L7094">
        <v>11400</v>
      </c>
      <c r="M7094">
        <f t="shared" si="121"/>
        <v>400</v>
      </c>
    </row>
    <row r="7095" spans="12:13">
      <c r="L7095">
        <v>11368</v>
      </c>
      <c r="M7095">
        <f t="shared" si="121"/>
        <v>368</v>
      </c>
    </row>
    <row r="7096" spans="12:13">
      <c r="L7096">
        <v>11420</v>
      </c>
      <c r="M7096">
        <f t="shared" si="121"/>
        <v>420</v>
      </c>
    </row>
    <row r="7097" spans="12:13">
      <c r="L7097">
        <v>11384</v>
      </c>
      <c r="M7097">
        <f t="shared" si="121"/>
        <v>384</v>
      </c>
    </row>
    <row r="7098" spans="12:13">
      <c r="L7098">
        <v>11428</v>
      </c>
      <c r="M7098">
        <f t="shared" si="121"/>
        <v>428</v>
      </c>
    </row>
    <row r="7099" spans="12:13">
      <c r="L7099">
        <v>11380</v>
      </c>
      <c r="M7099">
        <f t="shared" ref="M7099:M7162" si="122">L7099-11000</f>
        <v>380</v>
      </c>
    </row>
    <row r="7100" spans="12:13">
      <c r="L7100">
        <v>11416</v>
      </c>
      <c r="M7100">
        <f t="shared" si="122"/>
        <v>416</v>
      </c>
    </row>
    <row r="7101" spans="12:13">
      <c r="L7101">
        <v>11344</v>
      </c>
      <c r="M7101">
        <f t="shared" si="122"/>
        <v>344</v>
      </c>
    </row>
    <row r="7102" spans="12:13">
      <c r="L7102">
        <v>11420</v>
      </c>
      <c r="M7102">
        <f t="shared" si="122"/>
        <v>420</v>
      </c>
    </row>
    <row r="7103" spans="12:13">
      <c r="L7103">
        <v>11376</v>
      </c>
      <c r="M7103">
        <f t="shared" si="122"/>
        <v>376</v>
      </c>
    </row>
    <row r="7104" spans="12:13">
      <c r="L7104">
        <v>11436</v>
      </c>
      <c r="M7104">
        <f t="shared" si="122"/>
        <v>436</v>
      </c>
    </row>
    <row r="7105" spans="12:13">
      <c r="L7105">
        <v>11364</v>
      </c>
      <c r="M7105">
        <f t="shared" si="122"/>
        <v>364</v>
      </c>
    </row>
    <row r="7106" spans="12:13">
      <c r="L7106">
        <v>11432</v>
      </c>
      <c r="M7106">
        <f t="shared" si="122"/>
        <v>432</v>
      </c>
    </row>
    <row r="7107" spans="12:13">
      <c r="L7107">
        <v>11376</v>
      </c>
      <c r="M7107">
        <f t="shared" si="122"/>
        <v>376</v>
      </c>
    </row>
    <row r="7108" spans="12:13">
      <c r="L7108">
        <v>11444</v>
      </c>
      <c r="M7108">
        <f t="shared" si="122"/>
        <v>444</v>
      </c>
    </row>
    <row r="7109" spans="12:13">
      <c r="L7109">
        <v>11392</v>
      </c>
      <c r="M7109">
        <f t="shared" si="122"/>
        <v>392</v>
      </c>
    </row>
    <row r="7110" spans="12:13">
      <c r="L7110">
        <v>11428</v>
      </c>
      <c r="M7110">
        <f t="shared" si="122"/>
        <v>428</v>
      </c>
    </row>
    <row r="7111" spans="12:13">
      <c r="L7111">
        <v>11396</v>
      </c>
      <c r="M7111">
        <f t="shared" si="122"/>
        <v>396</v>
      </c>
    </row>
    <row r="7112" spans="12:13">
      <c r="L7112">
        <v>11440</v>
      </c>
      <c r="M7112">
        <f t="shared" si="122"/>
        <v>440</v>
      </c>
    </row>
    <row r="7113" spans="12:13">
      <c r="L7113">
        <v>11364</v>
      </c>
      <c r="M7113">
        <f t="shared" si="122"/>
        <v>364</v>
      </c>
    </row>
    <row r="7114" spans="12:13">
      <c r="L7114">
        <v>11428</v>
      </c>
      <c r="M7114">
        <f t="shared" si="122"/>
        <v>428</v>
      </c>
    </row>
    <row r="7115" spans="12:13">
      <c r="L7115">
        <v>11368</v>
      </c>
      <c r="M7115">
        <f t="shared" si="122"/>
        <v>368</v>
      </c>
    </row>
    <row r="7116" spans="12:13">
      <c r="L7116">
        <v>11436</v>
      </c>
      <c r="M7116">
        <f t="shared" si="122"/>
        <v>436</v>
      </c>
    </row>
    <row r="7117" spans="12:13">
      <c r="L7117">
        <v>11404</v>
      </c>
      <c r="M7117">
        <f t="shared" si="122"/>
        <v>404</v>
      </c>
    </row>
    <row r="7118" spans="12:13">
      <c r="L7118">
        <v>11428</v>
      </c>
      <c r="M7118">
        <f t="shared" si="122"/>
        <v>428</v>
      </c>
    </row>
    <row r="7119" spans="12:13">
      <c r="L7119">
        <v>11376</v>
      </c>
      <c r="M7119">
        <f t="shared" si="122"/>
        <v>376</v>
      </c>
    </row>
    <row r="7120" spans="12:13">
      <c r="L7120">
        <v>11456</v>
      </c>
      <c r="M7120">
        <f t="shared" si="122"/>
        <v>456</v>
      </c>
    </row>
    <row r="7121" spans="12:13">
      <c r="L7121">
        <v>11364</v>
      </c>
      <c r="M7121">
        <f t="shared" si="122"/>
        <v>364</v>
      </c>
    </row>
    <row r="7122" spans="12:13">
      <c r="L7122">
        <v>11440</v>
      </c>
      <c r="M7122">
        <f t="shared" si="122"/>
        <v>440</v>
      </c>
    </row>
    <row r="7123" spans="12:13">
      <c r="L7123">
        <v>11388</v>
      </c>
      <c r="M7123">
        <f t="shared" si="122"/>
        <v>388</v>
      </c>
    </row>
    <row r="7124" spans="12:13">
      <c r="L7124">
        <v>11432</v>
      </c>
      <c r="M7124">
        <f t="shared" si="122"/>
        <v>432</v>
      </c>
    </row>
    <row r="7125" spans="12:13">
      <c r="L7125">
        <v>11436</v>
      </c>
      <c r="M7125">
        <f t="shared" si="122"/>
        <v>436</v>
      </c>
    </row>
    <row r="7126" spans="12:13">
      <c r="L7126">
        <v>11416</v>
      </c>
      <c r="M7126">
        <f t="shared" si="122"/>
        <v>416</v>
      </c>
    </row>
    <row r="7127" spans="12:13">
      <c r="L7127">
        <v>11384</v>
      </c>
      <c r="M7127">
        <f t="shared" si="122"/>
        <v>384</v>
      </c>
    </row>
    <row r="7128" spans="12:13">
      <c r="L7128">
        <v>11460</v>
      </c>
      <c r="M7128">
        <f t="shared" si="122"/>
        <v>460</v>
      </c>
    </row>
    <row r="7129" spans="12:13">
      <c r="L7129">
        <v>11376</v>
      </c>
      <c r="M7129">
        <f t="shared" si="122"/>
        <v>376</v>
      </c>
    </row>
    <row r="7130" spans="12:13">
      <c r="L7130">
        <v>11428</v>
      </c>
      <c r="M7130">
        <f t="shared" si="122"/>
        <v>428</v>
      </c>
    </row>
    <row r="7131" spans="12:13">
      <c r="L7131">
        <v>11396</v>
      </c>
      <c r="M7131">
        <f t="shared" si="122"/>
        <v>396</v>
      </c>
    </row>
    <row r="7132" spans="12:13">
      <c r="L7132">
        <v>11388</v>
      </c>
      <c r="M7132">
        <f t="shared" si="122"/>
        <v>388</v>
      </c>
    </row>
    <row r="7133" spans="12:13">
      <c r="L7133">
        <v>11392</v>
      </c>
      <c r="M7133">
        <f t="shared" si="122"/>
        <v>392</v>
      </c>
    </row>
    <row r="7134" spans="12:13">
      <c r="L7134">
        <v>11428</v>
      </c>
      <c r="M7134">
        <f t="shared" si="122"/>
        <v>428</v>
      </c>
    </row>
    <row r="7135" spans="12:13">
      <c r="L7135">
        <v>11396</v>
      </c>
      <c r="M7135">
        <f t="shared" si="122"/>
        <v>396</v>
      </c>
    </row>
    <row r="7136" spans="12:13">
      <c r="L7136">
        <v>11392</v>
      </c>
      <c r="M7136">
        <f t="shared" si="122"/>
        <v>392</v>
      </c>
    </row>
    <row r="7137" spans="12:13">
      <c r="L7137">
        <v>11380</v>
      </c>
      <c r="M7137">
        <f t="shared" si="122"/>
        <v>380</v>
      </c>
    </row>
    <row r="7138" spans="12:13">
      <c r="L7138">
        <v>11416</v>
      </c>
      <c r="M7138">
        <f t="shared" si="122"/>
        <v>416</v>
      </c>
    </row>
    <row r="7139" spans="12:13">
      <c r="L7139">
        <v>11396</v>
      </c>
      <c r="M7139">
        <f t="shared" si="122"/>
        <v>396</v>
      </c>
    </row>
    <row r="7140" spans="12:13">
      <c r="L7140">
        <v>11440</v>
      </c>
      <c r="M7140">
        <f t="shared" si="122"/>
        <v>440</v>
      </c>
    </row>
    <row r="7141" spans="12:13">
      <c r="L7141">
        <v>11428</v>
      </c>
      <c r="M7141">
        <f t="shared" si="122"/>
        <v>428</v>
      </c>
    </row>
    <row r="7142" spans="12:13">
      <c r="L7142">
        <v>11460</v>
      </c>
      <c r="M7142">
        <f t="shared" si="122"/>
        <v>460</v>
      </c>
    </row>
    <row r="7143" spans="12:13">
      <c r="L7143">
        <v>11396</v>
      </c>
      <c r="M7143">
        <f t="shared" si="122"/>
        <v>396</v>
      </c>
    </row>
    <row r="7144" spans="12:13">
      <c r="L7144">
        <v>11428</v>
      </c>
      <c r="M7144">
        <f t="shared" si="122"/>
        <v>428</v>
      </c>
    </row>
    <row r="7145" spans="12:13">
      <c r="L7145">
        <v>11372</v>
      </c>
      <c r="M7145">
        <f t="shared" si="122"/>
        <v>372</v>
      </c>
    </row>
    <row r="7146" spans="12:13">
      <c r="L7146">
        <v>11440</v>
      </c>
      <c r="M7146">
        <f t="shared" si="122"/>
        <v>440</v>
      </c>
    </row>
    <row r="7147" spans="12:13">
      <c r="L7147">
        <v>11400</v>
      </c>
      <c r="M7147">
        <f t="shared" si="122"/>
        <v>400</v>
      </c>
    </row>
    <row r="7148" spans="12:13">
      <c r="L7148">
        <v>11476</v>
      </c>
      <c r="M7148">
        <f t="shared" si="122"/>
        <v>476</v>
      </c>
    </row>
    <row r="7149" spans="12:13">
      <c r="L7149">
        <v>11420</v>
      </c>
      <c r="M7149">
        <f t="shared" si="122"/>
        <v>420</v>
      </c>
    </row>
    <row r="7150" spans="12:13">
      <c r="L7150">
        <v>11436</v>
      </c>
      <c r="M7150">
        <f t="shared" si="122"/>
        <v>436</v>
      </c>
    </row>
    <row r="7151" spans="12:13">
      <c r="L7151">
        <v>11376</v>
      </c>
      <c r="M7151">
        <f t="shared" si="122"/>
        <v>376</v>
      </c>
    </row>
    <row r="7152" spans="12:13">
      <c r="L7152">
        <v>11472</v>
      </c>
      <c r="M7152">
        <f t="shared" si="122"/>
        <v>472</v>
      </c>
    </row>
    <row r="7153" spans="12:13">
      <c r="L7153">
        <v>11372</v>
      </c>
      <c r="M7153">
        <f t="shared" si="122"/>
        <v>372</v>
      </c>
    </row>
    <row r="7154" spans="12:13">
      <c r="L7154">
        <v>11488</v>
      </c>
      <c r="M7154">
        <f t="shared" si="122"/>
        <v>488</v>
      </c>
    </row>
    <row r="7155" spans="12:13">
      <c r="L7155">
        <v>11352</v>
      </c>
      <c r="M7155">
        <f t="shared" si="122"/>
        <v>352</v>
      </c>
    </row>
    <row r="7156" spans="12:13">
      <c r="L7156">
        <v>11468</v>
      </c>
      <c r="M7156">
        <f t="shared" si="122"/>
        <v>468</v>
      </c>
    </row>
    <row r="7157" spans="12:13">
      <c r="L7157">
        <v>11428</v>
      </c>
      <c r="M7157">
        <f t="shared" si="122"/>
        <v>428</v>
      </c>
    </row>
    <row r="7158" spans="12:13">
      <c r="L7158">
        <v>11444</v>
      </c>
      <c r="M7158">
        <f t="shared" si="122"/>
        <v>444</v>
      </c>
    </row>
    <row r="7159" spans="12:13">
      <c r="L7159">
        <v>11412</v>
      </c>
      <c r="M7159">
        <f t="shared" si="122"/>
        <v>412</v>
      </c>
    </row>
    <row r="7160" spans="12:13">
      <c r="L7160">
        <v>11468</v>
      </c>
      <c r="M7160">
        <f t="shared" si="122"/>
        <v>468</v>
      </c>
    </row>
    <row r="7161" spans="12:13">
      <c r="L7161">
        <v>11408</v>
      </c>
      <c r="M7161">
        <f t="shared" si="122"/>
        <v>408</v>
      </c>
    </row>
    <row r="7162" spans="12:13">
      <c r="L7162">
        <v>11456</v>
      </c>
      <c r="M7162">
        <f t="shared" si="122"/>
        <v>456</v>
      </c>
    </row>
    <row r="7163" spans="12:13">
      <c r="L7163">
        <v>11384</v>
      </c>
      <c r="M7163">
        <f t="shared" ref="M7163:M7226" si="123">L7163-11000</f>
        <v>384</v>
      </c>
    </row>
    <row r="7164" spans="12:13">
      <c r="L7164">
        <v>11480</v>
      </c>
      <c r="M7164">
        <f t="shared" si="123"/>
        <v>480</v>
      </c>
    </row>
    <row r="7165" spans="12:13">
      <c r="L7165">
        <v>11392</v>
      </c>
      <c r="M7165">
        <f t="shared" si="123"/>
        <v>392</v>
      </c>
    </row>
    <row r="7166" spans="12:13">
      <c r="L7166">
        <v>11444</v>
      </c>
      <c r="M7166">
        <f t="shared" si="123"/>
        <v>444</v>
      </c>
    </row>
    <row r="7167" spans="12:13">
      <c r="L7167">
        <v>11384</v>
      </c>
      <c r="M7167">
        <f t="shared" si="123"/>
        <v>384</v>
      </c>
    </row>
    <row r="7168" spans="12:13">
      <c r="L7168">
        <v>11444</v>
      </c>
      <c r="M7168">
        <f t="shared" si="123"/>
        <v>444</v>
      </c>
    </row>
    <row r="7169" spans="12:13">
      <c r="L7169">
        <v>11408</v>
      </c>
      <c r="M7169">
        <f t="shared" si="123"/>
        <v>408</v>
      </c>
    </row>
    <row r="7170" spans="12:13">
      <c r="L7170">
        <v>11456</v>
      </c>
      <c r="M7170">
        <f t="shared" si="123"/>
        <v>456</v>
      </c>
    </row>
    <row r="7171" spans="12:13">
      <c r="L7171">
        <v>11380</v>
      </c>
      <c r="M7171">
        <f t="shared" si="123"/>
        <v>380</v>
      </c>
    </row>
    <row r="7172" spans="12:13">
      <c r="L7172">
        <v>11404</v>
      </c>
      <c r="M7172">
        <f t="shared" si="123"/>
        <v>404</v>
      </c>
    </row>
    <row r="7173" spans="12:13">
      <c r="L7173">
        <v>11380</v>
      </c>
      <c r="M7173">
        <f t="shared" si="123"/>
        <v>380</v>
      </c>
    </row>
    <row r="7174" spans="12:13">
      <c r="L7174">
        <v>11444</v>
      </c>
      <c r="M7174">
        <f t="shared" si="123"/>
        <v>444</v>
      </c>
    </row>
    <row r="7175" spans="12:13">
      <c r="L7175">
        <v>11412</v>
      </c>
      <c r="M7175">
        <f t="shared" si="123"/>
        <v>412</v>
      </c>
    </row>
    <row r="7176" spans="12:13">
      <c r="L7176">
        <v>11416</v>
      </c>
      <c r="M7176">
        <f t="shared" si="123"/>
        <v>416</v>
      </c>
    </row>
    <row r="7177" spans="12:13">
      <c r="L7177">
        <v>11388</v>
      </c>
      <c r="M7177">
        <f t="shared" si="123"/>
        <v>388</v>
      </c>
    </row>
    <row r="7178" spans="12:13">
      <c r="L7178">
        <v>11444</v>
      </c>
      <c r="M7178">
        <f t="shared" si="123"/>
        <v>444</v>
      </c>
    </row>
    <row r="7179" spans="12:13">
      <c r="L7179">
        <v>11388</v>
      </c>
      <c r="M7179">
        <f t="shared" si="123"/>
        <v>388</v>
      </c>
    </row>
    <row r="7180" spans="12:13">
      <c r="L7180">
        <v>11404</v>
      </c>
      <c r="M7180">
        <f t="shared" si="123"/>
        <v>404</v>
      </c>
    </row>
    <row r="7181" spans="12:13">
      <c r="L7181">
        <v>11408</v>
      </c>
      <c r="M7181">
        <f t="shared" si="123"/>
        <v>408</v>
      </c>
    </row>
    <row r="7182" spans="12:13">
      <c r="L7182">
        <v>11444</v>
      </c>
      <c r="M7182">
        <f t="shared" si="123"/>
        <v>444</v>
      </c>
    </row>
    <row r="7183" spans="12:13">
      <c r="L7183">
        <v>11420</v>
      </c>
      <c r="M7183">
        <f t="shared" si="123"/>
        <v>420</v>
      </c>
    </row>
    <row r="7184" spans="12:13">
      <c r="L7184">
        <v>11432</v>
      </c>
      <c r="M7184">
        <f t="shared" si="123"/>
        <v>432</v>
      </c>
    </row>
    <row r="7185" spans="12:13">
      <c r="L7185">
        <v>11388</v>
      </c>
      <c r="M7185">
        <f t="shared" si="123"/>
        <v>388</v>
      </c>
    </row>
    <row r="7186" spans="12:13">
      <c r="L7186">
        <v>11436</v>
      </c>
      <c r="M7186">
        <f t="shared" si="123"/>
        <v>436</v>
      </c>
    </row>
    <row r="7187" spans="12:13">
      <c r="L7187">
        <v>11376</v>
      </c>
      <c r="M7187">
        <f t="shared" si="123"/>
        <v>376</v>
      </c>
    </row>
    <row r="7188" spans="12:13">
      <c r="L7188">
        <v>11428</v>
      </c>
      <c r="M7188">
        <f t="shared" si="123"/>
        <v>428</v>
      </c>
    </row>
    <row r="7189" spans="12:13">
      <c r="L7189">
        <v>11432</v>
      </c>
      <c r="M7189">
        <f t="shared" si="123"/>
        <v>432</v>
      </c>
    </row>
    <row r="7190" spans="12:13">
      <c r="L7190">
        <v>11468</v>
      </c>
      <c r="M7190">
        <f t="shared" si="123"/>
        <v>468</v>
      </c>
    </row>
    <row r="7191" spans="12:13">
      <c r="L7191">
        <v>11384</v>
      </c>
      <c r="M7191">
        <f t="shared" si="123"/>
        <v>384</v>
      </c>
    </row>
    <row r="7192" spans="12:13">
      <c r="L7192">
        <v>11440</v>
      </c>
      <c r="M7192">
        <f t="shared" si="123"/>
        <v>440</v>
      </c>
    </row>
    <row r="7193" spans="12:13">
      <c r="L7193">
        <v>11384</v>
      </c>
      <c r="M7193">
        <f t="shared" si="123"/>
        <v>384</v>
      </c>
    </row>
    <row r="7194" spans="12:13">
      <c r="L7194">
        <v>11452</v>
      </c>
      <c r="M7194">
        <f t="shared" si="123"/>
        <v>452</v>
      </c>
    </row>
    <row r="7195" spans="12:13">
      <c r="L7195">
        <v>11388</v>
      </c>
      <c r="M7195">
        <f t="shared" si="123"/>
        <v>388</v>
      </c>
    </row>
    <row r="7196" spans="12:13">
      <c r="L7196">
        <v>11468</v>
      </c>
      <c r="M7196">
        <f t="shared" si="123"/>
        <v>468</v>
      </c>
    </row>
    <row r="7197" spans="12:13">
      <c r="L7197">
        <v>11392</v>
      </c>
      <c r="M7197">
        <f t="shared" si="123"/>
        <v>392</v>
      </c>
    </row>
    <row r="7198" spans="12:13">
      <c r="L7198">
        <v>11448</v>
      </c>
      <c r="M7198">
        <f t="shared" si="123"/>
        <v>448</v>
      </c>
    </row>
    <row r="7199" spans="12:13">
      <c r="L7199">
        <v>11400</v>
      </c>
      <c r="M7199">
        <f t="shared" si="123"/>
        <v>400</v>
      </c>
    </row>
    <row r="7200" spans="12:13">
      <c r="L7200">
        <v>11452</v>
      </c>
      <c r="M7200">
        <f t="shared" si="123"/>
        <v>452</v>
      </c>
    </row>
    <row r="7201" spans="12:13">
      <c r="L7201">
        <v>11360</v>
      </c>
      <c r="M7201">
        <f t="shared" si="123"/>
        <v>360</v>
      </c>
    </row>
    <row r="7202" spans="12:13">
      <c r="L7202">
        <v>11412</v>
      </c>
      <c r="M7202">
        <f t="shared" si="123"/>
        <v>412</v>
      </c>
    </row>
    <row r="7203" spans="12:13">
      <c r="L7203">
        <v>11368</v>
      </c>
      <c r="M7203">
        <f t="shared" si="123"/>
        <v>368</v>
      </c>
    </row>
    <row r="7204" spans="12:13">
      <c r="L7204">
        <v>11488</v>
      </c>
      <c r="M7204">
        <f t="shared" si="123"/>
        <v>488</v>
      </c>
    </row>
    <row r="7205" spans="12:13">
      <c r="L7205">
        <v>11356</v>
      </c>
      <c r="M7205">
        <f t="shared" si="123"/>
        <v>356</v>
      </c>
    </row>
    <row r="7206" spans="12:13">
      <c r="L7206">
        <v>11472</v>
      </c>
      <c r="M7206">
        <f t="shared" si="123"/>
        <v>472</v>
      </c>
    </row>
    <row r="7207" spans="12:13">
      <c r="L7207">
        <v>11388</v>
      </c>
      <c r="M7207">
        <f t="shared" si="123"/>
        <v>388</v>
      </c>
    </row>
    <row r="7208" spans="12:13">
      <c r="L7208">
        <v>11452</v>
      </c>
      <c r="M7208">
        <f t="shared" si="123"/>
        <v>452</v>
      </c>
    </row>
    <row r="7209" spans="12:13">
      <c r="L7209">
        <v>11388</v>
      </c>
      <c r="M7209">
        <f t="shared" si="123"/>
        <v>388</v>
      </c>
    </row>
    <row r="7210" spans="12:13">
      <c r="L7210">
        <v>11440</v>
      </c>
      <c r="M7210">
        <f t="shared" si="123"/>
        <v>440</v>
      </c>
    </row>
    <row r="7211" spans="12:13">
      <c r="L7211">
        <v>11388</v>
      </c>
      <c r="M7211">
        <f t="shared" si="123"/>
        <v>388</v>
      </c>
    </row>
    <row r="7212" spans="12:13">
      <c r="L7212">
        <v>11468</v>
      </c>
      <c r="M7212">
        <f t="shared" si="123"/>
        <v>468</v>
      </c>
    </row>
    <row r="7213" spans="12:13">
      <c r="L7213">
        <v>11412</v>
      </c>
      <c r="M7213">
        <f t="shared" si="123"/>
        <v>412</v>
      </c>
    </row>
    <row r="7214" spans="12:13">
      <c r="L7214">
        <v>11464</v>
      </c>
      <c r="M7214">
        <f t="shared" si="123"/>
        <v>464</v>
      </c>
    </row>
    <row r="7215" spans="12:13">
      <c r="L7215">
        <v>11400</v>
      </c>
      <c r="M7215">
        <f t="shared" si="123"/>
        <v>400</v>
      </c>
    </row>
    <row r="7216" spans="12:13">
      <c r="L7216">
        <v>11464</v>
      </c>
      <c r="M7216">
        <f t="shared" si="123"/>
        <v>464</v>
      </c>
    </row>
    <row r="7217" spans="12:13">
      <c r="L7217">
        <v>11384</v>
      </c>
      <c r="M7217">
        <f t="shared" si="123"/>
        <v>384</v>
      </c>
    </row>
    <row r="7218" spans="12:13">
      <c r="L7218">
        <v>11428</v>
      </c>
      <c r="M7218">
        <f t="shared" si="123"/>
        <v>428</v>
      </c>
    </row>
    <row r="7219" spans="12:13">
      <c r="L7219">
        <v>11384</v>
      </c>
      <c r="M7219">
        <f t="shared" si="123"/>
        <v>384</v>
      </c>
    </row>
    <row r="7220" spans="12:13">
      <c r="L7220">
        <v>11420</v>
      </c>
      <c r="M7220">
        <f t="shared" si="123"/>
        <v>420</v>
      </c>
    </row>
    <row r="7221" spans="12:13">
      <c r="L7221">
        <v>11380</v>
      </c>
      <c r="M7221">
        <f t="shared" si="123"/>
        <v>380</v>
      </c>
    </row>
    <row r="7222" spans="12:13">
      <c r="L7222">
        <v>11460</v>
      </c>
      <c r="M7222">
        <f t="shared" si="123"/>
        <v>460</v>
      </c>
    </row>
    <row r="7223" spans="12:13">
      <c r="L7223">
        <v>11376</v>
      </c>
      <c r="M7223">
        <f t="shared" si="123"/>
        <v>376</v>
      </c>
    </row>
    <row r="7224" spans="12:13">
      <c r="L7224">
        <v>11428</v>
      </c>
      <c r="M7224">
        <f t="shared" si="123"/>
        <v>428</v>
      </c>
    </row>
    <row r="7225" spans="12:13">
      <c r="L7225">
        <v>11416</v>
      </c>
      <c r="M7225">
        <f t="shared" si="123"/>
        <v>416</v>
      </c>
    </row>
    <row r="7226" spans="12:13">
      <c r="L7226">
        <v>11428</v>
      </c>
      <c r="M7226">
        <f t="shared" si="123"/>
        <v>428</v>
      </c>
    </row>
    <row r="7227" spans="12:13">
      <c r="L7227">
        <v>11392</v>
      </c>
      <c r="M7227">
        <f t="shared" ref="M7227:M7290" si="124">L7227-11000</f>
        <v>392</v>
      </c>
    </row>
    <row r="7228" spans="12:13">
      <c r="L7228">
        <v>11452</v>
      </c>
      <c r="M7228">
        <f t="shared" si="124"/>
        <v>452</v>
      </c>
    </row>
    <row r="7229" spans="12:13">
      <c r="L7229">
        <v>11396</v>
      </c>
      <c r="M7229">
        <f t="shared" si="124"/>
        <v>396</v>
      </c>
    </row>
    <row r="7230" spans="12:13">
      <c r="L7230">
        <v>11424</v>
      </c>
      <c r="M7230">
        <f t="shared" si="124"/>
        <v>424</v>
      </c>
    </row>
    <row r="7231" spans="12:13">
      <c r="L7231">
        <v>11400</v>
      </c>
      <c r="M7231">
        <f t="shared" si="124"/>
        <v>400</v>
      </c>
    </row>
    <row r="7232" spans="12:13">
      <c r="L7232">
        <v>11420</v>
      </c>
      <c r="M7232">
        <f t="shared" si="124"/>
        <v>420</v>
      </c>
    </row>
    <row r="7233" spans="12:13">
      <c r="L7233">
        <v>11408</v>
      </c>
      <c r="M7233">
        <f t="shared" si="124"/>
        <v>408</v>
      </c>
    </row>
    <row r="7234" spans="12:13">
      <c r="L7234">
        <v>11440</v>
      </c>
      <c r="M7234">
        <f t="shared" si="124"/>
        <v>440</v>
      </c>
    </row>
    <row r="7235" spans="12:13">
      <c r="L7235">
        <v>11380</v>
      </c>
      <c r="M7235">
        <f t="shared" si="124"/>
        <v>380</v>
      </c>
    </row>
    <row r="7236" spans="12:13">
      <c r="L7236">
        <v>11480</v>
      </c>
      <c r="M7236">
        <f t="shared" si="124"/>
        <v>480</v>
      </c>
    </row>
    <row r="7237" spans="12:13">
      <c r="L7237">
        <v>11404</v>
      </c>
      <c r="M7237">
        <f t="shared" si="124"/>
        <v>404</v>
      </c>
    </row>
    <row r="7238" spans="12:13">
      <c r="L7238">
        <v>11472</v>
      </c>
      <c r="M7238">
        <f t="shared" si="124"/>
        <v>472</v>
      </c>
    </row>
    <row r="7239" spans="12:13">
      <c r="L7239">
        <v>11372</v>
      </c>
      <c r="M7239">
        <f t="shared" si="124"/>
        <v>372</v>
      </c>
    </row>
    <row r="7240" spans="12:13">
      <c r="L7240">
        <v>11480</v>
      </c>
      <c r="M7240">
        <f t="shared" si="124"/>
        <v>480</v>
      </c>
    </row>
    <row r="7241" spans="12:13">
      <c r="L7241">
        <v>11360</v>
      </c>
      <c r="M7241">
        <f t="shared" si="124"/>
        <v>360</v>
      </c>
    </row>
    <row r="7242" spans="12:13">
      <c r="L7242">
        <v>11412</v>
      </c>
      <c r="M7242">
        <f t="shared" si="124"/>
        <v>412</v>
      </c>
    </row>
    <row r="7243" spans="12:13">
      <c r="L7243">
        <v>11404</v>
      </c>
      <c r="M7243">
        <f t="shared" si="124"/>
        <v>404</v>
      </c>
    </row>
    <row r="7244" spans="12:13">
      <c r="L7244">
        <v>11436</v>
      </c>
      <c r="M7244">
        <f t="shared" si="124"/>
        <v>436</v>
      </c>
    </row>
    <row r="7245" spans="12:13">
      <c r="L7245">
        <v>11368</v>
      </c>
      <c r="M7245">
        <f t="shared" si="124"/>
        <v>368</v>
      </c>
    </row>
    <row r="7246" spans="12:13">
      <c r="L7246">
        <v>11424</v>
      </c>
      <c r="M7246">
        <f t="shared" si="124"/>
        <v>424</v>
      </c>
    </row>
    <row r="7247" spans="12:13">
      <c r="L7247">
        <v>11412</v>
      </c>
      <c r="M7247">
        <f t="shared" si="124"/>
        <v>412</v>
      </c>
    </row>
    <row r="7248" spans="12:13">
      <c r="L7248">
        <v>11448</v>
      </c>
      <c r="M7248">
        <f t="shared" si="124"/>
        <v>448</v>
      </c>
    </row>
    <row r="7249" spans="12:13">
      <c r="L7249">
        <v>11368</v>
      </c>
      <c r="M7249">
        <f t="shared" si="124"/>
        <v>368</v>
      </c>
    </row>
    <row r="7250" spans="12:13">
      <c r="L7250">
        <v>11428</v>
      </c>
      <c r="M7250">
        <f t="shared" si="124"/>
        <v>428</v>
      </c>
    </row>
    <row r="7251" spans="12:13">
      <c r="L7251">
        <v>11372</v>
      </c>
      <c r="M7251">
        <f t="shared" si="124"/>
        <v>372</v>
      </c>
    </row>
    <row r="7252" spans="12:13">
      <c r="L7252">
        <v>11416</v>
      </c>
      <c r="M7252">
        <f t="shared" si="124"/>
        <v>416</v>
      </c>
    </row>
    <row r="7253" spans="12:13">
      <c r="L7253">
        <v>11384</v>
      </c>
      <c r="M7253">
        <f t="shared" si="124"/>
        <v>384</v>
      </c>
    </row>
    <row r="7254" spans="12:13">
      <c r="L7254">
        <v>11488</v>
      </c>
      <c r="M7254">
        <f t="shared" si="124"/>
        <v>488</v>
      </c>
    </row>
    <row r="7255" spans="12:13">
      <c r="L7255">
        <v>11428</v>
      </c>
      <c r="M7255">
        <f t="shared" si="124"/>
        <v>428</v>
      </c>
    </row>
    <row r="7256" spans="12:13">
      <c r="L7256">
        <v>11456</v>
      </c>
      <c r="M7256">
        <f t="shared" si="124"/>
        <v>456</v>
      </c>
    </row>
    <row r="7257" spans="12:13">
      <c r="L7257">
        <v>11416</v>
      </c>
      <c r="M7257">
        <f t="shared" si="124"/>
        <v>416</v>
      </c>
    </row>
    <row r="7258" spans="12:13">
      <c r="L7258">
        <v>11480</v>
      </c>
      <c r="M7258">
        <f t="shared" si="124"/>
        <v>480</v>
      </c>
    </row>
    <row r="7259" spans="12:13">
      <c r="L7259">
        <v>11428</v>
      </c>
      <c r="M7259">
        <f t="shared" si="124"/>
        <v>428</v>
      </c>
    </row>
    <row r="7260" spans="12:13">
      <c r="L7260">
        <v>11432</v>
      </c>
      <c r="M7260">
        <f t="shared" si="124"/>
        <v>432</v>
      </c>
    </row>
    <row r="7261" spans="12:13">
      <c r="L7261">
        <v>11424</v>
      </c>
      <c r="M7261">
        <f t="shared" si="124"/>
        <v>424</v>
      </c>
    </row>
    <row r="7262" spans="12:13">
      <c r="L7262">
        <v>11452</v>
      </c>
      <c r="M7262">
        <f t="shared" si="124"/>
        <v>452</v>
      </c>
    </row>
    <row r="7263" spans="12:13">
      <c r="L7263">
        <v>11384</v>
      </c>
      <c r="M7263">
        <f t="shared" si="124"/>
        <v>384</v>
      </c>
    </row>
    <row r="7264" spans="12:13">
      <c r="L7264">
        <v>11432</v>
      </c>
      <c r="M7264">
        <f t="shared" si="124"/>
        <v>432</v>
      </c>
    </row>
    <row r="7265" spans="12:13">
      <c r="L7265">
        <v>11356</v>
      </c>
      <c r="M7265">
        <f t="shared" si="124"/>
        <v>356</v>
      </c>
    </row>
    <row r="7266" spans="12:13">
      <c r="L7266">
        <v>11456</v>
      </c>
      <c r="M7266">
        <f t="shared" si="124"/>
        <v>456</v>
      </c>
    </row>
    <row r="7267" spans="12:13">
      <c r="L7267">
        <v>11408</v>
      </c>
      <c r="M7267">
        <f t="shared" si="124"/>
        <v>408</v>
      </c>
    </row>
    <row r="7268" spans="12:13">
      <c r="L7268">
        <v>11428</v>
      </c>
      <c r="M7268">
        <f t="shared" si="124"/>
        <v>428</v>
      </c>
    </row>
    <row r="7269" spans="12:13">
      <c r="L7269">
        <v>11396</v>
      </c>
      <c r="M7269">
        <f t="shared" si="124"/>
        <v>396</v>
      </c>
    </row>
    <row r="7270" spans="12:13">
      <c r="L7270">
        <v>11440</v>
      </c>
      <c r="M7270">
        <f t="shared" si="124"/>
        <v>440</v>
      </c>
    </row>
    <row r="7271" spans="12:13">
      <c r="L7271">
        <v>11372</v>
      </c>
      <c r="M7271">
        <f t="shared" si="124"/>
        <v>372</v>
      </c>
    </row>
    <row r="7272" spans="12:13">
      <c r="L7272">
        <v>11452</v>
      </c>
      <c r="M7272">
        <f t="shared" si="124"/>
        <v>452</v>
      </c>
    </row>
    <row r="7273" spans="12:13">
      <c r="L7273">
        <v>11388</v>
      </c>
      <c r="M7273">
        <f t="shared" si="124"/>
        <v>388</v>
      </c>
    </row>
    <row r="7274" spans="12:13">
      <c r="L7274">
        <v>11428</v>
      </c>
      <c r="M7274">
        <f t="shared" si="124"/>
        <v>428</v>
      </c>
    </row>
    <row r="7275" spans="12:13">
      <c r="L7275">
        <v>11356</v>
      </c>
      <c r="M7275">
        <f t="shared" si="124"/>
        <v>356</v>
      </c>
    </row>
    <row r="7276" spans="12:13">
      <c r="L7276">
        <v>11468</v>
      </c>
      <c r="M7276">
        <f t="shared" si="124"/>
        <v>468</v>
      </c>
    </row>
    <row r="7277" spans="12:13">
      <c r="L7277">
        <v>11384</v>
      </c>
      <c r="M7277">
        <f t="shared" si="124"/>
        <v>384</v>
      </c>
    </row>
    <row r="7278" spans="12:13">
      <c r="L7278">
        <v>11456</v>
      </c>
      <c r="M7278">
        <f t="shared" si="124"/>
        <v>456</v>
      </c>
    </row>
    <row r="7279" spans="12:13">
      <c r="L7279">
        <v>11376</v>
      </c>
      <c r="M7279">
        <f t="shared" si="124"/>
        <v>376</v>
      </c>
    </row>
    <row r="7280" spans="12:13">
      <c r="L7280">
        <v>11432</v>
      </c>
      <c r="M7280">
        <f t="shared" si="124"/>
        <v>432</v>
      </c>
    </row>
    <row r="7281" spans="12:13">
      <c r="L7281">
        <v>11388</v>
      </c>
      <c r="M7281">
        <f t="shared" si="124"/>
        <v>388</v>
      </c>
    </row>
    <row r="7282" spans="12:13">
      <c r="L7282">
        <v>11468</v>
      </c>
      <c r="M7282">
        <f t="shared" si="124"/>
        <v>468</v>
      </c>
    </row>
    <row r="7283" spans="12:13">
      <c r="L7283">
        <v>11396</v>
      </c>
      <c r="M7283">
        <f t="shared" si="124"/>
        <v>396</v>
      </c>
    </row>
    <row r="7284" spans="12:13">
      <c r="L7284">
        <v>11440</v>
      </c>
      <c r="M7284">
        <f t="shared" si="124"/>
        <v>440</v>
      </c>
    </row>
    <row r="7285" spans="12:13">
      <c r="L7285">
        <v>11388</v>
      </c>
      <c r="M7285">
        <f t="shared" si="124"/>
        <v>388</v>
      </c>
    </row>
    <row r="7286" spans="12:13">
      <c r="L7286">
        <v>11444</v>
      </c>
      <c r="M7286">
        <f t="shared" si="124"/>
        <v>444</v>
      </c>
    </row>
    <row r="7287" spans="12:13">
      <c r="L7287">
        <v>11396</v>
      </c>
      <c r="M7287">
        <f t="shared" si="124"/>
        <v>396</v>
      </c>
    </row>
    <row r="7288" spans="12:13">
      <c r="L7288">
        <v>11432</v>
      </c>
      <c r="M7288">
        <f t="shared" si="124"/>
        <v>432</v>
      </c>
    </row>
    <row r="7289" spans="12:13">
      <c r="L7289">
        <v>11400</v>
      </c>
      <c r="M7289">
        <f t="shared" si="124"/>
        <v>400</v>
      </c>
    </row>
    <row r="7290" spans="12:13">
      <c r="L7290">
        <v>11408</v>
      </c>
      <c r="M7290">
        <f t="shared" si="124"/>
        <v>408</v>
      </c>
    </row>
    <row r="7291" spans="12:13">
      <c r="L7291">
        <v>11384</v>
      </c>
      <c r="M7291">
        <f t="shared" ref="M7291:M7354" si="125">L7291-11000</f>
        <v>384</v>
      </c>
    </row>
    <row r="7292" spans="12:13">
      <c r="L7292">
        <v>11428</v>
      </c>
      <c r="M7292">
        <f t="shared" si="125"/>
        <v>428</v>
      </c>
    </row>
    <row r="7293" spans="12:13">
      <c r="L7293">
        <v>11400</v>
      </c>
      <c r="M7293">
        <f t="shared" si="125"/>
        <v>400</v>
      </c>
    </row>
    <row r="7294" spans="12:13">
      <c r="L7294">
        <v>11440</v>
      </c>
      <c r="M7294">
        <f t="shared" si="125"/>
        <v>440</v>
      </c>
    </row>
    <row r="7295" spans="12:13">
      <c r="L7295">
        <v>11400</v>
      </c>
      <c r="M7295">
        <f t="shared" si="125"/>
        <v>400</v>
      </c>
    </row>
    <row r="7296" spans="12:13">
      <c r="L7296">
        <v>11444</v>
      </c>
      <c r="M7296">
        <f t="shared" si="125"/>
        <v>444</v>
      </c>
    </row>
    <row r="7297" spans="12:13">
      <c r="L7297">
        <v>11380</v>
      </c>
      <c r="M7297">
        <f t="shared" si="125"/>
        <v>380</v>
      </c>
    </row>
    <row r="7298" spans="12:13">
      <c r="L7298">
        <v>11440</v>
      </c>
      <c r="M7298">
        <f t="shared" si="125"/>
        <v>440</v>
      </c>
    </row>
    <row r="7299" spans="12:13">
      <c r="L7299">
        <v>11388</v>
      </c>
      <c r="M7299">
        <f t="shared" si="125"/>
        <v>388</v>
      </c>
    </row>
    <row r="7300" spans="12:13">
      <c r="L7300">
        <v>11448</v>
      </c>
      <c r="M7300">
        <f t="shared" si="125"/>
        <v>448</v>
      </c>
    </row>
    <row r="7301" spans="12:13">
      <c r="L7301">
        <v>11404</v>
      </c>
      <c r="M7301">
        <f t="shared" si="125"/>
        <v>404</v>
      </c>
    </row>
    <row r="7302" spans="12:13">
      <c r="L7302">
        <v>11460</v>
      </c>
      <c r="M7302">
        <f t="shared" si="125"/>
        <v>460</v>
      </c>
    </row>
    <row r="7303" spans="12:13">
      <c r="L7303">
        <v>11416</v>
      </c>
      <c r="M7303">
        <f t="shared" si="125"/>
        <v>416</v>
      </c>
    </row>
    <row r="7304" spans="12:13">
      <c r="L7304">
        <v>11412</v>
      </c>
      <c r="M7304">
        <f t="shared" si="125"/>
        <v>412</v>
      </c>
    </row>
    <row r="7305" spans="12:13">
      <c r="L7305">
        <v>11412</v>
      </c>
      <c r="M7305">
        <f t="shared" si="125"/>
        <v>412</v>
      </c>
    </row>
    <row r="7306" spans="12:13">
      <c r="L7306">
        <v>11428</v>
      </c>
      <c r="M7306">
        <f t="shared" si="125"/>
        <v>428</v>
      </c>
    </row>
    <row r="7307" spans="12:13">
      <c r="L7307">
        <v>11372</v>
      </c>
      <c r="M7307">
        <f t="shared" si="125"/>
        <v>372</v>
      </c>
    </row>
    <row r="7308" spans="12:13">
      <c r="L7308">
        <v>11428</v>
      </c>
      <c r="M7308">
        <f t="shared" si="125"/>
        <v>428</v>
      </c>
    </row>
    <row r="7309" spans="12:13">
      <c r="L7309">
        <v>11404</v>
      </c>
      <c r="M7309">
        <f t="shared" si="125"/>
        <v>404</v>
      </c>
    </row>
    <row r="7310" spans="12:13">
      <c r="L7310">
        <v>11472</v>
      </c>
      <c r="M7310">
        <f t="shared" si="125"/>
        <v>472</v>
      </c>
    </row>
    <row r="7311" spans="12:13">
      <c r="L7311">
        <v>11376</v>
      </c>
      <c r="M7311">
        <f t="shared" si="125"/>
        <v>376</v>
      </c>
    </row>
    <row r="7312" spans="12:13">
      <c r="L7312">
        <v>11416</v>
      </c>
      <c r="M7312">
        <f t="shared" si="125"/>
        <v>416</v>
      </c>
    </row>
    <row r="7313" spans="12:13">
      <c r="L7313">
        <v>11388</v>
      </c>
      <c r="M7313">
        <f t="shared" si="125"/>
        <v>388</v>
      </c>
    </row>
    <row r="7314" spans="12:13">
      <c r="L7314">
        <v>11428</v>
      </c>
      <c r="M7314">
        <f t="shared" si="125"/>
        <v>428</v>
      </c>
    </row>
    <row r="7315" spans="12:13">
      <c r="L7315">
        <v>11396</v>
      </c>
      <c r="M7315">
        <f t="shared" si="125"/>
        <v>396</v>
      </c>
    </row>
    <row r="7316" spans="12:13">
      <c r="L7316">
        <v>11420</v>
      </c>
      <c r="M7316">
        <f t="shared" si="125"/>
        <v>420</v>
      </c>
    </row>
    <row r="7317" spans="12:13">
      <c r="L7317">
        <v>11360</v>
      </c>
      <c r="M7317">
        <f t="shared" si="125"/>
        <v>360</v>
      </c>
    </row>
    <row r="7318" spans="12:13">
      <c r="L7318">
        <v>11440</v>
      </c>
      <c r="M7318">
        <f t="shared" si="125"/>
        <v>440</v>
      </c>
    </row>
    <row r="7319" spans="12:13">
      <c r="L7319">
        <v>11360</v>
      </c>
      <c r="M7319">
        <f t="shared" si="125"/>
        <v>360</v>
      </c>
    </row>
    <row r="7320" spans="12:13">
      <c r="L7320">
        <v>11416</v>
      </c>
      <c r="M7320">
        <f t="shared" si="125"/>
        <v>416</v>
      </c>
    </row>
    <row r="7321" spans="12:13">
      <c r="L7321">
        <v>11360</v>
      </c>
      <c r="M7321">
        <f t="shared" si="125"/>
        <v>360</v>
      </c>
    </row>
    <row r="7322" spans="12:13">
      <c r="L7322">
        <v>11432</v>
      </c>
      <c r="M7322">
        <f t="shared" si="125"/>
        <v>432</v>
      </c>
    </row>
    <row r="7323" spans="12:13">
      <c r="L7323">
        <v>11380</v>
      </c>
      <c r="M7323">
        <f t="shared" si="125"/>
        <v>380</v>
      </c>
    </row>
    <row r="7324" spans="12:13">
      <c r="L7324">
        <v>11472</v>
      </c>
      <c r="M7324">
        <f t="shared" si="125"/>
        <v>472</v>
      </c>
    </row>
    <row r="7325" spans="12:13">
      <c r="L7325">
        <v>11384</v>
      </c>
      <c r="M7325">
        <f t="shared" si="125"/>
        <v>384</v>
      </c>
    </row>
    <row r="7326" spans="12:13">
      <c r="L7326">
        <v>11440</v>
      </c>
      <c r="M7326">
        <f t="shared" si="125"/>
        <v>440</v>
      </c>
    </row>
    <row r="7327" spans="12:13">
      <c r="L7327">
        <v>11380</v>
      </c>
      <c r="M7327">
        <f t="shared" si="125"/>
        <v>380</v>
      </c>
    </row>
    <row r="7328" spans="12:13">
      <c r="L7328">
        <v>11432</v>
      </c>
      <c r="M7328">
        <f t="shared" si="125"/>
        <v>432</v>
      </c>
    </row>
    <row r="7329" spans="12:13">
      <c r="L7329">
        <v>11368</v>
      </c>
      <c r="M7329">
        <f t="shared" si="125"/>
        <v>368</v>
      </c>
    </row>
    <row r="7330" spans="12:13">
      <c r="L7330">
        <v>11452</v>
      </c>
      <c r="M7330">
        <f t="shared" si="125"/>
        <v>452</v>
      </c>
    </row>
    <row r="7331" spans="12:13">
      <c r="L7331">
        <v>11356</v>
      </c>
      <c r="M7331">
        <f t="shared" si="125"/>
        <v>356</v>
      </c>
    </row>
    <row r="7332" spans="12:13">
      <c r="L7332">
        <v>11468</v>
      </c>
      <c r="M7332">
        <f t="shared" si="125"/>
        <v>468</v>
      </c>
    </row>
    <row r="7333" spans="12:13">
      <c r="L7333">
        <v>11400</v>
      </c>
      <c r="M7333">
        <f t="shared" si="125"/>
        <v>400</v>
      </c>
    </row>
    <row r="7334" spans="12:13">
      <c r="L7334">
        <v>11456</v>
      </c>
      <c r="M7334">
        <f t="shared" si="125"/>
        <v>456</v>
      </c>
    </row>
    <row r="7335" spans="12:13">
      <c r="L7335">
        <v>11392</v>
      </c>
      <c r="M7335">
        <f t="shared" si="125"/>
        <v>392</v>
      </c>
    </row>
    <row r="7336" spans="12:13">
      <c r="L7336">
        <v>11416</v>
      </c>
      <c r="M7336">
        <f t="shared" si="125"/>
        <v>416</v>
      </c>
    </row>
    <row r="7337" spans="12:13">
      <c r="L7337">
        <v>11392</v>
      </c>
      <c r="M7337">
        <f t="shared" si="125"/>
        <v>392</v>
      </c>
    </row>
    <row r="7338" spans="12:13">
      <c r="L7338">
        <v>11432</v>
      </c>
      <c r="M7338">
        <f t="shared" si="125"/>
        <v>432</v>
      </c>
    </row>
    <row r="7339" spans="12:13">
      <c r="L7339">
        <v>11360</v>
      </c>
      <c r="M7339">
        <f t="shared" si="125"/>
        <v>360</v>
      </c>
    </row>
    <row r="7340" spans="12:13">
      <c r="L7340">
        <v>11440</v>
      </c>
      <c r="M7340">
        <f t="shared" si="125"/>
        <v>440</v>
      </c>
    </row>
    <row r="7341" spans="12:13">
      <c r="L7341">
        <v>11400</v>
      </c>
      <c r="M7341">
        <f t="shared" si="125"/>
        <v>400</v>
      </c>
    </row>
    <row r="7342" spans="12:13">
      <c r="L7342">
        <v>11448</v>
      </c>
      <c r="M7342">
        <f t="shared" si="125"/>
        <v>448</v>
      </c>
    </row>
    <row r="7343" spans="12:13">
      <c r="L7343">
        <v>11392</v>
      </c>
      <c r="M7343">
        <f t="shared" si="125"/>
        <v>392</v>
      </c>
    </row>
    <row r="7344" spans="12:13">
      <c r="L7344">
        <v>11440</v>
      </c>
      <c r="M7344">
        <f t="shared" si="125"/>
        <v>440</v>
      </c>
    </row>
    <row r="7345" spans="12:13">
      <c r="L7345">
        <v>11376</v>
      </c>
      <c r="M7345">
        <f t="shared" si="125"/>
        <v>376</v>
      </c>
    </row>
    <row r="7346" spans="12:13">
      <c r="L7346">
        <v>11448</v>
      </c>
      <c r="M7346">
        <f t="shared" si="125"/>
        <v>448</v>
      </c>
    </row>
    <row r="7347" spans="12:13">
      <c r="L7347">
        <v>11396</v>
      </c>
      <c r="M7347">
        <f t="shared" si="125"/>
        <v>396</v>
      </c>
    </row>
    <row r="7348" spans="12:13">
      <c r="L7348">
        <v>11428</v>
      </c>
      <c r="M7348">
        <f t="shared" si="125"/>
        <v>428</v>
      </c>
    </row>
    <row r="7349" spans="12:13">
      <c r="L7349">
        <v>11376</v>
      </c>
      <c r="M7349">
        <f t="shared" si="125"/>
        <v>376</v>
      </c>
    </row>
    <row r="7350" spans="12:13">
      <c r="L7350">
        <v>11456</v>
      </c>
      <c r="M7350">
        <f t="shared" si="125"/>
        <v>456</v>
      </c>
    </row>
    <row r="7351" spans="12:13">
      <c r="L7351">
        <v>11360</v>
      </c>
      <c r="M7351">
        <f t="shared" si="125"/>
        <v>360</v>
      </c>
    </row>
    <row r="7352" spans="12:13">
      <c r="L7352">
        <v>11468</v>
      </c>
      <c r="M7352">
        <f t="shared" si="125"/>
        <v>468</v>
      </c>
    </row>
    <row r="7353" spans="12:13">
      <c r="L7353">
        <v>11376</v>
      </c>
      <c r="M7353">
        <f t="shared" si="125"/>
        <v>376</v>
      </c>
    </row>
    <row r="7354" spans="12:13">
      <c r="L7354">
        <v>11452</v>
      </c>
      <c r="M7354">
        <f t="shared" si="125"/>
        <v>452</v>
      </c>
    </row>
    <row r="7355" spans="12:13">
      <c r="L7355">
        <v>11372</v>
      </c>
      <c r="M7355">
        <f t="shared" ref="M7355:M7418" si="126">L7355-11000</f>
        <v>372</v>
      </c>
    </row>
    <row r="7356" spans="12:13">
      <c r="L7356">
        <v>11464</v>
      </c>
      <c r="M7356">
        <f t="shared" si="126"/>
        <v>464</v>
      </c>
    </row>
    <row r="7357" spans="12:13">
      <c r="L7357">
        <v>11392</v>
      </c>
      <c r="M7357">
        <f t="shared" si="126"/>
        <v>392</v>
      </c>
    </row>
    <row r="7358" spans="12:13">
      <c r="L7358">
        <v>11412</v>
      </c>
      <c r="M7358">
        <f t="shared" si="126"/>
        <v>412</v>
      </c>
    </row>
    <row r="7359" spans="12:13">
      <c r="L7359">
        <v>11408</v>
      </c>
      <c r="M7359">
        <f t="shared" si="126"/>
        <v>408</v>
      </c>
    </row>
    <row r="7360" spans="12:13">
      <c r="L7360">
        <v>11444</v>
      </c>
      <c r="M7360">
        <f t="shared" si="126"/>
        <v>444</v>
      </c>
    </row>
    <row r="7361" spans="12:13">
      <c r="L7361">
        <v>11408</v>
      </c>
      <c r="M7361">
        <f t="shared" si="126"/>
        <v>408</v>
      </c>
    </row>
    <row r="7362" spans="12:13">
      <c r="L7362">
        <v>11400</v>
      </c>
      <c r="M7362">
        <f t="shared" si="126"/>
        <v>400</v>
      </c>
    </row>
    <row r="7363" spans="12:13">
      <c r="L7363">
        <v>11372</v>
      </c>
      <c r="M7363">
        <f t="shared" si="126"/>
        <v>372</v>
      </c>
    </row>
    <row r="7364" spans="12:13">
      <c r="L7364">
        <v>11448</v>
      </c>
      <c r="M7364">
        <f t="shared" si="126"/>
        <v>448</v>
      </c>
    </row>
    <row r="7365" spans="12:13">
      <c r="L7365">
        <v>11392</v>
      </c>
      <c r="M7365">
        <f t="shared" si="126"/>
        <v>392</v>
      </c>
    </row>
    <row r="7366" spans="12:13">
      <c r="L7366">
        <v>11416</v>
      </c>
      <c r="M7366">
        <f t="shared" si="126"/>
        <v>416</v>
      </c>
    </row>
    <row r="7367" spans="12:13">
      <c r="L7367">
        <v>11360</v>
      </c>
      <c r="M7367">
        <f t="shared" si="126"/>
        <v>360</v>
      </c>
    </row>
    <row r="7368" spans="12:13">
      <c r="L7368">
        <v>11468</v>
      </c>
      <c r="M7368">
        <f t="shared" si="126"/>
        <v>468</v>
      </c>
    </row>
    <row r="7369" spans="12:13">
      <c r="L7369">
        <v>11360</v>
      </c>
      <c r="M7369">
        <f t="shared" si="126"/>
        <v>360</v>
      </c>
    </row>
    <row r="7370" spans="12:13">
      <c r="L7370">
        <v>11444</v>
      </c>
      <c r="M7370">
        <f t="shared" si="126"/>
        <v>444</v>
      </c>
    </row>
    <row r="7371" spans="12:13">
      <c r="L7371">
        <v>11376</v>
      </c>
      <c r="M7371">
        <f t="shared" si="126"/>
        <v>376</v>
      </c>
    </row>
    <row r="7372" spans="12:13">
      <c r="L7372">
        <v>11420</v>
      </c>
      <c r="M7372">
        <f t="shared" si="126"/>
        <v>420</v>
      </c>
    </row>
    <row r="7373" spans="12:13">
      <c r="L7373">
        <v>11368</v>
      </c>
      <c r="M7373">
        <f t="shared" si="126"/>
        <v>368</v>
      </c>
    </row>
    <row r="7374" spans="12:13">
      <c r="L7374">
        <v>11440</v>
      </c>
      <c r="M7374">
        <f t="shared" si="126"/>
        <v>440</v>
      </c>
    </row>
    <row r="7375" spans="12:13">
      <c r="L7375">
        <v>11400</v>
      </c>
      <c r="M7375">
        <f t="shared" si="126"/>
        <v>400</v>
      </c>
    </row>
    <row r="7376" spans="12:13">
      <c r="L7376">
        <v>11432</v>
      </c>
      <c r="M7376">
        <f t="shared" si="126"/>
        <v>432</v>
      </c>
    </row>
    <row r="7377" spans="12:13">
      <c r="L7377">
        <v>11384</v>
      </c>
      <c r="M7377">
        <f t="shared" si="126"/>
        <v>384</v>
      </c>
    </row>
    <row r="7378" spans="12:13">
      <c r="L7378">
        <v>11428</v>
      </c>
      <c r="M7378">
        <f t="shared" si="126"/>
        <v>428</v>
      </c>
    </row>
    <row r="7379" spans="12:13">
      <c r="L7379">
        <v>11360</v>
      </c>
      <c r="M7379">
        <f t="shared" si="126"/>
        <v>360</v>
      </c>
    </row>
    <row r="7380" spans="12:13">
      <c r="L7380">
        <v>11436</v>
      </c>
      <c r="M7380">
        <f t="shared" si="126"/>
        <v>436</v>
      </c>
    </row>
    <row r="7381" spans="12:13">
      <c r="L7381">
        <v>11368</v>
      </c>
      <c r="M7381">
        <f t="shared" si="126"/>
        <v>368</v>
      </c>
    </row>
    <row r="7382" spans="12:13">
      <c r="L7382">
        <v>11448</v>
      </c>
      <c r="M7382">
        <f t="shared" si="126"/>
        <v>448</v>
      </c>
    </row>
    <row r="7383" spans="12:13">
      <c r="L7383">
        <v>11380</v>
      </c>
      <c r="M7383">
        <f t="shared" si="126"/>
        <v>380</v>
      </c>
    </row>
    <row r="7384" spans="12:13">
      <c r="L7384">
        <v>11440</v>
      </c>
      <c r="M7384">
        <f t="shared" si="126"/>
        <v>440</v>
      </c>
    </row>
    <row r="7385" spans="12:13">
      <c r="L7385">
        <v>11392</v>
      </c>
      <c r="M7385">
        <f t="shared" si="126"/>
        <v>392</v>
      </c>
    </row>
    <row r="7386" spans="12:13">
      <c r="L7386">
        <v>11428</v>
      </c>
      <c r="M7386">
        <f t="shared" si="126"/>
        <v>428</v>
      </c>
    </row>
    <row r="7387" spans="12:13">
      <c r="L7387">
        <v>11380</v>
      </c>
      <c r="M7387">
        <f t="shared" si="126"/>
        <v>380</v>
      </c>
    </row>
    <row r="7388" spans="12:13">
      <c r="L7388">
        <v>11460</v>
      </c>
      <c r="M7388">
        <f t="shared" si="126"/>
        <v>460</v>
      </c>
    </row>
    <row r="7389" spans="12:13">
      <c r="L7389">
        <v>11384</v>
      </c>
      <c r="M7389">
        <f t="shared" si="126"/>
        <v>384</v>
      </c>
    </row>
    <row r="7390" spans="12:13">
      <c r="L7390">
        <v>11384</v>
      </c>
      <c r="M7390">
        <f t="shared" si="126"/>
        <v>384</v>
      </c>
    </row>
    <row r="7391" spans="12:13">
      <c r="L7391">
        <v>11368</v>
      </c>
      <c r="M7391">
        <f t="shared" si="126"/>
        <v>368</v>
      </c>
    </row>
    <row r="7392" spans="12:13">
      <c r="L7392">
        <v>11428</v>
      </c>
      <c r="M7392">
        <f t="shared" si="126"/>
        <v>428</v>
      </c>
    </row>
    <row r="7393" spans="12:13">
      <c r="L7393">
        <v>11360</v>
      </c>
      <c r="M7393">
        <f t="shared" si="126"/>
        <v>360</v>
      </c>
    </row>
    <row r="7394" spans="12:13">
      <c r="L7394">
        <v>11436</v>
      </c>
      <c r="M7394">
        <f t="shared" si="126"/>
        <v>436</v>
      </c>
    </row>
    <row r="7395" spans="12:13">
      <c r="L7395">
        <v>11364</v>
      </c>
      <c r="M7395">
        <f t="shared" si="126"/>
        <v>364</v>
      </c>
    </row>
    <row r="7396" spans="12:13">
      <c r="L7396">
        <v>11432</v>
      </c>
      <c r="M7396">
        <f t="shared" si="126"/>
        <v>432</v>
      </c>
    </row>
    <row r="7397" spans="12:13">
      <c r="L7397">
        <v>11368</v>
      </c>
      <c r="M7397">
        <f t="shared" si="126"/>
        <v>368</v>
      </c>
    </row>
    <row r="7398" spans="12:13">
      <c r="L7398">
        <v>11428</v>
      </c>
      <c r="M7398">
        <f t="shared" si="126"/>
        <v>428</v>
      </c>
    </row>
    <row r="7399" spans="12:13">
      <c r="L7399">
        <v>11376</v>
      </c>
      <c r="M7399">
        <f t="shared" si="126"/>
        <v>376</v>
      </c>
    </row>
    <row r="7400" spans="12:13">
      <c r="L7400">
        <v>11420</v>
      </c>
      <c r="M7400">
        <f t="shared" si="126"/>
        <v>420</v>
      </c>
    </row>
    <row r="7401" spans="12:13">
      <c r="L7401">
        <v>11328</v>
      </c>
      <c r="M7401">
        <f t="shared" si="126"/>
        <v>328</v>
      </c>
    </row>
    <row r="7402" spans="12:13">
      <c r="L7402">
        <v>11412</v>
      </c>
      <c r="M7402">
        <f t="shared" si="126"/>
        <v>412</v>
      </c>
    </row>
    <row r="7403" spans="12:13">
      <c r="L7403">
        <v>11368</v>
      </c>
      <c r="M7403">
        <f t="shared" si="126"/>
        <v>368</v>
      </c>
    </row>
    <row r="7404" spans="12:13">
      <c r="L7404">
        <v>11460</v>
      </c>
      <c r="M7404">
        <f t="shared" si="126"/>
        <v>460</v>
      </c>
    </row>
    <row r="7405" spans="12:13">
      <c r="L7405">
        <v>11416</v>
      </c>
      <c r="M7405">
        <f t="shared" si="126"/>
        <v>416</v>
      </c>
    </row>
    <row r="7406" spans="12:13">
      <c r="L7406">
        <v>11452</v>
      </c>
      <c r="M7406">
        <f t="shared" si="126"/>
        <v>452</v>
      </c>
    </row>
    <row r="7407" spans="12:13">
      <c r="L7407">
        <v>11364</v>
      </c>
      <c r="M7407">
        <f t="shared" si="126"/>
        <v>364</v>
      </c>
    </row>
    <row r="7408" spans="12:13">
      <c r="L7408">
        <v>11440</v>
      </c>
      <c r="M7408">
        <f t="shared" si="126"/>
        <v>440</v>
      </c>
    </row>
    <row r="7409" spans="12:13">
      <c r="L7409">
        <v>11396</v>
      </c>
      <c r="M7409">
        <f t="shared" si="126"/>
        <v>396</v>
      </c>
    </row>
    <row r="7410" spans="12:13">
      <c r="L7410">
        <v>11464</v>
      </c>
      <c r="M7410">
        <f t="shared" si="126"/>
        <v>464</v>
      </c>
    </row>
    <row r="7411" spans="12:13">
      <c r="L7411">
        <v>11400</v>
      </c>
      <c r="M7411">
        <f t="shared" si="126"/>
        <v>400</v>
      </c>
    </row>
    <row r="7412" spans="12:13">
      <c r="L7412">
        <v>11432</v>
      </c>
      <c r="M7412">
        <f t="shared" si="126"/>
        <v>432</v>
      </c>
    </row>
    <row r="7413" spans="12:13">
      <c r="L7413">
        <v>11372</v>
      </c>
      <c r="M7413">
        <f t="shared" si="126"/>
        <v>372</v>
      </c>
    </row>
    <row r="7414" spans="12:13">
      <c r="L7414">
        <v>11420</v>
      </c>
      <c r="M7414">
        <f t="shared" si="126"/>
        <v>420</v>
      </c>
    </row>
    <row r="7415" spans="12:13">
      <c r="L7415">
        <v>11408</v>
      </c>
      <c r="M7415">
        <f t="shared" si="126"/>
        <v>408</v>
      </c>
    </row>
    <row r="7416" spans="12:13">
      <c r="L7416">
        <v>11416</v>
      </c>
      <c r="M7416">
        <f t="shared" si="126"/>
        <v>416</v>
      </c>
    </row>
    <row r="7417" spans="12:13">
      <c r="L7417">
        <v>11404</v>
      </c>
      <c r="M7417">
        <f t="shared" si="126"/>
        <v>404</v>
      </c>
    </row>
    <row r="7418" spans="12:13">
      <c r="L7418">
        <v>11444</v>
      </c>
      <c r="M7418">
        <f t="shared" si="126"/>
        <v>444</v>
      </c>
    </row>
    <row r="7419" spans="12:13">
      <c r="L7419">
        <v>11384</v>
      </c>
      <c r="M7419">
        <f t="shared" ref="M7419:M7482" si="127">L7419-11000</f>
        <v>384</v>
      </c>
    </row>
    <row r="7420" spans="12:13">
      <c r="L7420">
        <v>11464</v>
      </c>
      <c r="M7420">
        <f t="shared" si="127"/>
        <v>464</v>
      </c>
    </row>
    <row r="7421" spans="12:13">
      <c r="L7421">
        <v>11356</v>
      </c>
      <c r="M7421">
        <f t="shared" si="127"/>
        <v>356</v>
      </c>
    </row>
    <row r="7422" spans="12:13">
      <c r="L7422">
        <v>11428</v>
      </c>
      <c r="M7422">
        <f t="shared" si="127"/>
        <v>428</v>
      </c>
    </row>
    <row r="7423" spans="12:13">
      <c r="L7423">
        <v>11404</v>
      </c>
      <c r="M7423">
        <f t="shared" si="127"/>
        <v>404</v>
      </c>
    </row>
    <row r="7424" spans="12:13">
      <c r="L7424">
        <v>11480</v>
      </c>
      <c r="M7424">
        <f t="shared" si="127"/>
        <v>480</v>
      </c>
    </row>
    <row r="7425" spans="12:13">
      <c r="L7425">
        <v>11404</v>
      </c>
      <c r="M7425">
        <f t="shared" si="127"/>
        <v>404</v>
      </c>
    </row>
    <row r="7426" spans="12:13">
      <c r="L7426">
        <v>11444</v>
      </c>
      <c r="M7426">
        <f t="shared" si="127"/>
        <v>444</v>
      </c>
    </row>
    <row r="7427" spans="12:13">
      <c r="L7427">
        <v>11404</v>
      </c>
      <c r="M7427">
        <f t="shared" si="127"/>
        <v>404</v>
      </c>
    </row>
    <row r="7428" spans="12:13">
      <c r="L7428">
        <v>11408</v>
      </c>
      <c r="M7428">
        <f t="shared" si="127"/>
        <v>408</v>
      </c>
    </row>
    <row r="7429" spans="12:13">
      <c r="L7429">
        <v>11372</v>
      </c>
      <c r="M7429">
        <f t="shared" si="127"/>
        <v>372</v>
      </c>
    </row>
    <row r="7430" spans="12:13">
      <c r="L7430">
        <v>11400</v>
      </c>
      <c r="M7430">
        <f t="shared" si="127"/>
        <v>400</v>
      </c>
    </row>
    <row r="7431" spans="12:13">
      <c r="L7431">
        <v>11372</v>
      </c>
      <c r="M7431">
        <f t="shared" si="127"/>
        <v>372</v>
      </c>
    </row>
    <row r="7432" spans="12:13">
      <c r="L7432">
        <v>11440</v>
      </c>
      <c r="M7432">
        <f t="shared" si="127"/>
        <v>440</v>
      </c>
    </row>
    <row r="7433" spans="12:13">
      <c r="L7433">
        <v>11404</v>
      </c>
      <c r="M7433">
        <f t="shared" si="127"/>
        <v>404</v>
      </c>
    </row>
    <row r="7434" spans="12:13">
      <c r="L7434">
        <v>11452</v>
      </c>
      <c r="M7434">
        <f t="shared" si="127"/>
        <v>452</v>
      </c>
    </row>
    <row r="7435" spans="12:13">
      <c r="L7435">
        <v>11360</v>
      </c>
      <c r="M7435">
        <f t="shared" si="127"/>
        <v>360</v>
      </c>
    </row>
    <row r="7436" spans="12:13">
      <c r="L7436">
        <v>11432</v>
      </c>
      <c r="M7436">
        <f t="shared" si="127"/>
        <v>432</v>
      </c>
    </row>
    <row r="7437" spans="12:13">
      <c r="L7437">
        <v>11344</v>
      </c>
      <c r="M7437">
        <f t="shared" si="127"/>
        <v>344</v>
      </c>
    </row>
    <row r="7438" spans="12:13">
      <c r="L7438">
        <v>11408</v>
      </c>
      <c r="M7438">
        <f t="shared" si="127"/>
        <v>408</v>
      </c>
    </row>
    <row r="7439" spans="12:13">
      <c r="L7439">
        <v>11420</v>
      </c>
      <c r="M7439">
        <f t="shared" si="127"/>
        <v>420</v>
      </c>
    </row>
    <row r="7440" spans="12:13">
      <c r="L7440">
        <v>11448</v>
      </c>
      <c r="M7440">
        <f t="shared" si="127"/>
        <v>448</v>
      </c>
    </row>
    <row r="7441" spans="12:13">
      <c r="L7441">
        <v>11356</v>
      </c>
      <c r="M7441">
        <f t="shared" si="127"/>
        <v>356</v>
      </c>
    </row>
    <row r="7442" spans="12:13">
      <c r="L7442">
        <v>11444</v>
      </c>
      <c r="M7442">
        <f t="shared" si="127"/>
        <v>444</v>
      </c>
    </row>
    <row r="7443" spans="12:13">
      <c r="L7443">
        <v>11384</v>
      </c>
      <c r="M7443">
        <f t="shared" si="127"/>
        <v>384</v>
      </c>
    </row>
    <row r="7444" spans="12:13">
      <c r="L7444">
        <v>11440</v>
      </c>
      <c r="M7444">
        <f t="shared" si="127"/>
        <v>440</v>
      </c>
    </row>
    <row r="7445" spans="12:13">
      <c r="L7445">
        <v>11404</v>
      </c>
      <c r="M7445">
        <f t="shared" si="127"/>
        <v>404</v>
      </c>
    </row>
    <row r="7446" spans="12:13">
      <c r="L7446">
        <v>11440</v>
      </c>
      <c r="M7446">
        <f t="shared" si="127"/>
        <v>440</v>
      </c>
    </row>
    <row r="7447" spans="12:13">
      <c r="L7447">
        <v>11360</v>
      </c>
      <c r="M7447">
        <f t="shared" si="127"/>
        <v>360</v>
      </c>
    </row>
    <row r="7448" spans="12:13">
      <c r="L7448">
        <v>11412</v>
      </c>
      <c r="M7448">
        <f t="shared" si="127"/>
        <v>412</v>
      </c>
    </row>
    <row r="7449" spans="12:13">
      <c r="L7449">
        <v>11380</v>
      </c>
      <c r="M7449">
        <f t="shared" si="127"/>
        <v>380</v>
      </c>
    </row>
    <row r="7450" spans="12:13">
      <c r="L7450">
        <v>11444</v>
      </c>
      <c r="M7450">
        <f t="shared" si="127"/>
        <v>444</v>
      </c>
    </row>
    <row r="7451" spans="12:13">
      <c r="L7451">
        <v>11356</v>
      </c>
      <c r="M7451">
        <f t="shared" si="127"/>
        <v>356</v>
      </c>
    </row>
    <row r="7452" spans="12:13">
      <c r="L7452">
        <v>11424</v>
      </c>
      <c r="M7452">
        <f t="shared" si="127"/>
        <v>424</v>
      </c>
    </row>
    <row r="7453" spans="12:13">
      <c r="L7453">
        <v>11360</v>
      </c>
      <c r="M7453">
        <f t="shared" si="127"/>
        <v>360</v>
      </c>
    </row>
    <row r="7454" spans="12:13">
      <c r="L7454">
        <v>11448</v>
      </c>
      <c r="M7454">
        <f t="shared" si="127"/>
        <v>448</v>
      </c>
    </row>
    <row r="7455" spans="12:13">
      <c r="L7455">
        <v>11384</v>
      </c>
      <c r="M7455">
        <f t="shared" si="127"/>
        <v>384</v>
      </c>
    </row>
    <row r="7456" spans="12:13">
      <c r="L7456">
        <v>11440</v>
      </c>
      <c r="M7456">
        <f t="shared" si="127"/>
        <v>440</v>
      </c>
    </row>
    <row r="7457" spans="12:13">
      <c r="L7457">
        <v>11380</v>
      </c>
      <c r="M7457">
        <f t="shared" si="127"/>
        <v>380</v>
      </c>
    </row>
    <row r="7458" spans="12:13">
      <c r="L7458">
        <v>11440</v>
      </c>
      <c r="M7458">
        <f t="shared" si="127"/>
        <v>440</v>
      </c>
    </row>
    <row r="7459" spans="12:13">
      <c r="L7459">
        <v>11392</v>
      </c>
      <c r="M7459">
        <f t="shared" si="127"/>
        <v>392</v>
      </c>
    </row>
    <row r="7460" spans="12:13">
      <c r="L7460">
        <v>11448</v>
      </c>
      <c r="M7460">
        <f t="shared" si="127"/>
        <v>448</v>
      </c>
    </row>
    <row r="7461" spans="12:13">
      <c r="L7461">
        <v>11368</v>
      </c>
      <c r="M7461">
        <f t="shared" si="127"/>
        <v>368</v>
      </c>
    </row>
    <row r="7462" spans="12:13">
      <c r="L7462">
        <v>11416</v>
      </c>
      <c r="M7462">
        <f t="shared" si="127"/>
        <v>416</v>
      </c>
    </row>
    <row r="7463" spans="12:13">
      <c r="L7463">
        <v>11384</v>
      </c>
      <c r="M7463">
        <f t="shared" si="127"/>
        <v>384</v>
      </c>
    </row>
    <row r="7464" spans="12:13">
      <c r="L7464">
        <v>11444</v>
      </c>
      <c r="M7464">
        <f t="shared" si="127"/>
        <v>444</v>
      </c>
    </row>
    <row r="7465" spans="12:13">
      <c r="L7465">
        <v>11344</v>
      </c>
      <c r="M7465">
        <f t="shared" si="127"/>
        <v>344</v>
      </c>
    </row>
    <row r="7466" spans="12:13">
      <c r="L7466">
        <v>11452</v>
      </c>
      <c r="M7466">
        <f t="shared" si="127"/>
        <v>452</v>
      </c>
    </row>
    <row r="7467" spans="12:13">
      <c r="L7467">
        <v>11396</v>
      </c>
      <c r="M7467">
        <f t="shared" si="127"/>
        <v>396</v>
      </c>
    </row>
    <row r="7468" spans="12:13">
      <c r="L7468">
        <v>11456</v>
      </c>
      <c r="M7468">
        <f t="shared" si="127"/>
        <v>456</v>
      </c>
    </row>
    <row r="7469" spans="12:13">
      <c r="L7469">
        <v>11336</v>
      </c>
      <c r="M7469">
        <f t="shared" si="127"/>
        <v>336</v>
      </c>
    </row>
    <row r="7470" spans="12:13">
      <c r="L7470">
        <v>11432</v>
      </c>
      <c r="M7470">
        <f t="shared" si="127"/>
        <v>432</v>
      </c>
    </row>
    <row r="7471" spans="12:13">
      <c r="L7471">
        <v>11388</v>
      </c>
      <c r="M7471">
        <f t="shared" si="127"/>
        <v>388</v>
      </c>
    </row>
    <row r="7472" spans="12:13">
      <c r="L7472">
        <v>11412</v>
      </c>
      <c r="M7472">
        <f t="shared" si="127"/>
        <v>412</v>
      </c>
    </row>
    <row r="7473" spans="12:13">
      <c r="L7473">
        <v>11364</v>
      </c>
      <c r="M7473">
        <f t="shared" si="127"/>
        <v>364</v>
      </c>
    </row>
    <row r="7474" spans="12:13">
      <c r="L7474">
        <v>11436</v>
      </c>
      <c r="M7474">
        <f t="shared" si="127"/>
        <v>436</v>
      </c>
    </row>
    <row r="7475" spans="12:13">
      <c r="L7475">
        <v>11384</v>
      </c>
      <c r="M7475">
        <f t="shared" si="127"/>
        <v>384</v>
      </c>
    </row>
    <row r="7476" spans="12:13">
      <c r="L7476">
        <v>11428</v>
      </c>
      <c r="M7476">
        <f t="shared" si="127"/>
        <v>428</v>
      </c>
    </row>
    <row r="7477" spans="12:13">
      <c r="L7477">
        <v>11360</v>
      </c>
      <c r="M7477">
        <f t="shared" si="127"/>
        <v>360</v>
      </c>
    </row>
    <row r="7478" spans="12:13">
      <c r="L7478">
        <v>11440</v>
      </c>
      <c r="M7478">
        <f t="shared" si="127"/>
        <v>440</v>
      </c>
    </row>
    <row r="7479" spans="12:13">
      <c r="L7479">
        <v>11376</v>
      </c>
      <c r="M7479">
        <f t="shared" si="127"/>
        <v>376</v>
      </c>
    </row>
    <row r="7480" spans="12:13">
      <c r="L7480">
        <v>11396</v>
      </c>
      <c r="M7480">
        <f t="shared" si="127"/>
        <v>396</v>
      </c>
    </row>
    <row r="7481" spans="12:13">
      <c r="L7481">
        <v>11368</v>
      </c>
      <c r="M7481">
        <f t="shared" si="127"/>
        <v>368</v>
      </c>
    </row>
    <row r="7482" spans="12:13">
      <c r="L7482">
        <v>11424</v>
      </c>
      <c r="M7482">
        <f t="shared" si="127"/>
        <v>424</v>
      </c>
    </row>
    <row r="7483" spans="12:13">
      <c r="L7483">
        <v>11396</v>
      </c>
      <c r="M7483">
        <f t="shared" ref="M7483:M7546" si="128">L7483-11000</f>
        <v>396</v>
      </c>
    </row>
    <row r="7484" spans="12:13">
      <c r="L7484">
        <v>11424</v>
      </c>
      <c r="M7484">
        <f t="shared" si="128"/>
        <v>424</v>
      </c>
    </row>
    <row r="7485" spans="12:13">
      <c r="L7485">
        <v>11368</v>
      </c>
      <c r="M7485">
        <f t="shared" si="128"/>
        <v>368</v>
      </c>
    </row>
    <row r="7486" spans="12:13">
      <c r="L7486">
        <v>11452</v>
      </c>
      <c r="M7486">
        <f t="shared" si="128"/>
        <v>452</v>
      </c>
    </row>
    <row r="7487" spans="12:13">
      <c r="L7487">
        <v>11384</v>
      </c>
      <c r="M7487">
        <f t="shared" si="128"/>
        <v>384</v>
      </c>
    </row>
    <row r="7488" spans="12:13">
      <c r="L7488">
        <v>11392</v>
      </c>
      <c r="M7488">
        <f t="shared" si="128"/>
        <v>392</v>
      </c>
    </row>
    <row r="7489" spans="12:13">
      <c r="L7489">
        <v>11404</v>
      </c>
      <c r="M7489">
        <f t="shared" si="128"/>
        <v>404</v>
      </c>
    </row>
    <row r="7490" spans="12:13">
      <c r="L7490">
        <v>11436</v>
      </c>
      <c r="M7490">
        <f t="shared" si="128"/>
        <v>436</v>
      </c>
    </row>
    <row r="7491" spans="12:13">
      <c r="L7491">
        <v>11360</v>
      </c>
      <c r="M7491">
        <f t="shared" si="128"/>
        <v>360</v>
      </c>
    </row>
    <row r="7492" spans="12:13">
      <c r="L7492">
        <v>11416</v>
      </c>
      <c r="M7492">
        <f t="shared" si="128"/>
        <v>416</v>
      </c>
    </row>
    <row r="7493" spans="12:13">
      <c r="L7493">
        <v>11384</v>
      </c>
      <c r="M7493">
        <f t="shared" si="128"/>
        <v>384</v>
      </c>
    </row>
    <row r="7494" spans="12:13">
      <c r="L7494">
        <v>11420</v>
      </c>
      <c r="M7494">
        <f t="shared" si="128"/>
        <v>420</v>
      </c>
    </row>
    <row r="7495" spans="12:13">
      <c r="L7495">
        <v>11396</v>
      </c>
      <c r="M7495">
        <f t="shared" si="128"/>
        <v>396</v>
      </c>
    </row>
    <row r="7496" spans="12:13">
      <c r="L7496">
        <v>11464</v>
      </c>
      <c r="M7496">
        <f t="shared" si="128"/>
        <v>464</v>
      </c>
    </row>
    <row r="7497" spans="12:13">
      <c r="L7497">
        <v>11400</v>
      </c>
      <c r="M7497">
        <f t="shared" si="128"/>
        <v>400</v>
      </c>
    </row>
    <row r="7498" spans="12:13">
      <c r="L7498">
        <v>11452</v>
      </c>
      <c r="M7498">
        <f t="shared" si="128"/>
        <v>452</v>
      </c>
    </row>
    <row r="7499" spans="12:13">
      <c r="L7499">
        <v>11392</v>
      </c>
      <c r="M7499">
        <f t="shared" si="128"/>
        <v>392</v>
      </c>
    </row>
    <row r="7500" spans="12:13">
      <c r="L7500">
        <v>11444</v>
      </c>
      <c r="M7500">
        <f t="shared" si="128"/>
        <v>444</v>
      </c>
    </row>
    <row r="7501" spans="12:13">
      <c r="L7501">
        <v>11368</v>
      </c>
      <c r="M7501">
        <f t="shared" si="128"/>
        <v>368</v>
      </c>
    </row>
    <row r="7502" spans="12:13">
      <c r="L7502">
        <v>11440</v>
      </c>
      <c r="M7502">
        <f t="shared" si="128"/>
        <v>440</v>
      </c>
    </row>
    <row r="7503" spans="12:13">
      <c r="L7503">
        <v>11380</v>
      </c>
      <c r="M7503">
        <f t="shared" si="128"/>
        <v>380</v>
      </c>
    </row>
    <row r="7504" spans="12:13">
      <c r="L7504">
        <v>11436</v>
      </c>
      <c r="M7504">
        <f t="shared" si="128"/>
        <v>436</v>
      </c>
    </row>
    <row r="7505" spans="12:13">
      <c r="L7505">
        <v>11400</v>
      </c>
      <c r="M7505">
        <f t="shared" si="128"/>
        <v>400</v>
      </c>
    </row>
    <row r="7506" spans="12:13">
      <c r="L7506">
        <v>11444</v>
      </c>
      <c r="M7506">
        <f t="shared" si="128"/>
        <v>444</v>
      </c>
    </row>
    <row r="7507" spans="12:13">
      <c r="L7507">
        <v>11392</v>
      </c>
      <c r="M7507">
        <f t="shared" si="128"/>
        <v>392</v>
      </c>
    </row>
    <row r="7508" spans="12:13">
      <c r="L7508">
        <v>11452</v>
      </c>
      <c r="M7508">
        <f t="shared" si="128"/>
        <v>452</v>
      </c>
    </row>
    <row r="7509" spans="12:13">
      <c r="L7509">
        <v>11400</v>
      </c>
      <c r="M7509">
        <f t="shared" si="128"/>
        <v>400</v>
      </c>
    </row>
    <row r="7510" spans="12:13">
      <c r="L7510">
        <v>11408</v>
      </c>
      <c r="M7510">
        <f t="shared" si="128"/>
        <v>408</v>
      </c>
    </row>
    <row r="7511" spans="12:13">
      <c r="L7511">
        <v>11388</v>
      </c>
      <c r="M7511">
        <f t="shared" si="128"/>
        <v>388</v>
      </c>
    </row>
    <row r="7512" spans="12:13">
      <c r="L7512">
        <v>11432</v>
      </c>
      <c r="M7512">
        <f t="shared" si="128"/>
        <v>432</v>
      </c>
    </row>
    <row r="7513" spans="12:13">
      <c r="L7513">
        <v>11368</v>
      </c>
      <c r="M7513">
        <f t="shared" si="128"/>
        <v>368</v>
      </c>
    </row>
    <row r="7514" spans="12:13">
      <c r="L7514">
        <v>11440</v>
      </c>
      <c r="M7514">
        <f t="shared" si="128"/>
        <v>440</v>
      </c>
    </row>
    <row r="7515" spans="12:13">
      <c r="L7515">
        <v>11400</v>
      </c>
      <c r="M7515">
        <f t="shared" si="128"/>
        <v>400</v>
      </c>
    </row>
    <row r="7516" spans="12:13">
      <c r="L7516">
        <v>11416</v>
      </c>
      <c r="M7516">
        <f t="shared" si="128"/>
        <v>416</v>
      </c>
    </row>
    <row r="7517" spans="12:13">
      <c r="L7517">
        <v>11384</v>
      </c>
      <c r="M7517">
        <f t="shared" si="128"/>
        <v>384</v>
      </c>
    </row>
    <row r="7518" spans="12:13">
      <c r="L7518">
        <v>11420</v>
      </c>
      <c r="M7518">
        <f t="shared" si="128"/>
        <v>420</v>
      </c>
    </row>
    <row r="7519" spans="12:13">
      <c r="L7519">
        <v>11388</v>
      </c>
      <c r="M7519">
        <f t="shared" si="128"/>
        <v>388</v>
      </c>
    </row>
    <row r="7520" spans="12:13">
      <c r="L7520">
        <v>11436</v>
      </c>
      <c r="M7520">
        <f t="shared" si="128"/>
        <v>436</v>
      </c>
    </row>
    <row r="7521" spans="12:13">
      <c r="L7521">
        <v>11380</v>
      </c>
      <c r="M7521">
        <f t="shared" si="128"/>
        <v>380</v>
      </c>
    </row>
    <row r="7522" spans="12:13">
      <c r="L7522">
        <v>11448</v>
      </c>
      <c r="M7522">
        <f t="shared" si="128"/>
        <v>448</v>
      </c>
    </row>
    <row r="7523" spans="12:13">
      <c r="L7523">
        <v>11376</v>
      </c>
      <c r="M7523">
        <f t="shared" si="128"/>
        <v>376</v>
      </c>
    </row>
    <row r="7524" spans="12:13">
      <c r="L7524">
        <v>11408</v>
      </c>
      <c r="M7524">
        <f t="shared" si="128"/>
        <v>408</v>
      </c>
    </row>
    <row r="7525" spans="12:13">
      <c r="L7525">
        <v>11372</v>
      </c>
      <c r="M7525">
        <f t="shared" si="128"/>
        <v>372</v>
      </c>
    </row>
    <row r="7526" spans="12:13">
      <c r="L7526">
        <v>11416</v>
      </c>
      <c r="M7526">
        <f t="shared" si="128"/>
        <v>416</v>
      </c>
    </row>
    <row r="7527" spans="12:13">
      <c r="L7527">
        <v>11372</v>
      </c>
      <c r="M7527">
        <f t="shared" si="128"/>
        <v>372</v>
      </c>
    </row>
    <row r="7528" spans="12:13">
      <c r="L7528">
        <v>11448</v>
      </c>
      <c r="M7528">
        <f t="shared" si="128"/>
        <v>448</v>
      </c>
    </row>
    <row r="7529" spans="12:13">
      <c r="L7529">
        <v>11388</v>
      </c>
      <c r="M7529">
        <f t="shared" si="128"/>
        <v>388</v>
      </c>
    </row>
    <row r="7530" spans="12:13">
      <c r="L7530">
        <v>11400</v>
      </c>
      <c r="M7530">
        <f t="shared" si="128"/>
        <v>400</v>
      </c>
    </row>
    <row r="7531" spans="12:13">
      <c r="L7531">
        <v>11368</v>
      </c>
      <c r="M7531">
        <f t="shared" si="128"/>
        <v>368</v>
      </c>
    </row>
    <row r="7532" spans="12:13">
      <c r="L7532">
        <v>11404</v>
      </c>
      <c r="M7532">
        <f t="shared" si="128"/>
        <v>404</v>
      </c>
    </row>
    <row r="7533" spans="12:13">
      <c r="L7533">
        <v>11388</v>
      </c>
      <c r="M7533">
        <f t="shared" si="128"/>
        <v>388</v>
      </c>
    </row>
    <row r="7534" spans="12:13">
      <c r="L7534">
        <v>11448</v>
      </c>
      <c r="M7534">
        <f t="shared" si="128"/>
        <v>448</v>
      </c>
    </row>
    <row r="7535" spans="12:13">
      <c r="L7535">
        <v>11368</v>
      </c>
      <c r="M7535">
        <f t="shared" si="128"/>
        <v>368</v>
      </c>
    </row>
    <row r="7536" spans="12:13">
      <c r="L7536">
        <v>11416</v>
      </c>
      <c r="M7536">
        <f t="shared" si="128"/>
        <v>416</v>
      </c>
    </row>
    <row r="7537" spans="12:13">
      <c r="L7537">
        <v>11392</v>
      </c>
      <c r="M7537">
        <f t="shared" si="128"/>
        <v>392</v>
      </c>
    </row>
    <row r="7538" spans="12:13">
      <c r="L7538">
        <v>11428</v>
      </c>
      <c r="M7538">
        <f t="shared" si="128"/>
        <v>428</v>
      </c>
    </row>
    <row r="7539" spans="12:13">
      <c r="L7539">
        <v>11388</v>
      </c>
      <c r="M7539">
        <f t="shared" si="128"/>
        <v>388</v>
      </c>
    </row>
    <row r="7540" spans="12:13">
      <c r="L7540">
        <v>11432</v>
      </c>
      <c r="M7540">
        <f t="shared" si="128"/>
        <v>432</v>
      </c>
    </row>
    <row r="7541" spans="12:13">
      <c r="L7541">
        <v>11380</v>
      </c>
      <c r="M7541">
        <f t="shared" si="128"/>
        <v>380</v>
      </c>
    </row>
    <row r="7542" spans="12:13">
      <c r="L7542" t="s">
        <v>746</v>
      </c>
      <c r="M7542" t="e">
        <f t="shared" si="128"/>
        <v>#VALUE!</v>
      </c>
    </row>
    <row r="7543" spans="12:13">
      <c r="M7543">
        <f t="shared" si="128"/>
        <v>-11000</v>
      </c>
    </row>
    <row r="7544" spans="12:13">
      <c r="L7544">
        <v>11456</v>
      </c>
      <c r="M7544">
        <f t="shared" si="128"/>
        <v>456</v>
      </c>
    </row>
    <row r="7545" spans="12:13">
      <c r="L7545">
        <v>11364</v>
      </c>
      <c r="M7545">
        <f t="shared" si="128"/>
        <v>364</v>
      </c>
    </row>
    <row r="7546" spans="12:13">
      <c r="L7546">
        <v>11420</v>
      </c>
      <c r="M7546">
        <f t="shared" si="128"/>
        <v>420</v>
      </c>
    </row>
    <row r="7547" spans="12:13">
      <c r="L7547">
        <v>11384</v>
      </c>
      <c r="M7547">
        <f t="shared" ref="M7547:M7610" si="129">L7547-11000</f>
        <v>384</v>
      </c>
    </row>
    <row r="7548" spans="12:13">
      <c r="L7548">
        <v>11424</v>
      </c>
      <c r="M7548">
        <f t="shared" si="129"/>
        <v>424</v>
      </c>
    </row>
    <row r="7549" spans="12:13">
      <c r="L7549">
        <v>11340</v>
      </c>
      <c r="M7549">
        <f t="shared" si="129"/>
        <v>340</v>
      </c>
    </row>
    <row r="7550" spans="12:13">
      <c r="L7550">
        <v>11372</v>
      </c>
      <c r="M7550">
        <f t="shared" si="129"/>
        <v>372</v>
      </c>
    </row>
    <row r="7551" spans="12:13">
      <c r="L7551">
        <v>11408</v>
      </c>
      <c r="M7551">
        <f t="shared" si="129"/>
        <v>408</v>
      </c>
    </row>
    <row r="7552" spans="12:13">
      <c r="L7552">
        <v>11416</v>
      </c>
      <c r="M7552">
        <f t="shared" si="129"/>
        <v>416</v>
      </c>
    </row>
    <row r="7553" spans="12:13">
      <c r="L7553">
        <v>11352</v>
      </c>
      <c r="M7553">
        <f t="shared" si="129"/>
        <v>352</v>
      </c>
    </row>
    <row r="7554" spans="12:13">
      <c r="L7554">
        <v>11424</v>
      </c>
      <c r="M7554">
        <f t="shared" si="129"/>
        <v>424</v>
      </c>
    </row>
    <row r="7555" spans="12:13">
      <c r="L7555">
        <v>11372</v>
      </c>
      <c r="M7555">
        <f t="shared" si="129"/>
        <v>372</v>
      </c>
    </row>
    <row r="7556" spans="12:13">
      <c r="L7556">
        <v>11428</v>
      </c>
      <c r="M7556">
        <f t="shared" si="129"/>
        <v>428</v>
      </c>
    </row>
    <row r="7557" spans="12:13">
      <c r="L7557">
        <v>11388</v>
      </c>
      <c r="M7557">
        <f t="shared" si="129"/>
        <v>388</v>
      </c>
    </row>
    <row r="7558" spans="12:13">
      <c r="L7558">
        <v>11420</v>
      </c>
      <c r="M7558">
        <f t="shared" si="129"/>
        <v>420</v>
      </c>
    </row>
    <row r="7559" spans="12:13">
      <c r="L7559">
        <v>11368</v>
      </c>
      <c r="M7559">
        <f t="shared" si="129"/>
        <v>368</v>
      </c>
    </row>
    <row r="7560" spans="12:13">
      <c r="L7560">
        <v>11432</v>
      </c>
      <c r="M7560">
        <f t="shared" si="129"/>
        <v>432</v>
      </c>
    </row>
    <row r="7561" spans="12:13">
      <c r="L7561">
        <v>11388</v>
      </c>
      <c r="M7561">
        <f t="shared" si="129"/>
        <v>388</v>
      </c>
    </row>
    <row r="7562" spans="12:13">
      <c r="L7562">
        <v>11452</v>
      </c>
      <c r="M7562">
        <f t="shared" si="129"/>
        <v>452</v>
      </c>
    </row>
    <row r="7563" spans="12:13">
      <c r="L7563">
        <v>11352</v>
      </c>
      <c r="M7563">
        <f t="shared" si="129"/>
        <v>352</v>
      </c>
    </row>
    <row r="7564" spans="12:13">
      <c r="L7564">
        <v>11432</v>
      </c>
      <c r="M7564">
        <f t="shared" si="129"/>
        <v>432</v>
      </c>
    </row>
    <row r="7565" spans="12:13">
      <c r="L7565">
        <v>11380</v>
      </c>
      <c r="M7565">
        <f t="shared" si="129"/>
        <v>380</v>
      </c>
    </row>
    <row r="7566" spans="12:13">
      <c r="L7566">
        <v>11452</v>
      </c>
      <c r="M7566">
        <f t="shared" si="129"/>
        <v>452</v>
      </c>
    </row>
    <row r="7567" spans="12:13">
      <c r="L7567">
        <v>11360</v>
      </c>
      <c r="M7567">
        <f t="shared" si="129"/>
        <v>360</v>
      </c>
    </row>
    <row r="7568" spans="12:13">
      <c r="L7568">
        <v>11452</v>
      </c>
      <c r="M7568">
        <f t="shared" si="129"/>
        <v>452</v>
      </c>
    </row>
    <row r="7569" spans="12:13">
      <c r="L7569">
        <v>11392</v>
      </c>
      <c r="M7569">
        <f t="shared" si="129"/>
        <v>392</v>
      </c>
    </row>
    <row r="7570" spans="12:13">
      <c r="L7570">
        <v>11396</v>
      </c>
      <c r="M7570">
        <f t="shared" si="129"/>
        <v>396</v>
      </c>
    </row>
    <row r="7571" spans="12:13">
      <c r="L7571">
        <v>11336</v>
      </c>
      <c r="M7571">
        <f t="shared" si="129"/>
        <v>336</v>
      </c>
    </row>
    <row r="7572" spans="12:13">
      <c r="L7572">
        <v>11412</v>
      </c>
      <c r="M7572">
        <f t="shared" si="129"/>
        <v>412</v>
      </c>
    </row>
    <row r="7573" spans="12:13">
      <c r="L7573">
        <v>11356</v>
      </c>
      <c r="M7573">
        <f t="shared" si="129"/>
        <v>356</v>
      </c>
    </row>
    <row r="7574" spans="12:13">
      <c r="L7574">
        <v>11440</v>
      </c>
      <c r="M7574">
        <f t="shared" si="129"/>
        <v>440</v>
      </c>
    </row>
    <row r="7575" spans="12:13">
      <c r="L7575">
        <v>11352</v>
      </c>
      <c r="M7575">
        <f t="shared" si="129"/>
        <v>352</v>
      </c>
    </row>
    <row r="7576" spans="12:13">
      <c r="L7576">
        <v>11388</v>
      </c>
      <c r="M7576">
        <f t="shared" si="129"/>
        <v>388</v>
      </c>
    </row>
    <row r="7577" spans="12:13">
      <c r="L7577">
        <v>11372</v>
      </c>
      <c r="M7577">
        <f t="shared" si="129"/>
        <v>372</v>
      </c>
    </row>
    <row r="7578" spans="12:13">
      <c r="L7578">
        <v>11440</v>
      </c>
      <c r="M7578">
        <f t="shared" si="129"/>
        <v>440</v>
      </c>
    </row>
    <row r="7579" spans="12:13">
      <c r="L7579">
        <v>11384</v>
      </c>
      <c r="M7579">
        <f t="shared" si="129"/>
        <v>384</v>
      </c>
    </row>
    <row r="7580" spans="12:13">
      <c r="L7580">
        <v>11472</v>
      </c>
      <c r="M7580">
        <f t="shared" si="129"/>
        <v>472</v>
      </c>
    </row>
    <row r="7581" spans="12:13">
      <c r="L7581">
        <v>11336</v>
      </c>
      <c r="M7581">
        <f t="shared" si="129"/>
        <v>336</v>
      </c>
    </row>
    <row r="7582" spans="12:13">
      <c r="L7582">
        <v>11436</v>
      </c>
      <c r="M7582">
        <f t="shared" si="129"/>
        <v>436</v>
      </c>
    </row>
    <row r="7583" spans="12:13">
      <c r="L7583">
        <v>11392</v>
      </c>
      <c r="M7583">
        <f t="shared" si="129"/>
        <v>392</v>
      </c>
    </row>
    <row r="7584" spans="12:13">
      <c r="L7584">
        <v>11440</v>
      </c>
      <c r="M7584">
        <f t="shared" si="129"/>
        <v>440</v>
      </c>
    </row>
    <row r="7585" spans="12:13">
      <c r="L7585">
        <v>11388</v>
      </c>
      <c r="M7585">
        <f t="shared" si="129"/>
        <v>388</v>
      </c>
    </row>
    <row r="7586" spans="12:13">
      <c r="L7586">
        <v>11448</v>
      </c>
      <c r="M7586">
        <f t="shared" si="129"/>
        <v>448</v>
      </c>
    </row>
    <row r="7587" spans="12:13">
      <c r="L7587">
        <v>11384</v>
      </c>
      <c r="M7587">
        <f t="shared" si="129"/>
        <v>384</v>
      </c>
    </row>
    <row r="7588" spans="12:13">
      <c r="L7588">
        <v>11416</v>
      </c>
      <c r="M7588">
        <f t="shared" si="129"/>
        <v>416</v>
      </c>
    </row>
    <row r="7589" spans="12:13">
      <c r="L7589">
        <v>11360</v>
      </c>
      <c r="M7589">
        <f t="shared" si="129"/>
        <v>360</v>
      </c>
    </row>
    <row r="7590" spans="12:13">
      <c r="L7590">
        <v>11416</v>
      </c>
      <c r="M7590">
        <f t="shared" si="129"/>
        <v>416</v>
      </c>
    </row>
    <row r="7591" spans="12:13">
      <c r="L7591">
        <v>11372</v>
      </c>
      <c r="M7591">
        <f t="shared" si="129"/>
        <v>372</v>
      </c>
    </row>
    <row r="7592" spans="12:13">
      <c r="L7592">
        <v>11416</v>
      </c>
      <c r="M7592">
        <f t="shared" si="129"/>
        <v>416</v>
      </c>
    </row>
    <row r="7593" spans="12:13">
      <c r="L7593">
        <v>11372</v>
      </c>
      <c r="M7593">
        <f t="shared" si="129"/>
        <v>372</v>
      </c>
    </row>
    <row r="7594" spans="12:13">
      <c r="L7594">
        <v>11412</v>
      </c>
      <c r="M7594">
        <f t="shared" si="129"/>
        <v>412</v>
      </c>
    </row>
    <row r="7595" spans="12:13">
      <c r="L7595">
        <v>11376</v>
      </c>
      <c r="M7595">
        <f t="shared" si="129"/>
        <v>376</v>
      </c>
    </row>
    <row r="7596" spans="12:13">
      <c r="L7596">
        <v>11440</v>
      </c>
      <c r="M7596">
        <f t="shared" si="129"/>
        <v>440</v>
      </c>
    </row>
    <row r="7597" spans="12:13">
      <c r="L7597">
        <v>11360</v>
      </c>
      <c r="M7597">
        <f t="shared" si="129"/>
        <v>360</v>
      </c>
    </row>
    <row r="7598" spans="12:13">
      <c r="L7598">
        <v>11444</v>
      </c>
      <c r="M7598">
        <f t="shared" si="129"/>
        <v>444</v>
      </c>
    </row>
    <row r="7599" spans="12:13">
      <c r="L7599">
        <v>11388</v>
      </c>
      <c r="M7599">
        <f t="shared" si="129"/>
        <v>388</v>
      </c>
    </row>
    <row r="7600" spans="12:13">
      <c r="L7600">
        <v>11420</v>
      </c>
      <c r="M7600">
        <f t="shared" si="129"/>
        <v>420</v>
      </c>
    </row>
    <row r="7601" spans="12:13">
      <c r="L7601">
        <v>11376</v>
      </c>
      <c r="M7601">
        <f t="shared" si="129"/>
        <v>376</v>
      </c>
    </row>
    <row r="7602" spans="12:13">
      <c r="L7602">
        <v>11424</v>
      </c>
      <c r="M7602">
        <f t="shared" si="129"/>
        <v>424</v>
      </c>
    </row>
    <row r="7603" spans="12:13">
      <c r="L7603">
        <v>11364</v>
      </c>
      <c r="M7603">
        <f t="shared" si="129"/>
        <v>364</v>
      </c>
    </row>
    <row r="7604" spans="12:13">
      <c r="L7604">
        <v>11428</v>
      </c>
      <c r="M7604">
        <f t="shared" si="129"/>
        <v>428</v>
      </c>
    </row>
    <row r="7605" spans="12:13">
      <c r="L7605">
        <v>11400</v>
      </c>
      <c r="M7605">
        <f t="shared" si="129"/>
        <v>400</v>
      </c>
    </row>
    <row r="7606" spans="12:13">
      <c r="L7606">
        <v>11460</v>
      </c>
      <c r="M7606">
        <f t="shared" si="129"/>
        <v>460</v>
      </c>
    </row>
    <row r="7607" spans="12:13">
      <c r="L7607">
        <v>11368</v>
      </c>
      <c r="M7607">
        <f t="shared" si="129"/>
        <v>368</v>
      </c>
    </row>
    <row r="7608" spans="12:13">
      <c r="L7608">
        <v>11476</v>
      </c>
      <c r="M7608">
        <f t="shared" si="129"/>
        <v>476</v>
      </c>
    </row>
    <row r="7609" spans="12:13">
      <c r="L7609">
        <v>11424</v>
      </c>
      <c r="M7609">
        <f t="shared" si="129"/>
        <v>424</v>
      </c>
    </row>
    <row r="7610" spans="12:13">
      <c r="L7610">
        <v>11404</v>
      </c>
      <c r="M7610">
        <f t="shared" si="129"/>
        <v>404</v>
      </c>
    </row>
    <row r="7611" spans="12:13">
      <c r="L7611">
        <v>11364</v>
      </c>
      <c r="M7611">
        <f t="shared" ref="M7611:M7674" si="130">L7611-11000</f>
        <v>364</v>
      </c>
    </row>
    <row r="7612" spans="12:13">
      <c r="L7612">
        <v>11436</v>
      </c>
      <c r="M7612">
        <f t="shared" si="130"/>
        <v>436</v>
      </c>
    </row>
    <row r="7613" spans="12:13">
      <c r="L7613">
        <v>11320</v>
      </c>
      <c r="M7613">
        <f t="shared" si="130"/>
        <v>320</v>
      </c>
    </row>
    <row r="7614" spans="12:13">
      <c r="L7614">
        <v>11444</v>
      </c>
      <c r="M7614">
        <f t="shared" si="130"/>
        <v>444</v>
      </c>
    </row>
    <row r="7615" spans="12:13">
      <c r="L7615">
        <v>11388</v>
      </c>
      <c r="M7615">
        <f t="shared" si="130"/>
        <v>388</v>
      </c>
    </row>
    <row r="7616" spans="12:13">
      <c r="L7616">
        <v>11460</v>
      </c>
      <c r="M7616">
        <f t="shared" si="130"/>
        <v>460</v>
      </c>
    </row>
    <row r="7617" spans="12:13">
      <c r="L7617">
        <v>11400</v>
      </c>
      <c r="M7617">
        <f t="shared" si="130"/>
        <v>400</v>
      </c>
    </row>
    <row r="7618" spans="12:13">
      <c r="L7618">
        <v>11444</v>
      </c>
      <c r="M7618">
        <f t="shared" si="130"/>
        <v>444</v>
      </c>
    </row>
    <row r="7619" spans="12:13">
      <c r="L7619">
        <v>11368</v>
      </c>
      <c r="M7619">
        <f t="shared" si="130"/>
        <v>368</v>
      </c>
    </row>
    <row r="7620" spans="12:13">
      <c r="L7620">
        <v>11452</v>
      </c>
      <c r="M7620">
        <f t="shared" si="130"/>
        <v>452</v>
      </c>
    </row>
    <row r="7621" spans="12:13">
      <c r="L7621">
        <v>11376</v>
      </c>
      <c r="M7621">
        <f t="shared" si="130"/>
        <v>376</v>
      </c>
    </row>
    <row r="7622" spans="12:13">
      <c r="L7622">
        <v>11440</v>
      </c>
      <c r="M7622">
        <f t="shared" si="130"/>
        <v>440</v>
      </c>
    </row>
    <row r="7623" spans="12:13">
      <c r="L7623">
        <v>11376</v>
      </c>
      <c r="M7623">
        <f t="shared" si="130"/>
        <v>376</v>
      </c>
    </row>
    <row r="7624" spans="12:13">
      <c r="L7624">
        <v>11440</v>
      </c>
      <c r="M7624">
        <f t="shared" si="130"/>
        <v>440</v>
      </c>
    </row>
    <row r="7625" spans="12:13">
      <c r="L7625">
        <v>11376</v>
      </c>
      <c r="M7625">
        <f t="shared" si="130"/>
        <v>376</v>
      </c>
    </row>
    <row r="7626" spans="12:13">
      <c r="L7626">
        <v>11452</v>
      </c>
      <c r="M7626">
        <f t="shared" si="130"/>
        <v>452</v>
      </c>
    </row>
    <row r="7627" spans="12:13">
      <c r="L7627">
        <v>11416</v>
      </c>
      <c r="M7627">
        <f t="shared" si="130"/>
        <v>416</v>
      </c>
    </row>
    <row r="7628" spans="12:13">
      <c r="L7628">
        <v>11448</v>
      </c>
      <c r="M7628">
        <f t="shared" si="130"/>
        <v>448</v>
      </c>
    </row>
    <row r="7629" spans="12:13">
      <c r="L7629">
        <v>11376</v>
      </c>
      <c r="M7629">
        <f t="shared" si="130"/>
        <v>376</v>
      </c>
    </row>
    <row r="7630" spans="12:13">
      <c r="L7630">
        <v>11480</v>
      </c>
      <c r="M7630">
        <f t="shared" si="130"/>
        <v>480</v>
      </c>
    </row>
    <row r="7631" spans="12:13">
      <c r="L7631">
        <v>11404</v>
      </c>
      <c r="M7631">
        <f t="shared" si="130"/>
        <v>404</v>
      </c>
    </row>
    <row r="7632" spans="12:13">
      <c r="L7632">
        <v>11424</v>
      </c>
      <c r="M7632">
        <f t="shared" si="130"/>
        <v>424</v>
      </c>
    </row>
    <row r="7633" spans="12:13">
      <c r="L7633">
        <v>11400</v>
      </c>
      <c r="M7633">
        <f t="shared" si="130"/>
        <v>400</v>
      </c>
    </row>
    <row r="7634" spans="12:13">
      <c r="L7634">
        <v>11480</v>
      </c>
      <c r="M7634">
        <f t="shared" si="130"/>
        <v>480</v>
      </c>
    </row>
    <row r="7635" spans="12:13">
      <c r="L7635">
        <v>11404</v>
      </c>
      <c r="M7635">
        <f t="shared" si="130"/>
        <v>404</v>
      </c>
    </row>
    <row r="7636" spans="12:13">
      <c r="L7636">
        <v>11456</v>
      </c>
      <c r="M7636">
        <f t="shared" si="130"/>
        <v>456</v>
      </c>
    </row>
    <row r="7637" spans="12:13">
      <c r="L7637">
        <v>11384</v>
      </c>
      <c r="M7637">
        <f t="shared" si="130"/>
        <v>384</v>
      </c>
    </row>
    <row r="7638" spans="12:13">
      <c r="L7638">
        <v>11444</v>
      </c>
      <c r="M7638">
        <f t="shared" si="130"/>
        <v>444</v>
      </c>
    </row>
    <row r="7639" spans="12:13">
      <c r="L7639">
        <v>11376</v>
      </c>
      <c r="M7639">
        <f t="shared" si="130"/>
        <v>376</v>
      </c>
    </row>
    <row r="7640" spans="12:13">
      <c r="L7640">
        <v>11412</v>
      </c>
      <c r="M7640">
        <f t="shared" si="130"/>
        <v>412</v>
      </c>
    </row>
    <row r="7641" spans="12:13">
      <c r="L7641">
        <v>11392</v>
      </c>
      <c r="M7641">
        <f t="shared" si="130"/>
        <v>392</v>
      </c>
    </row>
    <row r="7642" spans="12:13">
      <c r="L7642">
        <v>11444</v>
      </c>
      <c r="M7642">
        <f t="shared" si="130"/>
        <v>444</v>
      </c>
    </row>
    <row r="7643" spans="12:13">
      <c r="L7643">
        <v>11388</v>
      </c>
      <c r="M7643">
        <f t="shared" si="130"/>
        <v>388</v>
      </c>
    </row>
    <row r="7644" spans="12:13">
      <c r="L7644">
        <v>11428</v>
      </c>
      <c r="M7644">
        <f t="shared" si="130"/>
        <v>428</v>
      </c>
    </row>
    <row r="7645" spans="12:13">
      <c r="L7645">
        <v>11432</v>
      </c>
      <c r="M7645">
        <f t="shared" si="130"/>
        <v>432</v>
      </c>
    </row>
    <row r="7646" spans="12:13">
      <c r="L7646">
        <v>11476</v>
      </c>
      <c r="M7646">
        <f t="shared" si="130"/>
        <v>476</v>
      </c>
    </row>
    <row r="7647" spans="12:13">
      <c r="L7647">
        <v>11416</v>
      </c>
      <c r="M7647">
        <f t="shared" si="130"/>
        <v>416</v>
      </c>
    </row>
    <row r="7648" spans="12:13">
      <c r="L7648">
        <v>11472</v>
      </c>
      <c r="M7648">
        <f t="shared" si="130"/>
        <v>472</v>
      </c>
    </row>
    <row r="7649" spans="12:13">
      <c r="L7649">
        <v>11404</v>
      </c>
      <c r="M7649">
        <f t="shared" si="130"/>
        <v>404</v>
      </c>
    </row>
    <row r="7650" spans="12:13">
      <c r="L7650">
        <v>11476</v>
      </c>
      <c r="M7650">
        <f t="shared" si="130"/>
        <v>476</v>
      </c>
    </row>
    <row r="7651" spans="12:13">
      <c r="L7651">
        <v>11384</v>
      </c>
      <c r="M7651">
        <f t="shared" si="130"/>
        <v>384</v>
      </c>
    </row>
    <row r="7652" spans="12:13">
      <c r="L7652">
        <v>11468</v>
      </c>
      <c r="M7652">
        <f t="shared" si="130"/>
        <v>468</v>
      </c>
    </row>
    <row r="7653" spans="12:13">
      <c r="L7653">
        <v>11412</v>
      </c>
      <c r="M7653">
        <f t="shared" si="130"/>
        <v>412</v>
      </c>
    </row>
    <row r="7654" spans="12:13">
      <c r="L7654">
        <v>11484</v>
      </c>
      <c r="M7654">
        <f t="shared" si="130"/>
        <v>484</v>
      </c>
    </row>
    <row r="7655" spans="12:13">
      <c r="L7655">
        <v>11388</v>
      </c>
      <c r="M7655">
        <f t="shared" si="130"/>
        <v>388</v>
      </c>
    </row>
    <row r="7656" spans="12:13">
      <c r="L7656">
        <v>11452</v>
      </c>
      <c r="M7656">
        <f t="shared" si="130"/>
        <v>452</v>
      </c>
    </row>
    <row r="7657" spans="12:13">
      <c r="L7657">
        <v>11404</v>
      </c>
      <c r="M7657">
        <f t="shared" si="130"/>
        <v>404</v>
      </c>
    </row>
    <row r="7658" spans="12:13">
      <c r="L7658">
        <v>11472</v>
      </c>
      <c r="M7658">
        <f t="shared" si="130"/>
        <v>472</v>
      </c>
    </row>
    <row r="7659" spans="12:13">
      <c r="L7659">
        <v>11380</v>
      </c>
      <c r="M7659">
        <f t="shared" si="130"/>
        <v>380</v>
      </c>
    </row>
    <row r="7660" spans="12:13">
      <c r="L7660">
        <v>11468</v>
      </c>
      <c r="M7660">
        <f t="shared" si="130"/>
        <v>468</v>
      </c>
    </row>
    <row r="7661" spans="12:13">
      <c r="L7661">
        <v>11396</v>
      </c>
      <c r="M7661">
        <f t="shared" si="130"/>
        <v>396</v>
      </c>
    </row>
    <row r="7662" spans="12:13">
      <c r="L7662">
        <v>11452</v>
      </c>
      <c r="M7662">
        <f t="shared" si="130"/>
        <v>452</v>
      </c>
    </row>
    <row r="7663" spans="12:13">
      <c r="L7663">
        <v>11372</v>
      </c>
      <c r="M7663">
        <f t="shared" si="130"/>
        <v>372</v>
      </c>
    </row>
    <row r="7664" spans="12:13">
      <c r="L7664">
        <v>11468</v>
      </c>
      <c r="M7664">
        <f t="shared" si="130"/>
        <v>468</v>
      </c>
    </row>
    <row r="7665" spans="12:13">
      <c r="L7665">
        <v>11404</v>
      </c>
      <c r="M7665">
        <f t="shared" si="130"/>
        <v>404</v>
      </c>
    </row>
    <row r="7666" spans="12:13">
      <c r="L7666">
        <v>11464</v>
      </c>
      <c r="M7666">
        <f t="shared" si="130"/>
        <v>464</v>
      </c>
    </row>
    <row r="7667" spans="12:13">
      <c r="L7667">
        <v>11392</v>
      </c>
      <c r="M7667">
        <f t="shared" si="130"/>
        <v>392</v>
      </c>
    </row>
    <row r="7668" spans="12:13">
      <c r="L7668">
        <v>11436</v>
      </c>
      <c r="M7668">
        <f t="shared" si="130"/>
        <v>436</v>
      </c>
    </row>
    <row r="7669" spans="12:13">
      <c r="L7669">
        <v>11416</v>
      </c>
      <c r="M7669">
        <f t="shared" si="130"/>
        <v>416</v>
      </c>
    </row>
    <row r="7670" spans="12:13">
      <c r="L7670">
        <v>11472</v>
      </c>
      <c r="M7670">
        <f t="shared" si="130"/>
        <v>472</v>
      </c>
    </row>
    <row r="7671" spans="12:13">
      <c r="L7671">
        <v>11416</v>
      </c>
      <c r="M7671">
        <f t="shared" si="130"/>
        <v>416</v>
      </c>
    </row>
    <row r="7672" spans="12:13">
      <c r="L7672">
        <v>11436</v>
      </c>
      <c r="M7672">
        <f t="shared" si="130"/>
        <v>436</v>
      </c>
    </row>
    <row r="7673" spans="12:13">
      <c r="L7673">
        <v>11404</v>
      </c>
      <c r="M7673">
        <f t="shared" si="130"/>
        <v>404</v>
      </c>
    </row>
    <row r="7674" spans="12:13">
      <c r="L7674">
        <v>11464</v>
      </c>
      <c r="M7674">
        <f t="shared" si="130"/>
        <v>464</v>
      </c>
    </row>
    <row r="7675" spans="12:13">
      <c r="L7675">
        <v>11440</v>
      </c>
      <c r="M7675">
        <f t="shared" ref="M7675:M7738" si="131">L7675-11000</f>
        <v>440</v>
      </c>
    </row>
    <row r="7676" spans="12:13">
      <c r="L7676">
        <v>11444</v>
      </c>
      <c r="M7676">
        <f t="shared" si="131"/>
        <v>444</v>
      </c>
    </row>
    <row r="7677" spans="12:13">
      <c r="L7677">
        <v>11424</v>
      </c>
      <c r="M7677">
        <f t="shared" si="131"/>
        <v>424</v>
      </c>
    </row>
    <row r="7678" spans="12:13">
      <c r="L7678">
        <v>11452</v>
      </c>
      <c r="M7678">
        <f t="shared" si="131"/>
        <v>452</v>
      </c>
    </row>
    <row r="7679" spans="12:13">
      <c r="L7679">
        <v>11376</v>
      </c>
      <c r="M7679">
        <f t="shared" si="131"/>
        <v>376</v>
      </c>
    </row>
    <row r="7680" spans="12:13">
      <c r="L7680">
        <v>11484</v>
      </c>
      <c r="M7680">
        <f t="shared" si="131"/>
        <v>484</v>
      </c>
    </row>
    <row r="7681" spans="12:13">
      <c r="L7681">
        <v>11420</v>
      </c>
      <c r="M7681">
        <f t="shared" si="131"/>
        <v>420</v>
      </c>
    </row>
    <row r="7682" spans="12:13">
      <c r="L7682">
        <v>11452</v>
      </c>
      <c r="M7682">
        <f t="shared" si="131"/>
        <v>452</v>
      </c>
    </row>
    <row r="7683" spans="12:13">
      <c r="L7683">
        <v>11380</v>
      </c>
      <c r="M7683">
        <f t="shared" si="131"/>
        <v>380</v>
      </c>
    </row>
    <row r="7684" spans="12:13">
      <c r="L7684">
        <v>11508</v>
      </c>
      <c r="M7684">
        <f t="shared" si="131"/>
        <v>508</v>
      </c>
    </row>
    <row r="7685" spans="12:13">
      <c r="L7685">
        <v>11384</v>
      </c>
      <c r="M7685">
        <f t="shared" si="131"/>
        <v>384</v>
      </c>
    </row>
    <row r="7686" spans="12:13">
      <c r="L7686">
        <v>11504</v>
      </c>
      <c r="M7686">
        <f t="shared" si="131"/>
        <v>504</v>
      </c>
    </row>
    <row r="7687" spans="12:13">
      <c r="L7687">
        <v>11396</v>
      </c>
      <c r="M7687">
        <f t="shared" si="131"/>
        <v>396</v>
      </c>
    </row>
    <row r="7688" spans="12:13">
      <c r="L7688">
        <v>11468</v>
      </c>
      <c r="M7688">
        <f t="shared" si="131"/>
        <v>468</v>
      </c>
    </row>
    <row r="7689" spans="12:13">
      <c r="L7689">
        <v>11412</v>
      </c>
      <c r="M7689">
        <f t="shared" si="131"/>
        <v>412</v>
      </c>
    </row>
    <row r="7690" spans="12:13">
      <c r="L7690">
        <v>11468</v>
      </c>
      <c r="M7690">
        <f t="shared" si="131"/>
        <v>468</v>
      </c>
    </row>
    <row r="7691" spans="12:13">
      <c r="L7691">
        <v>11416</v>
      </c>
      <c r="M7691">
        <f t="shared" si="131"/>
        <v>416</v>
      </c>
    </row>
    <row r="7692" spans="12:13">
      <c r="L7692">
        <v>11480</v>
      </c>
      <c r="M7692">
        <f t="shared" si="131"/>
        <v>480</v>
      </c>
    </row>
    <row r="7693" spans="12:13">
      <c r="L7693">
        <v>11428</v>
      </c>
      <c r="M7693">
        <f t="shared" si="131"/>
        <v>428</v>
      </c>
    </row>
    <row r="7694" spans="12:13">
      <c r="L7694">
        <v>11448</v>
      </c>
      <c r="M7694">
        <f t="shared" si="131"/>
        <v>448</v>
      </c>
    </row>
    <row r="7695" spans="12:13">
      <c r="L7695">
        <v>11432</v>
      </c>
      <c r="M7695">
        <f t="shared" si="131"/>
        <v>432</v>
      </c>
    </row>
    <row r="7696" spans="12:13">
      <c r="L7696">
        <v>11476</v>
      </c>
      <c r="M7696">
        <f t="shared" si="131"/>
        <v>476</v>
      </c>
    </row>
    <row r="7697" spans="12:13">
      <c r="L7697">
        <v>11416</v>
      </c>
      <c r="M7697">
        <f t="shared" si="131"/>
        <v>416</v>
      </c>
    </row>
    <row r="7698" spans="12:13">
      <c r="L7698">
        <v>11472</v>
      </c>
      <c r="M7698">
        <f t="shared" si="131"/>
        <v>472</v>
      </c>
    </row>
    <row r="7699" spans="12:13">
      <c r="L7699">
        <v>11412</v>
      </c>
      <c r="M7699">
        <f t="shared" si="131"/>
        <v>412</v>
      </c>
    </row>
    <row r="7700" spans="12:13">
      <c r="L7700">
        <v>11480</v>
      </c>
      <c r="M7700">
        <f t="shared" si="131"/>
        <v>480</v>
      </c>
    </row>
    <row r="7701" spans="12:13">
      <c r="L7701">
        <v>11424</v>
      </c>
      <c r="M7701">
        <f t="shared" si="131"/>
        <v>424</v>
      </c>
    </row>
    <row r="7702" spans="12:13">
      <c r="L7702">
        <v>11468</v>
      </c>
      <c r="M7702">
        <f t="shared" si="131"/>
        <v>468</v>
      </c>
    </row>
    <row r="7703" spans="12:13">
      <c r="L7703">
        <v>11404</v>
      </c>
      <c r="M7703">
        <f t="shared" si="131"/>
        <v>404</v>
      </c>
    </row>
    <row r="7704" spans="12:13">
      <c r="L7704">
        <v>11456</v>
      </c>
      <c r="M7704">
        <f t="shared" si="131"/>
        <v>456</v>
      </c>
    </row>
    <row r="7705" spans="12:13">
      <c r="L7705">
        <v>11376</v>
      </c>
      <c r="M7705">
        <f t="shared" si="131"/>
        <v>376</v>
      </c>
    </row>
    <row r="7706" spans="12:13">
      <c r="L7706">
        <v>11420</v>
      </c>
      <c r="M7706">
        <f t="shared" si="131"/>
        <v>420</v>
      </c>
    </row>
    <row r="7707" spans="12:13">
      <c r="L7707">
        <v>11392</v>
      </c>
      <c r="M7707">
        <f t="shared" si="131"/>
        <v>392</v>
      </c>
    </row>
    <row r="7708" spans="12:13">
      <c r="L7708">
        <v>11476</v>
      </c>
      <c r="M7708">
        <f t="shared" si="131"/>
        <v>476</v>
      </c>
    </row>
    <row r="7709" spans="12:13">
      <c r="L7709">
        <v>11424</v>
      </c>
      <c r="M7709">
        <f t="shared" si="131"/>
        <v>424</v>
      </c>
    </row>
    <row r="7710" spans="12:13">
      <c r="L7710">
        <v>11476</v>
      </c>
      <c r="M7710">
        <f t="shared" si="131"/>
        <v>476</v>
      </c>
    </row>
    <row r="7711" spans="12:13">
      <c r="L7711">
        <v>11412</v>
      </c>
      <c r="M7711">
        <f t="shared" si="131"/>
        <v>412</v>
      </c>
    </row>
    <row r="7712" spans="12:13">
      <c r="L7712">
        <v>11452</v>
      </c>
      <c r="M7712">
        <f t="shared" si="131"/>
        <v>452</v>
      </c>
    </row>
    <row r="7713" spans="12:13">
      <c r="L7713">
        <v>11416</v>
      </c>
      <c r="M7713">
        <f t="shared" si="131"/>
        <v>416</v>
      </c>
    </row>
    <row r="7714" spans="12:13">
      <c r="L7714">
        <v>11472</v>
      </c>
      <c r="M7714">
        <f t="shared" si="131"/>
        <v>472</v>
      </c>
    </row>
    <row r="7715" spans="12:13">
      <c r="L7715">
        <v>11388</v>
      </c>
      <c r="M7715">
        <f t="shared" si="131"/>
        <v>388</v>
      </c>
    </row>
    <row r="7716" spans="12:13">
      <c r="L7716">
        <v>11412</v>
      </c>
      <c r="M7716">
        <f t="shared" si="131"/>
        <v>412</v>
      </c>
    </row>
    <row r="7717" spans="12:13">
      <c r="L7717">
        <v>11404</v>
      </c>
      <c r="M7717">
        <f t="shared" si="131"/>
        <v>404</v>
      </c>
    </row>
    <row r="7718" spans="12:13">
      <c r="L7718">
        <v>11456</v>
      </c>
      <c r="M7718">
        <f t="shared" si="131"/>
        <v>456</v>
      </c>
    </row>
    <row r="7719" spans="12:13">
      <c r="L7719">
        <v>11404</v>
      </c>
      <c r="M7719">
        <f t="shared" si="131"/>
        <v>404</v>
      </c>
    </row>
    <row r="7720" spans="12:13">
      <c r="L7720">
        <v>11452</v>
      </c>
      <c r="M7720">
        <f t="shared" si="131"/>
        <v>452</v>
      </c>
    </row>
    <row r="7721" spans="12:13">
      <c r="L7721">
        <v>11380</v>
      </c>
      <c r="M7721">
        <f t="shared" si="131"/>
        <v>380</v>
      </c>
    </row>
    <row r="7722" spans="12:13">
      <c r="L7722">
        <v>11436</v>
      </c>
      <c r="M7722">
        <f t="shared" si="131"/>
        <v>436</v>
      </c>
    </row>
    <row r="7723" spans="12:13">
      <c r="L7723">
        <v>11396</v>
      </c>
      <c r="M7723">
        <f t="shared" si="131"/>
        <v>396</v>
      </c>
    </row>
    <row r="7724" spans="12:13">
      <c r="L7724">
        <v>11460</v>
      </c>
      <c r="M7724">
        <f t="shared" si="131"/>
        <v>460</v>
      </c>
    </row>
    <row r="7725" spans="12:13">
      <c r="L7725">
        <v>11376</v>
      </c>
      <c r="M7725">
        <f t="shared" si="131"/>
        <v>376</v>
      </c>
    </row>
    <row r="7726" spans="12:13">
      <c r="L7726">
        <v>11456</v>
      </c>
      <c r="M7726">
        <f t="shared" si="131"/>
        <v>456</v>
      </c>
    </row>
    <row r="7727" spans="12:13">
      <c r="L7727">
        <v>11336</v>
      </c>
      <c r="M7727">
        <f t="shared" si="131"/>
        <v>336</v>
      </c>
    </row>
    <row r="7728" spans="12:13">
      <c r="L7728">
        <v>11436</v>
      </c>
      <c r="M7728">
        <f t="shared" si="131"/>
        <v>436</v>
      </c>
    </row>
    <row r="7729" spans="12:13">
      <c r="L7729">
        <v>11404</v>
      </c>
      <c r="M7729">
        <f t="shared" si="131"/>
        <v>404</v>
      </c>
    </row>
    <row r="7730" spans="12:13">
      <c r="L7730">
        <v>11456</v>
      </c>
      <c r="M7730">
        <f t="shared" si="131"/>
        <v>456</v>
      </c>
    </row>
    <row r="7731" spans="12:13">
      <c r="L7731">
        <v>11364</v>
      </c>
      <c r="M7731">
        <f t="shared" si="131"/>
        <v>364</v>
      </c>
    </row>
    <row r="7732" spans="12:13">
      <c r="L7732">
        <v>11412</v>
      </c>
      <c r="M7732">
        <f t="shared" si="131"/>
        <v>412</v>
      </c>
    </row>
    <row r="7733" spans="12:13">
      <c r="L7733">
        <v>11384</v>
      </c>
      <c r="M7733">
        <f t="shared" si="131"/>
        <v>384</v>
      </c>
    </row>
    <row r="7734" spans="12:13">
      <c r="L7734">
        <v>11460</v>
      </c>
      <c r="M7734">
        <f t="shared" si="131"/>
        <v>460</v>
      </c>
    </row>
    <row r="7735" spans="12:13">
      <c r="L7735">
        <v>11404</v>
      </c>
      <c r="M7735">
        <f t="shared" si="131"/>
        <v>404</v>
      </c>
    </row>
    <row r="7736" spans="12:13">
      <c r="L7736">
        <v>11448</v>
      </c>
      <c r="M7736">
        <f t="shared" si="131"/>
        <v>448</v>
      </c>
    </row>
    <row r="7737" spans="12:13">
      <c r="L7737">
        <v>11376</v>
      </c>
      <c r="M7737">
        <f t="shared" si="131"/>
        <v>376</v>
      </c>
    </row>
    <row r="7738" spans="12:13">
      <c r="L7738">
        <v>11420</v>
      </c>
      <c r="M7738">
        <f t="shared" si="131"/>
        <v>420</v>
      </c>
    </row>
    <row r="7739" spans="12:13">
      <c r="L7739">
        <v>11388</v>
      </c>
      <c r="M7739">
        <f t="shared" ref="M7739:M7802" si="132">L7739-11000</f>
        <v>388</v>
      </c>
    </row>
    <row r="7740" spans="12:13">
      <c r="L7740">
        <v>11508</v>
      </c>
      <c r="M7740">
        <f t="shared" si="132"/>
        <v>508</v>
      </c>
    </row>
    <row r="7741" spans="12:13">
      <c r="L7741">
        <v>11396</v>
      </c>
      <c r="M7741">
        <f t="shared" si="132"/>
        <v>396</v>
      </c>
    </row>
    <row r="7742" spans="12:13">
      <c r="L7742">
        <v>11492</v>
      </c>
      <c r="M7742">
        <f t="shared" si="132"/>
        <v>492</v>
      </c>
    </row>
    <row r="7743" spans="12:13">
      <c r="L7743">
        <v>11420</v>
      </c>
      <c r="M7743">
        <f t="shared" si="132"/>
        <v>420</v>
      </c>
    </row>
    <row r="7744" spans="12:13">
      <c r="L7744">
        <v>11448</v>
      </c>
      <c r="M7744">
        <f t="shared" si="132"/>
        <v>448</v>
      </c>
    </row>
    <row r="7745" spans="12:13">
      <c r="L7745">
        <v>11396</v>
      </c>
      <c r="M7745">
        <f t="shared" si="132"/>
        <v>396</v>
      </c>
    </row>
    <row r="7746" spans="12:13">
      <c r="L7746">
        <v>11456</v>
      </c>
      <c r="M7746">
        <f t="shared" si="132"/>
        <v>456</v>
      </c>
    </row>
    <row r="7747" spans="12:13">
      <c r="L7747">
        <v>11416</v>
      </c>
      <c r="M7747">
        <f t="shared" si="132"/>
        <v>416</v>
      </c>
    </row>
    <row r="7748" spans="12:13">
      <c r="L7748">
        <v>11432</v>
      </c>
      <c r="M7748">
        <f t="shared" si="132"/>
        <v>432</v>
      </c>
    </row>
    <row r="7749" spans="12:13">
      <c r="L7749">
        <v>11408</v>
      </c>
      <c r="M7749">
        <f t="shared" si="132"/>
        <v>408</v>
      </c>
    </row>
    <row r="7750" spans="12:13">
      <c r="L7750">
        <v>11436</v>
      </c>
      <c r="M7750">
        <f t="shared" si="132"/>
        <v>436</v>
      </c>
    </row>
    <row r="7751" spans="12:13">
      <c r="L7751">
        <v>11404</v>
      </c>
      <c r="M7751">
        <f t="shared" si="132"/>
        <v>404</v>
      </c>
    </row>
    <row r="7752" spans="12:13">
      <c r="L7752">
        <v>11420</v>
      </c>
      <c r="M7752">
        <f t="shared" si="132"/>
        <v>420</v>
      </c>
    </row>
    <row r="7753" spans="12:13">
      <c r="L7753">
        <v>11424</v>
      </c>
      <c r="M7753">
        <f t="shared" si="132"/>
        <v>424</v>
      </c>
    </row>
    <row r="7754" spans="12:13">
      <c r="L7754">
        <v>11456</v>
      </c>
      <c r="M7754">
        <f t="shared" si="132"/>
        <v>456</v>
      </c>
    </row>
    <row r="7755" spans="12:13">
      <c r="L7755">
        <v>11408</v>
      </c>
      <c r="M7755">
        <f t="shared" si="132"/>
        <v>408</v>
      </c>
    </row>
    <row r="7756" spans="12:13">
      <c r="L7756">
        <v>11412</v>
      </c>
      <c r="M7756">
        <f t="shared" si="132"/>
        <v>412</v>
      </c>
    </row>
    <row r="7757" spans="12:13">
      <c r="L7757">
        <v>11392</v>
      </c>
      <c r="M7757">
        <f t="shared" si="132"/>
        <v>392</v>
      </c>
    </row>
    <row r="7758" spans="12:13">
      <c r="L7758">
        <v>11444</v>
      </c>
      <c r="M7758">
        <f t="shared" si="132"/>
        <v>444</v>
      </c>
    </row>
    <row r="7759" spans="12:13">
      <c r="L7759">
        <v>11444</v>
      </c>
      <c r="M7759">
        <f t="shared" si="132"/>
        <v>444</v>
      </c>
    </row>
    <row r="7760" spans="12:13">
      <c r="L7760">
        <v>11456</v>
      </c>
      <c r="M7760">
        <f t="shared" si="132"/>
        <v>456</v>
      </c>
    </row>
    <row r="7761" spans="12:13">
      <c r="L7761">
        <v>11412</v>
      </c>
      <c r="M7761">
        <f t="shared" si="132"/>
        <v>412</v>
      </c>
    </row>
    <row r="7762" spans="12:13">
      <c r="L7762">
        <v>11424</v>
      </c>
      <c r="M7762">
        <f t="shared" si="132"/>
        <v>424</v>
      </c>
    </row>
    <row r="7763" spans="12:13">
      <c r="L7763">
        <v>11404</v>
      </c>
      <c r="M7763">
        <f t="shared" si="132"/>
        <v>404</v>
      </c>
    </row>
    <row r="7764" spans="12:13">
      <c r="L7764">
        <v>11452</v>
      </c>
      <c r="M7764">
        <f t="shared" si="132"/>
        <v>452</v>
      </c>
    </row>
    <row r="7765" spans="12:13">
      <c r="L7765">
        <v>11420</v>
      </c>
      <c r="M7765">
        <f t="shared" si="132"/>
        <v>420</v>
      </c>
    </row>
    <row r="7766" spans="12:13">
      <c r="L7766">
        <v>11436</v>
      </c>
      <c r="M7766">
        <f t="shared" si="132"/>
        <v>436</v>
      </c>
    </row>
    <row r="7767" spans="12:13">
      <c r="L7767">
        <v>11396</v>
      </c>
      <c r="M7767">
        <f t="shared" si="132"/>
        <v>396</v>
      </c>
    </row>
    <row r="7768" spans="12:13">
      <c r="L7768">
        <v>11436</v>
      </c>
      <c r="M7768">
        <f t="shared" si="132"/>
        <v>436</v>
      </c>
    </row>
    <row r="7769" spans="12:13">
      <c r="L7769">
        <v>11404</v>
      </c>
      <c r="M7769">
        <f t="shared" si="132"/>
        <v>404</v>
      </c>
    </row>
    <row r="7770" spans="12:13">
      <c r="L7770">
        <v>11412</v>
      </c>
      <c r="M7770">
        <f t="shared" si="132"/>
        <v>412</v>
      </c>
    </row>
    <row r="7771" spans="12:13">
      <c r="L7771">
        <v>11396</v>
      </c>
      <c r="M7771">
        <f t="shared" si="132"/>
        <v>396</v>
      </c>
    </row>
    <row r="7772" spans="12:13">
      <c r="L7772">
        <v>11488</v>
      </c>
      <c r="M7772">
        <f t="shared" si="132"/>
        <v>488</v>
      </c>
    </row>
    <row r="7773" spans="12:13">
      <c r="L7773">
        <v>11400</v>
      </c>
      <c r="M7773">
        <f t="shared" si="132"/>
        <v>400</v>
      </c>
    </row>
    <row r="7774" spans="12:13">
      <c r="L7774">
        <v>11444</v>
      </c>
      <c r="M7774">
        <f t="shared" si="132"/>
        <v>444</v>
      </c>
    </row>
    <row r="7775" spans="12:13">
      <c r="L7775">
        <v>11400</v>
      </c>
      <c r="M7775">
        <f t="shared" si="132"/>
        <v>400</v>
      </c>
    </row>
    <row r="7776" spans="12:13">
      <c r="L7776">
        <v>11444</v>
      </c>
      <c r="M7776">
        <f t="shared" si="132"/>
        <v>444</v>
      </c>
    </row>
    <row r="7777" spans="12:13">
      <c r="L7777">
        <v>11404</v>
      </c>
      <c r="M7777">
        <f t="shared" si="132"/>
        <v>404</v>
      </c>
    </row>
    <row r="7778" spans="12:13">
      <c r="L7778">
        <v>11440</v>
      </c>
      <c r="M7778">
        <f t="shared" si="132"/>
        <v>440</v>
      </c>
    </row>
    <row r="7779" spans="12:13">
      <c r="L7779">
        <v>11392</v>
      </c>
      <c r="M7779">
        <f t="shared" si="132"/>
        <v>392</v>
      </c>
    </row>
    <row r="7780" spans="12:13">
      <c r="L7780">
        <v>11444</v>
      </c>
      <c r="M7780">
        <f t="shared" si="132"/>
        <v>444</v>
      </c>
    </row>
    <row r="7781" spans="12:13">
      <c r="L7781">
        <v>11356</v>
      </c>
      <c r="M7781">
        <f t="shared" si="132"/>
        <v>356</v>
      </c>
    </row>
    <row r="7782" spans="12:13">
      <c r="L7782">
        <v>11448</v>
      </c>
      <c r="M7782">
        <f t="shared" si="132"/>
        <v>448</v>
      </c>
    </row>
    <row r="7783" spans="12:13">
      <c r="L7783">
        <v>11416</v>
      </c>
      <c r="M7783">
        <f t="shared" si="132"/>
        <v>416</v>
      </c>
    </row>
    <row r="7784" spans="12:13">
      <c r="L7784">
        <v>11464</v>
      </c>
      <c r="M7784">
        <f t="shared" si="132"/>
        <v>464</v>
      </c>
    </row>
    <row r="7785" spans="12:13">
      <c r="L7785">
        <v>11388</v>
      </c>
      <c r="M7785">
        <f t="shared" si="132"/>
        <v>388</v>
      </c>
    </row>
    <row r="7786" spans="12:13">
      <c r="L7786">
        <v>11408</v>
      </c>
      <c r="M7786">
        <f t="shared" si="132"/>
        <v>408</v>
      </c>
    </row>
    <row r="7787" spans="12:13">
      <c r="L7787">
        <v>11408</v>
      </c>
      <c r="M7787">
        <f t="shared" si="132"/>
        <v>408</v>
      </c>
    </row>
    <row r="7788" spans="12:13">
      <c r="L7788">
        <v>11428</v>
      </c>
      <c r="M7788">
        <f t="shared" si="132"/>
        <v>428</v>
      </c>
    </row>
    <row r="7789" spans="12:13">
      <c r="L7789">
        <v>11372</v>
      </c>
      <c r="M7789">
        <f t="shared" si="132"/>
        <v>372</v>
      </c>
    </row>
    <row r="7790" spans="12:13">
      <c r="L7790">
        <v>11424</v>
      </c>
      <c r="M7790">
        <f t="shared" si="132"/>
        <v>424</v>
      </c>
    </row>
    <row r="7791" spans="12:13">
      <c r="L7791">
        <v>11408</v>
      </c>
      <c r="M7791">
        <f t="shared" si="132"/>
        <v>408</v>
      </c>
    </row>
    <row r="7792" spans="12:13">
      <c r="L7792">
        <v>11444</v>
      </c>
      <c r="M7792">
        <f t="shared" si="132"/>
        <v>444</v>
      </c>
    </row>
    <row r="7793" spans="12:13">
      <c r="L7793">
        <v>11396</v>
      </c>
      <c r="M7793">
        <f t="shared" si="132"/>
        <v>396</v>
      </c>
    </row>
    <row r="7794" spans="12:13">
      <c r="L7794">
        <v>11432</v>
      </c>
      <c r="M7794">
        <f t="shared" si="132"/>
        <v>432</v>
      </c>
    </row>
    <row r="7795" spans="12:13">
      <c r="L7795">
        <v>11376</v>
      </c>
      <c r="M7795">
        <f t="shared" si="132"/>
        <v>376</v>
      </c>
    </row>
    <row r="7796" spans="12:13">
      <c r="L7796">
        <v>11436</v>
      </c>
      <c r="M7796">
        <f t="shared" si="132"/>
        <v>436</v>
      </c>
    </row>
    <row r="7797" spans="12:13">
      <c r="L7797">
        <v>11400</v>
      </c>
      <c r="M7797">
        <f t="shared" si="132"/>
        <v>400</v>
      </c>
    </row>
    <row r="7798" spans="12:13">
      <c r="L7798">
        <v>11452</v>
      </c>
      <c r="M7798">
        <f t="shared" si="132"/>
        <v>452</v>
      </c>
    </row>
    <row r="7799" spans="12:13">
      <c r="L7799">
        <v>11408</v>
      </c>
      <c r="M7799">
        <f t="shared" si="132"/>
        <v>408</v>
      </c>
    </row>
    <row r="7800" spans="12:13">
      <c r="L7800">
        <v>11468</v>
      </c>
      <c r="M7800">
        <f t="shared" si="132"/>
        <v>468</v>
      </c>
    </row>
    <row r="7801" spans="12:13">
      <c r="L7801">
        <v>11392</v>
      </c>
      <c r="M7801">
        <f t="shared" si="132"/>
        <v>392</v>
      </c>
    </row>
    <row r="7802" spans="12:13">
      <c r="L7802">
        <v>11420</v>
      </c>
      <c r="M7802">
        <f t="shared" si="132"/>
        <v>420</v>
      </c>
    </row>
    <row r="7803" spans="12:13">
      <c r="L7803">
        <v>11384</v>
      </c>
      <c r="M7803">
        <f t="shared" ref="M7803:M7866" si="133">L7803-11000</f>
        <v>384</v>
      </c>
    </row>
    <row r="7804" spans="12:13">
      <c r="L7804">
        <v>11456</v>
      </c>
      <c r="M7804">
        <f t="shared" si="133"/>
        <v>456</v>
      </c>
    </row>
    <row r="7805" spans="12:13">
      <c r="L7805">
        <v>11364</v>
      </c>
      <c r="M7805">
        <f t="shared" si="133"/>
        <v>364</v>
      </c>
    </row>
    <row r="7806" spans="12:13">
      <c r="L7806">
        <v>11432</v>
      </c>
      <c r="M7806">
        <f t="shared" si="133"/>
        <v>432</v>
      </c>
    </row>
    <row r="7807" spans="12:13">
      <c r="L7807">
        <v>11392</v>
      </c>
      <c r="M7807">
        <f t="shared" si="133"/>
        <v>392</v>
      </c>
    </row>
    <row r="7808" spans="12:13">
      <c r="L7808">
        <v>11432</v>
      </c>
      <c r="M7808">
        <f t="shared" si="133"/>
        <v>432</v>
      </c>
    </row>
    <row r="7809" spans="12:13">
      <c r="L7809">
        <v>11388</v>
      </c>
      <c r="M7809">
        <f t="shared" si="133"/>
        <v>388</v>
      </c>
    </row>
    <row r="7810" spans="12:13">
      <c r="L7810">
        <v>11440</v>
      </c>
      <c r="M7810">
        <f t="shared" si="133"/>
        <v>440</v>
      </c>
    </row>
    <row r="7811" spans="12:13">
      <c r="L7811">
        <v>11404</v>
      </c>
      <c r="M7811">
        <f t="shared" si="133"/>
        <v>404</v>
      </c>
    </row>
    <row r="7812" spans="12:13">
      <c r="L7812">
        <v>11436</v>
      </c>
      <c r="M7812">
        <f t="shared" si="133"/>
        <v>436</v>
      </c>
    </row>
    <row r="7813" spans="12:13">
      <c r="L7813">
        <v>11428</v>
      </c>
      <c r="M7813">
        <f t="shared" si="133"/>
        <v>428</v>
      </c>
    </row>
    <row r="7814" spans="12:13">
      <c r="L7814">
        <v>11440</v>
      </c>
      <c r="M7814">
        <f t="shared" si="133"/>
        <v>440</v>
      </c>
    </row>
    <row r="7815" spans="12:13">
      <c r="L7815">
        <v>11396</v>
      </c>
      <c r="M7815">
        <f t="shared" si="133"/>
        <v>396</v>
      </c>
    </row>
    <row r="7816" spans="12:13">
      <c r="L7816">
        <v>11452</v>
      </c>
      <c r="M7816">
        <f t="shared" si="133"/>
        <v>452</v>
      </c>
    </row>
    <row r="7817" spans="12:13">
      <c r="L7817">
        <v>11360</v>
      </c>
      <c r="M7817">
        <f t="shared" si="133"/>
        <v>360</v>
      </c>
    </row>
    <row r="7818" spans="12:13">
      <c r="L7818">
        <v>11448</v>
      </c>
      <c r="M7818">
        <f t="shared" si="133"/>
        <v>448</v>
      </c>
    </row>
    <row r="7819" spans="12:13">
      <c r="L7819">
        <v>11396</v>
      </c>
      <c r="M7819">
        <f t="shared" si="133"/>
        <v>396</v>
      </c>
    </row>
    <row r="7820" spans="12:13">
      <c r="L7820">
        <v>11496</v>
      </c>
      <c r="M7820">
        <f t="shared" si="133"/>
        <v>496</v>
      </c>
    </row>
    <row r="7821" spans="12:13">
      <c r="L7821">
        <v>11376</v>
      </c>
      <c r="M7821">
        <f t="shared" si="133"/>
        <v>376</v>
      </c>
    </row>
    <row r="7822" spans="12:13">
      <c r="L7822">
        <v>11452</v>
      </c>
      <c r="M7822">
        <f t="shared" si="133"/>
        <v>452</v>
      </c>
    </row>
    <row r="7823" spans="12:13">
      <c r="L7823">
        <v>11396</v>
      </c>
      <c r="M7823">
        <f t="shared" si="133"/>
        <v>396</v>
      </c>
    </row>
    <row r="7824" spans="12:13">
      <c r="L7824">
        <v>11456</v>
      </c>
      <c r="M7824">
        <f t="shared" si="133"/>
        <v>456</v>
      </c>
    </row>
    <row r="7825" spans="12:13">
      <c r="L7825">
        <v>11392</v>
      </c>
      <c r="M7825">
        <f t="shared" si="133"/>
        <v>392</v>
      </c>
    </row>
    <row r="7826" spans="12:13">
      <c r="L7826">
        <v>11468</v>
      </c>
      <c r="M7826">
        <f t="shared" si="133"/>
        <v>468</v>
      </c>
    </row>
    <row r="7827" spans="12:13">
      <c r="L7827">
        <v>11396</v>
      </c>
      <c r="M7827">
        <f t="shared" si="133"/>
        <v>396</v>
      </c>
    </row>
    <row r="7828" spans="12:13">
      <c r="L7828">
        <v>11428</v>
      </c>
      <c r="M7828">
        <f t="shared" si="133"/>
        <v>428</v>
      </c>
    </row>
    <row r="7829" spans="12:13">
      <c r="L7829">
        <v>11396</v>
      </c>
      <c r="M7829">
        <f t="shared" si="133"/>
        <v>396</v>
      </c>
    </row>
    <row r="7830" spans="12:13">
      <c r="L7830">
        <v>11456</v>
      </c>
      <c r="M7830">
        <f t="shared" si="133"/>
        <v>456</v>
      </c>
    </row>
    <row r="7831" spans="12:13">
      <c r="L7831">
        <v>11372</v>
      </c>
      <c r="M7831">
        <f t="shared" si="133"/>
        <v>372</v>
      </c>
    </row>
    <row r="7832" spans="12:13">
      <c r="L7832">
        <v>11476</v>
      </c>
      <c r="M7832">
        <f t="shared" si="133"/>
        <v>476</v>
      </c>
    </row>
    <row r="7833" spans="12:13">
      <c r="L7833">
        <v>11380</v>
      </c>
      <c r="M7833">
        <f t="shared" si="133"/>
        <v>380</v>
      </c>
    </row>
    <row r="7834" spans="12:13">
      <c r="L7834">
        <v>11436</v>
      </c>
      <c r="M7834">
        <f t="shared" si="133"/>
        <v>436</v>
      </c>
    </row>
    <row r="7835" spans="12:13">
      <c r="L7835">
        <v>11416</v>
      </c>
      <c r="M7835">
        <f t="shared" si="133"/>
        <v>416</v>
      </c>
    </row>
    <row r="7836" spans="12:13">
      <c r="L7836">
        <v>11428</v>
      </c>
      <c r="M7836">
        <f t="shared" si="133"/>
        <v>428</v>
      </c>
    </row>
    <row r="7837" spans="12:13">
      <c r="L7837">
        <v>11392</v>
      </c>
      <c r="M7837">
        <f t="shared" si="133"/>
        <v>392</v>
      </c>
    </row>
    <row r="7838" spans="12:13">
      <c r="L7838">
        <v>11448</v>
      </c>
      <c r="M7838">
        <f t="shared" si="133"/>
        <v>448</v>
      </c>
    </row>
    <row r="7839" spans="12:13">
      <c r="L7839">
        <v>11412</v>
      </c>
      <c r="M7839">
        <f t="shared" si="133"/>
        <v>412</v>
      </c>
    </row>
    <row r="7840" spans="12:13">
      <c r="L7840">
        <v>11448</v>
      </c>
      <c r="M7840">
        <f t="shared" si="133"/>
        <v>448</v>
      </c>
    </row>
    <row r="7841" spans="12:13">
      <c r="L7841">
        <v>11404</v>
      </c>
      <c r="M7841">
        <f t="shared" si="133"/>
        <v>404</v>
      </c>
    </row>
    <row r="7842" spans="12:13">
      <c r="L7842">
        <v>11460</v>
      </c>
      <c r="M7842">
        <f t="shared" si="133"/>
        <v>460</v>
      </c>
    </row>
    <row r="7843" spans="12:13">
      <c r="L7843">
        <v>11376</v>
      </c>
      <c r="M7843">
        <f t="shared" si="133"/>
        <v>376</v>
      </c>
    </row>
    <row r="7844" spans="12:13">
      <c r="L7844">
        <v>11444</v>
      </c>
      <c r="M7844">
        <f t="shared" si="133"/>
        <v>444</v>
      </c>
    </row>
    <row r="7845" spans="12:13">
      <c r="L7845">
        <v>11392</v>
      </c>
      <c r="M7845">
        <f t="shared" si="133"/>
        <v>392</v>
      </c>
    </row>
    <row r="7846" spans="12:13">
      <c r="L7846">
        <v>11460</v>
      </c>
      <c r="M7846">
        <f t="shared" si="133"/>
        <v>460</v>
      </c>
    </row>
    <row r="7847" spans="12:13">
      <c r="L7847">
        <v>11376</v>
      </c>
      <c r="M7847">
        <f t="shared" si="133"/>
        <v>376</v>
      </c>
    </row>
    <row r="7848" spans="12:13">
      <c r="L7848">
        <v>11460</v>
      </c>
      <c r="M7848">
        <f t="shared" si="133"/>
        <v>460</v>
      </c>
    </row>
    <row r="7849" spans="12:13">
      <c r="L7849">
        <v>11352</v>
      </c>
      <c r="M7849">
        <f t="shared" si="133"/>
        <v>352</v>
      </c>
    </row>
    <row r="7850" spans="12:13">
      <c r="L7850">
        <v>11420</v>
      </c>
      <c r="M7850">
        <f t="shared" si="133"/>
        <v>420</v>
      </c>
    </row>
    <row r="7851" spans="12:13">
      <c r="L7851">
        <v>11364</v>
      </c>
      <c r="M7851">
        <f t="shared" si="133"/>
        <v>364</v>
      </c>
    </row>
    <row r="7852" spans="12:13">
      <c r="L7852">
        <v>11436</v>
      </c>
      <c r="M7852">
        <f t="shared" si="133"/>
        <v>436</v>
      </c>
    </row>
    <row r="7853" spans="12:13">
      <c r="L7853">
        <v>11392</v>
      </c>
      <c r="M7853">
        <f t="shared" si="133"/>
        <v>392</v>
      </c>
    </row>
    <row r="7854" spans="12:13">
      <c r="L7854">
        <v>11448</v>
      </c>
      <c r="M7854">
        <f t="shared" si="133"/>
        <v>448</v>
      </c>
    </row>
    <row r="7855" spans="12:13">
      <c r="L7855">
        <v>11376</v>
      </c>
      <c r="M7855">
        <f t="shared" si="133"/>
        <v>376</v>
      </c>
    </row>
    <row r="7856" spans="12:13">
      <c r="L7856">
        <v>11436</v>
      </c>
      <c r="M7856">
        <f t="shared" si="133"/>
        <v>436</v>
      </c>
    </row>
    <row r="7857" spans="12:13">
      <c r="L7857">
        <v>11376</v>
      </c>
      <c r="M7857">
        <f t="shared" si="133"/>
        <v>376</v>
      </c>
    </row>
    <row r="7858" spans="12:13">
      <c r="L7858">
        <v>11452</v>
      </c>
      <c r="M7858">
        <f t="shared" si="133"/>
        <v>452</v>
      </c>
    </row>
    <row r="7859" spans="12:13">
      <c r="L7859">
        <v>11380</v>
      </c>
      <c r="M7859">
        <f t="shared" si="133"/>
        <v>380</v>
      </c>
    </row>
    <row r="7860" spans="12:13">
      <c r="L7860">
        <v>11448</v>
      </c>
      <c r="M7860">
        <f t="shared" si="133"/>
        <v>448</v>
      </c>
    </row>
    <row r="7861" spans="12:13">
      <c r="L7861">
        <v>11392</v>
      </c>
      <c r="M7861">
        <f t="shared" si="133"/>
        <v>392</v>
      </c>
    </row>
    <row r="7862" spans="12:13">
      <c r="L7862">
        <v>11444</v>
      </c>
      <c r="M7862">
        <f t="shared" si="133"/>
        <v>444</v>
      </c>
    </row>
    <row r="7863" spans="12:13">
      <c r="L7863">
        <v>11388</v>
      </c>
      <c r="M7863">
        <f t="shared" si="133"/>
        <v>388</v>
      </c>
    </row>
    <row r="7864" spans="12:13">
      <c r="L7864">
        <v>11400</v>
      </c>
      <c r="M7864">
        <f t="shared" si="133"/>
        <v>400</v>
      </c>
    </row>
    <row r="7865" spans="12:13">
      <c r="L7865">
        <v>11424</v>
      </c>
      <c r="M7865">
        <f t="shared" si="133"/>
        <v>424</v>
      </c>
    </row>
    <row r="7866" spans="12:13">
      <c r="L7866">
        <v>11436</v>
      </c>
      <c r="M7866">
        <f t="shared" si="133"/>
        <v>436</v>
      </c>
    </row>
    <row r="7867" spans="12:13">
      <c r="L7867">
        <v>11376</v>
      </c>
      <c r="M7867">
        <f t="shared" ref="M7867:M7930" si="134">L7867-11000</f>
        <v>376</v>
      </c>
    </row>
    <row r="7868" spans="12:13">
      <c r="L7868">
        <v>11440</v>
      </c>
      <c r="M7868">
        <f t="shared" si="134"/>
        <v>440</v>
      </c>
    </row>
    <row r="7869" spans="12:13">
      <c r="L7869">
        <v>11380</v>
      </c>
      <c r="M7869">
        <f t="shared" si="134"/>
        <v>380</v>
      </c>
    </row>
    <row r="7870" spans="12:13">
      <c r="L7870">
        <v>11496</v>
      </c>
      <c r="M7870">
        <f t="shared" si="134"/>
        <v>496</v>
      </c>
    </row>
    <row r="7871" spans="12:13">
      <c r="L7871">
        <v>11392</v>
      </c>
      <c r="M7871">
        <f t="shared" si="134"/>
        <v>392</v>
      </c>
    </row>
    <row r="7872" spans="12:13">
      <c r="L7872">
        <v>11452</v>
      </c>
      <c r="M7872">
        <f t="shared" si="134"/>
        <v>452</v>
      </c>
    </row>
    <row r="7873" spans="12:13">
      <c r="L7873">
        <v>11376</v>
      </c>
      <c r="M7873">
        <f t="shared" si="134"/>
        <v>376</v>
      </c>
    </row>
    <row r="7874" spans="12:13">
      <c r="L7874">
        <v>11436</v>
      </c>
      <c r="M7874">
        <f t="shared" si="134"/>
        <v>436</v>
      </c>
    </row>
    <row r="7875" spans="12:13">
      <c r="L7875">
        <v>11384</v>
      </c>
      <c r="M7875">
        <f t="shared" si="134"/>
        <v>384</v>
      </c>
    </row>
    <row r="7876" spans="12:13">
      <c r="L7876">
        <v>11432</v>
      </c>
      <c r="M7876">
        <f t="shared" si="134"/>
        <v>432</v>
      </c>
    </row>
    <row r="7877" spans="12:13">
      <c r="L7877">
        <v>11352</v>
      </c>
      <c r="M7877">
        <f t="shared" si="134"/>
        <v>352</v>
      </c>
    </row>
    <row r="7878" spans="12:13">
      <c r="L7878">
        <v>11452</v>
      </c>
      <c r="M7878">
        <f t="shared" si="134"/>
        <v>452</v>
      </c>
    </row>
    <row r="7879" spans="12:13">
      <c r="L7879">
        <v>11400</v>
      </c>
      <c r="M7879">
        <f t="shared" si="134"/>
        <v>400</v>
      </c>
    </row>
    <row r="7880" spans="12:13">
      <c r="L7880">
        <v>11448</v>
      </c>
      <c r="M7880">
        <f t="shared" si="134"/>
        <v>448</v>
      </c>
    </row>
    <row r="7881" spans="12:13">
      <c r="L7881">
        <v>11396</v>
      </c>
      <c r="M7881">
        <f t="shared" si="134"/>
        <v>396</v>
      </c>
    </row>
    <row r="7882" spans="12:13">
      <c r="L7882">
        <v>11476</v>
      </c>
      <c r="M7882">
        <f t="shared" si="134"/>
        <v>476</v>
      </c>
    </row>
    <row r="7883" spans="12:13">
      <c r="L7883">
        <v>11412</v>
      </c>
      <c r="M7883">
        <f t="shared" si="134"/>
        <v>412</v>
      </c>
    </row>
    <row r="7884" spans="12:13">
      <c r="L7884">
        <v>11456</v>
      </c>
      <c r="M7884">
        <f t="shared" si="134"/>
        <v>456</v>
      </c>
    </row>
    <row r="7885" spans="12:13">
      <c r="L7885">
        <v>11380</v>
      </c>
      <c r="M7885">
        <f t="shared" si="134"/>
        <v>380</v>
      </c>
    </row>
    <row r="7886" spans="12:13">
      <c r="L7886">
        <v>11424</v>
      </c>
      <c r="M7886">
        <f t="shared" si="134"/>
        <v>424</v>
      </c>
    </row>
    <row r="7887" spans="12:13">
      <c r="L7887">
        <v>11412</v>
      </c>
      <c r="M7887">
        <f t="shared" si="134"/>
        <v>412</v>
      </c>
    </row>
    <row r="7888" spans="12:13">
      <c r="L7888">
        <v>11440</v>
      </c>
      <c r="M7888">
        <f t="shared" si="134"/>
        <v>440</v>
      </c>
    </row>
    <row r="7889" spans="12:13">
      <c r="L7889">
        <v>11376</v>
      </c>
      <c r="M7889">
        <f t="shared" si="134"/>
        <v>376</v>
      </c>
    </row>
    <row r="7890" spans="12:13">
      <c r="L7890">
        <v>11460</v>
      </c>
      <c r="M7890">
        <f t="shared" si="134"/>
        <v>460</v>
      </c>
    </row>
    <row r="7891" spans="12:13">
      <c r="L7891">
        <v>11404</v>
      </c>
      <c r="M7891">
        <f t="shared" si="134"/>
        <v>404</v>
      </c>
    </row>
    <row r="7892" spans="12:13">
      <c r="L7892">
        <v>11432</v>
      </c>
      <c r="M7892">
        <f t="shared" si="134"/>
        <v>432</v>
      </c>
    </row>
    <row r="7893" spans="12:13">
      <c r="L7893">
        <v>11376</v>
      </c>
      <c r="M7893">
        <f t="shared" si="134"/>
        <v>376</v>
      </c>
    </row>
    <row r="7894" spans="12:13">
      <c r="L7894">
        <v>11432</v>
      </c>
      <c r="M7894">
        <f t="shared" si="134"/>
        <v>432</v>
      </c>
    </row>
    <row r="7895" spans="12:13">
      <c r="L7895">
        <v>11408</v>
      </c>
      <c r="M7895">
        <f t="shared" si="134"/>
        <v>408</v>
      </c>
    </row>
    <row r="7896" spans="12:13">
      <c r="L7896">
        <v>11440</v>
      </c>
      <c r="M7896">
        <f t="shared" si="134"/>
        <v>440</v>
      </c>
    </row>
    <row r="7897" spans="12:13">
      <c r="L7897">
        <v>11404</v>
      </c>
      <c r="M7897">
        <f t="shared" si="134"/>
        <v>404</v>
      </c>
    </row>
    <row r="7898" spans="12:13">
      <c r="L7898">
        <v>11484</v>
      </c>
      <c r="M7898">
        <f t="shared" si="134"/>
        <v>484</v>
      </c>
    </row>
    <row r="7899" spans="12:13">
      <c r="L7899">
        <v>11420</v>
      </c>
      <c r="M7899">
        <f t="shared" si="134"/>
        <v>420</v>
      </c>
    </row>
    <row r="7900" spans="12:13">
      <c r="L7900">
        <v>11440</v>
      </c>
      <c r="M7900">
        <f t="shared" si="134"/>
        <v>440</v>
      </c>
    </row>
    <row r="7901" spans="12:13">
      <c r="L7901">
        <v>11392</v>
      </c>
      <c r="M7901">
        <f t="shared" si="134"/>
        <v>392</v>
      </c>
    </row>
    <row r="7902" spans="12:13">
      <c r="L7902">
        <v>11456</v>
      </c>
      <c r="M7902">
        <f t="shared" si="134"/>
        <v>456</v>
      </c>
    </row>
    <row r="7903" spans="12:13">
      <c r="L7903">
        <v>11376</v>
      </c>
      <c r="M7903">
        <f t="shared" si="134"/>
        <v>376</v>
      </c>
    </row>
    <row r="7904" spans="12:13">
      <c r="L7904">
        <v>11432</v>
      </c>
      <c r="M7904">
        <f t="shared" si="134"/>
        <v>432</v>
      </c>
    </row>
    <row r="7905" spans="12:13">
      <c r="L7905">
        <v>11360</v>
      </c>
      <c r="M7905">
        <f t="shared" si="134"/>
        <v>360</v>
      </c>
    </row>
    <row r="7906" spans="12:13">
      <c r="L7906">
        <v>11448</v>
      </c>
      <c r="M7906">
        <f t="shared" si="134"/>
        <v>448</v>
      </c>
    </row>
    <row r="7907" spans="12:13">
      <c r="L7907">
        <v>11324</v>
      </c>
      <c r="M7907">
        <f t="shared" si="134"/>
        <v>324</v>
      </c>
    </row>
    <row r="7908" spans="12:13">
      <c r="L7908">
        <v>11400</v>
      </c>
      <c r="M7908">
        <f t="shared" si="134"/>
        <v>400</v>
      </c>
    </row>
    <row r="7909" spans="12:13">
      <c r="L7909">
        <v>11384</v>
      </c>
      <c r="M7909">
        <f t="shared" si="134"/>
        <v>384</v>
      </c>
    </row>
    <row r="7910" spans="12:13">
      <c r="L7910">
        <v>11444</v>
      </c>
      <c r="M7910">
        <f t="shared" si="134"/>
        <v>444</v>
      </c>
    </row>
    <row r="7911" spans="12:13">
      <c r="L7911">
        <v>11404</v>
      </c>
      <c r="M7911">
        <f t="shared" si="134"/>
        <v>404</v>
      </c>
    </row>
    <row r="7912" spans="12:13">
      <c r="L7912">
        <v>11460</v>
      </c>
      <c r="M7912">
        <f t="shared" si="134"/>
        <v>460</v>
      </c>
    </row>
    <row r="7913" spans="12:13">
      <c r="L7913">
        <v>11384</v>
      </c>
      <c r="M7913">
        <f t="shared" si="134"/>
        <v>384</v>
      </c>
    </row>
    <row r="7914" spans="12:13">
      <c r="L7914">
        <v>11412</v>
      </c>
      <c r="M7914">
        <f t="shared" si="134"/>
        <v>412</v>
      </c>
    </row>
    <row r="7915" spans="12:13">
      <c r="L7915">
        <v>11396</v>
      </c>
      <c r="M7915">
        <f t="shared" si="134"/>
        <v>396</v>
      </c>
    </row>
    <row r="7916" spans="12:13">
      <c r="L7916">
        <v>11452</v>
      </c>
      <c r="M7916">
        <f t="shared" si="134"/>
        <v>452</v>
      </c>
    </row>
    <row r="7917" spans="12:13">
      <c r="L7917">
        <v>11380</v>
      </c>
      <c r="M7917">
        <f t="shared" si="134"/>
        <v>380</v>
      </c>
    </row>
    <row r="7918" spans="12:13">
      <c r="L7918">
        <v>11464</v>
      </c>
      <c r="M7918">
        <f t="shared" si="134"/>
        <v>464</v>
      </c>
    </row>
    <row r="7919" spans="12:13">
      <c r="L7919">
        <v>11352</v>
      </c>
      <c r="M7919">
        <f t="shared" si="134"/>
        <v>352</v>
      </c>
    </row>
    <row r="7920" spans="12:13">
      <c r="L7920">
        <v>11428</v>
      </c>
      <c r="M7920">
        <f t="shared" si="134"/>
        <v>428</v>
      </c>
    </row>
    <row r="7921" spans="12:13">
      <c r="L7921">
        <v>11384</v>
      </c>
      <c r="M7921">
        <f t="shared" si="134"/>
        <v>384</v>
      </c>
    </row>
    <row r="7922" spans="12:13">
      <c r="L7922">
        <v>11436</v>
      </c>
      <c r="M7922">
        <f t="shared" si="134"/>
        <v>436</v>
      </c>
    </row>
    <row r="7923" spans="12:13">
      <c r="L7923">
        <v>11364</v>
      </c>
      <c r="M7923">
        <f t="shared" si="134"/>
        <v>364</v>
      </c>
    </row>
    <row r="7924" spans="12:13">
      <c r="L7924">
        <v>11436</v>
      </c>
      <c r="M7924">
        <f t="shared" si="134"/>
        <v>436</v>
      </c>
    </row>
    <row r="7925" spans="12:13">
      <c r="L7925">
        <v>11384</v>
      </c>
      <c r="M7925">
        <f t="shared" si="134"/>
        <v>384</v>
      </c>
    </row>
    <row r="7926" spans="12:13">
      <c r="L7926">
        <v>11484</v>
      </c>
      <c r="M7926">
        <f t="shared" si="134"/>
        <v>484</v>
      </c>
    </row>
    <row r="7927" spans="12:13">
      <c r="L7927">
        <v>11384</v>
      </c>
      <c r="M7927">
        <f t="shared" si="134"/>
        <v>384</v>
      </c>
    </row>
    <row r="7928" spans="12:13">
      <c r="L7928">
        <v>11416</v>
      </c>
      <c r="M7928">
        <f t="shared" si="134"/>
        <v>416</v>
      </c>
    </row>
    <row r="7929" spans="12:13">
      <c r="L7929">
        <v>11384</v>
      </c>
      <c r="M7929">
        <f t="shared" si="134"/>
        <v>384</v>
      </c>
    </row>
    <row r="7930" spans="12:13">
      <c r="L7930">
        <v>11416</v>
      </c>
      <c r="M7930">
        <f t="shared" si="134"/>
        <v>416</v>
      </c>
    </row>
    <row r="7931" spans="12:13">
      <c r="L7931">
        <v>11392</v>
      </c>
      <c r="M7931">
        <f t="shared" ref="M7931:M7994" si="135">L7931-11000</f>
        <v>392</v>
      </c>
    </row>
    <row r="7932" spans="12:13">
      <c r="L7932">
        <v>11444</v>
      </c>
      <c r="M7932">
        <f t="shared" si="135"/>
        <v>444</v>
      </c>
    </row>
    <row r="7933" spans="12:13">
      <c r="L7933">
        <v>11376</v>
      </c>
      <c r="M7933">
        <f t="shared" si="135"/>
        <v>376</v>
      </c>
    </row>
    <row r="7934" spans="12:13">
      <c r="L7934">
        <v>11412</v>
      </c>
      <c r="M7934">
        <f t="shared" si="135"/>
        <v>412</v>
      </c>
    </row>
    <row r="7935" spans="12:13">
      <c r="L7935">
        <v>11364</v>
      </c>
      <c r="M7935">
        <f t="shared" si="135"/>
        <v>364</v>
      </c>
    </row>
    <row r="7936" spans="12:13">
      <c r="L7936">
        <v>11448</v>
      </c>
      <c r="M7936">
        <f t="shared" si="135"/>
        <v>448</v>
      </c>
    </row>
    <row r="7937" spans="12:13">
      <c r="L7937">
        <v>11400</v>
      </c>
      <c r="M7937">
        <f t="shared" si="135"/>
        <v>400</v>
      </c>
    </row>
    <row r="7938" spans="12:13">
      <c r="L7938">
        <v>11448</v>
      </c>
      <c r="M7938">
        <f t="shared" si="135"/>
        <v>448</v>
      </c>
    </row>
    <row r="7939" spans="12:13">
      <c r="L7939">
        <v>11396</v>
      </c>
      <c r="M7939">
        <f t="shared" si="135"/>
        <v>396</v>
      </c>
    </row>
    <row r="7940" spans="12:13">
      <c r="L7940">
        <v>11444</v>
      </c>
      <c r="M7940">
        <f t="shared" si="135"/>
        <v>444</v>
      </c>
    </row>
    <row r="7941" spans="12:13">
      <c r="L7941">
        <v>11340</v>
      </c>
      <c r="M7941">
        <f t="shared" si="135"/>
        <v>340</v>
      </c>
    </row>
    <row r="7942" spans="12:13">
      <c r="L7942">
        <v>11420</v>
      </c>
      <c r="M7942">
        <f t="shared" si="135"/>
        <v>420</v>
      </c>
    </row>
    <row r="7943" spans="12:13">
      <c r="L7943">
        <v>11376</v>
      </c>
      <c r="M7943">
        <f t="shared" si="135"/>
        <v>376</v>
      </c>
    </row>
    <row r="7944" spans="12:13">
      <c r="L7944">
        <v>11444</v>
      </c>
      <c r="M7944">
        <f t="shared" si="135"/>
        <v>444</v>
      </c>
    </row>
    <row r="7945" spans="12:13">
      <c r="L7945">
        <v>11424</v>
      </c>
      <c r="M7945">
        <f t="shared" si="135"/>
        <v>424</v>
      </c>
    </row>
    <row r="7946" spans="12:13">
      <c r="L7946">
        <v>11432</v>
      </c>
      <c r="M7946">
        <f t="shared" si="135"/>
        <v>432</v>
      </c>
    </row>
    <row r="7947" spans="12:13">
      <c r="L7947">
        <v>11368</v>
      </c>
      <c r="M7947">
        <f t="shared" si="135"/>
        <v>368</v>
      </c>
    </row>
    <row r="7948" spans="12:13">
      <c r="L7948">
        <v>11432</v>
      </c>
      <c r="M7948">
        <f t="shared" si="135"/>
        <v>432</v>
      </c>
    </row>
    <row r="7949" spans="12:13">
      <c r="L7949">
        <v>11384</v>
      </c>
      <c r="M7949">
        <f t="shared" si="135"/>
        <v>384</v>
      </c>
    </row>
    <row r="7950" spans="12:13">
      <c r="L7950">
        <v>11444</v>
      </c>
      <c r="M7950">
        <f t="shared" si="135"/>
        <v>444</v>
      </c>
    </row>
    <row r="7951" spans="12:13">
      <c r="L7951">
        <v>11368</v>
      </c>
      <c r="M7951">
        <f t="shared" si="135"/>
        <v>368</v>
      </c>
    </row>
    <row r="7952" spans="12:13">
      <c r="L7952">
        <v>11448</v>
      </c>
      <c r="M7952">
        <f t="shared" si="135"/>
        <v>448</v>
      </c>
    </row>
    <row r="7953" spans="12:13">
      <c r="L7953">
        <v>11400</v>
      </c>
      <c r="M7953">
        <f t="shared" si="135"/>
        <v>400</v>
      </c>
    </row>
    <row r="7954" spans="12:13">
      <c r="L7954">
        <v>11464</v>
      </c>
      <c r="M7954">
        <f t="shared" si="135"/>
        <v>464</v>
      </c>
    </row>
    <row r="7955" spans="12:13">
      <c r="L7955">
        <v>11412</v>
      </c>
      <c r="M7955">
        <f t="shared" si="135"/>
        <v>412</v>
      </c>
    </row>
    <row r="7956" spans="12:13">
      <c r="L7956">
        <v>11440</v>
      </c>
      <c r="M7956">
        <f t="shared" si="135"/>
        <v>440</v>
      </c>
    </row>
    <row r="7957" spans="12:13">
      <c r="L7957">
        <v>11412</v>
      </c>
      <c r="M7957">
        <f t="shared" si="135"/>
        <v>412</v>
      </c>
    </row>
    <row r="7958" spans="12:13">
      <c r="L7958">
        <v>11472</v>
      </c>
      <c r="M7958">
        <f t="shared" si="135"/>
        <v>472</v>
      </c>
    </row>
    <row r="7959" spans="12:13">
      <c r="L7959">
        <v>11408</v>
      </c>
      <c r="M7959">
        <f t="shared" si="135"/>
        <v>408</v>
      </c>
    </row>
    <row r="7960" spans="12:13">
      <c r="L7960">
        <v>11460</v>
      </c>
      <c r="M7960">
        <f t="shared" si="135"/>
        <v>460</v>
      </c>
    </row>
    <row r="7961" spans="12:13">
      <c r="L7961">
        <v>11380</v>
      </c>
      <c r="M7961">
        <f t="shared" si="135"/>
        <v>380</v>
      </c>
    </row>
    <row r="7962" spans="12:13">
      <c r="L7962">
        <v>11420</v>
      </c>
      <c r="M7962">
        <f t="shared" si="135"/>
        <v>420</v>
      </c>
    </row>
    <row r="7963" spans="12:13">
      <c r="L7963">
        <v>11392</v>
      </c>
      <c r="M7963">
        <f t="shared" si="135"/>
        <v>392</v>
      </c>
    </row>
    <row r="7964" spans="12:13">
      <c r="L7964">
        <v>11468</v>
      </c>
      <c r="M7964">
        <f t="shared" si="135"/>
        <v>468</v>
      </c>
    </row>
    <row r="7965" spans="12:13">
      <c r="L7965">
        <v>11372</v>
      </c>
      <c r="M7965">
        <f t="shared" si="135"/>
        <v>372</v>
      </c>
    </row>
    <row r="7966" spans="12:13">
      <c r="L7966">
        <v>11480</v>
      </c>
      <c r="M7966">
        <f t="shared" si="135"/>
        <v>480</v>
      </c>
    </row>
    <row r="7967" spans="12:13">
      <c r="L7967">
        <v>11388</v>
      </c>
      <c r="M7967">
        <f t="shared" si="135"/>
        <v>388</v>
      </c>
    </row>
    <row r="7968" spans="12:13">
      <c r="L7968">
        <v>11436</v>
      </c>
      <c r="M7968">
        <f t="shared" si="135"/>
        <v>436</v>
      </c>
    </row>
    <row r="7969" spans="12:13">
      <c r="L7969">
        <v>11376</v>
      </c>
      <c r="M7969">
        <f t="shared" si="135"/>
        <v>376</v>
      </c>
    </row>
    <row r="7970" spans="12:13">
      <c r="L7970">
        <v>11468</v>
      </c>
      <c r="M7970">
        <f t="shared" si="135"/>
        <v>468</v>
      </c>
    </row>
    <row r="7971" spans="12:13">
      <c r="L7971">
        <v>11372</v>
      </c>
      <c r="M7971">
        <f t="shared" si="135"/>
        <v>372</v>
      </c>
    </row>
    <row r="7972" spans="12:13">
      <c r="L7972">
        <v>11408</v>
      </c>
      <c r="M7972">
        <f t="shared" si="135"/>
        <v>408</v>
      </c>
    </row>
    <row r="7973" spans="12:13">
      <c r="L7973">
        <v>11352</v>
      </c>
      <c r="M7973">
        <f t="shared" si="135"/>
        <v>352</v>
      </c>
    </row>
    <row r="7974" spans="12:13">
      <c r="L7974">
        <v>11440</v>
      </c>
      <c r="M7974">
        <f t="shared" si="135"/>
        <v>440</v>
      </c>
    </row>
    <row r="7975" spans="12:13">
      <c r="L7975">
        <v>11384</v>
      </c>
      <c r="M7975">
        <f t="shared" si="135"/>
        <v>384</v>
      </c>
    </row>
    <row r="7976" spans="12:13">
      <c r="L7976">
        <v>11408</v>
      </c>
      <c r="M7976">
        <f t="shared" si="135"/>
        <v>408</v>
      </c>
    </row>
    <row r="7977" spans="12:13">
      <c r="L7977">
        <v>11356</v>
      </c>
      <c r="M7977">
        <f t="shared" si="135"/>
        <v>356</v>
      </c>
    </row>
    <row r="7978" spans="12:13">
      <c r="L7978">
        <v>11420</v>
      </c>
      <c r="M7978">
        <f t="shared" si="135"/>
        <v>420</v>
      </c>
    </row>
    <row r="7979" spans="12:13">
      <c r="L7979">
        <v>11372</v>
      </c>
      <c r="M7979">
        <f t="shared" si="135"/>
        <v>372</v>
      </c>
    </row>
    <row r="7980" spans="12:13">
      <c r="L7980">
        <v>11452</v>
      </c>
      <c r="M7980">
        <f t="shared" si="135"/>
        <v>452</v>
      </c>
    </row>
    <row r="7981" spans="12:13">
      <c r="L7981">
        <v>11396</v>
      </c>
      <c r="M7981">
        <f t="shared" si="135"/>
        <v>396</v>
      </c>
    </row>
    <row r="7982" spans="12:13">
      <c r="L7982">
        <v>11416</v>
      </c>
      <c r="M7982">
        <f t="shared" si="135"/>
        <v>416</v>
      </c>
    </row>
    <row r="7983" spans="12:13">
      <c r="L7983">
        <v>11364</v>
      </c>
      <c r="M7983">
        <f t="shared" si="135"/>
        <v>364</v>
      </c>
    </row>
    <row r="7984" spans="12:13">
      <c r="L7984">
        <v>11456</v>
      </c>
      <c r="M7984">
        <f t="shared" si="135"/>
        <v>456</v>
      </c>
    </row>
    <row r="7985" spans="12:13">
      <c r="L7985">
        <v>11404</v>
      </c>
      <c r="M7985">
        <f t="shared" si="135"/>
        <v>404</v>
      </c>
    </row>
    <row r="7986" spans="12:13">
      <c r="L7986">
        <v>11424</v>
      </c>
      <c r="M7986">
        <f t="shared" si="135"/>
        <v>424</v>
      </c>
    </row>
    <row r="7987" spans="12:13">
      <c r="L7987">
        <v>11436</v>
      </c>
      <c r="M7987">
        <f t="shared" si="135"/>
        <v>436</v>
      </c>
    </row>
    <row r="7988" spans="12:13">
      <c r="L7988">
        <v>11444</v>
      </c>
      <c r="M7988">
        <f t="shared" si="135"/>
        <v>444</v>
      </c>
    </row>
    <row r="7989" spans="12:13">
      <c r="L7989">
        <v>11380</v>
      </c>
      <c r="M7989">
        <f t="shared" si="135"/>
        <v>380</v>
      </c>
    </row>
    <row r="7990" spans="12:13">
      <c r="L7990">
        <v>11448</v>
      </c>
      <c r="M7990">
        <f t="shared" si="135"/>
        <v>448</v>
      </c>
    </row>
    <row r="7991" spans="12:13">
      <c r="L7991">
        <v>11364</v>
      </c>
      <c r="M7991">
        <f t="shared" si="135"/>
        <v>364</v>
      </c>
    </row>
    <row r="7992" spans="12:13">
      <c r="L7992">
        <v>11460</v>
      </c>
      <c r="M7992">
        <f t="shared" si="135"/>
        <v>460</v>
      </c>
    </row>
    <row r="7993" spans="12:13">
      <c r="L7993">
        <v>11392</v>
      </c>
      <c r="M7993">
        <f t="shared" si="135"/>
        <v>392</v>
      </c>
    </row>
    <row r="7994" spans="12:13">
      <c r="L7994">
        <v>11460</v>
      </c>
      <c r="M7994">
        <f t="shared" si="135"/>
        <v>460</v>
      </c>
    </row>
    <row r="7995" spans="12:13">
      <c r="L7995">
        <v>11380</v>
      </c>
      <c r="M7995">
        <f t="shared" ref="M7995:M8058" si="136">L7995-11000</f>
        <v>380</v>
      </c>
    </row>
    <row r="7996" spans="12:13">
      <c r="L7996">
        <v>11460</v>
      </c>
      <c r="M7996">
        <f t="shared" si="136"/>
        <v>460</v>
      </c>
    </row>
    <row r="7997" spans="12:13">
      <c r="L7997">
        <v>11368</v>
      </c>
      <c r="M7997">
        <f t="shared" si="136"/>
        <v>368</v>
      </c>
    </row>
    <row r="7998" spans="12:13">
      <c r="L7998">
        <v>11412</v>
      </c>
      <c r="M7998">
        <f t="shared" si="136"/>
        <v>412</v>
      </c>
    </row>
    <row r="7999" spans="12:13">
      <c r="L7999">
        <v>11392</v>
      </c>
      <c r="M7999">
        <f t="shared" si="136"/>
        <v>392</v>
      </c>
    </row>
    <row r="8000" spans="12:13">
      <c r="L8000">
        <v>11412</v>
      </c>
      <c r="M8000">
        <f t="shared" si="136"/>
        <v>412</v>
      </c>
    </row>
    <row r="8001" spans="12:13">
      <c r="L8001">
        <v>11356</v>
      </c>
      <c r="M8001">
        <f t="shared" si="136"/>
        <v>356</v>
      </c>
    </row>
    <row r="8002" spans="12:13">
      <c r="L8002">
        <v>11416</v>
      </c>
      <c r="M8002">
        <f t="shared" si="136"/>
        <v>416</v>
      </c>
    </row>
    <row r="8003" spans="12:13">
      <c r="L8003">
        <v>11368</v>
      </c>
      <c r="M8003">
        <f t="shared" si="136"/>
        <v>368</v>
      </c>
    </row>
    <row r="8004" spans="12:13">
      <c r="L8004">
        <v>11436</v>
      </c>
      <c r="M8004">
        <f t="shared" si="136"/>
        <v>436</v>
      </c>
    </row>
    <row r="8005" spans="12:13">
      <c r="L8005">
        <v>11376</v>
      </c>
      <c r="M8005">
        <f t="shared" si="136"/>
        <v>376</v>
      </c>
    </row>
    <row r="8006" spans="12:13">
      <c r="L8006">
        <v>11392</v>
      </c>
      <c r="M8006">
        <f t="shared" si="136"/>
        <v>392</v>
      </c>
    </row>
    <row r="8007" spans="12:13">
      <c r="L8007">
        <v>11408</v>
      </c>
      <c r="M8007">
        <f t="shared" si="136"/>
        <v>408</v>
      </c>
    </row>
    <row r="8008" spans="12:13">
      <c r="L8008">
        <v>11432</v>
      </c>
      <c r="M8008">
        <f t="shared" si="136"/>
        <v>432</v>
      </c>
    </row>
    <row r="8009" spans="12:13">
      <c r="L8009">
        <v>11432</v>
      </c>
      <c r="M8009">
        <f t="shared" si="136"/>
        <v>432</v>
      </c>
    </row>
    <row r="8010" spans="12:13">
      <c r="L8010">
        <v>11420</v>
      </c>
      <c r="M8010">
        <f t="shared" si="136"/>
        <v>420</v>
      </c>
    </row>
    <row r="8011" spans="12:13">
      <c r="L8011">
        <v>11372</v>
      </c>
      <c r="M8011">
        <f t="shared" si="136"/>
        <v>372</v>
      </c>
    </row>
    <row r="8012" spans="12:13">
      <c r="L8012">
        <v>11404</v>
      </c>
      <c r="M8012">
        <f t="shared" si="136"/>
        <v>404</v>
      </c>
    </row>
    <row r="8013" spans="12:13">
      <c r="L8013">
        <v>11388</v>
      </c>
      <c r="M8013">
        <f t="shared" si="136"/>
        <v>388</v>
      </c>
    </row>
    <row r="8014" spans="12:13">
      <c r="L8014">
        <v>11460</v>
      </c>
      <c r="M8014">
        <f t="shared" si="136"/>
        <v>460</v>
      </c>
    </row>
    <row r="8015" spans="12:13">
      <c r="L8015">
        <v>11368</v>
      </c>
      <c r="M8015">
        <f t="shared" si="136"/>
        <v>368</v>
      </c>
    </row>
    <row r="8016" spans="12:13">
      <c r="L8016">
        <v>11444</v>
      </c>
      <c r="M8016">
        <f t="shared" si="136"/>
        <v>444</v>
      </c>
    </row>
    <row r="8017" spans="12:13">
      <c r="L8017">
        <v>11364</v>
      </c>
      <c r="M8017">
        <f t="shared" si="136"/>
        <v>364</v>
      </c>
    </row>
    <row r="8018" spans="12:13">
      <c r="L8018">
        <v>11416</v>
      </c>
      <c r="M8018">
        <f t="shared" si="136"/>
        <v>416</v>
      </c>
    </row>
    <row r="8019" spans="12:13">
      <c r="L8019">
        <v>11384</v>
      </c>
      <c r="M8019">
        <f t="shared" si="136"/>
        <v>384</v>
      </c>
    </row>
    <row r="8020" spans="12:13">
      <c r="L8020">
        <v>11408</v>
      </c>
      <c r="M8020">
        <f t="shared" si="136"/>
        <v>408</v>
      </c>
    </row>
    <row r="8021" spans="12:13">
      <c r="L8021">
        <v>11376</v>
      </c>
      <c r="M8021">
        <f t="shared" si="136"/>
        <v>376</v>
      </c>
    </row>
    <row r="8022" spans="12:13">
      <c r="L8022">
        <v>11436</v>
      </c>
      <c r="M8022">
        <f t="shared" si="136"/>
        <v>436</v>
      </c>
    </row>
    <row r="8023" spans="12:13">
      <c r="L8023">
        <v>11372</v>
      </c>
      <c r="M8023">
        <f t="shared" si="136"/>
        <v>372</v>
      </c>
    </row>
    <row r="8024" spans="12:13">
      <c r="L8024">
        <v>11456</v>
      </c>
      <c r="M8024">
        <f t="shared" si="136"/>
        <v>456</v>
      </c>
    </row>
    <row r="8025" spans="12:13">
      <c r="L8025">
        <v>11400</v>
      </c>
      <c r="M8025">
        <f t="shared" si="136"/>
        <v>400</v>
      </c>
    </row>
    <row r="8026" spans="12:13">
      <c r="L8026">
        <v>11448</v>
      </c>
      <c r="M8026">
        <f t="shared" si="136"/>
        <v>448</v>
      </c>
    </row>
    <row r="8027" spans="12:13">
      <c r="L8027">
        <v>11408</v>
      </c>
      <c r="M8027">
        <f t="shared" si="136"/>
        <v>408</v>
      </c>
    </row>
    <row r="8028" spans="12:13">
      <c r="L8028">
        <v>11464</v>
      </c>
      <c r="M8028">
        <f t="shared" si="136"/>
        <v>464</v>
      </c>
    </row>
    <row r="8029" spans="12:13">
      <c r="L8029">
        <v>11388</v>
      </c>
      <c r="M8029">
        <f t="shared" si="136"/>
        <v>388</v>
      </c>
    </row>
    <row r="8030" spans="12:13">
      <c r="L8030">
        <v>11440</v>
      </c>
      <c r="M8030">
        <f t="shared" si="136"/>
        <v>440</v>
      </c>
    </row>
    <row r="8031" spans="12:13">
      <c r="L8031">
        <v>11384</v>
      </c>
      <c r="M8031">
        <f t="shared" si="136"/>
        <v>384</v>
      </c>
    </row>
    <row r="8032" spans="12:13">
      <c r="L8032">
        <v>11448</v>
      </c>
      <c r="M8032">
        <f t="shared" si="136"/>
        <v>448</v>
      </c>
    </row>
    <row r="8033" spans="12:13">
      <c r="L8033">
        <v>11364</v>
      </c>
      <c r="M8033">
        <f t="shared" si="136"/>
        <v>364</v>
      </c>
    </row>
    <row r="8034" spans="12:13">
      <c r="L8034">
        <v>11472</v>
      </c>
      <c r="M8034">
        <f t="shared" si="136"/>
        <v>472</v>
      </c>
    </row>
    <row r="8035" spans="12:13">
      <c r="L8035">
        <v>11388</v>
      </c>
      <c r="M8035">
        <f t="shared" si="136"/>
        <v>388</v>
      </c>
    </row>
    <row r="8036" spans="12:13">
      <c r="L8036">
        <v>11476</v>
      </c>
      <c r="M8036">
        <f t="shared" si="136"/>
        <v>476</v>
      </c>
    </row>
    <row r="8037" spans="12:13">
      <c r="L8037">
        <v>11396</v>
      </c>
      <c r="M8037">
        <f t="shared" si="136"/>
        <v>396</v>
      </c>
    </row>
    <row r="8038" spans="12:13">
      <c r="L8038">
        <v>11416</v>
      </c>
      <c r="M8038">
        <f t="shared" si="136"/>
        <v>416</v>
      </c>
    </row>
    <row r="8039" spans="12:13">
      <c r="L8039">
        <v>11380</v>
      </c>
      <c r="M8039">
        <f t="shared" si="136"/>
        <v>380</v>
      </c>
    </row>
    <row r="8040" spans="12:13">
      <c r="L8040">
        <v>11468</v>
      </c>
      <c r="M8040">
        <f t="shared" si="136"/>
        <v>468</v>
      </c>
    </row>
    <row r="8041" spans="12:13">
      <c r="L8041">
        <v>11412</v>
      </c>
      <c r="M8041">
        <f t="shared" si="136"/>
        <v>412</v>
      </c>
    </row>
    <row r="8042" spans="12:13">
      <c r="L8042">
        <v>11428</v>
      </c>
      <c r="M8042">
        <f t="shared" si="136"/>
        <v>428</v>
      </c>
    </row>
    <row r="8043" spans="12:13">
      <c r="L8043">
        <v>11380</v>
      </c>
      <c r="M8043">
        <f t="shared" si="136"/>
        <v>380</v>
      </c>
    </row>
    <row r="8044" spans="12:13">
      <c r="L8044" t="s">
        <v>747</v>
      </c>
      <c r="M8044" t="e">
        <f t="shared" si="136"/>
        <v>#VALUE!</v>
      </c>
    </row>
    <row r="8045" spans="12:13">
      <c r="L8045" t="s">
        <v>748</v>
      </c>
      <c r="M8045" t="e">
        <f t="shared" si="136"/>
        <v>#VALUE!</v>
      </c>
    </row>
    <row r="8046" spans="12:13">
      <c r="M8046">
        <f t="shared" si="136"/>
        <v>-11000</v>
      </c>
    </row>
    <row r="8047" spans="12:13">
      <c r="L8047">
        <v>11428</v>
      </c>
      <c r="M8047">
        <f t="shared" si="136"/>
        <v>428</v>
      </c>
    </row>
    <row r="8048" spans="12:13">
      <c r="L8048">
        <v>11392</v>
      </c>
      <c r="M8048">
        <f t="shared" si="136"/>
        <v>392</v>
      </c>
    </row>
    <row r="8049" spans="12:13">
      <c r="L8049">
        <v>11460</v>
      </c>
      <c r="M8049">
        <f t="shared" si="136"/>
        <v>460</v>
      </c>
    </row>
    <row r="8050" spans="12:13">
      <c r="L8050">
        <v>11368</v>
      </c>
      <c r="M8050">
        <f t="shared" si="136"/>
        <v>368</v>
      </c>
    </row>
    <row r="8051" spans="12:13">
      <c r="L8051">
        <v>11424</v>
      </c>
      <c r="M8051">
        <f t="shared" si="136"/>
        <v>424</v>
      </c>
    </row>
    <row r="8052" spans="12:13">
      <c r="L8052">
        <v>11384</v>
      </c>
      <c r="M8052">
        <f t="shared" si="136"/>
        <v>384</v>
      </c>
    </row>
    <row r="8053" spans="12:13">
      <c r="L8053">
        <v>11452</v>
      </c>
      <c r="M8053">
        <f t="shared" si="136"/>
        <v>452</v>
      </c>
    </row>
    <row r="8054" spans="12:13">
      <c r="L8054">
        <v>11372</v>
      </c>
      <c r="M8054">
        <f t="shared" si="136"/>
        <v>372</v>
      </c>
    </row>
    <row r="8055" spans="12:13">
      <c r="L8055">
        <v>11444</v>
      </c>
      <c r="M8055">
        <f t="shared" si="136"/>
        <v>444</v>
      </c>
    </row>
    <row r="8056" spans="12:13">
      <c r="L8056">
        <v>11388</v>
      </c>
      <c r="M8056">
        <f t="shared" si="136"/>
        <v>388</v>
      </c>
    </row>
    <row r="8057" spans="12:13">
      <c r="L8057">
        <v>11420</v>
      </c>
      <c r="M8057">
        <f t="shared" si="136"/>
        <v>420</v>
      </c>
    </row>
    <row r="8058" spans="12:13">
      <c r="L8058">
        <v>11360</v>
      </c>
      <c r="M8058">
        <f t="shared" si="136"/>
        <v>360</v>
      </c>
    </row>
    <row r="8059" spans="12:13">
      <c r="L8059">
        <v>11436</v>
      </c>
      <c r="M8059">
        <f t="shared" ref="M8059:M8122" si="137">L8059-11000</f>
        <v>436</v>
      </c>
    </row>
    <row r="8060" spans="12:13">
      <c r="L8060">
        <v>11372</v>
      </c>
      <c r="M8060">
        <f t="shared" si="137"/>
        <v>372</v>
      </c>
    </row>
    <row r="8061" spans="12:13">
      <c r="L8061">
        <v>11424</v>
      </c>
      <c r="M8061">
        <f t="shared" si="137"/>
        <v>424</v>
      </c>
    </row>
    <row r="8062" spans="12:13">
      <c r="L8062">
        <v>11368</v>
      </c>
      <c r="M8062">
        <f t="shared" si="137"/>
        <v>368</v>
      </c>
    </row>
    <row r="8063" spans="12:13">
      <c r="L8063">
        <v>11416</v>
      </c>
      <c r="M8063">
        <f t="shared" si="137"/>
        <v>416</v>
      </c>
    </row>
    <row r="8064" spans="12:13">
      <c r="L8064">
        <v>11348</v>
      </c>
      <c r="M8064">
        <f t="shared" si="137"/>
        <v>348</v>
      </c>
    </row>
    <row r="8065" spans="12:13">
      <c r="L8065">
        <v>11428</v>
      </c>
      <c r="M8065">
        <f t="shared" si="137"/>
        <v>428</v>
      </c>
    </row>
    <row r="8066" spans="12:13">
      <c r="L8066">
        <v>11400</v>
      </c>
      <c r="M8066">
        <f t="shared" si="137"/>
        <v>400</v>
      </c>
    </row>
    <row r="8067" spans="12:13">
      <c r="L8067">
        <v>11392</v>
      </c>
      <c r="M8067">
        <f t="shared" si="137"/>
        <v>392</v>
      </c>
    </row>
    <row r="8068" spans="12:13">
      <c r="L8068">
        <v>11408</v>
      </c>
      <c r="M8068">
        <f t="shared" si="137"/>
        <v>408</v>
      </c>
    </row>
    <row r="8069" spans="12:13">
      <c r="L8069">
        <v>11436</v>
      </c>
      <c r="M8069">
        <f t="shared" si="137"/>
        <v>436</v>
      </c>
    </row>
    <row r="8070" spans="12:13">
      <c r="L8070">
        <v>11396</v>
      </c>
      <c r="M8070">
        <f t="shared" si="137"/>
        <v>396</v>
      </c>
    </row>
    <row r="8071" spans="12:13">
      <c r="L8071">
        <v>11420</v>
      </c>
      <c r="M8071">
        <f t="shared" si="137"/>
        <v>420</v>
      </c>
    </row>
    <row r="8072" spans="12:13">
      <c r="L8072">
        <v>11364</v>
      </c>
      <c r="M8072">
        <f t="shared" si="137"/>
        <v>364</v>
      </c>
    </row>
    <row r="8073" spans="12:13">
      <c r="L8073">
        <v>11400</v>
      </c>
      <c r="M8073">
        <f t="shared" si="137"/>
        <v>400</v>
      </c>
    </row>
    <row r="8074" spans="12:13">
      <c r="L8074">
        <v>11392</v>
      </c>
      <c r="M8074">
        <f t="shared" si="137"/>
        <v>392</v>
      </c>
    </row>
    <row r="8075" spans="12:13">
      <c r="L8075">
        <v>11420</v>
      </c>
      <c r="M8075">
        <f t="shared" si="137"/>
        <v>420</v>
      </c>
    </row>
    <row r="8076" spans="12:13">
      <c r="L8076">
        <v>11388</v>
      </c>
      <c r="M8076">
        <f t="shared" si="137"/>
        <v>388</v>
      </c>
    </row>
    <row r="8077" spans="12:13">
      <c r="L8077">
        <v>11404</v>
      </c>
      <c r="M8077">
        <f t="shared" si="137"/>
        <v>404</v>
      </c>
    </row>
    <row r="8078" spans="12:13">
      <c r="L8078">
        <v>11396</v>
      </c>
      <c r="M8078">
        <f t="shared" si="137"/>
        <v>396</v>
      </c>
    </row>
    <row r="8079" spans="12:13">
      <c r="L8079">
        <v>11432</v>
      </c>
      <c r="M8079">
        <f t="shared" si="137"/>
        <v>432</v>
      </c>
    </row>
    <row r="8080" spans="12:13">
      <c r="L8080">
        <v>11408</v>
      </c>
      <c r="M8080">
        <f t="shared" si="137"/>
        <v>408</v>
      </c>
    </row>
    <row r="8081" spans="12:13">
      <c r="L8081">
        <v>11424</v>
      </c>
      <c r="M8081">
        <f t="shared" si="137"/>
        <v>424</v>
      </c>
    </row>
    <row r="8082" spans="12:13">
      <c r="L8082">
        <v>11364</v>
      </c>
      <c r="M8082">
        <f t="shared" si="137"/>
        <v>364</v>
      </c>
    </row>
    <row r="8083" spans="12:13">
      <c r="L8083">
        <v>11416</v>
      </c>
      <c r="M8083">
        <f t="shared" si="137"/>
        <v>416</v>
      </c>
    </row>
    <row r="8084" spans="12:13">
      <c r="L8084">
        <v>11336</v>
      </c>
      <c r="M8084">
        <f t="shared" si="137"/>
        <v>336</v>
      </c>
    </row>
    <row r="8085" spans="12:13">
      <c r="L8085">
        <v>11404</v>
      </c>
      <c r="M8085">
        <f t="shared" si="137"/>
        <v>404</v>
      </c>
    </row>
    <row r="8086" spans="12:13">
      <c r="L8086">
        <v>11372</v>
      </c>
      <c r="M8086">
        <f t="shared" si="137"/>
        <v>372</v>
      </c>
    </row>
    <row r="8087" spans="12:13">
      <c r="L8087">
        <v>11408</v>
      </c>
      <c r="M8087">
        <f t="shared" si="137"/>
        <v>408</v>
      </c>
    </row>
    <row r="8088" spans="12:13">
      <c r="L8088">
        <v>11380</v>
      </c>
      <c r="M8088">
        <f t="shared" si="137"/>
        <v>380</v>
      </c>
    </row>
    <row r="8089" spans="12:13">
      <c r="L8089">
        <v>11436</v>
      </c>
      <c r="M8089">
        <f t="shared" si="137"/>
        <v>436</v>
      </c>
    </row>
    <row r="8090" spans="12:13">
      <c r="L8090">
        <v>11344</v>
      </c>
      <c r="M8090">
        <f t="shared" si="137"/>
        <v>344</v>
      </c>
    </row>
    <row r="8091" spans="12:13">
      <c r="L8091">
        <v>11396</v>
      </c>
      <c r="M8091">
        <f t="shared" si="137"/>
        <v>396</v>
      </c>
    </row>
    <row r="8092" spans="12:13">
      <c r="L8092">
        <v>11340</v>
      </c>
      <c r="M8092">
        <f t="shared" si="137"/>
        <v>340</v>
      </c>
    </row>
    <row r="8093" spans="12:13">
      <c r="L8093">
        <v>11436</v>
      </c>
      <c r="M8093">
        <f t="shared" si="137"/>
        <v>436</v>
      </c>
    </row>
    <row r="8094" spans="12:13">
      <c r="L8094">
        <v>11348</v>
      </c>
      <c r="M8094">
        <f t="shared" si="137"/>
        <v>348</v>
      </c>
    </row>
    <row r="8095" spans="12:13">
      <c r="L8095">
        <v>11468</v>
      </c>
      <c r="M8095">
        <f t="shared" si="137"/>
        <v>468</v>
      </c>
    </row>
    <row r="8096" spans="12:13">
      <c r="L8096">
        <v>11348</v>
      </c>
      <c r="M8096">
        <f t="shared" si="137"/>
        <v>348</v>
      </c>
    </row>
    <row r="8097" spans="12:13">
      <c r="L8097">
        <v>11408</v>
      </c>
      <c r="M8097">
        <f t="shared" si="137"/>
        <v>408</v>
      </c>
    </row>
    <row r="8098" spans="12:13">
      <c r="L8098">
        <v>11364</v>
      </c>
      <c r="M8098">
        <f t="shared" si="137"/>
        <v>364</v>
      </c>
    </row>
    <row r="8099" spans="12:13">
      <c r="L8099">
        <v>11456</v>
      </c>
      <c r="M8099">
        <f t="shared" si="137"/>
        <v>456</v>
      </c>
    </row>
    <row r="8100" spans="12:13">
      <c r="L8100">
        <v>11372</v>
      </c>
      <c r="M8100">
        <f t="shared" si="137"/>
        <v>372</v>
      </c>
    </row>
    <row r="8101" spans="12:13">
      <c r="L8101">
        <v>11424</v>
      </c>
      <c r="M8101">
        <f t="shared" si="137"/>
        <v>424</v>
      </c>
    </row>
    <row r="8102" spans="12:13">
      <c r="L8102">
        <v>11384</v>
      </c>
      <c r="M8102">
        <f t="shared" si="137"/>
        <v>384</v>
      </c>
    </row>
    <row r="8103" spans="12:13">
      <c r="L8103">
        <v>11440</v>
      </c>
      <c r="M8103">
        <f t="shared" si="137"/>
        <v>440</v>
      </c>
    </row>
    <row r="8104" spans="12:13">
      <c r="L8104">
        <v>11356</v>
      </c>
      <c r="M8104">
        <f t="shared" si="137"/>
        <v>356</v>
      </c>
    </row>
    <row r="8105" spans="12:13">
      <c r="L8105">
        <v>11408</v>
      </c>
      <c r="M8105">
        <f t="shared" si="137"/>
        <v>408</v>
      </c>
    </row>
    <row r="8106" spans="12:13">
      <c r="L8106">
        <v>11372</v>
      </c>
      <c r="M8106">
        <f t="shared" si="137"/>
        <v>372</v>
      </c>
    </row>
    <row r="8107" spans="12:13">
      <c r="L8107">
        <v>11448</v>
      </c>
      <c r="M8107">
        <f t="shared" si="137"/>
        <v>448</v>
      </c>
    </row>
    <row r="8108" spans="12:13">
      <c r="L8108">
        <v>11376</v>
      </c>
      <c r="M8108">
        <f t="shared" si="137"/>
        <v>376</v>
      </c>
    </row>
    <row r="8109" spans="12:13">
      <c r="L8109">
        <v>11412</v>
      </c>
      <c r="M8109">
        <f t="shared" si="137"/>
        <v>412</v>
      </c>
    </row>
    <row r="8110" spans="12:13">
      <c r="L8110">
        <v>11412</v>
      </c>
      <c r="M8110">
        <f t="shared" si="137"/>
        <v>412</v>
      </c>
    </row>
    <row r="8111" spans="12:13">
      <c r="L8111">
        <v>11444</v>
      </c>
      <c r="M8111">
        <f t="shared" si="137"/>
        <v>444</v>
      </c>
    </row>
    <row r="8112" spans="12:13">
      <c r="L8112">
        <v>11396</v>
      </c>
      <c r="M8112">
        <f t="shared" si="137"/>
        <v>396</v>
      </c>
    </row>
    <row r="8113" spans="12:13">
      <c r="L8113">
        <v>11436</v>
      </c>
      <c r="M8113">
        <f t="shared" si="137"/>
        <v>436</v>
      </c>
    </row>
    <row r="8114" spans="12:13">
      <c r="L8114">
        <v>11360</v>
      </c>
      <c r="M8114">
        <f t="shared" si="137"/>
        <v>360</v>
      </c>
    </row>
    <row r="8115" spans="12:13">
      <c r="L8115">
        <v>11448</v>
      </c>
      <c r="M8115">
        <f t="shared" si="137"/>
        <v>448</v>
      </c>
    </row>
    <row r="8116" spans="12:13">
      <c r="L8116">
        <v>11340</v>
      </c>
      <c r="M8116">
        <f t="shared" si="137"/>
        <v>340</v>
      </c>
    </row>
    <row r="8117" spans="12:13">
      <c r="L8117">
        <v>11440</v>
      </c>
      <c r="M8117">
        <f t="shared" si="137"/>
        <v>440</v>
      </c>
    </row>
    <row r="8118" spans="12:13">
      <c r="L8118">
        <v>11396</v>
      </c>
      <c r="M8118">
        <f t="shared" si="137"/>
        <v>396</v>
      </c>
    </row>
    <row r="8119" spans="12:13">
      <c r="L8119">
        <v>11444</v>
      </c>
      <c r="M8119">
        <f t="shared" si="137"/>
        <v>444</v>
      </c>
    </row>
    <row r="8120" spans="12:13">
      <c r="L8120">
        <v>11408</v>
      </c>
      <c r="M8120">
        <f t="shared" si="137"/>
        <v>408</v>
      </c>
    </row>
    <row r="8121" spans="12:13">
      <c r="L8121">
        <v>11384</v>
      </c>
      <c r="M8121">
        <f t="shared" si="137"/>
        <v>384</v>
      </c>
    </row>
    <row r="8122" spans="12:13">
      <c r="L8122">
        <v>11380</v>
      </c>
      <c r="M8122">
        <f t="shared" si="137"/>
        <v>380</v>
      </c>
    </row>
    <row r="8123" spans="12:13">
      <c r="L8123">
        <v>11424</v>
      </c>
      <c r="M8123">
        <f t="shared" ref="M8123:M8186" si="138">L8123-11000</f>
        <v>424</v>
      </c>
    </row>
    <row r="8124" spans="12:13">
      <c r="L8124">
        <v>11396</v>
      </c>
      <c r="M8124">
        <f t="shared" si="138"/>
        <v>396</v>
      </c>
    </row>
    <row r="8125" spans="12:13">
      <c r="L8125">
        <v>11420</v>
      </c>
      <c r="M8125">
        <f t="shared" si="138"/>
        <v>420</v>
      </c>
    </row>
    <row r="8126" spans="12:13">
      <c r="L8126">
        <v>11416</v>
      </c>
      <c r="M8126">
        <f t="shared" si="138"/>
        <v>416</v>
      </c>
    </row>
    <row r="8127" spans="12:13">
      <c r="L8127">
        <v>11420</v>
      </c>
      <c r="M8127">
        <f t="shared" si="138"/>
        <v>420</v>
      </c>
    </row>
    <row r="8128" spans="12:13">
      <c r="L8128">
        <v>11360</v>
      </c>
      <c r="M8128">
        <f t="shared" si="138"/>
        <v>360</v>
      </c>
    </row>
    <row r="8129" spans="12:13">
      <c r="L8129">
        <v>11464</v>
      </c>
      <c r="M8129">
        <f t="shared" si="138"/>
        <v>464</v>
      </c>
    </row>
    <row r="8130" spans="12:13">
      <c r="L8130">
        <v>11396</v>
      </c>
      <c r="M8130">
        <f t="shared" si="138"/>
        <v>396</v>
      </c>
    </row>
    <row r="8131" spans="12:13">
      <c r="L8131">
        <v>11428</v>
      </c>
      <c r="M8131">
        <f t="shared" si="138"/>
        <v>428</v>
      </c>
    </row>
    <row r="8132" spans="12:13">
      <c r="L8132">
        <v>11428</v>
      </c>
      <c r="M8132">
        <f t="shared" si="138"/>
        <v>428</v>
      </c>
    </row>
    <row r="8133" spans="12:13">
      <c r="L8133">
        <v>11456</v>
      </c>
      <c r="M8133">
        <f t="shared" si="138"/>
        <v>456</v>
      </c>
    </row>
    <row r="8134" spans="12:13">
      <c r="L8134">
        <v>11428</v>
      </c>
      <c r="M8134">
        <f t="shared" si="138"/>
        <v>428</v>
      </c>
    </row>
    <row r="8135" spans="12:13">
      <c r="L8135">
        <v>11452</v>
      </c>
      <c r="M8135">
        <f t="shared" si="138"/>
        <v>452</v>
      </c>
    </row>
    <row r="8136" spans="12:13">
      <c r="L8136">
        <v>11380</v>
      </c>
      <c r="M8136">
        <f t="shared" si="138"/>
        <v>380</v>
      </c>
    </row>
    <row r="8137" spans="12:13">
      <c r="L8137">
        <v>11432</v>
      </c>
      <c r="M8137">
        <f t="shared" si="138"/>
        <v>432</v>
      </c>
    </row>
    <row r="8138" spans="12:13">
      <c r="L8138">
        <v>11388</v>
      </c>
      <c r="M8138">
        <f t="shared" si="138"/>
        <v>388</v>
      </c>
    </row>
    <row r="8139" spans="12:13">
      <c r="L8139">
        <v>11468</v>
      </c>
      <c r="M8139">
        <f t="shared" si="138"/>
        <v>468</v>
      </c>
    </row>
    <row r="8140" spans="12:13">
      <c r="L8140">
        <v>11420</v>
      </c>
      <c r="M8140">
        <f t="shared" si="138"/>
        <v>420</v>
      </c>
    </row>
    <row r="8141" spans="12:13">
      <c r="L8141">
        <v>11500</v>
      </c>
      <c r="M8141">
        <f t="shared" si="138"/>
        <v>500</v>
      </c>
    </row>
    <row r="8142" spans="12:13">
      <c r="L8142">
        <v>11424</v>
      </c>
      <c r="M8142">
        <f t="shared" si="138"/>
        <v>424</v>
      </c>
    </row>
    <row r="8143" spans="12:13">
      <c r="L8143">
        <v>11480</v>
      </c>
      <c r="M8143">
        <f t="shared" si="138"/>
        <v>480</v>
      </c>
    </row>
    <row r="8144" spans="12:13">
      <c r="L8144">
        <v>11408</v>
      </c>
      <c r="M8144">
        <f t="shared" si="138"/>
        <v>408</v>
      </c>
    </row>
    <row r="8145" spans="12:13">
      <c r="L8145">
        <v>11460</v>
      </c>
      <c r="M8145">
        <f t="shared" si="138"/>
        <v>460</v>
      </c>
    </row>
    <row r="8146" spans="12:13">
      <c r="L8146">
        <v>11428</v>
      </c>
      <c r="M8146">
        <f t="shared" si="138"/>
        <v>428</v>
      </c>
    </row>
    <row r="8147" spans="12:13">
      <c r="L8147">
        <v>11448</v>
      </c>
      <c r="M8147">
        <f t="shared" si="138"/>
        <v>448</v>
      </c>
    </row>
    <row r="8148" spans="12:13">
      <c r="L8148">
        <v>11416</v>
      </c>
      <c r="M8148">
        <f t="shared" si="138"/>
        <v>416</v>
      </c>
    </row>
    <row r="8149" spans="12:13">
      <c r="L8149">
        <v>11476</v>
      </c>
      <c r="M8149">
        <f t="shared" si="138"/>
        <v>476</v>
      </c>
    </row>
    <row r="8150" spans="12:13">
      <c r="L8150">
        <v>11384</v>
      </c>
      <c r="M8150">
        <f t="shared" si="138"/>
        <v>384</v>
      </c>
    </row>
    <row r="8151" spans="12:13">
      <c r="L8151">
        <v>11476</v>
      </c>
      <c r="M8151">
        <f t="shared" si="138"/>
        <v>476</v>
      </c>
    </row>
    <row r="8152" spans="12:13">
      <c r="L8152">
        <v>11408</v>
      </c>
      <c r="M8152">
        <f t="shared" si="138"/>
        <v>408</v>
      </c>
    </row>
    <row r="8153" spans="12:13">
      <c r="L8153">
        <v>11464</v>
      </c>
      <c r="M8153">
        <f t="shared" si="138"/>
        <v>464</v>
      </c>
    </row>
    <row r="8154" spans="12:13">
      <c r="L8154">
        <v>11424</v>
      </c>
      <c r="M8154">
        <f t="shared" si="138"/>
        <v>424</v>
      </c>
    </row>
    <row r="8155" spans="12:13">
      <c r="L8155">
        <v>11484</v>
      </c>
      <c r="M8155">
        <f t="shared" si="138"/>
        <v>484</v>
      </c>
    </row>
    <row r="8156" spans="12:13">
      <c r="L8156">
        <v>11420</v>
      </c>
      <c r="M8156">
        <f t="shared" si="138"/>
        <v>420</v>
      </c>
    </row>
    <row r="8157" spans="12:13">
      <c r="L8157">
        <v>11468</v>
      </c>
      <c r="M8157">
        <f t="shared" si="138"/>
        <v>468</v>
      </c>
    </row>
    <row r="8158" spans="12:13">
      <c r="L8158">
        <v>11408</v>
      </c>
      <c r="M8158">
        <f t="shared" si="138"/>
        <v>408</v>
      </c>
    </row>
    <row r="8159" spans="12:13">
      <c r="L8159">
        <v>11460</v>
      </c>
      <c r="M8159">
        <f t="shared" si="138"/>
        <v>460</v>
      </c>
    </row>
    <row r="8160" spans="12:13">
      <c r="L8160">
        <v>11388</v>
      </c>
      <c r="M8160">
        <f t="shared" si="138"/>
        <v>388</v>
      </c>
    </row>
    <row r="8161" spans="12:13">
      <c r="L8161">
        <v>11448</v>
      </c>
      <c r="M8161">
        <f t="shared" si="138"/>
        <v>448</v>
      </c>
    </row>
    <row r="8162" spans="12:13">
      <c r="L8162">
        <v>11452</v>
      </c>
      <c r="M8162">
        <f t="shared" si="138"/>
        <v>452</v>
      </c>
    </row>
    <row r="8163" spans="12:13">
      <c r="L8163">
        <v>11476</v>
      </c>
      <c r="M8163">
        <f t="shared" si="138"/>
        <v>476</v>
      </c>
    </row>
    <row r="8164" spans="12:13">
      <c r="L8164">
        <v>11432</v>
      </c>
      <c r="M8164">
        <f t="shared" si="138"/>
        <v>432</v>
      </c>
    </row>
    <row r="8165" spans="12:13">
      <c r="L8165">
        <v>11460</v>
      </c>
      <c r="M8165">
        <f t="shared" si="138"/>
        <v>460</v>
      </c>
    </row>
    <row r="8166" spans="12:13">
      <c r="L8166">
        <v>11432</v>
      </c>
      <c r="M8166">
        <f t="shared" si="138"/>
        <v>432</v>
      </c>
    </row>
    <row r="8167" spans="12:13">
      <c r="L8167">
        <v>11452</v>
      </c>
      <c r="M8167">
        <f t="shared" si="138"/>
        <v>452</v>
      </c>
    </row>
    <row r="8168" spans="12:13">
      <c r="L8168">
        <v>11404</v>
      </c>
      <c r="M8168">
        <f t="shared" si="138"/>
        <v>404</v>
      </c>
    </row>
    <row r="8169" spans="12:13">
      <c r="L8169">
        <v>11472</v>
      </c>
      <c r="M8169">
        <f t="shared" si="138"/>
        <v>472</v>
      </c>
    </row>
    <row r="8170" spans="12:13">
      <c r="L8170">
        <v>11416</v>
      </c>
      <c r="M8170">
        <f t="shared" si="138"/>
        <v>416</v>
      </c>
    </row>
    <row r="8171" spans="12:13">
      <c r="L8171">
        <v>11472</v>
      </c>
      <c r="M8171">
        <f t="shared" si="138"/>
        <v>472</v>
      </c>
    </row>
    <row r="8172" spans="12:13">
      <c r="L8172">
        <v>11436</v>
      </c>
      <c r="M8172">
        <f t="shared" si="138"/>
        <v>436</v>
      </c>
    </row>
    <row r="8173" spans="12:13">
      <c r="L8173">
        <v>11472</v>
      </c>
      <c r="M8173">
        <f t="shared" si="138"/>
        <v>472</v>
      </c>
    </row>
    <row r="8174" spans="12:13">
      <c r="L8174">
        <v>11376</v>
      </c>
      <c r="M8174">
        <f t="shared" si="138"/>
        <v>376</v>
      </c>
    </row>
    <row r="8175" spans="12:13">
      <c r="L8175">
        <v>11460</v>
      </c>
      <c r="M8175">
        <f t="shared" si="138"/>
        <v>460</v>
      </c>
    </row>
    <row r="8176" spans="12:13">
      <c r="L8176">
        <v>11372</v>
      </c>
      <c r="M8176">
        <f t="shared" si="138"/>
        <v>372</v>
      </c>
    </row>
    <row r="8177" spans="12:13">
      <c r="L8177">
        <v>11444</v>
      </c>
      <c r="M8177">
        <f t="shared" si="138"/>
        <v>444</v>
      </c>
    </row>
    <row r="8178" spans="12:13">
      <c r="L8178">
        <v>11388</v>
      </c>
      <c r="M8178">
        <f t="shared" si="138"/>
        <v>388</v>
      </c>
    </row>
    <row r="8179" spans="12:13">
      <c r="L8179">
        <v>11492</v>
      </c>
      <c r="M8179">
        <f t="shared" si="138"/>
        <v>492</v>
      </c>
    </row>
    <row r="8180" spans="12:13">
      <c r="L8180">
        <v>11424</v>
      </c>
      <c r="M8180">
        <f t="shared" si="138"/>
        <v>424</v>
      </c>
    </row>
    <row r="8181" spans="12:13">
      <c r="L8181">
        <v>11460</v>
      </c>
      <c r="M8181">
        <f t="shared" si="138"/>
        <v>460</v>
      </c>
    </row>
    <row r="8182" spans="12:13">
      <c r="L8182">
        <v>11408</v>
      </c>
      <c r="M8182">
        <f t="shared" si="138"/>
        <v>408</v>
      </c>
    </row>
    <row r="8183" spans="12:13">
      <c r="L8183">
        <v>11468</v>
      </c>
      <c r="M8183">
        <f t="shared" si="138"/>
        <v>468</v>
      </c>
    </row>
    <row r="8184" spans="12:13">
      <c r="L8184">
        <v>11424</v>
      </c>
      <c r="M8184">
        <f t="shared" si="138"/>
        <v>424</v>
      </c>
    </row>
    <row r="8185" spans="12:13">
      <c r="L8185">
        <v>11452</v>
      </c>
      <c r="M8185">
        <f t="shared" si="138"/>
        <v>452</v>
      </c>
    </row>
    <row r="8186" spans="12:13">
      <c r="L8186">
        <v>11408</v>
      </c>
      <c r="M8186">
        <f t="shared" si="138"/>
        <v>408</v>
      </c>
    </row>
    <row r="8187" spans="12:13">
      <c r="L8187">
        <v>11484</v>
      </c>
      <c r="M8187">
        <f t="shared" ref="M8187:M8250" si="139">L8187-11000</f>
        <v>484</v>
      </c>
    </row>
    <row r="8188" spans="12:13">
      <c r="L8188">
        <v>11424</v>
      </c>
      <c r="M8188">
        <f t="shared" si="139"/>
        <v>424</v>
      </c>
    </row>
    <row r="8189" spans="12:13">
      <c r="L8189">
        <v>11476</v>
      </c>
      <c r="M8189">
        <f t="shared" si="139"/>
        <v>476</v>
      </c>
    </row>
    <row r="8190" spans="12:13">
      <c r="L8190">
        <v>11396</v>
      </c>
      <c r="M8190">
        <f t="shared" si="139"/>
        <v>396</v>
      </c>
    </row>
    <row r="8191" spans="12:13">
      <c r="L8191">
        <v>11408</v>
      </c>
      <c r="M8191">
        <f t="shared" si="139"/>
        <v>408</v>
      </c>
    </row>
    <row r="8192" spans="12:13">
      <c r="L8192">
        <v>11404</v>
      </c>
      <c r="M8192">
        <f t="shared" si="139"/>
        <v>404</v>
      </c>
    </row>
    <row r="8193" spans="12:13">
      <c r="L8193">
        <v>11468</v>
      </c>
      <c r="M8193">
        <f t="shared" si="139"/>
        <v>468</v>
      </c>
    </row>
    <row r="8194" spans="12:13">
      <c r="L8194">
        <v>11392</v>
      </c>
      <c r="M8194">
        <f t="shared" si="139"/>
        <v>392</v>
      </c>
    </row>
    <row r="8195" spans="12:13">
      <c r="L8195">
        <v>11460</v>
      </c>
      <c r="M8195">
        <f t="shared" si="139"/>
        <v>460</v>
      </c>
    </row>
    <row r="8196" spans="12:13">
      <c r="L8196">
        <v>11432</v>
      </c>
      <c r="M8196">
        <f t="shared" si="139"/>
        <v>432</v>
      </c>
    </row>
    <row r="8197" spans="12:13">
      <c r="L8197">
        <v>11484</v>
      </c>
      <c r="M8197">
        <f t="shared" si="139"/>
        <v>484</v>
      </c>
    </row>
    <row r="8198" spans="12:13">
      <c r="L8198">
        <v>11416</v>
      </c>
      <c r="M8198">
        <f t="shared" si="139"/>
        <v>416</v>
      </c>
    </row>
    <row r="8199" spans="12:13">
      <c r="L8199">
        <v>11452</v>
      </c>
      <c r="M8199">
        <f t="shared" si="139"/>
        <v>452</v>
      </c>
    </row>
    <row r="8200" spans="12:13">
      <c r="L8200">
        <v>11388</v>
      </c>
      <c r="M8200">
        <f t="shared" si="139"/>
        <v>388</v>
      </c>
    </row>
    <row r="8201" spans="12:13">
      <c r="L8201">
        <v>11428</v>
      </c>
      <c r="M8201">
        <f t="shared" si="139"/>
        <v>428</v>
      </c>
    </row>
    <row r="8202" spans="12:13">
      <c r="L8202">
        <v>11392</v>
      </c>
      <c r="M8202">
        <f t="shared" si="139"/>
        <v>392</v>
      </c>
    </row>
    <row r="8203" spans="12:13">
      <c r="L8203">
        <v>11428</v>
      </c>
      <c r="M8203">
        <f t="shared" si="139"/>
        <v>428</v>
      </c>
    </row>
    <row r="8204" spans="12:13">
      <c r="L8204">
        <v>11396</v>
      </c>
      <c r="M8204">
        <f t="shared" si="139"/>
        <v>396</v>
      </c>
    </row>
    <row r="8205" spans="12:13">
      <c r="L8205">
        <v>11484</v>
      </c>
      <c r="M8205">
        <f t="shared" si="139"/>
        <v>484</v>
      </c>
    </row>
    <row r="8206" spans="12:13">
      <c r="L8206">
        <v>11388</v>
      </c>
      <c r="M8206">
        <f t="shared" si="139"/>
        <v>388</v>
      </c>
    </row>
    <row r="8207" spans="12:13">
      <c r="L8207">
        <v>11472</v>
      </c>
      <c r="M8207">
        <f t="shared" si="139"/>
        <v>472</v>
      </c>
    </row>
    <row r="8208" spans="12:13">
      <c r="L8208">
        <v>11424</v>
      </c>
      <c r="M8208">
        <f t="shared" si="139"/>
        <v>424</v>
      </c>
    </row>
    <row r="8209" spans="12:13">
      <c r="L8209">
        <v>11468</v>
      </c>
      <c r="M8209">
        <f t="shared" si="139"/>
        <v>468</v>
      </c>
    </row>
    <row r="8210" spans="12:13">
      <c r="L8210">
        <v>11384</v>
      </c>
      <c r="M8210">
        <f t="shared" si="139"/>
        <v>384</v>
      </c>
    </row>
    <row r="8211" spans="12:13">
      <c r="L8211">
        <v>11412</v>
      </c>
      <c r="M8211">
        <f t="shared" si="139"/>
        <v>412</v>
      </c>
    </row>
    <row r="8212" spans="12:13">
      <c r="L8212">
        <v>11420</v>
      </c>
      <c r="M8212">
        <f t="shared" si="139"/>
        <v>420</v>
      </c>
    </row>
    <row r="8213" spans="12:13">
      <c r="L8213">
        <v>11440</v>
      </c>
      <c r="M8213">
        <f t="shared" si="139"/>
        <v>440</v>
      </c>
    </row>
    <row r="8214" spans="12:13">
      <c r="L8214">
        <v>11360</v>
      </c>
      <c r="M8214">
        <f t="shared" si="139"/>
        <v>360</v>
      </c>
    </row>
    <row r="8215" spans="12:13">
      <c r="L8215">
        <v>11432</v>
      </c>
      <c r="M8215">
        <f t="shared" si="139"/>
        <v>432</v>
      </c>
    </row>
    <row r="8216" spans="12:13">
      <c r="L8216">
        <v>11364</v>
      </c>
      <c r="M8216">
        <f t="shared" si="139"/>
        <v>364</v>
      </c>
    </row>
    <row r="8217" spans="12:13">
      <c r="L8217">
        <v>11448</v>
      </c>
      <c r="M8217">
        <f t="shared" si="139"/>
        <v>448</v>
      </c>
    </row>
    <row r="8218" spans="12:13">
      <c r="L8218">
        <v>11384</v>
      </c>
      <c r="M8218">
        <f t="shared" si="139"/>
        <v>384</v>
      </c>
    </row>
    <row r="8219" spans="12:13">
      <c r="L8219">
        <v>11432</v>
      </c>
      <c r="M8219">
        <f t="shared" si="139"/>
        <v>432</v>
      </c>
    </row>
    <row r="8220" spans="12:13">
      <c r="L8220">
        <v>11400</v>
      </c>
      <c r="M8220">
        <f t="shared" si="139"/>
        <v>400</v>
      </c>
    </row>
    <row r="8221" spans="12:13">
      <c r="L8221">
        <v>11468</v>
      </c>
      <c r="M8221">
        <f t="shared" si="139"/>
        <v>468</v>
      </c>
    </row>
    <row r="8222" spans="12:13">
      <c r="L8222">
        <v>11408</v>
      </c>
      <c r="M8222">
        <f t="shared" si="139"/>
        <v>408</v>
      </c>
    </row>
    <row r="8223" spans="12:13">
      <c r="L8223">
        <v>11416</v>
      </c>
      <c r="M8223">
        <f t="shared" si="139"/>
        <v>416</v>
      </c>
    </row>
    <row r="8224" spans="12:13">
      <c r="L8224">
        <v>11420</v>
      </c>
      <c r="M8224">
        <f t="shared" si="139"/>
        <v>420</v>
      </c>
    </row>
    <row r="8225" spans="12:13">
      <c r="L8225">
        <v>11456</v>
      </c>
      <c r="M8225">
        <f t="shared" si="139"/>
        <v>456</v>
      </c>
    </row>
    <row r="8226" spans="12:13">
      <c r="L8226">
        <v>11432</v>
      </c>
      <c r="M8226">
        <f t="shared" si="139"/>
        <v>432</v>
      </c>
    </row>
    <row r="8227" spans="12:13">
      <c r="L8227">
        <v>11440</v>
      </c>
      <c r="M8227">
        <f t="shared" si="139"/>
        <v>440</v>
      </c>
    </row>
    <row r="8228" spans="12:13">
      <c r="L8228">
        <v>11404</v>
      </c>
      <c r="M8228">
        <f t="shared" si="139"/>
        <v>404</v>
      </c>
    </row>
    <row r="8229" spans="12:13">
      <c r="L8229">
        <v>11440</v>
      </c>
      <c r="M8229">
        <f t="shared" si="139"/>
        <v>440</v>
      </c>
    </row>
    <row r="8230" spans="12:13">
      <c r="L8230">
        <v>11412</v>
      </c>
      <c r="M8230">
        <f t="shared" si="139"/>
        <v>412</v>
      </c>
    </row>
    <row r="8231" spans="12:13">
      <c r="L8231">
        <v>11444</v>
      </c>
      <c r="M8231">
        <f t="shared" si="139"/>
        <v>444</v>
      </c>
    </row>
    <row r="8232" spans="12:13">
      <c r="L8232">
        <v>11364</v>
      </c>
      <c r="M8232">
        <f t="shared" si="139"/>
        <v>364</v>
      </c>
    </row>
    <row r="8233" spans="12:13">
      <c r="L8233">
        <v>11464</v>
      </c>
      <c r="M8233">
        <f t="shared" si="139"/>
        <v>464</v>
      </c>
    </row>
    <row r="8234" spans="12:13">
      <c r="L8234">
        <v>11388</v>
      </c>
      <c r="M8234">
        <f t="shared" si="139"/>
        <v>388</v>
      </c>
    </row>
    <row r="8235" spans="12:13">
      <c r="L8235">
        <v>11448</v>
      </c>
      <c r="M8235">
        <f t="shared" si="139"/>
        <v>448</v>
      </c>
    </row>
    <row r="8236" spans="12:13">
      <c r="L8236">
        <v>11412</v>
      </c>
      <c r="M8236">
        <f t="shared" si="139"/>
        <v>412</v>
      </c>
    </row>
    <row r="8237" spans="12:13">
      <c r="L8237">
        <v>11436</v>
      </c>
      <c r="M8237">
        <f t="shared" si="139"/>
        <v>436</v>
      </c>
    </row>
    <row r="8238" spans="12:13">
      <c r="L8238">
        <v>11408</v>
      </c>
      <c r="M8238">
        <f t="shared" si="139"/>
        <v>408</v>
      </c>
    </row>
    <row r="8239" spans="12:13">
      <c r="L8239">
        <v>11436</v>
      </c>
      <c r="M8239">
        <f t="shared" si="139"/>
        <v>436</v>
      </c>
    </row>
    <row r="8240" spans="12:13">
      <c r="L8240">
        <v>11412</v>
      </c>
      <c r="M8240">
        <f t="shared" si="139"/>
        <v>412</v>
      </c>
    </row>
    <row r="8241" spans="12:13">
      <c r="L8241">
        <v>11476</v>
      </c>
      <c r="M8241">
        <f t="shared" si="139"/>
        <v>476</v>
      </c>
    </row>
    <row r="8242" spans="12:13">
      <c r="L8242">
        <v>11424</v>
      </c>
      <c r="M8242">
        <f t="shared" si="139"/>
        <v>424</v>
      </c>
    </row>
    <row r="8243" spans="12:13">
      <c r="L8243">
        <v>11428</v>
      </c>
      <c r="M8243">
        <f t="shared" si="139"/>
        <v>428</v>
      </c>
    </row>
    <row r="8244" spans="12:13">
      <c r="L8244">
        <v>11380</v>
      </c>
      <c r="M8244">
        <f t="shared" si="139"/>
        <v>380</v>
      </c>
    </row>
    <row r="8245" spans="12:13">
      <c r="L8245">
        <v>11456</v>
      </c>
      <c r="M8245">
        <f t="shared" si="139"/>
        <v>456</v>
      </c>
    </row>
    <row r="8246" spans="12:13">
      <c r="L8246">
        <v>11424</v>
      </c>
      <c r="M8246">
        <f t="shared" si="139"/>
        <v>424</v>
      </c>
    </row>
    <row r="8247" spans="12:13">
      <c r="L8247">
        <v>11436</v>
      </c>
      <c r="M8247">
        <f t="shared" si="139"/>
        <v>436</v>
      </c>
    </row>
    <row r="8248" spans="12:13">
      <c r="L8248">
        <v>11364</v>
      </c>
      <c r="M8248">
        <f t="shared" si="139"/>
        <v>364</v>
      </c>
    </row>
    <row r="8249" spans="12:13">
      <c r="L8249">
        <v>11480</v>
      </c>
      <c r="M8249">
        <f t="shared" si="139"/>
        <v>480</v>
      </c>
    </row>
    <row r="8250" spans="12:13">
      <c r="L8250">
        <v>11380</v>
      </c>
      <c r="M8250">
        <f t="shared" si="139"/>
        <v>380</v>
      </c>
    </row>
    <row r="8251" spans="12:13">
      <c r="L8251">
        <v>11464</v>
      </c>
      <c r="M8251">
        <f t="shared" ref="M8251:M8314" si="140">L8251-11000</f>
        <v>464</v>
      </c>
    </row>
    <row r="8252" spans="12:13">
      <c r="L8252">
        <v>11384</v>
      </c>
      <c r="M8252">
        <f t="shared" si="140"/>
        <v>384</v>
      </c>
    </row>
    <row r="8253" spans="12:13">
      <c r="L8253">
        <v>11444</v>
      </c>
      <c r="M8253">
        <f t="shared" si="140"/>
        <v>444</v>
      </c>
    </row>
    <row r="8254" spans="12:13">
      <c r="L8254">
        <v>11376</v>
      </c>
      <c r="M8254">
        <f t="shared" si="140"/>
        <v>376</v>
      </c>
    </row>
    <row r="8255" spans="12:13">
      <c r="L8255">
        <v>11456</v>
      </c>
      <c r="M8255">
        <f t="shared" si="140"/>
        <v>456</v>
      </c>
    </row>
    <row r="8256" spans="12:13">
      <c r="L8256">
        <v>11376</v>
      </c>
      <c r="M8256">
        <f t="shared" si="140"/>
        <v>376</v>
      </c>
    </row>
    <row r="8257" spans="12:13">
      <c r="L8257">
        <v>11408</v>
      </c>
      <c r="M8257">
        <f t="shared" si="140"/>
        <v>408</v>
      </c>
    </row>
    <row r="8258" spans="12:13">
      <c r="L8258">
        <v>11384</v>
      </c>
      <c r="M8258">
        <f t="shared" si="140"/>
        <v>384</v>
      </c>
    </row>
    <row r="8259" spans="12:13">
      <c r="L8259">
        <v>11468</v>
      </c>
      <c r="M8259">
        <f t="shared" si="140"/>
        <v>468</v>
      </c>
    </row>
    <row r="8260" spans="12:13">
      <c r="L8260">
        <v>11416</v>
      </c>
      <c r="M8260">
        <f t="shared" si="140"/>
        <v>416</v>
      </c>
    </row>
    <row r="8261" spans="12:13">
      <c r="L8261">
        <v>11436</v>
      </c>
      <c r="M8261">
        <f t="shared" si="140"/>
        <v>436</v>
      </c>
    </row>
    <row r="8262" spans="12:13">
      <c r="L8262">
        <v>11388</v>
      </c>
      <c r="M8262">
        <f t="shared" si="140"/>
        <v>388</v>
      </c>
    </row>
    <row r="8263" spans="12:13">
      <c r="L8263">
        <v>11480</v>
      </c>
      <c r="M8263">
        <f t="shared" si="140"/>
        <v>480</v>
      </c>
    </row>
    <row r="8264" spans="12:13">
      <c r="L8264">
        <v>11380</v>
      </c>
      <c r="M8264">
        <f t="shared" si="140"/>
        <v>380</v>
      </c>
    </row>
    <row r="8265" spans="12:13">
      <c r="L8265">
        <v>11428</v>
      </c>
      <c r="M8265">
        <f t="shared" si="140"/>
        <v>428</v>
      </c>
    </row>
    <row r="8266" spans="12:13">
      <c r="L8266">
        <v>11372</v>
      </c>
      <c r="M8266">
        <f t="shared" si="140"/>
        <v>372</v>
      </c>
    </row>
    <row r="8267" spans="12:13">
      <c r="L8267">
        <v>11452</v>
      </c>
      <c r="M8267">
        <f t="shared" si="140"/>
        <v>452</v>
      </c>
    </row>
    <row r="8268" spans="12:13">
      <c r="L8268">
        <v>11368</v>
      </c>
      <c r="M8268">
        <f t="shared" si="140"/>
        <v>368</v>
      </c>
    </row>
    <row r="8269" spans="12:13">
      <c r="L8269">
        <v>11452</v>
      </c>
      <c r="M8269">
        <f t="shared" si="140"/>
        <v>452</v>
      </c>
    </row>
    <row r="8270" spans="12:13">
      <c r="L8270">
        <v>11420</v>
      </c>
      <c r="M8270">
        <f t="shared" si="140"/>
        <v>420</v>
      </c>
    </row>
    <row r="8271" spans="12:13">
      <c r="L8271">
        <v>11428</v>
      </c>
      <c r="M8271">
        <f t="shared" si="140"/>
        <v>428</v>
      </c>
    </row>
    <row r="8272" spans="12:13">
      <c r="L8272">
        <v>11384</v>
      </c>
      <c r="M8272">
        <f t="shared" si="140"/>
        <v>384</v>
      </c>
    </row>
    <row r="8273" spans="12:13">
      <c r="L8273">
        <v>11440</v>
      </c>
      <c r="M8273">
        <f t="shared" si="140"/>
        <v>440</v>
      </c>
    </row>
    <row r="8274" spans="12:13">
      <c r="L8274">
        <v>11380</v>
      </c>
      <c r="M8274">
        <f t="shared" si="140"/>
        <v>380</v>
      </c>
    </row>
    <row r="8275" spans="12:13">
      <c r="L8275">
        <v>11428</v>
      </c>
      <c r="M8275">
        <f t="shared" si="140"/>
        <v>428</v>
      </c>
    </row>
    <row r="8276" spans="12:13">
      <c r="L8276">
        <v>11408</v>
      </c>
      <c r="M8276">
        <f t="shared" si="140"/>
        <v>408</v>
      </c>
    </row>
    <row r="8277" spans="12:13">
      <c r="L8277">
        <v>11440</v>
      </c>
      <c r="M8277">
        <f t="shared" si="140"/>
        <v>440</v>
      </c>
    </row>
    <row r="8278" spans="12:13">
      <c r="L8278">
        <v>11412</v>
      </c>
      <c r="M8278">
        <f t="shared" si="140"/>
        <v>412</v>
      </c>
    </row>
    <row r="8279" spans="12:13">
      <c r="L8279">
        <v>11468</v>
      </c>
      <c r="M8279">
        <f t="shared" si="140"/>
        <v>468</v>
      </c>
    </row>
    <row r="8280" spans="12:13">
      <c r="L8280">
        <v>11344</v>
      </c>
      <c r="M8280">
        <f t="shared" si="140"/>
        <v>344</v>
      </c>
    </row>
    <row r="8281" spans="12:13">
      <c r="L8281">
        <v>11428</v>
      </c>
      <c r="M8281">
        <f t="shared" si="140"/>
        <v>428</v>
      </c>
    </row>
    <row r="8282" spans="12:13">
      <c r="L8282">
        <v>11396</v>
      </c>
      <c r="M8282">
        <f t="shared" si="140"/>
        <v>396</v>
      </c>
    </row>
    <row r="8283" spans="12:13">
      <c r="L8283">
        <v>11488</v>
      </c>
      <c r="M8283">
        <f t="shared" si="140"/>
        <v>488</v>
      </c>
    </row>
    <row r="8284" spans="12:13">
      <c r="L8284">
        <v>11372</v>
      </c>
      <c r="M8284">
        <f t="shared" si="140"/>
        <v>372</v>
      </c>
    </row>
    <row r="8285" spans="12:13">
      <c r="L8285">
        <v>11404</v>
      </c>
      <c r="M8285">
        <f t="shared" si="140"/>
        <v>404</v>
      </c>
    </row>
    <row r="8286" spans="12:13">
      <c r="L8286">
        <v>11428</v>
      </c>
      <c r="M8286">
        <f t="shared" si="140"/>
        <v>428</v>
      </c>
    </row>
    <row r="8287" spans="12:13">
      <c r="L8287">
        <v>11412</v>
      </c>
      <c r="M8287">
        <f t="shared" si="140"/>
        <v>412</v>
      </c>
    </row>
    <row r="8288" spans="12:13">
      <c r="L8288">
        <v>11420</v>
      </c>
      <c r="M8288">
        <f t="shared" si="140"/>
        <v>420</v>
      </c>
    </row>
    <row r="8289" spans="12:13">
      <c r="L8289">
        <v>11420</v>
      </c>
      <c r="M8289">
        <f t="shared" si="140"/>
        <v>420</v>
      </c>
    </row>
    <row r="8290" spans="12:13">
      <c r="L8290">
        <v>11376</v>
      </c>
      <c r="M8290">
        <f t="shared" si="140"/>
        <v>376</v>
      </c>
    </row>
    <row r="8291" spans="12:13">
      <c r="L8291">
        <v>11448</v>
      </c>
      <c r="M8291">
        <f t="shared" si="140"/>
        <v>448</v>
      </c>
    </row>
    <row r="8292" spans="12:13">
      <c r="L8292">
        <v>11360</v>
      </c>
      <c r="M8292">
        <f t="shared" si="140"/>
        <v>360</v>
      </c>
    </row>
    <row r="8293" spans="12:13">
      <c r="L8293">
        <v>11428</v>
      </c>
      <c r="M8293">
        <f t="shared" si="140"/>
        <v>428</v>
      </c>
    </row>
    <row r="8294" spans="12:13">
      <c r="L8294">
        <v>11400</v>
      </c>
      <c r="M8294">
        <f t="shared" si="140"/>
        <v>400</v>
      </c>
    </row>
    <row r="8295" spans="12:13">
      <c r="L8295">
        <v>11432</v>
      </c>
      <c r="M8295">
        <f t="shared" si="140"/>
        <v>432</v>
      </c>
    </row>
    <row r="8296" spans="12:13">
      <c r="L8296">
        <v>11372</v>
      </c>
      <c r="M8296">
        <f t="shared" si="140"/>
        <v>372</v>
      </c>
    </row>
    <row r="8297" spans="12:13">
      <c r="L8297">
        <v>11424</v>
      </c>
      <c r="M8297">
        <f t="shared" si="140"/>
        <v>424</v>
      </c>
    </row>
    <row r="8298" spans="12:13">
      <c r="L8298">
        <v>11368</v>
      </c>
      <c r="M8298">
        <f t="shared" si="140"/>
        <v>368</v>
      </c>
    </row>
    <row r="8299" spans="12:13">
      <c r="L8299">
        <v>11452</v>
      </c>
      <c r="M8299">
        <f t="shared" si="140"/>
        <v>452</v>
      </c>
    </row>
    <row r="8300" spans="12:13">
      <c r="L8300">
        <v>11356</v>
      </c>
      <c r="M8300">
        <f t="shared" si="140"/>
        <v>356</v>
      </c>
    </row>
    <row r="8301" spans="12:13">
      <c r="L8301">
        <v>11448</v>
      </c>
      <c r="M8301">
        <f t="shared" si="140"/>
        <v>448</v>
      </c>
    </row>
    <row r="8302" spans="12:13">
      <c r="L8302">
        <v>11360</v>
      </c>
      <c r="M8302">
        <f t="shared" si="140"/>
        <v>360</v>
      </c>
    </row>
    <row r="8303" spans="12:13">
      <c r="L8303">
        <v>11452</v>
      </c>
      <c r="M8303">
        <f t="shared" si="140"/>
        <v>452</v>
      </c>
    </row>
    <row r="8304" spans="12:13">
      <c r="L8304">
        <v>11388</v>
      </c>
      <c r="M8304">
        <f t="shared" si="140"/>
        <v>388</v>
      </c>
    </row>
    <row r="8305" spans="12:13">
      <c r="L8305">
        <v>11412</v>
      </c>
      <c r="M8305">
        <f t="shared" si="140"/>
        <v>412</v>
      </c>
    </row>
    <row r="8306" spans="12:13">
      <c r="L8306">
        <v>11392</v>
      </c>
      <c r="M8306">
        <f t="shared" si="140"/>
        <v>392</v>
      </c>
    </row>
    <row r="8307" spans="12:13">
      <c r="L8307">
        <v>11440</v>
      </c>
      <c r="M8307">
        <f t="shared" si="140"/>
        <v>440</v>
      </c>
    </row>
    <row r="8308" spans="12:13">
      <c r="L8308">
        <v>11332</v>
      </c>
      <c r="M8308">
        <f t="shared" si="140"/>
        <v>332</v>
      </c>
    </row>
    <row r="8309" spans="12:13">
      <c r="L8309">
        <v>11456</v>
      </c>
      <c r="M8309">
        <f t="shared" si="140"/>
        <v>456</v>
      </c>
    </row>
    <row r="8310" spans="12:13">
      <c r="L8310">
        <v>11344</v>
      </c>
      <c r="M8310">
        <f t="shared" si="140"/>
        <v>344</v>
      </c>
    </row>
    <row r="8311" spans="12:13">
      <c r="L8311">
        <v>11436</v>
      </c>
      <c r="M8311">
        <f t="shared" si="140"/>
        <v>436</v>
      </c>
    </row>
    <row r="8312" spans="12:13">
      <c r="L8312">
        <v>11372</v>
      </c>
      <c r="M8312">
        <f t="shared" si="140"/>
        <v>372</v>
      </c>
    </row>
    <row r="8313" spans="12:13">
      <c r="L8313">
        <v>11428</v>
      </c>
      <c r="M8313">
        <f t="shared" si="140"/>
        <v>428</v>
      </c>
    </row>
    <row r="8314" spans="12:13">
      <c r="L8314">
        <v>11352</v>
      </c>
      <c r="M8314">
        <f t="shared" si="140"/>
        <v>352</v>
      </c>
    </row>
    <row r="8315" spans="12:13">
      <c r="L8315">
        <v>11416</v>
      </c>
      <c r="M8315">
        <f t="shared" ref="M8315:M8378" si="141">L8315-11000</f>
        <v>416</v>
      </c>
    </row>
    <row r="8316" spans="12:13">
      <c r="L8316">
        <v>11384</v>
      </c>
      <c r="M8316">
        <f t="shared" si="141"/>
        <v>384</v>
      </c>
    </row>
    <row r="8317" spans="12:13">
      <c r="L8317">
        <v>11424</v>
      </c>
      <c r="M8317">
        <f t="shared" si="141"/>
        <v>424</v>
      </c>
    </row>
    <row r="8318" spans="12:13">
      <c r="L8318">
        <v>11364</v>
      </c>
      <c r="M8318">
        <f t="shared" si="141"/>
        <v>364</v>
      </c>
    </row>
    <row r="8319" spans="12:13">
      <c r="L8319">
        <v>11416</v>
      </c>
      <c r="M8319">
        <f t="shared" si="141"/>
        <v>416</v>
      </c>
    </row>
    <row r="8320" spans="12:13">
      <c r="L8320">
        <v>11368</v>
      </c>
      <c r="M8320">
        <f t="shared" si="141"/>
        <v>368</v>
      </c>
    </row>
    <row r="8321" spans="12:13">
      <c r="L8321">
        <v>11412</v>
      </c>
      <c r="M8321">
        <f t="shared" si="141"/>
        <v>412</v>
      </c>
    </row>
    <row r="8322" spans="12:13">
      <c r="L8322">
        <v>11376</v>
      </c>
      <c r="M8322">
        <f t="shared" si="141"/>
        <v>376</v>
      </c>
    </row>
    <row r="8323" spans="12:13">
      <c r="L8323">
        <v>11444</v>
      </c>
      <c r="M8323">
        <f t="shared" si="141"/>
        <v>444</v>
      </c>
    </row>
    <row r="8324" spans="12:13">
      <c r="L8324">
        <v>11408</v>
      </c>
      <c r="M8324">
        <f t="shared" si="141"/>
        <v>408</v>
      </c>
    </row>
    <row r="8325" spans="12:13">
      <c r="L8325">
        <v>11432</v>
      </c>
      <c r="M8325">
        <f t="shared" si="141"/>
        <v>432</v>
      </c>
    </row>
    <row r="8326" spans="12:13">
      <c r="L8326">
        <v>11356</v>
      </c>
      <c r="M8326">
        <f t="shared" si="141"/>
        <v>356</v>
      </c>
    </row>
    <row r="8327" spans="12:13">
      <c r="L8327">
        <v>11420</v>
      </c>
      <c r="M8327">
        <f t="shared" si="141"/>
        <v>420</v>
      </c>
    </row>
    <row r="8328" spans="12:13">
      <c r="L8328">
        <v>11368</v>
      </c>
      <c r="M8328">
        <f t="shared" si="141"/>
        <v>368</v>
      </c>
    </row>
    <row r="8329" spans="12:13">
      <c r="L8329">
        <v>11404</v>
      </c>
      <c r="M8329">
        <f t="shared" si="141"/>
        <v>404</v>
      </c>
    </row>
    <row r="8330" spans="12:13">
      <c r="L8330">
        <v>11364</v>
      </c>
      <c r="M8330">
        <f t="shared" si="141"/>
        <v>364</v>
      </c>
    </row>
    <row r="8331" spans="12:13">
      <c r="L8331">
        <v>11420</v>
      </c>
      <c r="M8331">
        <f t="shared" si="141"/>
        <v>420</v>
      </c>
    </row>
    <row r="8332" spans="12:13">
      <c r="L8332">
        <v>11396</v>
      </c>
      <c r="M8332">
        <f t="shared" si="141"/>
        <v>396</v>
      </c>
    </row>
    <row r="8333" spans="12:13">
      <c r="L8333">
        <v>11428</v>
      </c>
      <c r="M8333">
        <f t="shared" si="141"/>
        <v>428</v>
      </c>
    </row>
    <row r="8334" spans="12:13">
      <c r="L8334">
        <v>11388</v>
      </c>
      <c r="M8334">
        <f t="shared" si="141"/>
        <v>388</v>
      </c>
    </row>
    <row r="8335" spans="12:13">
      <c r="L8335">
        <v>11432</v>
      </c>
      <c r="M8335">
        <f t="shared" si="141"/>
        <v>432</v>
      </c>
    </row>
    <row r="8336" spans="12:13">
      <c r="L8336">
        <v>11396</v>
      </c>
      <c r="M8336">
        <f t="shared" si="141"/>
        <v>396</v>
      </c>
    </row>
    <row r="8337" spans="12:13">
      <c r="L8337">
        <v>11396</v>
      </c>
      <c r="M8337">
        <f t="shared" si="141"/>
        <v>396</v>
      </c>
    </row>
    <row r="8338" spans="12:13">
      <c r="L8338">
        <v>11396</v>
      </c>
      <c r="M8338">
        <f t="shared" si="141"/>
        <v>396</v>
      </c>
    </row>
    <row r="8339" spans="12:13">
      <c r="L8339">
        <v>11424</v>
      </c>
      <c r="M8339">
        <f t="shared" si="141"/>
        <v>424</v>
      </c>
    </row>
    <row r="8340" spans="12:13">
      <c r="L8340">
        <v>11380</v>
      </c>
      <c r="M8340">
        <f t="shared" si="141"/>
        <v>380</v>
      </c>
    </row>
    <row r="8341" spans="12:13">
      <c r="L8341">
        <v>11428</v>
      </c>
      <c r="M8341">
        <f t="shared" si="141"/>
        <v>428</v>
      </c>
    </row>
    <row r="8342" spans="12:13">
      <c r="L8342">
        <v>11356</v>
      </c>
      <c r="M8342">
        <f t="shared" si="141"/>
        <v>356</v>
      </c>
    </row>
    <row r="8343" spans="12:13">
      <c r="L8343">
        <v>11416</v>
      </c>
      <c r="M8343">
        <f t="shared" si="141"/>
        <v>416</v>
      </c>
    </row>
    <row r="8344" spans="12:13">
      <c r="L8344">
        <v>11364</v>
      </c>
      <c r="M8344">
        <f t="shared" si="141"/>
        <v>364</v>
      </c>
    </row>
    <row r="8345" spans="12:13">
      <c r="L8345">
        <v>11412</v>
      </c>
      <c r="M8345">
        <f t="shared" si="141"/>
        <v>412</v>
      </c>
    </row>
    <row r="8346" spans="12:13">
      <c r="L8346">
        <v>11384</v>
      </c>
      <c r="M8346">
        <f t="shared" si="141"/>
        <v>384</v>
      </c>
    </row>
    <row r="8347" spans="12:13">
      <c r="L8347">
        <v>11428</v>
      </c>
      <c r="M8347">
        <f t="shared" si="141"/>
        <v>428</v>
      </c>
    </row>
    <row r="8348" spans="12:13">
      <c r="L8348">
        <v>11340</v>
      </c>
      <c r="M8348">
        <f t="shared" si="141"/>
        <v>340</v>
      </c>
    </row>
    <row r="8349" spans="12:13">
      <c r="L8349">
        <v>11396</v>
      </c>
      <c r="M8349">
        <f t="shared" si="141"/>
        <v>396</v>
      </c>
    </row>
    <row r="8350" spans="12:13">
      <c r="L8350">
        <v>11364</v>
      </c>
      <c r="M8350">
        <f t="shared" si="141"/>
        <v>364</v>
      </c>
    </row>
    <row r="8351" spans="12:13">
      <c r="L8351">
        <v>11468</v>
      </c>
      <c r="M8351">
        <f t="shared" si="141"/>
        <v>468</v>
      </c>
    </row>
    <row r="8352" spans="12:13">
      <c r="L8352">
        <v>11372</v>
      </c>
      <c r="M8352">
        <f t="shared" si="141"/>
        <v>372</v>
      </c>
    </row>
    <row r="8353" spans="12:13">
      <c r="L8353">
        <v>11420</v>
      </c>
      <c r="M8353">
        <f t="shared" si="141"/>
        <v>420</v>
      </c>
    </row>
    <row r="8354" spans="12:13">
      <c r="L8354">
        <v>11340</v>
      </c>
      <c r="M8354">
        <f t="shared" si="141"/>
        <v>340</v>
      </c>
    </row>
    <row r="8355" spans="12:13">
      <c r="L8355">
        <v>11428</v>
      </c>
      <c r="M8355">
        <f t="shared" si="141"/>
        <v>428</v>
      </c>
    </row>
    <row r="8356" spans="12:13">
      <c r="L8356">
        <v>11364</v>
      </c>
      <c r="M8356">
        <f t="shared" si="141"/>
        <v>364</v>
      </c>
    </row>
    <row r="8357" spans="12:13">
      <c r="L8357">
        <v>11456</v>
      </c>
      <c r="M8357">
        <f t="shared" si="141"/>
        <v>456</v>
      </c>
    </row>
    <row r="8358" spans="12:13">
      <c r="L8358">
        <v>11412</v>
      </c>
      <c r="M8358">
        <f t="shared" si="141"/>
        <v>412</v>
      </c>
    </row>
    <row r="8359" spans="12:13">
      <c r="L8359">
        <v>11440</v>
      </c>
      <c r="M8359">
        <f t="shared" si="141"/>
        <v>440</v>
      </c>
    </row>
    <row r="8360" spans="12:13">
      <c r="L8360">
        <v>11356</v>
      </c>
      <c r="M8360">
        <f t="shared" si="141"/>
        <v>356</v>
      </c>
    </row>
    <row r="8361" spans="12:13">
      <c r="L8361">
        <v>11452</v>
      </c>
      <c r="M8361">
        <f t="shared" si="141"/>
        <v>452</v>
      </c>
    </row>
    <row r="8362" spans="12:13">
      <c r="L8362">
        <v>11404</v>
      </c>
      <c r="M8362">
        <f t="shared" si="141"/>
        <v>404</v>
      </c>
    </row>
    <row r="8363" spans="12:13">
      <c r="L8363">
        <v>11420</v>
      </c>
      <c r="M8363">
        <f t="shared" si="141"/>
        <v>420</v>
      </c>
    </row>
    <row r="8364" spans="12:13">
      <c r="L8364">
        <v>11396</v>
      </c>
      <c r="M8364">
        <f t="shared" si="141"/>
        <v>396</v>
      </c>
    </row>
    <row r="8365" spans="12:13">
      <c r="L8365">
        <v>11464</v>
      </c>
      <c r="M8365">
        <f t="shared" si="141"/>
        <v>464</v>
      </c>
    </row>
    <row r="8366" spans="12:13">
      <c r="L8366">
        <v>11380</v>
      </c>
      <c r="M8366">
        <f t="shared" si="141"/>
        <v>380</v>
      </c>
    </row>
    <row r="8367" spans="12:13">
      <c r="L8367">
        <v>11456</v>
      </c>
      <c r="M8367">
        <f t="shared" si="141"/>
        <v>456</v>
      </c>
    </row>
    <row r="8368" spans="12:13">
      <c r="L8368">
        <v>11352</v>
      </c>
      <c r="M8368">
        <f t="shared" si="141"/>
        <v>352</v>
      </c>
    </row>
    <row r="8369" spans="12:13">
      <c r="L8369">
        <v>11408</v>
      </c>
      <c r="M8369">
        <f t="shared" si="141"/>
        <v>408</v>
      </c>
    </row>
    <row r="8370" spans="12:13">
      <c r="L8370">
        <v>11384</v>
      </c>
      <c r="M8370">
        <f t="shared" si="141"/>
        <v>384</v>
      </c>
    </row>
    <row r="8371" spans="12:13">
      <c r="L8371">
        <v>11428</v>
      </c>
      <c r="M8371">
        <f t="shared" si="141"/>
        <v>428</v>
      </c>
    </row>
    <row r="8372" spans="12:13">
      <c r="L8372">
        <v>11420</v>
      </c>
      <c r="M8372">
        <f t="shared" si="141"/>
        <v>420</v>
      </c>
    </row>
    <row r="8373" spans="12:13">
      <c r="L8373">
        <v>11448</v>
      </c>
      <c r="M8373">
        <f t="shared" si="141"/>
        <v>448</v>
      </c>
    </row>
    <row r="8374" spans="12:13">
      <c r="L8374">
        <v>11376</v>
      </c>
      <c r="M8374">
        <f t="shared" si="141"/>
        <v>376</v>
      </c>
    </row>
    <row r="8375" spans="12:13">
      <c r="L8375">
        <v>11436</v>
      </c>
      <c r="M8375">
        <f t="shared" si="141"/>
        <v>436</v>
      </c>
    </row>
    <row r="8376" spans="12:13">
      <c r="L8376">
        <v>11352</v>
      </c>
      <c r="M8376">
        <f t="shared" si="141"/>
        <v>352</v>
      </c>
    </row>
    <row r="8377" spans="12:13">
      <c r="L8377">
        <v>11452</v>
      </c>
      <c r="M8377">
        <f t="shared" si="141"/>
        <v>452</v>
      </c>
    </row>
    <row r="8378" spans="12:13">
      <c r="L8378">
        <v>11408</v>
      </c>
      <c r="M8378">
        <f t="shared" si="141"/>
        <v>408</v>
      </c>
    </row>
    <row r="8379" spans="12:13">
      <c r="L8379">
        <v>11424</v>
      </c>
      <c r="M8379">
        <f t="shared" ref="M8379:M8442" si="142">L8379-11000</f>
        <v>424</v>
      </c>
    </row>
    <row r="8380" spans="12:13">
      <c r="L8380">
        <v>11364</v>
      </c>
      <c r="M8380">
        <f t="shared" si="142"/>
        <v>364</v>
      </c>
    </row>
    <row r="8381" spans="12:13">
      <c r="L8381">
        <v>11436</v>
      </c>
      <c r="M8381">
        <f t="shared" si="142"/>
        <v>436</v>
      </c>
    </row>
    <row r="8382" spans="12:13">
      <c r="L8382">
        <v>11412</v>
      </c>
      <c r="M8382">
        <f t="shared" si="142"/>
        <v>412</v>
      </c>
    </row>
    <row r="8383" spans="12:13">
      <c r="L8383">
        <v>11460</v>
      </c>
      <c r="M8383">
        <f t="shared" si="142"/>
        <v>460</v>
      </c>
    </row>
    <row r="8384" spans="12:13">
      <c r="L8384">
        <v>11372</v>
      </c>
      <c r="M8384">
        <f t="shared" si="142"/>
        <v>372</v>
      </c>
    </row>
    <row r="8385" spans="12:13">
      <c r="L8385">
        <v>11452</v>
      </c>
      <c r="M8385">
        <f t="shared" si="142"/>
        <v>452</v>
      </c>
    </row>
    <row r="8386" spans="12:13">
      <c r="L8386">
        <v>11364</v>
      </c>
      <c r="M8386">
        <f t="shared" si="142"/>
        <v>364</v>
      </c>
    </row>
    <row r="8387" spans="12:13">
      <c r="L8387">
        <v>11408</v>
      </c>
      <c r="M8387">
        <f t="shared" si="142"/>
        <v>408</v>
      </c>
    </row>
    <row r="8388" spans="12:13">
      <c r="L8388">
        <v>11400</v>
      </c>
      <c r="M8388">
        <f t="shared" si="142"/>
        <v>400</v>
      </c>
    </row>
    <row r="8389" spans="12:13">
      <c r="L8389">
        <v>11452</v>
      </c>
      <c r="M8389">
        <f t="shared" si="142"/>
        <v>452</v>
      </c>
    </row>
    <row r="8390" spans="12:13">
      <c r="L8390">
        <v>11392</v>
      </c>
      <c r="M8390">
        <f t="shared" si="142"/>
        <v>392</v>
      </c>
    </row>
    <row r="8391" spans="12:13">
      <c r="L8391">
        <v>11440</v>
      </c>
      <c r="M8391">
        <f t="shared" si="142"/>
        <v>440</v>
      </c>
    </row>
    <row r="8392" spans="12:13">
      <c r="L8392">
        <v>11408</v>
      </c>
      <c r="M8392">
        <f t="shared" si="142"/>
        <v>408</v>
      </c>
    </row>
    <row r="8393" spans="12:13">
      <c r="L8393">
        <v>11440</v>
      </c>
      <c r="M8393">
        <f t="shared" si="142"/>
        <v>440</v>
      </c>
    </row>
    <row r="8394" spans="12:13">
      <c r="L8394">
        <v>11420</v>
      </c>
      <c r="M8394">
        <f t="shared" si="142"/>
        <v>420</v>
      </c>
    </row>
    <row r="8395" spans="12:13">
      <c r="L8395">
        <v>11420</v>
      </c>
      <c r="M8395">
        <f t="shared" si="142"/>
        <v>420</v>
      </c>
    </row>
    <row r="8396" spans="12:13">
      <c r="L8396">
        <v>11376</v>
      </c>
      <c r="M8396">
        <f t="shared" si="142"/>
        <v>376</v>
      </c>
    </row>
    <row r="8397" spans="12:13">
      <c r="L8397">
        <v>11444</v>
      </c>
      <c r="M8397">
        <f t="shared" si="142"/>
        <v>444</v>
      </c>
    </row>
    <row r="8398" spans="12:13">
      <c r="L8398">
        <v>11380</v>
      </c>
      <c r="M8398">
        <f t="shared" si="142"/>
        <v>380</v>
      </c>
    </row>
    <row r="8399" spans="12:13">
      <c r="L8399">
        <v>11424</v>
      </c>
      <c r="M8399">
        <f t="shared" si="142"/>
        <v>424</v>
      </c>
    </row>
    <row r="8400" spans="12:13">
      <c r="L8400">
        <v>11372</v>
      </c>
      <c r="M8400">
        <f t="shared" si="142"/>
        <v>372</v>
      </c>
    </row>
    <row r="8401" spans="12:13">
      <c r="L8401">
        <v>11400</v>
      </c>
      <c r="M8401">
        <f t="shared" si="142"/>
        <v>400</v>
      </c>
    </row>
    <row r="8402" spans="12:13">
      <c r="L8402">
        <v>11396</v>
      </c>
      <c r="M8402">
        <f t="shared" si="142"/>
        <v>396</v>
      </c>
    </row>
    <row r="8403" spans="12:13">
      <c r="L8403">
        <v>11448</v>
      </c>
      <c r="M8403">
        <f t="shared" si="142"/>
        <v>448</v>
      </c>
    </row>
    <row r="8404" spans="12:13">
      <c r="L8404">
        <v>11408</v>
      </c>
      <c r="M8404">
        <f t="shared" si="142"/>
        <v>408</v>
      </c>
    </row>
    <row r="8405" spans="12:13">
      <c r="L8405">
        <v>11392</v>
      </c>
      <c r="M8405">
        <f t="shared" si="142"/>
        <v>392</v>
      </c>
    </row>
    <row r="8406" spans="12:13">
      <c r="L8406">
        <v>11420</v>
      </c>
      <c r="M8406">
        <f t="shared" si="142"/>
        <v>420</v>
      </c>
    </row>
    <row r="8407" spans="12:13">
      <c r="L8407">
        <v>11424</v>
      </c>
      <c r="M8407">
        <f t="shared" si="142"/>
        <v>424</v>
      </c>
    </row>
    <row r="8408" spans="12:13">
      <c r="L8408">
        <v>11392</v>
      </c>
      <c r="M8408">
        <f t="shared" si="142"/>
        <v>392</v>
      </c>
    </row>
    <row r="8409" spans="12:13">
      <c r="L8409">
        <v>11484</v>
      </c>
      <c r="M8409">
        <f t="shared" si="142"/>
        <v>484</v>
      </c>
    </row>
    <row r="8410" spans="12:13">
      <c r="L8410">
        <v>11368</v>
      </c>
      <c r="M8410">
        <f t="shared" si="142"/>
        <v>368</v>
      </c>
    </row>
    <row r="8411" spans="12:13">
      <c r="L8411">
        <v>11440</v>
      </c>
      <c r="M8411">
        <f t="shared" si="142"/>
        <v>440</v>
      </c>
    </row>
    <row r="8412" spans="12:13">
      <c r="L8412">
        <v>11372</v>
      </c>
      <c r="M8412">
        <f t="shared" si="142"/>
        <v>372</v>
      </c>
    </row>
    <row r="8413" spans="12:13">
      <c r="L8413">
        <v>11420</v>
      </c>
      <c r="M8413">
        <f t="shared" si="142"/>
        <v>420</v>
      </c>
    </row>
    <row r="8414" spans="12:13">
      <c r="L8414">
        <v>11412</v>
      </c>
      <c r="M8414">
        <f t="shared" si="142"/>
        <v>412</v>
      </c>
    </row>
    <row r="8415" spans="12:13">
      <c r="L8415">
        <v>11424</v>
      </c>
      <c r="M8415">
        <f t="shared" si="142"/>
        <v>424</v>
      </c>
    </row>
    <row r="8416" spans="12:13">
      <c r="L8416">
        <v>11384</v>
      </c>
      <c r="M8416">
        <f t="shared" si="142"/>
        <v>384</v>
      </c>
    </row>
    <row r="8417" spans="12:13">
      <c r="L8417">
        <v>11460</v>
      </c>
      <c r="M8417">
        <f t="shared" si="142"/>
        <v>460</v>
      </c>
    </row>
    <row r="8418" spans="12:13">
      <c r="L8418">
        <v>11404</v>
      </c>
      <c r="M8418">
        <f t="shared" si="142"/>
        <v>404</v>
      </c>
    </row>
    <row r="8419" spans="12:13">
      <c r="L8419">
        <v>11424</v>
      </c>
      <c r="M8419">
        <f t="shared" si="142"/>
        <v>424</v>
      </c>
    </row>
    <row r="8420" spans="12:13">
      <c r="L8420">
        <v>11424</v>
      </c>
      <c r="M8420">
        <f t="shared" si="142"/>
        <v>424</v>
      </c>
    </row>
    <row r="8421" spans="12:13">
      <c r="L8421">
        <v>11448</v>
      </c>
      <c r="M8421">
        <f t="shared" si="142"/>
        <v>448</v>
      </c>
    </row>
    <row r="8422" spans="12:13">
      <c r="L8422">
        <v>11316</v>
      </c>
      <c r="M8422">
        <f t="shared" si="142"/>
        <v>316</v>
      </c>
    </row>
    <row r="8423" spans="12:13">
      <c r="L8423">
        <v>11428</v>
      </c>
      <c r="M8423">
        <f t="shared" si="142"/>
        <v>428</v>
      </c>
    </row>
    <row r="8424" spans="12:13">
      <c r="L8424">
        <v>11356</v>
      </c>
      <c r="M8424">
        <f t="shared" si="142"/>
        <v>356</v>
      </c>
    </row>
    <row r="8425" spans="12:13">
      <c r="L8425">
        <v>11444</v>
      </c>
      <c r="M8425">
        <f t="shared" si="142"/>
        <v>444</v>
      </c>
    </row>
    <row r="8426" spans="12:13">
      <c r="L8426">
        <v>11400</v>
      </c>
      <c r="M8426">
        <f t="shared" si="142"/>
        <v>400</v>
      </c>
    </row>
    <row r="8427" spans="12:13">
      <c r="L8427">
        <v>11436</v>
      </c>
      <c r="M8427">
        <f t="shared" si="142"/>
        <v>436</v>
      </c>
    </row>
    <row r="8428" spans="12:13">
      <c r="L8428">
        <v>11424</v>
      </c>
      <c r="M8428">
        <f t="shared" si="142"/>
        <v>424</v>
      </c>
    </row>
    <row r="8429" spans="12:13">
      <c r="L8429">
        <v>11428</v>
      </c>
      <c r="M8429">
        <f t="shared" si="142"/>
        <v>428</v>
      </c>
    </row>
    <row r="8430" spans="12:13">
      <c r="L8430">
        <v>11396</v>
      </c>
      <c r="M8430">
        <f t="shared" si="142"/>
        <v>396</v>
      </c>
    </row>
    <row r="8431" spans="12:13">
      <c r="L8431">
        <v>11464</v>
      </c>
      <c r="M8431">
        <f t="shared" si="142"/>
        <v>464</v>
      </c>
    </row>
    <row r="8432" spans="12:13">
      <c r="L8432">
        <v>11348</v>
      </c>
      <c r="M8432">
        <f t="shared" si="142"/>
        <v>348</v>
      </c>
    </row>
    <row r="8433" spans="12:13">
      <c r="L8433">
        <v>11464</v>
      </c>
      <c r="M8433">
        <f t="shared" si="142"/>
        <v>464</v>
      </c>
    </row>
    <row r="8434" spans="12:13">
      <c r="L8434">
        <v>11384</v>
      </c>
      <c r="M8434">
        <f t="shared" si="142"/>
        <v>384</v>
      </c>
    </row>
    <row r="8435" spans="12:13">
      <c r="L8435">
        <v>11436</v>
      </c>
      <c r="M8435">
        <f t="shared" si="142"/>
        <v>436</v>
      </c>
    </row>
    <row r="8436" spans="12:13">
      <c r="L8436">
        <v>11376</v>
      </c>
      <c r="M8436">
        <f t="shared" si="142"/>
        <v>376</v>
      </c>
    </row>
    <row r="8437" spans="12:13">
      <c r="L8437">
        <v>11484</v>
      </c>
      <c r="M8437">
        <f t="shared" si="142"/>
        <v>484</v>
      </c>
    </row>
    <row r="8438" spans="12:13">
      <c r="L8438">
        <v>11356</v>
      </c>
      <c r="M8438">
        <f t="shared" si="142"/>
        <v>356</v>
      </c>
    </row>
    <row r="8439" spans="12:13">
      <c r="L8439">
        <v>11460</v>
      </c>
      <c r="M8439">
        <f t="shared" si="142"/>
        <v>460</v>
      </c>
    </row>
    <row r="8440" spans="12:13">
      <c r="L8440">
        <v>11412</v>
      </c>
      <c r="M8440">
        <f t="shared" si="142"/>
        <v>412</v>
      </c>
    </row>
    <row r="8441" spans="12:13">
      <c r="L8441">
        <v>11440</v>
      </c>
      <c r="M8441">
        <f t="shared" si="142"/>
        <v>440</v>
      </c>
    </row>
    <row r="8442" spans="12:13">
      <c r="L8442">
        <v>11376</v>
      </c>
      <c r="M8442">
        <f t="shared" si="142"/>
        <v>376</v>
      </c>
    </row>
    <row r="8443" spans="12:13">
      <c r="L8443">
        <v>11448</v>
      </c>
      <c r="M8443">
        <f t="shared" ref="M8443:M8506" si="143">L8443-11000</f>
        <v>448</v>
      </c>
    </row>
    <row r="8444" spans="12:13">
      <c r="L8444">
        <v>11372</v>
      </c>
      <c r="M8444">
        <f t="shared" si="143"/>
        <v>372</v>
      </c>
    </row>
    <row r="8445" spans="12:13">
      <c r="L8445">
        <v>11460</v>
      </c>
      <c r="M8445">
        <f t="shared" si="143"/>
        <v>460</v>
      </c>
    </row>
    <row r="8446" spans="12:13">
      <c r="L8446">
        <v>11392</v>
      </c>
      <c r="M8446">
        <f t="shared" si="143"/>
        <v>392</v>
      </c>
    </row>
    <row r="8447" spans="12:13">
      <c r="L8447">
        <v>11436</v>
      </c>
      <c r="M8447">
        <f t="shared" si="143"/>
        <v>436</v>
      </c>
    </row>
    <row r="8448" spans="12:13">
      <c r="L8448">
        <v>11372</v>
      </c>
      <c r="M8448">
        <f t="shared" si="143"/>
        <v>372</v>
      </c>
    </row>
    <row r="8449" spans="12:13">
      <c r="L8449">
        <v>11428</v>
      </c>
      <c r="M8449">
        <f t="shared" si="143"/>
        <v>428</v>
      </c>
    </row>
    <row r="8450" spans="12:13">
      <c r="L8450">
        <v>11408</v>
      </c>
      <c r="M8450">
        <f t="shared" si="143"/>
        <v>408</v>
      </c>
    </row>
    <row r="8451" spans="12:13">
      <c r="L8451">
        <v>11424</v>
      </c>
      <c r="M8451">
        <f t="shared" si="143"/>
        <v>424</v>
      </c>
    </row>
    <row r="8452" spans="12:13">
      <c r="L8452">
        <v>11392</v>
      </c>
      <c r="M8452">
        <f t="shared" si="143"/>
        <v>392</v>
      </c>
    </row>
    <row r="8453" spans="12:13">
      <c r="L8453">
        <v>11444</v>
      </c>
      <c r="M8453">
        <f t="shared" si="143"/>
        <v>444</v>
      </c>
    </row>
    <row r="8454" spans="12:13">
      <c r="L8454">
        <v>11400</v>
      </c>
      <c r="M8454">
        <f t="shared" si="143"/>
        <v>400</v>
      </c>
    </row>
    <row r="8455" spans="12:13">
      <c r="L8455">
        <v>11436</v>
      </c>
      <c r="M8455">
        <f t="shared" si="143"/>
        <v>436</v>
      </c>
    </row>
    <row r="8456" spans="12:13">
      <c r="L8456">
        <v>11396</v>
      </c>
      <c r="M8456">
        <f t="shared" si="143"/>
        <v>396</v>
      </c>
    </row>
    <row r="8457" spans="12:13">
      <c r="L8457">
        <v>11432</v>
      </c>
      <c r="M8457">
        <f t="shared" si="143"/>
        <v>432</v>
      </c>
    </row>
    <row r="8458" spans="12:13">
      <c r="L8458">
        <v>11388</v>
      </c>
      <c r="M8458">
        <f t="shared" si="143"/>
        <v>388</v>
      </c>
    </row>
    <row r="8459" spans="12:13">
      <c r="L8459">
        <v>11440</v>
      </c>
      <c r="M8459">
        <f t="shared" si="143"/>
        <v>440</v>
      </c>
    </row>
    <row r="8460" spans="12:13">
      <c r="L8460">
        <v>11416</v>
      </c>
      <c r="M8460">
        <f t="shared" si="143"/>
        <v>416</v>
      </c>
    </row>
    <row r="8461" spans="12:13">
      <c r="L8461">
        <v>11420</v>
      </c>
      <c r="M8461">
        <f t="shared" si="143"/>
        <v>420</v>
      </c>
    </row>
    <row r="8462" spans="12:13">
      <c r="L8462">
        <v>11396</v>
      </c>
      <c r="M8462">
        <f t="shared" si="143"/>
        <v>396</v>
      </c>
    </row>
    <row r="8463" spans="12:13">
      <c r="L8463">
        <v>11464</v>
      </c>
      <c r="M8463">
        <f t="shared" si="143"/>
        <v>464</v>
      </c>
    </row>
    <row r="8464" spans="12:13">
      <c r="L8464">
        <v>11392</v>
      </c>
      <c r="M8464">
        <f t="shared" si="143"/>
        <v>392</v>
      </c>
    </row>
    <row r="8465" spans="12:13">
      <c r="L8465">
        <v>11428</v>
      </c>
      <c r="M8465">
        <f t="shared" si="143"/>
        <v>428</v>
      </c>
    </row>
    <row r="8466" spans="12:13">
      <c r="L8466">
        <v>11396</v>
      </c>
      <c r="M8466">
        <f t="shared" si="143"/>
        <v>396</v>
      </c>
    </row>
    <row r="8467" spans="12:13">
      <c r="L8467">
        <v>11468</v>
      </c>
      <c r="M8467">
        <f t="shared" si="143"/>
        <v>468</v>
      </c>
    </row>
    <row r="8468" spans="12:13">
      <c r="L8468">
        <v>11404</v>
      </c>
      <c r="M8468">
        <f t="shared" si="143"/>
        <v>404</v>
      </c>
    </row>
    <row r="8469" spans="12:13">
      <c r="L8469">
        <v>11476</v>
      </c>
      <c r="M8469">
        <f t="shared" si="143"/>
        <v>476</v>
      </c>
    </row>
    <row r="8470" spans="12:13">
      <c r="L8470">
        <v>11388</v>
      </c>
      <c r="M8470">
        <f t="shared" si="143"/>
        <v>388</v>
      </c>
    </row>
    <row r="8471" spans="12:13">
      <c r="L8471">
        <v>11452</v>
      </c>
      <c r="M8471">
        <f t="shared" si="143"/>
        <v>452</v>
      </c>
    </row>
    <row r="8472" spans="12:13">
      <c r="L8472">
        <v>11368</v>
      </c>
      <c r="M8472">
        <f t="shared" si="143"/>
        <v>368</v>
      </c>
    </row>
    <row r="8473" spans="12:13">
      <c r="L8473">
        <v>11452</v>
      </c>
      <c r="M8473">
        <f t="shared" si="143"/>
        <v>452</v>
      </c>
    </row>
    <row r="8474" spans="12:13">
      <c r="L8474">
        <v>11372</v>
      </c>
      <c r="M8474">
        <f t="shared" si="143"/>
        <v>372</v>
      </c>
    </row>
    <row r="8475" spans="12:13">
      <c r="L8475">
        <v>11432</v>
      </c>
      <c r="M8475">
        <f t="shared" si="143"/>
        <v>432</v>
      </c>
    </row>
    <row r="8476" spans="12:13">
      <c r="L8476">
        <v>11392</v>
      </c>
      <c r="M8476">
        <f t="shared" si="143"/>
        <v>392</v>
      </c>
    </row>
    <row r="8477" spans="12:13">
      <c r="L8477">
        <v>11476</v>
      </c>
      <c r="M8477">
        <f t="shared" si="143"/>
        <v>476</v>
      </c>
    </row>
    <row r="8478" spans="12:13">
      <c r="L8478">
        <v>11388</v>
      </c>
      <c r="M8478">
        <f t="shared" si="143"/>
        <v>388</v>
      </c>
    </row>
    <row r="8479" spans="12:13">
      <c r="L8479">
        <v>11452</v>
      </c>
      <c r="M8479">
        <f t="shared" si="143"/>
        <v>452</v>
      </c>
    </row>
    <row r="8480" spans="12:13">
      <c r="L8480">
        <v>11396</v>
      </c>
      <c r="M8480">
        <f t="shared" si="143"/>
        <v>396</v>
      </c>
    </row>
    <row r="8481" spans="12:13">
      <c r="L8481">
        <v>11440</v>
      </c>
      <c r="M8481">
        <f t="shared" si="143"/>
        <v>440</v>
      </c>
    </row>
    <row r="8482" spans="12:13">
      <c r="L8482">
        <v>11396</v>
      </c>
      <c r="M8482">
        <f t="shared" si="143"/>
        <v>396</v>
      </c>
    </row>
    <row r="8483" spans="12:13">
      <c r="L8483">
        <v>11444</v>
      </c>
      <c r="M8483">
        <f t="shared" si="143"/>
        <v>444</v>
      </c>
    </row>
    <row r="8484" spans="12:13">
      <c r="L8484">
        <v>11428</v>
      </c>
      <c r="M8484">
        <f t="shared" si="143"/>
        <v>428</v>
      </c>
    </row>
    <row r="8485" spans="12:13">
      <c r="L8485">
        <v>11448</v>
      </c>
      <c r="M8485">
        <f t="shared" si="143"/>
        <v>448</v>
      </c>
    </row>
    <row r="8486" spans="12:13">
      <c r="L8486">
        <v>11396</v>
      </c>
      <c r="M8486">
        <f t="shared" si="143"/>
        <v>396</v>
      </c>
    </row>
    <row r="8487" spans="12:13">
      <c r="L8487">
        <v>11436</v>
      </c>
      <c r="M8487">
        <f t="shared" si="143"/>
        <v>436</v>
      </c>
    </row>
    <row r="8488" spans="12:13">
      <c r="L8488">
        <v>11396</v>
      </c>
      <c r="M8488">
        <f t="shared" si="143"/>
        <v>396</v>
      </c>
    </row>
    <row r="8489" spans="12:13">
      <c r="L8489">
        <v>11480</v>
      </c>
      <c r="M8489">
        <f t="shared" si="143"/>
        <v>480</v>
      </c>
    </row>
    <row r="8490" spans="12:13">
      <c r="L8490">
        <v>11392</v>
      </c>
      <c r="M8490">
        <f t="shared" si="143"/>
        <v>392</v>
      </c>
    </row>
    <row r="8491" spans="12:13">
      <c r="L8491">
        <v>11444</v>
      </c>
      <c r="M8491">
        <f t="shared" si="143"/>
        <v>444</v>
      </c>
    </row>
    <row r="8492" spans="12:13">
      <c r="L8492">
        <v>11420</v>
      </c>
      <c r="M8492">
        <f t="shared" si="143"/>
        <v>420</v>
      </c>
    </row>
    <row r="8493" spans="12:13">
      <c r="L8493">
        <v>11440</v>
      </c>
      <c r="M8493">
        <f t="shared" si="143"/>
        <v>440</v>
      </c>
    </row>
    <row r="8494" spans="12:13">
      <c r="L8494">
        <v>11376</v>
      </c>
      <c r="M8494">
        <f t="shared" si="143"/>
        <v>376</v>
      </c>
    </row>
    <row r="8495" spans="12:13">
      <c r="L8495">
        <v>11452</v>
      </c>
      <c r="M8495">
        <f t="shared" si="143"/>
        <v>452</v>
      </c>
    </row>
    <row r="8496" spans="12:13">
      <c r="L8496">
        <v>11400</v>
      </c>
      <c r="M8496">
        <f t="shared" si="143"/>
        <v>400</v>
      </c>
    </row>
    <row r="8497" spans="12:13">
      <c r="L8497">
        <v>11452</v>
      </c>
      <c r="M8497">
        <f t="shared" si="143"/>
        <v>452</v>
      </c>
    </row>
    <row r="8498" spans="12:13">
      <c r="L8498">
        <v>11380</v>
      </c>
      <c r="M8498">
        <f t="shared" si="143"/>
        <v>380</v>
      </c>
    </row>
    <row r="8499" spans="12:13">
      <c r="L8499">
        <v>11432</v>
      </c>
      <c r="M8499">
        <f t="shared" si="143"/>
        <v>432</v>
      </c>
    </row>
    <row r="8500" spans="12:13">
      <c r="L8500">
        <v>11380</v>
      </c>
      <c r="M8500">
        <f t="shared" si="143"/>
        <v>380</v>
      </c>
    </row>
    <row r="8501" spans="12:13">
      <c r="L8501">
        <v>11452</v>
      </c>
      <c r="M8501">
        <f t="shared" si="143"/>
        <v>452</v>
      </c>
    </row>
    <row r="8502" spans="12:13">
      <c r="L8502">
        <v>11392</v>
      </c>
      <c r="M8502">
        <f t="shared" si="143"/>
        <v>392</v>
      </c>
    </row>
    <row r="8503" spans="12:13">
      <c r="L8503">
        <v>11432</v>
      </c>
      <c r="M8503">
        <f t="shared" si="143"/>
        <v>432</v>
      </c>
    </row>
    <row r="8504" spans="12:13">
      <c r="L8504">
        <v>11396</v>
      </c>
      <c r="M8504">
        <f t="shared" si="143"/>
        <v>396</v>
      </c>
    </row>
    <row r="8505" spans="12:13">
      <c r="L8505">
        <v>11448</v>
      </c>
      <c r="M8505">
        <f t="shared" si="143"/>
        <v>448</v>
      </c>
    </row>
    <row r="8506" spans="12:13">
      <c r="L8506">
        <v>11376</v>
      </c>
      <c r="M8506">
        <f t="shared" si="143"/>
        <v>376</v>
      </c>
    </row>
    <row r="8507" spans="12:13">
      <c r="L8507">
        <v>11444</v>
      </c>
      <c r="M8507">
        <f t="shared" ref="M8507:M8570" si="144">L8507-11000</f>
        <v>444</v>
      </c>
    </row>
    <row r="8508" spans="12:13">
      <c r="L8508">
        <v>11376</v>
      </c>
      <c r="M8508">
        <f t="shared" si="144"/>
        <v>376</v>
      </c>
    </row>
    <row r="8509" spans="12:13">
      <c r="L8509">
        <v>11424</v>
      </c>
      <c r="M8509">
        <f t="shared" si="144"/>
        <v>424</v>
      </c>
    </row>
    <row r="8510" spans="12:13">
      <c r="L8510">
        <v>11388</v>
      </c>
      <c r="M8510">
        <f t="shared" si="144"/>
        <v>388</v>
      </c>
    </row>
    <row r="8511" spans="12:13">
      <c r="L8511">
        <v>11460</v>
      </c>
      <c r="M8511">
        <f t="shared" si="144"/>
        <v>460</v>
      </c>
    </row>
    <row r="8512" spans="12:13">
      <c r="L8512">
        <v>11368</v>
      </c>
      <c r="M8512">
        <f t="shared" si="144"/>
        <v>368</v>
      </c>
    </row>
    <row r="8513" spans="12:13">
      <c r="L8513">
        <v>11436</v>
      </c>
      <c r="M8513">
        <f t="shared" si="144"/>
        <v>436</v>
      </c>
    </row>
    <row r="8514" spans="12:13">
      <c r="L8514">
        <v>11416</v>
      </c>
      <c r="M8514">
        <f t="shared" si="144"/>
        <v>416</v>
      </c>
    </row>
    <row r="8515" spans="12:13">
      <c r="L8515">
        <v>11472</v>
      </c>
      <c r="M8515">
        <f t="shared" si="144"/>
        <v>472</v>
      </c>
    </row>
    <row r="8516" spans="12:13">
      <c r="L8516">
        <v>11380</v>
      </c>
      <c r="M8516">
        <f t="shared" si="144"/>
        <v>380</v>
      </c>
    </row>
    <row r="8517" spans="12:13">
      <c r="L8517">
        <v>11456</v>
      </c>
      <c r="M8517">
        <f t="shared" si="144"/>
        <v>456</v>
      </c>
    </row>
    <row r="8518" spans="12:13">
      <c r="L8518">
        <v>11364</v>
      </c>
      <c r="M8518">
        <f t="shared" si="144"/>
        <v>364</v>
      </c>
    </row>
    <row r="8519" spans="12:13">
      <c r="L8519">
        <v>11468</v>
      </c>
      <c r="M8519">
        <f t="shared" si="144"/>
        <v>468</v>
      </c>
    </row>
    <row r="8520" spans="12:13">
      <c r="L8520">
        <v>11388</v>
      </c>
      <c r="M8520">
        <f t="shared" si="144"/>
        <v>388</v>
      </c>
    </row>
    <row r="8521" spans="12:13">
      <c r="L8521">
        <v>11428</v>
      </c>
      <c r="M8521">
        <f t="shared" si="144"/>
        <v>428</v>
      </c>
    </row>
    <row r="8522" spans="12:13">
      <c r="L8522">
        <v>11404</v>
      </c>
      <c r="M8522">
        <f t="shared" si="144"/>
        <v>404</v>
      </c>
    </row>
    <row r="8523" spans="12:13">
      <c r="L8523">
        <v>11444</v>
      </c>
      <c r="M8523">
        <f t="shared" si="144"/>
        <v>444</v>
      </c>
    </row>
    <row r="8524" spans="12:13">
      <c r="L8524">
        <v>11400</v>
      </c>
      <c r="M8524">
        <f t="shared" si="144"/>
        <v>400</v>
      </c>
    </row>
    <row r="8525" spans="12:13">
      <c r="L8525">
        <v>11444</v>
      </c>
      <c r="M8525">
        <f t="shared" si="144"/>
        <v>444</v>
      </c>
    </row>
    <row r="8526" spans="12:13">
      <c r="L8526">
        <v>11420</v>
      </c>
      <c r="M8526">
        <f t="shared" si="144"/>
        <v>420</v>
      </c>
    </row>
    <row r="8527" spans="12:13">
      <c r="L8527">
        <v>11408</v>
      </c>
      <c r="M8527">
        <f t="shared" si="144"/>
        <v>408</v>
      </c>
    </row>
    <row r="8528" spans="12:13">
      <c r="L8528">
        <v>11408</v>
      </c>
      <c r="M8528">
        <f t="shared" si="144"/>
        <v>408</v>
      </c>
    </row>
    <row r="8529" spans="12:13">
      <c r="L8529">
        <v>11472</v>
      </c>
      <c r="M8529">
        <f t="shared" si="144"/>
        <v>472</v>
      </c>
    </row>
    <row r="8530" spans="12:13">
      <c r="L8530">
        <v>11400</v>
      </c>
      <c r="M8530">
        <f t="shared" si="144"/>
        <v>400</v>
      </c>
    </row>
    <row r="8531" spans="12:13">
      <c r="L8531">
        <v>11432</v>
      </c>
      <c r="M8531">
        <f t="shared" si="144"/>
        <v>432</v>
      </c>
    </row>
    <row r="8532" spans="12:13">
      <c r="L8532">
        <v>11392</v>
      </c>
      <c r="M8532">
        <f t="shared" si="144"/>
        <v>392</v>
      </c>
    </row>
    <row r="8533" spans="12:13">
      <c r="L8533">
        <v>11500</v>
      </c>
      <c r="M8533">
        <f t="shared" si="144"/>
        <v>500</v>
      </c>
    </row>
    <row r="8534" spans="12:13">
      <c r="L8534">
        <v>11372</v>
      </c>
      <c r="M8534">
        <f t="shared" si="144"/>
        <v>372</v>
      </c>
    </row>
    <row r="8535" spans="12:13">
      <c r="L8535">
        <v>11456</v>
      </c>
      <c r="M8535">
        <f t="shared" si="144"/>
        <v>456</v>
      </c>
    </row>
    <row r="8536" spans="12:13">
      <c r="L8536">
        <v>11404</v>
      </c>
      <c r="M8536">
        <f t="shared" si="144"/>
        <v>404</v>
      </c>
    </row>
    <row r="8537" spans="12:13">
      <c r="L8537">
        <v>11420</v>
      </c>
      <c r="M8537">
        <f t="shared" si="144"/>
        <v>420</v>
      </c>
    </row>
    <row r="8538" spans="12:13">
      <c r="L8538">
        <v>11424</v>
      </c>
      <c r="M8538">
        <f t="shared" si="144"/>
        <v>424</v>
      </c>
    </row>
    <row r="8539" spans="12:13">
      <c r="L8539">
        <v>11436</v>
      </c>
      <c r="M8539">
        <f t="shared" si="144"/>
        <v>436</v>
      </c>
    </row>
    <row r="8540" spans="12:13">
      <c r="L8540">
        <v>11360</v>
      </c>
      <c r="M8540">
        <f t="shared" si="144"/>
        <v>360</v>
      </c>
    </row>
    <row r="8541" spans="12:13">
      <c r="L8541">
        <v>11416</v>
      </c>
      <c r="M8541">
        <f t="shared" si="144"/>
        <v>416</v>
      </c>
    </row>
    <row r="8542" spans="12:13">
      <c r="L8542">
        <v>11408</v>
      </c>
      <c r="M8542">
        <f t="shared" si="144"/>
        <v>408</v>
      </c>
    </row>
    <row r="8543" spans="12:13">
      <c r="L8543">
        <v>11468</v>
      </c>
      <c r="M8543">
        <f t="shared" si="144"/>
        <v>468</v>
      </c>
    </row>
    <row r="8544" spans="12:13">
      <c r="L8544">
        <v>11356</v>
      </c>
      <c r="M8544">
        <f t="shared" si="144"/>
        <v>356</v>
      </c>
    </row>
    <row r="8545" spans="12:13">
      <c r="L8545">
        <v>11448</v>
      </c>
      <c r="M8545">
        <f t="shared" si="144"/>
        <v>448</v>
      </c>
    </row>
    <row r="8546" spans="12:13">
      <c r="L8546">
        <v>11388</v>
      </c>
      <c r="M8546">
        <f t="shared" si="144"/>
        <v>388</v>
      </c>
    </row>
    <row r="8547" spans="12:13">
      <c r="L8547" t="s">
        <v>749</v>
      </c>
      <c r="M8547" t="e">
        <f t="shared" si="144"/>
        <v>#VALUE!</v>
      </c>
    </row>
    <row r="8548" spans="12:13">
      <c r="M8548">
        <f t="shared" si="144"/>
        <v>-11000</v>
      </c>
    </row>
    <row r="8549" spans="12:13">
      <c r="L8549">
        <v>11440</v>
      </c>
      <c r="M8549">
        <f t="shared" si="144"/>
        <v>440</v>
      </c>
    </row>
    <row r="8550" spans="12:13">
      <c r="L8550">
        <v>11356</v>
      </c>
      <c r="M8550">
        <f t="shared" si="144"/>
        <v>356</v>
      </c>
    </row>
    <row r="8551" spans="12:13">
      <c r="L8551">
        <v>11444</v>
      </c>
      <c r="M8551">
        <f t="shared" si="144"/>
        <v>444</v>
      </c>
    </row>
    <row r="8552" spans="12:13">
      <c r="L8552">
        <v>11384</v>
      </c>
      <c r="M8552">
        <f t="shared" si="144"/>
        <v>384</v>
      </c>
    </row>
    <row r="8553" spans="12:13">
      <c r="L8553">
        <v>11432</v>
      </c>
      <c r="M8553">
        <f t="shared" si="144"/>
        <v>432</v>
      </c>
    </row>
    <row r="8554" spans="12:13">
      <c r="L8554">
        <v>11400</v>
      </c>
      <c r="M8554">
        <f t="shared" si="144"/>
        <v>400</v>
      </c>
    </row>
    <row r="8555" spans="12:13">
      <c r="L8555">
        <v>11432</v>
      </c>
      <c r="M8555">
        <f t="shared" si="144"/>
        <v>432</v>
      </c>
    </row>
    <row r="8556" spans="12:13">
      <c r="L8556">
        <v>11364</v>
      </c>
      <c r="M8556">
        <f t="shared" si="144"/>
        <v>364</v>
      </c>
    </row>
    <row r="8557" spans="12:13">
      <c r="L8557">
        <v>11420</v>
      </c>
      <c r="M8557">
        <f t="shared" si="144"/>
        <v>420</v>
      </c>
    </row>
    <row r="8558" spans="12:13">
      <c r="L8558">
        <v>11360</v>
      </c>
      <c r="M8558">
        <f t="shared" si="144"/>
        <v>360</v>
      </c>
    </row>
    <row r="8559" spans="12:13">
      <c r="L8559">
        <v>11416</v>
      </c>
      <c r="M8559">
        <f t="shared" si="144"/>
        <v>416</v>
      </c>
    </row>
    <row r="8560" spans="12:13">
      <c r="L8560">
        <v>11364</v>
      </c>
      <c r="M8560">
        <f t="shared" si="144"/>
        <v>364</v>
      </c>
    </row>
    <row r="8561" spans="12:13">
      <c r="L8561">
        <v>11424</v>
      </c>
      <c r="M8561">
        <f t="shared" si="144"/>
        <v>424</v>
      </c>
    </row>
    <row r="8562" spans="12:13">
      <c r="L8562">
        <v>11376</v>
      </c>
      <c r="M8562">
        <f t="shared" si="144"/>
        <v>376</v>
      </c>
    </row>
    <row r="8563" spans="12:13">
      <c r="L8563">
        <v>11424</v>
      </c>
      <c r="M8563">
        <f t="shared" si="144"/>
        <v>424</v>
      </c>
    </row>
    <row r="8564" spans="12:13">
      <c r="L8564">
        <v>11332</v>
      </c>
      <c r="M8564">
        <f t="shared" si="144"/>
        <v>332</v>
      </c>
    </row>
    <row r="8565" spans="12:13">
      <c r="L8565">
        <v>11412</v>
      </c>
      <c r="M8565">
        <f t="shared" si="144"/>
        <v>412</v>
      </c>
    </row>
    <row r="8566" spans="12:13">
      <c r="L8566">
        <v>11396</v>
      </c>
      <c r="M8566">
        <f t="shared" si="144"/>
        <v>396</v>
      </c>
    </row>
    <row r="8567" spans="12:13">
      <c r="L8567">
        <v>11428</v>
      </c>
      <c r="M8567">
        <f t="shared" si="144"/>
        <v>428</v>
      </c>
    </row>
    <row r="8568" spans="12:13">
      <c r="L8568">
        <v>11332</v>
      </c>
      <c r="M8568">
        <f t="shared" si="144"/>
        <v>332</v>
      </c>
    </row>
    <row r="8569" spans="12:13">
      <c r="L8569">
        <v>11456</v>
      </c>
      <c r="M8569">
        <f t="shared" si="144"/>
        <v>456</v>
      </c>
    </row>
    <row r="8570" spans="12:13">
      <c r="L8570">
        <v>11356</v>
      </c>
      <c r="M8570">
        <f t="shared" si="144"/>
        <v>356</v>
      </c>
    </row>
    <row r="8571" spans="12:13">
      <c r="L8571">
        <v>11408</v>
      </c>
      <c r="M8571">
        <f t="shared" ref="M8571:M8634" si="145">L8571-11000</f>
        <v>408</v>
      </c>
    </row>
    <row r="8572" spans="12:13">
      <c r="L8572">
        <v>11392</v>
      </c>
      <c r="M8572">
        <f t="shared" si="145"/>
        <v>392</v>
      </c>
    </row>
    <row r="8573" spans="12:13">
      <c r="L8573">
        <v>11416</v>
      </c>
      <c r="M8573">
        <f t="shared" si="145"/>
        <v>416</v>
      </c>
    </row>
    <row r="8574" spans="12:13">
      <c r="L8574">
        <v>11376</v>
      </c>
      <c r="M8574">
        <f t="shared" si="145"/>
        <v>376</v>
      </c>
    </row>
    <row r="8575" spans="12:13">
      <c r="L8575">
        <v>11420</v>
      </c>
      <c r="M8575">
        <f t="shared" si="145"/>
        <v>420</v>
      </c>
    </row>
    <row r="8576" spans="12:13">
      <c r="L8576">
        <v>11368</v>
      </c>
      <c r="M8576">
        <f t="shared" si="145"/>
        <v>368</v>
      </c>
    </row>
    <row r="8577" spans="12:13">
      <c r="L8577">
        <v>11424</v>
      </c>
      <c r="M8577">
        <f t="shared" si="145"/>
        <v>424</v>
      </c>
    </row>
    <row r="8578" spans="12:13">
      <c r="L8578">
        <v>11372</v>
      </c>
      <c r="M8578">
        <f t="shared" si="145"/>
        <v>372</v>
      </c>
    </row>
    <row r="8579" spans="12:13">
      <c r="L8579">
        <v>11380</v>
      </c>
      <c r="M8579">
        <f t="shared" si="145"/>
        <v>380</v>
      </c>
    </row>
    <row r="8580" spans="12:13">
      <c r="L8580">
        <v>11372</v>
      </c>
      <c r="M8580">
        <f t="shared" si="145"/>
        <v>372</v>
      </c>
    </row>
    <row r="8581" spans="12:13">
      <c r="L8581">
        <v>11432</v>
      </c>
      <c r="M8581">
        <f t="shared" si="145"/>
        <v>432</v>
      </c>
    </row>
    <row r="8582" spans="12:13">
      <c r="L8582">
        <v>11384</v>
      </c>
      <c r="M8582">
        <f t="shared" si="145"/>
        <v>384</v>
      </c>
    </row>
    <row r="8583" spans="12:13">
      <c r="L8583">
        <v>11448</v>
      </c>
      <c r="M8583">
        <f t="shared" si="145"/>
        <v>448</v>
      </c>
    </row>
    <row r="8584" spans="12:13">
      <c r="L8584">
        <v>11384</v>
      </c>
      <c r="M8584">
        <f t="shared" si="145"/>
        <v>384</v>
      </c>
    </row>
    <row r="8585" spans="12:13">
      <c r="L8585">
        <v>11424</v>
      </c>
      <c r="M8585">
        <f t="shared" si="145"/>
        <v>424</v>
      </c>
    </row>
    <row r="8586" spans="12:13">
      <c r="L8586">
        <v>11392</v>
      </c>
      <c r="M8586">
        <f t="shared" si="145"/>
        <v>392</v>
      </c>
    </row>
    <row r="8587" spans="12:13">
      <c r="L8587">
        <v>11468</v>
      </c>
      <c r="M8587">
        <f t="shared" si="145"/>
        <v>468</v>
      </c>
    </row>
    <row r="8588" spans="12:13">
      <c r="L8588">
        <v>11384</v>
      </c>
      <c r="M8588">
        <f t="shared" si="145"/>
        <v>384</v>
      </c>
    </row>
    <row r="8589" spans="12:13">
      <c r="L8589">
        <v>11452</v>
      </c>
      <c r="M8589">
        <f t="shared" si="145"/>
        <v>452</v>
      </c>
    </row>
    <row r="8590" spans="12:13">
      <c r="L8590">
        <v>11356</v>
      </c>
      <c r="M8590">
        <f t="shared" si="145"/>
        <v>356</v>
      </c>
    </row>
    <row r="8591" spans="12:13">
      <c r="L8591">
        <v>11392</v>
      </c>
      <c r="M8591">
        <f t="shared" si="145"/>
        <v>392</v>
      </c>
    </row>
    <row r="8592" spans="12:13">
      <c r="L8592">
        <v>11380</v>
      </c>
      <c r="M8592">
        <f t="shared" si="145"/>
        <v>380</v>
      </c>
    </row>
    <row r="8593" spans="12:13">
      <c r="L8593">
        <v>11404</v>
      </c>
      <c r="M8593">
        <f t="shared" si="145"/>
        <v>404</v>
      </c>
    </row>
    <row r="8594" spans="12:13">
      <c r="L8594">
        <v>11408</v>
      </c>
      <c r="M8594">
        <f t="shared" si="145"/>
        <v>408</v>
      </c>
    </row>
    <row r="8595" spans="12:13">
      <c r="L8595">
        <v>11420</v>
      </c>
      <c r="M8595">
        <f t="shared" si="145"/>
        <v>420</v>
      </c>
    </row>
    <row r="8596" spans="12:13">
      <c r="L8596">
        <v>11384</v>
      </c>
      <c r="M8596">
        <f t="shared" si="145"/>
        <v>384</v>
      </c>
    </row>
    <row r="8597" spans="12:13">
      <c r="L8597">
        <v>11428</v>
      </c>
      <c r="M8597">
        <f t="shared" si="145"/>
        <v>428</v>
      </c>
    </row>
    <row r="8598" spans="12:13">
      <c r="L8598">
        <v>11344</v>
      </c>
      <c r="M8598">
        <f t="shared" si="145"/>
        <v>344</v>
      </c>
    </row>
    <row r="8599" spans="12:13">
      <c r="L8599">
        <v>11456</v>
      </c>
      <c r="M8599">
        <f t="shared" si="145"/>
        <v>456</v>
      </c>
    </row>
    <row r="8600" spans="12:13">
      <c r="L8600">
        <v>11372</v>
      </c>
      <c r="M8600">
        <f t="shared" si="145"/>
        <v>372</v>
      </c>
    </row>
    <row r="8601" spans="12:13">
      <c r="L8601">
        <v>11488</v>
      </c>
      <c r="M8601">
        <f t="shared" si="145"/>
        <v>488</v>
      </c>
    </row>
    <row r="8602" spans="12:13">
      <c r="L8602">
        <v>11376</v>
      </c>
      <c r="M8602">
        <f t="shared" si="145"/>
        <v>376</v>
      </c>
    </row>
    <row r="8603" spans="12:13">
      <c r="L8603">
        <v>11408</v>
      </c>
      <c r="M8603">
        <f t="shared" si="145"/>
        <v>408</v>
      </c>
    </row>
    <row r="8604" spans="12:13">
      <c r="L8604">
        <v>11384</v>
      </c>
      <c r="M8604">
        <f t="shared" si="145"/>
        <v>384</v>
      </c>
    </row>
    <row r="8605" spans="12:13">
      <c r="L8605">
        <v>11440</v>
      </c>
      <c r="M8605">
        <f t="shared" si="145"/>
        <v>440</v>
      </c>
    </row>
    <row r="8606" spans="12:13">
      <c r="L8606">
        <v>11332</v>
      </c>
      <c r="M8606">
        <f t="shared" si="145"/>
        <v>332</v>
      </c>
    </row>
    <row r="8607" spans="12:13">
      <c r="L8607">
        <v>11448</v>
      </c>
      <c r="M8607">
        <f t="shared" si="145"/>
        <v>448</v>
      </c>
    </row>
    <row r="8608" spans="12:13">
      <c r="L8608">
        <v>11364</v>
      </c>
      <c r="M8608">
        <f t="shared" si="145"/>
        <v>364</v>
      </c>
    </row>
    <row r="8609" spans="12:13">
      <c r="L8609">
        <v>11472</v>
      </c>
      <c r="M8609">
        <f t="shared" si="145"/>
        <v>472</v>
      </c>
    </row>
    <row r="8610" spans="12:13">
      <c r="L8610">
        <v>11356</v>
      </c>
      <c r="M8610">
        <f t="shared" si="145"/>
        <v>356</v>
      </c>
    </row>
    <row r="8611" spans="12:13">
      <c r="L8611">
        <v>11408</v>
      </c>
      <c r="M8611">
        <f t="shared" si="145"/>
        <v>408</v>
      </c>
    </row>
    <row r="8612" spans="12:13">
      <c r="L8612">
        <v>11400</v>
      </c>
      <c r="M8612">
        <f t="shared" si="145"/>
        <v>400</v>
      </c>
    </row>
    <row r="8613" spans="12:13">
      <c r="L8613">
        <v>11440</v>
      </c>
      <c r="M8613">
        <f t="shared" si="145"/>
        <v>440</v>
      </c>
    </row>
    <row r="8614" spans="12:13">
      <c r="L8614">
        <v>11400</v>
      </c>
      <c r="M8614">
        <f t="shared" si="145"/>
        <v>400</v>
      </c>
    </row>
    <row r="8615" spans="12:13">
      <c r="L8615">
        <v>11452</v>
      </c>
      <c r="M8615">
        <f t="shared" si="145"/>
        <v>452</v>
      </c>
    </row>
    <row r="8616" spans="12:13">
      <c r="L8616">
        <v>11352</v>
      </c>
      <c r="M8616">
        <f t="shared" si="145"/>
        <v>352</v>
      </c>
    </row>
    <row r="8617" spans="12:13">
      <c r="L8617">
        <v>11404</v>
      </c>
      <c r="M8617">
        <f t="shared" si="145"/>
        <v>404</v>
      </c>
    </row>
    <row r="8618" spans="12:13">
      <c r="L8618">
        <v>11384</v>
      </c>
      <c r="M8618">
        <f t="shared" si="145"/>
        <v>384</v>
      </c>
    </row>
    <row r="8619" spans="12:13">
      <c r="L8619">
        <v>11424</v>
      </c>
      <c r="M8619">
        <f t="shared" si="145"/>
        <v>424</v>
      </c>
    </row>
    <row r="8620" spans="12:13">
      <c r="L8620">
        <v>11404</v>
      </c>
      <c r="M8620">
        <f t="shared" si="145"/>
        <v>404</v>
      </c>
    </row>
    <row r="8621" spans="12:13">
      <c r="L8621">
        <v>11456</v>
      </c>
      <c r="M8621">
        <f t="shared" si="145"/>
        <v>456</v>
      </c>
    </row>
    <row r="8622" spans="12:13">
      <c r="L8622">
        <v>11392</v>
      </c>
      <c r="M8622">
        <f t="shared" si="145"/>
        <v>392</v>
      </c>
    </row>
    <row r="8623" spans="12:13">
      <c r="L8623">
        <v>11472</v>
      </c>
      <c r="M8623">
        <f t="shared" si="145"/>
        <v>472</v>
      </c>
    </row>
    <row r="8624" spans="12:13">
      <c r="L8624">
        <v>11332</v>
      </c>
      <c r="M8624">
        <f t="shared" si="145"/>
        <v>332</v>
      </c>
    </row>
    <row r="8625" spans="12:13">
      <c r="L8625">
        <v>11472</v>
      </c>
      <c r="M8625">
        <f t="shared" si="145"/>
        <v>472</v>
      </c>
    </row>
    <row r="8626" spans="12:13">
      <c r="L8626">
        <v>11392</v>
      </c>
      <c r="M8626">
        <f t="shared" si="145"/>
        <v>392</v>
      </c>
    </row>
    <row r="8627" spans="12:13">
      <c r="L8627">
        <v>11448</v>
      </c>
      <c r="M8627">
        <f t="shared" si="145"/>
        <v>448</v>
      </c>
    </row>
    <row r="8628" spans="12:13">
      <c r="L8628">
        <v>11392</v>
      </c>
      <c r="M8628">
        <f t="shared" si="145"/>
        <v>392</v>
      </c>
    </row>
    <row r="8629" spans="12:13">
      <c r="L8629">
        <v>11416</v>
      </c>
      <c r="M8629">
        <f t="shared" si="145"/>
        <v>416</v>
      </c>
    </row>
    <row r="8630" spans="12:13">
      <c r="L8630">
        <v>11396</v>
      </c>
      <c r="M8630">
        <f t="shared" si="145"/>
        <v>396</v>
      </c>
    </row>
    <row r="8631" spans="12:13">
      <c r="L8631">
        <v>11448</v>
      </c>
      <c r="M8631">
        <f t="shared" si="145"/>
        <v>448</v>
      </c>
    </row>
    <row r="8632" spans="12:13">
      <c r="L8632">
        <v>11404</v>
      </c>
      <c r="M8632">
        <f t="shared" si="145"/>
        <v>404</v>
      </c>
    </row>
    <row r="8633" spans="12:13">
      <c r="L8633">
        <v>11420</v>
      </c>
      <c r="M8633">
        <f t="shared" si="145"/>
        <v>420</v>
      </c>
    </row>
    <row r="8634" spans="12:13">
      <c r="L8634">
        <v>11332</v>
      </c>
      <c r="M8634">
        <f t="shared" si="145"/>
        <v>332</v>
      </c>
    </row>
    <row r="8635" spans="12:13">
      <c r="L8635">
        <v>11440</v>
      </c>
      <c r="M8635">
        <f t="shared" ref="M8635:M8698" si="146">L8635-11000</f>
        <v>440</v>
      </c>
    </row>
    <row r="8636" spans="12:13">
      <c r="L8636">
        <v>11336</v>
      </c>
      <c r="M8636">
        <f t="shared" si="146"/>
        <v>336</v>
      </c>
    </row>
    <row r="8637" spans="12:13">
      <c r="L8637">
        <v>11440</v>
      </c>
      <c r="M8637">
        <f t="shared" si="146"/>
        <v>440</v>
      </c>
    </row>
    <row r="8638" spans="12:13">
      <c r="L8638">
        <v>11392</v>
      </c>
      <c r="M8638">
        <f t="shared" si="146"/>
        <v>392</v>
      </c>
    </row>
    <row r="8639" spans="12:13">
      <c r="L8639">
        <v>11460</v>
      </c>
      <c r="M8639">
        <f t="shared" si="146"/>
        <v>460</v>
      </c>
    </row>
    <row r="8640" spans="12:13">
      <c r="L8640">
        <v>11392</v>
      </c>
      <c r="M8640">
        <f t="shared" si="146"/>
        <v>392</v>
      </c>
    </row>
    <row r="8641" spans="12:13">
      <c r="L8641">
        <v>11468</v>
      </c>
      <c r="M8641">
        <f t="shared" si="146"/>
        <v>468</v>
      </c>
    </row>
    <row r="8642" spans="12:13">
      <c r="L8642">
        <v>11428</v>
      </c>
      <c r="M8642">
        <f t="shared" si="146"/>
        <v>428</v>
      </c>
    </row>
    <row r="8643" spans="12:13">
      <c r="L8643">
        <v>11468</v>
      </c>
      <c r="M8643">
        <f t="shared" si="146"/>
        <v>468</v>
      </c>
    </row>
    <row r="8644" spans="12:13">
      <c r="L8644">
        <v>11392</v>
      </c>
      <c r="M8644">
        <f t="shared" si="146"/>
        <v>392</v>
      </c>
    </row>
    <row r="8645" spans="12:13">
      <c r="L8645">
        <v>11468</v>
      </c>
      <c r="M8645">
        <f t="shared" si="146"/>
        <v>468</v>
      </c>
    </row>
    <row r="8646" spans="12:13">
      <c r="L8646">
        <v>11400</v>
      </c>
      <c r="M8646">
        <f t="shared" si="146"/>
        <v>400</v>
      </c>
    </row>
    <row r="8647" spans="12:13">
      <c r="L8647">
        <v>11448</v>
      </c>
      <c r="M8647">
        <f t="shared" si="146"/>
        <v>448</v>
      </c>
    </row>
    <row r="8648" spans="12:13">
      <c r="L8648">
        <v>11440</v>
      </c>
      <c r="M8648">
        <f t="shared" si="146"/>
        <v>440</v>
      </c>
    </row>
    <row r="8649" spans="12:13">
      <c r="L8649">
        <v>11440</v>
      </c>
      <c r="M8649">
        <f t="shared" si="146"/>
        <v>440</v>
      </c>
    </row>
    <row r="8650" spans="12:13">
      <c r="L8650">
        <v>11384</v>
      </c>
      <c r="M8650">
        <f t="shared" si="146"/>
        <v>384</v>
      </c>
    </row>
    <row r="8651" spans="12:13">
      <c r="L8651">
        <v>11468</v>
      </c>
      <c r="M8651">
        <f t="shared" si="146"/>
        <v>468</v>
      </c>
    </row>
    <row r="8652" spans="12:13">
      <c r="L8652">
        <v>11388</v>
      </c>
      <c r="M8652">
        <f t="shared" si="146"/>
        <v>388</v>
      </c>
    </row>
    <row r="8653" spans="12:13">
      <c r="L8653">
        <v>11448</v>
      </c>
      <c r="M8653">
        <f t="shared" si="146"/>
        <v>448</v>
      </c>
    </row>
    <row r="8654" spans="12:13">
      <c r="L8654">
        <v>11412</v>
      </c>
      <c r="M8654">
        <f t="shared" si="146"/>
        <v>412</v>
      </c>
    </row>
    <row r="8655" spans="12:13">
      <c r="L8655">
        <v>11464</v>
      </c>
      <c r="M8655">
        <f t="shared" si="146"/>
        <v>464</v>
      </c>
    </row>
    <row r="8656" spans="12:13">
      <c r="L8656">
        <v>11404</v>
      </c>
      <c r="M8656">
        <f t="shared" si="146"/>
        <v>404</v>
      </c>
    </row>
    <row r="8657" spans="12:13">
      <c r="L8657">
        <v>11472</v>
      </c>
      <c r="M8657">
        <f t="shared" si="146"/>
        <v>472</v>
      </c>
    </row>
    <row r="8658" spans="12:13">
      <c r="L8658">
        <v>11396</v>
      </c>
      <c r="M8658">
        <f t="shared" si="146"/>
        <v>396</v>
      </c>
    </row>
    <row r="8659" spans="12:13">
      <c r="L8659">
        <v>11464</v>
      </c>
      <c r="M8659">
        <f t="shared" si="146"/>
        <v>464</v>
      </c>
    </row>
    <row r="8660" spans="12:13">
      <c r="L8660">
        <v>11412</v>
      </c>
      <c r="M8660">
        <f t="shared" si="146"/>
        <v>412</v>
      </c>
    </row>
    <row r="8661" spans="12:13">
      <c r="L8661">
        <v>11472</v>
      </c>
      <c r="M8661">
        <f t="shared" si="146"/>
        <v>472</v>
      </c>
    </row>
    <row r="8662" spans="12:13">
      <c r="L8662">
        <v>11404</v>
      </c>
      <c r="M8662">
        <f t="shared" si="146"/>
        <v>404</v>
      </c>
    </row>
    <row r="8663" spans="12:13">
      <c r="L8663">
        <v>11436</v>
      </c>
      <c r="M8663">
        <f t="shared" si="146"/>
        <v>436</v>
      </c>
    </row>
    <row r="8664" spans="12:13">
      <c r="L8664">
        <v>11380</v>
      </c>
      <c r="M8664">
        <f t="shared" si="146"/>
        <v>380</v>
      </c>
    </row>
    <row r="8665" spans="12:13">
      <c r="L8665">
        <v>11452</v>
      </c>
      <c r="M8665">
        <f t="shared" si="146"/>
        <v>452</v>
      </c>
    </row>
    <row r="8666" spans="12:13">
      <c r="L8666">
        <v>11404</v>
      </c>
      <c r="M8666">
        <f t="shared" si="146"/>
        <v>404</v>
      </c>
    </row>
    <row r="8667" spans="12:13">
      <c r="L8667">
        <v>11424</v>
      </c>
      <c r="M8667">
        <f t="shared" si="146"/>
        <v>424</v>
      </c>
    </row>
    <row r="8668" spans="12:13">
      <c r="L8668">
        <v>11440</v>
      </c>
      <c r="M8668">
        <f t="shared" si="146"/>
        <v>440</v>
      </c>
    </row>
    <row r="8669" spans="12:13">
      <c r="L8669">
        <v>11444</v>
      </c>
      <c r="M8669">
        <f t="shared" si="146"/>
        <v>444</v>
      </c>
    </row>
    <row r="8670" spans="12:13">
      <c r="L8670">
        <v>11408</v>
      </c>
      <c r="M8670">
        <f t="shared" si="146"/>
        <v>408</v>
      </c>
    </row>
    <row r="8671" spans="12:13">
      <c r="L8671">
        <v>11516</v>
      </c>
      <c r="M8671">
        <f t="shared" si="146"/>
        <v>516</v>
      </c>
    </row>
    <row r="8672" spans="12:13">
      <c r="L8672">
        <v>11420</v>
      </c>
      <c r="M8672">
        <f t="shared" si="146"/>
        <v>420</v>
      </c>
    </row>
    <row r="8673" spans="12:13">
      <c r="L8673">
        <v>11436</v>
      </c>
      <c r="M8673">
        <f t="shared" si="146"/>
        <v>436</v>
      </c>
    </row>
    <row r="8674" spans="12:13">
      <c r="L8674">
        <v>11396</v>
      </c>
      <c r="M8674">
        <f t="shared" si="146"/>
        <v>396</v>
      </c>
    </row>
    <row r="8675" spans="12:13">
      <c r="L8675">
        <v>11448</v>
      </c>
      <c r="M8675">
        <f t="shared" si="146"/>
        <v>448</v>
      </c>
    </row>
    <row r="8676" spans="12:13">
      <c r="L8676">
        <v>11448</v>
      </c>
      <c r="M8676">
        <f t="shared" si="146"/>
        <v>448</v>
      </c>
    </row>
    <row r="8677" spans="12:13">
      <c r="L8677">
        <v>11472</v>
      </c>
      <c r="M8677">
        <f t="shared" si="146"/>
        <v>472</v>
      </c>
    </row>
    <row r="8678" spans="12:13">
      <c r="L8678">
        <v>11404</v>
      </c>
      <c r="M8678">
        <f t="shared" si="146"/>
        <v>404</v>
      </c>
    </row>
    <row r="8679" spans="12:13">
      <c r="L8679">
        <v>11488</v>
      </c>
      <c r="M8679">
        <f t="shared" si="146"/>
        <v>488</v>
      </c>
    </row>
    <row r="8680" spans="12:13">
      <c r="L8680">
        <v>11388</v>
      </c>
      <c r="M8680">
        <f t="shared" si="146"/>
        <v>388</v>
      </c>
    </row>
    <row r="8681" spans="12:13">
      <c r="L8681">
        <v>11472</v>
      </c>
      <c r="M8681">
        <f t="shared" si="146"/>
        <v>472</v>
      </c>
    </row>
    <row r="8682" spans="12:13">
      <c r="L8682">
        <v>11408</v>
      </c>
      <c r="M8682">
        <f t="shared" si="146"/>
        <v>408</v>
      </c>
    </row>
    <row r="8683" spans="12:13">
      <c r="L8683">
        <v>11492</v>
      </c>
      <c r="M8683">
        <f t="shared" si="146"/>
        <v>492</v>
      </c>
    </row>
    <row r="8684" spans="12:13">
      <c r="L8684">
        <v>11412</v>
      </c>
      <c r="M8684">
        <f t="shared" si="146"/>
        <v>412</v>
      </c>
    </row>
    <row r="8685" spans="12:13">
      <c r="L8685">
        <v>11436</v>
      </c>
      <c r="M8685">
        <f t="shared" si="146"/>
        <v>436</v>
      </c>
    </row>
    <row r="8686" spans="12:13">
      <c r="L8686">
        <v>11400</v>
      </c>
      <c r="M8686">
        <f t="shared" si="146"/>
        <v>400</v>
      </c>
    </row>
    <row r="8687" spans="12:13">
      <c r="L8687">
        <v>11448</v>
      </c>
      <c r="M8687">
        <f t="shared" si="146"/>
        <v>448</v>
      </c>
    </row>
    <row r="8688" spans="12:13">
      <c r="L8688">
        <v>11392</v>
      </c>
      <c r="M8688">
        <f t="shared" si="146"/>
        <v>392</v>
      </c>
    </row>
    <row r="8689" spans="12:13">
      <c r="L8689">
        <v>11472</v>
      </c>
      <c r="M8689">
        <f t="shared" si="146"/>
        <v>472</v>
      </c>
    </row>
    <row r="8690" spans="12:13">
      <c r="L8690">
        <v>11424</v>
      </c>
      <c r="M8690">
        <f t="shared" si="146"/>
        <v>424</v>
      </c>
    </row>
    <row r="8691" spans="12:13">
      <c r="L8691">
        <v>11460</v>
      </c>
      <c r="M8691">
        <f t="shared" si="146"/>
        <v>460</v>
      </c>
    </row>
    <row r="8692" spans="12:13">
      <c r="L8692">
        <v>11416</v>
      </c>
      <c r="M8692">
        <f t="shared" si="146"/>
        <v>416</v>
      </c>
    </row>
    <row r="8693" spans="12:13">
      <c r="L8693">
        <v>11408</v>
      </c>
      <c r="M8693">
        <f t="shared" si="146"/>
        <v>408</v>
      </c>
    </row>
    <row r="8694" spans="12:13">
      <c r="L8694">
        <v>11400</v>
      </c>
      <c r="M8694">
        <f t="shared" si="146"/>
        <v>400</v>
      </c>
    </row>
    <row r="8695" spans="12:13">
      <c r="L8695">
        <v>11484</v>
      </c>
      <c r="M8695">
        <f t="shared" si="146"/>
        <v>484</v>
      </c>
    </row>
    <row r="8696" spans="12:13">
      <c r="L8696">
        <v>11376</v>
      </c>
      <c r="M8696">
        <f t="shared" si="146"/>
        <v>376</v>
      </c>
    </row>
    <row r="8697" spans="12:13">
      <c r="L8697">
        <v>11440</v>
      </c>
      <c r="M8697">
        <f t="shared" si="146"/>
        <v>440</v>
      </c>
    </row>
    <row r="8698" spans="12:13">
      <c r="L8698">
        <v>11408</v>
      </c>
      <c r="M8698">
        <f t="shared" si="146"/>
        <v>408</v>
      </c>
    </row>
    <row r="8699" spans="12:13">
      <c r="L8699">
        <v>11464</v>
      </c>
      <c r="M8699">
        <f t="shared" ref="M8699:M8762" si="147">L8699-11000</f>
        <v>464</v>
      </c>
    </row>
    <row r="8700" spans="12:13">
      <c r="L8700">
        <v>11408</v>
      </c>
      <c r="M8700">
        <f t="shared" si="147"/>
        <v>408</v>
      </c>
    </row>
    <row r="8701" spans="12:13">
      <c r="L8701">
        <v>11484</v>
      </c>
      <c r="M8701">
        <f t="shared" si="147"/>
        <v>484</v>
      </c>
    </row>
    <row r="8702" spans="12:13">
      <c r="L8702">
        <v>11396</v>
      </c>
      <c r="M8702">
        <f t="shared" si="147"/>
        <v>396</v>
      </c>
    </row>
    <row r="8703" spans="12:13">
      <c r="L8703">
        <v>11464</v>
      </c>
      <c r="M8703">
        <f t="shared" si="147"/>
        <v>464</v>
      </c>
    </row>
    <row r="8704" spans="12:13">
      <c r="L8704">
        <v>11392</v>
      </c>
      <c r="M8704">
        <f t="shared" si="147"/>
        <v>392</v>
      </c>
    </row>
    <row r="8705" spans="12:13">
      <c r="L8705">
        <v>11460</v>
      </c>
      <c r="M8705">
        <f t="shared" si="147"/>
        <v>460</v>
      </c>
    </row>
    <row r="8706" spans="12:13">
      <c r="L8706">
        <v>11416</v>
      </c>
      <c r="M8706">
        <f t="shared" si="147"/>
        <v>416</v>
      </c>
    </row>
    <row r="8707" spans="12:13">
      <c r="L8707">
        <v>11492</v>
      </c>
      <c r="M8707">
        <f t="shared" si="147"/>
        <v>492</v>
      </c>
    </row>
    <row r="8708" spans="12:13">
      <c r="L8708">
        <v>11412</v>
      </c>
      <c r="M8708">
        <f t="shared" si="147"/>
        <v>412</v>
      </c>
    </row>
    <row r="8709" spans="12:13">
      <c r="L8709">
        <v>11460</v>
      </c>
      <c r="M8709">
        <f t="shared" si="147"/>
        <v>460</v>
      </c>
    </row>
    <row r="8710" spans="12:13">
      <c r="L8710">
        <v>11424</v>
      </c>
      <c r="M8710">
        <f t="shared" si="147"/>
        <v>424</v>
      </c>
    </row>
    <row r="8711" spans="12:13">
      <c r="L8711">
        <v>11440</v>
      </c>
      <c r="M8711">
        <f t="shared" si="147"/>
        <v>440</v>
      </c>
    </row>
    <row r="8712" spans="12:13">
      <c r="L8712">
        <v>11392</v>
      </c>
      <c r="M8712">
        <f t="shared" si="147"/>
        <v>392</v>
      </c>
    </row>
    <row r="8713" spans="12:13">
      <c r="L8713">
        <v>11496</v>
      </c>
      <c r="M8713">
        <f t="shared" si="147"/>
        <v>496</v>
      </c>
    </row>
    <row r="8714" spans="12:13">
      <c r="L8714">
        <v>11424</v>
      </c>
      <c r="M8714">
        <f t="shared" si="147"/>
        <v>424</v>
      </c>
    </row>
    <row r="8715" spans="12:13">
      <c r="L8715">
        <v>11472</v>
      </c>
      <c r="M8715">
        <f t="shared" si="147"/>
        <v>472</v>
      </c>
    </row>
    <row r="8716" spans="12:13">
      <c r="L8716">
        <v>11404</v>
      </c>
      <c r="M8716">
        <f t="shared" si="147"/>
        <v>404</v>
      </c>
    </row>
    <row r="8717" spans="12:13">
      <c r="L8717">
        <v>11452</v>
      </c>
      <c r="M8717">
        <f t="shared" si="147"/>
        <v>452</v>
      </c>
    </row>
    <row r="8718" spans="12:13">
      <c r="L8718">
        <v>11388</v>
      </c>
      <c r="M8718">
        <f t="shared" si="147"/>
        <v>388</v>
      </c>
    </row>
    <row r="8719" spans="12:13">
      <c r="L8719">
        <v>11452</v>
      </c>
      <c r="M8719">
        <f t="shared" si="147"/>
        <v>452</v>
      </c>
    </row>
    <row r="8720" spans="12:13">
      <c r="L8720">
        <v>11404</v>
      </c>
      <c r="M8720">
        <f t="shared" si="147"/>
        <v>404</v>
      </c>
    </row>
    <row r="8721" spans="12:13">
      <c r="L8721">
        <v>11432</v>
      </c>
      <c r="M8721">
        <f t="shared" si="147"/>
        <v>432</v>
      </c>
    </row>
    <row r="8722" spans="12:13">
      <c r="L8722">
        <v>11392</v>
      </c>
      <c r="M8722">
        <f t="shared" si="147"/>
        <v>392</v>
      </c>
    </row>
    <row r="8723" spans="12:13">
      <c r="L8723">
        <v>11452</v>
      </c>
      <c r="M8723">
        <f t="shared" si="147"/>
        <v>452</v>
      </c>
    </row>
    <row r="8724" spans="12:13">
      <c r="L8724">
        <v>11388</v>
      </c>
      <c r="M8724">
        <f t="shared" si="147"/>
        <v>388</v>
      </c>
    </row>
    <row r="8725" spans="12:13">
      <c r="L8725">
        <v>11436</v>
      </c>
      <c r="M8725">
        <f t="shared" si="147"/>
        <v>436</v>
      </c>
    </row>
    <row r="8726" spans="12:13">
      <c r="L8726">
        <v>11372</v>
      </c>
      <c r="M8726">
        <f t="shared" si="147"/>
        <v>372</v>
      </c>
    </row>
    <row r="8727" spans="12:13">
      <c r="L8727">
        <v>11500</v>
      </c>
      <c r="M8727">
        <f t="shared" si="147"/>
        <v>500</v>
      </c>
    </row>
    <row r="8728" spans="12:13">
      <c r="L8728">
        <v>11404</v>
      </c>
      <c r="M8728">
        <f t="shared" si="147"/>
        <v>404</v>
      </c>
    </row>
    <row r="8729" spans="12:13">
      <c r="L8729">
        <v>11436</v>
      </c>
      <c r="M8729">
        <f t="shared" si="147"/>
        <v>436</v>
      </c>
    </row>
    <row r="8730" spans="12:13">
      <c r="L8730">
        <v>11392</v>
      </c>
      <c r="M8730">
        <f t="shared" si="147"/>
        <v>392</v>
      </c>
    </row>
    <row r="8731" spans="12:13">
      <c r="L8731">
        <v>11448</v>
      </c>
      <c r="M8731">
        <f t="shared" si="147"/>
        <v>448</v>
      </c>
    </row>
    <row r="8732" spans="12:13">
      <c r="L8732">
        <v>11376</v>
      </c>
      <c r="M8732">
        <f t="shared" si="147"/>
        <v>376</v>
      </c>
    </row>
    <row r="8733" spans="12:13">
      <c r="L8733">
        <v>11448</v>
      </c>
      <c r="M8733">
        <f t="shared" si="147"/>
        <v>448</v>
      </c>
    </row>
    <row r="8734" spans="12:13">
      <c r="L8734">
        <v>11384</v>
      </c>
      <c r="M8734">
        <f t="shared" si="147"/>
        <v>384</v>
      </c>
    </row>
    <row r="8735" spans="12:13">
      <c r="L8735">
        <v>11472</v>
      </c>
      <c r="M8735">
        <f t="shared" si="147"/>
        <v>472</v>
      </c>
    </row>
    <row r="8736" spans="12:13">
      <c r="L8736">
        <v>11404</v>
      </c>
      <c r="M8736">
        <f t="shared" si="147"/>
        <v>404</v>
      </c>
    </row>
    <row r="8737" spans="12:13">
      <c r="L8737">
        <v>11448</v>
      </c>
      <c r="M8737">
        <f t="shared" si="147"/>
        <v>448</v>
      </c>
    </row>
    <row r="8738" spans="12:13">
      <c r="L8738">
        <v>11368</v>
      </c>
      <c r="M8738">
        <f t="shared" si="147"/>
        <v>368</v>
      </c>
    </row>
    <row r="8739" spans="12:13">
      <c r="L8739">
        <v>11428</v>
      </c>
      <c r="M8739">
        <f t="shared" si="147"/>
        <v>428</v>
      </c>
    </row>
    <row r="8740" spans="12:13">
      <c r="L8740">
        <v>11372</v>
      </c>
      <c r="M8740">
        <f t="shared" si="147"/>
        <v>372</v>
      </c>
    </row>
    <row r="8741" spans="12:13">
      <c r="L8741">
        <v>11452</v>
      </c>
      <c r="M8741">
        <f t="shared" si="147"/>
        <v>452</v>
      </c>
    </row>
    <row r="8742" spans="12:13">
      <c r="L8742">
        <v>11412</v>
      </c>
      <c r="M8742">
        <f t="shared" si="147"/>
        <v>412</v>
      </c>
    </row>
    <row r="8743" spans="12:13">
      <c r="L8743">
        <v>11440</v>
      </c>
      <c r="M8743">
        <f t="shared" si="147"/>
        <v>440</v>
      </c>
    </row>
    <row r="8744" spans="12:13">
      <c r="L8744">
        <v>11364</v>
      </c>
      <c r="M8744">
        <f t="shared" si="147"/>
        <v>364</v>
      </c>
    </row>
    <row r="8745" spans="12:13">
      <c r="L8745">
        <v>11436</v>
      </c>
      <c r="M8745">
        <f t="shared" si="147"/>
        <v>436</v>
      </c>
    </row>
    <row r="8746" spans="12:13">
      <c r="L8746">
        <v>11408</v>
      </c>
      <c r="M8746">
        <f t="shared" si="147"/>
        <v>408</v>
      </c>
    </row>
    <row r="8747" spans="12:13">
      <c r="L8747">
        <v>11436</v>
      </c>
      <c r="M8747">
        <f t="shared" si="147"/>
        <v>436</v>
      </c>
    </row>
    <row r="8748" spans="12:13">
      <c r="L8748">
        <v>11368</v>
      </c>
      <c r="M8748">
        <f t="shared" si="147"/>
        <v>368</v>
      </c>
    </row>
    <row r="8749" spans="12:13">
      <c r="L8749">
        <v>11448</v>
      </c>
      <c r="M8749">
        <f t="shared" si="147"/>
        <v>448</v>
      </c>
    </row>
    <row r="8750" spans="12:13">
      <c r="L8750">
        <v>11404</v>
      </c>
      <c r="M8750">
        <f t="shared" si="147"/>
        <v>404</v>
      </c>
    </row>
    <row r="8751" spans="12:13">
      <c r="L8751">
        <v>11448</v>
      </c>
      <c r="M8751">
        <f t="shared" si="147"/>
        <v>448</v>
      </c>
    </row>
    <row r="8752" spans="12:13">
      <c r="L8752">
        <v>11368</v>
      </c>
      <c r="M8752">
        <f t="shared" si="147"/>
        <v>368</v>
      </c>
    </row>
    <row r="8753" spans="12:13">
      <c r="L8753">
        <v>11404</v>
      </c>
      <c r="M8753">
        <f t="shared" si="147"/>
        <v>404</v>
      </c>
    </row>
    <row r="8754" spans="12:13">
      <c r="L8754">
        <v>11388</v>
      </c>
      <c r="M8754">
        <f t="shared" si="147"/>
        <v>388</v>
      </c>
    </row>
    <row r="8755" spans="12:13">
      <c r="L8755">
        <v>11504</v>
      </c>
      <c r="M8755">
        <f t="shared" si="147"/>
        <v>504</v>
      </c>
    </row>
    <row r="8756" spans="12:13">
      <c r="L8756">
        <v>11388</v>
      </c>
      <c r="M8756">
        <f t="shared" si="147"/>
        <v>388</v>
      </c>
    </row>
    <row r="8757" spans="12:13">
      <c r="L8757">
        <v>11472</v>
      </c>
      <c r="M8757">
        <f t="shared" si="147"/>
        <v>472</v>
      </c>
    </row>
    <row r="8758" spans="12:13">
      <c r="L8758">
        <v>11396</v>
      </c>
      <c r="M8758">
        <f t="shared" si="147"/>
        <v>396</v>
      </c>
    </row>
    <row r="8759" spans="12:13">
      <c r="L8759">
        <v>11464</v>
      </c>
      <c r="M8759">
        <f t="shared" si="147"/>
        <v>464</v>
      </c>
    </row>
    <row r="8760" spans="12:13">
      <c r="L8760">
        <v>11388</v>
      </c>
      <c r="M8760">
        <f t="shared" si="147"/>
        <v>388</v>
      </c>
    </row>
    <row r="8761" spans="12:13">
      <c r="L8761">
        <v>11448</v>
      </c>
      <c r="M8761">
        <f t="shared" si="147"/>
        <v>448</v>
      </c>
    </row>
    <row r="8762" spans="12:13">
      <c r="L8762">
        <v>11404</v>
      </c>
      <c r="M8762">
        <f t="shared" si="147"/>
        <v>404</v>
      </c>
    </row>
    <row r="8763" spans="12:13">
      <c r="L8763">
        <v>11444</v>
      </c>
      <c r="M8763">
        <f t="shared" ref="M8763:M8826" si="148">L8763-11000</f>
        <v>444</v>
      </c>
    </row>
    <row r="8764" spans="12:13">
      <c r="L8764">
        <v>11396</v>
      </c>
      <c r="M8764">
        <f t="shared" si="148"/>
        <v>396</v>
      </c>
    </row>
    <row r="8765" spans="12:13">
      <c r="L8765">
        <v>11436</v>
      </c>
      <c r="M8765">
        <f t="shared" si="148"/>
        <v>436</v>
      </c>
    </row>
    <row r="8766" spans="12:13">
      <c r="L8766">
        <v>11376</v>
      </c>
      <c r="M8766">
        <f t="shared" si="148"/>
        <v>376</v>
      </c>
    </row>
    <row r="8767" spans="12:13">
      <c r="L8767">
        <v>11460</v>
      </c>
      <c r="M8767">
        <f t="shared" si="148"/>
        <v>460</v>
      </c>
    </row>
    <row r="8768" spans="12:13">
      <c r="L8768">
        <v>11352</v>
      </c>
      <c r="M8768">
        <f t="shared" si="148"/>
        <v>352</v>
      </c>
    </row>
    <row r="8769" spans="12:13">
      <c r="L8769">
        <v>11444</v>
      </c>
      <c r="M8769">
        <f t="shared" si="148"/>
        <v>444</v>
      </c>
    </row>
    <row r="8770" spans="12:13">
      <c r="L8770">
        <v>11400</v>
      </c>
      <c r="M8770">
        <f t="shared" si="148"/>
        <v>400</v>
      </c>
    </row>
    <row r="8771" spans="12:13">
      <c r="L8771">
        <v>11440</v>
      </c>
      <c r="M8771">
        <f t="shared" si="148"/>
        <v>440</v>
      </c>
    </row>
    <row r="8772" spans="12:13">
      <c r="L8772">
        <v>11352</v>
      </c>
      <c r="M8772">
        <f t="shared" si="148"/>
        <v>352</v>
      </c>
    </row>
    <row r="8773" spans="12:13">
      <c r="L8773">
        <v>11464</v>
      </c>
      <c r="M8773">
        <f t="shared" si="148"/>
        <v>464</v>
      </c>
    </row>
    <row r="8774" spans="12:13">
      <c r="L8774">
        <v>11420</v>
      </c>
      <c r="M8774">
        <f t="shared" si="148"/>
        <v>420</v>
      </c>
    </row>
    <row r="8775" spans="12:13">
      <c r="L8775">
        <v>11456</v>
      </c>
      <c r="M8775">
        <f t="shared" si="148"/>
        <v>456</v>
      </c>
    </row>
    <row r="8776" spans="12:13">
      <c r="L8776">
        <v>11380</v>
      </c>
      <c r="M8776">
        <f t="shared" si="148"/>
        <v>380</v>
      </c>
    </row>
    <row r="8777" spans="12:13">
      <c r="L8777">
        <v>11452</v>
      </c>
      <c r="M8777">
        <f t="shared" si="148"/>
        <v>452</v>
      </c>
    </row>
    <row r="8778" spans="12:13">
      <c r="L8778">
        <v>11428</v>
      </c>
      <c r="M8778">
        <f t="shared" si="148"/>
        <v>428</v>
      </c>
    </row>
    <row r="8779" spans="12:13">
      <c r="L8779">
        <v>11464</v>
      </c>
      <c r="M8779">
        <f t="shared" si="148"/>
        <v>464</v>
      </c>
    </row>
    <row r="8780" spans="12:13">
      <c r="L8780">
        <v>11392</v>
      </c>
      <c r="M8780">
        <f t="shared" si="148"/>
        <v>392</v>
      </c>
    </row>
    <row r="8781" spans="12:13">
      <c r="L8781">
        <v>11452</v>
      </c>
      <c r="M8781">
        <f t="shared" si="148"/>
        <v>452</v>
      </c>
    </row>
    <row r="8782" spans="12:13">
      <c r="L8782">
        <v>11388</v>
      </c>
      <c r="M8782">
        <f t="shared" si="148"/>
        <v>388</v>
      </c>
    </row>
    <row r="8783" spans="12:13">
      <c r="L8783">
        <v>11424</v>
      </c>
      <c r="M8783">
        <f t="shared" si="148"/>
        <v>424</v>
      </c>
    </row>
    <row r="8784" spans="12:13">
      <c r="L8784">
        <v>11356</v>
      </c>
      <c r="M8784">
        <f t="shared" si="148"/>
        <v>356</v>
      </c>
    </row>
    <row r="8785" spans="12:13">
      <c r="L8785">
        <v>11416</v>
      </c>
      <c r="M8785">
        <f t="shared" si="148"/>
        <v>416</v>
      </c>
    </row>
    <row r="8786" spans="12:13">
      <c r="L8786">
        <v>11396</v>
      </c>
      <c r="M8786">
        <f t="shared" si="148"/>
        <v>396</v>
      </c>
    </row>
    <row r="8787" spans="12:13">
      <c r="L8787">
        <v>11456</v>
      </c>
      <c r="M8787">
        <f t="shared" si="148"/>
        <v>456</v>
      </c>
    </row>
    <row r="8788" spans="12:13">
      <c r="L8788">
        <v>11436</v>
      </c>
      <c r="M8788">
        <f t="shared" si="148"/>
        <v>436</v>
      </c>
    </row>
    <row r="8789" spans="12:13">
      <c r="L8789">
        <v>11452</v>
      </c>
      <c r="M8789">
        <f t="shared" si="148"/>
        <v>452</v>
      </c>
    </row>
    <row r="8790" spans="12:13">
      <c r="L8790">
        <v>11416</v>
      </c>
      <c r="M8790">
        <f t="shared" si="148"/>
        <v>416</v>
      </c>
    </row>
    <row r="8791" spans="12:13">
      <c r="L8791">
        <v>11436</v>
      </c>
      <c r="M8791">
        <f t="shared" si="148"/>
        <v>436</v>
      </c>
    </row>
    <row r="8792" spans="12:13">
      <c r="L8792">
        <v>11392</v>
      </c>
      <c r="M8792">
        <f t="shared" si="148"/>
        <v>392</v>
      </c>
    </row>
    <row r="8793" spans="12:13">
      <c r="L8793">
        <v>11468</v>
      </c>
      <c r="M8793">
        <f t="shared" si="148"/>
        <v>468</v>
      </c>
    </row>
    <row r="8794" spans="12:13">
      <c r="L8794">
        <v>11404</v>
      </c>
      <c r="M8794">
        <f t="shared" si="148"/>
        <v>404</v>
      </c>
    </row>
    <row r="8795" spans="12:13">
      <c r="L8795">
        <v>11440</v>
      </c>
      <c r="M8795">
        <f t="shared" si="148"/>
        <v>440</v>
      </c>
    </row>
    <row r="8796" spans="12:13">
      <c r="L8796">
        <v>11432</v>
      </c>
      <c r="M8796">
        <f t="shared" si="148"/>
        <v>432</v>
      </c>
    </row>
    <row r="8797" spans="12:13">
      <c r="L8797">
        <v>11416</v>
      </c>
      <c r="M8797">
        <f t="shared" si="148"/>
        <v>416</v>
      </c>
    </row>
    <row r="8798" spans="12:13">
      <c r="L8798">
        <v>11420</v>
      </c>
      <c r="M8798">
        <f t="shared" si="148"/>
        <v>420</v>
      </c>
    </row>
    <row r="8799" spans="12:13">
      <c r="L8799">
        <v>11400</v>
      </c>
      <c r="M8799">
        <f t="shared" si="148"/>
        <v>400</v>
      </c>
    </row>
    <row r="8800" spans="12:13">
      <c r="L8800">
        <v>11392</v>
      </c>
      <c r="M8800">
        <f t="shared" si="148"/>
        <v>392</v>
      </c>
    </row>
    <row r="8801" spans="12:13">
      <c r="L8801">
        <v>11452</v>
      </c>
      <c r="M8801">
        <f t="shared" si="148"/>
        <v>452</v>
      </c>
    </row>
    <row r="8802" spans="12:13">
      <c r="L8802">
        <v>11364</v>
      </c>
      <c r="M8802">
        <f t="shared" si="148"/>
        <v>364</v>
      </c>
    </row>
    <row r="8803" spans="12:13">
      <c r="L8803">
        <v>11452</v>
      </c>
      <c r="M8803">
        <f t="shared" si="148"/>
        <v>452</v>
      </c>
    </row>
    <row r="8804" spans="12:13">
      <c r="L8804">
        <v>11372</v>
      </c>
      <c r="M8804">
        <f t="shared" si="148"/>
        <v>372</v>
      </c>
    </row>
    <row r="8805" spans="12:13">
      <c r="L8805">
        <v>11456</v>
      </c>
      <c r="M8805">
        <f t="shared" si="148"/>
        <v>456</v>
      </c>
    </row>
    <row r="8806" spans="12:13">
      <c r="L8806">
        <v>11376</v>
      </c>
      <c r="M8806">
        <f t="shared" si="148"/>
        <v>376</v>
      </c>
    </row>
    <row r="8807" spans="12:13">
      <c r="L8807">
        <v>11436</v>
      </c>
      <c r="M8807">
        <f t="shared" si="148"/>
        <v>436</v>
      </c>
    </row>
    <row r="8808" spans="12:13">
      <c r="L8808">
        <v>11368</v>
      </c>
      <c r="M8808">
        <f t="shared" si="148"/>
        <v>368</v>
      </c>
    </row>
    <row r="8809" spans="12:13">
      <c r="L8809">
        <v>11488</v>
      </c>
      <c r="M8809">
        <f t="shared" si="148"/>
        <v>488</v>
      </c>
    </row>
    <row r="8810" spans="12:13">
      <c r="L8810">
        <v>11408</v>
      </c>
      <c r="M8810">
        <f t="shared" si="148"/>
        <v>408</v>
      </c>
    </row>
    <row r="8811" spans="12:13">
      <c r="L8811">
        <v>11424</v>
      </c>
      <c r="M8811">
        <f t="shared" si="148"/>
        <v>424</v>
      </c>
    </row>
    <row r="8812" spans="12:13">
      <c r="L8812">
        <v>11408</v>
      </c>
      <c r="M8812">
        <f t="shared" si="148"/>
        <v>408</v>
      </c>
    </row>
    <row r="8813" spans="12:13">
      <c r="L8813">
        <v>11460</v>
      </c>
      <c r="M8813">
        <f t="shared" si="148"/>
        <v>460</v>
      </c>
    </row>
    <row r="8814" spans="12:13">
      <c r="L8814">
        <v>11412</v>
      </c>
      <c r="M8814">
        <f t="shared" si="148"/>
        <v>412</v>
      </c>
    </row>
    <row r="8815" spans="12:13">
      <c r="L8815">
        <v>11456</v>
      </c>
      <c r="M8815">
        <f t="shared" si="148"/>
        <v>456</v>
      </c>
    </row>
    <row r="8816" spans="12:13">
      <c r="L8816">
        <v>11376</v>
      </c>
      <c r="M8816">
        <f t="shared" si="148"/>
        <v>376</v>
      </c>
    </row>
    <row r="8817" spans="12:13">
      <c r="L8817">
        <v>11484</v>
      </c>
      <c r="M8817">
        <f t="shared" si="148"/>
        <v>484</v>
      </c>
    </row>
    <row r="8818" spans="12:13">
      <c r="L8818">
        <v>11404</v>
      </c>
      <c r="M8818">
        <f t="shared" si="148"/>
        <v>404</v>
      </c>
    </row>
    <row r="8819" spans="12:13">
      <c r="L8819">
        <v>11452</v>
      </c>
      <c r="M8819">
        <f t="shared" si="148"/>
        <v>452</v>
      </c>
    </row>
    <row r="8820" spans="12:13">
      <c r="L8820">
        <v>11348</v>
      </c>
      <c r="M8820">
        <f t="shared" si="148"/>
        <v>348</v>
      </c>
    </row>
    <row r="8821" spans="12:13">
      <c r="L8821">
        <v>11424</v>
      </c>
      <c r="M8821">
        <f t="shared" si="148"/>
        <v>424</v>
      </c>
    </row>
    <row r="8822" spans="12:13">
      <c r="L8822">
        <v>11388</v>
      </c>
      <c r="M8822">
        <f t="shared" si="148"/>
        <v>388</v>
      </c>
    </row>
    <row r="8823" spans="12:13">
      <c r="L8823">
        <v>11436</v>
      </c>
      <c r="M8823">
        <f t="shared" si="148"/>
        <v>436</v>
      </c>
    </row>
    <row r="8824" spans="12:13">
      <c r="L8824">
        <v>11408</v>
      </c>
      <c r="M8824">
        <f t="shared" si="148"/>
        <v>408</v>
      </c>
    </row>
    <row r="8825" spans="12:13">
      <c r="L8825">
        <v>11472</v>
      </c>
      <c r="M8825">
        <f t="shared" si="148"/>
        <v>472</v>
      </c>
    </row>
    <row r="8826" spans="12:13">
      <c r="L8826">
        <v>11376</v>
      </c>
      <c r="M8826">
        <f t="shared" si="148"/>
        <v>376</v>
      </c>
    </row>
    <row r="8827" spans="12:13">
      <c r="L8827">
        <v>11412</v>
      </c>
      <c r="M8827">
        <f t="shared" ref="M8827:M8890" si="149">L8827-11000</f>
        <v>412</v>
      </c>
    </row>
    <row r="8828" spans="12:13">
      <c r="L8828">
        <v>11368</v>
      </c>
      <c r="M8828">
        <f t="shared" si="149"/>
        <v>368</v>
      </c>
    </row>
    <row r="8829" spans="12:13">
      <c r="L8829">
        <v>11440</v>
      </c>
      <c r="M8829">
        <f t="shared" si="149"/>
        <v>440</v>
      </c>
    </row>
    <row r="8830" spans="12:13">
      <c r="L8830">
        <v>11416</v>
      </c>
      <c r="M8830">
        <f t="shared" si="149"/>
        <v>416</v>
      </c>
    </row>
    <row r="8831" spans="12:13">
      <c r="L8831">
        <v>11432</v>
      </c>
      <c r="M8831">
        <f t="shared" si="149"/>
        <v>432</v>
      </c>
    </row>
    <row r="8832" spans="12:13">
      <c r="L8832">
        <v>11348</v>
      </c>
      <c r="M8832">
        <f t="shared" si="149"/>
        <v>348</v>
      </c>
    </row>
    <row r="8833" spans="12:13">
      <c r="L8833">
        <v>11448</v>
      </c>
      <c r="M8833">
        <f t="shared" si="149"/>
        <v>448</v>
      </c>
    </row>
    <row r="8834" spans="12:13">
      <c r="L8834">
        <v>11388</v>
      </c>
      <c r="M8834">
        <f t="shared" si="149"/>
        <v>388</v>
      </c>
    </row>
    <row r="8835" spans="12:13">
      <c r="L8835">
        <v>11416</v>
      </c>
      <c r="M8835">
        <f t="shared" si="149"/>
        <v>416</v>
      </c>
    </row>
    <row r="8836" spans="12:13">
      <c r="L8836">
        <v>11388</v>
      </c>
      <c r="M8836">
        <f t="shared" si="149"/>
        <v>388</v>
      </c>
    </row>
    <row r="8837" spans="12:13">
      <c r="L8837">
        <v>11464</v>
      </c>
      <c r="M8837">
        <f t="shared" si="149"/>
        <v>464</v>
      </c>
    </row>
    <row r="8838" spans="12:13">
      <c r="L8838">
        <v>11408</v>
      </c>
      <c r="M8838">
        <f t="shared" si="149"/>
        <v>408</v>
      </c>
    </row>
    <row r="8839" spans="12:13">
      <c r="L8839">
        <v>11452</v>
      </c>
      <c r="M8839">
        <f t="shared" si="149"/>
        <v>452</v>
      </c>
    </row>
    <row r="8840" spans="12:13">
      <c r="L8840">
        <v>11380</v>
      </c>
      <c r="M8840">
        <f t="shared" si="149"/>
        <v>380</v>
      </c>
    </row>
    <row r="8841" spans="12:13">
      <c r="L8841">
        <v>11436</v>
      </c>
      <c r="M8841">
        <f t="shared" si="149"/>
        <v>436</v>
      </c>
    </row>
    <row r="8842" spans="12:13">
      <c r="L8842">
        <v>11388</v>
      </c>
      <c r="M8842">
        <f t="shared" si="149"/>
        <v>388</v>
      </c>
    </row>
    <row r="8843" spans="12:13">
      <c r="L8843">
        <v>11424</v>
      </c>
      <c r="M8843">
        <f t="shared" si="149"/>
        <v>424</v>
      </c>
    </row>
    <row r="8844" spans="12:13">
      <c r="L8844">
        <v>11404</v>
      </c>
      <c r="M8844">
        <f t="shared" si="149"/>
        <v>404</v>
      </c>
    </row>
    <row r="8845" spans="12:13">
      <c r="L8845">
        <v>11412</v>
      </c>
      <c r="M8845">
        <f t="shared" si="149"/>
        <v>412</v>
      </c>
    </row>
    <row r="8846" spans="12:13">
      <c r="L8846">
        <v>11404</v>
      </c>
      <c r="M8846">
        <f t="shared" si="149"/>
        <v>404</v>
      </c>
    </row>
    <row r="8847" spans="12:13">
      <c r="L8847">
        <v>11440</v>
      </c>
      <c r="M8847">
        <f t="shared" si="149"/>
        <v>440</v>
      </c>
    </row>
    <row r="8848" spans="12:13">
      <c r="L8848">
        <v>11404</v>
      </c>
      <c r="M8848">
        <f t="shared" si="149"/>
        <v>404</v>
      </c>
    </row>
    <row r="8849" spans="12:13">
      <c r="L8849">
        <v>11448</v>
      </c>
      <c r="M8849">
        <f t="shared" si="149"/>
        <v>448</v>
      </c>
    </row>
    <row r="8850" spans="12:13">
      <c r="L8850">
        <v>11372</v>
      </c>
      <c r="M8850">
        <f t="shared" si="149"/>
        <v>372</v>
      </c>
    </row>
    <row r="8851" spans="12:13">
      <c r="L8851">
        <v>11448</v>
      </c>
      <c r="M8851">
        <f t="shared" si="149"/>
        <v>448</v>
      </c>
    </row>
    <row r="8852" spans="12:13">
      <c r="L8852">
        <v>11372</v>
      </c>
      <c r="M8852">
        <f t="shared" si="149"/>
        <v>372</v>
      </c>
    </row>
    <row r="8853" spans="12:13">
      <c r="L8853">
        <v>11424</v>
      </c>
      <c r="M8853">
        <f t="shared" si="149"/>
        <v>424</v>
      </c>
    </row>
    <row r="8854" spans="12:13">
      <c r="L8854">
        <v>11388</v>
      </c>
      <c r="M8854">
        <f t="shared" si="149"/>
        <v>388</v>
      </c>
    </row>
    <row r="8855" spans="12:13">
      <c r="L8855">
        <v>11416</v>
      </c>
      <c r="M8855">
        <f t="shared" si="149"/>
        <v>416</v>
      </c>
    </row>
    <row r="8856" spans="12:13">
      <c r="L8856">
        <v>11368</v>
      </c>
      <c r="M8856">
        <f t="shared" si="149"/>
        <v>368</v>
      </c>
    </row>
    <row r="8857" spans="12:13">
      <c r="L8857">
        <v>11460</v>
      </c>
      <c r="M8857">
        <f t="shared" si="149"/>
        <v>460</v>
      </c>
    </row>
    <row r="8858" spans="12:13">
      <c r="L8858">
        <v>11376</v>
      </c>
      <c r="M8858">
        <f t="shared" si="149"/>
        <v>376</v>
      </c>
    </row>
    <row r="8859" spans="12:13">
      <c r="L8859">
        <v>11444</v>
      </c>
      <c r="M8859">
        <f t="shared" si="149"/>
        <v>444</v>
      </c>
    </row>
    <row r="8860" spans="12:13">
      <c r="L8860">
        <v>11364</v>
      </c>
      <c r="M8860">
        <f t="shared" si="149"/>
        <v>364</v>
      </c>
    </row>
    <row r="8861" spans="12:13">
      <c r="L8861">
        <v>11440</v>
      </c>
      <c r="M8861">
        <f t="shared" si="149"/>
        <v>440</v>
      </c>
    </row>
    <row r="8862" spans="12:13">
      <c r="L8862">
        <v>11332</v>
      </c>
      <c r="M8862">
        <f t="shared" si="149"/>
        <v>332</v>
      </c>
    </row>
    <row r="8863" spans="12:13">
      <c r="L8863">
        <v>11456</v>
      </c>
      <c r="M8863">
        <f t="shared" si="149"/>
        <v>456</v>
      </c>
    </row>
    <row r="8864" spans="12:13">
      <c r="L8864">
        <v>11384</v>
      </c>
      <c r="M8864">
        <f t="shared" si="149"/>
        <v>384</v>
      </c>
    </row>
    <row r="8865" spans="12:13">
      <c r="L8865">
        <v>11452</v>
      </c>
      <c r="M8865">
        <f t="shared" si="149"/>
        <v>452</v>
      </c>
    </row>
    <row r="8866" spans="12:13">
      <c r="L8866">
        <v>11396</v>
      </c>
      <c r="M8866">
        <f t="shared" si="149"/>
        <v>396</v>
      </c>
    </row>
    <row r="8867" spans="12:13">
      <c r="L8867">
        <v>11412</v>
      </c>
      <c r="M8867">
        <f t="shared" si="149"/>
        <v>412</v>
      </c>
    </row>
    <row r="8868" spans="12:13">
      <c r="L8868">
        <v>11412</v>
      </c>
      <c r="M8868">
        <f t="shared" si="149"/>
        <v>412</v>
      </c>
    </row>
    <row r="8869" spans="12:13">
      <c r="L8869">
        <v>11472</v>
      </c>
      <c r="M8869">
        <f t="shared" si="149"/>
        <v>472</v>
      </c>
    </row>
    <row r="8870" spans="12:13">
      <c r="L8870">
        <v>11372</v>
      </c>
      <c r="M8870">
        <f t="shared" si="149"/>
        <v>372</v>
      </c>
    </row>
    <row r="8871" spans="12:13">
      <c r="L8871">
        <v>11428</v>
      </c>
      <c r="M8871">
        <f t="shared" si="149"/>
        <v>428</v>
      </c>
    </row>
    <row r="8872" spans="12:13">
      <c r="L8872">
        <v>11360</v>
      </c>
      <c r="M8872">
        <f t="shared" si="149"/>
        <v>360</v>
      </c>
    </row>
    <row r="8873" spans="12:13">
      <c r="L8873">
        <v>11436</v>
      </c>
      <c r="M8873">
        <f t="shared" si="149"/>
        <v>436</v>
      </c>
    </row>
    <row r="8874" spans="12:13">
      <c r="L8874">
        <v>11352</v>
      </c>
      <c r="M8874">
        <f t="shared" si="149"/>
        <v>352</v>
      </c>
    </row>
    <row r="8875" spans="12:13">
      <c r="L8875">
        <v>11424</v>
      </c>
      <c r="M8875">
        <f t="shared" si="149"/>
        <v>424</v>
      </c>
    </row>
    <row r="8876" spans="12:13">
      <c r="L8876">
        <v>11400</v>
      </c>
      <c r="M8876">
        <f t="shared" si="149"/>
        <v>400</v>
      </c>
    </row>
    <row r="8877" spans="12:13">
      <c r="L8877">
        <v>11432</v>
      </c>
      <c r="M8877">
        <f t="shared" si="149"/>
        <v>432</v>
      </c>
    </row>
    <row r="8878" spans="12:13">
      <c r="L8878">
        <v>11416</v>
      </c>
      <c r="M8878">
        <f t="shared" si="149"/>
        <v>416</v>
      </c>
    </row>
    <row r="8879" spans="12:13">
      <c r="L8879">
        <v>11448</v>
      </c>
      <c r="M8879">
        <f t="shared" si="149"/>
        <v>448</v>
      </c>
    </row>
    <row r="8880" spans="12:13">
      <c r="L8880">
        <v>11368</v>
      </c>
      <c r="M8880">
        <f t="shared" si="149"/>
        <v>368</v>
      </c>
    </row>
    <row r="8881" spans="12:13">
      <c r="L8881">
        <v>11452</v>
      </c>
      <c r="M8881">
        <f t="shared" si="149"/>
        <v>452</v>
      </c>
    </row>
    <row r="8882" spans="12:13">
      <c r="L8882">
        <v>11388</v>
      </c>
      <c r="M8882">
        <f t="shared" si="149"/>
        <v>388</v>
      </c>
    </row>
    <row r="8883" spans="12:13">
      <c r="L8883">
        <v>11432</v>
      </c>
      <c r="M8883">
        <f t="shared" si="149"/>
        <v>432</v>
      </c>
    </row>
    <row r="8884" spans="12:13">
      <c r="L8884">
        <v>11380</v>
      </c>
      <c r="M8884">
        <f t="shared" si="149"/>
        <v>380</v>
      </c>
    </row>
    <row r="8885" spans="12:13">
      <c r="L8885">
        <v>11448</v>
      </c>
      <c r="M8885">
        <f t="shared" si="149"/>
        <v>448</v>
      </c>
    </row>
    <row r="8886" spans="12:13">
      <c r="L8886">
        <v>11408</v>
      </c>
      <c r="M8886">
        <f t="shared" si="149"/>
        <v>408</v>
      </c>
    </row>
    <row r="8887" spans="12:13">
      <c r="L8887">
        <v>11444</v>
      </c>
      <c r="M8887">
        <f t="shared" si="149"/>
        <v>444</v>
      </c>
    </row>
    <row r="8888" spans="12:13">
      <c r="L8888">
        <v>11372</v>
      </c>
      <c r="M8888">
        <f t="shared" si="149"/>
        <v>372</v>
      </c>
    </row>
    <row r="8889" spans="12:13">
      <c r="L8889">
        <v>11408</v>
      </c>
      <c r="M8889">
        <f t="shared" si="149"/>
        <v>408</v>
      </c>
    </row>
    <row r="8890" spans="12:13">
      <c r="L8890">
        <v>11380</v>
      </c>
      <c r="M8890">
        <f t="shared" si="149"/>
        <v>380</v>
      </c>
    </row>
    <row r="8891" spans="12:13">
      <c r="L8891">
        <v>11448</v>
      </c>
      <c r="M8891">
        <f t="shared" ref="M8891:M8954" si="150">L8891-11000</f>
        <v>448</v>
      </c>
    </row>
    <row r="8892" spans="12:13">
      <c r="L8892">
        <v>11408</v>
      </c>
      <c r="M8892">
        <f t="shared" si="150"/>
        <v>408</v>
      </c>
    </row>
    <row r="8893" spans="12:13">
      <c r="L8893">
        <v>11428</v>
      </c>
      <c r="M8893">
        <f t="shared" si="150"/>
        <v>428</v>
      </c>
    </row>
    <row r="8894" spans="12:13">
      <c r="L8894">
        <v>11380</v>
      </c>
      <c r="M8894">
        <f t="shared" si="150"/>
        <v>380</v>
      </c>
    </row>
    <row r="8895" spans="12:13">
      <c r="L8895">
        <v>11428</v>
      </c>
      <c r="M8895">
        <f t="shared" si="150"/>
        <v>428</v>
      </c>
    </row>
    <row r="8896" spans="12:13">
      <c r="L8896">
        <v>11396</v>
      </c>
      <c r="M8896">
        <f t="shared" si="150"/>
        <v>396</v>
      </c>
    </row>
    <row r="8897" spans="12:13">
      <c r="L8897">
        <v>11488</v>
      </c>
      <c r="M8897">
        <f t="shared" si="150"/>
        <v>488</v>
      </c>
    </row>
    <row r="8898" spans="12:13">
      <c r="L8898">
        <v>11376</v>
      </c>
      <c r="M8898">
        <f t="shared" si="150"/>
        <v>376</v>
      </c>
    </row>
    <row r="8899" spans="12:13">
      <c r="L8899">
        <v>11424</v>
      </c>
      <c r="M8899">
        <f t="shared" si="150"/>
        <v>424</v>
      </c>
    </row>
    <row r="8900" spans="12:13">
      <c r="L8900">
        <v>11364</v>
      </c>
      <c r="M8900">
        <f t="shared" si="150"/>
        <v>364</v>
      </c>
    </row>
    <row r="8901" spans="12:13">
      <c r="L8901">
        <v>11432</v>
      </c>
      <c r="M8901">
        <f t="shared" si="150"/>
        <v>432</v>
      </c>
    </row>
    <row r="8902" spans="12:13">
      <c r="L8902">
        <v>11420</v>
      </c>
      <c r="M8902">
        <f t="shared" si="150"/>
        <v>420</v>
      </c>
    </row>
    <row r="8903" spans="12:13">
      <c r="L8903">
        <v>11440</v>
      </c>
      <c r="M8903">
        <f t="shared" si="150"/>
        <v>440</v>
      </c>
    </row>
    <row r="8904" spans="12:13">
      <c r="L8904">
        <v>11348</v>
      </c>
      <c r="M8904">
        <f t="shared" si="150"/>
        <v>348</v>
      </c>
    </row>
    <row r="8905" spans="12:13">
      <c r="L8905">
        <v>11456</v>
      </c>
      <c r="M8905">
        <f t="shared" si="150"/>
        <v>456</v>
      </c>
    </row>
    <row r="8906" spans="12:13">
      <c r="L8906">
        <v>11416</v>
      </c>
      <c r="M8906">
        <f t="shared" si="150"/>
        <v>416</v>
      </c>
    </row>
    <row r="8907" spans="12:13">
      <c r="L8907">
        <v>11492</v>
      </c>
      <c r="M8907">
        <f t="shared" si="150"/>
        <v>492</v>
      </c>
    </row>
    <row r="8908" spans="12:13">
      <c r="L8908">
        <v>11376</v>
      </c>
      <c r="M8908">
        <f t="shared" si="150"/>
        <v>376</v>
      </c>
    </row>
    <row r="8909" spans="12:13">
      <c r="L8909">
        <v>11480</v>
      </c>
      <c r="M8909">
        <f t="shared" si="150"/>
        <v>480</v>
      </c>
    </row>
    <row r="8910" spans="12:13">
      <c r="L8910">
        <v>11392</v>
      </c>
      <c r="M8910">
        <f t="shared" si="150"/>
        <v>392</v>
      </c>
    </row>
    <row r="8911" spans="12:13">
      <c r="L8911">
        <v>11408</v>
      </c>
      <c r="M8911">
        <f t="shared" si="150"/>
        <v>408</v>
      </c>
    </row>
    <row r="8912" spans="12:13">
      <c r="L8912">
        <v>11388</v>
      </c>
      <c r="M8912">
        <f t="shared" si="150"/>
        <v>388</v>
      </c>
    </row>
    <row r="8913" spans="12:13">
      <c r="L8913">
        <v>11452</v>
      </c>
      <c r="M8913">
        <f t="shared" si="150"/>
        <v>452</v>
      </c>
    </row>
    <row r="8914" spans="12:13">
      <c r="L8914">
        <v>11416</v>
      </c>
      <c r="M8914">
        <f t="shared" si="150"/>
        <v>416</v>
      </c>
    </row>
    <row r="8915" spans="12:13">
      <c r="L8915">
        <v>11472</v>
      </c>
      <c r="M8915">
        <f t="shared" si="150"/>
        <v>472</v>
      </c>
    </row>
    <row r="8916" spans="12:13">
      <c r="L8916">
        <v>11360</v>
      </c>
      <c r="M8916">
        <f t="shared" si="150"/>
        <v>360</v>
      </c>
    </row>
    <row r="8917" spans="12:13">
      <c r="L8917">
        <v>11464</v>
      </c>
      <c r="M8917">
        <f t="shared" si="150"/>
        <v>464</v>
      </c>
    </row>
    <row r="8918" spans="12:13">
      <c r="L8918">
        <v>11392</v>
      </c>
      <c r="M8918">
        <f t="shared" si="150"/>
        <v>392</v>
      </c>
    </row>
    <row r="8919" spans="12:13">
      <c r="L8919">
        <v>11436</v>
      </c>
      <c r="M8919">
        <f t="shared" si="150"/>
        <v>436</v>
      </c>
    </row>
    <row r="8920" spans="12:13">
      <c r="L8920">
        <v>11416</v>
      </c>
      <c r="M8920">
        <f t="shared" si="150"/>
        <v>416</v>
      </c>
    </row>
    <row r="8921" spans="12:13">
      <c r="L8921">
        <v>11460</v>
      </c>
      <c r="M8921">
        <f t="shared" si="150"/>
        <v>460</v>
      </c>
    </row>
    <row r="8922" spans="12:13">
      <c r="L8922">
        <v>11400</v>
      </c>
      <c r="M8922">
        <f t="shared" si="150"/>
        <v>400</v>
      </c>
    </row>
    <row r="8923" spans="12:13">
      <c r="L8923">
        <v>11420</v>
      </c>
      <c r="M8923">
        <f t="shared" si="150"/>
        <v>420</v>
      </c>
    </row>
    <row r="8924" spans="12:13">
      <c r="L8924">
        <v>11408</v>
      </c>
      <c r="M8924">
        <f t="shared" si="150"/>
        <v>408</v>
      </c>
    </row>
    <row r="8925" spans="12:13">
      <c r="L8925">
        <v>11436</v>
      </c>
      <c r="M8925">
        <f t="shared" si="150"/>
        <v>436</v>
      </c>
    </row>
    <row r="8926" spans="12:13">
      <c r="L8926">
        <v>11376</v>
      </c>
      <c r="M8926">
        <f t="shared" si="150"/>
        <v>376</v>
      </c>
    </row>
    <row r="8927" spans="12:13">
      <c r="L8927">
        <v>11404</v>
      </c>
      <c r="M8927">
        <f t="shared" si="150"/>
        <v>404</v>
      </c>
    </row>
    <row r="8928" spans="12:13">
      <c r="L8928">
        <v>11384</v>
      </c>
      <c r="M8928">
        <f t="shared" si="150"/>
        <v>384</v>
      </c>
    </row>
    <row r="8929" spans="12:13">
      <c r="L8929">
        <v>11412</v>
      </c>
      <c r="M8929">
        <f t="shared" si="150"/>
        <v>412</v>
      </c>
    </row>
    <row r="8930" spans="12:13">
      <c r="L8930">
        <v>11376</v>
      </c>
      <c r="M8930">
        <f t="shared" si="150"/>
        <v>376</v>
      </c>
    </row>
    <row r="8931" spans="12:13">
      <c r="L8931">
        <v>11440</v>
      </c>
      <c r="M8931">
        <f t="shared" si="150"/>
        <v>440</v>
      </c>
    </row>
    <row r="8932" spans="12:13">
      <c r="L8932">
        <v>11372</v>
      </c>
      <c r="M8932">
        <f t="shared" si="150"/>
        <v>372</v>
      </c>
    </row>
    <row r="8933" spans="12:13">
      <c r="L8933">
        <v>11420</v>
      </c>
      <c r="M8933">
        <f t="shared" si="150"/>
        <v>420</v>
      </c>
    </row>
    <row r="8934" spans="12:13">
      <c r="L8934">
        <v>11340</v>
      </c>
      <c r="M8934">
        <f t="shared" si="150"/>
        <v>340</v>
      </c>
    </row>
    <row r="8935" spans="12:13">
      <c r="L8935">
        <v>11424</v>
      </c>
      <c r="M8935">
        <f t="shared" si="150"/>
        <v>424</v>
      </c>
    </row>
    <row r="8936" spans="12:13">
      <c r="L8936">
        <v>11376</v>
      </c>
      <c r="M8936">
        <f t="shared" si="150"/>
        <v>376</v>
      </c>
    </row>
    <row r="8937" spans="12:13">
      <c r="L8937">
        <v>11424</v>
      </c>
      <c r="M8937">
        <f t="shared" si="150"/>
        <v>424</v>
      </c>
    </row>
    <row r="8938" spans="12:13">
      <c r="L8938">
        <v>11372</v>
      </c>
      <c r="M8938">
        <f t="shared" si="150"/>
        <v>372</v>
      </c>
    </row>
    <row r="8939" spans="12:13">
      <c r="L8939">
        <v>11436</v>
      </c>
      <c r="M8939">
        <f t="shared" si="150"/>
        <v>436</v>
      </c>
    </row>
    <row r="8940" spans="12:13">
      <c r="L8940">
        <v>11372</v>
      </c>
      <c r="M8940">
        <f t="shared" si="150"/>
        <v>372</v>
      </c>
    </row>
    <row r="8941" spans="12:13">
      <c r="L8941">
        <v>11432</v>
      </c>
      <c r="M8941">
        <f t="shared" si="150"/>
        <v>432</v>
      </c>
    </row>
    <row r="8942" spans="12:13">
      <c r="L8942">
        <v>11404</v>
      </c>
      <c r="M8942">
        <f t="shared" si="150"/>
        <v>404</v>
      </c>
    </row>
    <row r="8943" spans="12:13">
      <c r="L8943">
        <v>11420</v>
      </c>
      <c r="M8943">
        <f t="shared" si="150"/>
        <v>420</v>
      </c>
    </row>
    <row r="8944" spans="12:13">
      <c r="L8944">
        <v>11364</v>
      </c>
      <c r="M8944">
        <f t="shared" si="150"/>
        <v>364</v>
      </c>
    </row>
    <row r="8945" spans="12:13">
      <c r="L8945">
        <v>11424</v>
      </c>
      <c r="M8945">
        <f t="shared" si="150"/>
        <v>424</v>
      </c>
    </row>
    <row r="8946" spans="12:13">
      <c r="L8946">
        <v>11384</v>
      </c>
      <c r="M8946">
        <f t="shared" si="150"/>
        <v>384</v>
      </c>
    </row>
    <row r="8947" spans="12:13">
      <c r="L8947">
        <v>11416</v>
      </c>
      <c r="M8947">
        <f t="shared" si="150"/>
        <v>416</v>
      </c>
    </row>
    <row r="8948" spans="12:13">
      <c r="L8948">
        <v>11380</v>
      </c>
      <c r="M8948">
        <f t="shared" si="150"/>
        <v>380</v>
      </c>
    </row>
    <row r="8949" spans="12:13">
      <c r="L8949">
        <v>11420</v>
      </c>
      <c r="M8949">
        <f t="shared" si="150"/>
        <v>420</v>
      </c>
    </row>
    <row r="8950" spans="12:13">
      <c r="L8950">
        <v>11380</v>
      </c>
      <c r="M8950">
        <f t="shared" si="150"/>
        <v>380</v>
      </c>
    </row>
    <row r="8951" spans="12:13">
      <c r="L8951">
        <v>11428</v>
      </c>
      <c r="M8951">
        <f t="shared" si="150"/>
        <v>428</v>
      </c>
    </row>
    <row r="8952" spans="12:13">
      <c r="L8952">
        <v>11388</v>
      </c>
      <c r="M8952">
        <f t="shared" si="150"/>
        <v>388</v>
      </c>
    </row>
    <row r="8953" spans="12:13">
      <c r="L8953">
        <v>11416</v>
      </c>
      <c r="M8953">
        <f t="shared" si="150"/>
        <v>416</v>
      </c>
    </row>
    <row r="8954" spans="12:13">
      <c r="L8954">
        <v>11396</v>
      </c>
      <c r="M8954">
        <f t="shared" si="150"/>
        <v>396</v>
      </c>
    </row>
    <row r="8955" spans="12:13">
      <c r="L8955">
        <v>11452</v>
      </c>
      <c r="M8955">
        <f t="shared" ref="M8955:M9018" si="151">L8955-11000</f>
        <v>452</v>
      </c>
    </row>
    <row r="8956" spans="12:13">
      <c r="L8956">
        <v>11400</v>
      </c>
      <c r="M8956">
        <f t="shared" si="151"/>
        <v>400</v>
      </c>
    </row>
    <row r="8957" spans="12:13">
      <c r="L8957">
        <v>11428</v>
      </c>
      <c r="M8957">
        <f t="shared" si="151"/>
        <v>428</v>
      </c>
    </row>
    <row r="8958" spans="12:13">
      <c r="L8958">
        <v>11400</v>
      </c>
      <c r="M8958">
        <f t="shared" si="151"/>
        <v>400</v>
      </c>
    </row>
    <row r="8959" spans="12:13">
      <c r="L8959">
        <v>11468</v>
      </c>
      <c r="M8959">
        <f t="shared" si="151"/>
        <v>468</v>
      </c>
    </row>
    <row r="8960" spans="12:13">
      <c r="L8960">
        <v>11384</v>
      </c>
      <c r="M8960">
        <f t="shared" si="151"/>
        <v>384</v>
      </c>
    </row>
    <row r="8961" spans="12:13">
      <c r="L8961">
        <v>11412</v>
      </c>
      <c r="M8961">
        <f t="shared" si="151"/>
        <v>412</v>
      </c>
    </row>
    <row r="8962" spans="12:13">
      <c r="L8962">
        <v>11396</v>
      </c>
      <c r="M8962">
        <f t="shared" si="151"/>
        <v>396</v>
      </c>
    </row>
    <row r="8963" spans="12:13">
      <c r="L8963">
        <v>11424</v>
      </c>
      <c r="M8963">
        <f t="shared" si="151"/>
        <v>424</v>
      </c>
    </row>
    <row r="8964" spans="12:13">
      <c r="L8964">
        <v>11360</v>
      </c>
      <c r="M8964">
        <f t="shared" si="151"/>
        <v>360</v>
      </c>
    </row>
    <row r="8965" spans="12:13">
      <c r="L8965">
        <v>11472</v>
      </c>
      <c r="M8965">
        <f t="shared" si="151"/>
        <v>472</v>
      </c>
    </row>
    <row r="8966" spans="12:13">
      <c r="L8966">
        <v>11344</v>
      </c>
      <c r="M8966">
        <f t="shared" si="151"/>
        <v>344</v>
      </c>
    </row>
    <row r="8967" spans="12:13">
      <c r="L8967">
        <v>11452</v>
      </c>
      <c r="M8967">
        <f t="shared" si="151"/>
        <v>452</v>
      </c>
    </row>
    <row r="8968" spans="12:13">
      <c r="L8968">
        <v>11372</v>
      </c>
      <c r="M8968">
        <f t="shared" si="151"/>
        <v>372</v>
      </c>
    </row>
    <row r="8969" spans="12:13">
      <c r="L8969">
        <v>11432</v>
      </c>
      <c r="M8969">
        <f t="shared" si="151"/>
        <v>432</v>
      </c>
    </row>
    <row r="8970" spans="12:13">
      <c r="L8970">
        <v>11348</v>
      </c>
      <c r="M8970">
        <f t="shared" si="151"/>
        <v>348</v>
      </c>
    </row>
    <row r="8971" spans="12:13">
      <c r="L8971">
        <v>11420</v>
      </c>
      <c r="M8971">
        <f t="shared" si="151"/>
        <v>420</v>
      </c>
    </row>
    <row r="8972" spans="12:13">
      <c r="L8972">
        <v>11364</v>
      </c>
      <c r="M8972">
        <f t="shared" si="151"/>
        <v>364</v>
      </c>
    </row>
    <row r="8973" spans="12:13">
      <c r="L8973">
        <v>11416</v>
      </c>
      <c r="M8973">
        <f t="shared" si="151"/>
        <v>416</v>
      </c>
    </row>
    <row r="8974" spans="12:13">
      <c r="L8974">
        <v>11388</v>
      </c>
      <c r="M8974">
        <f t="shared" si="151"/>
        <v>388</v>
      </c>
    </row>
    <row r="8975" spans="12:13">
      <c r="L8975">
        <v>11424</v>
      </c>
      <c r="M8975">
        <f t="shared" si="151"/>
        <v>424</v>
      </c>
    </row>
    <row r="8976" spans="12:13">
      <c r="L8976">
        <v>11400</v>
      </c>
      <c r="M8976">
        <f t="shared" si="151"/>
        <v>400</v>
      </c>
    </row>
    <row r="8977" spans="12:13">
      <c r="L8977">
        <v>11436</v>
      </c>
      <c r="M8977">
        <f t="shared" si="151"/>
        <v>436</v>
      </c>
    </row>
    <row r="8978" spans="12:13">
      <c r="L8978">
        <v>11412</v>
      </c>
      <c r="M8978">
        <f t="shared" si="151"/>
        <v>412</v>
      </c>
    </row>
    <row r="8979" spans="12:13">
      <c r="L8979">
        <v>11416</v>
      </c>
      <c r="M8979">
        <f t="shared" si="151"/>
        <v>416</v>
      </c>
    </row>
    <row r="8980" spans="12:13">
      <c r="L8980">
        <v>11368</v>
      </c>
      <c r="M8980">
        <f t="shared" si="151"/>
        <v>368</v>
      </c>
    </row>
    <row r="8981" spans="12:13">
      <c r="L8981">
        <v>11448</v>
      </c>
      <c r="M8981">
        <f t="shared" si="151"/>
        <v>448</v>
      </c>
    </row>
    <row r="8982" spans="12:13">
      <c r="L8982">
        <v>11376</v>
      </c>
      <c r="M8982">
        <f t="shared" si="151"/>
        <v>376</v>
      </c>
    </row>
    <row r="8983" spans="12:13">
      <c r="L8983">
        <v>11416</v>
      </c>
      <c r="M8983">
        <f t="shared" si="151"/>
        <v>416</v>
      </c>
    </row>
    <row r="8984" spans="12:13">
      <c r="L8984">
        <v>11356</v>
      </c>
      <c r="M8984">
        <f t="shared" si="151"/>
        <v>356</v>
      </c>
    </row>
    <row r="8985" spans="12:13">
      <c r="L8985">
        <v>11480</v>
      </c>
      <c r="M8985">
        <f t="shared" si="151"/>
        <v>480</v>
      </c>
    </row>
    <row r="8986" spans="12:13">
      <c r="L8986">
        <v>11388</v>
      </c>
      <c r="M8986">
        <f t="shared" si="151"/>
        <v>388</v>
      </c>
    </row>
    <row r="8987" spans="12:13">
      <c r="L8987">
        <v>11456</v>
      </c>
      <c r="M8987">
        <f t="shared" si="151"/>
        <v>456</v>
      </c>
    </row>
    <row r="8988" spans="12:13">
      <c r="L8988">
        <v>11380</v>
      </c>
      <c r="M8988">
        <f t="shared" si="151"/>
        <v>380</v>
      </c>
    </row>
    <row r="8989" spans="12:13">
      <c r="L8989">
        <v>11448</v>
      </c>
      <c r="M8989">
        <f t="shared" si="151"/>
        <v>448</v>
      </c>
    </row>
    <row r="8990" spans="12:13">
      <c r="L8990">
        <v>11404</v>
      </c>
      <c r="M8990">
        <f t="shared" si="151"/>
        <v>404</v>
      </c>
    </row>
    <row r="8991" spans="12:13">
      <c r="L8991">
        <v>11420</v>
      </c>
      <c r="M8991">
        <f t="shared" si="151"/>
        <v>420</v>
      </c>
    </row>
    <row r="8992" spans="12:13">
      <c r="L8992">
        <v>11384</v>
      </c>
      <c r="M8992">
        <f t="shared" si="151"/>
        <v>384</v>
      </c>
    </row>
    <row r="8993" spans="12:13">
      <c r="L8993">
        <v>11424</v>
      </c>
      <c r="M8993">
        <f t="shared" si="151"/>
        <v>424</v>
      </c>
    </row>
    <row r="8994" spans="12:13">
      <c r="L8994">
        <v>11388</v>
      </c>
      <c r="M8994">
        <f t="shared" si="151"/>
        <v>388</v>
      </c>
    </row>
    <row r="8995" spans="12:13">
      <c r="L8995">
        <v>11436</v>
      </c>
      <c r="M8995">
        <f t="shared" si="151"/>
        <v>436</v>
      </c>
    </row>
    <row r="8996" spans="12:13">
      <c r="L8996">
        <v>11412</v>
      </c>
      <c r="M8996">
        <f t="shared" si="151"/>
        <v>412</v>
      </c>
    </row>
    <row r="8997" spans="12:13">
      <c r="L8997">
        <v>11464</v>
      </c>
      <c r="M8997">
        <f t="shared" si="151"/>
        <v>464</v>
      </c>
    </row>
    <row r="8998" spans="12:13">
      <c r="L8998">
        <v>11420</v>
      </c>
      <c r="M8998">
        <f t="shared" si="151"/>
        <v>420</v>
      </c>
    </row>
    <row r="8999" spans="12:13">
      <c r="L8999">
        <v>11464</v>
      </c>
      <c r="M8999">
        <f t="shared" si="151"/>
        <v>464</v>
      </c>
    </row>
    <row r="9000" spans="12:13">
      <c r="L9000">
        <v>11368</v>
      </c>
      <c r="M9000">
        <f t="shared" si="151"/>
        <v>368</v>
      </c>
    </row>
    <row r="9001" spans="12:13">
      <c r="L9001">
        <v>11464</v>
      </c>
      <c r="M9001">
        <f t="shared" si="151"/>
        <v>464</v>
      </c>
    </row>
    <row r="9002" spans="12:13">
      <c r="L9002">
        <v>11388</v>
      </c>
      <c r="M9002">
        <f t="shared" si="151"/>
        <v>388</v>
      </c>
    </row>
    <row r="9003" spans="12:13">
      <c r="L9003">
        <v>11392</v>
      </c>
      <c r="M9003">
        <f t="shared" si="151"/>
        <v>392</v>
      </c>
    </row>
    <row r="9004" spans="12:13">
      <c r="L9004">
        <v>11404</v>
      </c>
      <c r="M9004">
        <f t="shared" si="151"/>
        <v>404</v>
      </c>
    </row>
    <row r="9005" spans="12:13">
      <c r="L9005">
        <v>11440</v>
      </c>
      <c r="M9005">
        <f t="shared" si="151"/>
        <v>440</v>
      </c>
    </row>
    <row r="9006" spans="12:13">
      <c r="L9006">
        <v>11408</v>
      </c>
      <c r="M9006">
        <f t="shared" si="151"/>
        <v>408</v>
      </c>
    </row>
    <row r="9007" spans="12:13">
      <c r="L9007">
        <v>11452</v>
      </c>
      <c r="M9007">
        <f t="shared" si="151"/>
        <v>452</v>
      </c>
    </row>
    <row r="9008" spans="12:13">
      <c r="L9008">
        <v>11380</v>
      </c>
      <c r="M9008">
        <f t="shared" si="151"/>
        <v>380</v>
      </c>
    </row>
    <row r="9009" spans="12:13">
      <c r="L9009">
        <v>11432</v>
      </c>
      <c r="M9009">
        <f t="shared" si="151"/>
        <v>432</v>
      </c>
    </row>
    <row r="9010" spans="12:13">
      <c r="L9010">
        <v>11368</v>
      </c>
      <c r="M9010">
        <f t="shared" si="151"/>
        <v>368</v>
      </c>
    </row>
    <row r="9011" spans="12:13">
      <c r="L9011">
        <v>11464</v>
      </c>
      <c r="M9011">
        <f t="shared" si="151"/>
        <v>464</v>
      </c>
    </row>
    <row r="9012" spans="12:13">
      <c r="L9012">
        <v>11416</v>
      </c>
      <c r="M9012">
        <f t="shared" si="151"/>
        <v>416</v>
      </c>
    </row>
    <row r="9013" spans="12:13">
      <c r="L9013">
        <v>11456</v>
      </c>
      <c r="M9013">
        <f t="shared" si="151"/>
        <v>456</v>
      </c>
    </row>
    <row r="9014" spans="12:13">
      <c r="L9014">
        <v>11412</v>
      </c>
      <c r="M9014">
        <f t="shared" si="151"/>
        <v>412</v>
      </c>
    </row>
    <row r="9015" spans="12:13">
      <c r="L9015">
        <v>11460</v>
      </c>
      <c r="M9015">
        <f t="shared" si="151"/>
        <v>460</v>
      </c>
    </row>
    <row r="9016" spans="12:13">
      <c r="L9016">
        <v>11380</v>
      </c>
      <c r="M9016">
        <f t="shared" si="151"/>
        <v>380</v>
      </c>
    </row>
    <row r="9017" spans="12:13">
      <c r="L9017">
        <v>11456</v>
      </c>
      <c r="M9017">
        <f t="shared" si="151"/>
        <v>456</v>
      </c>
    </row>
    <row r="9018" spans="12:13">
      <c r="L9018">
        <v>11392</v>
      </c>
      <c r="M9018">
        <f t="shared" si="151"/>
        <v>392</v>
      </c>
    </row>
    <row r="9019" spans="12:13">
      <c r="L9019">
        <v>11464</v>
      </c>
      <c r="M9019">
        <f t="shared" ref="M9019:M9082" si="152">L9019-11000</f>
        <v>464</v>
      </c>
    </row>
    <row r="9020" spans="12:13">
      <c r="L9020">
        <v>11404</v>
      </c>
      <c r="M9020">
        <f t="shared" si="152"/>
        <v>404</v>
      </c>
    </row>
    <row r="9021" spans="12:13">
      <c r="L9021">
        <v>11460</v>
      </c>
      <c r="M9021">
        <f t="shared" si="152"/>
        <v>460</v>
      </c>
    </row>
    <row r="9022" spans="12:13">
      <c r="L9022">
        <v>11388</v>
      </c>
      <c r="M9022">
        <f t="shared" si="152"/>
        <v>388</v>
      </c>
    </row>
    <row r="9023" spans="12:13">
      <c r="L9023">
        <v>11412</v>
      </c>
      <c r="M9023">
        <f t="shared" si="152"/>
        <v>412</v>
      </c>
    </row>
    <row r="9024" spans="12:13">
      <c r="L9024">
        <v>11388</v>
      </c>
      <c r="M9024">
        <f t="shared" si="152"/>
        <v>388</v>
      </c>
    </row>
    <row r="9025" spans="12:13">
      <c r="L9025">
        <v>11432</v>
      </c>
      <c r="M9025">
        <f t="shared" si="152"/>
        <v>432</v>
      </c>
    </row>
    <row r="9026" spans="12:13">
      <c r="L9026">
        <v>11392</v>
      </c>
      <c r="M9026">
        <f t="shared" si="152"/>
        <v>392</v>
      </c>
    </row>
    <row r="9027" spans="12:13">
      <c r="L9027">
        <v>11432</v>
      </c>
      <c r="M9027">
        <f t="shared" si="152"/>
        <v>432</v>
      </c>
    </row>
    <row r="9028" spans="12:13">
      <c r="L9028">
        <v>11384</v>
      </c>
      <c r="M9028">
        <f t="shared" si="152"/>
        <v>384</v>
      </c>
    </row>
    <row r="9029" spans="12:13">
      <c r="L9029">
        <v>11440</v>
      </c>
      <c r="M9029">
        <f t="shared" si="152"/>
        <v>440</v>
      </c>
    </row>
    <row r="9030" spans="12:13">
      <c r="L9030">
        <v>11384</v>
      </c>
      <c r="M9030">
        <f t="shared" si="152"/>
        <v>384</v>
      </c>
    </row>
    <row r="9031" spans="12:13">
      <c r="L9031">
        <v>11492</v>
      </c>
      <c r="M9031">
        <f t="shared" si="152"/>
        <v>492</v>
      </c>
    </row>
    <row r="9032" spans="12:13">
      <c r="L9032">
        <v>11376</v>
      </c>
      <c r="M9032">
        <f t="shared" si="152"/>
        <v>376</v>
      </c>
    </row>
    <row r="9033" spans="12:13">
      <c r="L9033">
        <v>11436</v>
      </c>
      <c r="M9033">
        <f t="shared" si="152"/>
        <v>436</v>
      </c>
    </row>
    <row r="9034" spans="12:13">
      <c r="L9034">
        <v>11376</v>
      </c>
      <c r="M9034">
        <f t="shared" si="152"/>
        <v>376</v>
      </c>
    </row>
    <row r="9035" spans="12:13">
      <c r="L9035">
        <v>11440</v>
      </c>
      <c r="M9035">
        <f t="shared" si="152"/>
        <v>440</v>
      </c>
    </row>
    <row r="9036" spans="12:13">
      <c r="L9036">
        <v>11392</v>
      </c>
      <c r="M9036">
        <f t="shared" si="152"/>
        <v>392</v>
      </c>
    </row>
    <row r="9037" spans="12:13">
      <c r="L9037">
        <v>11440</v>
      </c>
      <c r="M9037">
        <f t="shared" si="152"/>
        <v>440</v>
      </c>
    </row>
    <row r="9038" spans="12:13">
      <c r="L9038">
        <v>11352</v>
      </c>
      <c r="M9038">
        <f t="shared" si="152"/>
        <v>352</v>
      </c>
    </row>
    <row r="9039" spans="12:13">
      <c r="L9039">
        <v>11416</v>
      </c>
      <c r="M9039">
        <f t="shared" si="152"/>
        <v>416</v>
      </c>
    </row>
    <row r="9040" spans="12:13">
      <c r="L9040">
        <v>11420</v>
      </c>
      <c r="M9040">
        <f t="shared" si="152"/>
        <v>420</v>
      </c>
    </row>
    <row r="9041" spans="12:13">
      <c r="L9041">
        <v>11428</v>
      </c>
      <c r="M9041">
        <f t="shared" si="152"/>
        <v>428</v>
      </c>
    </row>
    <row r="9042" spans="12:13">
      <c r="L9042">
        <v>11384</v>
      </c>
      <c r="M9042">
        <f t="shared" si="152"/>
        <v>384</v>
      </c>
    </row>
    <row r="9043" spans="12:13">
      <c r="L9043">
        <v>11436</v>
      </c>
      <c r="M9043">
        <f t="shared" si="152"/>
        <v>436</v>
      </c>
    </row>
    <row r="9044" spans="12:13">
      <c r="L9044">
        <v>11392</v>
      </c>
      <c r="M9044">
        <f t="shared" si="152"/>
        <v>392</v>
      </c>
    </row>
    <row r="9045" spans="12:13">
      <c r="L9045">
        <v>11448</v>
      </c>
      <c r="M9045">
        <f t="shared" si="152"/>
        <v>448</v>
      </c>
    </row>
    <row r="9046" spans="12:13">
      <c r="L9046">
        <v>11392</v>
      </c>
      <c r="M9046">
        <f t="shared" si="152"/>
        <v>392</v>
      </c>
    </row>
    <row r="9047" spans="12:13">
      <c r="L9047">
        <v>11416</v>
      </c>
      <c r="M9047">
        <f t="shared" si="152"/>
        <v>416</v>
      </c>
    </row>
    <row r="9048" spans="12:13">
      <c r="L9048">
        <v>11360</v>
      </c>
      <c r="M9048">
        <f t="shared" si="152"/>
        <v>360</v>
      </c>
    </row>
    <row r="9049" spans="12:13">
      <c r="L9049" t="s">
        <v>750</v>
      </c>
      <c r="M9049" t="e">
        <f t="shared" si="152"/>
        <v>#VALUE!</v>
      </c>
    </row>
    <row r="9050" spans="12:13">
      <c r="M9050">
        <f t="shared" si="152"/>
        <v>-11000</v>
      </c>
    </row>
    <row r="9051" spans="12:13">
      <c r="L9051">
        <v>11404</v>
      </c>
      <c r="M9051">
        <f t="shared" si="152"/>
        <v>404</v>
      </c>
    </row>
    <row r="9052" spans="12:13">
      <c r="L9052">
        <v>11352</v>
      </c>
      <c r="M9052">
        <f t="shared" si="152"/>
        <v>352</v>
      </c>
    </row>
    <row r="9053" spans="12:13">
      <c r="L9053">
        <v>11420</v>
      </c>
      <c r="M9053">
        <f t="shared" si="152"/>
        <v>420</v>
      </c>
    </row>
    <row r="9054" spans="12:13">
      <c r="L9054">
        <v>11384</v>
      </c>
      <c r="M9054">
        <f t="shared" si="152"/>
        <v>384</v>
      </c>
    </row>
    <row r="9055" spans="12:13">
      <c r="L9055">
        <v>11436</v>
      </c>
      <c r="M9055">
        <f t="shared" si="152"/>
        <v>436</v>
      </c>
    </row>
    <row r="9056" spans="12:13">
      <c r="L9056">
        <v>11384</v>
      </c>
      <c r="M9056">
        <f t="shared" si="152"/>
        <v>384</v>
      </c>
    </row>
    <row r="9057" spans="12:13">
      <c r="L9057">
        <v>11400</v>
      </c>
      <c r="M9057">
        <f t="shared" si="152"/>
        <v>400</v>
      </c>
    </row>
    <row r="9058" spans="12:13">
      <c r="L9058">
        <v>11352</v>
      </c>
      <c r="M9058">
        <f t="shared" si="152"/>
        <v>352</v>
      </c>
    </row>
    <row r="9059" spans="12:13">
      <c r="L9059">
        <v>11468</v>
      </c>
      <c r="M9059">
        <f t="shared" si="152"/>
        <v>468</v>
      </c>
    </row>
    <row r="9060" spans="12:13">
      <c r="L9060">
        <v>11384</v>
      </c>
      <c r="M9060">
        <f t="shared" si="152"/>
        <v>384</v>
      </c>
    </row>
    <row r="9061" spans="12:13">
      <c r="L9061">
        <v>11432</v>
      </c>
      <c r="M9061">
        <f t="shared" si="152"/>
        <v>432</v>
      </c>
    </row>
    <row r="9062" spans="12:13">
      <c r="L9062">
        <v>11380</v>
      </c>
      <c r="M9062">
        <f t="shared" si="152"/>
        <v>380</v>
      </c>
    </row>
    <row r="9063" spans="12:13">
      <c r="L9063">
        <v>11440</v>
      </c>
      <c r="M9063">
        <f t="shared" si="152"/>
        <v>440</v>
      </c>
    </row>
    <row r="9064" spans="12:13">
      <c r="L9064">
        <v>11392</v>
      </c>
      <c r="M9064">
        <f t="shared" si="152"/>
        <v>392</v>
      </c>
    </row>
    <row r="9065" spans="12:13">
      <c r="L9065">
        <v>11468</v>
      </c>
      <c r="M9065">
        <f t="shared" si="152"/>
        <v>468</v>
      </c>
    </row>
    <row r="9066" spans="12:13">
      <c r="L9066">
        <v>11372</v>
      </c>
      <c r="M9066">
        <f t="shared" si="152"/>
        <v>372</v>
      </c>
    </row>
    <row r="9067" spans="12:13">
      <c r="L9067">
        <v>11428</v>
      </c>
      <c r="M9067">
        <f t="shared" si="152"/>
        <v>428</v>
      </c>
    </row>
    <row r="9068" spans="12:13">
      <c r="L9068">
        <v>11372</v>
      </c>
      <c r="M9068">
        <f t="shared" si="152"/>
        <v>372</v>
      </c>
    </row>
    <row r="9069" spans="12:13">
      <c r="L9069">
        <v>11396</v>
      </c>
      <c r="M9069">
        <f t="shared" si="152"/>
        <v>396</v>
      </c>
    </row>
    <row r="9070" spans="12:13">
      <c r="L9070">
        <v>11368</v>
      </c>
      <c r="M9070">
        <f t="shared" si="152"/>
        <v>368</v>
      </c>
    </row>
    <row r="9071" spans="12:13">
      <c r="L9071">
        <v>11432</v>
      </c>
      <c r="M9071">
        <f t="shared" si="152"/>
        <v>432</v>
      </c>
    </row>
    <row r="9072" spans="12:13">
      <c r="L9072">
        <v>11396</v>
      </c>
      <c r="M9072">
        <f t="shared" si="152"/>
        <v>396</v>
      </c>
    </row>
    <row r="9073" spans="12:13">
      <c r="L9073">
        <v>11408</v>
      </c>
      <c r="M9073">
        <f t="shared" si="152"/>
        <v>408</v>
      </c>
    </row>
    <row r="9074" spans="12:13">
      <c r="L9074">
        <v>11360</v>
      </c>
      <c r="M9074">
        <f t="shared" si="152"/>
        <v>360</v>
      </c>
    </row>
    <row r="9075" spans="12:13">
      <c r="L9075">
        <v>11440</v>
      </c>
      <c r="M9075">
        <f t="shared" si="152"/>
        <v>440</v>
      </c>
    </row>
    <row r="9076" spans="12:13">
      <c r="L9076">
        <v>11336</v>
      </c>
      <c r="M9076">
        <f t="shared" si="152"/>
        <v>336</v>
      </c>
    </row>
    <row r="9077" spans="12:13">
      <c r="L9077">
        <v>11412</v>
      </c>
      <c r="M9077">
        <f t="shared" si="152"/>
        <v>412</v>
      </c>
    </row>
    <row r="9078" spans="12:13">
      <c r="L9078">
        <v>11368</v>
      </c>
      <c r="M9078">
        <f t="shared" si="152"/>
        <v>368</v>
      </c>
    </row>
    <row r="9079" spans="12:13">
      <c r="L9079">
        <v>11440</v>
      </c>
      <c r="M9079">
        <f t="shared" si="152"/>
        <v>440</v>
      </c>
    </row>
    <row r="9080" spans="12:13">
      <c r="L9080">
        <v>11352</v>
      </c>
      <c r="M9080">
        <f t="shared" si="152"/>
        <v>352</v>
      </c>
    </row>
    <row r="9081" spans="12:13">
      <c r="L9081">
        <v>11432</v>
      </c>
      <c r="M9081">
        <f t="shared" si="152"/>
        <v>432</v>
      </c>
    </row>
    <row r="9082" spans="12:13">
      <c r="L9082">
        <v>11356</v>
      </c>
      <c r="M9082">
        <f t="shared" si="152"/>
        <v>356</v>
      </c>
    </row>
    <row r="9083" spans="12:13">
      <c r="L9083">
        <v>11428</v>
      </c>
      <c r="M9083">
        <f t="shared" ref="M9083:M9146" si="153">L9083-11000</f>
        <v>428</v>
      </c>
    </row>
    <row r="9084" spans="12:13">
      <c r="L9084">
        <v>11348</v>
      </c>
      <c r="M9084">
        <f t="shared" si="153"/>
        <v>348</v>
      </c>
    </row>
    <row r="9085" spans="12:13">
      <c r="L9085">
        <v>11440</v>
      </c>
      <c r="M9085">
        <f t="shared" si="153"/>
        <v>440</v>
      </c>
    </row>
    <row r="9086" spans="12:13">
      <c r="L9086">
        <v>11388</v>
      </c>
      <c r="M9086">
        <f t="shared" si="153"/>
        <v>388</v>
      </c>
    </row>
    <row r="9087" spans="12:13">
      <c r="L9087">
        <v>11408</v>
      </c>
      <c r="M9087">
        <f t="shared" si="153"/>
        <v>408</v>
      </c>
    </row>
    <row r="9088" spans="12:13">
      <c r="L9088">
        <v>11388</v>
      </c>
      <c r="M9088">
        <f t="shared" si="153"/>
        <v>388</v>
      </c>
    </row>
    <row r="9089" spans="12:13">
      <c r="L9089">
        <v>11444</v>
      </c>
      <c r="M9089">
        <f t="shared" si="153"/>
        <v>444</v>
      </c>
    </row>
    <row r="9090" spans="12:13">
      <c r="L9090">
        <v>11376</v>
      </c>
      <c r="M9090">
        <f t="shared" si="153"/>
        <v>376</v>
      </c>
    </row>
    <row r="9091" spans="12:13">
      <c r="L9091">
        <v>11428</v>
      </c>
      <c r="M9091">
        <f t="shared" si="153"/>
        <v>428</v>
      </c>
    </row>
    <row r="9092" spans="12:13">
      <c r="L9092">
        <v>11408</v>
      </c>
      <c r="M9092">
        <f t="shared" si="153"/>
        <v>408</v>
      </c>
    </row>
    <row r="9093" spans="12:13">
      <c r="L9093">
        <v>11440</v>
      </c>
      <c r="M9093">
        <f t="shared" si="153"/>
        <v>440</v>
      </c>
    </row>
    <row r="9094" spans="12:13">
      <c r="L9094">
        <v>11360</v>
      </c>
      <c r="M9094">
        <f t="shared" si="153"/>
        <v>360</v>
      </c>
    </row>
    <row r="9095" spans="12:13">
      <c r="L9095">
        <v>11440</v>
      </c>
      <c r="M9095">
        <f t="shared" si="153"/>
        <v>440</v>
      </c>
    </row>
    <row r="9096" spans="12:13">
      <c r="L9096">
        <v>11388</v>
      </c>
      <c r="M9096">
        <f t="shared" si="153"/>
        <v>388</v>
      </c>
    </row>
    <row r="9097" spans="12:13">
      <c r="L9097">
        <v>11416</v>
      </c>
      <c r="M9097">
        <f t="shared" si="153"/>
        <v>416</v>
      </c>
    </row>
    <row r="9098" spans="12:13">
      <c r="L9098">
        <v>11420</v>
      </c>
      <c r="M9098">
        <f t="shared" si="153"/>
        <v>420</v>
      </c>
    </row>
    <row r="9099" spans="12:13">
      <c r="L9099">
        <v>11428</v>
      </c>
      <c r="M9099">
        <f t="shared" si="153"/>
        <v>428</v>
      </c>
    </row>
    <row r="9100" spans="12:13">
      <c r="L9100">
        <v>11412</v>
      </c>
      <c r="M9100">
        <f t="shared" si="153"/>
        <v>412</v>
      </c>
    </row>
    <row r="9101" spans="12:13">
      <c r="L9101">
        <v>11400</v>
      </c>
      <c r="M9101">
        <f t="shared" si="153"/>
        <v>400</v>
      </c>
    </row>
    <row r="9102" spans="12:13">
      <c r="L9102">
        <v>11352</v>
      </c>
      <c r="M9102">
        <f t="shared" si="153"/>
        <v>352</v>
      </c>
    </row>
    <row r="9103" spans="12:13">
      <c r="L9103">
        <v>11432</v>
      </c>
      <c r="M9103">
        <f t="shared" si="153"/>
        <v>432</v>
      </c>
    </row>
    <row r="9104" spans="12:13">
      <c r="L9104">
        <v>11376</v>
      </c>
      <c r="M9104">
        <f t="shared" si="153"/>
        <v>376</v>
      </c>
    </row>
    <row r="9105" spans="12:13">
      <c r="L9105">
        <v>11416</v>
      </c>
      <c r="M9105">
        <f t="shared" si="153"/>
        <v>416</v>
      </c>
    </row>
    <row r="9106" spans="12:13">
      <c r="L9106">
        <v>11360</v>
      </c>
      <c r="M9106">
        <f t="shared" si="153"/>
        <v>360</v>
      </c>
    </row>
    <row r="9107" spans="12:13">
      <c r="L9107">
        <v>11412</v>
      </c>
      <c r="M9107">
        <f t="shared" si="153"/>
        <v>412</v>
      </c>
    </row>
    <row r="9108" spans="12:13">
      <c r="L9108">
        <v>11384</v>
      </c>
      <c r="M9108">
        <f t="shared" si="153"/>
        <v>384</v>
      </c>
    </row>
    <row r="9109" spans="12:13">
      <c r="L9109">
        <v>11416</v>
      </c>
      <c r="M9109">
        <f t="shared" si="153"/>
        <v>416</v>
      </c>
    </row>
    <row r="9110" spans="12:13">
      <c r="L9110">
        <v>11364</v>
      </c>
      <c r="M9110">
        <f t="shared" si="153"/>
        <v>364</v>
      </c>
    </row>
    <row r="9111" spans="12:13">
      <c r="L9111">
        <v>11440</v>
      </c>
      <c r="M9111">
        <f t="shared" si="153"/>
        <v>440</v>
      </c>
    </row>
    <row r="9112" spans="12:13">
      <c r="L9112">
        <v>11384</v>
      </c>
      <c r="M9112">
        <f t="shared" si="153"/>
        <v>384</v>
      </c>
    </row>
    <row r="9113" spans="12:13">
      <c r="L9113">
        <v>11396</v>
      </c>
      <c r="M9113">
        <f t="shared" si="153"/>
        <v>396</v>
      </c>
    </row>
    <row r="9114" spans="12:13">
      <c r="L9114">
        <v>11364</v>
      </c>
      <c r="M9114">
        <f t="shared" si="153"/>
        <v>364</v>
      </c>
    </row>
    <row r="9115" spans="12:13">
      <c r="L9115">
        <v>11420</v>
      </c>
      <c r="M9115">
        <f t="shared" si="153"/>
        <v>420</v>
      </c>
    </row>
    <row r="9116" spans="12:13">
      <c r="L9116">
        <v>11356</v>
      </c>
      <c r="M9116">
        <f t="shared" si="153"/>
        <v>356</v>
      </c>
    </row>
    <row r="9117" spans="12:13">
      <c r="L9117">
        <v>11448</v>
      </c>
      <c r="M9117">
        <f t="shared" si="153"/>
        <v>448</v>
      </c>
    </row>
    <row r="9118" spans="12:13">
      <c r="L9118">
        <v>11360</v>
      </c>
      <c r="M9118">
        <f t="shared" si="153"/>
        <v>360</v>
      </c>
    </row>
    <row r="9119" spans="12:13">
      <c r="L9119">
        <v>11456</v>
      </c>
      <c r="M9119">
        <f t="shared" si="153"/>
        <v>456</v>
      </c>
    </row>
    <row r="9120" spans="12:13">
      <c r="L9120">
        <v>11380</v>
      </c>
      <c r="M9120">
        <f t="shared" si="153"/>
        <v>380</v>
      </c>
    </row>
    <row r="9121" spans="12:13">
      <c r="L9121">
        <v>11452</v>
      </c>
      <c r="M9121">
        <f t="shared" si="153"/>
        <v>452</v>
      </c>
    </row>
    <row r="9122" spans="12:13">
      <c r="L9122">
        <v>11360</v>
      </c>
      <c r="M9122">
        <f t="shared" si="153"/>
        <v>360</v>
      </c>
    </row>
    <row r="9123" spans="12:13">
      <c r="L9123">
        <v>11392</v>
      </c>
      <c r="M9123">
        <f t="shared" si="153"/>
        <v>392</v>
      </c>
    </row>
    <row r="9124" spans="12:13">
      <c r="L9124">
        <v>11376</v>
      </c>
      <c r="M9124">
        <f t="shared" si="153"/>
        <v>376</v>
      </c>
    </row>
    <row r="9125" spans="12:13">
      <c r="L9125">
        <v>11392</v>
      </c>
      <c r="M9125">
        <f t="shared" si="153"/>
        <v>392</v>
      </c>
    </row>
    <row r="9126" spans="12:13">
      <c r="L9126">
        <v>11416</v>
      </c>
      <c r="M9126">
        <f t="shared" si="153"/>
        <v>416</v>
      </c>
    </row>
    <row r="9127" spans="12:13">
      <c r="L9127">
        <v>11432</v>
      </c>
      <c r="M9127">
        <f t="shared" si="153"/>
        <v>432</v>
      </c>
    </row>
    <row r="9128" spans="12:13">
      <c r="L9128">
        <v>11372</v>
      </c>
      <c r="M9128">
        <f t="shared" si="153"/>
        <v>372</v>
      </c>
    </row>
    <row r="9129" spans="12:13">
      <c r="L9129">
        <v>11388</v>
      </c>
      <c r="M9129">
        <f t="shared" si="153"/>
        <v>388</v>
      </c>
    </row>
    <row r="9130" spans="12:13">
      <c r="L9130">
        <v>11380</v>
      </c>
      <c r="M9130">
        <f t="shared" si="153"/>
        <v>380</v>
      </c>
    </row>
    <row r="9131" spans="12:13">
      <c r="L9131">
        <v>11404</v>
      </c>
      <c r="M9131">
        <f t="shared" si="153"/>
        <v>404</v>
      </c>
    </row>
    <row r="9132" spans="12:13">
      <c r="L9132">
        <v>11384</v>
      </c>
      <c r="M9132">
        <f t="shared" si="153"/>
        <v>384</v>
      </c>
    </row>
    <row r="9133" spans="12:13">
      <c r="L9133">
        <v>11420</v>
      </c>
      <c r="M9133">
        <f t="shared" si="153"/>
        <v>420</v>
      </c>
    </row>
    <row r="9134" spans="12:13">
      <c r="L9134">
        <v>11404</v>
      </c>
      <c r="M9134">
        <f t="shared" si="153"/>
        <v>404</v>
      </c>
    </row>
    <row r="9135" spans="12:13">
      <c r="L9135">
        <v>11452</v>
      </c>
      <c r="M9135">
        <f t="shared" si="153"/>
        <v>452</v>
      </c>
    </row>
    <row r="9136" spans="12:13">
      <c r="L9136">
        <v>11380</v>
      </c>
      <c r="M9136">
        <f t="shared" si="153"/>
        <v>380</v>
      </c>
    </row>
    <row r="9137" spans="12:13">
      <c r="L9137">
        <v>11484</v>
      </c>
      <c r="M9137">
        <f t="shared" si="153"/>
        <v>484</v>
      </c>
    </row>
    <row r="9138" spans="12:13">
      <c r="L9138">
        <v>11400</v>
      </c>
      <c r="M9138">
        <f t="shared" si="153"/>
        <v>400</v>
      </c>
    </row>
    <row r="9139" spans="12:13">
      <c r="L9139">
        <v>11444</v>
      </c>
      <c r="M9139">
        <f t="shared" si="153"/>
        <v>444</v>
      </c>
    </row>
    <row r="9140" spans="12:13">
      <c r="L9140">
        <v>11384</v>
      </c>
      <c r="M9140">
        <f t="shared" si="153"/>
        <v>384</v>
      </c>
    </row>
    <row r="9141" spans="12:13">
      <c r="L9141">
        <v>11464</v>
      </c>
      <c r="M9141">
        <f t="shared" si="153"/>
        <v>464</v>
      </c>
    </row>
    <row r="9142" spans="12:13">
      <c r="L9142">
        <v>11396</v>
      </c>
      <c r="M9142">
        <f t="shared" si="153"/>
        <v>396</v>
      </c>
    </row>
    <row r="9143" spans="12:13">
      <c r="L9143">
        <v>11460</v>
      </c>
      <c r="M9143">
        <f t="shared" si="153"/>
        <v>460</v>
      </c>
    </row>
    <row r="9144" spans="12:13">
      <c r="L9144">
        <v>11356</v>
      </c>
      <c r="M9144">
        <f t="shared" si="153"/>
        <v>356</v>
      </c>
    </row>
    <row r="9145" spans="12:13">
      <c r="L9145">
        <v>11448</v>
      </c>
      <c r="M9145">
        <f t="shared" si="153"/>
        <v>448</v>
      </c>
    </row>
    <row r="9146" spans="12:13">
      <c r="L9146">
        <v>11404</v>
      </c>
      <c r="M9146">
        <f t="shared" si="153"/>
        <v>404</v>
      </c>
    </row>
    <row r="9147" spans="12:13">
      <c r="L9147">
        <v>11420</v>
      </c>
      <c r="M9147">
        <f t="shared" ref="M9147:M9210" si="154">L9147-11000</f>
        <v>420</v>
      </c>
    </row>
    <row r="9148" spans="12:13">
      <c r="L9148">
        <v>11400</v>
      </c>
      <c r="M9148">
        <f t="shared" si="154"/>
        <v>400</v>
      </c>
    </row>
    <row r="9149" spans="12:13">
      <c r="L9149">
        <v>11424</v>
      </c>
      <c r="M9149">
        <f t="shared" si="154"/>
        <v>424</v>
      </c>
    </row>
    <row r="9150" spans="12:13">
      <c r="L9150">
        <v>11440</v>
      </c>
      <c r="M9150">
        <f t="shared" si="154"/>
        <v>440</v>
      </c>
    </row>
    <row r="9151" spans="12:13">
      <c r="L9151">
        <v>11460</v>
      </c>
      <c r="M9151">
        <f t="shared" si="154"/>
        <v>460</v>
      </c>
    </row>
    <row r="9152" spans="12:13">
      <c r="L9152">
        <v>11372</v>
      </c>
      <c r="M9152">
        <f t="shared" si="154"/>
        <v>372</v>
      </c>
    </row>
    <row r="9153" spans="12:13">
      <c r="L9153">
        <v>11480</v>
      </c>
      <c r="M9153">
        <f t="shared" si="154"/>
        <v>480</v>
      </c>
    </row>
    <row r="9154" spans="12:13">
      <c r="L9154">
        <v>11372</v>
      </c>
      <c r="M9154">
        <f t="shared" si="154"/>
        <v>372</v>
      </c>
    </row>
    <row r="9155" spans="12:13">
      <c r="L9155">
        <v>11408</v>
      </c>
      <c r="M9155">
        <f t="shared" si="154"/>
        <v>408</v>
      </c>
    </row>
    <row r="9156" spans="12:13">
      <c r="L9156">
        <v>11388</v>
      </c>
      <c r="M9156">
        <f t="shared" si="154"/>
        <v>388</v>
      </c>
    </row>
    <row r="9157" spans="12:13">
      <c r="L9157">
        <v>11472</v>
      </c>
      <c r="M9157">
        <f t="shared" si="154"/>
        <v>472</v>
      </c>
    </row>
    <row r="9158" spans="12:13">
      <c r="L9158">
        <v>11380</v>
      </c>
      <c r="M9158">
        <f t="shared" si="154"/>
        <v>380</v>
      </c>
    </row>
    <row r="9159" spans="12:13">
      <c r="L9159">
        <v>11444</v>
      </c>
      <c r="M9159">
        <f t="shared" si="154"/>
        <v>444</v>
      </c>
    </row>
    <row r="9160" spans="12:13">
      <c r="L9160">
        <v>11380</v>
      </c>
      <c r="M9160">
        <f t="shared" si="154"/>
        <v>380</v>
      </c>
    </row>
    <row r="9161" spans="12:13">
      <c r="L9161">
        <v>11436</v>
      </c>
      <c r="M9161">
        <f t="shared" si="154"/>
        <v>436</v>
      </c>
    </row>
    <row r="9162" spans="12:13">
      <c r="L9162">
        <v>11408</v>
      </c>
      <c r="M9162">
        <f t="shared" si="154"/>
        <v>408</v>
      </c>
    </row>
    <row r="9163" spans="12:13">
      <c r="L9163">
        <v>11432</v>
      </c>
      <c r="M9163">
        <f t="shared" si="154"/>
        <v>432</v>
      </c>
    </row>
    <row r="9164" spans="12:13">
      <c r="L9164">
        <v>11404</v>
      </c>
      <c r="M9164">
        <f t="shared" si="154"/>
        <v>404</v>
      </c>
    </row>
    <row r="9165" spans="12:13">
      <c r="L9165">
        <v>11472</v>
      </c>
      <c r="M9165">
        <f t="shared" si="154"/>
        <v>472</v>
      </c>
    </row>
    <row r="9166" spans="12:13">
      <c r="L9166">
        <v>11392</v>
      </c>
      <c r="M9166">
        <f t="shared" si="154"/>
        <v>392</v>
      </c>
    </row>
    <row r="9167" spans="12:13">
      <c r="L9167">
        <v>11428</v>
      </c>
      <c r="M9167">
        <f t="shared" si="154"/>
        <v>428</v>
      </c>
    </row>
    <row r="9168" spans="12:13">
      <c r="L9168">
        <v>11420</v>
      </c>
      <c r="M9168">
        <f t="shared" si="154"/>
        <v>420</v>
      </c>
    </row>
    <row r="9169" spans="12:13">
      <c r="L9169">
        <v>11472</v>
      </c>
      <c r="M9169">
        <f t="shared" si="154"/>
        <v>472</v>
      </c>
    </row>
    <row r="9170" spans="12:13">
      <c r="L9170">
        <v>11416</v>
      </c>
      <c r="M9170">
        <f t="shared" si="154"/>
        <v>416</v>
      </c>
    </row>
    <row r="9171" spans="12:13">
      <c r="L9171">
        <v>11444</v>
      </c>
      <c r="M9171">
        <f t="shared" si="154"/>
        <v>444</v>
      </c>
    </row>
    <row r="9172" spans="12:13">
      <c r="L9172">
        <v>11424</v>
      </c>
      <c r="M9172">
        <f t="shared" si="154"/>
        <v>424</v>
      </c>
    </row>
    <row r="9173" spans="12:13">
      <c r="L9173">
        <v>11460</v>
      </c>
      <c r="M9173">
        <f t="shared" si="154"/>
        <v>460</v>
      </c>
    </row>
    <row r="9174" spans="12:13">
      <c r="L9174">
        <v>11412</v>
      </c>
      <c r="M9174">
        <f t="shared" si="154"/>
        <v>412</v>
      </c>
    </row>
    <row r="9175" spans="12:13">
      <c r="L9175">
        <v>11460</v>
      </c>
      <c r="M9175">
        <f t="shared" si="154"/>
        <v>460</v>
      </c>
    </row>
    <row r="9176" spans="12:13">
      <c r="L9176">
        <v>11440</v>
      </c>
      <c r="M9176">
        <f t="shared" si="154"/>
        <v>440</v>
      </c>
    </row>
    <row r="9177" spans="12:13">
      <c r="L9177">
        <v>11452</v>
      </c>
      <c r="M9177">
        <f t="shared" si="154"/>
        <v>452</v>
      </c>
    </row>
    <row r="9178" spans="12:13">
      <c r="L9178">
        <v>11396</v>
      </c>
      <c r="M9178">
        <f t="shared" si="154"/>
        <v>396</v>
      </c>
    </row>
    <row r="9179" spans="12:13">
      <c r="L9179">
        <v>11460</v>
      </c>
      <c r="M9179">
        <f t="shared" si="154"/>
        <v>460</v>
      </c>
    </row>
    <row r="9180" spans="12:13">
      <c r="L9180">
        <v>11424</v>
      </c>
      <c r="M9180">
        <f t="shared" si="154"/>
        <v>424</v>
      </c>
    </row>
    <row r="9181" spans="12:13">
      <c r="L9181">
        <v>11432</v>
      </c>
      <c r="M9181">
        <f t="shared" si="154"/>
        <v>432</v>
      </c>
    </row>
    <row r="9182" spans="12:13">
      <c r="L9182">
        <v>11436</v>
      </c>
      <c r="M9182">
        <f t="shared" si="154"/>
        <v>436</v>
      </c>
    </row>
    <row r="9183" spans="12:13">
      <c r="L9183">
        <v>11448</v>
      </c>
      <c r="M9183">
        <f t="shared" si="154"/>
        <v>448</v>
      </c>
    </row>
    <row r="9184" spans="12:13">
      <c r="L9184">
        <v>11404</v>
      </c>
      <c r="M9184">
        <f t="shared" si="154"/>
        <v>404</v>
      </c>
    </row>
    <row r="9185" spans="12:13">
      <c r="L9185">
        <v>11464</v>
      </c>
      <c r="M9185">
        <f t="shared" si="154"/>
        <v>464</v>
      </c>
    </row>
    <row r="9186" spans="12:13">
      <c r="L9186">
        <v>11392</v>
      </c>
      <c r="M9186">
        <f t="shared" si="154"/>
        <v>392</v>
      </c>
    </row>
    <row r="9187" spans="12:13">
      <c r="L9187">
        <v>11444</v>
      </c>
      <c r="M9187">
        <f t="shared" si="154"/>
        <v>444</v>
      </c>
    </row>
    <row r="9188" spans="12:13">
      <c r="L9188">
        <v>11396</v>
      </c>
      <c r="M9188">
        <f t="shared" si="154"/>
        <v>396</v>
      </c>
    </row>
    <row r="9189" spans="12:13">
      <c r="L9189">
        <v>11468</v>
      </c>
      <c r="M9189">
        <f t="shared" si="154"/>
        <v>468</v>
      </c>
    </row>
    <row r="9190" spans="12:13">
      <c r="L9190">
        <v>11420</v>
      </c>
      <c r="M9190">
        <f t="shared" si="154"/>
        <v>420</v>
      </c>
    </row>
    <row r="9191" spans="12:13">
      <c r="L9191">
        <v>11464</v>
      </c>
      <c r="M9191">
        <f t="shared" si="154"/>
        <v>464</v>
      </c>
    </row>
    <row r="9192" spans="12:13">
      <c r="L9192">
        <v>11428</v>
      </c>
      <c r="M9192">
        <f t="shared" si="154"/>
        <v>428</v>
      </c>
    </row>
    <row r="9193" spans="12:13">
      <c r="L9193">
        <v>11464</v>
      </c>
      <c r="M9193">
        <f t="shared" si="154"/>
        <v>464</v>
      </c>
    </row>
    <row r="9194" spans="12:13">
      <c r="L9194">
        <v>11420</v>
      </c>
      <c r="M9194">
        <f t="shared" si="154"/>
        <v>420</v>
      </c>
    </row>
    <row r="9195" spans="12:13">
      <c r="L9195">
        <v>11472</v>
      </c>
      <c r="M9195">
        <f t="shared" si="154"/>
        <v>472</v>
      </c>
    </row>
    <row r="9196" spans="12:13">
      <c r="L9196">
        <v>11400</v>
      </c>
      <c r="M9196">
        <f t="shared" si="154"/>
        <v>400</v>
      </c>
    </row>
    <row r="9197" spans="12:13">
      <c r="L9197">
        <v>11472</v>
      </c>
      <c r="M9197">
        <f t="shared" si="154"/>
        <v>472</v>
      </c>
    </row>
    <row r="9198" spans="12:13">
      <c r="L9198">
        <v>11400</v>
      </c>
      <c r="M9198">
        <f t="shared" si="154"/>
        <v>400</v>
      </c>
    </row>
    <row r="9199" spans="12:13">
      <c r="L9199">
        <v>11496</v>
      </c>
      <c r="M9199">
        <f t="shared" si="154"/>
        <v>496</v>
      </c>
    </row>
    <row r="9200" spans="12:13">
      <c r="L9200">
        <v>11444</v>
      </c>
      <c r="M9200">
        <f t="shared" si="154"/>
        <v>444</v>
      </c>
    </row>
    <row r="9201" spans="12:13">
      <c r="L9201">
        <v>11480</v>
      </c>
      <c r="M9201">
        <f t="shared" si="154"/>
        <v>480</v>
      </c>
    </row>
    <row r="9202" spans="12:13">
      <c r="L9202">
        <v>11440</v>
      </c>
      <c r="M9202">
        <f t="shared" si="154"/>
        <v>440</v>
      </c>
    </row>
    <row r="9203" spans="12:13">
      <c r="L9203">
        <v>11480</v>
      </c>
      <c r="M9203">
        <f t="shared" si="154"/>
        <v>480</v>
      </c>
    </row>
    <row r="9204" spans="12:13">
      <c r="L9204">
        <v>11428</v>
      </c>
      <c r="M9204">
        <f t="shared" si="154"/>
        <v>428</v>
      </c>
    </row>
    <row r="9205" spans="12:13">
      <c r="L9205">
        <v>11460</v>
      </c>
      <c r="M9205">
        <f t="shared" si="154"/>
        <v>460</v>
      </c>
    </row>
    <row r="9206" spans="12:13">
      <c r="L9206">
        <v>11392</v>
      </c>
      <c r="M9206">
        <f t="shared" si="154"/>
        <v>392</v>
      </c>
    </row>
    <row r="9207" spans="12:13">
      <c r="L9207">
        <v>11456</v>
      </c>
      <c r="M9207">
        <f t="shared" si="154"/>
        <v>456</v>
      </c>
    </row>
    <row r="9208" spans="12:13">
      <c r="L9208">
        <v>11420</v>
      </c>
      <c r="M9208">
        <f t="shared" si="154"/>
        <v>420</v>
      </c>
    </row>
    <row r="9209" spans="12:13">
      <c r="L9209">
        <v>11480</v>
      </c>
      <c r="M9209">
        <f t="shared" si="154"/>
        <v>480</v>
      </c>
    </row>
    <row r="9210" spans="12:13">
      <c r="L9210">
        <v>11440</v>
      </c>
      <c r="M9210">
        <f t="shared" si="154"/>
        <v>440</v>
      </c>
    </row>
    <row r="9211" spans="12:13">
      <c r="L9211">
        <v>11488</v>
      </c>
      <c r="M9211">
        <f t="shared" ref="M9211:M9274" si="155">L9211-11000</f>
        <v>488</v>
      </c>
    </row>
    <row r="9212" spans="12:13">
      <c r="L9212">
        <v>11432</v>
      </c>
      <c r="M9212">
        <f t="shared" si="155"/>
        <v>432</v>
      </c>
    </row>
    <row r="9213" spans="12:13">
      <c r="L9213">
        <v>11468</v>
      </c>
      <c r="M9213">
        <f t="shared" si="155"/>
        <v>468</v>
      </c>
    </row>
    <row r="9214" spans="12:13">
      <c r="L9214">
        <v>11352</v>
      </c>
      <c r="M9214">
        <f t="shared" si="155"/>
        <v>352</v>
      </c>
    </row>
    <row r="9215" spans="12:13">
      <c r="L9215">
        <v>11476</v>
      </c>
      <c r="M9215">
        <f t="shared" si="155"/>
        <v>476</v>
      </c>
    </row>
    <row r="9216" spans="12:13">
      <c r="L9216">
        <v>11388</v>
      </c>
      <c r="M9216">
        <f t="shared" si="155"/>
        <v>388</v>
      </c>
    </row>
    <row r="9217" spans="12:13">
      <c r="L9217">
        <v>11468</v>
      </c>
      <c r="M9217">
        <f t="shared" si="155"/>
        <v>468</v>
      </c>
    </row>
    <row r="9218" spans="12:13">
      <c r="L9218">
        <v>11404</v>
      </c>
      <c r="M9218">
        <f t="shared" si="155"/>
        <v>404</v>
      </c>
    </row>
    <row r="9219" spans="12:13">
      <c r="L9219">
        <v>11484</v>
      </c>
      <c r="M9219">
        <f t="shared" si="155"/>
        <v>484</v>
      </c>
    </row>
    <row r="9220" spans="12:13">
      <c r="L9220">
        <v>11412</v>
      </c>
      <c r="M9220">
        <f t="shared" si="155"/>
        <v>412</v>
      </c>
    </row>
    <row r="9221" spans="12:13">
      <c r="L9221">
        <v>11492</v>
      </c>
      <c r="M9221">
        <f t="shared" si="155"/>
        <v>492</v>
      </c>
    </row>
    <row r="9222" spans="12:13">
      <c r="L9222">
        <v>11380</v>
      </c>
      <c r="M9222">
        <f t="shared" si="155"/>
        <v>380</v>
      </c>
    </row>
    <row r="9223" spans="12:13">
      <c r="L9223">
        <v>11448</v>
      </c>
      <c r="M9223">
        <f t="shared" si="155"/>
        <v>448</v>
      </c>
    </row>
    <row r="9224" spans="12:13">
      <c r="L9224">
        <v>11444</v>
      </c>
      <c r="M9224">
        <f t="shared" si="155"/>
        <v>444</v>
      </c>
    </row>
    <row r="9225" spans="12:13">
      <c r="L9225">
        <v>11468</v>
      </c>
      <c r="M9225">
        <f t="shared" si="155"/>
        <v>468</v>
      </c>
    </row>
    <row r="9226" spans="12:13">
      <c r="L9226">
        <v>11400</v>
      </c>
      <c r="M9226">
        <f t="shared" si="155"/>
        <v>400</v>
      </c>
    </row>
    <row r="9227" spans="12:13">
      <c r="L9227">
        <v>11480</v>
      </c>
      <c r="M9227">
        <f t="shared" si="155"/>
        <v>480</v>
      </c>
    </row>
    <row r="9228" spans="12:13">
      <c r="L9228">
        <v>11376</v>
      </c>
      <c r="M9228">
        <f t="shared" si="155"/>
        <v>376</v>
      </c>
    </row>
    <row r="9229" spans="12:13">
      <c r="L9229">
        <v>11448</v>
      </c>
      <c r="M9229">
        <f t="shared" si="155"/>
        <v>448</v>
      </c>
    </row>
    <row r="9230" spans="12:13">
      <c r="L9230">
        <v>11384</v>
      </c>
      <c r="M9230">
        <f t="shared" si="155"/>
        <v>384</v>
      </c>
    </row>
    <row r="9231" spans="12:13">
      <c r="L9231">
        <v>11428</v>
      </c>
      <c r="M9231">
        <f t="shared" si="155"/>
        <v>428</v>
      </c>
    </row>
    <row r="9232" spans="12:13">
      <c r="L9232">
        <v>11364</v>
      </c>
      <c r="M9232">
        <f t="shared" si="155"/>
        <v>364</v>
      </c>
    </row>
    <row r="9233" spans="12:13">
      <c r="L9233">
        <v>11448</v>
      </c>
      <c r="M9233">
        <f t="shared" si="155"/>
        <v>448</v>
      </c>
    </row>
    <row r="9234" spans="12:13">
      <c r="L9234">
        <v>11408</v>
      </c>
      <c r="M9234">
        <f t="shared" si="155"/>
        <v>408</v>
      </c>
    </row>
    <row r="9235" spans="12:13">
      <c r="L9235">
        <v>11444</v>
      </c>
      <c r="M9235">
        <f t="shared" si="155"/>
        <v>444</v>
      </c>
    </row>
    <row r="9236" spans="12:13">
      <c r="L9236">
        <v>11404</v>
      </c>
      <c r="M9236">
        <f t="shared" si="155"/>
        <v>404</v>
      </c>
    </row>
    <row r="9237" spans="12:13">
      <c r="L9237">
        <v>11468</v>
      </c>
      <c r="M9237">
        <f t="shared" si="155"/>
        <v>468</v>
      </c>
    </row>
    <row r="9238" spans="12:13">
      <c r="L9238">
        <v>11396</v>
      </c>
      <c r="M9238">
        <f t="shared" si="155"/>
        <v>396</v>
      </c>
    </row>
    <row r="9239" spans="12:13">
      <c r="L9239">
        <v>11408</v>
      </c>
      <c r="M9239">
        <f t="shared" si="155"/>
        <v>408</v>
      </c>
    </row>
    <row r="9240" spans="12:13">
      <c r="L9240">
        <v>11428</v>
      </c>
      <c r="M9240">
        <f t="shared" si="155"/>
        <v>428</v>
      </c>
    </row>
    <row r="9241" spans="12:13">
      <c r="L9241">
        <v>11436</v>
      </c>
      <c r="M9241">
        <f t="shared" si="155"/>
        <v>436</v>
      </c>
    </row>
    <row r="9242" spans="12:13">
      <c r="L9242">
        <v>11348</v>
      </c>
      <c r="M9242">
        <f t="shared" si="155"/>
        <v>348</v>
      </c>
    </row>
    <row r="9243" spans="12:13">
      <c r="L9243">
        <v>11436</v>
      </c>
      <c r="M9243">
        <f t="shared" si="155"/>
        <v>436</v>
      </c>
    </row>
    <row r="9244" spans="12:13">
      <c r="L9244">
        <v>11380</v>
      </c>
      <c r="M9244">
        <f t="shared" si="155"/>
        <v>380</v>
      </c>
    </row>
    <row r="9245" spans="12:13">
      <c r="L9245">
        <v>11476</v>
      </c>
      <c r="M9245">
        <f t="shared" si="155"/>
        <v>476</v>
      </c>
    </row>
    <row r="9246" spans="12:13">
      <c r="L9246">
        <v>11408</v>
      </c>
      <c r="M9246">
        <f t="shared" si="155"/>
        <v>408</v>
      </c>
    </row>
    <row r="9247" spans="12:13">
      <c r="L9247">
        <v>11452</v>
      </c>
      <c r="M9247">
        <f t="shared" si="155"/>
        <v>452</v>
      </c>
    </row>
    <row r="9248" spans="12:13">
      <c r="L9248">
        <v>11404</v>
      </c>
      <c r="M9248">
        <f t="shared" si="155"/>
        <v>404</v>
      </c>
    </row>
    <row r="9249" spans="12:13">
      <c r="L9249">
        <v>11440</v>
      </c>
      <c r="M9249">
        <f t="shared" si="155"/>
        <v>440</v>
      </c>
    </row>
    <row r="9250" spans="12:13">
      <c r="L9250">
        <v>11392</v>
      </c>
      <c r="M9250">
        <f t="shared" si="155"/>
        <v>392</v>
      </c>
    </row>
    <row r="9251" spans="12:13">
      <c r="L9251">
        <v>11456</v>
      </c>
      <c r="M9251">
        <f t="shared" si="155"/>
        <v>456</v>
      </c>
    </row>
    <row r="9252" spans="12:13">
      <c r="L9252">
        <v>11376</v>
      </c>
      <c r="M9252">
        <f t="shared" si="155"/>
        <v>376</v>
      </c>
    </row>
    <row r="9253" spans="12:13">
      <c r="L9253">
        <v>11440</v>
      </c>
      <c r="M9253">
        <f t="shared" si="155"/>
        <v>440</v>
      </c>
    </row>
    <row r="9254" spans="12:13">
      <c r="L9254">
        <v>11412</v>
      </c>
      <c r="M9254">
        <f t="shared" si="155"/>
        <v>412</v>
      </c>
    </row>
    <row r="9255" spans="12:13">
      <c r="L9255">
        <v>11456</v>
      </c>
      <c r="M9255">
        <f t="shared" si="155"/>
        <v>456</v>
      </c>
    </row>
    <row r="9256" spans="12:13">
      <c r="L9256">
        <v>11372</v>
      </c>
      <c r="M9256">
        <f t="shared" si="155"/>
        <v>372</v>
      </c>
    </row>
    <row r="9257" spans="12:13">
      <c r="L9257">
        <v>11464</v>
      </c>
      <c r="M9257">
        <f t="shared" si="155"/>
        <v>464</v>
      </c>
    </row>
    <row r="9258" spans="12:13">
      <c r="L9258">
        <v>11352</v>
      </c>
      <c r="M9258">
        <f t="shared" si="155"/>
        <v>352</v>
      </c>
    </row>
    <row r="9259" spans="12:13">
      <c r="L9259">
        <v>11396</v>
      </c>
      <c r="M9259">
        <f t="shared" si="155"/>
        <v>396</v>
      </c>
    </row>
    <row r="9260" spans="12:13">
      <c r="L9260">
        <v>11420</v>
      </c>
      <c r="M9260">
        <f t="shared" si="155"/>
        <v>420</v>
      </c>
    </row>
    <row r="9261" spans="12:13">
      <c r="L9261">
        <v>11436</v>
      </c>
      <c r="M9261">
        <f t="shared" si="155"/>
        <v>436</v>
      </c>
    </row>
    <row r="9262" spans="12:13">
      <c r="L9262">
        <v>11388</v>
      </c>
      <c r="M9262">
        <f t="shared" si="155"/>
        <v>388</v>
      </c>
    </row>
    <row r="9263" spans="12:13">
      <c r="L9263">
        <v>11448</v>
      </c>
      <c r="M9263">
        <f t="shared" si="155"/>
        <v>448</v>
      </c>
    </row>
    <row r="9264" spans="12:13">
      <c r="L9264">
        <v>11352</v>
      </c>
      <c r="M9264">
        <f t="shared" si="155"/>
        <v>352</v>
      </c>
    </row>
    <row r="9265" spans="12:13">
      <c r="L9265">
        <v>11440</v>
      </c>
      <c r="M9265">
        <f t="shared" si="155"/>
        <v>440</v>
      </c>
    </row>
    <row r="9266" spans="12:13">
      <c r="L9266">
        <v>11384</v>
      </c>
      <c r="M9266">
        <f t="shared" si="155"/>
        <v>384</v>
      </c>
    </row>
    <row r="9267" spans="12:13">
      <c r="L9267">
        <v>11408</v>
      </c>
      <c r="M9267">
        <f t="shared" si="155"/>
        <v>408</v>
      </c>
    </row>
    <row r="9268" spans="12:13">
      <c r="L9268">
        <v>11376</v>
      </c>
      <c r="M9268">
        <f t="shared" si="155"/>
        <v>376</v>
      </c>
    </row>
    <row r="9269" spans="12:13">
      <c r="L9269">
        <v>11444</v>
      </c>
      <c r="M9269">
        <f t="shared" si="155"/>
        <v>444</v>
      </c>
    </row>
    <row r="9270" spans="12:13">
      <c r="L9270">
        <v>11356</v>
      </c>
      <c r="M9270">
        <f t="shared" si="155"/>
        <v>356</v>
      </c>
    </row>
    <row r="9271" spans="12:13">
      <c r="L9271">
        <v>11424</v>
      </c>
      <c r="M9271">
        <f t="shared" si="155"/>
        <v>424</v>
      </c>
    </row>
    <row r="9272" spans="12:13">
      <c r="L9272">
        <v>11412</v>
      </c>
      <c r="M9272">
        <f t="shared" si="155"/>
        <v>412</v>
      </c>
    </row>
    <row r="9273" spans="12:13">
      <c r="L9273">
        <v>11456</v>
      </c>
      <c r="M9273">
        <f t="shared" si="155"/>
        <v>456</v>
      </c>
    </row>
    <row r="9274" spans="12:13">
      <c r="L9274">
        <v>11408</v>
      </c>
      <c r="M9274">
        <f t="shared" si="155"/>
        <v>408</v>
      </c>
    </row>
    <row r="9275" spans="12:13">
      <c r="L9275">
        <v>11448</v>
      </c>
      <c r="M9275">
        <f t="shared" ref="M9275:M9338" si="156">L9275-11000</f>
        <v>448</v>
      </c>
    </row>
    <row r="9276" spans="12:13">
      <c r="L9276">
        <v>11396</v>
      </c>
      <c r="M9276">
        <f t="shared" si="156"/>
        <v>396</v>
      </c>
    </row>
    <row r="9277" spans="12:13">
      <c r="L9277">
        <v>11452</v>
      </c>
      <c r="M9277">
        <f t="shared" si="156"/>
        <v>452</v>
      </c>
    </row>
    <row r="9278" spans="12:13">
      <c r="L9278">
        <v>11396</v>
      </c>
      <c r="M9278">
        <f t="shared" si="156"/>
        <v>396</v>
      </c>
    </row>
    <row r="9279" spans="12:13">
      <c r="L9279">
        <v>11424</v>
      </c>
      <c r="M9279">
        <f t="shared" si="156"/>
        <v>424</v>
      </c>
    </row>
    <row r="9280" spans="12:13">
      <c r="L9280">
        <v>11352</v>
      </c>
      <c r="M9280">
        <f t="shared" si="156"/>
        <v>352</v>
      </c>
    </row>
    <row r="9281" spans="12:13">
      <c r="L9281">
        <v>11436</v>
      </c>
      <c r="M9281">
        <f t="shared" si="156"/>
        <v>436</v>
      </c>
    </row>
    <row r="9282" spans="12:13">
      <c r="L9282">
        <v>11436</v>
      </c>
      <c r="M9282">
        <f t="shared" si="156"/>
        <v>436</v>
      </c>
    </row>
    <row r="9283" spans="12:13">
      <c r="L9283">
        <v>11440</v>
      </c>
      <c r="M9283">
        <f t="shared" si="156"/>
        <v>440</v>
      </c>
    </row>
    <row r="9284" spans="12:13">
      <c r="L9284">
        <v>11380</v>
      </c>
      <c r="M9284">
        <f t="shared" si="156"/>
        <v>380</v>
      </c>
    </row>
    <row r="9285" spans="12:13">
      <c r="L9285">
        <v>11456</v>
      </c>
      <c r="M9285">
        <f t="shared" si="156"/>
        <v>456</v>
      </c>
    </row>
    <row r="9286" spans="12:13">
      <c r="L9286">
        <v>11400</v>
      </c>
      <c r="M9286">
        <f t="shared" si="156"/>
        <v>400</v>
      </c>
    </row>
    <row r="9287" spans="12:13">
      <c r="L9287">
        <v>11428</v>
      </c>
      <c r="M9287">
        <f t="shared" si="156"/>
        <v>428</v>
      </c>
    </row>
    <row r="9288" spans="12:13">
      <c r="L9288">
        <v>11392</v>
      </c>
      <c r="M9288">
        <f t="shared" si="156"/>
        <v>392</v>
      </c>
    </row>
    <row r="9289" spans="12:13">
      <c r="L9289">
        <v>11428</v>
      </c>
      <c r="M9289">
        <f t="shared" si="156"/>
        <v>428</v>
      </c>
    </row>
    <row r="9290" spans="12:13">
      <c r="L9290">
        <v>11368</v>
      </c>
      <c r="M9290">
        <f t="shared" si="156"/>
        <v>368</v>
      </c>
    </row>
    <row r="9291" spans="12:13">
      <c r="L9291">
        <v>11456</v>
      </c>
      <c r="M9291">
        <f t="shared" si="156"/>
        <v>456</v>
      </c>
    </row>
    <row r="9292" spans="12:13">
      <c r="L9292">
        <v>11376</v>
      </c>
      <c r="M9292">
        <f t="shared" si="156"/>
        <v>376</v>
      </c>
    </row>
    <row r="9293" spans="12:13">
      <c r="L9293">
        <v>11464</v>
      </c>
      <c r="M9293">
        <f t="shared" si="156"/>
        <v>464</v>
      </c>
    </row>
    <row r="9294" spans="12:13">
      <c r="L9294">
        <v>11396</v>
      </c>
      <c r="M9294">
        <f t="shared" si="156"/>
        <v>396</v>
      </c>
    </row>
    <row r="9295" spans="12:13">
      <c r="L9295">
        <v>11432</v>
      </c>
      <c r="M9295">
        <f t="shared" si="156"/>
        <v>432</v>
      </c>
    </row>
    <row r="9296" spans="12:13">
      <c r="L9296">
        <v>11380</v>
      </c>
      <c r="M9296">
        <f t="shared" si="156"/>
        <v>380</v>
      </c>
    </row>
    <row r="9297" spans="12:13">
      <c r="L9297">
        <v>11432</v>
      </c>
      <c r="M9297">
        <f t="shared" si="156"/>
        <v>432</v>
      </c>
    </row>
    <row r="9298" spans="12:13">
      <c r="L9298">
        <v>11376</v>
      </c>
      <c r="M9298">
        <f t="shared" si="156"/>
        <v>376</v>
      </c>
    </row>
    <row r="9299" spans="12:13">
      <c r="L9299">
        <v>11432</v>
      </c>
      <c r="M9299">
        <f t="shared" si="156"/>
        <v>432</v>
      </c>
    </row>
    <row r="9300" spans="12:13">
      <c r="L9300">
        <v>11384</v>
      </c>
      <c r="M9300">
        <f t="shared" si="156"/>
        <v>384</v>
      </c>
    </row>
    <row r="9301" spans="12:13">
      <c r="L9301">
        <v>11480</v>
      </c>
      <c r="M9301">
        <f t="shared" si="156"/>
        <v>480</v>
      </c>
    </row>
    <row r="9302" spans="12:13">
      <c r="L9302">
        <v>11372</v>
      </c>
      <c r="M9302">
        <f t="shared" si="156"/>
        <v>372</v>
      </c>
    </row>
    <row r="9303" spans="12:13">
      <c r="L9303">
        <v>11412</v>
      </c>
      <c r="M9303">
        <f t="shared" si="156"/>
        <v>412</v>
      </c>
    </row>
    <row r="9304" spans="12:13">
      <c r="L9304">
        <v>11356</v>
      </c>
      <c r="M9304">
        <f t="shared" si="156"/>
        <v>356</v>
      </c>
    </row>
    <row r="9305" spans="12:13">
      <c r="L9305">
        <v>11420</v>
      </c>
      <c r="M9305">
        <f t="shared" si="156"/>
        <v>420</v>
      </c>
    </row>
    <row r="9306" spans="12:13">
      <c r="L9306">
        <v>11360</v>
      </c>
      <c r="M9306">
        <f t="shared" si="156"/>
        <v>360</v>
      </c>
    </row>
    <row r="9307" spans="12:13">
      <c r="L9307">
        <v>11440</v>
      </c>
      <c r="M9307">
        <f t="shared" si="156"/>
        <v>440</v>
      </c>
    </row>
    <row r="9308" spans="12:13">
      <c r="L9308">
        <v>11412</v>
      </c>
      <c r="M9308">
        <f t="shared" si="156"/>
        <v>412</v>
      </c>
    </row>
    <row r="9309" spans="12:13">
      <c r="L9309">
        <v>11476</v>
      </c>
      <c r="M9309">
        <f t="shared" si="156"/>
        <v>476</v>
      </c>
    </row>
    <row r="9310" spans="12:13">
      <c r="L9310">
        <v>11368</v>
      </c>
      <c r="M9310">
        <f t="shared" si="156"/>
        <v>368</v>
      </c>
    </row>
    <row r="9311" spans="12:13">
      <c r="L9311">
        <v>11436</v>
      </c>
      <c r="M9311">
        <f t="shared" si="156"/>
        <v>436</v>
      </c>
    </row>
    <row r="9312" spans="12:13">
      <c r="L9312">
        <v>11380</v>
      </c>
      <c r="M9312">
        <f t="shared" si="156"/>
        <v>380</v>
      </c>
    </row>
    <row r="9313" spans="12:13">
      <c r="L9313">
        <v>11432</v>
      </c>
      <c r="M9313">
        <f t="shared" si="156"/>
        <v>432</v>
      </c>
    </row>
    <row r="9314" spans="12:13">
      <c r="L9314">
        <v>11348</v>
      </c>
      <c r="M9314">
        <f t="shared" si="156"/>
        <v>348</v>
      </c>
    </row>
    <row r="9315" spans="12:13">
      <c r="L9315">
        <v>11452</v>
      </c>
      <c r="M9315">
        <f t="shared" si="156"/>
        <v>452</v>
      </c>
    </row>
    <row r="9316" spans="12:13">
      <c r="L9316">
        <v>11352</v>
      </c>
      <c r="M9316">
        <f t="shared" si="156"/>
        <v>352</v>
      </c>
    </row>
    <row r="9317" spans="12:13">
      <c r="L9317">
        <v>11448</v>
      </c>
      <c r="M9317">
        <f t="shared" si="156"/>
        <v>448</v>
      </c>
    </row>
    <row r="9318" spans="12:13">
      <c r="L9318">
        <v>11396</v>
      </c>
      <c r="M9318">
        <f t="shared" si="156"/>
        <v>396</v>
      </c>
    </row>
    <row r="9319" spans="12:13">
      <c r="L9319">
        <v>11468</v>
      </c>
      <c r="M9319">
        <f t="shared" si="156"/>
        <v>468</v>
      </c>
    </row>
    <row r="9320" spans="12:13">
      <c r="L9320">
        <v>11376</v>
      </c>
      <c r="M9320">
        <f t="shared" si="156"/>
        <v>376</v>
      </c>
    </row>
    <row r="9321" spans="12:13">
      <c r="L9321">
        <v>11440</v>
      </c>
      <c r="M9321">
        <f t="shared" si="156"/>
        <v>440</v>
      </c>
    </row>
    <row r="9322" spans="12:13">
      <c r="L9322">
        <v>11368</v>
      </c>
      <c r="M9322">
        <f t="shared" si="156"/>
        <v>368</v>
      </c>
    </row>
    <row r="9323" spans="12:13">
      <c r="L9323">
        <v>11460</v>
      </c>
      <c r="M9323">
        <f t="shared" si="156"/>
        <v>460</v>
      </c>
    </row>
    <row r="9324" spans="12:13">
      <c r="L9324">
        <v>11408</v>
      </c>
      <c r="M9324">
        <f t="shared" si="156"/>
        <v>408</v>
      </c>
    </row>
    <row r="9325" spans="12:13">
      <c r="L9325">
        <v>11416</v>
      </c>
      <c r="M9325">
        <f t="shared" si="156"/>
        <v>416</v>
      </c>
    </row>
    <row r="9326" spans="12:13">
      <c r="L9326">
        <v>11400</v>
      </c>
      <c r="M9326">
        <f t="shared" si="156"/>
        <v>400</v>
      </c>
    </row>
    <row r="9327" spans="12:13">
      <c r="L9327">
        <v>11440</v>
      </c>
      <c r="M9327">
        <f t="shared" si="156"/>
        <v>440</v>
      </c>
    </row>
    <row r="9328" spans="12:13">
      <c r="L9328">
        <v>11412</v>
      </c>
      <c r="M9328">
        <f t="shared" si="156"/>
        <v>412</v>
      </c>
    </row>
    <row r="9329" spans="12:13">
      <c r="L9329">
        <v>11420</v>
      </c>
      <c r="M9329">
        <f t="shared" si="156"/>
        <v>420</v>
      </c>
    </row>
    <row r="9330" spans="12:13">
      <c r="L9330">
        <v>11400</v>
      </c>
      <c r="M9330">
        <f t="shared" si="156"/>
        <v>400</v>
      </c>
    </row>
    <row r="9331" spans="12:13">
      <c r="L9331">
        <v>11448</v>
      </c>
      <c r="M9331">
        <f t="shared" si="156"/>
        <v>448</v>
      </c>
    </row>
    <row r="9332" spans="12:13">
      <c r="L9332">
        <v>11420</v>
      </c>
      <c r="M9332">
        <f t="shared" si="156"/>
        <v>420</v>
      </c>
    </row>
    <row r="9333" spans="12:13">
      <c r="L9333">
        <v>11420</v>
      </c>
      <c r="M9333">
        <f t="shared" si="156"/>
        <v>420</v>
      </c>
    </row>
    <row r="9334" spans="12:13">
      <c r="L9334">
        <v>11364</v>
      </c>
      <c r="M9334">
        <f t="shared" si="156"/>
        <v>364</v>
      </c>
    </row>
    <row r="9335" spans="12:13">
      <c r="L9335">
        <v>11440</v>
      </c>
      <c r="M9335">
        <f t="shared" si="156"/>
        <v>440</v>
      </c>
    </row>
    <row r="9336" spans="12:13">
      <c r="L9336">
        <v>11360</v>
      </c>
      <c r="M9336">
        <f t="shared" si="156"/>
        <v>360</v>
      </c>
    </row>
    <row r="9337" spans="12:13">
      <c r="L9337">
        <v>11424</v>
      </c>
      <c r="M9337">
        <f t="shared" si="156"/>
        <v>424</v>
      </c>
    </row>
    <row r="9338" spans="12:13">
      <c r="L9338">
        <v>11400</v>
      </c>
      <c r="M9338">
        <f t="shared" si="156"/>
        <v>400</v>
      </c>
    </row>
    <row r="9339" spans="12:13">
      <c r="L9339">
        <v>11448</v>
      </c>
      <c r="M9339">
        <f t="shared" ref="M9339:M9402" si="157">L9339-11000</f>
        <v>448</v>
      </c>
    </row>
    <row r="9340" spans="12:13">
      <c r="L9340">
        <v>11400</v>
      </c>
      <c r="M9340">
        <f t="shared" si="157"/>
        <v>400</v>
      </c>
    </row>
    <row r="9341" spans="12:13">
      <c r="L9341">
        <v>11420</v>
      </c>
      <c r="M9341">
        <f t="shared" si="157"/>
        <v>420</v>
      </c>
    </row>
    <row r="9342" spans="12:13">
      <c r="L9342">
        <v>11388</v>
      </c>
      <c r="M9342">
        <f t="shared" si="157"/>
        <v>388</v>
      </c>
    </row>
    <row r="9343" spans="12:13">
      <c r="L9343">
        <v>11456</v>
      </c>
      <c r="M9343">
        <f t="shared" si="157"/>
        <v>456</v>
      </c>
    </row>
    <row r="9344" spans="12:13">
      <c r="L9344">
        <v>11396</v>
      </c>
      <c r="M9344">
        <f t="shared" si="157"/>
        <v>396</v>
      </c>
    </row>
    <row r="9345" spans="12:13">
      <c r="L9345">
        <v>11432</v>
      </c>
      <c r="M9345">
        <f t="shared" si="157"/>
        <v>432</v>
      </c>
    </row>
    <row r="9346" spans="12:13">
      <c r="L9346">
        <v>11372</v>
      </c>
      <c r="M9346">
        <f t="shared" si="157"/>
        <v>372</v>
      </c>
    </row>
    <row r="9347" spans="12:13">
      <c r="L9347">
        <v>11452</v>
      </c>
      <c r="M9347">
        <f t="shared" si="157"/>
        <v>452</v>
      </c>
    </row>
    <row r="9348" spans="12:13">
      <c r="L9348">
        <v>11380</v>
      </c>
      <c r="M9348">
        <f t="shared" si="157"/>
        <v>380</v>
      </c>
    </row>
    <row r="9349" spans="12:13">
      <c r="L9349">
        <v>11432</v>
      </c>
      <c r="M9349">
        <f t="shared" si="157"/>
        <v>432</v>
      </c>
    </row>
    <row r="9350" spans="12:13">
      <c r="L9350">
        <v>11408</v>
      </c>
      <c r="M9350">
        <f t="shared" si="157"/>
        <v>408</v>
      </c>
    </row>
    <row r="9351" spans="12:13">
      <c r="L9351">
        <v>11428</v>
      </c>
      <c r="M9351">
        <f t="shared" si="157"/>
        <v>428</v>
      </c>
    </row>
    <row r="9352" spans="12:13">
      <c r="L9352">
        <v>11408</v>
      </c>
      <c r="M9352">
        <f t="shared" si="157"/>
        <v>408</v>
      </c>
    </row>
    <row r="9353" spans="12:13">
      <c r="L9353">
        <v>11444</v>
      </c>
      <c r="M9353">
        <f t="shared" si="157"/>
        <v>444</v>
      </c>
    </row>
    <row r="9354" spans="12:13">
      <c r="L9354">
        <v>11404</v>
      </c>
      <c r="M9354">
        <f t="shared" si="157"/>
        <v>404</v>
      </c>
    </row>
    <row r="9355" spans="12:13">
      <c r="L9355">
        <v>11420</v>
      </c>
      <c r="M9355">
        <f t="shared" si="157"/>
        <v>420</v>
      </c>
    </row>
    <row r="9356" spans="12:13">
      <c r="L9356">
        <v>11376</v>
      </c>
      <c r="M9356">
        <f t="shared" si="157"/>
        <v>376</v>
      </c>
    </row>
    <row r="9357" spans="12:13">
      <c r="L9357">
        <v>11444</v>
      </c>
      <c r="M9357">
        <f t="shared" si="157"/>
        <v>444</v>
      </c>
    </row>
    <row r="9358" spans="12:13">
      <c r="L9358">
        <v>11380</v>
      </c>
      <c r="M9358">
        <f t="shared" si="157"/>
        <v>380</v>
      </c>
    </row>
    <row r="9359" spans="12:13">
      <c r="L9359">
        <v>11440</v>
      </c>
      <c r="M9359">
        <f t="shared" si="157"/>
        <v>440</v>
      </c>
    </row>
    <row r="9360" spans="12:13">
      <c r="L9360">
        <v>11392</v>
      </c>
      <c r="M9360">
        <f t="shared" si="157"/>
        <v>392</v>
      </c>
    </row>
    <row r="9361" spans="12:13">
      <c r="L9361">
        <v>11440</v>
      </c>
      <c r="M9361">
        <f t="shared" si="157"/>
        <v>440</v>
      </c>
    </row>
    <row r="9362" spans="12:13">
      <c r="L9362">
        <v>11372</v>
      </c>
      <c r="M9362">
        <f t="shared" si="157"/>
        <v>372</v>
      </c>
    </row>
    <row r="9363" spans="12:13">
      <c r="L9363">
        <v>11460</v>
      </c>
      <c r="M9363">
        <f t="shared" si="157"/>
        <v>460</v>
      </c>
    </row>
    <row r="9364" spans="12:13">
      <c r="L9364">
        <v>11408</v>
      </c>
      <c r="M9364">
        <f t="shared" si="157"/>
        <v>408</v>
      </c>
    </row>
    <row r="9365" spans="12:13">
      <c r="L9365">
        <v>11428</v>
      </c>
      <c r="M9365">
        <f t="shared" si="157"/>
        <v>428</v>
      </c>
    </row>
    <row r="9366" spans="12:13">
      <c r="L9366">
        <v>11384</v>
      </c>
      <c r="M9366">
        <f t="shared" si="157"/>
        <v>384</v>
      </c>
    </row>
    <row r="9367" spans="12:13">
      <c r="L9367">
        <v>11468</v>
      </c>
      <c r="M9367">
        <f t="shared" si="157"/>
        <v>468</v>
      </c>
    </row>
    <row r="9368" spans="12:13">
      <c r="L9368">
        <v>11388</v>
      </c>
      <c r="M9368">
        <f t="shared" si="157"/>
        <v>388</v>
      </c>
    </row>
    <row r="9369" spans="12:13">
      <c r="L9369">
        <v>11476</v>
      </c>
      <c r="M9369">
        <f t="shared" si="157"/>
        <v>476</v>
      </c>
    </row>
    <row r="9370" spans="12:13">
      <c r="L9370">
        <v>11364</v>
      </c>
      <c r="M9370">
        <f t="shared" si="157"/>
        <v>364</v>
      </c>
    </row>
    <row r="9371" spans="12:13">
      <c r="L9371">
        <v>11464</v>
      </c>
      <c r="M9371">
        <f t="shared" si="157"/>
        <v>464</v>
      </c>
    </row>
    <row r="9372" spans="12:13">
      <c r="L9372">
        <v>11388</v>
      </c>
      <c r="M9372">
        <f t="shared" si="157"/>
        <v>388</v>
      </c>
    </row>
    <row r="9373" spans="12:13">
      <c r="L9373">
        <v>11464</v>
      </c>
      <c r="M9373">
        <f t="shared" si="157"/>
        <v>464</v>
      </c>
    </row>
    <row r="9374" spans="12:13">
      <c r="L9374">
        <v>11392</v>
      </c>
      <c r="M9374">
        <f t="shared" si="157"/>
        <v>392</v>
      </c>
    </row>
    <row r="9375" spans="12:13">
      <c r="L9375">
        <v>11436</v>
      </c>
      <c r="M9375">
        <f t="shared" si="157"/>
        <v>436</v>
      </c>
    </row>
    <row r="9376" spans="12:13">
      <c r="L9376">
        <v>11340</v>
      </c>
      <c r="M9376">
        <f t="shared" si="157"/>
        <v>340</v>
      </c>
    </row>
    <row r="9377" spans="12:13">
      <c r="L9377">
        <v>11436</v>
      </c>
      <c r="M9377">
        <f t="shared" si="157"/>
        <v>436</v>
      </c>
    </row>
    <row r="9378" spans="12:13">
      <c r="L9378">
        <v>11404</v>
      </c>
      <c r="M9378">
        <f t="shared" si="157"/>
        <v>404</v>
      </c>
    </row>
    <row r="9379" spans="12:13">
      <c r="L9379">
        <v>11432</v>
      </c>
      <c r="M9379">
        <f t="shared" si="157"/>
        <v>432</v>
      </c>
    </row>
    <row r="9380" spans="12:13">
      <c r="L9380">
        <v>11372</v>
      </c>
      <c r="M9380">
        <f t="shared" si="157"/>
        <v>372</v>
      </c>
    </row>
    <row r="9381" spans="12:13">
      <c r="L9381">
        <v>11440</v>
      </c>
      <c r="M9381">
        <f t="shared" si="157"/>
        <v>440</v>
      </c>
    </row>
    <row r="9382" spans="12:13">
      <c r="L9382">
        <v>11388</v>
      </c>
      <c r="M9382">
        <f t="shared" si="157"/>
        <v>388</v>
      </c>
    </row>
    <row r="9383" spans="12:13">
      <c r="L9383">
        <v>11424</v>
      </c>
      <c r="M9383">
        <f t="shared" si="157"/>
        <v>424</v>
      </c>
    </row>
    <row r="9384" spans="12:13">
      <c r="L9384">
        <v>11372</v>
      </c>
      <c r="M9384">
        <f t="shared" si="157"/>
        <v>372</v>
      </c>
    </row>
    <row r="9385" spans="12:13">
      <c r="L9385">
        <v>11452</v>
      </c>
      <c r="M9385">
        <f t="shared" si="157"/>
        <v>452</v>
      </c>
    </row>
    <row r="9386" spans="12:13">
      <c r="L9386">
        <v>11440</v>
      </c>
      <c r="M9386">
        <f t="shared" si="157"/>
        <v>440</v>
      </c>
    </row>
    <row r="9387" spans="12:13">
      <c r="L9387">
        <v>11444</v>
      </c>
      <c r="M9387">
        <f t="shared" si="157"/>
        <v>444</v>
      </c>
    </row>
    <row r="9388" spans="12:13">
      <c r="L9388">
        <v>11428</v>
      </c>
      <c r="M9388">
        <f t="shared" si="157"/>
        <v>428</v>
      </c>
    </row>
    <row r="9389" spans="12:13">
      <c r="L9389">
        <v>11424</v>
      </c>
      <c r="M9389">
        <f t="shared" si="157"/>
        <v>424</v>
      </c>
    </row>
    <row r="9390" spans="12:13">
      <c r="L9390">
        <v>11416</v>
      </c>
      <c r="M9390">
        <f t="shared" si="157"/>
        <v>416</v>
      </c>
    </row>
    <row r="9391" spans="12:13">
      <c r="L9391">
        <v>11412</v>
      </c>
      <c r="M9391">
        <f t="shared" si="157"/>
        <v>412</v>
      </c>
    </row>
    <row r="9392" spans="12:13">
      <c r="L9392">
        <v>11336</v>
      </c>
      <c r="M9392">
        <f t="shared" si="157"/>
        <v>336</v>
      </c>
    </row>
    <row r="9393" spans="12:13">
      <c r="L9393">
        <v>11436</v>
      </c>
      <c r="M9393">
        <f t="shared" si="157"/>
        <v>436</v>
      </c>
    </row>
    <row r="9394" spans="12:13">
      <c r="L9394">
        <v>11372</v>
      </c>
      <c r="M9394">
        <f t="shared" si="157"/>
        <v>372</v>
      </c>
    </row>
    <row r="9395" spans="12:13">
      <c r="L9395">
        <v>11432</v>
      </c>
      <c r="M9395">
        <f t="shared" si="157"/>
        <v>432</v>
      </c>
    </row>
    <row r="9396" spans="12:13">
      <c r="L9396">
        <v>11384</v>
      </c>
      <c r="M9396">
        <f t="shared" si="157"/>
        <v>384</v>
      </c>
    </row>
    <row r="9397" spans="12:13">
      <c r="L9397">
        <v>11456</v>
      </c>
      <c r="M9397">
        <f t="shared" si="157"/>
        <v>456</v>
      </c>
    </row>
    <row r="9398" spans="12:13">
      <c r="L9398">
        <v>11384</v>
      </c>
      <c r="M9398">
        <f t="shared" si="157"/>
        <v>384</v>
      </c>
    </row>
    <row r="9399" spans="12:13">
      <c r="L9399">
        <v>11472</v>
      </c>
      <c r="M9399">
        <f t="shared" si="157"/>
        <v>472</v>
      </c>
    </row>
    <row r="9400" spans="12:13">
      <c r="L9400">
        <v>11368</v>
      </c>
      <c r="M9400">
        <f t="shared" si="157"/>
        <v>368</v>
      </c>
    </row>
    <row r="9401" spans="12:13">
      <c r="L9401">
        <v>11436</v>
      </c>
      <c r="M9401">
        <f t="shared" si="157"/>
        <v>436</v>
      </c>
    </row>
    <row r="9402" spans="12:13">
      <c r="L9402">
        <v>11388</v>
      </c>
      <c r="M9402">
        <f t="shared" si="157"/>
        <v>388</v>
      </c>
    </row>
    <row r="9403" spans="12:13">
      <c r="L9403">
        <v>11436</v>
      </c>
      <c r="M9403">
        <f t="shared" ref="M9403:M9466" si="158">L9403-11000</f>
        <v>436</v>
      </c>
    </row>
    <row r="9404" spans="12:13">
      <c r="L9404">
        <v>11396</v>
      </c>
      <c r="M9404">
        <f t="shared" si="158"/>
        <v>396</v>
      </c>
    </row>
    <row r="9405" spans="12:13">
      <c r="L9405">
        <v>11464</v>
      </c>
      <c r="M9405">
        <f t="shared" si="158"/>
        <v>464</v>
      </c>
    </row>
    <row r="9406" spans="12:13">
      <c r="L9406">
        <v>11404</v>
      </c>
      <c r="M9406">
        <f t="shared" si="158"/>
        <v>404</v>
      </c>
    </row>
    <row r="9407" spans="12:13">
      <c r="L9407">
        <v>11440</v>
      </c>
      <c r="M9407">
        <f t="shared" si="158"/>
        <v>440</v>
      </c>
    </row>
    <row r="9408" spans="12:13">
      <c r="L9408">
        <v>11412</v>
      </c>
      <c r="M9408">
        <f t="shared" si="158"/>
        <v>412</v>
      </c>
    </row>
    <row r="9409" spans="12:13">
      <c r="L9409">
        <v>11432</v>
      </c>
      <c r="M9409">
        <f t="shared" si="158"/>
        <v>432</v>
      </c>
    </row>
    <row r="9410" spans="12:13">
      <c r="L9410">
        <v>11352</v>
      </c>
      <c r="M9410">
        <f t="shared" si="158"/>
        <v>352</v>
      </c>
    </row>
    <row r="9411" spans="12:13">
      <c r="L9411">
        <v>11464</v>
      </c>
      <c r="M9411">
        <f t="shared" si="158"/>
        <v>464</v>
      </c>
    </row>
    <row r="9412" spans="12:13">
      <c r="L9412">
        <v>11392</v>
      </c>
      <c r="M9412">
        <f t="shared" si="158"/>
        <v>392</v>
      </c>
    </row>
    <row r="9413" spans="12:13">
      <c r="L9413">
        <v>11432</v>
      </c>
      <c r="M9413">
        <f t="shared" si="158"/>
        <v>432</v>
      </c>
    </row>
    <row r="9414" spans="12:13">
      <c r="L9414">
        <v>11376</v>
      </c>
      <c r="M9414">
        <f t="shared" si="158"/>
        <v>376</v>
      </c>
    </row>
    <row r="9415" spans="12:13">
      <c r="L9415">
        <v>11432</v>
      </c>
      <c r="M9415">
        <f t="shared" si="158"/>
        <v>432</v>
      </c>
    </row>
    <row r="9416" spans="12:13">
      <c r="L9416">
        <v>11396</v>
      </c>
      <c r="M9416">
        <f t="shared" si="158"/>
        <v>396</v>
      </c>
    </row>
    <row r="9417" spans="12:13">
      <c r="L9417">
        <v>11424</v>
      </c>
      <c r="M9417">
        <f t="shared" si="158"/>
        <v>424</v>
      </c>
    </row>
    <row r="9418" spans="12:13">
      <c r="L9418">
        <v>11412</v>
      </c>
      <c r="M9418">
        <f t="shared" si="158"/>
        <v>412</v>
      </c>
    </row>
    <row r="9419" spans="12:13">
      <c r="L9419">
        <v>11440</v>
      </c>
      <c r="M9419">
        <f t="shared" si="158"/>
        <v>440</v>
      </c>
    </row>
    <row r="9420" spans="12:13">
      <c r="L9420">
        <v>11412</v>
      </c>
      <c r="M9420">
        <f t="shared" si="158"/>
        <v>412</v>
      </c>
    </row>
    <row r="9421" spans="12:13">
      <c r="L9421">
        <v>11440</v>
      </c>
      <c r="M9421">
        <f t="shared" si="158"/>
        <v>440</v>
      </c>
    </row>
    <row r="9422" spans="12:13">
      <c r="L9422">
        <v>11388</v>
      </c>
      <c r="M9422">
        <f t="shared" si="158"/>
        <v>388</v>
      </c>
    </row>
    <row r="9423" spans="12:13">
      <c r="L9423">
        <v>11416</v>
      </c>
      <c r="M9423">
        <f t="shared" si="158"/>
        <v>416</v>
      </c>
    </row>
    <row r="9424" spans="12:13">
      <c r="L9424">
        <v>11388</v>
      </c>
      <c r="M9424">
        <f t="shared" si="158"/>
        <v>388</v>
      </c>
    </row>
    <row r="9425" spans="12:13">
      <c r="L9425">
        <v>11452</v>
      </c>
      <c r="M9425">
        <f t="shared" si="158"/>
        <v>452</v>
      </c>
    </row>
    <row r="9426" spans="12:13">
      <c r="L9426">
        <v>11376</v>
      </c>
      <c r="M9426">
        <f t="shared" si="158"/>
        <v>376</v>
      </c>
    </row>
    <row r="9427" spans="12:13">
      <c r="L9427">
        <v>11448</v>
      </c>
      <c r="M9427">
        <f t="shared" si="158"/>
        <v>448</v>
      </c>
    </row>
    <row r="9428" spans="12:13">
      <c r="L9428">
        <v>11392</v>
      </c>
      <c r="M9428">
        <f t="shared" si="158"/>
        <v>392</v>
      </c>
    </row>
    <row r="9429" spans="12:13">
      <c r="L9429">
        <v>11432</v>
      </c>
      <c r="M9429">
        <f t="shared" si="158"/>
        <v>432</v>
      </c>
    </row>
    <row r="9430" spans="12:13">
      <c r="L9430">
        <v>11408</v>
      </c>
      <c r="M9430">
        <f t="shared" si="158"/>
        <v>408</v>
      </c>
    </row>
    <row r="9431" spans="12:13">
      <c r="L9431">
        <v>11452</v>
      </c>
      <c r="M9431">
        <f t="shared" si="158"/>
        <v>452</v>
      </c>
    </row>
    <row r="9432" spans="12:13">
      <c r="L9432">
        <v>11376</v>
      </c>
      <c r="M9432">
        <f t="shared" si="158"/>
        <v>376</v>
      </c>
    </row>
    <row r="9433" spans="12:13">
      <c r="L9433">
        <v>11436</v>
      </c>
      <c r="M9433">
        <f t="shared" si="158"/>
        <v>436</v>
      </c>
    </row>
    <row r="9434" spans="12:13">
      <c r="L9434">
        <v>11432</v>
      </c>
      <c r="M9434">
        <f t="shared" si="158"/>
        <v>432</v>
      </c>
    </row>
    <row r="9435" spans="12:13">
      <c r="L9435">
        <v>11440</v>
      </c>
      <c r="M9435">
        <f t="shared" si="158"/>
        <v>440</v>
      </c>
    </row>
    <row r="9436" spans="12:13">
      <c r="L9436">
        <v>11392</v>
      </c>
      <c r="M9436">
        <f t="shared" si="158"/>
        <v>392</v>
      </c>
    </row>
    <row r="9437" spans="12:13">
      <c r="L9437">
        <v>11472</v>
      </c>
      <c r="M9437">
        <f t="shared" si="158"/>
        <v>472</v>
      </c>
    </row>
    <row r="9438" spans="12:13">
      <c r="L9438">
        <v>11412</v>
      </c>
      <c r="M9438">
        <f t="shared" si="158"/>
        <v>412</v>
      </c>
    </row>
    <row r="9439" spans="12:13">
      <c r="L9439">
        <v>11456</v>
      </c>
      <c r="M9439">
        <f t="shared" si="158"/>
        <v>456</v>
      </c>
    </row>
    <row r="9440" spans="12:13">
      <c r="L9440">
        <v>11372</v>
      </c>
      <c r="M9440">
        <f t="shared" si="158"/>
        <v>372</v>
      </c>
    </row>
    <row r="9441" spans="12:13">
      <c r="L9441">
        <v>11432</v>
      </c>
      <c r="M9441">
        <f t="shared" si="158"/>
        <v>432</v>
      </c>
    </row>
    <row r="9442" spans="12:13">
      <c r="L9442">
        <v>11396</v>
      </c>
      <c r="M9442">
        <f t="shared" si="158"/>
        <v>396</v>
      </c>
    </row>
    <row r="9443" spans="12:13">
      <c r="L9443">
        <v>11436</v>
      </c>
      <c r="M9443">
        <f t="shared" si="158"/>
        <v>436</v>
      </c>
    </row>
    <row r="9444" spans="12:13">
      <c r="L9444">
        <v>11376</v>
      </c>
      <c r="M9444">
        <f t="shared" si="158"/>
        <v>376</v>
      </c>
    </row>
    <row r="9445" spans="12:13">
      <c r="L9445">
        <v>11416</v>
      </c>
      <c r="M9445">
        <f t="shared" si="158"/>
        <v>416</v>
      </c>
    </row>
    <row r="9446" spans="12:13">
      <c r="L9446">
        <v>11384</v>
      </c>
      <c r="M9446">
        <f t="shared" si="158"/>
        <v>384</v>
      </c>
    </row>
    <row r="9447" spans="12:13">
      <c r="L9447">
        <v>11444</v>
      </c>
      <c r="M9447">
        <f t="shared" si="158"/>
        <v>444</v>
      </c>
    </row>
    <row r="9448" spans="12:13">
      <c r="L9448">
        <v>11408</v>
      </c>
      <c r="M9448">
        <f t="shared" si="158"/>
        <v>408</v>
      </c>
    </row>
    <row r="9449" spans="12:13">
      <c r="L9449">
        <v>11432</v>
      </c>
      <c r="M9449">
        <f t="shared" si="158"/>
        <v>432</v>
      </c>
    </row>
    <row r="9450" spans="12:13">
      <c r="L9450">
        <v>11364</v>
      </c>
      <c r="M9450">
        <f t="shared" si="158"/>
        <v>364</v>
      </c>
    </row>
    <row r="9451" spans="12:13">
      <c r="L9451">
        <v>11424</v>
      </c>
      <c r="M9451">
        <f t="shared" si="158"/>
        <v>424</v>
      </c>
    </row>
    <row r="9452" spans="12:13">
      <c r="L9452">
        <v>11356</v>
      </c>
      <c r="M9452">
        <f t="shared" si="158"/>
        <v>356</v>
      </c>
    </row>
    <row r="9453" spans="12:13">
      <c r="L9453">
        <v>11452</v>
      </c>
      <c r="M9453">
        <f t="shared" si="158"/>
        <v>452</v>
      </c>
    </row>
    <row r="9454" spans="12:13">
      <c r="L9454">
        <v>11408</v>
      </c>
      <c r="M9454">
        <f t="shared" si="158"/>
        <v>408</v>
      </c>
    </row>
    <row r="9455" spans="12:13">
      <c r="L9455">
        <v>11416</v>
      </c>
      <c r="M9455">
        <f t="shared" si="158"/>
        <v>416</v>
      </c>
    </row>
    <row r="9456" spans="12:13">
      <c r="L9456">
        <v>11416</v>
      </c>
      <c r="M9456">
        <f t="shared" si="158"/>
        <v>416</v>
      </c>
    </row>
    <row r="9457" spans="12:13">
      <c r="L9457">
        <v>11432</v>
      </c>
      <c r="M9457">
        <f t="shared" si="158"/>
        <v>432</v>
      </c>
    </row>
    <row r="9458" spans="12:13">
      <c r="L9458">
        <v>11408</v>
      </c>
      <c r="M9458">
        <f t="shared" si="158"/>
        <v>408</v>
      </c>
    </row>
    <row r="9459" spans="12:13">
      <c r="L9459">
        <v>11436</v>
      </c>
      <c r="M9459">
        <f t="shared" si="158"/>
        <v>436</v>
      </c>
    </row>
    <row r="9460" spans="12:13">
      <c r="L9460">
        <v>11364</v>
      </c>
      <c r="M9460">
        <f t="shared" si="158"/>
        <v>364</v>
      </c>
    </row>
    <row r="9461" spans="12:13">
      <c r="L9461">
        <v>11428</v>
      </c>
      <c r="M9461">
        <f t="shared" si="158"/>
        <v>428</v>
      </c>
    </row>
    <row r="9462" spans="12:13">
      <c r="L9462">
        <v>11428</v>
      </c>
      <c r="M9462">
        <f t="shared" si="158"/>
        <v>428</v>
      </c>
    </row>
    <row r="9463" spans="12:13">
      <c r="L9463">
        <v>11412</v>
      </c>
      <c r="M9463">
        <f t="shared" si="158"/>
        <v>412</v>
      </c>
    </row>
    <row r="9464" spans="12:13">
      <c r="L9464">
        <v>11384</v>
      </c>
      <c r="M9464">
        <f t="shared" si="158"/>
        <v>384</v>
      </c>
    </row>
    <row r="9465" spans="12:13">
      <c r="L9465">
        <v>11416</v>
      </c>
      <c r="M9465">
        <f t="shared" si="158"/>
        <v>416</v>
      </c>
    </row>
    <row r="9466" spans="12:13">
      <c r="L9466">
        <v>11392</v>
      </c>
      <c r="M9466">
        <f t="shared" si="158"/>
        <v>392</v>
      </c>
    </row>
    <row r="9467" spans="12:13">
      <c r="L9467">
        <v>11428</v>
      </c>
      <c r="M9467">
        <f t="shared" ref="M9467:M9530" si="159">L9467-11000</f>
        <v>428</v>
      </c>
    </row>
    <row r="9468" spans="12:13">
      <c r="L9468">
        <v>11380</v>
      </c>
      <c r="M9468">
        <f t="shared" si="159"/>
        <v>380</v>
      </c>
    </row>
    <row r="9469" spans="12:13">
      <c r="L9469">
        <v>11440</v>
      </c>
      <c r="M9469">
        <f t="shared" si="159"/>
        <v>440</v>
      </c>
    </row>
    <row r="9470" spans="12:13">
      <c r="L9470">
        <v>11360</v>
      </c>
      <c r="M9470">
        <f t="shared" si="159"/>
        <v>360</v>
      </c>
    </row>
    <row r="9471" spans="12:13">
      <c r="L9471">
        <v>11408</v>
      </c>
      <c r="M9471">
        <f t="shared" si="159"/>
        <v>408</v>
      </c>
    </row>
    <row r="9472" spans="12:13">
      <c r="L9472">
        <v>11368</v>
      </c>
      <c r="M9472">
        <f t="shared" si="159"/>
        <v>368</v>
      </c>
    </row>
    <row r="9473" spans="12:13">
      <c r="L9473">
        <v>11460</v>
      </c>
      <c r="M9473">
        <f t="shared" si="159"/>
        <v>460</v>
      </c>
    </row>
    <row r="9474" spans="12:13">
      <c r="L9474">
        <v>11408</v>
      </c>
      <c r="M9474">
        <f t="shared" si="159"/>
        <v>408</v>
      </c>
    </row>
    <row r="9475" spans="12:13">
      <c r="L9475">
        <v>11416</v>
      </c>
      <c r="M9475">
        <f t="shared" si="159"/>
        <v>416</v>
      </c>
    </row>
    <row r="9476" spans="12:13">
      <c r="L9476">
        <v>11392</v>
      </c>
      <c r="M9476">
        <f t="shared" si="159"/>
        <v>392</v>
      </c>
    </row>
    <row r="9477" spans="12:13">
      <c r="L9477">
        <v>11448</v>
      </c>
      <c r="M9477">
        <f t="shared" si="159"/>
        <v>448</v>
      </c>
    </row>
    <row r="9478" spans="12:13">
      <c r="L9478">
        <v>11368</v>
      </c>
      <c r="M9478">
        <f t="shared" si="159"/>
        <v>368</v>
      </c>
    </row>
    <row r="9479" spans="12:13">
      <c r="L9479">
        <v>11416</v>
      </c>
      <c r="M9479">
        <f t="shared" si="159"/>
        <v>416</v>
      </c>
    </row>
    <row r="9480" spans="12:13">
      <c r="L9480">
        <v>11376</v>
      </c>
      <c r="M9480">
        <f t="shared" si="159"/>
        <v>376</v>
      </c>
    </row>
    <row r="9481" spans="12:13">
      <c r="L9481">
        <v>11436</v>
      </c>
      <c r="M9481">
        <f t="shared" si="159"/>
        <v>436</v>
      </c>
    </row>
    <row r="9482" spans="12:13">
      <c r="L9482">
        <v>11372</v>
      </c>
      <c r="M9482">
        <f t="shared" si="159"/>
        <v>372</v>
      </c>
    </row>
    <row r="9483" spans="12:13">
      <c r="L9483">
        <v>11408</v>
      </c>
      <c r="M9483">
        <f t="shared" si="159"/>
        <v>408</v>
      </c>
    </row>
    <row r="9484" spans="12:13">
      <c r="L9484">
        <v>11416</v>
      </c>
      <c r="M9484">
        <f t="shared" si="159"/>
        <v>416</v>
      </c>
    </row>
    <row r="9485" spans="12:13">
      <c r="L9485">
        <v>11416</v>
      </c>
      <c r="M9485">
        <f t="shared" si="159"/>
        <v>416</v>
      </c>
    </row>
    <row r="9486" spans="12:13">
      <c r="L9486">
        <v>11420</v>
      </c>
      <c r="M9486">
        <f t="shared" si="159"/>
        <v>420</v>
      </c>
    </row>
    <row r="9487" spans="12:13">
      <c r="L9487">
        <v>11456</v>
      </c>
      <c r="M9487">
        <f t="shared" si="159"/>
        <v>456</v>
      </c>
    </row>
    <row r="9488" spans="12:13">
      <c r="L9488">
        <v>11348</v>
      </c>
      <c r="M9488">
        <f t="shared" si="159"/>
        <v>348</v>
      </c>
    </row>
    <row r="9489" spans="12:13">
      <c r="L9489">
        <v>11440</v>
      </c>
      <c r="M9489">
        <f t="shared" si="159"/>
        <v>440</v>
      </c>
    </row>
    <row r="9490" spans="12:13">
      <c r="L9490">
        <v>11380</v>
      </c>
      <c r="M9490">
        <f t="shared" si="159"/>
        <v>380</v>
      </c>
    </row>
    <row r="9491" spans="12:13">
      <c r="L9491">
        <v>11408</v>
      </c>
      <c r="M9491">
        <f t="shared" si="159"/>
        <v>408</v>
      </c>
    </row>
    <row r="9492" spans="12:13">
      <c r="L9492">
        <v>11372</v>
      </c>
      <c r="M9492">
        <f t="shared" si="159"/>
        <v>372</v>
      </c>
    </row>
    <row r="9493" spans="12:13">
      <c r="L9493">
        <v>11444</v>
      </c>
      <c r="M9493">
        <f t="shared" si="159"/>
        <v>444</v>
      </c>
    </row>
    <row r="9494" spans="12:13">
      <c r="L9494">
        <v>11420</v>
      </c>
      <c r="M9494">
        <f t="shared" si="159"/>
        <v>420</v>
      </c>
    </row>
    <row r="9495" spans="12:13">
      <c r="L9495">
        <v>11436</v>
      </c>
      <c r="M9495">
        <f t="shared" si="159"/>
        <v>436</v>
      </c>
    </row>
    <row r="9496" spans="12:13">
      <c r="L9496">
        <v>11372</v>
      </c>
      <c r="M9496">
        <f t="shared" si="159"/>
        <v>372</v>
      </c>
    </row>
    <row r="9497" spans="12:13">
      <c r="L9497">
        <v>11476</v>
      </c>
      <c r="M9497">
        <f t="shared" si="159"/>
        <v>476</v>
      </c>
    </row>
    <row r="9498" spans="12:13">
      <c r="L9498">
        <v>11424</v>
      </c>
      <c r="M9498">
        <f t="shared" si="159"/>
        <v>424</v>
      </c>
    </row>
    <row r="9499" spans="12:13">
      <c r="L9499">
        <v>11456</v>
      </c>
      <c r="M9499">
        <f t="shared" si="159"/>
        <v>456</v>
      </c>
    </row>
    <row r="9500" spans="12:13">
      <c r="L9500">
        <v>11372</v>
      </c>
      <c r="M9500">
        <f t="shared" si="159"/>
        <v>372</v>
      </c>
    </row>
    <row r="9501" spans="12:13">
      <c r="L9501">
        <v>11448</v>
      </c>
      <c r="M9501">
        <f t="shared" si="159"/>
        <v>448</v>
      </c>
    </row>
    <row r="9502" spans="12:13">
      <c r="L9502">
        <v>11384</v>
      </c>
      <c r="M9502">
        <f t="shared" si="159"/>
        <v>384</v>
      </c>
    </row>
    <row r="9503" spans="12:13">
      <c r="L9503">
        <v>11460</v>
      </c>
      <c r="M9503">
        <f t="shared" si="159"/>
        <v>460</v>
      </c>
    </row>
    <row r="9504" spans="12:13">
      <c r="L9504">
        <v>11380</v>
      </c>
      <c r="M9504">
        <f t="shared" si="159"/>
        <v>380</v>
      </c>
    </row>
    <row r="9505" spans="12:13">
      <c r="L9505">
        <v>11460</v>
      </c>
      <c r="M9505">
        <f t="shared" si="159"/>
        <v>460</v>
      </c>
    </row>
    <row r="9506" spans="12:13">
      <c r="L9506">
        <v>11396</v>
      </c>
      <c r="M9506">
        <f t="shared" si="159"/>
        <v>396</v>
      </c>
    </row>
    <row r="9507" spans="12:13">
      <c r="L9507">
        <v>11448</v>
      </c>
      <c r="M9507">
        <f t="shared" si="159"/>
        <v>448</v>
      </c>
    </row>
    <row r="9508" spans="12:13">
      <c r="L9508">
        <v>11424</v>
      </c>
      <c r="M9508">
        <f t="shared" si="159"/>
        <v>424</v>
      </c>
    </row>
    <row r="9509" spans="12:13">
      <c r="L9509">
        <v>11468</v>
      </c>
      <c r="M9509">
        <f t="shared" si="159"/>
        <v>468</v>
      </c>
    </row>
    <row r="9510" spans="12:13">
      <c r="L9510">
        <v>11400</v>
      </c>
      <c r="M9510">
        <f t="shared" si="159"/>
        <v>400</v>
      </c>
    </row>
    <row r="9511" spans="12:13">
      <c r="L9511">
        <v>11440</v>
      </c>
      <c r="M9511">
        <f t="shared" si="159"/>
        <v>440</v>
      </c>
    </row>
    <row r="9512" spans="12:13">
      <c r="L9512">
        <v>11388</v>
      </c>
      <c r="M9512">
        <f t="shared" si="159"/>
        <v>388</v>
      </c>
    </row>
    <row r="9513" spans="12:13">
      <c r="L9513">
        <v>11412</v>
      </c>
      <c r="M9513">
        <f t="shared" si="159"/>
        <v>412</v>
      </c>
    </row>
    <row r="9514" spans="12:13">
      <c r="L9514">
        <v>11372</v>
      </c>
      <c r="M9514">
        <f t="shared" si="159"/>
        <v>372</v>
      </c>
    </row>
    <row r="9515" spans="12:13">
      <c r="L9515">
        <v>11448</v>
      </c>
      <c r="M9515">
        <f t="shared" si="159"/>
        <v>448</v>
      </c>
    </row>
    <row r="9516" spans="12:13">
      <c r="L9516">
        <v>11380</v>
      </c>
      <c r="M9516">
        <f t="shared" si="159"/>
        <v>380</v>
      </c>
    </row>
    <row r="9517" spans="12:13">
      <c r="L9517">
        <v>11428</v>
      </c>
      <c r="M9517">
        <f t="shared" si="159"/>
        <v>428</v>
      </c>
    </row>
    <row r="9518" spans="12:13">
      <c r="L9518">
        <v>11412</v>
      </c>
      <c r="M9518">
        <f t="shared" si="159"/>
        <v>412</v>
      </c>
    </row>
    <row r="9519" spans="12:13">
      <c r="L9519">
        <v>11488</v>
      </c>
      <c r="M9519">
        <f t="shared" si="159"/>
        <v>488</v>
      </c>
    </row>
    <row r="9520" spans="12:13">
      <c r="L9520">
        <v>11360</v>
      </c>
      <c r="M9520">
        <f t="shared" si="159"/>
        <v>360</v>
      </c>
    </row>
    <row r="9521" spans="12:13">
      <c r="L9521">
        <v>11460</v>
      </c>
      <c r="M9521">
        <f t="shared" si="159"/>
        <v>460</v>
      </c>
    </row>
    <row r="9522" spans="12:13">
      <c r="L9522">
        <v>11400</v>
      </c>
      <c r="M9522">
        <f t="shared" si="159"/>
        <v>400</v>
      </c>
    </row>
    <row r="9523" spans="12:13">
      <c r="L9523">
        <v>11460</v>
      </c>
      <c r="M9523">
        <f t="shared" si="159"/>
        <v>460</v>
      </c>
    </row>
    <row r="9524" spans="12:13">
      <c r="L9524">
        <v>11432</v>
      </c>
      <c r="M9524">
        <f t="shared" si="159"/>
        <v>432</v>
      </c>
    </row>
    <row r="9525" spans="12:13">
      <c r="L9525">
        <v>11480</v>
      </c>
      <c r="M9525">
        <f t="shared" si="159"/>
        <v>480</v>
      </c>
    </row>
    <row r="9526" spans="12:13">
      <c r="L9526">
        <v>11436</v>
      </c>
      <c r="M9526">
        <f t="shared" si="159"/>
        <v>436</v>
      </c>
    </row>
    <row r="9527" spans="12:13">
      <c r="L9527">
        <v>11468</v>
      </c>
      <c r="M9527">
        <f t="shared" si="159"/>
        <v>468</v>
      </c>
    </row>
    <row r="9528" spans="12:13">
      <c r="L9528">
        <v>11372</v>
      </c>
      <c r="M9528">
        <f t="shared" si="159"/>
        <v>372</v>
      </c>
    </row>
    <row r="9529" spans="12:13">
      <c r="L9529">
        <v>11436</v>
      </c>
      <c r="M9529">
        <f t="shared" si="159"/>
        <v>436</v>
      </c>
    </row>
    <row r="9530" spans="12:13">
      <c r="L9530">
        <v>11344</v>
      </c>
      <c r="M9530">
        <f t="shared" si="159"/>
        <v>344</v>
      </c>
    </row>
    <row r="9531" spans="12:13">
      <c r="L9531">
        <v>11408</v>
      </c>
      <c r="M9531">
        <f t="shared" ref="M9531:M9594" si="160">L9531-11000</f>
        <v>408</v>
      </c>
    </row>
    <row r="9532" spans="12:13">
      <c r="L9532">
        <v>11380</v>
      </c>
      <c r="M9532">
        <f t="shared" si="160"/>
        <v>380</v>
      </c>
    </row>
    <row r="9533" spans="12:13">
      <c r="L9533">
        <v>11460</v>
      </c>
      <c r="M9533">
        <f t="shared" si="160"/>
        <v>460</v>
      </c>
    </row>
    <row r="9534" spans="12:13">
      <c r="L9534">
        <v>11396</v>
      </c>
      <c r="M9534">
        <f t="shared" si="160"/>
        <v>396</v>
      </c>
    </row>
    <row r="9535" spans="12:13">
      <c r="L9535">
        <v>11464</v>
      </c>
      <c r="M9535">
        <f t="shared" si="160"/>
        <v>464</v>
      </c>
    </row>
    <row r="9536" spans="12:13">
      <c r="L9536">
        <v>11384</v>
      </c>
      <c r="M9536">
        <f t="shared" si="160"/>
        <v>384</v>
      </c>
    </row>
    <row r="9537" spans="12:13">
      <c r="L9537">
        <v>11472</v>
      </c>
      <c r="M9537">
        <f t="shared" si="160"/>
        <v>472</v>
      </c>
    </row>
    <row r="9538" spans="12:13">
      <c r="L9538">
        <v>11404</v>
      </c>
      <c r="M9538">
        <f t="shared" si="160"/>
        <v>404</v>
      </c>
    </row>
    <row r="9539" spans="12:13">
      <c r="L9539">
        <v>11428</v>
      </c>
      <c r="M9539">
        <f t="shared" si="160"/>
        <v>428</v>
      </c>
    </row>
    <row r="9540" spans="12:13">
      <c r="L9540">
        <v>11396</v>
      </c>
      <c r="M9540">
        <f t="shared" si="160"/>
        <v>396</v>
      </c>
    </row>
    <row r="9541" spans="12:13">
      <c r="L9541">
        <v>11440</v>
      </c>
      <c r="M9541">
        <f t="shared" si="160"/>
        <v>440</v>
      </c>
    </row>
    <row r="9542" spans="12:13">
      <c r="L9542">
        <v>11376</v>
      </c>
      <c r="M9542">
        <f t="shared" si="160"/>
        <v>376</v>
      </c>
    </row>
    <row r="9543" spans="12:13">
      <c r="L9543">
        <v>11412</v>
      </c>
      <c r="M9543">
        <f t="shared" si="160"/>
        <v>412</v>
      </c>
    </row>
    <row r="9544" spans="12:13">
      <c r="L9544">
        <v>11380</v>
      </c>
      <c r="M9544">
        <f t="shared" si="160"/>
        <v>380</v>
      </c>
    </row>
    <row r="9545" spans="12:13">
      <c r="L9545">
        <v>11488</v>
      </c>
      <c r="M9545">
        <f t="shared" si="160"/>
        <v>488</v>
      </c>
    </row>
    <row r="9546" spans="12:13">
      <c r="L9546">
        <v>11412</v>
      </c>
      <c r="M9546">
        <f t="shared" si="160"/>
        <v>412</v>
      </c>
    </row>
    <row r="9547" spans="12:13">
      <c r="L9547">
        <v>11448</v>
      </c>
      <c r="M9547">
        <f t="shared" si="160"/>
        <v>448</v>
      </c>
    </row>
    <row r="9548" spans="12:13">
      <c r="L9548">
        <v>11388</v>
      </c>
      <c r="M9548">
        <f t="shared" si="160"/>
        <v>388</v>
      </c>
    </row>
    <row r="9549" spans="12:13">
      <c r="L9549">
        <v>11436</v>
      </c>
      <c r="M9549">
        <f t="shared" si="160"/>
        <v>436</v>
      </c>
    </row>
    <row r="9550" spans="12:13">
      <c r="L9550">
        <v>11388</v>
      </c>
      <c r="M9550">
        <f t="shared" si="160"/>
        <v>388</v>
      </c>
    </row>
    <row r="9551" spans="12:13">
      <c r="L9551" t="s">
        <v>751</v>
      </c>
      <c r="M9551" t="e">
        <f t="shared" si="160"/>
        <v>#VALUE!</v>
      </c>
    </row>
    <row r="9552" spans="12:13">
      <c r="M9552">
        <f t="shared" si="160"/>
        <v>-11000</v>
      </c>
    </row>
    <row r="9553" spans="12:13">
      <c r="L9553">
        <v>11456</v>
      </c>
      <c r="M9553">
        <f t="shared" si="160"/>
        <v>456</v>
      </c>
    </row>
    <row r="9554" spans="12:13">
      <c r="L9554">
        <v>11388</v>
      </c>
      <c r="M9554">
        <f t="shared" si="160"/>
        <v>388</v>
      </c>
    </row>
    <row r="9555" spans="12:13">
      <c r="L9555">
        <v>11412</v>
      </c>
      <c r="M9555">
        <f t="shared" si="160"/>
        <v>412</v>
      </c>
    </row>
    <row r="9556" spans="12:13">
      <c r="L9556">
        <v>11348</v>
      </c>
      <c r="M9556">
        <f t="shared" si="160"/>
        <v>348</v>
      </c>
    </row>
    <row r="9557" spans="12:13">
      <c r="L9557">
        <v>11416</v>
      </c>
      <c r="M9557">
        <f t="shared" si="160"/>
        <v>416</v>
      </c>
    </row>
    <row r="9558" spans="12:13">
      <c r="L9558">
        <v>11380</v>
      </c>
      <c r="M9558">
        <f t="shared" si="160"/>
        <v>380</v>
      </c>
    </row>
    <row r="9559" spans="12:13">
      <c r="L9559">
        <v>11396</v>
      </c>
      <c r="M9559">
        <f t="shared" si="160"/>
        <v>396</v>
      </c>
    </row>
    <row r="9560" spans="12:13">
      <c r="L9560">
        <v>11356</v>
      </c>
      <c r="M9560">
        <f t="shared" si="160"/>
        <v>356</v>
      </c>
    </row>
    <row r="9561" spans="12:13">
      <c r="L9561">
        <v>11408</v>
      </c>
      <c r="M9561">
        <f t="shared" si="160"/>
        <v>408</v>
      </c>
    </row>
    <row r="9562" spans="12:13">
      <c r="L9562">
        <v>11352</v>
      </c>
      <c r="M9562">
        <f t="shared" si="160"/>
        <v>352</v>
      </c>
    </row>
    <row r="9563" spans="12:13">
      <c r="L9563">
        <v>11416</v>
      </c>
      <c r="M9563">
        <f t="shared" si="160"/>
        <v>416</v>
      </c>
    </row>
    <row r="9564" spans="12:13">
      <c r="L9564">
        <v>11380</v>
      </c>
      <c r="M9564">
        <f t="shared" si="160"/>
        <v>380</v>
      </c>
    </row>
    <row r="9565" spans="12:13">
      <c r="L9565">
        <v>11404</v>
      </c>
      <c r="M9565">
        <f t="shared" si="160"/>
        <v>404</v>
      </c>
    </row>
    <row r="9566" spans="12:13">
      <c r="L9566">
        <v>11376</v>
      </c>
      <c r="M9566">
        <f t="shared" si="160"/>
        <v>376</v>
      </c>
    </row>
    <row r="9567" spans="12:13">
      <c r="L9567">
        <v>11420</v>
      </c>
      <c r="M9567">
        <f t="shared" si="160"/>
        <v>420</v>
      </c>
    </row>
    <row r="9568" spans="12:13">
      <c r="L9568">
        <v>11364</v>
      </c>
      <c r="M9568">
        <f t="shared" si="160"/>
        <v>364</v>
      </c>
    </row>
    <row r="9569" spans="12:13">
      <c r="L9569">
        <v>11416</v>
      </c>
      <c r="M9569">
        <f t="shared" si="160"/>
        <v>416</v>
      </c>
    </row>
    <row r="9570" spans="12:13">
      <c r="L9570">
        <v>11368</v>
      </c>
      <c r="M9570">
        <f t="shared" si="160"/>
        <v>368</v>
      </c>
    </row>
    <row r="9571" spans="12:13">
      <c r="L9571">
        <v>11416</v>
      </c>
      <c r="M9571">
        <f t="shared" si="160"/>
        <v>416</v>
      </c>
    </row>
    <row r="9572" spans="12:13">
      <c r="L9572">
        <v>11380</v>
      </c>
      <c r="M9572">
        <f t="shared" si="160"/>
        <v>380</v>
      </c>
    </row>
    <row r="9573" spans="12:13">
      <c r="L9573">
        <v>11420</v>
      </c>
      <c r="M9573">
        <f t="shared" si="160"/>
        <v>420</v>
      </c>
    </row>
    <row r="9574" spans="12:13">
      <c r="L9574">
        <v>11388</v>
      </c>
      <c r="M9574">
        <f t="shared" si="160"/>
        <v>388</v>
      </c>
    </row>
    <row r="9575" spans="12:13">
      <c r="L9575">
        <v>11440</v>
      </c>
      <c r="M9575">
        <f t="shared" si="160"/>
        <v>440</v>
      </c>
    </row>
    <row r="9576" spans="12:13">
      <c r="L9576">
        <v>11364</v>
      </c>
      <c r="M9576">
        <f t="shared" si="160"/>
        <v>364</v>
      </c>
    </row>
    <row r="9577" spans="12:13">
      <c r="L9577">
        <v>11400</v>
      </c>
      <c r="M9577">
        <f t="shared" si="160"/>
        <v>400</v>
      </c>
    </row>
    <row r="9578" spans="12:13">
      <c r="L9578">
        <v>11368</v>
      </c>
      <c r="M9578">
        <f t="shared" si="160"/>
        <v>368</v>
      </c>
    </row>
    <row r="9579" spans="12:13">
      <c r="L9579">
        <v>11436</v>
      </c>
      <c r="M9579">
        <f t="shared" si="160"/>
        <v>436</v>
      </c>
    </row>
    <row r="9580" spans="12:13">
      <c r="L9580">
        <v>11372</v>
      </c>
      <c r="M9580">
        <f t="shared" si="160"/>
        <v>372</v>
      </c>
    </row>
    <row r="9581" spans="12:13">
      <c r="L9581">
        <v>11436</v>
      </c>
      <c r="M9581">
        <f t="shared" si="160"/>
        <v>436</v>
      </c>
    </row>
    <row r="9582" spans="12:13">
      <c r="L9582">
        <v>11392</v>
      </c>
      <c r="M9582">
        <f t="shared" si="160"/>
        <v>392</v>
      </c>
    </row>
    <row r="9583" spans="12:13">
      <c r="L9583">
        <v>11464</v>
      </c>
      <c r="M9583">
        <f t="shared" si="160"/>
        <v>464</v>
      </c>
    </row>
    <row r="9584" spans="12:13">
      <c r="L9584">
        <v>11388</v>
      </c>
      <c r="M9584">
        <f t="shared" si="160"/>
        <v>388</v>
      </c>
    </row>
    <row r="9585" spans="12:13">
      <c r="L9585">
        <v>11436</v>
      </c>
      <c r="M9585">
        <f t="shared" si="160"/>
        <v>436</v>
      </c>
    </row>
    <row r="9586" spans="12:13">
      <c r="L9586">
        <v>11356</v>
      </c>
      <c r="M9586">
        <f t="shared" si="160"/>
        <v>356</v>
      </c>
    </row>
    <row r="9587" spans="12:13">
      <c r="L9587">
        <v>11436</v>
      </c>
      <c r="M9587">
        <f t="shared" si="160"/>
        <v>436</v>
      </c>
    </row>
    <row r="9588" spans="12:13">
      <c r="L9588">
        <v>11384</v>
      </c>
      <c r="M9588">
        <f t="shared" si="160"/>
        <v>384</v>
      </c>
    </row>
    <row r="9589" spans="12:13">
      <c r="L9589">
        <v>11424</v>
      </c>
      <c r="M9589">
        <f t="shared" si="160"/>
        <v>424</v>
      </c>
    </row>
    <row r="9590" spans="12:13">
      <c r="L9590">
        <v>11364</v>
      </c>
      <c r="M9590">
        <f t="shared" si="160"/>
        <v>364</v>
      </c>
    </row>
    <row r="9591" spans="12:13">
      <c r="L9591">
        <v>11396</v>
      </c>
      <c r="M9591">
        <f t="shared" si="160"/>
        <v>396</v>
      </c>
    </row>
    <row r="9592" spans="12:13">
      <c r="L9592">
        <v>11352</v>
      </c>
      <c r="M9592">
        <f t="shared" si="160"/>
        <v>352</v>
      </c>
    </row>
    <row r="9593" spans="12:13">
      <c r="L9593">
        <v>11396</v>
      </c>
      <c r="M9593">
        <f t="shared" si="160"/>
        <v>396</v>
      </c>
    </row>
    <row r="9594" spans="12:13">
      <c r="L9594">
        <v>11360</v>
      </c>
      <c r="M9594">
        <f t="shared" si="160"/>
        <v>360</v>
      </c>
    </row>
    <row r="9595" spans="12:13">
      <c r="L9595">
        <v>11412</v>
      </c>
      <c r="M9595">
        <f t="shared" ref="M9595:M9658" si="161">L9595-11000</f>
        <v>412</v>
      </c>
    </row>
    <row r="9596" spans="12:13">
      <c r="L9596">
        <v>11376</v>
      </c>
      <c r="M9596">
        <f t="shared" si="161"/>
        <v>376</v>
      </c>
    </row>
    <row r="9597" spans="12:13">
      <c r="L9597">
        <v>11408</v>
      </c>
      <c r="M9597">
        <f t="shared" si="161"/>
        <v>408</v>
      </c>
    </row>
    <row r="9598" spans="12:13">
      <c r="L9598">
        <v>11392</v>
      </c>
      <c r="M9598">
        <f t="shared" si="161"/>
        <v>392</v>
      </c>
    </row>
    <row r="9599" spans="12:13">
      <c r="L9599">
        <v>11416</v>
      </c>
      <c r="M9599">
        <f t="shared" si="161"/>
        <v>416</v>
      </c>
    </row>
    <row r="9600" spans="12:13">
      <c r="L9600">
        <v>11356</v>
      </c>
      <c r="M9600">
        <f t="shared" si="161"/>
        <v>356</v>
      </c>
    </row>
    <row r="9601" spans="12:13">
      <c r="L9601">
        <v>11428</v>
      </c>
      <c r="M9601">
        <f t="shared" si="161"/>
        <v>428</v>
      </c>
    </row>
    <row r="9602" spans="12:13">
      <c r="L9602">
        <v>11372</v>
      </c>
      <c r="M9602">
        <f t="shared" si="161"/>
        <v>372</v>
      </c>
    </row>
    <row r="9603" spans="12:13">
      <c r="L9603">
        <v>11420</v>
      </c>
      <c r="M9603">
        <f t="shared" si="161"/>
        <v>420</v>
      </c>
    </row>
    <row r="9604" spans="12:13">
      <c r="L9604">
        <v>11368</v>
      </c>
      <c r="M9604">
        <f t="shared" si="161"/>
        <v>368</v>
      </c>
    </row>
    <row r="9605" spans="12:13">
      <c r="L9605">
        <v>11440</v>
      </c>
      <c r="M9605">
        <f t="shared" si="161"/>
        <v>440</v>
      </c>
    </row>
    <row r="9606" spans="12:13">
      <c r="L9606">
        <v>11384</v>
      </c>
      <c r="M9606">
        <f t="shared" si="161"/>
        <v>384</v>
      </c>
    </row>
    <row r="9607" spans="12:13">
      <c r="L9607">
        <v>11424</v>
      </c>
      <c r="M9607">
        <f t="shared" si="161"/>
        <v>424</v>
      </c>
    </row>
    <row r="9608" spans="12:13">
      <c r="L9608">
        <v>11380</v>
      </c>
      <c r="M9608">
        <f t="shared" si="161"/>
        <v>380</v>
      </c>
    </row>
    <row r="9609" spans="12:13">
      <c r="L9609">
        <v>11424</v>
      </c>
      <c r="M9609">
        <f t="shared" si="161"/>
        <v>424</v>
      </c>
    </row>
    <row r="9610" spans="12:13">
      <c r="L9610">
        <v>11376</v>
      </c>
      <c r="M9610">
        <f t="shared" si="161"/>
        <v>376</v>
      </c>
    </row>
    <row r="9611" spans="12:13">
      <c r="L9611">
        <v>11448</v>
      </c>
      <c r="M9611">
        <f t="shared" si="161"/>
        <v>448</v>
      </c>
    </row>
    <row r="9612" spans="12:13">
      <c r="L9612">
        <v>11332</v>
      </c>
      <c r="M9612">
        <f t="shared" si="161"/>
        <v>332</v>
      </c>
    </row>
    <row r="9613" spans="12:13">
      <c r="L9613">
        <v>11452</v>
      </c>
      <c r="M9613">
        <f t="shared" si="161"/>
        <v>452</v>
      </c>
    </row>
    <row r="9614" spans="12:13">
      <c r="L9614">
        <v>11368</v>
      </c>
      <c r="M9614">
        <f t="shared" si="161"/>
        <v>368</v>
      </c>
    </row>
    <row r="9615" spans="12:13">
      <c r="L9615">
        <v>11460</v>
      </c>
      <c r="M9615">
        <f t="shared" si="161"/>
        <v>460</v>
      </c>
    </row>
    <row r="9616" spans="12:13">
      <c r="L9616">
        <v>11372</v>
      </c>
      <c r="M9616">
        <f t="shared" si="161"/>
        <v>372</v>
      </c>
    </row>
    <row r="9617" spans="12:13">
      <c r="L9617">
        <v>11476</v>
      </c>
      <c r="M9617">
        <f t="shared" si="161"/>
        <v>476</v>
      </c>
    </row>
    <row r="9618" spans="12:13">
      <c r="L9618">
        <v>11392</v>
      </c>
      <c r="M9618">
        <f t="shared" si="161"/>
        <v>392</v>
      </c>
    </row>
    <row r="9619" spans="12:13">
      <c r="L9619">
        <v>11428</v>
      </c>
      <c r="M9619">
        <f t="shared" si="161"/>
        <v>428</v>
      </c>
    </row>
    <row r="9620" spans="12:13">
      <c r="L9620">
        <v>11396</v>
      </c>
      <c r="M9620">
        <f t="shared" si="161"/>
        <v>396</v>
      </c>
    </row>
    <row r="9621" spans="12:13">
      <c r="L9621">
        <v>11420</v>
      </c>
      <c r="M9621">
        <f t="shared" si="161"/>
        <v>420</v>
      </c>
    </row>
    <row r="9622" spans="12:13">
      <c r="L9622">
        <v>11380</v>
      </c>
      <c r="M9622">
        <f t="shared" si="161"/>
        <v>380</v>
      </c>
    </row>
    <row r="9623" spans="12:13">
      <c r="L9623">
        <v>11456</v>
      </c>
      <c r="M9623">
        <f t="shared" si="161"/>
        <v>456</v>
      </c>
    </row>
    <row r="9624" spans="12:13">
      <c r="L9624">
        <v>11376</v>
      </c>
      <c r="M9624">
        <f t="shared" si="161"/>
        <v>376</v>
      </c>
    </row>
    <row r="9625" spans="12:13">
      <c r="L9625">
        <v>11464</v>
      </c>
      <c r="M9625">
        <f t="shared" si="161"/>
        <v>464</v>
      </c>
    </row>
    <row r="9626" spans="12:13">
      <c r="L9626">
        <v>11384</v>
      </c>
      <c r="M9626">
        <f t="shared" si="161"/>
        <v>384</v>
      </c>
    </row>
    <row r="9627" spans="12:13">
      <c r="L9627">
        <v>11512</v>
      </c>
      <c r="M9627">
        <f t="shared" si="161"/>
        <v>512</v>
      </c>
    </row>
    <row r="9628" spans="12:13">
      <c r="L9628">
        <v>11380</v>
      </c>
      <c r="M9628">
        <f t="shared" si="161"/>
        <v>380</v>
      </c>
    </row>
    <row r="9629" spans="12:13">
      <c r="L9629">
        <v>11468</v>
      </c>
      <c r="M9629">
        <f t="shared" si="161"/>
        <v>468</v>
      </c>
    </row>
    <row r="9630" spans="12:13">
      <c r="L9630">
        <v>11424</v>
      </c>
      <c r="M9630">
        <f t="shared" si="161"/>
        <v>424</v>
      </c>
    </row>
    <row r="9631" spans="12:13">
      <c r="L9631">
        <v>11428</v>
      </c>
      <c r="M9631">
        <f t="shared" si="161"/>
        <v>428</v>
      </c>
    </row>
    <row r="9632" spans="12:13">
      <c r="L9632">
        <v>11404</v>
      </c>
      <c r="M9632">
        <f t="shared" si="161"/>
        <v>404</v>
      </c>
    </row>
    <row r="9633" spans="12:13">
      <c r="L9633">
        <v>11432</v>
      </c>
      <c r="M9633">
        <f t="shared" si="161"/>
        <v>432</v>
      </c>
    </row>
    <row r="9634" spans="12:13">
      <c r="L9634">
        <v>11372</v>
      </c>
      <c r="M9634">
        <f t="shared" si="161"/>
        <v>372</v>
      </c>
    </row>
    <row r="9635" spans="12:13">
      <c r="L9635">
        <v>11440</v>
      </c>
      <c r="M9635">
        <f t="shared" si="161"/>
        <v>440</v>
      </c>
    </row>
    <row r="9636" spans="12:13">
      <c r="L9636">
        <v>11392</v>
      </c>
      <c r="M9636">
        <f t="shared" si="161"/>
        <v>392</v>
      </c>
    </row>
    <row r="9637" spans="12:13">
      <c r="L9637">
        <v>11416</v>
      </c>
      <c r="M9637">
        <f t="shared" si="161"/>
        <v>416</v>
      </c>
    </row>
    <row r="9638" spans="12:13">
      <c r="L9638">
        <v>11408</v>
      </c>
      <c r="M9638">
        <f t="shared" si="161"/>
        <v>408</v>
      </c>
    </row>
    <row r="9639" spans="12:13">
      <c r="L9639">
        <v>11416</v>
      </c>
      <c r="M9639">
        <f t="shared" si="161"/>
        <v>416</v>
      </c>
    </row>
    <row r="9640" spans="12:13">
      <c r="L9640">
        <v>11360</v>
      </c>
      <c r="M9640">
        <f t="shared" si="161"/>
        <v>360</v>
      </c>
    </row>
    <row r="9641" spans="12:13">
      <c r="L9641">
        <v>11436</v>
      </c>
      <c r="M9641">
        <f t="shared" si="161"/>
        <v>436</v>
      </c>
    </row>
    <row r="9642" spans="12:13">
      <c r="L9642">
        <v>11372</v>
      </c>
      <c r="M9642">
        <f t="shared" si="161"/>
        <v>372</v>
      </c>
    </row>
    <row r="9643" spans="12:13">
      <c r="L9643">
        <v>11448</v>
      </c>
      <c r="M9643">
        <f t="shared" si="161"/>
        <v>448</v>
      </c>
    </row>
    <row r="9644" spans="12:13">
      <c r="L9644">
        <v>11428</v>
      </c>
      <c r="M9644">
        <f t="shared" si="161"/>
        <v>428</v>
      </c>
    </row>
    <row r="9645" spans="12:13">
      <c r="L9645">
        <v>11464</v>
      </c>
      <c r="M9645">
        <f t="shared" si="161"/>
        <v>464</v>
      </c>
    </row>
    <row r="9646" spans="12:13">
      <c r="L9646">
        <v>11360</v>
      </c>
      <c r="M9646">
        <f t="shared" si="161"/>
        <v>360</v>
      </c>
    </row>
    <row r="9647" spans="12:13">
      <c r="L9647">
        <v>11424</v>
      </c>
      <c r="M9647">
        <f t="shared" si="161"/>
        <v>424</v>
      </c>
    </row>
    <row r="9648" spans="12:13">
      <c r="L9648">
        <v>11372</v>
      </c>
      <c r="M9648">
        <f t="shared" si="161"/>
        <v>372</v>
      </c>
    </row>
    <row r="9649" spans="12:13">
      <c r="L9649">
        <v>11448</v>
      </c>
      <c r="M9649">
        <f t="shared" si="161"/>
        <v>448</v>
      </c>
    </row>
    <row r="9650" spans="12:13">
      <c r="L9650">
        <v>11412</v>
      </c>
      <c r="M9650">
        <f t="shared" si="161"/>
        <v>412</v>
      </c>
    </row>
    <row r="9651" spans="12:13">
      <c r="L9651">
        <v>11456</v>
      </c>
      <c r="M9651">
        <f t="shared" si="161"/>
        <v>456</v>
      </c>
    </row>
    <row r="9652" spans="12:13">
      <c r="L9652">
        <v>11420</v>
      </c>
      <c r="M9652">
        <f t="shared" si="161"/>
        <v>420</v>
      </c>
    </row>
    <row r="9653" spans="12:13">
      <c r="L9653">
        <v>11464</v>
      </c>
      <c r="M9653">
        <f t="shared" si="161"/>
        <v>464</v>
      </c>
    </row>
    <row r="9654" spans="12:13">
      <c r="L9654">
        <v>11412</v>
      </c>
      <c r="M9654">
        <f t="shared" si="161"/>
        <v>412</v>
      </c>
    </row>
    <row r="9655" spans="12:13">
      <c r="L9655">
        <v>11496</v>
      </c>
      <c r="M9655">
        <f t="shared" si="161"/>
        <v>496</v>
      </c>
    </row>
    <row r="9656" spans="12:13">
      <c r="L9656">
        <v>11372</v>
      </c>
      <c r="M9656">
        <f t="shared" si="161"/>
        <v>372</v>
      </c>
    </row>
    <row r="9657" spans="12:13">
      <c r="L9657">
        <v>11468</v>
      </c>
      <c r="M9657">
        <f t="shared" si="161"/>
        <v>468</v>
      </c>
    </row>
    <row r="9658" spans="12:13">
      <c r="L9658">
        <v>11372</v>
      </c>
      <c r="M9658">
        <f t="shared" si="161"/>
        <v>372</v>
      </c>
    </row>
    <row r="9659" spans="12:13">
      <c r="L9659">
        <v>11476</v>
      </c>
      <c r="M9659">
        <f t="shared" ref="M9659:M9722" si="162">L9659-11000</f>
        <v>476</v>
      </c>
    </row>
    <row r="9660" spans="12:13">
      <c r="L9660">
        <v>11424</v>
      </c>
      <c r="M9660">
        <f t="shared" si="162"/>
        <v>424</v>
      </c>
    </row>
    <row r="9661" spans="12:13">
      <c r="L9661">
        <v>11488</v>
      </c>
      <c r="M9661">
        <f t="shared" si="162"/>
        <v>488</v>
      </c>
    </row>
    <row r="9662" spans="12:13">
      <c r="L9662">
        <v>11420</v>
      </c>
      <c r="M9662">
        <f t="shared" si="162"/>
        <v>420</v>
      </c>
    </row>
    <row r="9663" spans="12:13">
      <c r="L9663">
        <v>11460</v>
      </c>
      <c r="M9663">
        <f t="shared" si="162"/>
        <v>460</v>
      </c>
    </row>
    <row r="9664" spans="12:13">
      <c r="L9664">
        <v>11412</v>
      </c>
      <c r="M9664">
        <f t="shared" si="162"/>
        <v>412</v>
      </c>
    </row>
    <row r="9665" spans="12:13">
      <c r="L9665">
        <v>11480</v>
      </c>
      <c r="M9665">
        <f t="shared" si="162"/>
        <v>480</v>
      </c>
    </row>
    <row r="9666" spans="12:13">
      <c r="L9666">
        <v>11416</v>
      </c>
      <c r="M9666">
        <f t="shared" si="162"/>
        <v>416</v>
      </c>
    </row>
    <row r="9667" spans="12:13">
      <c r="L9667">
        <v>11464</v>
      </c>
      <c r="M9667">
        <f t="shared" si="162"/>
        <v>464</v>
      </c>
    </row>
    <row r="9668" spans="12:13">
      <c r="L9668">
        <v>11452</v>
      </c>
      <c r="M9668">
        <f t="shared" si="162"/>
        <v>452</v>
      </c>
    </row>
    <row r="9669" spans="12:13">
      <c r="L9669">
        <v>11460</v>
      </c>
      <c r="M9669">
        <f t="shared" si="162"/>
        <v>460</v>
      </c>
    </row>
    <row r="9670" spans="12:13">
      <c r="L9670">
        <v>11384</v>
      </c>
      <c r="M9670">
        <f t="shared" si="162"/>
        <v>384</v>
      </c>
    </row>
    <row r="9671" spans="12:13">
      <c r="L9671">
        <v>11452</v>
      </c>
      <c r="M9671">
        <f t="shared" si="162"/>
        <v>452</v>
      </c>
    </row>
    <row r="9672" spans="12:13">
      <c r="L9672">
        <v>11424</v>
      </c>
      <c r="M9672">
        <f t="shared" si="162"/>
        <v>424</v>
      </c>
    </row>
    <row r="9673" spans="12:13">
      <c r="L9673">
        <v>11484</v>
      </c>
      <c r="M9673">
        <f t="shared" si="162"/>
        <v>484</v>
      </c>
    </row>
    <row r="9674" spans="12:13">
      <c r="L9674">
        <v>11412</v>
      </c>
      <c r="M9674">
        <f t="shared" si="162"/>
        <v>412</v>
      </c>
    </row>
    <row r="9675" spans="12:13">
      <c r="L9675">
        <v>11452</v>
      </c>
      <c r="M9675">
        <f t="shared" si="162"/>
        <v>452</v>
      </c>
    </row>
    <row r="9676" spans="12:13">
      <c r="L9676">
        <v>11420</v>
      </c>
      <c r="M9676">
        <f t="shared" si="162"/>
        <v>420</v>
      </c>
    </row>
    <row r="9677" spans="12:13">
      <c r="L9677">
        <v>11492</v>
      </c>
      <c r="M9677">
        <f t="shared" si="162"/>
        <v>492</v>
      </c>
    </row>
    <row r="9678" spans="12:13">
      <c r="L9678">
        <v>11404</v>
      </c>
      <c r="M9678">
        <f t="shared" si="162"/>
        <v>404</v>
      </c>
    </row>
    <row r="9679" spans="12:13">
      <c r="L9679">
        <v>11460</v>
      </c>
      <c r="M9679">
        <f t="shared" si="162"/>
        <v>460</v>
      </c>
    </row>
    <row r="9680" spans="12:13">
      <c r="L9680">
        <v>11404</v>
      </c>
      <c r="M9680">
        <f t="shared" si="162"/>
        <v>404</v>
      </c>
    </row>
    <row r="9681" spans="12:13">
      <c r="L9681">
        <v>11472</v>
      </c>
      <c r="M9681">
        <f t="shared" si="162"/>
        <v>472</v>
      </c>
    </row>
    <row r="9682" spans="12:13">
      <c r="L9682">
        <v>11408</v>
      </c>
      <c r="M9682">
        <f t="shared" si="162"/>
        <v>408</v>
      </c>
    </row>
    <row r="9683" spans="12:13">
      <c r="L9683">
        <v>11428</v>
      </c>
      <c r="M9683">
        <f t="shared" si="162"/>
        <v>428</v>
      </c>
    </row>
    <row r="9684" spans="12:13">
      <c r="L9684">
        <v>11404</v>
      </c>
      <c r="M9684">
        <f t="shared" si="162"/>
        <v>404</v>
      </c>
    </row>
    <row r="9685" spans="12:13">
      <c r="L9685">
        <v>11436</v>
      </c>
      <c r="M9685">
        <f t="shared" si="162"/>
        <v>436</v>
      </c>
    </row>
    <row r="9686" spans="12:13">
      <c r="L9686">
        <v>11412</v>
      </c>
      <c r="M9686">
        <f t="shared" si="162"/>
        <v>412</v>
      </c>
    </row>
    <row r="9687" spans="12:13">
      <c r="L9687">
        <v>11476</v>
      </c>
      <c r="M9687">
        <f t="shared" si="162"/>
        <v>476</v>
      </c>
    </row>
    <row r="9688" spans="12:13">
      <c r="L9688">
        <v>11404</v>
      </c>
      <c r="M9688">
        <f t="shared" si="162"/>
        <v>404</v>
      </c>
    </row>
    <row r="9689" spans="12:13">
      <c r="L9689">
        <v>11444</v>
      </c>
      <c r="M9689">
        <f t="shared" si="162"/>
        <v>444</v>
      </c>
    </row>
    <row r="9690" spans="12:13">
      <c r="L9690">
        <v>11404</v>
      </c>
      <c r="M9690">
        <f t="shared" si="162"/>
        <v>404</v>
      </c>
    </row>
    <row r="9691" spans="12:13">
      <c r="L9691">
        <v>11512</v>
      </c>
      <c r="M9691">
        <f t="shared" si="162"/>
        <v>512</v>
      </c>
    </row>
    <row r="9692" spans="12:13">
      <c r="L9692">
        <v>11424</v>
      </c>
      <c r="M9692">
        <f t="shared" si="162"/>
        <v>424</v>
      </c>
    </row>
    <row r="9693" spans="12:13">
      <c r="L9693">
        <v>11492</v>
      </c>
      <c r="M9693">
        <f t="shared" si="162"/>
        <v>492</v>
      </c>
    </row>
    <row r="9694" spans="12:13">
      <c r="L9694">
        <v>11400</v>
      </c>
      <c r="M9694">
        <f t="shared" si="162"/>
        <v>400</v>
      </c>
    </row>
    <row r="9695" spans="12:13">
      <c r="L9695">
        <v>11480</v>
      </c>
      <c r="M9695">
        <f t="shared" si="162"/>
        <v>480</v>
      </c>
    </row>
    <row r="9696" spans="12:13">
      <c r="L9696">
        <v>11412</v>
      </c>
      <c r="M9696">
        <f t="shared" si="162"/>
        <v>412</v>
      </c>
    </row>
    <row r="9697" spans="12:13">
      <c r="L9697">
        <v>11480</v>
      </c>
      <c r="M9697">
        <f t="shared" si="162"/>
        <v>480</v>
      </c>
    </row>
    <row r="9698" spans="12:13">
      <c r="L9698">
        <v>11396</v>
      </c>
      <c r="M9698">
        <f t="shared" si="162"/>
        <v>396</v>
      </c>
    </row>
    <row r="9699" spans="12:13">
      <c r="L9699">
        <v>11476</v>
      </c>
      <c r="M9699">
        <f t="shared" si="162"/>
        <v>476</v>
      </c>
    </row>
    <row r="9700" spans="12:13">
      <c r="L9700">
        <v>11408</v>
      </c>
      <c r="M9700">
        <f t="shared" si="162"/>
        <v>408</v>
      </c>
    </row>
    <row r="9701" spans="12:13">
      <c r="L9701">
        <v>11500</v>
      </c>
      <c r="M9701">
        <f t="shared" si="162"/>
        <v>500</v>
      </c>
    </row>
    <row r="9702" spans="12:13">
      <c r="L9702">
        <v>11416</v>
      </c>
      <c r="M9702">
        <f t="shared" si="162"/>
        <v>416</v>
      </c>
    </row>
    <row r="9703" spans="12:13">
      <c r="L9703">
        <v>11460</v>
      </c>
      <c r="M9703">
        <f t="shared" si="162"/>
        <v>460</v>
      </c>
    </row>
    <row r="9704" spans="12:13">
      <c r="L9704">
        <v>11404</v>
      </c>
      <c r="M9704">
        <f t="shared" si="162"/>
        <v>404</v>
      </c>
    </row>
    <row r="9705" spans="12:13">
      <c r="L9705">
        <v>11448</v>
      </c>
      <c r="M9705">
        <f t="shared" si="162"/>
        <v>448</v>
      </c>
    </row>
    <row r="9706" spans="12:13">
      <c r="L9706">
        <v>11436</v>
      </c>
      <c r="M9706">
        <f t="shared" si="162"/>
        <v>436</v>
      </c>
    </row>
    <row r="9707" spans="12:13">
      <c r="L9707">
        <v>11468</v>
      </c>
      <c r="M9707">
        <f t="shared" si="162"/>
        <v>468</v>
      </c>
    </row>
    <row r="9708" spans="12:13">
      <c r="L9708">
        <v>11388</v>
      </c>
      <c r="M9708">
        <f t="shared" si="162"/>
        <v>388</v>
      </c>
    </row>
    <row r="9709" spans="12:13">
      <c r="L9709">
        <v>11448</v>
      </c>
      <c r="M9709">
        <f t="shared" si="162"/>
        <v>448</v>
      </c>
    </row>
    <row r="9710" spans="12:13">
      <c r="L9710">
        <v>11388</v>
      </c>
      <c r="M9710">
        <f t="shared" si="162"/>
        <v>388</v>
      </c>
    </row>
    <row r="9711" spans="12:13">
      <c r="L9711">
        <v>11464</v>
      </c>
      <c r="M9711">
        <f t="shared" si="162"/>
        <v>464</v>
      </c>
    </row>
    <row r="9712" spans="12:13">
      <c r="L9712">
        <v>11380</v>
      </c>
      <c r="M9712">
        <f t="shared" si="162"/>
        <v>380</v>
      </c>
    </row>
    <row r="9713" spans="12:13">
      <c r="L9713">
        <v>11492</v>
      </c>
      <c r="M9713">
        <f t="shared" si="162"/>
        <v>492</v>
      </c>
    </row>
    <row r="9714" spans="12:13">
      <c r="L9714">
        <v>11376</v>
      </c>
      <c r="M9714">
        <f t="shared" si="162"/>
        <v>376</v>
      </c>
    </row>
    <row r="9715" spans="12:13">
      <c r="L9715">
        <v>11468</v>
      </c>
      <c r="M9715">
        <f t="shared" si="162"/>
        <v>468</v>
      </c>
    </row>
    <row r="9716" spans="12:13">
      <c r="L9716">
        <v>11396</v>
      </c>
      <c r="M9716">
        <f t="shared" si="162"/>
        <v>396</v>
      </c>
    </row>
    <row r="9717" spans="12:13">
      <c r="L9717">
        <v>11416</v>
      </c>
      <c r="M9717">
        <f t="shared" si="162"/>
        <v>416</v>
      </c>
    </row>
    <row r="9718" spans="12:13">
      <c r="L9718">
        <v>11404</v>
      </c>
      <c r="M9718">
        <f t="shared" si="162"/>
        <v>404</v>
      </c>
    </row>
    <row r="9719" spans="12:13">
      <c r="L9719">
        <v>11428</v>
      </c>
      <c r="M9719">
        <f t="shared" si="162"/>
        <v>428</v>
      </c>
    </row>
    <row r="9720" spans="12:13">
      <c r="L9720">
        <v>11400</v>
      </c>
      <c r="M9720">
        <f t="shared" si="162"/>
        <v>400</v>
      </c>
    </row>
    <row r="9721" spans="12:13">
      <c r="L9721">
        <v>11464</v>
      </c>
      <c r="M9721">
        <f t="shared" si="162"/>
        <v>464</v>
      </c>
    </row>
    <row r="9722" spans="12:13">
      <c r="L9722">
        <v>11392</v>
      </c>
      <c r="M9722">
        <f t="shared" si="162"/>
        <v>392</v>
      </c>
    </row>
    <row r="9723" spans="12:13">
      <c r="L9723">
        <v>11456</v>
      </c>
      <c r="M9723">
        <f t="shared" ref="M9723:M9786" si="163">L9723-11000</f>
        <v>456</v>
      </c>
    </row>
    <row r="9724" spans="12:13">
      <c r="L9724">
        <v>11400</v>
      </c>
      <c r="M9724">
        <f t="shared" si="163"/>
        <v>400</v>
      </c>
    </row>
    <row r="9725" spans="12:13">
      <c r="L9725">
        <v>11456</v>
      </c>
      <c r="M9725">
        <f t="shared" si="163"/>
        <v>456</v>
      </c>
    </row>
    <row r="9726" spans="12:13">
      <c r="L9726">
        <v>11400</v>
      </c>
      <c r="M9726">
        <f t="shared" si="163"/>
        <v>400</v>
      </c>
    </row>
    <row r="9727" spans="12:13">
      <c r="L9727">
        <v>11456</v>
      </c>
      <c r="M9727">
        <f t="shared" si="163"/>
        <v>456</v>
      </c>
    </row>
    <row r="9728" spans="12:13">
      <c r="L9728">
        <v>11408</v>
      </c>
      <c r="M9728">
        <f t="shared" si="163"/>
        <v>408</v>
      </c>
    </row>
    <row r="9729" spans="12:13">
      <c r="L9729">
        <v>11420</v>
      </c>
      <c r="M9729">
        <f t="shared" si="163"/>
        <v>420</v>
      </c>
    </row>
    <row r="9730" spans="12:13">
      <c r="L9730">
        <v>11408</v>
      </c>
      <c r="M9730">
        <f t="shared" si="163"/>
        <v>408</v>
      </c>
    </row>
    <row r="9731" spans="12:13">
      <c r="L9731">
        <v>11432</v>
      </c>
      <c r="M9731">
        <f t="shared" si="163"/>
        <v>432</v>
      </c>
    </row>
    <row r="9732" spans="12:13">
      <c r="L9732">
        <v>11408</v>
      </c>
      <c r="M9732">
        <f t="shared" si="163"/>
        <v>408</v>
      </c>
    </row>
    <row r="9733" spans="12:13">
      <c r="L9733">
        <v>11424</v>
      </c>
      <c r="M9733">
        <f t="shared" si="163"/>
        <v>424</v>
      </c>
    </row>
    <row r="9734" spans="12:13">
      <c r="L9734">
        <v>11392</v>
      </c>
      <c r="M9734">
        <f t="shared" si="163"/>
        <v>392</v>
      </c>
    </row>
    <row r="9735" spans="12:13">
      <c r="L9735">
        <v>11444</v>
      </c>
      <c r="M9735">
        <f t="shared" si="163"/>
        <v>444</v>
      </c>
    </row>
    <row r="9736" spans="12:13">
      <c r="L9736">
        <v>11376</v>
      </c>
      <c r="M9736">
        <f t="shared" si="163"/>
        <v>376</v>
      </c>
    </row>
    <row r="9737" spans="12:13">
      <c r="L9737">
        <v>11480</v>
      </c>
      <c r="M9737">
        <f t="shared" si="163"/>
        <v>480</v>
      </c>
    </row>
    <row r="9738" spans="12:13">
      <c r="L9738">
        <v>11396</v>
      </c>
      <c r="M9738">
        <f t="shared" si="163"/>
        <v>396</v>
      </c>
    </row>
    <row r="9739" spans="12:13">
      <c r="L9739">
        <v>11424</v>
      </c>
      <c r="M9739">
        <f t="shared" si="163"/>
        <v>424</v>
      </c>
    </row>
    <row r="9740" spans="12:13">
      <c r="L9740">
        <v>11416</v>
      </c>
      <c r="M9740">
        <f t="shared" si="163"/>
        <v>416</v>
      </c>
    </row>
    <row r="9741" spans="12:13">
      <c r="L9741">
        <v>11452</v>
      </c>
      <c r="M9741">
        <f t="shared" si="163"/>
        <v>452</v>
      </c>
    </row>
    <row r="9742" spans="12:13">
      <c r="L9742">
        <v>11352</v>
      </c>
      <c r="M9742">
        <f t="shared" si="163"/>
        <v>352</v>
      </c>
    </row>
    <row r="9743" spans="12:13">
      <c r="L9743">
        <v>11440</v>
      </c>
      <c r="M9743">
        <f t="shared" si="163"/>
        <v>440</v>
      </c>
    </row>
    <row r="9744" spans="12:13">
      <c r="L9744">
        <v>11400</v>
      </c>
      <c r="M9744">
        <f t="shared" si="163"/>
        <v>400</v>
      </c>
    </row>
    <row r="9745" spans="12:13">
      <c r="L9745">
        <v>11432</v>
      </c>
      <c r="M9745">
        <f t="shared" si="163"/>
        <v>432</v>
      </c>
    </row>
    <row r="9746" spans="12:13">
      <c r="L9746">
        <v>11364</v>
      </c>
      <c r="M9746">
        <f t="shared" si="163"/>
        <v>364</v>
      </c>
    </row>
    <row r="9747" spans="12:13">
      <c r="L9747">
        <v>11452</v>
      </c>
      <c r="M9747">
        <f t="shared" si="163"/>
        <v>452</v>
      </c>
    </row>
    <row r="9748" spans="12:13">
      <c r="L9748">
        <v>11400</v>
      </c>
      <c r="M9748">
        <f t="shared" si="163"/>
        <v>400</v>
      </c>
    </row>
    <row r="9749" spans="12:13">
      <c r="L9749">
        <v>11428</v>
      </c>
      <c r="M9749">
        <f t="shared" si="163"/>
        <v>428</v>
      </c>
    </row>
    <row r="9750" spans="12:13">
      <c r="L9750">
        <v>11416</v>
      </c>
      <c r="M9750">
        <f t="shared" si="163"/>
        <v>416</v>
      </c>
    </row>
    <row r="9751" spans="12:13">
      <c r="L9751">
        <v>11428</v>
      </c>
      <c r="M9751">
        <f t="shared" si="163"/>
        <v>428</v>
      </c>
    </row>
    <row r="9752" spans="12:13">
      <c r="L9752">
        <v>11412</v>
      </c>
      <c r="M9752">
        <f t="shared" si="163"/>
        <v>412</v>
      </c>
    </row>
    <row r="9753" spans="12:13">
      <c r="L9753">
        <v>11448</v>
      </c>
      <c r="M9753">
        <f t="shared" si="163"/>
        <v>448</v>
      </c>
    </row>
    <row r="9754" spans="12:13">
      <c r="L9754">
        <v>11420</v>
      </c>
      <c r="M9754">
        <f t="shared" si="163"/>
        <v>420</v>
      </c>
    </row>
    <row r="9755" spans="12:13">
      <c r="L9755">
        <v>11448</v>
      </c>
      <c r="M9755">
        <f t="shared" si="163"/>
        <v>448</v>
      </c>
    </row>
    <row r="9756" spans="12:13">
      <c r="L9756">
        <v>11400</v>
      </c>
      <c r="M9756">
        <f t="shared" si="163"/>
        <v>400</v>
      </c>
    </row>
    <row r="9757" spans="12:13">
      <c r="L9757">
        <v>11404</v>
      </c>
      <c r="M9757">
        <f t="shared" si="163"/>
        <v>404</v>
      </c>
    </row>
    <row r="9758" spans="12:13">
      <c r="L9758">
        <v>11412</v>
      </c>
      <c r="M9758">
        <f t="shared" si="163"/>
        <v>412</v>
      </c>
    </row>
    <row r="9759" spans="12:13">
      <c r="L9759">
        <v>11436</v>
      </c>
      <c r="M9759">
        <f t="shared" si="163"/>
        <v>436</v>
      </c>
    </row>
    <row r="9760" spans="12:13">
      <c r="L9760">
        <v>11380</v>
      </c>
      <c r="M9760">
        <f t="shared" si="163"/>
        <v>380</v>
      </c>
    </row>
    <row r="9761" spans="12:13">
      <c r="L9761">
        <v>11460</v>
      </c>
      <c r="M9761">
        <f t="shared" si="163"/>
        <v>460</v>
      </c>
    </row>
    <row r="9762" spans="12:13">
      <c r="L9762">
        <v>11372</v>
      </c>
      <c r="M9762">
        <f t="shared" si="163"/>
        <v>372</v>
      </c>
    </row>
    <row r="9763" spans="12:13">
      <c r="L9763">
        <v>11424</v>
      </c>
      <c r="M9763">
        <f t="shared" si="163"/>
        <v>424</v>
      </c>
    </row>
    <row r="9764" spans="12:13">
      <c r="L9764">
        <v>11360</v>
      </c>
      <c r="M9764">
        <f t="shared" si="163"/>
        <v>360</v>
      </c>
    </row>
    <row r="9765" spans="12:13">
      <c r="L9765">
        <v>11472</v>
      </c>
      <c r="M9765">
        <f t="shared" si="163"/>
        <v>472</v>
      </c>
    </row>
    <row r="9766" spans="12:13">
      <c r="L9766">
        <v>11368</v>
      </c>
      <c r="M9766">
        <f t="shared" si="163"/>
        <v>368</v>
      </c>
    </row>
    <row r="9767" spans="12:13">
      <c r="L9767">
        <v>11468</v>
      </c>
      <c r="M9767">
        <f t="shared" si="163"/>
        <v>468</v>
      </c>
    </row>
    <row r="9768" spans="12:13">
      <c r="L9768">
        <v>11400</v>
      </c>
      <c r="M9768">
        <f t="shared" si="163"/>
        <v>400</v>
      </c>
    </row>
    <row r="9769" spans="12:13">
      <c r="L9769">
        <v>11420</v>
      </c>
      <c r="M9769">
        <f t="shared" si="163"/>
        <v>420</v>
      </c>
    </row>
    <row r="9770" spans="12:13">
      <c r="L9770">
        <v>11388</v>
      </c>
      <c r="M9770">
        <f t="shared" si="163"/>
        <v>388</v>
      </c>
    </row>
    <row r="9771" spans="12:13">
      <c r="L9771">
        <v>11468</v>
      </c>
      <c r="M9771">
        <f t="shared" si="163"/>
        <v>468</v>
      </c>
    </row>
    <row r="9772" spans="12:13">
      <c r="L9772">
        <v>11368</v>
      </c>
      <c r="M9772">
        <f t="shared" si="163"/>
        <v>368</v>
      </c>
    </row>
    <row r="9773" spans="12:13">
      <c r="L9773">
        <v>11432</v>
      </c>
      <c r="M9773">
        <f t="shared" si="163"/>
        <v>432</v>
      </c>
    </row>
    <row r="9774" spans="12:13">
      <c r="L9774">
        <v>11380</v>
      </c>
      <c r="M9774">
        <f t="shared" si="163"/>
        <v>380</v>
      </c>
    </row>
    <row r="9775" spans="12:13">
      <c r="L9775">
        <v>11468</v>
      </c>
      <c r="M9775">
        <f t="shared" si="163"/>
        <v>468</v>
      </c>
    </row>
    <row r="9776" spans="12:13">
      <c r="L9776">
        <v>11388</v>
      </c>
      <c r="M9776">
        <f t="shared" si="163"/>
        <v>388</v>
      </c>
    </row>
    <row r="9777" spans="12:13">
      <c r="L9777">
        <v>11436</v>
      </c>
      <c r="M9777">
        <f t="shared" si="163"/>
        <v>436</v>
      </c>
    </row>
    <row r="9778" spans="12:13">
      <c r="L9778">
        <v>11372</v>
      </c>
      <c r="M9778">
        <f t="shared" si="163"/>
        <v>372</v>
      </c>
    </row>
    <row r="9779" spans="12:13">
      <c r="L9779">
        <v>11460</v>
      </c>
      <c r="M9779">
        <f t="shared" si="163"/>
        <v>460</v>
      </c>
    </row>
    <row r="9780" spans="12:13">
      <c r="L9780">
        <v>11392</v>
      </c>
      <c r="M9780">
        <f t="shared" si="163"/>
        <v>392</v>
      </c>
    </row>
    <row r="9781" spans="12:13">
      <c r="L9781">
        <v>11452</v>
      </c>
      <c r="M9781">
        <f t="shared" si="163"/>
        <v>452</v>
      </c>
    </row>
    <row r="9782" spans="12:13">
      <c r="L9782">
        <v>11400</v>
      </c>
      <c r="M9782">
        <f t="shared" si="163"/>
        <v>400</v>
      </c>
    </row>
    <row r="9783" spans="12:13">
      <c r="L9783">
        <v>11452</v>
      </c>
      <c r="M9783">
        <f t="shared" si="163"/>
        <v>452</v>
      </c>
    </row>
    <row r="9784" spans="12:13">
      <c r="L9784">
        <v>11380</v>
      </c>
      <c r="M9784">
        <f t="shared" si="163"/>
        <v>380</v>
      </c>
    </row>
    <row r="9785" spans="12:13">
      <c r="L9785">
        <v>11448</v>
      </c>
      <c r="M9785">
        <f t="shared" si="163"/>
        <v>448</v>
      </c>
    </row>
    <row r="9786" spans="12:13">
      <c r="L9786">
        <v>11376</v>
      </c>
      <c r="M9786">
        <f t="shared" si="163"/>
        <v>376</v>
      </c>
    </row>
    <row r="9787" spans="12:13">
      <c r="L9787">
        <v>11464</v>
      </c>
      <c r="M9787">
        <f t="shared" ref="M9787:M9850" si="164">L9787-11000</f>
        <v>464</v>
      </c>
    </row>
    <row r="9788" spans="12:13">
      <c r="L9788">
        <v>11376</v>
      </c>
      <c r="M9788">
        <f t="shared" si="164"/>
        <v>376</v>
      </c>
    </row>
    <row r="9789" spans="12:13">
      <c r="L9789">
        <v>11432</v>
      </c>
      <c r="M9789">
        <f t="shared" si="164"/>
        <v>432</v>
      </c>
    </row>
    <row r="9790" spans="12:13">
      <c r="L9790">
        <v>11396</v>
      </c>
      <c r="M9790">
        <f t="shared" si="164"/>
        <v>396</v>
      </c>
    </row>
    <row r="9791" spans="12:13">
      <c r="L9791">
        <v>11460</v>
      </c>
      <c r="M9791">
        <f t="shared" si="164"/>
        <v>460</v>
      </c>
    </row>
    <row r="9792" spans="12:13">
      <c r="L9792">
        <v>11388</v>
      </c>
      <c r="M9792">
        <f t="shared" si="164"/>
        <v>388</v>
      </c>
    </row>
    <row r="9793" spans="12:13">
      <c r="L9793">
        <v>11468</v>
      </c>
      <c r="M9793">
        <f t="shared" si="164"/>
        <v>468</v>
      </c>
    </row>
    <row r="9794" spans="12:13">
      <c r="L9794">
        <v>11368</v>
      </c>
      <c r="M9794">
        <f t="shared" si="164"/>
        <v>368</v>
      </c>
    </row>
    <row r="9795" spans="12:13">
      <c r="L9795">
        <v>11452</v>
      </c>
      <c r="M9795">
        <f t="shared" si="164"/>
        <v>452</v>
      </c>
    </row>
    <row r="9796" spans="12:13">
      <c r="L9796">
        <v>11372</v>
      </c>
      <c r="M9796">
        <f t="shared" si="164"/>
        <v>372</v>
      </c>
    </row>
    <row r="9797" spans="12:13">
      <c r="L9797">
        <v>11472</v>
      </c>
      <c r="M9797">
        <f t="shared" si="164"/>
        <v>472</v>
      </c>
    </row>
    <row r="9798" spans="12:13">
      <c r="L9798">
        <v>11380</v>
      </c>
      <c r="M9798">
        <f t="shared" si="164"/>
        <v>380</v>
      </c>
    </row>
    <row r="9799" spans="12:13">
      <c r="L9799">
        <v>11448</v>
      </c>
      <c r="M9799">
        <f t="shared" si="164"/>
        <v>448</v>
      </c>
    </row>
    <row r="9800" spans="12:13">
      <c r="L9800">
        <v>11372</v>
      </c>
      <c r="M9800">
        <f t="shared" si="164"/>
        <v>372</v>
      </c>
    </row>
    <row r="9801" spans="12:13">
      <c r="L9801">
        <v>11428</v>
      </c>
      <c r="M9801">
        <f t="shared" si="164"/>
        <v>428</v>
      </c>
    </row>
    <row r="9802" spans="12:13">
      <c r="L9802">
        <v>11428</v>
      </c>
      <c r="M9802">
        <f t="shared" si="164"/>
        <v>428</v>
      </c>
    </row>
    <row r="9803" spans="12:13">
      <c r="L9803">
        <v>11440</v>
      </c>
      <c r="M9803">
        <f t="shared" si="164"/>
        <v>440</v>
      </c>
    </row>
    <row r="9804" spans="12:13">
      <c r="L9804">
        <v>11388</v>
      </c>
      <c r="M9804">
        <f t="shared" si="164"/>
        <v>388</v>
      </c>
    </row>
    <row r="9805" spans="12:13">
      <c r="L9805">
        <v>11448</v>
      </c>
      <c r="M9805">
        <f t="shared" si="164"/>
        <v>448</v>
      </c>
    </row>
    <row r="9806" spans="12:13">
      <c r="L9806">
        <v>11396</v>
      </c>
      <c r="M9806">
        <f t="shared" si="164"/>
        <v>396</v>
      </c>
    </row>
    <row r="9807" spans="12:13">
      <c r="L9807">
        <v>11428</v>
      </c>
      <c r="M9807">
        <f t="shared" si="164"/>
        <v>428</v>
      </c>
    </row>
    <row r="9808" spans="12:13">
      <c r="L9808">
        <v>11368</v>
      </c>
      <c r="M9808">
        <f t="shared" si="164"/>
        <v>368</v>
      </c>
    </row>
    <row r="9809" spans="12:13">
      <c r="L9809">
        <v>11452</v>
      </c>
      <c r="M9809">
        <f t="shared" si="164"/>
        <v>452</v>
      </c>
    </row>
    <row r="9810" spans="12:13">
      <c r="L9810">
        <v>11400</v>
      </c>
      <c r="M9810">
        <f t="shared" si="164"/>
        <v>400</v>
      </c>
    </row>
    <row r="9811" spans="12:13">
      <c r="L9811">
        <v>11468</v>
      </c>
      <c r="M9811">
        <f t="shared" si="164"/>
        <v>468</v>
      </c>
    </row>
    <row r="9812" spans="12:13">
      <c r="L9812">
        <v>11384</v>
      </c>
      <c r="M9812">
        <f t="shared" si="164"/>
        <v>384</v>
      </c>
    </row>
    <row r="9813" spans="12:13">
      <c r="L9813">
        <v>11436</v>
      </c>
      <c r="M9813">
        <f t="shared" si="164"/>
        <v>436</v>
      </c>
    </row>
    <row r="9814" spans="12:13">
      <c r="L9814">
        <v>11396</v>
      </c>
      <c r="M9814">
        <f t="shared" si="164"/>
        <v>396</v>
      </c>
    </row>
    <row r="9815" spans="12:13">
      <c r="L9815">
        <v>11416</v>
      </c>
      <c r="M9815">
        <f t="shared" si="164"/>
        <v>416</v>
      </c>
    </row>
    <row r="9816" spans="12:13">
      <c r="L9816">
        <v>11400</v>
      </c>
      <c r="M9816">
        <f t="shared" si="164"/>
        <v>400</v>
      </c>
    </row>
    <row r="9817" spans="12:13">
      <c r="L9817">
        <v>11424</v>
      </c>
      <c r="M9817">
        <f t="shared" si="164"/>
        <v>424</v>
      </c>
    </row>
    <row r="9818" spans="12:13">
      <c r="L9818">
        <v>11372</v>
      </c>
      <c r="M9818">
        <f t="shared" si="164"/>
        <v>372</v>
      </c>
    </row>
    <row r="9819" spans="12:13">
      <c r="L9819">
        <v>11448</v>
      </c>
      <c r="M9819">
        <f t="shared" si="164"/>
        <v>448</v>
      </c>
    </row>
    <row r="9820" spans="12:13">
      <c r="L9820">
        <v>11372</v>
      </c>
      <c r="M9820">
        <f t="shared" si="164"/>
        <v>372</v>
      </c>
    </row>
    <row r="9821" spans="12:13">
      <c r="L9821">
        <v>11424</v>
      </c>
      <c r="M9821">
        <f t="shared" si="164"/>
        <v>424</v>
      </c>
    </row>
    <row r="9822" spans="12:13">
      <c r="L9822">
        <v>11356</v>
      </c>
      <c r="M9822">
        <f t="shared" si="164"/>
        <v>356</v>
      </c>
    </row>
    <row r="9823" spans="12:13">
      <c r="L9823">
        <v>11496</v>
      </c>
      <c r="M9823">
        <f t="shared" si="164"/>
        <v>496</v>
      </c>
    </row>
    <row r="9824" spans="12:13">
      <c r="L9824">
        <v>11396</v>
      </c>
      <c r="M9824">
        <f t="shared" si="164"/>
        <v>396</v>
      </c>
    </row>
    <row r="9825" spans="12:13">
      <c r="L9825">
        <v>11448</v>
      </c>
      <c r="M9825">
        <f t="shared" si="164"/>
        <v>448</v>
      </c>
    </row>
    <row r="9826" spans="12:13">
      <c r="L9826">
        <v>11396</v>
      </c>
      <c r="M9826">
        <f t="shared" si="164"/>
        <v>396</v>
      </c>
    </row>
    <row r="9827" spans="12:13">
      <c r="L9827">
        <v>11460</v>
      </c>
      <c r="M9827">
        <f t="shared" si="164"/>
        <v>460</v>
      </c>
    </row>
    <row r="9828" spans="12:13">
      <c r="L9828">
        <v>11388</v>
      </c>
      <c r="M9828">
        <f t="shared" si="164"/>
        <v>388</v>
      </c>
    </row>
    <row r="9829" spans="12:13">
      <c r="L9829">
        <v>11456</v>
      </c>
      <c r="M9829">
        <f t="shared" si="164"/>
        <v>456</v>
      </c>
    </row>
    <row r="9830" spans="12:13">
      <c r="L9830">
        <v>11396</v>
      </c>
      <c r="M9830">
        <f t="shared" si="164"/>
        <v>396</v>
      </c>
    </row>
    <row r="9831" spans="12:13">
      <c r="L9831">
        <v>11448</v>
      </c>
      <c r="M9831">
        <f t="shared" si="164"/>
        <v>448</v>
      </c>
    </row>
    <row r="9832" spans="12:13">
      <c r="L9832">
        <v>11396</v>
      </c>
      <c r="M9832">
        <f t="shared" si="164"/>
        <v>396</v>
      </c>
    </row>
    <row r="9833" spans="12:13">
      <c r="L9833">
        <v>11452</v>
      </c>
      <c r="M9833">
        <f t="shared" si="164"/>
        <v>452</v>
      </c>
    </row>
    <row r="9834" spans="12:13">
      <c r="L9834">
        <v>11396</v>
      </c>
      <c r="M9834">
        <f t="shared" si="164"/>
        <v>396</v>
      </c>
    </row>
    <row r="9835" spans="12:13">
      <c r="L9835">
        <v>11500</v>
      </c>
      <c r="M9835">
        <f t="shared" si="164"/>
        <v>500</v>
      </c>
    </row>
    <row r="9836" spans="12:13">
      <c r="L9836">
        <v>11448</v>
      </c>
      <c r="M9836">
        <f t="shared" si="164"/>
        <v>448</v>
      </c>
    </row>
    <row r="9837" spans="12:13">
      <c r="L9837">
        <v>11440</v>
      </c>
      <c r="M9837">
        <f t="shared" si="164"/>
        <v>440</v>
      </c>
    </row>
    <row r="9838" spans="12:13">
      <c r="L9838">
        <v>11396</v>
      </c>
      <c r="M9838">
        <f t="shared" si="164"/>
        <v>396</v>
      </c>
    </row>
    <row r="9839" spans="12:13">
      <c r="L9839">
        <v>11460</v>
      </c>
      <c r="M9839">
        <f t="shared" si="164"/>
        <v>460</v>
      </c>
    </row>
    <row r="9840" spans="12:13">
      <c r="L9840">
        <v>11348</v>
      </c>
      <c r="M9840">
        <f t="shared" si="164"/>
        <v>348</v>
      </c>
    </row>
    <row r="9841" spans="12:13">
      <c r="L9841">
        <v>11436</v>
      </c>
      <c r="M9841">
        <f t="shared" si="164"/>
        <v>436</v>
      </c>
    </row>
    <row r="9842" spans="12:13">
      <c r="L9842">
        <v>11392</v>
      </c>
      <c r="M9842">
        <f t="shared" si="164"/>
        <v>392</v>
      </c>
    </row>
    <row r="9843" spans="12:13">
      <c r="L9843">
        <v>11456</v>
      </c>
      <c r="M9843">
        <f t="shared" si="164"/>
        <v>456</v>
      </c>
    </row>
    <row r="9844" spans="12:13">
      <c r="L9844">
        <v>11388</v>
      </c>
      <c r="M9844">
        <f t="shared" si="164"/>
        <v>388</v>
      </c>
    </row>
    <row r="9845" spans="12:13">
      <c r="L9845">
        <v>11464</v>
      </c>
      <c r="M9845">
        <f t="shared" si="164"/>
        <v>464</v>
      </c>
    </row>
    <row r="9846" spans="12:13">
      <c r="L9846">
        <v>11364</v>
      </c>
      <c r="M9846">
        <f t="shared" si="164"/>
        <v>364</v>
      </c>
    </row>
    <row r="9847" spans="12:13">
      <c r="L9847">
        <v>11456</v>
      </c>
      <c r="M9847">
        <f t="shared" si="164"/>
        <v>456</v>
      </c>
    </row>
    <row r="9848" spans="12:13">
      <c r="L9848">
        <v>11396</v>
      </c>
      <c r="M9848">
        <f t="shared" si="164"/>
        <v>396</v>
      </c>
    </row>
    <row r="9849" spans="12:13">
      <c r="L9849">
        <v>11456</v>
      </c>
      <c r="M9849">
        <f t="shared" si="164"/>
        <v>456</v>
      </c>
    </row>
    <row r="9850" spans="12:13">
      <c r="L9850">
        <v>11412</v>
      </c>
      <c r="M9850">
        <f t="shared" si="164"/>
        <v>412</v>
      </c>
    </row>
    <row r="9851" spans="12:13">
      <c r="L9851">
        <v>11468</v>
      </c>
      <c r="M9851">
        <f t="shared" ref="M9851:M9914" si="165">L9851-11000</f>
        <v>468</v>
      </c>
    </row>
    <row r="9852" spans="12:13">
      <c r="L9852">
        <v>11368</v>
      </c>
      <c r="M9852">
        <f t="shared" si="165"/>
        <v>368</v>
      </c>
    </row>
    <row r="9853" spans="12:13">
      <c r="L9853">
        <v>11464</v>
      </c>
      <c r="M9853">
        <f t="shared" si="165"/>
        <v>464</v>
      </c>
    </row>
    <row r="9854" spans="12:13">
      <c r="L9854">
        <v>11392</v>
      </c>
      <c r="M9854">
        <f t="shared" si="165"/>
        <v>392</v>
      </c>
    </row>
    <row r="9855" spans="12:13">
      <c r="L9855">
        <v>11432</v>
      </c>
      <c r="M9855">
        <f t="shared" si="165"/>
        <v>432</v>
      </c>
    </row>
    <row r="9856" spans="12:13">
      <c r="L9856">
        <v>11396</v>
      </c>
      <c r="M9856">
        <f t="shared" si="165"/>
        <v>396</v>
      </c>
    </row>
    <row r="9857" spans="12:13">
      <c r="L9857">
        <v>11440</v>
      </c>
      <c r="M9857">
        <f t="shared" si="165"/>
        <v>440</v>
      </c>
    </row>
    <row r="9858" spans="12:13">
      <c r="L9858">
        <v>11388</v>
      </c>
      <c r="M9858">
        <f t="shared" si="165"/>
        <v>388</v>
      </c>
    </row>
    <row r="9859" spans="12:13">
      <c r="L9859">
        <v>11440</v>
      </c>
      <c r="M9859">
        <f t="shared" si="165"/>
        <v>440</v>
      </c>
    </row>
    <row r="9860" spans="12:13">
      <c r="L9860">
        <v>11356</v>
      </c>
      <c r="M9860">
        <f t="shared" si="165"/>
        <v>356</v>
      </c>
    </row>
    <row r="9861" spans="12:13">
      <c r="L9861">
        <v>11440</v>
      </c>
      <c r="M9861">
        <f t="shared" si="165"/>
        <v>440</v>
      </c>
    </row>
    <row r="9862" spans="12:13">
      <c r="L9862">
        <v>11356</v>
      </c>
      <c r="M9862">
        <f t="shared" si="165"/>
        <v>356</v>
      </c>
    </row>
    <row r="9863" spans="12:13">
      <c r="L9863">
        <v>11444</v>
      </c>
      <c r="M9863">
        <f t="shared" si="165"/>
        <v>444</v>
      </c>
    </row>
    <row r="9864" spans="12:13">
      <c r="L9864">
        <v>11372</v>
      </c>
      <c r="M9864">
        <f t="shared" si="165"/>
        <v>372</v>
      </c>
    </row>
    <row r="9865" spans="12:13">
      <c r="L9865">
        <v>11460</v>
      </c>
      <c r="M9865">
        <f t="shared" si="165"/>
        <v>460</v>
      </c>
    </row>
    <row r="9866" spans="12:13">
      <c r="L9866">
        <v>11360</v>
      </c>
      <c r="M9866">
        <f t="shared" si="165"/>
        <v>360</v>
      </c>
    </row>
    <row r="9867" spans="12:13">
      <c r="L9867">
        <v>11424</v>
      </c>
      <c r="M9867">
        <f t="shared" si="165"/>
        <v>424</v>
      </c>
    </row>
    <row r="9868" spans="12:13">
      <c r="L9868">
        <v>11372</v>
      </c>
      <c r="M9868">
        <f t="shared" si="165"/>
        <v>372</v>
      </c>
    </row>
    <row r="9869" spans="12:13">
      <c r="L9869">
        <v>11436</v>
      </c>
      <c r="M9869">
        <f t="shared" si="165"/>
        <v>436</v>
      </c>
    </row>
    <row r="9870" spans="12:13">
      <c r="L9870">
        <v>11420</v>
      </c>
      <c r="M9870">
        <f t="shared" si="165"/>
        <v>420</v>
      </c>
    </row>
    <row r="9871" spans="12:13">
      <c r="L9871">
        <v>11480</v>
      </c>
      <c r="M9871">
        <f t="shared" si="165"/>
        <v>480</v>
      </c>
    </row>
    <row r="9872" spans="12:13">
      <c r="L9872">
        <v>11412</v>
      </c>
      <c r="M9872">
        <f t="shared" si="165"/>
        <v>412</v>
      </c>
    </row>
    <row r="9873" spans="12:13">
      <c r="L9873">
        <v>11452</v>
      </c>
      <c r="M9873">
        <f t="shared" si="165"/>
        <v>452</v>
      </c>
    </row>
    <row r="9874" spans="12:13">
      <c r="L9874">
        <v>11408</v>
      </c>
      <c r="M9874">
        <f t="shared" si="165"/>
        <v>408</v>
      </c>
    </row>
    <row r="9875" spans="12:13">
      <c r="L9875">
        <v>11440</v>
      </c>
      <c r="M9875">
        <f t="shared" si="165"/>
        <v>440</v>
      </c>
    </row>
    <row r="9876" spans="12:13">
      <c r="L9876">
        <v>11348</v>
      </c>
      <c r="M9876">
        <f t="shared" si="165"/>
        <v>348</v>
      </c>
    </row>
    <row r="9877" spans="12:13">
      <c r="L9877">
        <v>11432</v>
      </c>
      <c r="M9877">
        <f t="shared" si="165"/>
        <v>432</v>
      </c>
    </row>
    <row r="9878" spans="12:13">
      <c r="L9878">
        <v>11392</v>
      </c>
      <c r="M9878">
        <f t="shared" si="165"/>
        <v>392</v>
      </c>
    </row>
    <row r="9879" spans="12:13">
      <c r="L9879">
        <v>11432</v>
      </c>
      <c r="M9879">
        <f t="shared" si="165"/>
        <v>432</v>
      </c>
    </row>
    <row r="9880" spans="12:13">
      <c r="L9880">
        <v>11396</v>
      </c>
      <c r="M9880">
        <f t="shared" si="165"/>
        <v>396</v>
      </c>
    </row>
    <row r="9881" spans="12:13">
      <c r="L9881">
        <v>11428</v>
      </c>
      <c r="M9881">
        <f t="shared" si="165"/>
        <v>428</v>
      </c>
    </row>
    <row r="9882" spans="12:13">
      <c r="L9882">
        <v>11344</v>
      </c>
      <c r="M9882">
        <f t="shared" si="165"/>
        <v>344</v>
      </c>
    </row>
    <row r="9883" spans="12:13">
      <c r="L9883">
        <v>11444</v>
      </c>
      <c r="M9883">
        <f t="shared" si="165"/>
        <v>444</v>
      </c>
    </row>
    <row r="9884" spans="12:13">
      <c r="L9884">
        <v>11396</v>
      </c>
      <c r="M9884">
        <f t="shared" si="165"/>
        <v>396</v>
      </c>
    </row>
    <row r="9885" spans="12:13">
      <c r="L9885">
        <v>11424</v>
      </c>
      <c r="M9885">
        <f t="shared" si="165"/>
        <v>424</v>
      </c>
    </row>
    <row r="9886" spans="12:13">
      <c r="L9886">
        <v>11364</v>
      </c>
      <c r="M9886">
        <f t="shared" si="165"/>
        <v>364</v>
      </c>
    </row>
    <row r="9887" spans="12:13">
      <c r="L9887">
        <v>11464</v>
      </c>
      <c r="M9887">
        <f t="shared" si="165"/>
        <v>464</v>
      </c>
    </row>
    <row r="9888" spans="12:13">
      <c r="L9888">
        <v>11380</v>
      </c>
      <c r="M9888">
        <f t="shared" si="165"/>
        <v>380</v>
      </c>
    </row>
    <row r="9889" spans="12:13">
      <c r="L9889">
        <v>11464</v>
      </c>
      <c r="M9889">
        <f t="shared" si="165"/>
        <v>464</v>
      </c>
    </row>
    <row r="9890" spans="12:13">
      <c r="L9890">
        <v>11408</v>
      </c>
      <c r="M9890">
        <f t="shared" si="165"/>
        <v>408</v>
      </c>
    </row>
    <row r="9891" spans="12:13">
      <c r="L9891">
        <v>11452</v>
      </c>
      <c r="M9891">
        <f t="shared" si="165"/>
        <v>452</v>
      </c>
    </row>
    <row r="9892" spans="12:13">
      <c r="L9892">
        <v>11376</v>
      </c>
      <c r="M9892">
        <f t="shared" si="165"/>
        <v>376</v>
      </c>
    </row>
    <row r="9893" spans="12:13">
      <c r="L9893">
        <v>11408</v>
      </c>
      <c r="M9893">
        <f t="shared" si="165"/>
        <v>408</v>
      </c>
    </row>
    <row r="9894" spans="12:13">
      <c r="L9894">
        <v>11396</v>
      </c>
      <c r="M9894">
        <f t="shared" si="165"/>
        <v>396</v>
      </c>
    </row>
    <row r="9895" spans="12:13">
      <c r="L9895">
        <v>11460</v>
      </c>
      <c r="M9895">
        <f t="shared" si="165"/>
        <v>460</v>
      </c>
    </row>
    <row r="9896" spans="12:13">
      <c r="L9896">
        <v>11388</v>
      </c>
      <c r="M9896">
        <f t="shared" si="165"/>
        <v>388</v>
      </c>
    </row>
    <row r="9897" spans="12:13">
      <c r="L9897">
        <v>11448</v>
      </c>
      <c r="M9897">
        <f t="shared" si="165"/>
        <v>448</v>
      </c>
    </row>
    <row r="9898" spans="12:13">
      <c r="L9898">
        <v>11368</v>
      </c>
      <c r="M9898">
        <f t="shared" si="165"/>
        <v>368</v>
      </c>
    </row>
    <row r="9899" spans="12:13">
      <c r="L9899">
        <v>11468</v>
      </c>
      <c r="M9899">
        <f t="shared" si="165"/>
        <v>468</v>
      </c>
    </row>
    <row r="9900" spans="12:13">
      <c r="L9900">
        <v>11392</v>
      </c>
      <c r="M9900">
        <f t="shared" si="165"/>
        <v>392</v>
      </c>
    </row>
    <row r="9901" spans="12:13">
      <c r="L9901">
        <v>11412</v>
      </c>
      <c r="M9901">
        <f t="shared" si="165"/>
        <v>412</v>
      </c>
    </row>
    <row r="9902" spans="12:13">
      <c r="L9902">
        <v>11400</v>
      </c>
      <c r="M9902">
        <f t="shared" si="165"/>
        <v>400</v>
      </c>
    </row>
    <row r="9903" spans="12:13">
      <c r="L9903">
        <v>11456</v>
      </c>
      <c r="M9903">
        <f t="shared" si="165"/>
        <v>456</v>
      </c>
    </row>
    <row r="9904" spans="12:13">
      <c r="L9904">
        <v>11400</v>
      </c>
      <c r="M9904">
        <f t="shared" si="165"/>
        <v>400</v>
      </c>
    </row>
    <row r="9905" spans="12:13">
      <c r="L9905">
        <v>11468</v>
      </c>
      <c r="M9905">
        <f t="shared" si="165"/>
        <v>468</v>
      </c>
    </row>
    <row r="9906" spans="12:13">
      <c r="L9906">
        <v>11388</v>
      </c>
      <c r="M9906">
        <f t="shared" si="165"/>
        <v>388</v>
      </c>
    </row>
    <row r="9907" spans="12:13">
      <c r="L9907">
        <v>11468</v>
      </c>
      <c r="M9907">
        <f t="shared" si="165"/>
        <v>468</v>
      </c>
    </row>
    <row r="9908" spans="12:13">
      <c r="L9908">
        <v>11388</v>
      </c>
      <c r="M9908">
        <f t="shared" si="165"/>
        <v>388</v>
      </c>
    </row>
    <row r="9909" spans="12:13">
      <c r="L9909">
        <v>11440</v>
      </c>
      <c r="M9909">
        <f t="shared" si="165"/>
        <v>440</v>
      </c>
    </row>
    <row r="9910" spans="12:13">
      <c r="L9910">
        <v>11388</v>
      </c>
      <c r="M9910">
        <f t="shared" si="165"/>
        <v>388</v>
      </c>
    </row>
    <row r="9911" spans="12:13">
      <c r="L9911">
        <v>11452</v>
      </c>
      <c r="M9911">
        <f t="shared" si="165"/>
        <v>452</v>
      </c>
    </row>
    <row r="9912" spans="12:13">
      <c r="L9912">
        <v>11396</v>
      </c>
      <c r="M9912">
        <f t="shared" si="165"/>
        <v>396</v>
      </c>
    </row>
    <row r="9913" spans="12:13">
      <c r="L9913">
        <v>11484</v>
      </c>
      <c r="M9913">
        <f t="shared" si="165"/>
        <v>484</v>
      </c>
    </row>
    <row r="9914" spans="12:13">
      <c r="L9914">
        <v>11376</v>
      </c>
      <c r="M9914">
        <f t="shared" si="165"/>
        <v>376</v>
      </c>
    </row>
    <row r="9915" spans="12:13">
      <c r="L9915">
        <v>11472</v>
      </c>
      <c r="M9915">
        <f t="shared" ref="M9915:M9978" si="166">L9915-11000</f>
        <v>472</v>
      </c>
    </row>
    <row r="9916" spans="12:13">
      <c r="L9916">
        <v>11400</v>
      </c>
      <c r="M9916">
        <f t="shared" si="166"/>
        <v>400</v>
      </c>
    </row>
    <row r="9917" spans="12:13">
      <c r="L9917">
        <v>11480</v>
      </c>
      <c r="M9917">
        <f t="shared" si="166"/>
        <v>480</v>
      </c>
    </row>
    <row r="9918" spans="12:13">
      <c r="L9918">
        <v>11396</v>
      </c>
      <c r="M9918">
        <f t="shared" si="166"/>
        <v>396</v>
      </c>
    </row>
    <row r="9919" spans="12:13">
      <c r="L9919">
        <v>11456</v>
      </c>
      <c r="M9919">
        <f t="shared" si="166"/>
        <v>456</v>
      </c>
    </row>
    <row r="9920" spans="12:13">
      <c r="L9920">
        <v>11396</v>
      </c>
      <c r="M9920">
        <f t="shared" si="166"/>
        <v>396</v>
      </c>
    </row>
    <row r="9921" spans="12:13">
      <c r="L9921">
        <v>11456</v>
      </c>
      <c r="M9921">
        <f t="shared" si="166"/>
        <v>456</v>
      </c>
    </row>
    <row r="9922" spans="12:13">
      <c r="L9922">
        <v>11448</v>
      </c>
      <c r="M9922">
        <f t="shared" si="166"/>
        <v>448</v>
      </c>
    </row>
    <row r="9923" spans="12:13">
      <c r="L9923">
        <v>11420</v>
      </c>
      <c r="M9923">
        <f t="shared" si="166"/>
        <v>420</v>
      </c>
    </row>
    <row r="9924" spans="12:13">
      <c r="L9924">
        <v>11404</v>
      </c>
      <c r="M9924">
        <f t="shared" si="166"/>
        <v>404</v>
      </c>
    </row>
    <row r="9925" spans="12:13">
      <c r="L9925">
        <v>11460</v>
      </c>
      <c r="M9925">
        <f t="shared" si="166"/>
        <v>460</v>
      </c>
    </row>
    <row r="9926" spans="12:13">
      <c r="L9926">
        <v>11388</v>
      </c>
      <c r="M9926">
        <f t="shared" si="166"/>
        <v>388</v>
      </c>
    </row>
    <row r="9927" spans="12:13">
      <c r="L9927">
        <v>11464</v>
      </c>
      <c r="M9927">
        <f t="shared" si="166"/>
        <v>464</v>
      </c>
    </row>
    <row r="9928" spans="12:13">
      <c r="L9928">
        <v>11392</v>
      </c>
      <c r="M9928">
        <f t="shared" si="166"/>
        <v>392</v>
      </c>
    </row>
    <row r="9929" spans="12:13">
      <c r="L9929">
        <v>11452</v>
      </c>
      <c r="M9929">
        <f t="shared" si="166"/>
        <v>452</v>
      </c>
    </row>
    <row r="9930" spans="12:13">
      <c r="L9930">
        <v>11376</v>
      </c>
      <c r="M9930">
        <f t="shared" si="166"/>
        <v>376</v>
      </c>
    </row>
    <row r="9931" spans="12:13">
      <c r="L9931">
        <v>11448</v>
      </c>
      <c r="M9931">
        <f t="shared" si="166"/>
        <v>448</v>
      </c>
    </row>
    <row r="9932" spans="12:13">
      <c r="L9932">
        <v>11400</v>
      </c>
      <c r="M9932">
        <f t="shared" si="166"/>
        <v>400</v>
      </c>
    </row>
    <row r="9933" spans="12:13">
      <c r="L9933">
        <v>11404</v>
      </c>
      <c r="M9933">
        <f t="shared" si="166"/>
        <v>404</v>
      </c>
    </row>
    <row r="9934" spans="12:13">
      <c r="L9934">
        <v>11400</v>
      </c>
      <c r="M9934">
        <f t="shared" si="166"/>
        <v>400</v>
      </c>
    </row>
    <row r="9935" spans="12:13">
      <c r="L9935">
        <v>11452</v>
      </c>
      <c r="M9935">
        <f t="shared" si="166"/>
        <v>452</v>
      </c>
    </row>
    <row r="9936" spans="12:13">
      <c r="L9936">
        <v>11344</v>
      </c>
      <c r="M9936">
        <f t="shared" si="166"/>
        <v>344</v>
      </c>
    </row>
    <row r="9937" spans="12:13">
      <c r="L9937">
        <v>11428</v>
      </c>
      <c r="M9937">
        <f t="shared" si="166"/>
        <v>428</v>
      </c>
    </row>
    <row r="9938" spans="12:13">
      <c r="L9938">
        <v>11356</v>
      </c>
      <c r="M9938">
        <f t="shared" si="166"/>
        <v>356</v>
      </c>
    </row>
    <row r="9939" spans="12:13">
      <c r="L9939">
        <v>11452</v>
      </c>
      <c r="M9939">
        <f t="shared" si="166"/>
        <v>452</v>
      </c>
    </row>
    <row r="9940" spans="12:13">
      <c r="L9940">
        <v>11380</v>
      </c>
      <c r="M9940">
        <f t="shared" si="166"/>
        <v>380</v>
      </c>
    </row>
    <row r="9941" spans="12:13">
      <c r="L9941">
        <v>11428</v>
      </c>
      <c r="M9941">
        <f t="shared" si="166"/>
        <v>428</v>
      </c>
    </row>
    <row r="9942" spans="12:13">
      <c r="L9942">
        <v>11372</v>
      </c>
      <c r="M9942">
        <f t="shared" si="166"/>
        <v>372</v>
      </c>
    </row>
    <row r="9943" spans="12:13">
      <c r="L9943">
        <v>11408</v>
      </c>
      <c r="M9943">
        <f t="shared" si="166"/>
        <v>408</v>
      </c>
    </row>
    <row r="9944" spans="12:13">
      <c r="L9944">
        <v>11432</v>
      </c>
      <c r="M9944">
        <f t="shared" si="166"/>
        <v>432</v>
      </c>
    </row>
    <row r="9945" spans="12:13">
      <c r="L9945">
        <v>11404</v>
      </c>
      <c r="M9945">
        <f t="shared" si="166"/>
        <v>404</v>
      </c>
    </row>
    <row r="9946" spans="12:13">
      <c r="L9946">
        <v>11384</v>
      </c>
      <c r="M9946">
        <f t="shared" si="166"/>
        <v>384</v>
      </c>
    </row>
    <row r="9947" spans="12:13">
      <c r="L9947">
        <v>11412</v>
      </c>
      <c r="M9947">
        <f t="shared" si="166"/>
        <v>412</v>
      </c>
    </row>
    <row r="9948" spans="12:13">
      <c r="L9948">
        <v>11348</v>
      </c>
      <c r="M9948">
        <f t="shared" si="166"/>
        <v>348</v>
      </c>
    </row>
    <row r="9949" spans="12:13">
      <c r="L9949">
        <v>11500</v>
      </c>
      <c r="M9949">
        <f t="shared" si="166"/>
        <v>500</v>
      </c>
    </row>
    <row r="9950" spans="12:13">
      <c r="L9950">
        <v>11360</v>
      </c>
      <c r="M9950">
        <f t="shared" si="166"/>
        <v>360</v>
      </c>
    </row>
    <row r="9951" spans="12:13">
      <c r="L9951">
        <v>11436</v>
      </c>
      <c r="M9951">
        <f t="shared" si="166"/>
        <v>436</v>
      </c>
    </row>
    <row r="9952" spans="12:13">
      <c r="L9952">
        <v>11404</v>
      </c>
      <c r="M9952">
        <f t="shared" si="166"/>
        <v>404</v>
      </c>
    </row>
    <row r="9953" spans="12:13">
      <c r="L9953">
        <v>11444</v>
      </c>
      <c r="M9953">
        <f t="shared" si="166"/>
        <v>444</v>
      </c>
    </row>
    <row r="9954" spans="12:13">
      <c r="L9954">
        <v>11356</v>
      </c>
      <c r="M9954">
        <f t="shared" si="166"/>
        <v>356</v>
      </c>
    </row>
    <row r="9955" spans="12:13">
      <c r="L9955">
        <v>11432</v>
      </c>
      <c r="M9955">
        <f t="shared" si="166"/>
        <v>432</v>
      </c>
    </row>
    <row r="9956" spans="12:13">
      <c r="L9956">
        <v>11368</v>
      </c>
      <c r="M9956">
        <f t="shared" si="166"/>
        <v>368</v>
      </c>
    </row>
    <row r="9957" spans="12:13">
      <c r="L9957">
        <v>11480</v>
      </c>
      <c r="M9957">
        <f t="shared" si="166"/>
        <v>480</v>
      </c>
    </row>
    <row r="9958" spans="12:13">
      <c r="L9958">
        <v>11364</v>
      </c>
      <c r="M9958">
        <f t="shared" si="166"/>
        <v>364</v>
      </c>
    </row>
    <row r="9959" spans="12:13">
      <c r="L9959">
        <v>11444</v>
      </c>
      <c r="M9959">
        <f t="shared" si="166"/>
        <v>444</v>
      </c>
    </row>
    <row r="9960" spans="12:13">
      <c r="L9960">
        <v>11396</v>
      </c>
      <c r="M9960">
        <f t="shared" si="166"/>
        <v>396</v>
      </c>
    </row>
    <row r="9961" spans="12:13">
      <c r="L9961">
        <v>11460</v>
      </c>
      <c r="M9961">
        <f t="shared" si="166"/>
        <v>460</v>
      </c>
    </row>
    <row r="9962" spans="12:13">
      <c r="L9962">
        <v>11420</v>
      </c>
      <c r="M9962">
        <f t="shared" si="166"/>
        <v>420</v>
      </c>
    </row>
    <row r="9963" spans="12:13">
      <c r="L9963">
        <v>11420</v>
      </c>
      <c r="M9963">
        <f t="shared" si="166"/>
        <v>420</v>
      </c>
    </row>
    <row r="9964" spans="12:13">
      <c r="L9964">
        <v>11380</v>
      </c>
      <c r="M9964">
        <f t="shared" si="166"/>
        <v>380</v>
      </c>
    </row>
    <row r="9965" spans="12:13">
      <c r="L9965">
        <v>11456</v>
      </c>
      <c r="M9965">
        <f t="shared" si="166"/>
        <v>456</v>
      </c>
    </row>
    <row r="9966" spans="12:13">
      <c r="L9966">
        <v>11384</v>
      </c>
      <c r="M9966">
        <f t="shared" si="166"/>
        <v>384</v>
      </c>
    </row>
    <row r="9967" spans="12:13">
      <c r="L9967">
        <v>11452</v>
      </c>
      <c r="M9967">
        <f t="shared" si="166"/>
        <v>452</v>
      </c>
    </row>
    <row r="9968" spans="12:13">
      <c r="L9968">
        <v>11380</v>
      </c>
      <c r="M9968">
        <f t="shared" si="166"/>
        <v>380</v>
      </c>
    </row>
    <row r="9969" spans="12:13">
      <c r="L9969">
        <v>11444</v>
      </c>
      <c r="M9969">
        <f t="shared" si="166"/>
        <v>444</v>
      </c>
    </row>
    <row r="9970" spans="12:13">
      <c r="L9970">
        <v>11376</v>
      </c>
      <c r="M9970">
        <f t="shared" si="166"/>
        <v>376</v>
      </c>
    </row>
    <row r="9971" spans="12:13">
      <c r="L9971">
        <v>11472</v>
      </c>
      <c r="M9971">
        <f t="shared" si="166"/>
        <v>472</v>
      </c>
    </row>
    <row r="9972" spans="12:13">
      <c r="L9972">
        <v>11400</v>
      </c>
      <c r="M9972">
        <f t="shared" si="166"/>
        <v>400</v>
      </c>
    </row>
    <row r="9973" spans="12:13">
      <c r="L9973">
        <v>11460</v>
      </c>
      <c r="M9973">
        <f t="shared" si="166"/>
        <v>460</v>
      </c>
    </row>
    <row r="9974" spans="12:13">
      <c r="L9974">
        <v>11416</v>
      </c>
      <c r="M9974">
        <f t="shared" si="166"/>
        <v>416</v>
      </c>
    </row>
    <row r="9975" spans="12:13">
      <c r="L9975">
        <v>11444</v>
      </c>
      <c r="M9975">
        <f t="shared" si="166"/>
        <v>444</v>
      </c>
    </row>
    <row r="9976" spans="12:13">
      <c r="L9976">
        <v>11368</v>
      </c>
      <c r="M9976">
        <f t="shared" si="166"/>
        <v>368</v>
      </c>
    </row>
    <row r="9977" spans="12:13">
      <c r="L9977">
        <v>11432</v>
      </c>
      <c r="M9977">
        <f t="shared" si="166"/>
        <v>432</v>
      </c>
    </row>
    <row r="9978" spans="12:13">
      <c r="L9978">
        <v>11352</v>
      </c>
      <c r="M9978">
        <f t="shared" si="166"/>
        <v>352</v>
      </c>
    </row>
    <row r="9979" spans="12:13">
      <c r="L9979">
        <v>11428</v>
      </c>
      <c r="M9979">
        <f t="shared" ref="M9979:M10042" si="167">L9979-11000</f>
        <v>428</v>
      </c>
    </row>
    <row r="9980" spans="12:13">
      <c r="L9980">
        <v>11400</v>
      </c>
      <c r="M9980">
        <f t="shared" si="167"/>
        <v>400</v>
      </c>
    </row>
    <row r="9981" spans="12:13">
      <c r="L9981">
        <v>11444</v>
      </c>
      <c r="M9981">
        <f t="shared" si="167"/>
        <v>444</v>
      </c>
    </row>
    <row r="9982" spans="12:13">
      <c r="L9982">
        <v>11380</v>
      </c>
      <c r="M9982">
        <f t="shared" si="167"/>
        <v>380</v>
      </c>
    </row>
    <row r="9983" spans="12:13">
      <c r="L9983">
        <v>11452</v>
      </c>
      <c r="M9983">
        <f t="shared" si="167"/>
        <v>452</v>
      </c>
    </row>
    <row r="9984" spans="12:13">
      <c r="L9984">
        <v>11424</v>
      </c>
      <c r="M9984">
        <f t="shared" si="167"/>
        <v>424</v>
      </c>
    </row>
    <row r="9985" spans="12:13">
      <c r="L9985">
        <v>11440</v>
      </c>
      <c r="M9985">
        <f t="shared" si="167"/>
        <v>440</v>
      </c>
    </row>
    <row r="9986" spans="12:13">
      <c r="L9986">
        <v>11424</v>
      </c>
      <c r="M9986">
        <f t="shared" si="167"/>
        <v>424</v>
      </c>
    </row>
    <row r="9987" spans="12:13">
      <c r="L9987">
        <v>11468</v>
      </c>
      <c r="M9987">
        <f t="shared" si="167"/>
        <v>468</v>
      </c>
    </row>
    <row r="9988" spans="12:13">
      <c r="L9988">
        <v>11404</v>
      </c>
      <c r="M9988">
        <f t="shared" si="167"/>
        <v>404</v>
      </c>
    </row>
    <row r="9989" spans="12:13">
      <c r="L9989">
        <v>11476</v>
      </c>
      <c r="M9989">
        <f t="shared" si="167"/>
        <v>476</v>
      </c>
    </row>
    <row r="9990" spans="12:13">
      <c r="L9990">
        <v>11388</v>
      </c>
      <c r="M9990">
        <f t="shared" si="167"/>
        <v>388</v>
      </c>
    </row>
    <row r="9991" spans="12:13">
      <c r="L9991">
        <v>11476</v>
      </c>
      <c r="M9991">
        <f t="shared" si="167"/>
        <v>476</v>
      </c>
    </row>
    <row r="9992" spans="12:13">
      <c r="L9992">
        <v>11412</v>
      </c>
      <c r="M9992">
        <f t="shared" si="167"/>
        <v>412</v>
      </c>
    </row>
    <row r="9993" spans="12:13">
      <c r="L9993">
        <v>11452</v>
      </c>
      <c r="M9993">
        <f t="shared" si="167"/>
        <v>452</v>
      </c>
    </row>
    <row r="9994" spans="12:13">
      <c r="L9994">
        <v>11396</v>
      </c>
      <c r="M9994">
        <f t="shared" si="167"/>
        <v>396</v>
      </c>
    </row>
    <row r="9995" spans="12:13">
      <c r="L9995">
        <v>11484</v>
      </c>
      <c r="M9995">
        <f t="shared" si="167"/>
        <v>484</v>
      </c>
    </row>
    <row r="9996" spans="12:13">
      <c r="L9996">
        <v>11392</v>
      </c>
      <c r="M9996">
        <f t="shared" si="167"/>
        <v>392</v>
      </c>
    </row>
    <row r="9997" spans="12:13">
      <c r="L9997">
        <v>11464</v>
      </c>
      <c r="M9997">
        <f t="shared" si="167"/>
        <v>464</v>
      </c>
    </row>
    <row r="9998" spans="12:13">
      <c r="L9998">
        <v>11408</v>
      </c>
      <c r="M9998">
        <f t="shared" si="167"/>
        <v>408</v>
      </c>
    </row>
    <row r="9999" spans="12:13">
      <c r="L9999">
        <v>11420</v>
      </c>
      <c r="M9999">
        <f t="shared" si="167"/>
        <v>420</v>
      </c>
    </row>
    <row r="10000" spans="12:13">
      <c r="L10000">
        <v>11384</v>
      </c>
      <c r="M10000">
        <f t="shared" si="167"/>
        <v>384</v>
      </c>
    </row>
    <row r="10001" spans="12:16">
      <c r="L10001">
        <v>11448</v>
      </c>
      <c r="M10001">
        <f t="shared" si="167"/>
        <v>448</v>
      </c>
    </row>
    <row r="10002" spans="12:16">
      <c r="L10002">
        <v>11412</v>
      </c>
      <c r="M10002">
        <f t="shared" si="167"/>
        <v>412</v>
      </c>
    </row>
    <row r="10003" spans="12:16">
      <c r="L10003">
        <v>11480</v>
      </c>
      <c r="M10003">
        <f t="shared" si="167"/>
        <v>480</v>
      </c>
    </row>
    <row r="10004" spans="12:16">
      <c r="L10004">
        <v>11368</v>
      </c>
      <c r="M10004">
        <f t="shared" si="167"/>
        <v>368</v>
      </c>
    </row>
    <row r="10005" spans="12:16">
      <c r="L10005">
        <v>11468</v>
      </c>
      <c r="M10005">
        <f t="shared" si="167"/>
        <v>468</v>
      </c>
    </row>
    <row r="10006" spans="12:16">
      <c r="L10006">
        <v>11400</v>
      </c>
      <c r="M10006">
        <f t="shared" si="167"/>
        <v>400</v>
      </c>
    </row>
    <row r="10007" spans="12:16">
      <c r="L10007">
        <v>11440</v>
      </c>
      <c r="M10007">
        <f t="shared" si="167"/>
        <v>440</v>
      </c>
    </row>
    <row r="10008" spans="12:16">
      <c r="L10008">
        <v>11404</v>
      </c>
      <c r="M10008">
        <f t="shared" si="167"/>
        <v>404</v>
      </c>
    </row>
    <row r="10009" spans="12:16">
      <c r="L10009">
        <v>11404</v>
      </c>
      <c r="M10009">
        <f t="shared" si="167"/>
        <v>404</v>
      </c>
    </row>
    <row r="10010" spans="12:16">
      <c r="L10010">
        <v>11412</v>
      </c>
      <c r="M10010">
        <f t="shared" si="167"/>
        <v>412</v>
      </c>
    </row>
    <row r="10011" spans="12:16">
      <c r="L10011">
        <v>11424</v>
      </c>
      <c r="M10011">
        <f t="shared" si="167"/>
        <v>424</v>
      </c>
    </row>
    <row r="10012" spans="12:16">
      <c r="L10012">
        <v>11376</v>
      </c>
      <c r="M10012">
        <f t="shared" si="167"/>
        <v>376</v>
      </c>
      <c r="P10012" t="s">
        <v>754</v>
      </c>
    </row>
    <row r="10013" spans="12:16">
      <c r="L10013">
        <v>11420</v>
      </c>
      <c r="M10013">
        <f t="shared" si="167"/>
        <v>420</v>
      </c>
      <c r="P10013" t="s">
        <v>767</v>
      </c>
    </row>
    <row r="10014" spans="12:16">
      <c r="L10014">
        <v>11388</v>
      </c>
      <c r="M10014">
        <f t="shared" si="167"/>
        <v>388</v>
      </c>
      <c r="P10014" t="s">
        <v>771</v>
      </c>
    </row>
    <row r="10015" spans="12:16">
      <c r="L10015">
        <v>11444</v>
      </c>
      <c r="M10015">
        <f t="shared" si="167"/>
        <v>444</v>
      </c>
      <c r="P10015" t="s">
        <v>781</v>
      </c>
    </row>
    <row r="10016" spans="12:16">
      <c r="L10016">
        <v>11368</v>
      </c>
      <c r="M10016">
        <f t="shared" si="167"/>
        <v>368</v>
      </c>
      <c r="P10016" t="s">
        <v>787</v>
      </c>
    </row>
    <row r="10017" spans="12:24">
      <c r="L10017">
        <v>11420</v>
      </c>
      <c r="M10017">
        <f t="shared" si="167"/>
        <v>420</v>
      </c>
    </row>
    <row r="10018" spans="12:24">
      <c r="L10018">
        <v>11396</v>
      </c>
      <c r="M10018">
        <f t="shared" si="167"/>
        <v>396</v>
      </c>
    </row>
    <row r="10019" spans="12:24">
      <c r="L10019">
        <v>11368</v>
      </c>
      <c r="M10019">
        <f t="shared" si="167"/>
        <v>368</v>
      </c>
    </row>
    <row r="10020" spans="12:24">
      <c r="L10020">
        <v>11408</v>
      </c>
      <c r="M10020">
        <f t="shared" si="167"/>
        <v>408</v>
      </c>
    </row>
    <row r="10021" spans="12:24">
      <c r="L10021">
        <v>11408</v>
      </c>
      <c r="M10021">
        <f t="shared" si="167"/>
        <v>408</v>
      </c>
    </row>
    <row r="10022" spans="12:24">
      <c r="L10022">
        <v>11344</v>
      </c>
      <c r="M10022">
        <f t="shared" si="167"/>
        <v>344</v>
      </c>
    </row>
    <row r="10023" spans="12:24">
      <c r="L10023">
        <v>11460</v>
      </c>
      <c r="M10023">
        <f t="shared" si="167"/>
        <v>460</v>
      </c>
    </row>
    <row r="10024" spans="12:24">
      <c r="L10024">
        <v>11364</v>
      </c>
      <c r="M10024">
        <f t="shared" si="167"/>
        <v>364</v>
      </c>
    </row>
    <row r="10025" spans="12:24">
      <c r="L10025">
        <v>11472</v>
      </c>
      <c r="M10025">
        <f t="shared" si="167"/>
        <v>472</v>
      </c>
    </row>
    <row r="10026" spans="12:24">
      <c r="L10026">
        <v>11360</v>
      </c>
      <c r="M10026">
        <f t="shared" si="167"/>
        <v>360</v>
      </c>
    </row>
    <row r="10027" spans="12:24">
      <c r="L10027">
        <v>11428</v>
      </c>
      <c r="M10027">
        <f t="shared" si="167"/>
        <v>428</v>
      </c>
      <c r="Q10027" t="s">
        <v>755</v>
      </c>
      <c r="R10027" t="s">
        <v>756</v>
      </c>
    </row>
    <row r="10028" spans="12:24">
      <c r="L10028">
        <v>11372</v>
      </c>
      <c r="M10028">
        <f t="shared" si="167"/>
        <v>372</v>
      </c>
      <c r="Q10028" t="s">
        <v>763</v>
      </c>
    </row>
    <row r="10029" spans="12:24">
      <c r="L10029">
        <v>11428</v>
      </c>
      <c r="M10029">
        <f t="shared" si="167"/>
        <v>428</v>
      </c>
      <c r="Q10029" t="s">
        <v>772</v>
      </c>
      <c r="R10029" t="s">
        <v>773</v>
      </c>
    </row>
    <row r="10030" spans="12:24">
      <c r="L10030">
        <v>11380</v>
      </c>
      <c r="M10030">
        <f t="shared" si="167"/>
        <v>380</v>
      </c>
      <c r="Q10030" t="s">
        <v>763</v>
      </c>
      <c r="R10030" t="s">
        <v>782</v>
      </c>
    </row>
    <row r="10031" spans="12:24">
      <c r="L10031">
        <v>11424</v>
      </c>
      <c r="M10031">
        <f t="shared" si="167"/>
        <v>424</v>
      </c>
    </row>
    <row r="10032" spans="12:24">
      <c r="L10032">
        <v>11412</v>
      </c>
      <c r="M10032">
        <f t="shared" si="167"/>
        <v>412</v>
      </c>
      <c r="U10032" t="s">
        <v>759</v>
      </c>
      <c r="V10032" t="s">
        <v>760</v>
      </c>
      <c r="W10032" t="s">
        <v>761</v>
      </c>
      <c r="X10032" t="s">
        <v>762</v>
      </c>
    </row>
    <row r="10033" spans="12:22">
      <c r="L10033">
        <v>11416</v>
      </c>
      <c r="M10033">
        <f t="shared" si="167"/>
        <v>416</v>
      </c>
    </row>
    <row r="10034" spans="12:22">
      <c r="L10034">
        <v>11384</v>
      </c>
      <c r="M10034">
        <f t="shared" si="167"/>
        <v>384</v>
      </c>
      <c r="U10034" t="s">
        <v>776</v>
      </c>
      <c r="V10034" t="s">
        <v>777</v>
      </c>
    </row>
    <row r="10035" spans="12:22">
      <c r="L10035">
        <v>11488</v>
      </c>
      <c r="M10035">
        <f t="shared" si="167"/>
        <v>488</v>
      </c>
    </row>
    <row r="10036" spans="12:22">
      <c r="L10036">
        <v>11376</v>
      </c>
      <c r="M10036">
        <f t="shared" si="167"/>
        <v>376</v>
      </c>
    </row>
    <row r="10037" spans="12:22">
      <c r="L10037">
        <v>11424</v>
      </c>
      <c r="M10037">
        <f t="shared" si="167"/>
        <v>424</v>
      </c>
    </row>
    <row r="10038" spans="12:22">
      <c r="L10038">
        <v>11364</v>
      </c>
      <c r="M10038">
        <f t="shared" si="167"/>
        <v>364</v>
      </c>
    </row>
    <row r="10039" spans="12:22">
      <c r="L10039">
        <v>11424</v>
      </c>
      <c r="M10039">
        <f t="shared" si="167"/>
        <v>424</v>
      </c>
    </row>
    <row r="10040" spans="12:22">
      <c r="L10040">
        <v>11404</v>
      </c>
      <c r="M10040">
        <f t="shared" si="167"/>
        <v>404</v>
      </c>
    </row>
    <row r="10041" spans="12:22">
      <c r="L10041">
        <v>11448</v>
      </c>
      <c r="M10041">
        <f t="shared" si="167"/>
        <v>448</v>
      </c>
    </row>
    <row r="10042" spans="12:22">
      <c r="L10042">
        <v>11420</v>
      </c>
      <c r="M10042">
        <f t="shared" si="167"/>
        <v>420</v>
      </c>
    </row>
    <row r="10043" spans="12:22">
      <c r="L10043">
        <v>11436</v>
      </c>
      <c r="M10043">
        <f t="shared" ref="M10043:M10106" si="168">L10043-11000</f>
        <v>436</v>
      </c>
    </row>
    <row r="10044" spans="12:22">
      <c r="L10044">
        <v>11372</v>
      </c>
      <c r="M10044">
        <f t="shared" si="168"/>
        <v>372</v>
      </c>
    </row>
    <row r="10045" spans="12:22">
      <c r="L10045">
        <v>11436</v>
      </c>
      <c r="M10045">
        <f t="shared" si="168"/>
        <v>436</v>
      </c>
    </row>
    <row r="10046" spans="12:22">
      <c r="L10046">
        <v>11396</v>
      </c>
      <c r="M10046">
        <f t="shared" si="168"/>
        <v>396</v>
      </c>
    </row>
    <row r="10047" spans="12:22">
      <c r="L10047">
        <v>11420</v>
      </c>
      <c r="M10047">
        <f t="shared" si="168"/>
        <v>420</v>
      </c>
    </row>
    <row r="10048" spans="12:22">
      <c r="L10048">
        <v>11368</v>
      </c>
      <c r="M10048">
        <f t="shared" si="168"/>
        <v>368</v>
      </c>
    </row>
    <row r="10049" spans="12:27">
      <c r="L10049">
        <v>11420</v>
      </c>
      <c r="M10049">
        <f t="shared" si="168"/>
        <v>420</v>
      </c>
    </row>
    <row r="10050" spans="12:27">
      <c r="L10050">
        <v>11360</v>
      </c>
      <c r="M10050">
        <f t="shared" si="168"/>
        <v>360</v>
      </c>
      <c r="S10050" t="s">
        <v>757</v>
      </c>
    </row>
    <row r="10051" spans="12:27">
      <c r="L10051">
        <v>11424</v>
      </c>
      <c r="M10051">
        <f t="shared" si="168"/>
        <v>424</v>
      </c>
    </row>
    <row r="10052" spans="12:27">
      <c r="L10052">
        <v>11408</v>
      </c>
      <c r="M10052">
        <f t="shared" si="168"/>
        <v>408</v>
      </c>
      <c r="S10052" t="s">
        <v>774</v>
      </c>
    </row>
    <row r="10053" spans="12:27">
      <c r="L10053">
        <v>-1000</v>
      </c>
      <c r="M10053">
        <f t="shared" si="168"/>
        <v>-12000</v>
      </c>
      <c r="N10053" t="s">
        <v>752</v>
      </c>
      <c r="O10053" t="s">
        <v>753</v>
      </c>
      <c r="S10053" t="s">
        <v>783</v>
      </c>
      <c r="T10053" t="s">
        <v>758</v>
      </c>
      <c r="Y10053" t="s">
        <v>763</v>
      </c>
      <c r="Z10053" t="s">
        <v>764</v>
      </c>
      <c r="AA10053" t="s">
        <v>763</v>
      </c>
    </row>
    <row r="10054" spans="12:27">
      <c r="M10054">
        <f t="shared" si="168"/>
        <v>-11000</v>
      </c>
      <c r="N10054" t="s">
        <v>765</v>
      </c>
      <c r="O10054" t="s">
        <v>766</v>
      </c>
    </row>
    <row r="10055" spans="12:27">
      <c r="L10055" t="s">
        <v>768</v>
      </c>
      <c r="M10055" t="e">
        <f t="shared" si="168"/>
        <v>#VALUE!</v>
      </c>
      <c r="N10055" t="s">
        <v>769</v>
      </c>
      <c r="O10055" t="s">
        <v>770</v>
      </c>
      <c r="T10055" t="s">
        <v>775</v>
      </c>
    </row>
    <row r="10056" spans="12:27">
      <c r="L10056" t="s">
        <v>778</v>
      </c>
      <c r="M10056" t="e">
        <f t="shared" si="168"/>
        <v>#VALUE!</v>
      </c>
      <c r="N10056" t="s">
        <v>779</v>
      </c>
      <c r="O10056" t="s">
        <v>780</v>
      </c>
      <c r="T10056" t="s">
        <v>763</v>
      </c>
    </row>
    <row r="10057" spans="12:27">
      <c r="L10057" t="s">
        <v>784</v>
      </c>
      <c r="M10057" t="e">
        <f t="shared" si="168"/>
        <v>#VALUE!</v>
      </c>
      <c r="N10057" t="s">
        <v>785</v>
      </c>
      <c r="O10057" t="s">
        <v>786</v>
      </c>
    </row>
    <row r="10058" spans="12:27">
      <c r="M10058">
        <f t="shared" si="168"/>
        <v>-11000</v>
      </c>
    </row>
    <row r="10059" spans="12:27">
      <c r="L10059">
        <v>11452</v>
      </c>
      <c r="M10059">
        <f t="shared" si="168"/>
        <v>452</v>
      </c>
    </row>
    <row r="10060" spans="12:27">
      <c r="L10060">
        <v>11356</v>
      </c>
      <c r="M10060">
        <f t="shared" si="168"/>
        <v>356</v>
      </c>
    </row>
    <row r="10061" spans="12:27">
      <c r="L10061">
        <v>11444</v>
      </c>
      <c r="M10061">
        <f t="shared" si="168"/>
        <v>444</v>
      </c>
    </row>
    <row r="10062" spans="12:27">
      <c r="L10062">
        <v>11396</v>
      </c>
      <c r="M10062">
        <f t="shared" si="168"/>
        <v>396</v>
      </c>
    </row>
    <row r="10063" spans="12:27">
      <c r="L10063">
        <v>11404</v>
      </c>
      <c r="M10063">
        <f t="shared" si="168"/>
        <v>404</v>
      </c>
    </row>
    <row r="10064" spans="12:27">
      <c r="L10064">
        <v>11380</v>
      </c>
      <c r="M10064">
        <f t="shared" si="168"/>
        <v>380</v>
      </c>
    </row>
    <row r="10065" spans="12:13">
      <c r="L10065">
        <v>11500</v>
      </c>
      <c r="M10065">
        <f t="shared" si="168"/>
        <v>500</v>
      </c>
    </row>
    <row r="10066" spans="12:13">
      <c r="L10066">
        <v>11400</v>
      </c>
      <c r="M10066">
        <f t="shared" si="168"/>
        <v>400</v>
      </c>
    </row>
    <row r="10067" spans="12:13">
      <c r="L10067">
        <v>11464</v>
      </c>
      <c r="M10067">
        <f t="shared" si="168"/>
        <v>464</v>
      </c>
    </row>
    <row r="10068" spans="12:13">
      <c r="L10068">
        <v>11344</v>
      </c>
      <c r="M10068">
        <f t="shared" si="168"/>
        <v>344</v>
      </c>
    </row>
    <row r="10069" spans="12:13">
      <c r="L10069">
        <v>11432</v>
      </c>
      <c r="M10069">
        <f t="shared" si="168"/>
        <v>432</v>
      </c>
    </row>
    <row r="10070" spans="12:13">
      <c r="L10070">
        <v>11368</v>
      </c>
      <c r="M10070">
        <f t="shared" si="168"/>
        <v>368</v>
      </c>
    </row>
    <row r="10071" spans="12:13">
      <c r="L10071">
        <v>11432</v>
      </c>
      <c r="M10071">
        <f t="shared" si="168"/>
        <v>432</v>
      </c>
    </row>
    <row r="10072" spans="12:13">
      <c r="L10072">
        <v>11380</v>
      </c>
      <c r="M10072">
        <f t="shared" si="168"/>
        <v>380</v>
      </c>
    </row>
    <row r="10073" spans="12:13">
      <c r="L10073">
        <v>11440</v>
      </c>
      <c r="M10073">
        <f t="shared" si="168"/>
        <v>440</v>
      </c>
    </row>
    <row r="10074" spans="12:13">
      <c r="L10074">
        <v>11392</v>
      </c>
      <c r="M10074">
        <f t="shared" si="168"/>
        <v>392</v>
      </c>
    </row>
    <row r="10075" spans="12:13">
      <c r="L10075">
        <v>11428</v>
      </c>
      <c r="M10075">
        <f t="shared" si="168"/>
        <v>428</v>
      </c>
    </row>
    <row r="10076" spans="12:13">
      <c r="L10076">
        <v>11392</v>
      </c>
      <c r="M10076">
        <f t="shared" si="168"/>
        <v>392</v>
      </c>
    </row>
    <row r="10077" spans="12:13">
      <c r="L10077">
        <v>11424</v>
      </c>
      <c r="M10077">
        <f t="shared" si="168"/>
        <v>424</v>
      </c>
    </row>
    <row r="10078" spans="12:13">
      <c r="L10078">
        <v>11388</v>
      </c>
      <c r="M10078">
        <f t="shared" si="168"/>
        <v>388</v>
      </c>
    </row>
    <row r="10079" spans="12:13">
      <c r="L10079">
        <v>11444</v>
      </c>
      <c r="M10079">
        <f t="shared" si="168"/>
        <v>444</v>
      </c>
    </row>
    <row r="10080" spans="12:13">
      <c r="L10080">
        <v>11372</v>
      </c>
      <c r="M10080">
        <f t="shared" si="168"/>
        <v>372</v>
      </c>
    </row>
    <row r="10081" spans="12:13">
      <c r="L10081">
        <v>11436</v>
      </c>
      <c r="M10081">
        <f t="shared" si="168"/>
        <v>436</v>
      </c>
    </row>
    <row r="10082" spans="12:13">
      <c r="L10082">
        <v>11364</v>
      </c>
      <c r="M10082">
        <f t="shared" si="168"/>
        <v>364</v>
      </c>
    </row>
    <row r="10083" spans="12:13">
      <c r="L10083">
        <v>11424</v>
      </c>
      <c r="M10083">
        <f t="shared" si="168"/>
        <v>424</v>
      </c>
    </row>
    <row r="10084" spans="12:13">
      <c r="L10084">
        <v>11400</v>
      </c>
      <c r="M10084">
        <f t="shared" si="168"/>
        <v>400</v>
      </c>
    </row>
    <row r="10085" spans="12:13">
      <c r="L10085">
        <v>11440</v>
      </c>
      <c r="M10085">
        <f t="shared" si="168"/>
        <v>440</v>
      </c>
    </row>
    <row r="10086" spans="12:13">
      <c r="L10086">
        <v>11392</v>
      </c>
      <c r="M10086">
        <f t="shared" si="168"/>
        <v>392</v>
      </c>
    </row>
    <row r="10087" spans="12:13">
      <c r="L10087">
        <v>11432</v>
      </c>
      <c r="M10087">
        <f t="shared" si="168"/>
        <v>432</v>
      </c>
    </row>
    <row r="10088" spans="12:13">
      <c r="L10088">
        <v>11380</v>
      </c>
      <c r="M10088">
        <f t="shared" si="168"/>
        <v>380</v>
      </c>
    </row>
    <row r="10089" spans="12:13">
      <c r="L10089">
        <v>11440</v>
      </c>
      <c r="M10089">
        <f t="shared" si="168"/>
        <v>440</v>
      </c>
    </row>
    <row r="10090" spans="12:13">
      <c r="L10090">
        <v>11376</v>
      </c>
      <c r="M10090">
        <f t="shared" si="168"/>
        <v>376</v>
      </c>
    </row>
    <row r="10091" spans="12:13">
      <c r="L10091">
        <v>11436</v>
      </c>
      <c r="M10091">
        <f t="shared" si="168"/>
        <v>436</v>
      </c>
    </row>
    <row r="10092" spans="12:13">
      <c r="L10092">
        <v>11368</v>
      </c>
      <c r="M10092">
        <f t="shared" si="168"/>
        <v>368</v>
      </c>
    </row>
    <row r="10093" spans="12:13">
      <c r="L10093">
        <v>11452</v>
      </c>
      <c r="M10093">
        <f t="shared" si="168"/>
        <v>452</v>
      </c>
    </row>
    <row r="10094" spans="12:13">
      <c r="L10094">
        <v>11404</v>
      </c>
      <c r="M10094">
        <f t="shared" si="168"/>
        <v>404</v>
      </c>
    </row>
    <row r="10095" spans="12:13">
      <c r="L10095">
        <v>11440</v>
      </c>
      <c r="M10095">
        <f t="shared" si="168"/>
        <v>440</v>
      </c>
    </row>
    <row r="10096" spans="12:13">
      <c r="L10096">
        <v>11412</v>
      </c>
      <c r="M10096">
        <f t="shared" si="168"/>
        <v>412</v>
      </c>
    </row>
    <row r="10097" spans="12:13">
      <c r="L10097">
        <v>11420</v>
      </c>
      <c r="M10097">
        <f t="shared" si="168"/>
        <v>420</v>
      </c>
    </row>
    <row r="10098" spans="12:13">
      <c r="L10098">
        <v>11396</v>
      </c>
      <c r="M10098">
        <f t="shared" si="168"/>
        <v>396</v>
      </c>
    </row>
    <row r="10099" spans="12:13">
      <c r="L10099">
        <v>11452</v>
      </c>
      <c r="M10099">
        <f t="shared" si="168"/>
        <v>452</v>
      </c>
    </row>
    <row r="10100" spans="12:13">
      <c r="L10100">
        <v>11400</v>
      </c>
      <c r="M10100">
        <f t="shared" si="168"/>
        <v>400</v>
      </c>
    </row>
    <row r="10101" spans="12:13">
      <c r="L10101">
        <v>11444</v>
      </c>
      <c r="M10101">
        <f t="shared" si="168"/>
        <v>444</v>
      </c>
    </row>
    <row r="10102" spans="12:13">
      <c r="L10102">
        <v>11360</v>
      </c>
      <c r="M10102">
        <f t="shared" si="168"/>
        <v>360</v>
      </c>
    </row>
    <row r="10103" spans="12:13">
      <c r="L10103">
        <v>11436</v>
      </c>
      <c r="M10103">
        <f t="shared" si="168"/>
        <v>436</v>
      </c>
    </row>
    <row r="10104" spans="12:13">
      <c r="L10104">
        <v>11388</v>
      </c>
      <c r="M10104">
        <f t="shared" si="168"/>
        <v>388</v>
      </c>
    </row>
    <row r="10105" spans="12:13">
      <c r="L10105">
        <v>11436</v>
      </c>
      <c r="M10105">
        <f t="shared" si="168"/>
        <v>436</v>
      </c>
    </row>
    <row r="10106" spans="12:13">
      <c r="L10106">
        <v>11400</v>
      </c>
      <c r="M10106">
        <f t="shared" si="168"/>
        <v>400</v>
      </c>
    </row>
    <row r="10107" spans="12:13">
      <c r="L10107">
        <v>11440</v>
      </c>
      <c r="M10107">
        <f t="shared" ref="M10107:M10170" si="169">L10107-11000</f>
        <v>440</v>
      </c>
    </row>
    <row r="10108" spans="12:13">
      <c r="L10108">
        <v>11380</v>
      </c>
      <c r="M10108">
        <f t="shared" si="169"/>
        <v>380</v>
      </c>
    </row>
    <row r="10109" spans="12:13">
      <c r="L10109">
        <v>11432</v>
      </c>
      <c r="M10109">
        <f t="shared" si="169"/>
        <v>432</v>
      </c>
    </row>
    <row r="10110" spans="12:13">
      <c r="L10110">
        <v>11388</v>
      </c>
      <c r="M10110">
        <f t="shared" si="169"/>
        <v>388</v>
      </c>
    </row>
    <row r="10111" spans="12:13">
      <c r="L10111">
        <v>11448</v>
      </c>
      <c r="M10111">
        <f t="shared" si="169"/>
        <v>448</v>
      </c>
    </row>
    <row r="10112" spans="12:13">
      <c r="L10112">
        <v>11368</v>
      </c>
      <c r="M10112">
        <f t="shared" si="169"/>
        <v>368</v>
      </c>
    </row>
    <row r="10113" spans="12:13">
      <c r="L10113">
        <v>11424</v>
      </c>
      <c r="M10113">
        <f t="shared" si="169"/>
        <v>424</v>
      </c>
    </row>
    <row r="10114" spans="12:13">
      <c r="L10114">
        <v>11364</v>
      </c>
      <c r="M10114">
        <f t="shared" si="169"/>
        <v>364</v>
      </c>
    </row>
    <row r="10115" spans="12:13">
      <c r="L10115">
        <v>11444</v>
      </c>
      <c r="M10115">
        <f t="shared" si="169"/>
        <v>444</v>
      </c>
    </row>
    <row r="10116" spans="12:13">
      <c r="L10116">
        <v>11432</v>
      </c>
      <c r="M10116">
        <f t="shared" si="169"/>
        <v>432</v>
      </c>
    </row>
    <row r="10117" spans="12:13">
      <c r="L10117">
        <v>11424</v>
      </c>
      <c r="M10117">
        <f t="shared" si="169"/>
        <v>424</v>
      </c>
    </row>
    <row r="10118" spans="12:13">
      <c r="L10118">
        <v>11356</v>
      </c>
      <c r="M10118">
        <f t="shared" si="169"/>
        <v>356</v>
      </c>
    </row>
    <row r="10119" spans="12:13">
      <c r="L10119">
        <v>11444</v>
      </c>
      <c r="M10119">
        <f t="shared" si="169"/>
        <v>444</v>
      </c>
    </row>
    <row r="10120" spans="12:13">
      <c r="L10120">
        <v>11392</v>
      </c>
      <c r="M10120">
        <f t="shared" si="169"/>
        <v>392</v>
      </c>
    </row>
    <row r="10121" spans="12:13">
      <c r="L10121">
        <v>11428</v>
      </c>
      <c r="M10121">
        <f t="shared" si="169"/>
        <v>428</v>
      </c>
    </row>
    <row r="10122" spans="12:13">
      <c r="L10122">
        <v>11400</v>
      </c>
      <c r="M10122">
        <f t="shared" si="169"/>
        <v>400</v>
      </c>
    </row>
    <row r="10123" spans="12:13">
      <c r="L10123">
        <v>11452</v>
      </c>
      <c r="M10123">
        <f t="shared" si="169"/>
        <v>452</v>
      </c>
    </row>
    <row r="10124" spans="12:13">
      <c r="L10124">
        <v>11368</v>
      </c>
      <c r="M10124">
        <f t="shared" si="169"/>
        <v>368</v>
      </c>
    </row>
    <row r="10125" spans="12:13">
      <c r="L10125">
        <v>11484</v>
      </c>
      <c r="M10125">
        <f t="shared" si="169"/>
        <v>484</v>
      </c>
    </row>
    <row r="10126" spans="12:13">
      <c r="L10126">
        <v>11368</v>
      </c>
      <c r="M10126">
        <f t="shared" si="169"/>
        <v>368</v>
      </c>
    </row>
    <row r="10127" spans="12:13">
      <c r="L10127">
        <v>11416</v>
      </c>
      <c r="M10127">
        <f t="shared" si="169"/>
        <v>416</v>
      </c>
    </row>
    <row r="10128" spans="12:13">
      <c r="L10128">
        <v>11360</v>
      </c>
      <c r="M10128">
        <f t="shared" si="169"/>
        <v>360</v>
      </c>
    </row>
    <row r="10129" spans="12:13">
      <c r="L10129">
        <v>11432</v>
      </c>
      <c r="M10129">
        <f t="shared" si="169"/>
        <v>432</v>
      </c>
    </row>
    <row r="10130" spans="12:13">
      <c r="L10130">
        <v>11368</v>
      </c>
      <c r="M10130">
        <f t="shared" si="169"/>
        <v>368</v>
      </c>
    </row>
    <row r="10131" spans="12:13">
      <c r="L10131">
        <v>11384</v>
      </c>
      <c r="M10131">
        <f t="shared" si="169"/>
        <v>384</v>
      </c>
    </row>
    <row r="10132" spans="12:13">
      <c r="L10132">
        <v>11380</v>
      </c>
      <c r="M10132">
        <f t="shared" si="169"/>
        <v>380</v>
      </c>
    </row>
    <row r="10133" spans="12:13">
      <c r="L10133">
        <v>11444</v>
      </c>
      <c r="M10133">
        <f t="shared" si="169"/>
        <v>444</v>
      </c>
    </row>
    <row r="10134" spans="12:13">
      <c r="L10134">
        <v>11368</v>
      </c>
      <c r="M10134">
        <f t="shared" si="169"/>
        <v>368</v>
      </c>
    </row>
    <row r="10135" spans="12:13">
      <c r="L10135">
        <v>11444</v>
      </c>
      <c r="M10135">
        <f t="shared" si="169"/>
        <v>444</v>
      </c>
    </row>
    <row r="10136" spans="12:13">
      <c r="L10136">
        <v>11360</v>
      </c>
      <c r="M10136">
        <f t="shared" si="169"/>
        <v>360</v>
      </c>
    </row>
    <row r="10137" spans="12:13">
      <c r="L10137">
        <v>11460</v>
      </c>
      <c r="M10137">
        <f t="shared" si="169"/>
        <v>460</v>
      </c>
    </row>
    <row r="10138" spans="12:13">
      <c r="L10138">
        <v>11364</v>
      </c>
      <c r="M10138">
        <f t="shared" si="169"/>
        <v>364</v>
      </c>
    </row>
    <row r="10139" spans="12:13">
      <c r="L10139">
        <v>11460</v>
      </c>
      <c r="M10139">
        <f t="shared" si="169"/>
        <v>460</v>
      </c>
    </row>
    <row r="10140" spans="12:13">
      <c r="L10140">
        <v>11416</v>
      </c>
      <c r="M10140">
        <f t="shared" si="169"/>
        <v>416</v>
      </c>
    </row>
    <row r="10141" spans="12:13">
      <c r="L10141">
        <v>11416</v>
      </c>
      <c r="M10141">
        <f t="shared" si="169"/>
        <v>416</v>
      </c>
    </row>
    <row r="10142" spans="12:13">
      <c r="L10142">
        <v>11380</v>
      </c>
      <c r="M10142">
        <f t="shared" si="169"/>
        <v>380</v>
      </c>
    </row>
    <row r="10143" spans="12:13">
      <c r="L10143">
        <v>11432</v>
      </c>
      <c r="M10143">
        <f t="shared" si="169"/>
        <v>432</v>
      </c>
    </row>
    <row r="10144" spans="12:13">
      <c r="L10144">
        <v>11364</v>
      </c>
      <c r="M10144">
        <f t="shared" si="169"/>
        <v>364</v>
      </c>
    </row>
    <row r="10145" spans="12:13">
      <c r="L10145">
        <v>11444</v>
      </c>
      <c r="M10145">
        <f t="shared" si="169"/>
        <v>444</v>
      </c>
    </row>
    <row r="10146" spans="12:13">
      <c r="L10146">
        <v>11404</v>
      </c>
      <c r="M10146">
        <f t="shared" si="169"/>
        <v>404</v>
      </c>
    </row>
    <row r="10147" spans="12:13">
      <c r="L10147">
        <v>11432</v>
      </c>
      <c r="M10147">
        <f t="shared" si="169"/>
        <v>432</v>
      </c>
    </row>
    <row r="10148" spans="12:13">
      <c r="L10148">
        <v>11368</v>
      </c>
      <c r="M10148">
        <f t="shared" si="169"/>
        <v>368</v>
      </c>
    </row>
    <row r="10149" spans="12:13">
      <c r="L10149">
        <v>11448</v>
      </c>
      <c r="M10149">
        <f t="shared" si="169"/>
        <v>448</v>
      </c>
    </row>
    <row r="10150" spans="12:13">
      <c r="L10150">
        <v>11364</v>
      </c>
      <c r="M10150">
        <f t="shared" si="169"/>
        <v>364</v>
      </c>
    </row>
    <row r="10151" spans="12:13">
      <c r="L10151">
        <v>11424</v>
      </c>
      <c r="M10151">
        <f t="shared" si="169"/>
        <v>424</v>
      </c>
    </row>
    <row r="10152" spans="12:13">
      <c r="L10152">
        <v>11376</v>
      </c>
      <c r="M10152">
        <f t="shared" si="169"/>
        <v>376</v>
      </c>
    </row>
    <row r="10153" spans="12:13">
      <c r="L10153">
        <v>11416</v>
      </c>
      <c r="M10153">
        <f t="shared" si="169"/>
        <v>416</v>
      </c>
    </row>
    <row r="10154" spans="12:13">
      <c r="L10154">
        <v>11400</v>
      </c>
      <c r="M10154">
        <f t="shared" si="169"/>
        <v>400</v>
      </c>
    </row>
    <row r="10155" spans="12:13">
      <c r="L10155">
        <v>11412</v>
      </c>
      <c r="M10155">
        <f t="shared" si="169"/>
        <v>412</v>
      </c>
    </row>
    <row r="10156" spans="12:13">
      <c r="L10156">
        <v>11408</v>
      </c>
      <c r="M10156">
        <f t="shared" si="169"/>
        <v>408</v>
      </c>
    </row>
    <row r="10157" spans="12:13">
      <c r="L10157">
        <v>11452</v>
      </c>
      <c r="M10157">
        <f t="shared" si="169"/>
        <v>452</v>
      </c>
    </row>
    <row r="10158" spans="12:13">
      <c r="L10158">
        <v>11392</v>
      </c>
      <c r="M10158">
        <f t="shared" si="169"/>
        <v>392</v>
      </c>
    </row>
    <row r="10159" spans="12:13">
      <c r="L10159">
        <v>11444</v>
      </c>
      <c r="M10159">
        <f t="shared" si="169"/>
        <v>444</v>
      </c>
    </row>
    <row r="10160" spans="12:13">
      <c r="L10160">
        <v>11384</v>
      </c>
      <c r="M10160">
        <f t="shared" si="169"/>
        <v>384</v>
      </c>
    </row>
    <row r="10161" spans="12:13">
      <c r="L10161">
        <v>11444</v>
      </c>
      <c r="M10161">
        <f t="shared" si="169"/>
        <v>444</v>
      </c>
    </row>
    <row r="10162" spans="12:13">
      <c r="L10162">
        <v>11372</v>
      </c>
      <c r="M10162">
        <f t="shared" si="169"/>
        <v>372</v>
      </c>
    </row>
    <row r="10163" spans="12:13">
      <c r="L10163">
        <v>11432</v>
      </c>
      <c r="M10163">
        <f t="shared" si="169"/>
        <v>432</v>
      </c>
    </row>
    <row r="10164" spans="12:13">
      <c r="L10164">
        <v>11348</v>
      </c>
      <c r="M10164">
        <f t="shared" si="169"/>
        <v>348</v>
      </c>
    </row>
    <row r="10165" spans="12:13">
      <c r="L10165">
        <v>11416</v>
      </c>
      <c r="M10165">
        <f t="shared" si="169"/>
        <v>416</v>
      </c>
    </row>
    <row r="10166" spans="12:13">
      <c r="L10166">
        <v>11400</v>
      </c>
      <c r="M10166">
        <f t="shared" si="169"/>
        <v>400</v>
      </c>
    </row>
    <row r="10167" spans="12:13">
      <c r="L10167">
        <v>11460</v>
      </c>
      <c r="M10167">
        <f t="shared" si="169"/>
        <v>460</v>
      </c>
    </row>
    <row r="10168" spans="12:13">
      <c r="L10168">
        <v>11376</v>
      </c>
      <c r="M10168">
        <f t="shared" si="169"/>
        <v>376</v>
      </c>
    </row>
    <row r="10169" spans="12:13">
      <c r="L10169">
        <v>11416</v>
      </c>
      <c r="M10169">
        <f t="shared" si="169"/>
        <v>416</v>
      </c>
    </row>
    <row r="10170" spans="12:13">
      <c r="L10170">
        <v>11344</v>
      </c>
      <c r="M10170">
        <f t="shared" si="169"/>
        <v>344</v>
      </c>
    </row>
    <row r="10171" spans="12:13">
      <c r="L10171">
        <v>11448</v>
      </c>
      <c r="M10171">
        <f t="shared" ref="M10171:M10234" si="170">L10171-11000</f>
        <v>448</v>
      </c>
    </row>
    <row r="10172" spans="12:13">
      <c r="L10172">
        <v>11356</v>
      </c>
      <c r="M10172">
        <f t="shared" si="170"/>
        <v>356</v>
      </c>
    </row>
    <row r="10173" spans="12:13">
      <c r="L10173">
        <v>11412</v>
      </c>
      <c r="M10173">
        <f t="shared" si="170"/>
        <v>412</v>
      </c>
    </row>
    <row r="10174" spans="12:13">
      <c r="L10174">
        <v>11392</v>
      </c>
      <c r="M10174">
        <f t="shared" si="170"/>
        <v>392</v>
      </c>
    </row>
    <row r="10175" spans="12:13">
      <c r="L10175">
        <v>11420</v>
      </c>
      <c r="M10175">
        <f t="shared" si="170"/>
        <v>420</v>
      </c>
    </row>
    <row r="10176" spans="12:13">
      <c r="L10176">
        <v>11388</v>
      </c>
      <c r="M10176">
        <f t="shared" si="170"/>
        <v>388</v>
      </c>
    </row>
    <row r="10177" spans="12:13">
      <c r="L10177">
        <v>11420</v>
      </c>
      <c r="M10177">
        <f t="shared" si="170"/>
        <v>420</v>
      </c>
    </row>
    <row r="10178" spans="12:13">
      <c r="L10178">
        <v>11440</v>
      </c>
      <c r="M10178">
        <f t="shared" si="170"/>
        <v>440</v>
      </c>
    </row>
    <row r="10179" spans="12:13">
      <c r="L10179">
        <v>11444</v>
      </c>
      <c r="M10179">
        <f t="shared" si="170"/>
        <v>444</v>
      </c>
    </row>
    <row r="10180" spans="12:13">
      <c r="L10180">
        <v>11412</v>
      </c>
      <c r="M10180">
        <f t="shared" si="170"/>
        <v>412</v>
      </c>
    </row>
    <row r="10181" spans="12:13">
      <c r="L10181">
        <v>11424</v>
      </c>
      <c r="M10181">
        <f t="shared" si="170"/>
        <v>424</v>
      </c>
    </row>
    <row r="10182" spans="12:13">
      <c r="L10182">
        <v>11408</v>
      </c>
      <c r="M10182">
        <f t="shared" si="170"/>
        <v>408</v>
      </c>
    </row>
    <row r="10183" spans="12:13">
      <c r="L10183">
        <v>11416</v>
      </c>
      <c r="M10183">
        <f t="shared" si="170"/>
        <v>416</v>
      </c>
    </row>
    <row r="10184" spans="12:13">
      <c r="L10184">
        <v>11368</v>
      </c>
      <c r="M10184">
        <f t="shared" si="170"/>
        <v>368</v>
      </c>
    </row>
    <row r="10185" spans="12:13">
      <c r="L10185">
        <v>11420</v>
      </c>
      <c r="M10185">
        <f t="shared" si="170"/>
        <v>420</v>
      </c>
    </row>
    <row r="10186" spans="12:13">
      <c r="L10186">
        <v>11420</v>
      </c>
      <c r="M10186">
        <f t="shared" si="170"/>
        <v>420</v>
      </c>
    </row>
    <row r="10187" spans="12:13">
      <c r="L10187">
        <v>11436</v>
      </c>
      <c r="M10187">
        <f t="shared" si="170"/>
        <v>436</v>
      </c>
    </row>
    <row r="10188" spans="12:13">
      <c r="L10188">
        <v>11392</v>
      </c>
      <c r="M10188">
        <f t="shared" si="170"/>
        <v>392</v>
      </c>
    </row>
    <row r="10189" spans="12:13">
      <c r="L10189">
        <v>11440</v>
      </c>
      <c r="M10189">
        <f t="shared" si="170"/>
        <v>440</v>
      </c>
    </row>
    <row r="10190" spans="12:13">
      <c r="L10190">
        <v>11388</v>
      </c>
      <c r="M10190">
        <f t="shared" si="170"/>
        <v>388</v>
      </c>
    </row>
    <row r="10191" spans="12:13">
      <c r="L10191">
        <v>11420</v>
      </c>
      <c r="M10191">
        <f t="shared" si="170"/>
        <v>420</v>
      </c>
    </row>
    <row r="10192" spans="12:13">
      <c r="L10192">
        <v>11372</v>
      </c>
      <c r="M10192">
        <f t="shared" si="170"/>
        <v>372</v>
      </c>
    </row>
    <row r="10193" spans="12:13">
      <c r="L10193">
        <v>11424</v>
      </c>
      <c r="M10193">
        <f t="shared" si="170"/>
        <v>424</v>
      </c>
    </row>
    <row r="10194" spans="12:13">
      <c r="L10194">
        <v>11392</v>
      </c>
      <c r="M10194">
        <f t="shared" si="170"/>
        <v>392</v>
      </c>
    </row>
    <row r="10195" spans="12:13">
      <c r="L10195">
        <v>11452</v>
      </c>
      <c r="M10195">
        <f t="shared" si="170"/>
        <v>452</v>
      </c>
    </row>
    <row r="10196" spans="12:13">
      <c r="L10196">
        <v>11400</v>
      </c>
      <c r="M10196">
        <f t="shared" si="170"/>
        <v>400</v>
      </c>
    </row>
    <row r="10197" spans="12:13">
      <c r="L10197">
        <v>11480</v>
      </c>
      <c r="M10197">
        <f t="shared" si="170"/>
        <v>480</v>
      </c>
    </row>
    <row r="10198" spans="12:13">
      <c r="L10198">
        <v>11484</v>
      </c>
      <c r="M10198">
        <f t="shared" si="170"/>
        <v>484</v>
      </c>
    </row>
    <row r="10199" spans="12:13">
      <c r="L10199">
        <v>11724</v>
      </c>
      <c r="M10199">
        <f t="shared" si="170"/>
        <v>724</v>
      </c>
    </row>
    <row r="10200" spans="12:13">
      <c r="L10200">
        <v>11856</v>
      </c>
      <c r="M10200">
        <f t="shared" si="170"/>
        <v>856</v>
      </c>
    </row>
    <row r="10201" spans="12:13">
      <c r="L10201">
        <v>12060</v>
      </c>
      <c r="M10201">
        <f t="shared" si="170"/>
        <v>1060</v>
      </c>
    </row>
    <row r="10202" spans="12:13">
      <c r="L10202">
        <v>12244</v>
      </c>
      <c r="M10202">
        <f t="shared" si="170"/>
        <v>1244</v>
      </c>
    </row>
    <row r="10203" spans="12:13">
      <c r="L10203">
        <v>12440</v>
      </c>
      <c r="M10203">
        <f t="shared" si="170"/>
        <v>1440</v>
      </c>
    </row>
    <row r="10204" spans="12:13">
      <c r="L10204">
        <v>12540</v>
      </c>
      <c r="M10204">
        <f t="shared" si="170"/>
        <v>1540</v>
      </c>
    </row>
    <row r="10205" spans="12:13">
      <c r="L10205">
        <v>12760</v>
      </c>
      <c r="M10205">
        <f t="shared" si="170"/>
        <v>1760</v>
      </c>
    </row>
    <row r="10206" spans="12:13">
      <c r="L10206">
        <v>12708</v>
      </c>
      <c r="M10206">
        <f t="shared" si="170"/>
        <v>1708</v>
      </c>
    </row>
    <row r="10207" spans="12:13">
      <c r="L10207">
        <v>12804</v>
      </c>
      <c r="M10207">
        <f t="shared" si="170"/>
        <v>1804</v>
      </c>
    </row>
    <row r="10208" spans="12:13">
      <c r="L10208">
        <v>12824</v>
      </c>
      <c r="M10208">
        <f t="shared" si="170"/>
        <v>1824</v>
      </c>
    </row>
    <row r="10209" spans="12:13">
      <c r="L10209">
        <v>12988</v>
      </c>
      <c r="M10209">
        <f t="shared" si="170"/>
        <v>1988</v>
      </c>
    </row>
    <row r="10210" spans="12:13">
      <c r="L10210">
        <v>13028</v>
      </c>
      <c r="M10210">
        <f t="shared" si="170"/>
        <v>2028</v>
      </c>
    </row>
    <row r="10211" spans="12:13">
      <c r="L10211">
        <v>13084</v>
      </c>
      <c r="M10211">
        <f t="shared" si="170"/>
        <v>2084</v>
      </c>
    </row>
    <row r="10212" spans="12:13">
      <c r="L10212">
        <v>13120</v>
      </c>
      <c r="M10212">
        <f t="shared" si="170"/>
        <v>2120</v>
      </c>
    </row>
    <row r="10213" spans="12:13">
      <c r="L10213">
        <v>13200</v>
      </c>
      <c r="M10213">
        <f t="shared" si="170"/>
        <v>2200</v>
      </c>
    </row>
    <row r="10214" spans="12:13">
      <c r="L10214">
        <v>13164</v>
      </c>
      <c r="M10214">
        <f t="shared" si="170"/>
        <v>2164</v>
      </c>
    </row>
    <row r="10215" spans="12:13">
      <c r="L10215">
        <v>13260</v>
      </c>
      <c r="M10215">
        <f t="shared" si="170"/>
        <v>2260</v>
      </c>
    </row>
    <row r="10216" spans="12:13">
      <c r="L10216">
        <v>13216</v>
      </c>
      <c r="M10216">
        <f t="shared" si="170"/>
        <v>2216</v>
      </c>
    </row>
    <row r="10217" spans="12:13">
      <c r="L10217">
        <v>13332</v>
      </c>
      <c r="M10217">
        <f t="shared" si="170"/>
        <v>2332</v>
      </c>
    </row>
    <row r="10218" spans="12:13">
      <c r="L10218">
        <v>13184</v>
      </c>
      <c r="M10218">
        <f t="shared" si="170"/>
        <v>2184</v>
      </c>
    </row>
    <row r="10219" spans="12:13">
      <c r="L10219">
        <v>13308</v>
      </c>
      <c r="M10219">
        <f t="shared" si="170"/>
        <v>2308</v>
      </c>
    </row>
    <row r="10220" spans="12:13">
      <c r="L10220">
        <v>13240</v>
      </c>
      <c r="M10220">
        <f t="shared" si="170"/>
        <v>2240</v>
      </c>
    </row>
    <row r="10221" spans="12:13">
      <c r="L10221">
        <v>13312</v>
      </c>
      <c r="M10221">
        <f t="shared" si="170"/>
        <v>2312</v>
      </c>
    </row>
    <row r="10222" spans="12:13">
      <c r="L10222">
        <v>13248</v>
      </c>
      <c r="M10222">
        <f t="shared" si="170"/>
        <v>2248</v>
      </c>
    </row>
    <row r="10223" spans="12:13">
      <c r="L10223">
        <v>13352</v>
      </c>
      <c r="M10223">
        <f t="shared" si="170"/>
        <v>2352</v>
      </c>
    </row>
    <row r="10224" spans="12:13">
      <c r="L10224">
        <v>13304</v>
      </c>
      <c r="M10224">
        <f t="shared" si="170"/>
        <v>2304</v>
      </c>
    </row>
    <row r="10225" spans="12:13">
      <c r="L10225">
        <v>13396</v>
      </c>
      <c r="M10225">
        <f t="shared" si="170"/>
        <v>2396</v>
      </c>
    </row>
    <row r="10226" spans="12:13">
      <c r="L10226">
        <v>13440</v>
      </c>
      <c r="M10226">
        <f t="shared" si="170"/>
        <v>2440</v>
      </c>
    </row>
    <row r="10227" spans="12:13">
      <c r="L10227">
        <v>13572</v>
      </c>
      <c r="M10227">
        <f t="shared" si="170"/>
        <v>2572</v>
      </c>
    </row>
    <row r="10228" spans="12:13">
      <c r="L10228">
        <v>13420</v>
      </c>
      <c r="M10228">
        <f t="shared" si="170"/>
        <v>2420</v>
      </c>
    </row>
    <row r="10229" spans="12:13">
      <c r="L10229">
        <v>13552</v>
      </c>
      <c r="M10229">
        <f t="shared" si="170"/>
        <v>2552</v>
      </c>
    </row>
    <row r="10230" spans="12:13">
      <c r="L10230">
        <v>13384</v>
      </c>
      <c r="M10230">
        <f t="shared" si="170"/>
        <v>2384</v>
      </c>
    </row>
    <row r="10231" spans="12:13">
      <c r="L10231">
        <v>13500</v>
      </c>
      <c r="M10231">
        <f t="shared" si="170"/>
        <v>2500</v>
      </c>
    </row>
    <row r="10232" spans="12:13">
      <c r="L10232">
        <v>13580</v>
      </c>
      <c r="M10232">
        <f t="shared" si="170"/>
        <v>2580</v>
      </c>
    </row>
    <row r="10233" spans="12:13">
      <c r="L10233">
        <v>13560</v>
      </c>
      <c r="M10233">
        <f t="shared" si="170"/>
        <v>2560</v>
      </c>
    </row>
    <row r="10234" spans="12:13">
      <c r="L10234">
        <v>13488</v>
      </c>
      <c r="M10234">
        <f t="shared" si="170"/>
        <v>2488</v>
      </c>
    </row>
    <row r="10235" spans="12:13">
      <c r="L10235">
        <v>13532</v>
      </c>
      <c r="M10235">
        <f t="shared" ref="M10235:M10298" si="171">L10235-11000</f>
        <v>2532</v>
      </c>
    </row>
    <row r="10236" spans="12:13">
      <c r="L10236">
        <v>13520</v>
      </c>
      <c r="M10236">
        <f t="shared" si="171"/>
        <v>2520</v>
      </c>
    </row>
    <row r="10237" spans="12:13">
      <c r="L10237">
        <v>13580</v>
      </c>
      <c r="M10237">
        <f t="shared" si="171"/>
        <v>2580</v>
      </c>
    </row>
    <row r="10238" spans="12:13">
      <c r="L10238">
        <v>13532</v>
      </c>
      <c r="M10238">
        <f t="shared" si="171"/>
        <v>2532</v>
      </c>
    </row>
    <row r="10239" spans="12:13">
      <c r="L10239">
        <v>13508</v>
      </c>
      <c r="M10239">
        <f t="shared" si="171"/>
        <v>2508</v>
      </c>
    </row>
    <row r="10240" spans="12:13">
      <c r="L10240">
        <v>13532</v>
      </c>
      <c r="M10240">
        <f t="shared" si="171"/>
        <v>2532</v>
      </c>
    </row>
    <row r="10241" spans="12:13">
      <c r="L10241">
        <v>13640</v>
      </c>
      <c r="M10241">
        <f t="shared" si="171"/>
        <v>2640</v>
      </c>
    </row>
    <row r="10242" spans="12:13">
      <c r="L10242">
        <v>13484</v>
      </c>
      <c r="M10242">
        <f t="shared" si="171"/>
        <v>2484</v>
      </c>
    </row>
    <row r="10243" spans="12:13">
      <c r="L10243">
        <v>13568</v>
      </c>
      <c r="M10243">
        <f t="shared" si="171"/>
        <v>2568</v>
      </c>
    </row>
    <row r="10244" spans="12:13">
      <c r="L10244">
        <v>13552</v>
      </c>
      <c r="M10244">
        <f t="shared" si="171"/>
        <v>2552</v>
      </c>
    </row>
    <row r="10245" spans="12:13">
      <c r="L10245">
        <v>13620</v>
      </c>
      <c r="M10245">
        <f t="shared" si="171"/>
        <v>2620</v>
      </c>
    </row>
    <row r="10246" spans="12:13">
      <c r="L10246">
        <v>13648</v>
      </c>
      <c r="M10246">
        <f t="shared" si="171"/>
        <v>2648</v>
      </c>
    </row>
    <row r="10247" spans="12:13">
      <c r="L10247">
        <v>13820</v>
      </c>
      <c r="M10247">
        <f t="shared" si="171"/>
        <v>2820</v>
      </c>
    </row>
    <row r="10248" spans="12:13">
      <c r="L10248">
        <v>13640</v>
      </c>
      <c r="M10248">
        <f t="shared" si="171"/>
        <v>2640</v>
      </c>
    </row>
    <row r="10249" spans="12:13">
      <c r="L10249">
        <v>13540</v>
      </c>
      <c r="M10249">
        <f t="shared" si="171"/>
        <v>2540</v>
      </c>
    </row>
    <row r="10250" spans="12:13">
      <c r="L10250">
        <v>13596</v>
      </c>
      <c r="M10250">
        <f t="shared" si="171"/>
        <v>2596</v>
      </c>
    </row>
    <row r="10251" spans="12:13">
      <c r="L10251">
        <v>13644</v>
      </c>
      <c r="M10251">
        <f t="shared" si="171"/>
        <v>2644</v>
      </c>
    </row>
    <row r="10252" spans="12:13">
      <c r="L10252">
        <v>13584</v>
      </c>
      <c r="M10252">
        <f t="shared" si="171"/>
        <v>2584</v>
      </c>
    </row>
    <row r="10253" spans="12:13">
      <c r="L10253">
        <v>13676</v>
      </c>
      <c r="M10253">
        <f t="shared" si="171"/>
        <v>2676</v>
      </c>
    </row>
    <row r="10254" spans="12:13">
      <c r="L10254">
        <v>13668</v>
      </c>
      <c r="M10254">
        <f t="shared" si="171"/>
        <v>2668</v>
      </c>
    </row>
    <row r="10255" spans="12:13">
      <c r="L10255">
        <v>13672</v>
      </c>
      <c r="M10255">
        <f t="shared" si="171"/>
        <v>2672</v>
      </c>
    </row>
    <row r="10256" spans="12:13">
      <c r="L10256">
        <v>13676</v>
      </c>
      <c r="M10256">
        <f t="shared" si="171"/>
        <v>2676</v>
      </c>
    </row>
    <row r="10257" spans="12:13">
      <c r="L10257">
        <v>13664</v>
      </c>
      <c r="M10257">
        <f t="shared" si="171"/>
        <v>2664</v>
      </c>
    </row>
    <row r="10258" spans="12:13">
      <c r="L10258">
        <v>13696</v>
      </c>
      <c r="M10258">
        <f t="shared" si="171"/>
        <v>2696</v>
      </c>
    </row>
    <row r="10259" spans="12:13">
      <c r="L10259">
        <v>13664</v>
      </c>
      <c r="M10259">
        <f t="shared" si="171"/>
        <v>2664</v>
      </c>
    </row>
    <row r="10260" spans="12:13">
      <c r="L10260">
        <v>13624</v>
      </c>
      <c r="M10260">
        <f t="shared" si="171"/>
        <v>2624</v>
      </c>
    </row>
    <row r="10261" spans="12:13">
      <c r="L10261">
        <v>13668</v>
      </c>
      <c r="M10261">
        <f t="shared" si="171"/>
        <v>2668</v>
      </c>
    </row>
    <row r="10262" spans="12:13">
      <c r="L10262">
        <v>13680</v>
      </c>
      <c r="M10262">
        <f t="shared" si="171"/>
        <v>2680</v>
      </c>
    </row>
    <row r="10263" spans="12:13">
      <c r="L10263">
        <v>13748</v>
      </c>
      <c r="M10263">
        <f t="shared" si="171"/>
        <v>2748</v>
      </c>
    </row>
    <row r="10264" spans="12:13">
      <c r="L10264">
        <v>13648</v>
      </c>
      <c r="M10264">
        <f t="shared" si="171"/>
        <v>2648</v>
      </c>
    </row>
    <row r="10265" spans="12:13">
      <c r="L10265">
        <v>13852</v>
      </c>
      <c r="M10265">
        <f t="shared" si="171"/>
        <v>2852</v>
      </c>
    </row>
    <row r="10266" spans="12:13">
      <c r="L10266">
        <v>13704</v>
      </c>
      <c r="M10266">
        <f t="shared" si="171"/>
        <v>2704</v>
      </c>
    </row>
    <row r="10267" spans="12:13">
      <c r="L10267">
        <v>13684</v>
      </c>
      <c r="M10267">
        <f t="shared" si="171"/>
        <v>2684</v>
      </c>
    </row>
    <row r="10268" spans="12:13">
      <c r="L10268">
        <v>13824</v>
      </c>
      <c r="M10268">
        <f t="shared" si="171"/>
        <v>2824</v>
      </c>
    </row>
    <row r="10269" spans="12:13">
      <c r="L10269">
        <v>13808</v>
      </c>
      <c r="M10269">
        <f t="shared" si="171"/>
        <v>2808</v>
      </c>
    </row>
    <row r="10270" spans="12:13">
      <c r="L10270">
        <v>13692</v>
      </c>
      <c r="M10270">
        <f t="shared" si="171"/>
        <v>2692</v>
      </c>
    </row>
    <row r="10271" spans="12:13">
      <c r="L10271">
        <v>13732</v>
      </c>
      <c r="M10271">
        <f t="shared" si="171"/>
        <v>2732</v>
      </c>
    </row>
    <row r="10272" spans="12:13">
      <c r="L10272">
        <v>13764</v>
      </c>
      <c r="M10272">
        <f t="shared" si="171"/>
        <v>2764</v>
      </c>
    </row>
    <row r="10273" spans="12:13">
      <c r="L10273">
        <v>13768</v>
      </c>
      <c r="M10273">
        <f t="shared" si="171"/>
        <v>2768</v>
      </c>
    </row>
    <row r="10274" spans="12:13">
      <c r="L10274">
        <v>13672</v>
      </c>
      <c r="M10274">
        <f t="shared" si="171"/>
        <v>2672</v>
      </c>
    </row>
    <row r="10275" spans="12:13">
      <c r="L10275">
        <v>13828</v>
      </c>
      <c r="M10275">
        <f t="shared" si="171"/>
        <v>2828</v>
      </c>
    </row>
    <row r="10276" spans="12:13">
      <c r="L10276">
        <v>13732</v>
      </c>
      <c r="M10276">
        <f t="shared" si="171"/>
        <v>2732</v>
      </c>
    </row>
    <row r="10277" spans="12:13">
      <c r="L10277">
        <v>13812</v>
      </c>
      <c r="M10277">
        <f t="shared" si="171"/>
        <v>2812</v>
      </c>
    </row>
    <row r="10278" spans="12:13">
      <c r="L10278">
        <v>13764</v>
      </c>
      <c r="M10278">
        <f t="shared" si="171"/>
        <v>2764</v>
      </c>
    </row>
    <row r="10279" spans="12:13">
      <c r="L10279">
        <v>13856</v>
      </c>
      <c r="M10279">
        <f t="shared" si="171"/>
        <v>2856</v>
      </c>
    </row>
    <row r="10280" spans="12:13">
      <c r="L10280">
        <v>13800</v>
      </c>
      <c r="M10280">
        <f t="shared" si="171"/>
        <v>2800</v>
      </c>
    </row>
    <row r="10281" spans="12:13">
      <c r="L10281">
        <v>13764</v>
      </c>
      <c r="M10281">
        <f t="shared" si="171"/>
        <v>2764</v>
      </c>
    </row>
    <row r="10282" spans="12:13">
      <c r="L10282">
        <v>13848</v>
      </c>
      <c r="M10282">
        <f t="shared" si="171"/>
        <v>2848</v>
      </c>
    </row>
    <row r="10283" spans="12:13">
      <c r="L10283">
        <v>13880</v>
      </c>
      <c r="M10283">
        <f t="shared" si="171"/>
        <v>2880</v>
      </c>
    </row>
    <row r="10284" spans="12:13">
      <c r="L10284">
        <v>13832</v>
      </c>
      <c r="M10284">
        <f t="shared" si="171"/>
        <v>2832</v>
      </c>
    </row>
    <row r="10285" spans="12:13">
      <c r="L10285">
        <v>13960</v>
      </c>
      <c r="M10285">
        <f t="shared" si="171"/>
        <v>2960</v>
      </c>
    </row>
    <row r="10286" spans="12:13">
      <c r="L10286">
        <v>13800</v>
      </c>
      <c r="M10286">
        <f t="shared" si="171"/>
        <v>2800</v>
      </c>
    </row>
    <row r="10287" spans="12:13">
      <c r="L10287">
        <v>13800</v>
      </c>
      <c r="M10287">
        <f t="shared" si="171"/>
        <v>2800</v>
      </c>
    </row>
    <row r="10288" spans="12:13">
      <c r="L10288">
        <v>13668</v>
      </c>
      <c r="M10288">
        <f t="shared" si="171"/>
        <v>2668</v>
      </c>
    </row>
    <row r="10289" spans="12:13">
      <c r="L10289">
        <v>13940</v>
      </c>
      <c r="M10289">
        <f t="shared" si="171"/>
        <v>2940</v>
      </c>
    </row>
    <row r="10290" spans="12:13">
      <c r="L10290">
        <v>13788</v>
      </c>
      <c r="M10290">
        <f t="shared" si="171"/>
        <v>2788</v>
      </c>
    </row>
    <row r="10291" spans="12:13">
      <c r="L10291">
        <v>13912</v>
      </c>
      <c r="M10291">
        <f t="shared" si="171"/>
        <v>2912</v>
      </c>
    </row>
    <row r="10292" spans="12:13">
      <c r="L10292">
        <v>13812</v>
      </c>
      <c r="M10292">
        <f t="shared" si="171"/>
        <v>2812</v>
      </c>
    </row>
    <row r="10293" spans="12:13">
      <c r="L10293">
        <v>13884</v>
      </c>
      <c r="M10293">
        <f t="shared" si="171"/>
        <v>2884</v>
      </c>
    </row>
    <row r="10294" spans="12:13">
      <c r="L10294">
        <v>13884</v>
      </c>
      <c r="M10294">
        <f t="shared" si="171"/>
        <v>2884</v>
      </c>
    </row>
    <row r="10295" spans="12:13">
      <c r="L10295">
        <v>13896</v>
      </c>
      <c r="M10295">
        <f t="shared" si="171"/>
        <v>2896</v>
      </c>
    </row>
    <row r="10296" spans="12:13">
      <c r="L10296">
        <v>13936</v>
      </c>
      <c r="M10296">
        <f t="shared" si="171"/>
        <v>2936</v>
      </c>
    </row>
    <row r="10297" spans="12:13">
      <c r="L10297">
        <v>13832</v>
      </c>
      <c r="M10297">
        <f t="shared" si="171"/>
        <v>2832</v>
      </c>
    </row>
    <row r="10298" spans="12:13">
      <c r="L10298">
        <v>13760</v>
      </c>
      <c r="M10298">
        <f t="shared" si="171"/>
        <v>2760</v>
      </c>
    </row>
    <row r="10299" spans="12:13">
      <c r="L10299">
        <v>13832</v>
      </c>
      <c r="M10299">
        <f t="shared" ref="M10299:M10362" si="172">L10299-11000</f>
        <v>2832</v>
      </c>
    </row>
    <row r="10300" spans="12:13">
      <c r="L10300">
        <v>13880</v>
      </c>
      <c r="M10300">
        <f t="shared" si="172"/>
        <v>2880</v>
      </c>
    </row>
    <row r="10301" spans="12:13">
      <c r="L10301">
        <v>13896</v>
      </c>
      <c r="M10301">
        <f t="shared" si="172"/>
        <v>2896</v>
      </c>
    </row>
    <row r="10302" spans="12:13">
      <c r="L10302">
        <v>13912</v>
      </c>
      <c r="M10302">
        <f t="shared" si="172"/>
        <v>2912</v>
      </c>
    </row>
    <row r="10303" spans="12:13">
      <c r="L10303">
        <v>13904</v>
      </c>
      <c r="M10303">
        <f t="shared" si="172"/>
        <v>2904</v>
      </c>
    </row>
    <row r="10304" spans="12:13">
      <c r="L10304">
        <v>13880</v>
      </c>
      <c r="M10304">
        <f t="shared" si="172"/>
        <v>2880</v>
      </c>
    </row>
    <row r="10305" spans="12:13">
      <c r="L10305">
        <v>13888</v>
      </c>
      <c r="M10305">
        <f t="shared" si="172"/>
        <v>2888</v>
      </c>
    </row>
    <row r="10306" spans="12:13">
      <c r="L10306">
        <v>13924</v>
      </c>
      <c r="M10306">
        <f t="shared" si="172"/>
        <v>2924</v>
      </c>
    </row>
    <row r="10307" spans="12:13">
      <c r="L10307">
        <v>13988</v>
      </c>
      <c r="M10307">
        <f t="shared" si="172"/>
        <v>2988</v>
      </c>
    </row>
    <row r="10308" spans="12:13">
      <c r="L10308">
        <v>13816</v>
      </c>
      <c r="M10308">
        <f t="shared" si="172"/>
        <v>2816</v>
      </c>
    </row>
    <row r="10309" spans="12:13">
      <c r="L10309">
        <v>13836</v>
      </c>
      <c r="M10309">
        <f t="shared" si="172"/>
        <v>2836</v>
      </c>
    </row>
    <row r="10310" spans="12:13">
      <c r="L10310">
        <v>13772</v>
      </c>
      <c r="M10310">
        <f t="shared" si="172"/>
        <v>2772</v>
      </c>
    </row>
    <row r="10311" spans="12:13">
      <c r="L10311">
        <v>13940</v>
      </c>
      <c r="M10311">
        <f t="shared" si="172"/>
        <v>2940</v>
      </c>
    </row>
    <row r="10312" spans="12:13">
      <c r="L10312">
        <v>13788</v>
      </c>
      <c r="M10312">
        <f t="shared" si="172"/>
        <v>2788</v>
      </c>
    </row>
    <row r="10313" spans="12:13">
      <c r="L10313">
        <v>13860</v>
      </c>
      <c r="M10313">
        <f t="shared" si="172"/>
        <v>2860</v>
      </c>
    </row>
    <row r="10314" spans="12:13">
      <c r="L10314">
        <v>13780</v>
      </c>
      <c r="M10314">
        <f t="shared" si="172"/>
        <v>2780</v>
      </c>
    </row>
    <row r="10315" spans="12:13">
      <c r="L10315">
        <v>13880</v>
      </c>
      <c r="M10315">
        <f t="shared" si="172"/>
        <v>2880</v>
      </c>
    </row>
    <row r="10316" spans="12:13">
      <c r="L10316">
        <v>13760</v>
      </c>
      <c r="M10316">
        <f t="shared" si="172"/>
        <v>2760</v>
      </c>
    </row>
    <row r="10317" spans="12:13">
      <c r="L10317">
        <v>13832</v>
      </c>
      <c r="M10317">
        <f t="shared" si="172"/>
        <v>2832</v>
      </c>
    </row>
    <row r="10318" spans="12:13">
      <c r="L10318">
        <v>13852</v>
      </c>
      <c r="M10318">
        <f t="shared" si="172"/>
        <v>2852</v>
      </c>
    </row>
    <row r="10319" spans="12:13">
      <c r="L10319">
        <v>13880</v>
      </c>
      <c r="M10319">
        <f t="shared" si="172"/>
        <v>2880</v>
      </c>
    </row>
    <row r="10320" spans="12:13">
      <c r="L10320">
        <v>13856</v>
      </c>
      <c r="M10320">
        <f t="shared" si="172"/>
        <v>2856</v>
      </c>
    </row>
    <row r="10321" spans="12:13">
      <c r="L10321">
        <v>13892</v>
      </c>
      <c r="M10321">
        <f t="shared" si="172"/>
        <v>2892</v>
      </c>
    </row>
    <row r="10322" spans="12:13">
      <c r="L10322">
        <v>13860</v>
      </c>
      <c r="M10322">
        <f t="shared" si="172"/>
        <v>2860</v>
      </c>
    </row>
    <row r="10323" spans="12:13">
      <c r="L10323">
        <v>13948</v>
      </c>
      <c r="M10323">
        <f t="shared" si="172"/>
        <v>2948</v>
      </c>
    </row>
    <row r="10324" spans="12:13">
      <c r="L10324">
        <v>13756</v>
      </c>
      <c r="M10324">
        <f t="shared" si="172"/>
        <v>2756</v>
      </c>
    </row>
    <row r="10325" spans="12:13">
      <c r="L10325">
        <v>13944</v>
      </c>
      <c r="M10325">
        <f t="shared" si="172"/>
        <v>2944</v>
      </c>
    </row>
    <row r="10326" spans="12:13">
      <c r="L10326">
        <v>13816</v>
      </c>
      <c r="M10326">
        <f t="shared" si="172"/>
        <v>2816</v>
      </c>
    </row>
    <row r="10327" spans="12:13">
      <c r="L10327">
        <v>13800</v>
      </c>
      <c r="M10327">
        <f t="shared" si="172"/>
        <v>2800</v>
      </c>
    </row>
    <row r="10328" spans="12:13">
      <c r="L10328">
        <v>13844</v>
      </c>
      <c r="M10328">
        <f t="shared" si="172"/>
        <v>2844</v>
      </c>
    </row>
    <row r="10329" spans="12:13">
      <c r="L10329">
        <v>13848</v>
      </c>
      <c r="M10329">
        <f t="shared" si="172"/>
        <v>2848</v>
      </c>
    </row>
    <row r="10330" spans="12:13">
      <c r="L10330">
        <v>13832</v>
      </c>
      <c r="M10330">
        <f t="shared" si="172"/>
        <v>2832</v>
      </c>
    </row>
    <row r="10331" spans="12:13">
      <c r="L10331">
        <v>13856</v>
      </c>
      <c r="M10331">
        <f t="shared" si="172"/>
        <v>2856</v>
      </c>
    </row>
    <row r="10332" spans="12:13">
      <c r="L10332">
        <v>13784</v>
      </c>
      <c r="M10332">
        <f t="shared" si="172"/>
        <v>2784</v>
      </c>
    </row>
    <row r="10333" spans="12:13">
      <c r="L10333">
        <v>13940</v>
      </c>
      <c r="M10333">
        <f t="shared" si="172"/>
        <v>2940</v>
      </c>
    </row>
    <row r="10334" spans="12:13">
      <c r="L10334">
        <v>13792</v>
      </c>
      <c r="M10334">
        <f t="shared" si="172"/>
        <v>2792</v>
      </c>
    </row>
    <row r="10335" spans="12:13">
      <c r="L10335">
        <v>13964</v>
      </c>
      <c r="M10335">
        <f t="shared" si="172"/>
        <v>2964</v>
      </c>
    </row>
    <row r="10336" spans="12:13">
      <c r="L10336">
        <v>13828</v>
      </c>
      <c r="M10336">
        <f t="shared" si="172"/>
        <v>2828</v>
      </c>
    </row>
    <row r="10337" spans="12:13">
      <c r="L10337">
        <v>13932</v>
      </c>
      <c r="M10337">
        <f t="shared" si="172"/>
        <v>2932</v>
      </c>
    </row>
    <row r="10338" spans="12:13">
      <c r="L10338">
        <v>13924</v>
      </c>
      <c r="M10338">
        <f t="shared" si="172"/>
        <v>2924</v>
      </c>
    </row>
    <row r="10339" spans="12:13">
      <c r="L10339">
        <v>13844</v>
      </c>
      <c r="M10339">
        <f t="shared" si="172"/>
        <v>2844</v>
      </c>
    </row>
    <row r="10340" spans="12:13">
      <c r="L10340">
        <v>13780</v>
      </c>
      <c r="M10340">
        <f t="shared" si="172"/>
        <v>2780</v>
      </c>
    </row>
    <row r="10341" spans="12:13">
      <c r="L10341">
        <v>13888</v>
      </c>
      <c r="M10341">
        <f t="shared" si="172"/>
        <v>2888</v>
      </c>
    </row>
    <row r="10342" spans="12:13">
      <c r="L10342">
        <v>13856</v>
      </c>
      <c r="M10342">
        <f t="shared" si="172"/>
        <v>2856</v>
      </c>
    </row>
    <row r="10343" spans="12:13">
      <c r="L10343">
        <v>13884</v>
      </c>
      <c r="M10343">
        <f t="shared" si="172"/>
        <v>2884</v>
      </c>
    </row>
    <row r="10344" spans="12:13">
      <c r="L10344">
        <v>13824</v>
      </c>
      <c r="M10344">
        <f t="shared" si="172"/>
        <v>2824</v>
      </c>
    </row>
    <row r="10345" spans="12:13">
      <c r="L10345">
        <v>13856</v>
      </c>
      <c r="M10345">
        <f t="shared" si="172"/>
        <v>2856</v>
      </c>
    </row>
    <row r="10346" spans="12:13">
      <c r="L10346">
        <v>13808</v>
      </c>
      <c r="M10346">
        <f t="shared" si="172"/>
        <v>2808</v>
      </c>
    </row>
    <row r="10347" spans="12:13">
      <c r="L10347">
        <v>13840</v>
      </c>
      <c r="M10347">
        <f t="shared" si="172"/>
        <v>2840</v>
      </c>
    </row>
    <row r="10348" spans="12:13">
      <c r="L10348">
        <v>13820</v>
      </c>
      <c r="M10348">
        <f t="shared" si="172"/>
        <v>2820</v>
      </c>
    </row>
    <row r="10349" spans="12:13">
      <c r="L10349">
        <v>14004</v>
      </c>
      <c r="M10349">
        <f t="shared" si="172"/>
        <v>3004</v>
      </c>
    </row>
    <row r="10350" spans="12:13">
      <c r="L10350">
        <v>14004</v>
      </c>
      <c r="M10350">
        <f t="shared" si="172"/>
        <v>3004</v>
      </c>
    </row>
    <row r="10351" spans="12:13">
      <c r="L10351">
        <v>13880</v>
      </c>
      <c r="M10351">
        <f t="shared" si="172"/>
        <v>2880</v>
      </c>
    </row>
    <row r="10352" spans="12:13">
      <c r="L10352">
        <v>13856</v>
      </c>
      <c r="M10352">
        <f t="shared" si="172"/>
        <v>2856</v>
      </c>
    </row>
    <row r="10353" spans="12:13">
      <c r="L10353">
        <v>13920</v>
      </c>
      <c r="M10353">
        <f t="shared" si="172"/>
        <v>2920</v>
      </c>
    </row>
    <row r="10354" spans="12:13">
      <c r="L10354">
        <v>13852</v>
      </c>
      <c r="M10354">
        <f t="shared" si="172"/>
        <v>2852</v>
      </c>
    </row>
    <row r="10355" spans="12:13">
      <c r="L10355">
        <v>13808</v>
      </c>
      <c r="M10355">
        <f t="shared" si="172"/>
        <v>2808</v>
      </c>
    </row>
    <row r="10356" spans="12:13">
      <c r="L10356">
        <v>13772</v>
      </c>
      <c r="M10356">
        <f t="shared" si="172"/>
        <v>2772</v>
      </c>
    </row>
    <row r="10357" spans="12:13">
      <c r="L10357">
        <v>13804</v>
      </c>
      <c r="M10357">
        <f t="shared" si="172"/>
        <v>2804</v>
      </c>
    </row>
    <row r="10358" spans="12:13">
      <c r="L10358">
        <v>13664</v>
      </c>
      <c r="M10358">
        <f t="shared" si="172"/>
        <v>2664</v>
      </c>
    </row>
    <row r="10359" spans="12:13">
      <c r="L10359">
        <v>13780</v>
      </c>
      <c r="M10359">
        <f t="shared" si="172"/>
        <v>2780</v>
      </c>
    </row>
    <row r="10360" spans="12:13">
      <c r="L10360">
        <v>13736</v>
      </c>
      <c r="M10360">
        <f t="shared" si="172"/>
        <v>2736</v>
      </c>
    </row>
    <row r="10361" spans="12:13">
      <c r="L10361">
        <v>13728</v>
      </c>
      <c r="M10361">
        <f t="shared" si="172"/>
        <v>2728</v>
      </c>
    </row>
    <row r="10362" spans="12:13">
      <c r="L10362">
        <v>13668</v>
      </c>
      <c r="M10362">
        <f t="shared" si="172"/>
        <v>2668</v>
      </c>
    </row>
    <row r="10363" spans="12:13">
      <c r="L10363">
        <v>13796</v>
      </c>
      <c r="M10363">
        <f t="shared" ref="M10363:M10426" si="173">L10363-11000</f>
        <v>2796</v>
      </c>
    </row>
    <row r="10364" spans="12:13">
      <c r="L10364">
        <v>13648</v>
      </c>
      <c r="M10364">
        <f t="shared" si="173"/>
        <v>2648</v>
      </c>
    </row>
    <row r="10365" spans="12:13">
      <c r="L10365">
        <v>13712</v>
      </c>
      <c r="M10365">
        <f t="shared" si="173"/>
        <v>2712</v>
      </c>
    </row>
    <row r="10366" spans="12:13">
      <c r="L10366">
        <v>13868</v>
      </c>
      <c r="M10366">
        <f t="shared" si="173"/>
        <v>2868</v>
      </c>
    </row>
    <row r="10367" spans="12:13">
      <c r="L10367">
        <v>13832</v>
      </c>
      <c r="M10367">
        <f t="shared" si="173"/>
        <v>2832</v>
      </c>
    </row>
    <row r="10368" spans="12:13">
      <c r="L10368">
        <v>13940</v>
      </c>
      <c r="M10368">
        <f t="shared" si="173"/>
        <v>2940</v>
      </c>
    </row>
    <row r="10369" spans="12:13">
      <c r="L10369">
        <v>13968</v>
      </c>
      <c r="M10369">
        <f t="shared" si="173"/>
        <v>2968</v>
      </c>
    </row>
    <row r="10370" spans="12:13">
      <c r="L10370">
        <v>13932</v>
      </c>
      <c r="M10370">
        <f t="shared" si="173"/>
        <v>2932</v>
      </c>
    </row>
    <row r="10371" spans="12:13">
      <c r="L10371">
        <v>13888</v>
      </c>
      <c r="M10371">
        <f t="shared" si="173"/>
        <v>2888</v>
      </c>
    </row>
    <row r="10372" spans="12:13">
      <c r="L10372">
        <v>14020</v>
      </c>
      <c r="M10372">
        <f t="shared" si="173"/>
        <v>3020</v>
      </c>
    </row>
    <row r="10373" spans="12:13">
      <c r="L10373">
        <v>14100</v>
      </c>
      <c r="M10373">
        <f t="shared" si="173"/>
        <v>3100</v>
      </c>
    </row>
    <row r="10374" spans="12:13">
      <c r="L10374">
        <v>13988</v>
      </c>
      <c r="M10374">
        <f t="shared" si="173"/>
        <v>2988</v>
      </c>
    </row>
    <row r="10375" spans="12:13">
      <c r="L10375">
        <v>14196</v>
      </c>
      <c r="M10375">
        <f t="shared" si="173"/>
        <v>3196</v>
      </c>
    </row>
    <row r="10376" spans="12:13">
      <c r="L10376">
        <v>14060</v>
      </c>
      <c r="M10376">
        <f t="shared" si="173"/>
        <v>3060</v>
      </c>
    </row>
    <row r="10377" spans="12:13">
      <c r="L10377">
        <v>13796</v>
      </c>
      <c r="M10377">
        <f t="shared" si="173"/>
        <v>2796</v>
      </c>
    </row>
    <row r="10378" spans="12:13">
      <c r="L10378">
        <v>13584</v>
      </c>
      <c r="M10378">
        <f t="shared" si="173"/>
        <v>2584</v>
      </c>
    </row>
    <row r="10379" spans="12:13">
      <c r="L10379">
        <v>13464</v>
      </c>
      <c r="M10379">
        <f t="shared" si="173"/>
        <v>2464</v>
      </c>
    </row>
    <row r="10380" spans="12:13">
      <c r="L10380">
        <v>13144</v>
      </c>
      <c r="M10380">
        <f t="shared" si="173"/>
        <v>2144</v>
      </c>
    </row>
    <row r="10381" spans="12:13">
      <c r="L10381">
        <v>13036</v>
      </c>
      <c r="M10381">
        <f t="shared" si="173"/>
        <v>2036</v>
      </c>
    </row>
    <row r="10382" spans="12:13">
      <c r="L10382">
        <v>12752</v>
      </c>
      <c r="M10382">
        <f t="shared" si="173"/>
        <v>1752</v>
      </c>
    </row>
    <row r="10383" spans="12:13">
      <c r="L10383">
        <v>12616</v>
      </c>
      <c r="M10383">
        <f t="shared" si="173"/>
        <v>1616</v>
      </c>
    </row>
    <row r="10384" spans="12:13">
      <c r="L10384">
        <v>12456</v>
      </c>
      <c r="M10384">
        <f t="shared" si="173"/>
        <v>1456</v>
      </c>
    </row>
    <row r="10385" spans="12:13">
      <c r="L10385">
        <v>12380</v>
      </c>
      <c r="M10385">
        <f t="shared" si="173"/>
        <v>1380</v>
      </c>
    </row>
    <row r="10386" spans="12:13">
      <c r="L10386">
        <v>12220</v>
      </c>
      <c r="M10386">
        <f t="shared" si="173"/>
        <v>1220</v>
      </c>
    </row>
    <row r="10387" spans="12:13">
      <c r="L10387">
        <v>12124</v>
      </c>
      <c r="M10387">
        <f t="shared" si="173"/>
        <v>1124</v>
      </c>
    </row>
    <row r="10388" spans="12:13">
      <c r="L10388">
        <v>12008</v>
      </c>
      <c r="M10388">
        <f t="shared" si="173"/>
        <v>1008</v>
      </c>
    </row>
    <row r="10389" spans="12:13">
      <c r="L10389">
        <v>11972</v>
      </c>
      <c r="M10389">
        <f t="shared" si="173"/>
        <v>972</v>
      </c>
    </row>
    <row r="10390" spans="12:13">
      <c r="L10390">
        <v>11860</v>
      </c>
      <c r="M10390">
        <f t="shared" si="173"/>
        <v>860</v>
      </c>
    </row>
    <row r="10391" spans="12:13">
      <c r="L10391">
        <v>11868</v>
      </c>
      <c r="M10391">
        <f t="shared" si="173"/>
        <v>868</v>
      </c>
    </row>
    <row r="10392" spans="12:13">
      <c r="L10392">
        <v>11740</v>
      </c>
      <c r="M10392">
        <f t="shared" si="173"/>
        <v>740</v>
      </c>
    </row>
    <row r="10393" spans="12:13">
      <c r="L10393">
        <v>11780</v>
      </c>
      <c r="M10393">
        <f t="shared" si="173"/>
        <v>780</v>
      </c>
    </row>
    <row r="10394" spans="12:13">
      <c r="L10394">
        <v>11680</v>
      </c>
      <c r="M10394">
        <f t="shared" si="173"/>
        <v>680</v>
      </c>
    </row>
    <row r="10395" spans="12:13">
      <c r="L10395">
        <v>11680</v>
      </c>
      <c r="M10395">
        <f t="shared" si="173"/>
        <v>680</v>
      </c>
    </row>
    <row r="10396" spans="12:13">
      <c r="L10396">
        <v>11580</v>
      </c>
      <c r="M10396">
        <f t="shared" si="173"/>
        <v>580</v>
      </c>
    </row>
    <row r="10397" spans="12:13">
      <c r="L10397">
        <v>11596</v>
      </c>
      <c r="M10397">
        <f t="shared" si="173"/>
        <v>596</v>
      </c>
    </row>
    <row r="10398" spans="12:13">
      <c r="L10398">
        <v>11532</v>
      </c>
      <c r="M10398">
        <f t="shared" si="173"/>
        <v>532</v>
      </c>
    </row>
    <row r="10399" spans="12:13">
      <c r="L10399">
        <v>11568</v>
      </c>
      <c r="M10399">
        <f t="shared" si="173"/>
        <v>568</v>
      </c>
    </row>
    <row r="10400" spans="12:13">
      <c r="L10400">
        <v>11472</v>
      </c>
      <c r="M10400">
        <f t="shared" si="173"/>
        <v>472</v>
      </c>
    </row>
    <row r="10401" spans="12:13">
      <c r="L10401">
        <v>11540</v>
      </c>
      <c r="M10401">
        <f t="shared" si="173"/>
        <v>540</v>
      </c>
    </row>
    <row r="10402" spans="12:13">
      <c r="L10402">
        <v>11520</v>
      </c>
      <c r="M10402">
        <f t="shared" si="173"/>
        <v>520</v>
      </c>
    </row>
    <row r="10403" spans="12:13">
      <c r="L10403">
        <v>11540</v>
      </c>
      <c r="M10403">
        <f t="shared" si="173"/>
        <v>540</v>
      </c>
    </row>
    <row r="10404" spans="12:13">
      <c r="L10404">
        <v>11424</v>
      </c>
      <c r="M10404">
        <f t="shared" si="173"/>
        <v>424</v>
      </c>
    </row>
    <row r="10405" spans="12:13">
      <c r="L10405">
        <v>11508</v>
      </c>
      <c r="M10405">
        <f t="shared" si="173"/>
        <v>508</v>
      </c>
    </row>
    <row r="10406" spans="12:13">
      <c r="L10406">
        <v>11432</v>
      </c>
      <c r="M10406">
        <f t="shared" si="173"/>
        <v>432</v>
      </c>
    </row>
    <row r="10407" spans="12:13">
      <c r="L10407">
        <v>11496</v>
      </c>
      <c r="M10407">
        <f t="shared" si="173"/>
        <v>496</v>
      </c>
    </row>
    <row r="10408" spans="12:13">
      <c r="L10408">
        <v>11432</v>
      </c>
      <c r="M10408">
        <f t="shared" si="173"/>
        <v>432</v>
      </c>
    </row>
    <row r="10409" spans="12:13">
      <c r="L10409">
        <v>11508</v>
      </c>
      <c r="M10409">
        <f t="shared" si="173"/>
        <v>508</v>
      </c>
    </row>
    <row r="10410" spans="12:13">
      <c r="L10410">
        <v>11408</v>
      </c>
      <c r="M10410">
        <f t="shared" si="173"/>
        <v>408</v>
      </c>
    </row>
    <row r="10411" spans="12:13">
      <c r="L10411">
        <v>11456</v>
      </c>
      <c r="M10411">
        <f t="shared" si="173"/>
        <v>456</v>
      </c>
    </row>
    <row r="10412" spans="12:13">
      <c r="L10412">
        <v>11416</v>
      </c>
      <c r="M10412">
        <f t="shared" si="173"/>
        <v>416</v>
      </c>
    </row>
    <row r="10413" spans="12:13">
      <c r="L10413">
        <v>11448</v>
      </c>
      <c r="M10413">
        <f t="shared" si="173"/>
        <v>448</v>
      </c>
    </row>
    <row r="10414" spans="12:13">
      <c r="L10414">
        <v>11412</v>
      </c>
      <c r="M10414">
        <f t="shared" si="173"/>
        <v>412</v>
      </c>
    </row>
    <row r="10415" spans="12:13">
      <c r="L10415">
        <v>11492</v>
      </c>
      <c r="M10415">
        <f t="shared" si="173"/>
        <v>492</v>
      </c>
    </row>
    <row r="10416" spans="12:13">
      <c r="L10416">
        <v>11408</v>
      </c>
      <c r="M10416">
        <f t="shared" si="173"/>
        <v>408</v>
      </c>
    </row>
    <row r="10417" spans="12:13">
      <c r="L10417">
        <v>11456</v>
      </c>
      <c r="M10417">
        <f t="shared" si="173"/>
        <v>456</v>
      </c>
    </row>
    <row r="10418" spans="12:13">
      <c r="L10418">
        <v>11412</v>
      </c>
      <c r="M10418">
        <f t="shared" si="173"/>
        <v>412</v>
      </c>
    </row>
    <row r="10419" spans="12:13">
      <c r="L10419">
        <v>11460</v>
      </c>
      <c r="M10419">
        <f t="shared" si="173"/>
        <v>460</v>
      </c>
    </row>
    <row r="10420" spans="12:13">
      <c r="L10420">
        <v>11412</v>
      </c>
      <c r="M10420">
        <f t="shared" si="173"/>
        <v>412</v>
      </c>
    </row>
    <row r="10421" spans="12:13">
      <c r="L10421">
        <v>11488</v>
      </c>
      <c r="M10421">
        <f t="shared" si="173"/>
        <v>488</v>
      </c>
    </row>
    <row r="10422" spans="12:13">
      <c r="L10422">
        <v>11396</v>
      </c>
      <c r="M10422">
        <f t="shared" si="173"/>
        <v>396</v>
      </c>
    </row>
    <row r="10423" spans="12:13">
      <c r="L10423">
        <v>11448</v>
      </c>
      <c r="M10423">
        <f t="shared" si="173"/>
        <v>448</v>
      </c>
    </row>
    <row r="10424" spans="12:13">
      <c r="L10424">
        <v>11388</v>
      </c>
      <c r="M10424">
        <f t="shared" si="173"/>
        <v>388</v>
      </c>
    </row>
    <row r="10425" spans="12:13">
      <c r="L10425">
        <v>11496</v>
      </c>
      <c r="M10425">
        <f t="shared" si="173"/>
        <v>496</v>
      </c>
    </row>
    <row r="10426" spans="12:13">
      <c r="L10426">
        <v>11356</v>
      </c>
      <c r="M10426">
        <f t="shared" si="173"/>
        <v>356</v>
      </c>
    </row>
    <row r="10427" spans="12:13">
      <c r="L10427">
        <v>11424</v>
      </c>
      <c r="M10427">
        <f t="shared" ref="M10427:M10490" si="174">L10427-11000</f>
        <v>424</v>
      </c>
    </row>
    <row r="10428" spans="12:13">
      <c r="L10428">
        <v>11376</v>
      </c>
      <c r="M10428">
        <f t="shared" si="174"/>
        <v>376</v>
      </c>
    </row>
    <row r="10429" spans="12:13">
      <c r="L10429">
        <v>11424</v>
      </c>
      <c r="M10429">
        <f t="shared" si="174"/>
        <v>424</v>
      </c>
    </row>
    <row r="10430" spans="12:13">
      <c r="L10430">
        <v>11388</v>
      </c>
      <c r="M10430">
        <f t="shared" si="174"/>
        <v>388</v>
      </c>
    </row>
    <row r="10431" spans="12:13">
      <c r="L10431">
        <v>11488</v>
      </c>
      <c r="M10431">
        <f t="shared" si="174"/>
        <v>488</v>
      </c>
    </row>
    <row r="10432" spans="12:13">
      <c r="L10432">
        <v>11404</v>
      </c>
      <c r="M10432">
        <f t="shared" si="174"/>
        <v>404</v>
      </c>
    </row>
    <row r="10433" spans="12:13">
      <c r="L10433">
        <v>11432</v>
      </c>
      <c r="M10433">
        <f t="shared" si="174"/>
        <v>432</v>
      </c>
    </row>
    <row r="10434" spans="12:13">
      <c r="L10434">
        <v>11436</v>
      </c>
      <c r="M10434">
        <f t="shared" si="174"/>
        <v>436</v>
      </c>
    </row>
    <row r="10435" spans="12:13">
      <c r="L10435">
        <v>11440</v>
      </c>
      <c r="M10435">
        <f t="shared" si="174"/>
        <v>440</v>
      </c>
    </row>
    <row r="10436" spans="12:13">
      <c r="L10436">
        <v>11368</v>
      </c>
      <c r="M10436">
        <f t="shared" si="174"/>
        <v>368</v>
      </c>
    </row>
    <row r="10437" spans="12:13">
      <c r="L10437">
        <v>11428</v>
      </c>
      <c r="M10437">
        <f t="shared" si="174"/>
        <v>428</v>
      </c>
    </row>
    <row r="10438" spans="12:13">
      <c r="L10438">
        <v>11376</v>
      </c>
      <c r="M10438">
        <f t="shared" si="174"/>
        <v>376</v>
      </c>
    </row>
    <row r="10439" spans="12:13">
      <c r="L10439">
        <v>11460</v>
      </c>
      <c r="M10439">
        <f t="shared" si="174"/>
        <v>460</v>
      </c>
    </row>
    <row r="10440" spans="12:13">
      <c r="L10440">
        <v>11380</v>
      </c>
      <c r="M10440">
        <f t="shared" si="174"/>
        <v>380</v>
      </c>
    </row>
    <row r="10441" spans="12:13">
      <c r="L10441">
        <v>11456</v>
      </c>
      <c r="M10441">
        <f t="shared" si="174"/>
        <v>456</v>
      </c>
    </row>
    <row r="10442" spans="12:13">
      <c r="L10442">
        <v>11356</v>
      </c>
      <c r="M10442">
        <f t="shared" si="174"/>
        <v>356</v>
      </c>
    </row>
    <row r="10443" spans="12:13">
      <c r="L10443">
        <v>11436</v>
      </c>
      <c r="M10443">
        <f t="shared" si="174"/>
        <v>436</v>
      </c>
    </row>
    <row r="10444" spans="12:13">
      <c r="L10444">
        <v>11400</v>
      </c>
      <c r="M10444">
        <f t="shared" si="174"/>
        <v>400</v>
      </c>
    </row>
    <row r="10445" spans="12:13">
      <c r="L10445">
        <v>11460</v>
      </c>
      <c r="M10445">
        <f t="shared" si="174"/>
        <v>460</v>
      </c>
    </row>
    <row r="10446" spans="12:13">
      <c r="L10446">
        <v>11360</v>
      </c>
      <c r="M10446">
        <f t="shared" si="174"/>
        <v>360</v>
      </c>
    </row>
    <row r="10447" spans="12:13">
      <c r="L10447">
        <v>11404</v>
      </c>
      <c r="M10447">
        <f t="shared" si="174"/>
        <v>404</v>
      </c>
    </row>
    <row r="10448" spans="12:13">
      <c r="L10448">
        <v>11348</v>
      </c>
      <c r="M10448">
        <f t="shared" si="174"/>
        <v>348</v>
      </c>
    </row>
    <row r="10449" spans="12:13">
      <c r="L10449">
        <v>11452</v>
      </c>
      <c r="M10449">
        <f t="shared" si="174"/>
        <v>452</v>
      </c>
    </row>
    <row r="10450" spans="12:13">
      <c r="L10450">
        <v>11360</v>
      </c>
      <c r="M10450">
        <f t="shared" si="174"/>
        <v>360</v>
      </c>
    </row>
    <row r="10451" spans="12:13">
      <c r="L10451">
        <v>11448</v>
      </c>
      <c r="M10451">
        <f t="shared" si="174"/>
        <v>448</v>
      </c>
    </row>
    <row r="10452" spans="12:13">
      <c r="L10452">
        <v>11364</v>
      </c>
      <c r="M10452">
        <f t="shared" si="174"/>
        <v>364</v>
      </c>
    </row>
    <row r="10453" spans="12:13">
      <c r="L10453">
        <v>11452</v>
      </c>
      <c r="M10453">
        <f t="shared" si="174"/>
        <v>452</v>
      </c>
    </row>
    <row r="10454" spans="12:13">
      <c r="L10454">
        <v>11388</v>
      </c>
      <c r="M10454">
        <f t="shared" si="174"/>
        <v>388</v>
      </c>
    </row>
    <row r="10455" spans="12:13">
      <c r="L10455">
        <v>11432</v>
      </c>
      <c r="M10455">
        <f t="shared" si="174"/>
        <v>432</v>
      </c>
    </row>
    <row r="10456" spans="12:13">
      <c r="L10456">
        <v>11384</v>
      </c>
      <c r="M10456">
        <f t="shared" si="174"/>
        <v>384</v>
      </c>
    </row>
    <row r="10457" spans="12:13">
      <c r="L10457">
        <v>11392</v>
      </c>
      <c r="M10457">
        <f t="shared" si="174"/>
        <v>392</v>
      </c>
    </row>
    <row r="10458" spans="12:13">
      <c r="L10458">
        <v>11368</v>
      </c>
      <c r="M10458">
        <f t="shared" si="174"/>
        <v>368</v>
      </c>
    </row>
    <row r="10459" spans="12:13">
      <c r="L10459">
        <v>11420</v>
      </c>
      <c r="M10459">
        <f t="shared" si="174"/>
        <v>420</v>
      </c>
    </row>
    <row r="10460" spans="12:13">
      <c r="L10460">
        <v>11360</v>
      </c>
      <c r="M10460">
        <f t="shared" si="174"/>
        <v>360</v>
      </c>
    </row>
    <row r="10461" spans="12:13">
      <c r="L10461">
        <v>11468</v>
      </c>
      <c r="M10461">
        <f t="shared" si="174"/>
        <v>468</v>
      </c>
    </row>
    <row r="10462" spans="12:13">
      <c r="L10462">
        <v>11356</v>
      </c>
      <c r="M10462">
        <f t="shared" si="174"/>
        <v>356</v>
      </c>
    </row>
    <row r="10463" spans="12:13">
      <c r="L10463">
        <v>11444</v>
      </c>
      <c r="M10463">
        <f t="shared" si="174"/>
        <v>444</v>
      </c>
    </row>
    <row r="10464" spans="12:13">
      <c r="L10464">
        <v>11384</v>
      </c>
      <c r="M10464">
        <f t="shared" si="174"/>
        <v>384</v>
      </c>
    </row>
    <row r="10465" spans="12:13">
      <c r="L10465">
        <v>11456</v>
      </c>
      <c r="M10465">
        <f t="shared" si="174"/>
        <v>456</v>
      </c>
    </row>
    <row r="10466" spans="12:13">
      <c r="L10466">
        <v>11408</v>
      </c>
      <c r="M10466">
        <f t="shared" si="174"/>
        <v>408</v>
      </c>
    </row>
    <row r="10467" spans="12:13">
      <c r="L10467">
        <v>11448</v>
      </c>
      <c r="M10467">
        <f t="shared" si="174"/>
        <v>448</v>
      </c>
    </row>
    <row r="10468" spans="12:13">
      <c r="L10468">
        <v>11408</v>
      </c>
      <c r="M10468">
        <f t="shared" si="174"/>
        <v>408</v>
      </c>
    </row>
    <row r="10469" spans="12:13">
      <c r="L10469">
        <v>11464</v>
      </c>
      <c r="M10469">
        <f t="shared" si="174"/>
        <v>464</v>
      </c>
    </row>
    <row r="10470" spans="12:13">
      <c r="L10470">
        <v>11396</v>
      </c>
      <c r="M10470">
        <f t="shared" si="174"/>
        <v>396</v>
      </c>
    </row>
    <row r="10471" spans="12:13">
      <c r="L10471">
        <v>11432</v>
      </c>
      <c r="M10471">
        <f t="shared" si="174"/>
        <v>432</v>
      </c>
    </row>
    <row r="10472" spans="12:13">
      <c r="L10472">
        <v>11364</v>
      </c>
      <c r="M10472">
        <f t="shared" si="174"/>
        <v>364</v>
      </c>
    </row>
    <row r="10473" spans="12:13">
      <c r="L10473">
        <v>11456</v>
      </c>
      <c r="M10473">
        <f t="shared" si="174"/>
        <v>456</v>
      </c>
    </row>
    <row r="10474" spans="12:13">
      <c r="L10474">
        <v>11380</v>
      </c>
      <c r="M10474">
        <f t="shared" si="174"/>
        <v>380</v>
      </c>
    </row>
    <row r="10475" spans="12:13">
      <c r="L10475">
        <v>11444</v>
      </c>
      <c r="M10475">
        <f t="shared" si="174"/>
        <v>444</v>
      </c>
    </row>
    <row r="10476" spans="12:13">
      <c r="L10476">
        <v>11388</v>
      </c>
      <c r="M10476">
        <f t="shared" si="174"/>
        <v>388</v>
      </c>
    </row>
    <row r="10477" spans="12:13">
      <c r="L10477">
        <v>11440</v>
      </c>
      <c r="M10477">
        <f t="shared" si="174"/>
        <v>440</v>
      </c>
    </row>
    <row r="10478" spans="12:13">
      <c r="L10478">
        <v>11392</v>
      </c>
      <c r="M10478">
        <f t="shared" si="174"/>
        <v>392</v>
      </c>
    </row>
    <row r="10479" spans="12:13">
      <c r="L10479">
        <v>11436</v>
      </c>
      <c r="M10479">
        <f t="shared" si="174"/>
        <v>436</v>
      </c>
    </row>
    <row r="10480" spans="12:13">
      <c r="L10480">
        <v>11316</v>
      </c>
      <c r="M10480">
        <f t="shared" si="174"/>
        <v>316</v>
      </c>
    </row>
    <row r="10481" spans="12:13">
      <c r="L10481">
        <v>11440</v>
      </c>
      <c r="M10481">
        <f t="shared" si="174"/>
        <v>440</v>
      </c>
    </row>
    <row r="10482" spans="12:13">
      <c r="L10482">
        <v>11384</v>
      </c>
      <c r="M10482">
        <f t="shared" si="174"/>
        <v>384</v>
      </c>
    </row>
    <row r="10483" spans="12:13">
      <c r="L10483">
        <v>11436</v>
      </c>
      <c r="M10483">
        <f t="shared" si="174"/>
        <v>436</v>
      </c>
    </row>
    <row r="10484" spans="12:13">
      <c r="L10484">
        <v>11392</v>
      </c>
      <c r="M10484">
        <f t="shared" si="174"/>
        <v>392</v>
      </c>
    </row>
    <row r="10485" spans="12:13">
      <c r="L10485">
        <v>11440</v>
      </c>
      <c r="M10485">
        <f t="shared" si="174"/>
        <v>440</v>
      </c>
    </row>
    <row r="10486" spans="12:13">
      <c r="L10486">
        <v>11384</v>
      </c>
      <c r="M10486">
        <f t="shared" si="174"/>
        <v>384</v>
      </c>
    </row>
    <row r="10487" spans="12:13">
      <c r="L10487">
        <v>11452</v>
      </c>
      <c r="M10487">
        <f t="shared" si="174"/>
        <v>452</v>
      </c>
    </row>
    <row r="10488" spans="12:13">
      <c r="L10488">
        <v>11420</v>
      </c>
      <c r="M10488">
        <f t="shared" si="174"/>
        <v>420</v>
      </c>
    </row>
    <row r="10489" spans="12:13">
      <c r="L10489">
        <v>11448</v>
      </c>
      <c r="M10489">
        <f t="shared" si="174"/>
        <v>448</v>
      </c>
    </row>
    <row r="10490" spans="12:13">
      <c r="L10490">
        <v>11388</v>
      </c>
      <c r="M10490">
        <f t="shared" si="174"/>
        <v>388</v>
      </c>
    </row>
    <row r="10491" spans="12:13">
      <c r="L10491">
        <v>11456</v>
      </c>
      <c r="M10491">
        <f t="shared" ref="M10491:M10554" si="175">L10491-11000</f>
        <v>456</v>
      </c>
    </row>
    <row r="10492" spans="12:13">
      <c r="L10492">
        <v>11388</v>
      </c>
      <c r="M10492">
        <f t="shared" si="175"/>
        <v>388</v>
      </c>
    </row>
    <row r="10493" spans="12:13">
      <c r="L10493">
        <v>11444</v>
      </c>
      <c r="M10493">
        <f t="shared" si="175"/>
        <v>444</v>
      </c>
    </row>
    <row r="10494" spans="12:13">
      <c r="L10494">
        <v>11400</v>
      </c>
      <c r="M10494">
        <f t="shared" si="175"/>
        <v>400</v>
      </c>
    </row>
    <row r="10495" spans="12:13">
      <c r="L10495">
        <v>11440</v>
      </c>
      <c r="M10495">
        <f t="shared" si="175"/>
        <v>440</v>
      </c>
    </row>
    <row r="10496" spans="12:13">
      <c r="L10496">
        <v>11428</v>
      </c>
      <c r="M10496">
        <f t="shared" si="175"/>
        <v>428</v>
      </c>
    </row>
    <row r="10497" spans="12:13">
      <c r="L10497">
        <v>11436</v>
      </c>
      <c r="M10497">
        <f t="shared" si="175"/>
        <v>436</v>
      </c>
    </row>
    <row r="10498" spans="12:13">
      <c r="L10498">
        <v>11368</v>
      </c>
      <c r="M10498">
        <f t="shared" si="175"/>
        <v>368</v>
      </c>
    </row>
    <row r="10499" spans="12:13">
      <c r="L10499">
        <v>11452</v>
      </c>
      <c r="M10499">
        <f t="shared" si="175"/>
        <v>452</v>
      </c>
    </row>
    <row r="10500" spans="12:13">
      <c r="L10500">
        <v>11412</v>
      </c>
      <c r="M10500">
        <f t="shared" si="175"/>
        <v>412</v>
      </c>
    </row>
    <row r="10501" spans="12:13">
      <c r="L10501">
        <v>11488</v>
      </c>
      <c r="M10501">
        <f t="shared" si="175"/>
        <v>488</v>
      </c>
    </row>
    <row r="10502" spans="12:13">
      <c r="L10502">
        <v>11540</v>
      </c>
      <c r="M10502">
        <f t="shared" si="175"/>
        <v>540</v>
      </c>
    </row>
    <row r="10503" spans="12:13">
      <c r="L10503">
        <v>11608</v>
      </c>
      <c r="M10503">
        <f t="shared" si="175"/>
        <v>608</v>
      </c>
    </row>
    <row r="10504" spans="12:13">
      <c r="L10504">
        <v>11652</v>
      </c>
      <c r="M10504">
        <f t="shared" si="175"/>
        <v>652</v>
      </c>
    </row>
    <row r="10505" spans="12:13">
      <c r="L10505">
        <v>11736</v>
      </c>
      <c r="M10505">
        <f t="shared" si="175"/>
        <v>736</v>
      </c>
    </row>
    <row r="10506" spans="12:13">
      <c r="L10506">
        <v>11688</v>
      </c>
      <c r="M10506">
        <f t="shared" si="175"/>
        <v>688</v>
      </c>
    </row>
    <row r="10507" spans="12:13">
      <c r="L10507">
        <v>11736</v>
      </c>
      <c r="M10507">
        <f t="shared" si="175"/>
        <v>736</v>
      </c>
    </row>
    <row r="10508" spans="12:13">
      <c r="L10508">
        <v>11668</v>
      </c>
      <c r="M10508">
        <f t="shared" si="175"/>
        <v>668</v>
      </c>
    </row>
    <row r="10509" spans="12:13">
      <c r="L10509">
        <v>11664</v>
      </c>
      <c r="M10509">
        <f t="shared" si="175"/>
        <v>664</v>
      </c>
    </row>
    <row r="10510" spans="12:13">
      <c r="L10510">
        <v>11608</v>
      </c>
      <c r="M10510">
        <f t="shared" si="175"/>
        <v>608</v>
      </c>
    </row>
    <row r="10511" spans="12:13">
      <c r="L10511">
        <v>11664</v>
      </c>
      <c r="M10511">
        <f t="shared" si="175"/>
        <v>664</v>
      </c>
    </row>
    <row r="10512" spans="12:13">
      <c r="L10512">
        <v>11528</v>
      </c>
      <c r="M10512">
        <f t="shared" si="175"/>
        <v>528</v>
      </c>
    </row>
    <row r="10513" spans="12:13">
      <c r="L10513">
        <v>11596</v>
      </c>
      <c r="M10513">
        <f t="shared" si="175"/>
        <v>596</v>
      </c>
    </row>
    <row r="10514" spans="12:13">
      <c r="L10514">
        <v>11528</v>
      </c>
      <c r="M10514">
        <f t="shared" si="175"/>
        <v>528</v>
      </c>
    </row>
    <row r="10515" spans="12:13">
      <c r="L10515">
        <v>11560</v>
      </c>
      <c r="M10515">
        <f t="shared" si="175"/>
        <v>560</v>
      </c>
    </row>
    <row r="10516" spans="12:13">
      <c r="L10516">
        <v>11512</v>
      </c>
      <c r="M10516">
        <f t="shared" si="175"/>
        <v>512</v>
      </c>
    </row>
    <row r="10517" spans="12:13">
      <c r="L10517">
        <v>11516</v>
      </c>
      <c r="M10517">
        <f t="shared" si="175"/>
        <v>516</v>
      </c>
    </row>
    <row r="10518" spans="12:13">
      <c r="L10518">
        <v>11500</v>
      </c>
      <c r="M10518">
        <f t="shared" si="175"/>
        <v>500</v>
      </c>
    </row>
    <row r="10519" spans="12:13">
      <c r="L10519">
        <v>11540</v>
      </c>
      <c r="M10519">
        <f t="shared" si="175"/>
        <v>540</v>
      </c>
    </row>
    <row r="10520" spans="12:13">
      <c r="L10520">
        <v>11472</v>
      </c>
      <c r="M10520">
        <f t="shared" si="175"/>
        <v>472</v>
      </c>
    </row>
    <row r="10521" spans="12:13">
      <c r="L10521">
        <v>11540</v>
      </c>
      <c r="M10521">
        <f t="shared" si="175"/>
        <v>540</v>
      </c>
    </row>
    <row r="10522" spans="12:13">
      <c r="L10522">
        <v>11444</v>
      </c>
      <c r="M10522">
        <f t="shared" si="175"/>
        <v>444</v>
      </c>
    </row>
    <row r="10523" spans="12:13">
      <c r="L10523">
        <v>11544</v>
      </c>
      <c r="M10523">
        <f t="shared" si="175"/>
        <v>544</v>
      </c>
    </row>
    <row r="10524" spans="12:13">
      <c r="L10524">
        <v>11468</v>
      </c>
      <c r="M10524">
        <f t="shared" si="175"/>
        <v>468</v>
      </c>
    </row>
    <row r="10525" spans="12:13">
      <c r="L10525">
        <v>11508</v>
      </c>
      <c r="M10525">
        <f t="shared" si="175"/>
        <v>508</v>
      </c>
    </row>
    <row r="10526" spans="12:13">
      <c r="L10526">
        <v>11448</v>
      </c>
      <c r="M10526">
        <f t="shared" si="175"/>
        <v>448</v>
      </c>
    </row>
    <row r="10527" spans="12:13">
      <c r="L10527">
        <v>11500</v>
      </c>
      <c r="M10527">
        <f t="shared" si="175"/>
        <v>500</v>
      </c>
    </row>
    <row r="10528" spans="12:13">
      <c r="L10528">
        <v>11472</v>
      </c>
      <c r="M10528">
        <f t="shared" si="175"/>
        <v>472</v>
      </c>
    </row>
    <row r="10529" spans="12:13">
      <c r="L10529">
        <v>11512</v>
      </c>
      <c r="M10529">
        <f t="shared" si="175"/>
        <v>512</v>
      </c>
    </row>
    <row r="10530" spans="12:13">
      <c r="L10530">
        <v>11456</v>
      </c>
      <c r="M10530">
        <f t="shared" si="175"/>
        <v>456</v>
      </c>
    </row>
    <row r="10531" spans="12:13">
      <c r="L10531">
        <v>11512</v>
      </c>
      <c r="M10531">
        <f t="shared" si="175"/>
        <v>512</v>
      </c>
    </row>
    <row r="10532" spans="12:13">
      <c r="L10532">
        <v>11456</v>
      </c>
      <c r="M10532">
        <f t="shared" si="175"/>
        <v>456</v>
      </c>
    </row>
    <row r="10533" spans="12:13">
      <c r="L10533">
        <v>11512</v>
      </c>
      <c r="M10533">
        <f t="shared" si="175"/>
        <v>512</v>
      </c>
    </row>
    <row r="10534" spans="12:13">
      <c r="L10534">
        <v>11452</v>
      </c>
      <c r="M10534">
        <f t="shared" si="175"/>
        <v>452</v>
      </c>
    </row>
    <row r="10535" spans="12:13">
      <c r="L10535">
        <v>11488</v>
      </c>
      <c r="M10535">
        <f t="shared" si="175"/>
        <v>488</v>
      </c>
    </row>
    <row r="10536" spans="12:13">
      <c r="L10536">
        <v>11420</v>
      </c>
      <c r="M10536">
        <f t="shared" si="175"/>
        <v>420</v>
      </c>
    </row>
    <row r="10537" spans="12:13">
      <c r="L10537">
        <v>11480</v>
      </c>
      <c r="M10537">
        <f t="shared" si="175"/>
        <v>480</v>
      </c>
    </row>
    <row r="10538" spans="12:13">
      <c r="L10538">
        <v>11436</v>
      </c>
      <c r="M10538">
        <f t="shared" si="175"/>
        <v>436</v>
      </c>
    </row>
    <row r="10539" spans="12:13">
      <c r="L10539">
        <v>11484</v>
      </c>
      <c r="M10539">
        <f t="shared" si="175"/>
        <v>484</v>
      </c>
    </row>
    <row r="10540" spans="12:13">
      <c r="L10540">
        <v>11400</v>
      </c>
      <c r="M10540">
        <f t="shared" si="175"/>
        <v>400</v>
      </c>
    </row>
    <row r="10541" spans="12:13">
      <c r="L10541">
        <v>11460</v>
      </c>
      <c r="M10541">
        <f t="shared" si="175"/>
        <v>460</v>
      </c>
    </row>
    <row r="10542" spans="12:13">
      <c r="L10542">
        <v>11428</v>
      </c>
      <c r="M10542">
        <f t="shared" si="175"/>
        <v>428</v>
      </c>
    </row>
    <row r="10543" spans="12:13">
      <c r="L10543">
        <v>11436</v>
      </c>
      <c r="M10543">
        <f t="shared" si="175"/>
        <v>436</v>
      </c>
    </row>
    <row r="10544" spans="12:13">
      <c r="L10544">
        <v>11376</v>
      </c>
      <c r="M10544">
        <f t="shared" si="175"/>
        <v>376</v>
      </c>
    </row>
    <row r="10545" spans="12:14">
      <c r="L10545">
        <v>11476</v>
      </c>
      <c r="M10545">
        <f t="shared" si="175"/>
        <v>476</v>
      </c>
    </row>
    <row r="10546" spans="12:14">
      <c r="L10546">
        <v>11400</v>
      </c>
      <c r="M10546">
        <f t="shared" si="175"/>
        <v>400</v>
      </c>
    </row>
    <row r="10547" spans="12:14">
      <c r="L10547">
        <v>11440</v>
      </c>
      <c r="M10547">
        <f t="shared" si="175"/>
        <v>440</v>
      </c>
    </row>
    <row r="10548" spans="12:14">
      <c r="L10548">
        <v>11400</v>
      </c>
      <c r="M10548">
        <f t="shared" si="175"/>
        <v>400</v>
      </c>
    </row>
    <row r="10549" spans="12:14">
      <c r="L10549">
        <v>11464</v>
      </c>
      <c r="M10549">
        <f t="shared" si="175"/>
        <v>464</v>
      </c>
    </row>
    <row r="10550" spans="12:14">
      <c r="L10550">
        <v>11420</v>
      </c>
      <c r="M10550">
        <f t="shared" si="175"/>
        <v>420</v>
      </c>
    </row>
    <row r="10551" spans="12:14">
      <c r="L10551">
        <v>11516</v>
      </c>
      <c r="M10551">
        <f t="shared" si="175"/>
        <v>516</v>
      </c>
    </row>
    <row r="10552" spans="12:14">
      <c r="L10552">
        <v>11424</v>
      </c>
      <c r="M10552">
        <f t="shared" si="175"/>
        <v>424</v>
      </c>
    </row>
    <row r="10553" spans="12:14">
      <c r="L10553">
        <v>11456</v>
      </c>
      <c r="M10553">
        <f t="shared" si="175"/>
        <v>456</v>
      </c>
    </row>
    <row r="10554" spans="12:14">
      <c r="L10554">
        <v>11368</v>
      </c>
      <c r="M10554">
        <f t="shared" si="175"/>
        <v>368</v>
      </c>
    </row>
    <row r="10555" spans="12:14">
      <c r="L10555">
        <v>11444</v>
      </c>
      <c r="M10555">
        <f t="shared" ref="M10555:M10618" si="176">L10555-11000</f>
        <v>444</v>
      </c>
    </row>
    <row r="10556" spans="12:14">
      <c r="L10556">
        <v>11376</v>
      </c>
      <c r="M10556">
        <f t="shared" si="176"/>
        <v>376</v>
      </c>
    </row>
    <row r="10557" spans="12:14">
      <c r="L10557">
        <v>11444</v>
      </c>
      <c r="M10557">
        <f t="shared" si="176"/>
        <v>444</v>
      </c>
    </row>
    <row r="10558" spans="12:14">
      <c r="L10558">
        <v>11368</v>
      </c>
      <c r="M10558">
        <f t="shared" si="176"/>
        <v>368</v>
      </c>
    </row>
    <row r="10559" spans="12:14">
      <c r="L10559">
        <v>-1000</v>
      </c>
      <c r="M10559">
        <f t="shared" si="176"/>
        <v>-12000</v>
      </c>
      <c r="N10559" t="s">
        <v>731</v>
      </c>
    </row>
    <row r="10560" spans="12:14">
      <c r="M10560">
        <f t="shared" si="176"/>
        <v>-11000</v>
      </c>
    </row>
    <row r="10561" spans="12:13">
      <c r="L10561">
        <v>11380</v>
      </c>
      <c r="M10561">
        <f t="shared" si="176"/>
        <v>380</v>
      </c>
    </row>
    <row r="10562" spans="12:13">
      <c r="L10562">
        <v>11388</v>
      </c>
      <c r="M10562">
        <f t="shared" si="176"/>
        <v>388</v>
      </c>
    </row>
    <row r="10563" spans="12:13">
      <c r="L10563">
        <v>11412</v>
      </c>
      <c r="M10563">
        <f t="shared" si="176"/>
        <v>412</v>
      </c>
    </row>
    <row r="10564" spans="12:13">
      <c r="L10564">
        <v>11364</v>
      </c>
      <c r="M10564">
        <f t="shared" si="176"/>
        <v>364</v>
      </c>
    </row>
    <row r="10565" spans="12:13">
      <c r="L10565">
        <v>11456</v>
      </c>
      <c r="M10565">
        <f t="shared" si="176"/>
        <v>456</v>
      </c>
    </row>
    <row r="10566" spans="12:13">
      <c r="L10566">
        <v>11380</v>
      </c>
      <c r="M10566">
        <f t="shared" si="176"/>
        <v>380</v>
      </c>
    </row>
    <row r="10567" spans="12:13">
      <c r="L10567">
        <v>11468</v>
      </c>
      <c r="M10567">
        <f t="shared" si="176"/>
        <v>468</v>
      </c>
    </row>
    <row r="10568" spans="12:13">
      <c r="L10568">
        <v>11348</v>
      </c>
      <c r="M10568">
        <f t="shared" si="176"/>
        <v>348</v>
      </c>
    </row>
    <row r="10569" spans="12:13">
      <c r="L10569">
        <v>11452</v>
      </c>
      <c r="M10569">
        <f t="shared" si="176"/>
        <v>452</v>
      </c>
    </row>
    <row r="10570" spans="12:13">
      <c r="L10570">
        <v>11360</v>
      </c>
      <c r="M10570">
        <f t="shared" si="176"/>
        <v>360</v>
      </c>
    </row>
    <row r="10571" spans="12:13">
      <c r="L10571">
        <v>11440</v>
      </c>
      <c r="M10571">
        <f t="shared" si="176"/>
        <v>440</v>
      </c>
    </row>
    <row r="10572" spans="12:13">
      <c r="L10572">
        <v>11368</v>
      </c>
      <c r="M10572">
        <f t="shared" si="176"/>
        <v>368</v>
      </c>
    </row>
    <row r="10573" spans="12:13">
      <c r="L10573">
        <v>11428</v>
      </c>
      <c r="M10573">
        <f t="shared" si="176"/>
        <v>428</v>
      </c>
    </row>
    <row r="10574" spans="12:13">
      <c r="L10574">
        <v>11364</v>
      </c>
      <c r="M10574">
        <f t="shared" si="176"/>
        <v>364</v>
      </c>
    </row>
    <row r="10575" spans="12:13">
      <c r="L10575">
        <v>11432</v>
      </c>
      <c r="M10575">
        <f t="shared" si="176"/>
        <v>432</v>
      </c>
    </row>
    <row r="10576" spans="12:13">
      <c r="L10576">
        <v>11380</v>
      </c>
      <c r="M10576">
        <f t="shared" si="176"/>
        <v>380</v>
      </c>
    </row>
    <row r="10577" spans="12:13">
      <c r="L10577">
        <v>11424</v>
      </c>
      <c r="M10577">
        <f t="shared" si="176"/>
        <v>424</v>
      </c>
    </row>
    <row r="10578" spans="12:13">
      <c r="L10578">
        <v>11348</v>
      </c>
      <c r="M10578">
        <f t="shared" si="176"/>
        <v>348</v>
      </c>
    </row>
    <row r="10579" spans="12:13">
      <c r="L10579">
        <v>11420</v>
      </c>
      <c r="M10579">
        <f t="shared" si="176"/>
        <v>420</v>
      </c>
    </row>
    <row r="10580" spans="12:13">
      <c r="L10580">
        <v>11380</v>
      </c>
      <c r="M10580">
        <f t="shared" si="176"/>
        <v>380</v>
      </c>
    </row>
    <row r="10581" spans="12:13">
      <c r="L10581">
        <v>11412</v>
      </c>
      <c r="M10581">
        <f t="shared" si="176"/>
        <v>412</v>
      </c>
    </row>
    <row r="10582" spans="12:13">
      <c r="L10582">
        <v>11364</v>
      </c>
      <c r="M10582">
        <f t="shared" si="176"/>
        <v>364</v>
      </c>
    </row>
    <row r="10583" spans="12:13">
      <c r="L10583">
        <v>11424</v>
      </c>
      <c r="M10583">
        <f t="shared" si="176"/>
        <v>424</v>
      </c>
    </row>
    <row r="10584" spans="12:13">
      <c r="L10584">
        <v>11340</v>
      </c>
      <c r="M10584">
        <f t="shared" si="176"/>
        <v>340</v>
      </c>
    </row>
    <row r="10585" spans="12:13">
      <c r="L10585">
        <v>11392</v>
      </c>
      <c r="M10585">
        <f t="shared" si="176"/>
        <v>392</v>
      </c>
    </row>
    <row r="10586" spans="12:13">
      <c r="L10586">
        <v>11340</v>
      </c>
      <c r="M10586">
        <f t="shared" si="176"/>
        <v>340</v>
      </c>
    </row>
    <row r="10587" spans="12:13">
      <c r="L10587">
        <v>11440</v>
      </c>
      <c r="M10587">
        <f t="shared" si="176"/>
        <v>440</v>
      </c>
    </row>
    <row r="10588" spans="12:13">
      <c r="L10588">
        <v>11340</v>
      </c>
      <c r="M10588">
        <f t="shared" si="176"/>
        <v>340</v>
      </c>
    </row>
    <row r="10589" spans="12:13">
      <c r="L10589">
        <v>11412</v>
      </c>
      <c r="M10589">
        <f t="shared" si="176"/>
        <v>412</v>
      </c>
    </row>
    <row r="10590" spans="12:13">
      <c r="L10590">
        <v>11344</v>
      </c>
      <c r="M10590">
        <f t="shared" si="176"/>
        <v>344</v>
      </c>
    </row>
    <row r="10591" spans="12:13">
      <c r="L10591">
        <v>11428</v>
      </c>
      <c r="M10591">
        <f t="shared" si="176"/>
        <v>428</v>
      </c>
    </row>
    <row r="10592" spans="12:13">
      <c r="L10592">
        <v>11416</v>
      </c>
      <c r="M10592">
        <f t="shared" si="176"/>
        <v>416</v>
      </c>
    </row>
    <row r="10593" spans="12:13">
      <c r="L10593">
        <v>11408</v>
      </c>
      <c r="M10593">
        <f t="shared" si="176"/>
        <v>408</v>
      </c>
    </row>
    <row r="10594" spans="12:13">
      <c r="L10594">
        <v>11380</v>
      </c>
      <c r="M10594">
        <f t="shared" si="176"/>
        <v>380</v>
      </c>
    </row>
    <row r="10595" spans="12:13">
      <c r="L10595">
        <v>11408</v>
      </c>
      <c r="M10595">
        <f t="shared" si="176"/>
        <v>408</v>
      </c>
    </row>
    <row r="10596" spans="12:13">
      <c r="L10596">
        <v>11384</v>
      </c>
      <c r="M10596">
        <f t="shared" si="176"/>
        <v>384</v>
      </c>
    </row>
    <row r="10597" spans="12:13">
      <c r="L10597">
        <v>11420</v>
      </c>
      <c r="M10597">
        <f t="shared" si="176"/>
        <v>420</v>
      </c>
    </row>
    <row r="10598" spans="12:13">
      <c r="L10598">
        <v>11348</v>
      </c>
      <c r="M10598">
        <f t="shared" si="176"/>
        <v>348</v>
      </c>
    </row>
    <row r="10599" spans="12:13">
      <c r="L10599">
        <v>11408</v>
      </c>
      <c r="M10599">
        <f t="shared" si="176"/>
        <v>408</v>
      </c>
    </row>
    <row r="10600" spans="12:13">
      <c r="L10600">
        <v>11380</v>
      </c>
      <c r="M10600">
        <f t="shared" si="176"/>
        <v>380</v>
      </c>
    </row>
    <row r="10601" spans="12:13">
      <c r="L10601">
        <v>11444</v>
      </c>
      <c r="M10601">
        <f t="shared" si="176"/>
        <v>444</v>
      </c>
    </row>
    <row r="10602" spans="12:13">
      <c r="L10602">
        <v>11356</v>
      </c>
      <c r="M10602">
        <f t="shared" si="176"/>
        <v>356</v>
      </c>
    </row>
    <row r="10603" spans="12:13">
      <c r="L10603">
        <v>11420</v>
      </c>
      <c r="M10603">
        <f t="shared" si="176"/>
        <v>420</v>
      </c>
    </row>
    <row r="10604" spans="12:13">
      <c r="L10604">
        <v>11368</v>
      </c>
      <c r="M10604">
        <f t="shared" si="176"/>
        <v>368</v>
      </c>
    </row>
    <row r="10605" spans="12:13">
      <c r="L10605">
        <v>11420</v>
      </c>
      <c r="M10605">
        <f t="shared" si="176"/>
        <v>420</v>
      </c>
    </row>
    <row r="10606" spans="12:13">
      <c r="L10606">
        <v>11376</v>
      </c>
      <c r="M10606">
        <f t="shared" si="176"/>
        <v>376</v>
      </c>
    </row>
    <row r="10607" spans="12:13">
      <c r="L10607">
        <v>11424</v>
      </c>
      <c r="M10607">
        <f t="shared" si="176"/>
        <v>424</v>
      </c>
    </row>
    <row r="10608" spans="12:13">
      <c r="L10608">
        <v>11340</v>
      </c>
      <c r="M10608">
        <f t="shared" si="176"/>
        <v>340</v>
      </c>
    </row>
    <row r="10609" spans="12:13">
      <c r="L10609">
        <v>11396</v>
      </c>
      <c r="M10609">
        <f t="shared" si="176"/>
        <v>396</v>
      </c>
    </row>
    <row r="10610" spans="12:13">
      <c r="L10610">
        <v>11368</v>
      </c>
      <c r="M10610">
        <f t="shared" si="176"/>
        <v>368</v>
      </c>
    </row>
    <row r="10611" spans="12:13">
      <c r="L10611">
        <v>11416</v>
      </c>
      <c r="M10611">
        <f t="shared" si="176"/>
        <v>416</v>
      </c>
    </row>
    <row r="10612" spans="12:13">
      <c r="L10612">
        <v>11376</v>
      </c>
      <c r="M10612">
        <f t="shared" si="176"/>
        <v>376</v>
      </c>
    </row>
    <row r="10613" spans="12:13">
      <c r="L10613">
        <v>11452</v>
      </c>
      <c r="M10613">
        <f t="shared" si="176"/>
        <v>452</v>
      </c>
    </row>
    <row r="10614" spans="12:13">
      <c r="L10614">
        <v>11360</v>
      </c>
      <c r="M10614">
        <f t="shared" si="176"/>
        <v>360</v>
      </c>
    </row>
    <row r="10615" spans="12:13">
      <c r="L10615">
        <v>11444</v>
      </c>
      <c r="M10615">
        <f t="shared" si="176"/>
        <v>444</v>
      </c>
    </row>
    <row r="10616" spans="12:13">
      <c r="L10616">
        <v>11364</v>
      </c>
      <c r="M10616">
        <f t="shared" si="176"/>
        <v>364</v>
      </c>
    </row>
    <row r="10617" spans="12:13">
      <c r="L10617">
        <v>11420</v>
      </c>
      <c r="M10617">
        <f t="shared" si="176"/>
        <v>420</v>
      </c>
    </row>
    <row r="10618" spans="12:13">
      <c r="L10618">
        <v>11388</v>
      </c>
      <c r="M10618">
        <f t="shared" si="176"/>
        <v>388</v>
      </c>
    </row>
    <row r="10619" spans="12:13">
      <c r="L10619">
        <v>11420</v>
      </c>
      <c r="M10619">
        <f t="shared" ref="M10619:M10682" si="177">L10619-11000</f>
        <v>420</v>
      </c>
    </row>
    <row r="10620" spans="12:13">
      <c r="L10620">
        <v>11364</v>
      </c>
      <c r="M10620">
        <f t="shared" si="177"/>
        <v>364</v>
      </c>
    </row>
    <row r="10621" spans="12:13">
      <c r="L10621">
        <v>11436</v>
      </c>
      <c r="M10621">
        <f t="shared" si="177"/>
        <v>436</v>
      </c>
    </row>
    <row r="10622" spans="12:13">
      <c r="L10622">
        <v>11352</v>
      </c>
      <c r="M10622">
        <f t="shared" si="177"/>
        <v>352</v>
      </c>
    </row>
    <row r="10623" spans="12:13">
      <c r="L10623">
        <v>11416</v>
      </c>
      <c r="M10623">
        <f t="shared" si="177"/>
        <v>416</v>
      </c>
    </row>
    <row r="10624" spans="12:13">
      <c r="L10624">
        <v>11364</v>
      </c>
      <c r="M10624">
        <f t="shared" si="177"/>
        <v>364</v>
      </c>
    </row>
    <row r="10625" spans="12:13">
      <c r="L10625">
        <v>11432</v>
      </c>
      <c r="M10625">
        <f t="shared" si="177"/>
        <v>432</v>
      </c>
    </row>
    <row r="10626" spans="12:13">
      <c r="L10626">
        <v>11364</v>
      </c>
      <c r="M10626">
        <f t="shared" si="177"/>
        <v>364</v>
      </c>
    </row>
    <row r="10627" spans="12:13">
      <c r="L10627">
        <v>11428</v>
      </c>
      <c r="M10627">
        <f t="shared" si="177"/>
        <v>428</v>
      </c>
    </row>
    <row r="10628" spans="12:13">
      <c r="L10628">
        <v>11396</v>
      </c>
      <c r="M10628">
        <f t="shared" si="177"/>
        <v>396</v>
      </c>
    </row>
    <row r="10629" spans="12:13">
      <c r="L10629">
        <v>11424</v>
      </c>
      <c r="M10629">
        <f t="shared" si="177"/>
        <v>424</v>
      </c>
    </row>
    <row r="10630" spans="12:13">
      <c r="L10630">
        <v>11368</v>
      </c>
      <c r="M10630">
        <f t="shared" si="177"/>
        <v>368</v>
      </c>
    </row>
    <row r="10631" spans="12:13">
      <c r="L10631">
        <v>11436</v>
      </c>
      <c r="M10631">
        <f t="shared" si="177"/>
        <v>436</v>
      </c>
    </row>
    <row r="10632" spans="12:13">
      <c r="L10632">
        <v>11396</v>
      </c>
      <c r="M10632">
        <f t="shared" si="177"/>
        <v>396</v>
      </c>
    </row>
    <row r="10633" spans="12:13">
      <c r="L10633">
        <v>11432</v>
      </c>
      <c r="M10633">
        <f t="shared" si="177"/>
        <v>432</v>
      </c>
    </row>
    <row r="10634" spans="12:13">
      <c r="L10634">
        <v>11420</v>
      </c>
      <c r="M10634">
        <f t="shared" si="177"/>
        <v>420</v>
      </c>
    </row>
    <row r="10635" spans="12:13">
      <c r="L10635">
        <v>11392</v>
      </c>
      <c r="M10635">
        <f t="shared" si="177"/>
        <v>392</v>
      </c>
    </row>
    <row r="10636" spans="12:13">
      <c r="L10636">
        <v>11372</v>
      </c>
      <c r="M10636">
        <f t="shared" si="177"/>
        <v>372</v>
      </c>
    </row>
    <row r="10637" spans="12:13">
      <c r="L10637">
        <v>11440</v>
      </c>
      <c r="M10637">
        <f t="shared" si="177"/>
        <v>440</v>
      </c>
    </row>
    <row r="10638" spans="12:13">
      <c r="L10638">
        <v>11384</v>
      </c>
      <c r="M10638">
        <f t="shared" si="177"/>
        <v>384</v>
      </c>
    </row>
    <row r="10639" spans="12:13">
      <c r="L10639">
        <v>11440</v>
      </c>
      <c r="M10639">
        <f t="shared" si="177"/>
        <v>440</v>
      </c>
    </row>
    <row r="10640" spans="12:13">
      <c r="L10640">
        <v>11376</v>
      </c>
      <c r="M10640">
        <f t="shared" si="177"/>
        <v>376</v>
      </c>
    </row>
    <row r="10641" spans="12:13">
      <c r="L10641">
        <v>11444</v>
      </c>
      <c r="M10641">
        <f t="shared" si="177"/>
        <v>444</v>
      </c>
    </row>
    <row r="10642" spans="12:13">
      <c r="L10642">
        <v>11404</v>
      </c>
      <c r="M10642">
        <f t="shared" si="177"/>
        <v>404</v>
      </c>
    </row>
    <row r="10643" spans="12:13">
      <c r="L10643">
        <v>11424</v>
      </c>
      <c r="M10643">
        <f t="shared" si="177"/>
        <v>424</v>
      </c>
    </row>
    <row r="10644" spans="12:13">
      <c r="L10644">
        <v>11384</v>
      </c>
      <c r="M10644">
        <f t="shared" si="177"/>
        <v>384</v>
      </c>
    </row>
    <row r="10645" spans="12:13">
      <c r="L10645">
        <v>11432</v>
      </c>
      <c r="M10645">
        <f t="shared" si="177"/>
        <v>432</v>
      </c>
    </row>
    <row r="10646" spans="12:13">
      <c r="L10646">
        <v>11412</v>
      </c>
      <c r="M10646">
        <f t="shared" si="177"/>
        <v>412</v>
      </c>
    </row>
    <row r="10647" spans="12:13">
      <c r="L10647">
        <v>11444</v>
      </c>
      <c r="M10647">
        <f t="shared" si="177"/>
        <v>444</v>
      </c>
    </row>
    <row r="10648" spans="12:13">
      <c r="L10648">
        <v>11384</v>
      </c>
      <c r="M10648">
        <f t="shared" si="177"/>
        <v>384</v>
      </c>
    </row>
    <row r="10649" spans="12:13">
      <c r="L10649">
        <v>11452</v>
      </c>
      <c r="M10649">
        <f t="shared" si="177"/>
        <v>452</v>
      </c>
    </row>
    <row r="10650" spans="12:13">
      <c r="L10650">
        <v>11376</v>
      </c>
      <c r="M10650">
        <f t="shared" si="177"/>
        <v>376</v>
      </c>
    </row>
    <row r="10651" spans="12:13">
      <c r="L10651">
        <v>11472</v>
      </c>
      <c r="M10651">
        <f t="shared" si="177"/>
        <v>472</v>
      </c>
    </row>
    <row r="10652" spans="12:13">
      <c r="L10652">
        <v>11388</v>
      </c>
      <c r="M10652">
        <f t="shared" si="177"/>
        <v>388</v>
      </c>
    </row>
    <row r="10653" spans="12:13">
      <c r="L10653">
        <v>11436</v>
      </c>
      <c r="M10653">
        <f t="shared" si="177"/>
        <v>436</v>
      </c>
    </row>
    <row r="10654" spans="12:13">
      <c r="L10654">
        <v>11412</v>
      </c>
      <c r="M10654">
        <f t="shared" si="177"/>
        <v>412</v>
      </c>
    </row>
    <row r="10655" spans="12:13">
      <c r="L10655">
        <v>11444</v>
      </c>
      <c r="M10655">
        <f t="shared" si="177"/>
        <v>444</v>
      </c>
    </row>
    <row r="10656" spans="12:13">
      <c r="L10656">
        <v>11432</v>
      </c>
      <c r="M10656">
        <f t="shared" si="177"/>
        <v>432</v>
      </c>
    </row>
    <row r="10657" spans="12:13">
      <c r="L10657">
        <v>11460</v>
      </c>
      <c r="M10657">
        <f t="shared" si="177"/>
        <v>460</v>
      </c>
    </row>
    <row r="10658" spans="12:13">
      <c r="L10658">
        <v>11416</v>
      </c>
      <c r="M10658">
        <f t="shared" si="177"/>
        <v>416</v>
      </c>
    </row>
    <row r="10659" spans="12:13">
      <c r="L10659">
        <v>11480</v>
      </c>
      <c r="M10659">
        <f t="shared" si="177"/>
        <v>480</v>
      </c>
    </row>
    <row r="10660" spans="12:13">
      <c r="L10660">
        <v>11416</v>
      </c>
      <c r="M10660">
        <f t="shared" si="177"/>
        <v>416</v>
      </c>
    </row>
    <row r="10661" spans="12:13">
      <c r="L10661">
        <v>11480</v>
      </c>
      <c r="M10661">
        <f t="shared" si="177"/>
        <v>480</v>
      </c>
    </row>
    <row r="10662" spans="12:13">
      <c r="L10662">
        <v>11396</v>
      </c>
      <c r="M10662">
        <f t="shared" si="177"/>
        <v>396</v>
      </c>
    </row>
    <row r="10663" spans="12:13">
      <c r="L10663">
        <v>11460</v>
      </c>
      <c r="M10663">
        <f t="shared" si="177"/>
        <v>460</v>
      </c>
    </row>
    <row r="10664" spans="12:13">
      <c r="L10664">
        <v>11396</v>
      </c>
      <c r="M10664">
        <f t="shared" si="177"/>
        <v>396</v>
      </c>
    </row>
    <row r="10665" spans="12:13">
      <c r="L10665">
        <v>11468</v>
      </c>
      <c r="M10665">
        <f t="shared" si="177"/>
        <v>468</v>
      </c>
    </row>
    <row r="10666" spans="12:13">
      <c r="L10666">
        <v>11408</v>
      </c>
      <c r="M10666">
        <f t="shared" si="177"/>
        <v>408</v>
      </c>
    </row>
    <row r="10667" spans="12:13">
      <c r="L10667">
        <v>11480</v>
      </c>
      <c r="M10667">
        <f t="shared" si="177"/>
        <v>480</v>
      </c>
    </row>
    <row r="10668" spans="12:13">
      <c r="L10668">
        <v>11408</v>
      </c>
      <c r="M10668">
        <f t="shared" si="177"/>
        <v>408</v>
      </c>
    </row>
    <row r="10669" spans="12:13">
      <c r="L10669">
        <v>11460</v>
      </c>
      <c r="M10669">
        <f t="shared" si="177"/>
        <v>460</v>
      </c>
    </row>
    <row r="10670" spans="12:13">
      <c r="L10670">
        <v>11424</v>
      </c>
      <c r="M10670">
        <f t="shared" si="177"/>
        <v>424</v>
      </c>
    </row>
    <row r="10671" spans="12:13">
      <c r="L10671">
        <v>11464</v>
      </c>
      <c r="M10671">
        <f t="shared" si="177"/>
        <v>464</v>
      </c>
    </row>
    <row r="10672" spans="12:13">
      <c r="L10672">
        <v>11412</v>
      </c>
      <c r="M10672">
        <f t="shared" si="177"/>
        <v>412</v>
      </c>
    </row>
    <row r="10673" spans="12:13">
      <c r="L10673">
        <v>11440</v>
      </c>
      <c r="M10673">
        <f t="shared" si="177"/>
        <v>440</v>
      </c>
    </row>
    <row r="10674" spans="12:13">
      <c r="L10674">
        <v>11416</v>
      </c>
      <c r="M10674">
        <f t="shared" si="177"/>
        <v>416</v>
      </c>
    </row>
    <row r="10675" spans="12:13">
      <c r="L10675">
        <v>11456</v>
      </c>
      <c r="M10675">
        <f t="shared" si="177"/>
        <v>456</v>
      </c>
    </row>
    <row r="10676" spans="12:13">
      <c r="L10676">
        <v>11412</v>
      </c>
      <c r="M10676">
        <f t="shared" si="177"/>
        <v>412</v>
      </c>
    </row>
    <row r="10677" spans="12:13">
      <c r="L10677">
        <v>11428</v>
      </c>
      <c r="M10677">
        <f t="shared" si="177"/>
        <v>428</v>
      </c>
    </row>
    <row r="10678" spans="12:13">
      <c r="L10678">
        <v>11392</v>
      </c>
      <c r="M10678">
        <f t="shared" si="177"/>
        <v>392</v>
      </c>
    </row>
    <row r="10679" spans="12:13">
      <c r="L10679">
        <v>11404</v>
      </c>
      <c r="M10679">
        <f t="shared" si="177"/>
        <v>404</v>
      </c>
    </row>
    <row r="10680" spans="12:13">
      <c r="L10680">
        <v>11428</v>
      </c>
      <c r="M10680">
        <f t="shared" si="177"/>
        <v>428</v>
      </c>
    </row>
    <row r="10681" spans="12:13">
      <c r="L10681">
        <v>11444</v>
      </c>
      <c r="M10681">
        <f t="shared" si="177"/>
        <v>444</v>
      </c>
    </row>
    <row r="10682" spans="12:13">
      <c r="L10682">
        <v>11392</v>
      </c>
      <c r="M10682">
        <f t="shared" si="177"/>
        <v>392</v>
      </c>
    </row>
    <row r="10683" spans="12:13">
      <c r="L10683">
        <v>11436</v>
      </c>
      <c r="M10683">
        <f t="shared" ref="M10683:M10746" si="178">L10683-11000</f>
        <v>436</v>
      </c>
    </row>
    <row r="10684" spans="12:13">
      <c r="L10684">
        <v>11392</v>
      </c>
      <c r="M10684">
        <f t="shared" si="178"/>
        <v>392</v>
      </c>
    </row>
    <row r="10685" spans="12:13">
      <c r="L10685">
        <v>11428</v>
      </c>
      <c r="M10685">
        <f t="shared" si="178"/>
        <v>428</v>
      </c>
    </row>
    <row r="10686" spans="12:13">
      <c r="L10686">
        <v>11360</v>
      </c>
      <c r="M10686">
        <f t="shared" si="178"/>
        <v>360</v>
      </c>
    </row>
    <row r="10687" spans="12:13">
      <c r="L10687">
        <v>11416</v>
      </c>
      <c r="M10687">
        <f t="shared" si="178"/>
        <v>416</v>
      </c>
    </row>
    <row r="10688" spans="12:13">
      <c r="L10688">
        <v>11420</v>
      </c>
      <c r="M10688">
        <f t="shared" si="178"/>
        <v>420</v>
      </c>
    </row>
    <row r="10689" spans="12:13">
      <c r="L10689">
        <v>11436</v>
      </c>
      <c r="M10689">
        <f t="shared" si="178"/>
        <v>436</v>
      </c>
    </row>
    <row r="10690" spans="12:13">
      <c r="L10690">
        <v>11416</v>
      </c>
      <c r="M10690">
        <f t="shared" si="178"/>
        <v>416</v>
      </c>
    </row>
    <row r="10691" spans="12:13">
      <c r="L10691">
        <v>11464</v>
      </c>
      <c r="M10691">
        <f t="shared" si="178"/>
        <v>464</v>
      </c>
    </row>
    <row r="10692" spans="12:13">
      <c r="L10692">
        <v>11412</v>
      </c>
      <c r="M10692">
        <f t="shared" si="178"/>
        <v>412</v>
      </c>
    </row>
    <row r="10693" spans="12:13">
      <c r="L10693">
        <v>11448</v>
      </c>
      <c r="M10693">
        <f t="shared" si="178"/>
        <v>448</v>
      </c>
    </row>
    <row r="10694" spans="12:13">
      <c r="L10694">
        <v>11348</v>
      </c>
      <c r="M10694">
        <f t="shared" si="178"/>
        <v>348</v>
      </c>
    </row>
    <row r="10695" spans="12:13">
      <c r="L10695">
        <v>11428</v>
      </c>
      <c r="M10695">
        <f t="shared" si="178"/>
        <v>428</v>
      </c>
    </row>
    <row r="10696" spans="12:13">
      <c r="L10696">
        <v>11352</v>
      </c>
      <c r="M10696">
        <f t="shared" si="178"/>
        <v>352</v>
      </c>
    </row>
    <row r="10697" spans="12:13">
      <c r="L10697">
        <v>11420</v>
      </c>
      <c r="M10697">
        <f t="shared" si="178"/>
        <v>420</v>
      </c>
    </row>
    <row r="10698" spans="12:13">
      <c r="L10698">
        <v>11388</v>
      </c>
      <c r="M10698">
        <f t="shared" si="178"/>
        <v>388</v>
      </c>
    </row>
    <row r="10699" spans="12:13">
      <c r="L10699">
        <v>11432</v>
      </c>
      <c r="M10699">
        <f t="shared" si="178"/>
        <v>432</v>
      </c>
    </row>
    <row r="10700" spans="12:13">
      <c r="L10700">
        <v>11380</v>
      </c>
      <c r="M10700">
        <f t="shared" si="178"/>
        <v>380</v>
      </c>
    </row>
    <row r="10701" spans="12:13">
      <c r="L10701">
        <v>11444</v>
      </c>
      <c r="M10701">
        <f t="shared" si="178"/>
        <v>444</v>
      </c>
    </row>
    <row r="10702" spans="12:13">
      <c r="L10702">
        <v>11376</v>
      </c>
      <c r="M10702">
        <f t="shared" si="178"/>
        <v>376</v>
      </c>
    </row>
    <row r="10703" spans="12:13">
      <c r="L10703">
        <v>11444</v>
      </c>
      <c r="M10703">
        <f t="shared" si="178"/>
        <v>444</v>
      </c>
    </row>
    <row r="10704" spans="12:13">
      <c r="L10704">
        <v>11424</v>
      </c>
      <c r="M10704">
        <f t="shared" si="178"/>
        <v>424</v>
      </c>
    </row>
    <row r="10705" spans="12:13">
      <c r="L10705">
        <v>11424</v>
      </c>
      <c r="M10705">
        <f t="shared" si="178"/>
        <v>424</v>
      </c>
    </row>
    <row r="10706" spans="12:13">
      <c r="L10706">
        <v>11324</v>
      </c>
      <c r="M10706">
        <f t="shared" si="178"/>
        <v>324</v>
      </c>
    </row>
    <row r="10707" spans="12:13">
      <c r="L10707">
        <v>11388</v>
      </c>
      <c r="M10707">
        <f t="shared" si="178"/>
        <v>388</v>
      </c>
    </row>
    <row r="10708" spans="12:13">
      <c r="L10708">
        <v>11312</v>
      </c>
      <c r="M10708">
        <f t="shared" si="178"/>
        <v>312</v>
      </c>
    </row>
    <row r="10709" spans="12:13">
      <c r="L10709">
        <v>11420</v>
      </c>
      <c r="M10709">
        <f t="shared" si="178"/>
        <v>420</v>
      </c>
    </row>
    <row r="10710" spans="12:13">
      <c r="L10710">
        <v>11356</v>
      </c>
      <c r="M10710">
        <f t="shared" si="178"/>
        <v>356</v>
      </c>
    </row>
    <row r="10711" spans="12:13">
      <c r="L10711">
        <v>11460</v>
      </c>
      <c r="M10711">
        <f t="shared" si="178"/>
        <v>460</v>
      </c>
    </row>
    <row r="10712" spans="12:13">
      <c r="L10712">
        <v>11412</v>
      </c>
      <c r="M10712">
        <f t="shared" si="178"/>
        <v>412</v>
      </c>
    </row>
    <row r="10713" spans="12:13">
      <c r="L10713">
        <v>11436</v>
      </c>
      <c r="M10713">
        <f t="shared" si="178"/>
        <v>436</v>
      </c>
    </row>
    <row r="10714" spans="12:13">
      <c r="L10714">
        <v>11444</v>
      </c>
      <c r="M10714">
        <f t="shared" si="178"/>
        <v>444</v>
      </c>
    </row>
    <row r="10715" spans="12:13">
      <c r="L10715">
        <v>11508</v>
      </c>
      <c r="M10715">
        <f t="shared" si="178"/>
        <v>508</v>
      </c>
    </row>
    <row r="10716" spans="12:13">
      <c r="L10716">
        <v>11424</v>
      </c>
      <c r="M10716">
        <f t="shared" si="178"/>
        <v>424</v>
      </c>
    </row>
    <row r="10717" spans="12:13">
      <c r="L10717">
        <v>11532</v>
      </c>
      <c r="M10717">
        <f t="shared" si="178"/>
        <v>532</v>
      </c>
    </row>
    <row r="10718" spans="12:13">
      <c r="L10718">
        <v>11428</v>
      </c>
      <c r="M10718">
        <f t="shared" si="178"/>
        <v>428</v>
      </c>
    </row>
    <row r="10719" spans="12:13">
      <c r="L10719">
        <v>11440</v>
      </c>
      <c r="M10719">
        <f t="shared" si="178"/>
        <v>440</v>
      </c>
    </row>
    <row r="10720" spans="12:13">
      <c r="L10720">
        <v>11332</v>
      </c>
      <c r="M10720">
        <f t="shared" si="178"/>
        <v>332</v>
      </c>
    </row>
    <row r="10721" spans="12:13">
      <c r="L10721">
        <v>11380</v>
      </c>
      <c r="M10721">
        <f t="shared" si="178"/>
        <v>380</v>
      </c>
    </row>
    <row r="10722" spans="12:13">
      <c r="L10722">
        <v>11288</v>
      </c>
      <c r="M10722">
        <f t="shared" si="178"/>
        <v>288</v>
      </c>
    </row>
    <row r="10723" spans="12:13">
      <c r="L10723">
        <v>11404</v>
      </c>
      <c r="M10723">
        <f t="shared" si="178"/>
        <v>404</v>
      </c>
    </row>
    <row r="10724" spans="12:13">
      <c r="L10724">
        <v>11392</v>
      </c>
      <c r="M10724">
        <f t="shared" si="178"/>
        <v>392</v>
      </c>
    </row>
    <row r="10725" spans="12:13">
      <c r="L10725">
        <v>11424</v>
      </c>
      <c r="M10725">
        <f t="shared" si="178"/>
        <v>424</v>
      </c>
    </row>
    <row r="10726" spans="12:13">
      <c r="L10726">
        <v>11424</v>
      </c>
      <c r="M10726">
        <f t="shared" si="178"/>
        <v>424</v>
      </c>
    </row>
    <row r="10727" spans="12:13">
      <c r="L10727">
        <v>11492</v>
      </c>
      <c r="M10727">
        <f t="shared" si="178"/>
        <v>492</v>
      </c>
    </row>
    <row r="10728" spans="12:13">
      <c r="L10728">
        <v>11436</v>
      </c>
      <c r="M10728">
        <f t="shared" si="178"/>
        <v>436</v>
      </c>
    </row>
    <row r="10729" spans="12:13">
      <c r="L10729">
        <v>11448</v>
      </c>
      <c r="M10729">
        <f t="shared" si="178"/>
        <v>448</v>
      </c>
    </row>
    <row r="10730" spans="12:13">
      <c r="L10730">
        <v>11356</v>
      </c>
      <c r="M10730">
        <f t="shared" si="178"/>
        <v>356</v>
      </c>
    </row>
    <row r="10731" spans="12:13">
      <c r="L10731">
        <v>11420</v>
      </c>
      <c r="M10731">
        <f t="shared" si="178"/>
        <v>420</v>
      </c>
    </row>
    <row r="10732" spans="12:13">
      <c r="L10732">
        <v>11312</v>
      </c>
      <c r="M10732">
        <f t="shared" si="178"/>
        <v>312</v>
      </c>
    </row>
    <row r="10733" spans="12:13">
      <c r="L10733">
        <v>11408</v>
      </c>
      <c r="M10733">
        <f t="shared" si="178"/>
        <v>408</v>
      </c>
    </row>
    <row r="10734" spans="12:13">
      <c r="L10734">
        <v>11340</v>
      </c>
      <c r="M10734">
        <f t="shared" si="178"/>
        <v>340</v>
      </c>
    </row>
    <row r="10735" spans="12:13">
      <c r="L10735">
        <v>11420</v>
      </c>
      <c r="M10735">
        <f t="shared" si="178"/>
        <v>420</v>
      </c>
    </row>
    <row r="10736" spans="12:13">
      <c r="L10736">
        <v>11396</v>
      </c>
      <c r="M10736">
        <f t="shared" si="178"/>
        <v>396</v>
      </c>
    </row>
    <row r="10737" spans="12:13">
      <c r="L10737">
        <v>11480</v>
      </c>
      <c r="M10737">
        <f t="shared" si="178"/>
        <v>480</v>
      </c>
    </row>
    <row r="10738" spans="12:13">
      <c r="L10738">
        <v>11428</v>
      </c>
      <c r="M10738">
        <f t="shared" si="178"/>
        <v>428</v>
      </c>
    </row>
    <row r="10739" spans="12:13">
      <c r="L10739">
        <v>11452</v>
      </c>
      <c r="M10739">
        <f t="shared" si="178"/>
        <v>452</v>
      </c>
    </row>
    <row r="10740" spans="12:13">
      <c r="L10740">
        <v>11356</v>
      </c>
      <c r="M10740">
        <f t="shared" si="178"/>
        <v>356</v>
      </c>
    </row>
    <row r="10741" spans="12:13">
      <c r="L10741">
        <v>11440</v>
      </c>
      <c r="M10741">
        <f t="shared" si="178"/>
        <v>440</v>
      </c>
    </row>
    <row r="10742" spans="12:13">
      <c r="L10742">
        <v>11368</v>
      </c>
      <c r="M10742">
        <f t="shared" si="178"/>
        <v>368</v>
      </c>
    </row>
    <row r="10743" spans="12:13">
      <c r="L10743">
        <v>11432</v>
      </c>
      <c r="M10743">
        <f t="shared" si="178"/>
        <v>432</v>
      </c>
    </row>
    <row r="10744" spans="12:13">
      <c r="L10744">
        <v>11328</v>
      </c>
      <c r="M10744">
        <f t="shared" si="178"/>
        <v>328</v>
      </c>
    </row>
    <row r="10745" spans="12:13">
      <c r="L10745">
        <v>11408</v>
      </c>
      <c r="M10745">
        <f t="shared" si="178"/>
        <v>408</v>
      </c>
    </row>
    <row r="10746" spans="12:13">
      <c r="L10746">
        <v>11424</v>
      </c>
      <c r="M10746">
        <f t="shared" si="178"/>
        <v>424</v>
      </c>
    </row>
    <row r="10747" spans="12:13">
      <c r="L10747">
        <v>11448</v>
      </c>
      <c r="M10747">
        <f t="shared" ref="M10747:M10810" si="179">L10747-11000</f>
        <v>448</v>
      </c>
    </row>
    <row r="10748" spans="12:13">
      <c r="L10748">
        <v>11444</v>
      </c>
      <c r="M10748">
        <f t="shared" si="179"/>
        <v>444</v>
      </c>
    </row>
    <row r="10749" spans="12:13">
      <c r="L10749">
        <v>11448</v>
      </c>
      <c r="M10749">
        <f t="shared" si="179"/>
        <v>448</v>
      </c>
    </row>
    <row r="10750" spans="12:13">
      <c r="L10750">
        <v>11388</v>
      </c>
      <c r="M10750">
        <f t="shared" si="179"/>
        <v>388</v>
      </c>
    </row>
    <row r="10751" spans="12:13">
      <c r="L10751">
        <v>11436</v>
      </c>
      <c r="M10751">
        <f t="shared" si="179"/>
        <v>436</v>
      </c>
    </row>
    <row r="10752" spans="12:13">
      <c r="L10752">
        <v>11348</v>
      </c>
      <c r="M10752">
        <f t="shared" si="179"/>
        <v>348</v>
      </c>
    </row>
    <row r="10753" spans="12:13">
      <c r="L10753">
        <v>11420</v>
      </c>
      <c r="M10753">
        <f t="shared" si="179"/>
        <v>420</v>
      </c>
    </row>
    <row r="10754" spans="12:13">
      <c r="L10754">
        <v>11404</v>
      </c>
      <c r="M10754">
        <f t="shared" si="179"/>
        <v>404</v>
      </c>
    </row>
    <row r="10755" spans="12:13">
      <c r="L10755">
        <v>11468</v>
      </c>
      <c r="M10755">
        <f t="shared" si="179"/>
        <v>468</v>
      </c>
    </row>
    <row r="10756" spans="12:13">
      <c r="L10756">
        <v>11400</v>
      </c>
      <c r="M10756">
        <f t="shared" si="179"/>
        <v>400</v>
      </c>
    </row>
    <row r="10757" spans="12:13">
      <c r="L10757">
        <v>11440</v>
      </c>
      <c r="M10757">
        <f t="shared" si="179"/>
        <v>440</v>
      </c>
    </row>
    <row r="10758" spans="12:13">
      <c r="L10758">
        <v>11404</v>
      </c>
      <c r="M10758">
        <f t="shared" si="179"/>
        <v>404</v>
      </c>
    </row>
    <row r="10759" spans="12:13">
      <c r="L10759">
        <v>11436</v>
      </c>
      <c r="M10759">
        <f t="shared" si="179"/>
        <v>436</v>
      </c>
    </row>
    <row r="10760" spans="12:13">
      <c r="L10760">
        <v>11416</v>
      </c>
      <c r="M10760">
        <f t="shared" si="179"/>
        <v>416</v>
      </c>
    </row>
    <row r="10761" spans="12:13">
      <c r="L10761">
        <v>11432</v>
      </c>
      <c r="M10761">
        <f t="shared" si="179"/>
        <v>432</v>
      </c>
    </row>
    <row r="10762" spans="12:13">
      <c r="L10762">
        <v>11352</v>
      </c>
      <c r="M10762">
        <f t="shared" si="179"/>
        <v>352</v>
      </c>
    </row>
    <row r="10763" spans="12:13">
      <c r="L10763">
        <v>11420</v>
      </c>
      <c r="M10763">
        <f t="shared" si="179"/>
        <v>420</v>
      </c>
    </row>
    <row r="10764" spans="12:13">
      <c r="L10764">
        <v>11372</v>
      </c>
      <c r="M10764">
        <f t="shared" si="179"/>
        <v>372</v>
      </c>
    </row>
    <row r="10765" spans="12:13">
      <c r="L10765">
        <v>11452</v>
      </c>
      <c r="M10765">
        <f t="shared" si="179"/>
        <v>452</v>
      </c>
    </row>
    <row r="10766" spans="12:13">
      <c r="L10766">
        <v>11392</v>
      </c>
      <c r="M10766">
        <f t="shared" si="179"/>
        <v>392</v>
      </c>
    </row>
    <row r="10767" spans="12:13">
      <c r="L10767">
        <v>11448</v>
      </c>
      <c r="M10767">
        <f t="shared" si="179"/>
        <v>448</v>
      </c>
    </row>
    <row r="10768" spans="12:13">
      <c r="L10768">
        <v>11448</v>
      </c>
      <c r="M10768">
        <f t="shared" si="179"/>
        <v>448</v>
      </c>
    </row>
    <row r="10769" spans="12:13">
      <c r="L10769">
        <v>11460</v>
      </c>
      <c r="M10769">
        <f t="shared" si="179"/>
        <v>460</v>
      </c>
    </row>
    <row r="10770" spans="12:13">
      <c r="L10770">
        <v>11392</v>
      </c>
      <c r="M10770">
        <f t="shared" si="179"/>
        <v>392</v>
      </c>
    </row>
    <row r="10771" spans="12:13">
      <c r="L10771">
        <v>11440</v>
      </c>
      <c r="M10771">
        <f t="shared" si="179"/>
        <v>440</v>
      </c>
    </row>
    <row r="10772" spans="12:13">
      <c r="L10772">
        <v>11400</v>
      </c>
      <c r="M10772">
        <f t="shared" si="179"/>
        <v>400</v>
      </c>
    </row>
    <row r="10773" spans="12:13">
      <c r="L10773">
        <v>11452</v>
      </c>
      <c r="M10773">
        <f t="shared" si="179"/>
        <v>452</v>
      </c>
    </row>
    <row r="10774" spans="12:13">
      <c r="L10774">
        <v>11352</v>
      </c>
      <c r="M10774">
        <f t="shared" si="179"/>
        <v>352</v>
      </c>
    </row>
    <row r="10775" spans="12:13">
      <c r="L10775">
        <v>11416</v>
      </c>
      <c r="M10775">
        <f t="shared" si="179"/>
        <v>416</v>
      </c>
    </row>
    <row r="10776" spans="12:13">
      <c r="L10776">
        <v>11376</v>
      </c>
      <c r="M10776">
        <f t="shared" si="179"/>
        <v>376</v>
      </c>
    </row>
    <row r="10777" spans="12:13">
      <c r="L10777">
        <v>11448</v>
      </c>
      <c r="M10777">
        <f t="shared" si="179"/>
        <v>448</v>
      </c>
    </row>
    <row r="10778" spans="12:13">
      <c r="L10778">
        <v>11432</v>
      </c>
      <c r="M10778">
        <f t="shared" si="179"/>
        <v>432</v>
      </c>
    </row>
    <row r="10779" spans="12:13">
      <c r="L10779">
        <v>11452</v>
      </c>
      <c r="M10779">
        <f t="shared" si="179"/>
        <v>452</v>
      </c>
    </row>
    <row r="10780" spans="12:13">
      <c r="L10780">
        <v>11396</v>
      </c>
      <c r="M10780">
        <f t="shared" si="179"/>
        <v>396</v>
      </c>
    </row>
    <row r="10781" spans="12:13">
      <c r="L10781">
        <v>11456</v>
      </c>
      <c r="M10781">
        <f t="shared" si="179"/>
        <v>456</v>
      </c>
    </row>
    <row r="10782" spans="12:13">
      <c r="L10782">
        <v>11404</v>
      </c>
      <c r="M10782">
        <f t="shared" si="179"/>
        <v>404</v>
      </c>
    </row>
    <row r="10783" spans="12:13">
      <c r="L10783">
        <v>11440</v>
      </c>
      <c r="M10783">
        <f t="shared" si="179"/>
        <v>440</v>
      </c>
    </row>
    <row r="10784" spans="12:13">
      <c r="L10784">
        <v>11388</v>
      </c>
      <c r="M10784">
        <f t="shared" si="179"/>
        <v>388</v>
      </c>
    </row>
    <row r="10785" spans="12:13">
      <c r="L10785">
        <v>11476</v>
      </c>
      <c r="M10785">
        <f t="shared" si="179"/>
        <v>476</v>
      </c>
    </row>
    <row r="10786" spans="12:13">
      <c r="L10786">
        <v>11404</v>
      </c>
      <c r="M10786">
        <f t="shared" si="179"/>
        <v>404</v>
      </c>
    </row>
    <row r="10787" spans="12:13">
      <c r="L10787">
        <v>11448</v>
      </c>
      <c r="M10787">
        <f t="shared" si="179"/>
        <v>448</v>
      </c>
    </row>
    <row r="10788" spans="12:13">
      <c r="L10788">
        <v>11356</v>
      </c>
      <c r="M10788">
        <f t="shared" si="179"/>
        <v>356</v>
      </c>
    </row>
    <row r="10789" spans="12:13">
      <c r="L10789">
        <v>11436</v>
      </c>
      <c r="M10789">
        <f t="shared" si="179"/>
        <v>436</v>
      </c>
    </row>
    <row r="10790" spans="12:13">
      <c r="L10790">
        <v>11404</v>
      </c>
      <c r="M10790">
        <f t="shared" si="179"/>
        <v>404</v>
      </c>
    </row>
    <row r="10791" spans="12:13">
      <c r="L10791">
        <v>11432</v>
      </c>
      <c r="M10791">
        <f t="shared" si="179"/>
        <v>432</v>
      </c>
    </row>
    <row r="10792" spans="12:13">
      <c r="L10792">
        <v>11376</v>
      </c>
      <c r="M10792">
        <f t="shared" si="179"/>
        <v>376</v>
      </c>
    </row>
    <row r="10793" spans="12:13">
      <c r="L10793">
        <v>11440</v>
      </c>
      <c r="M10793">
        <f t="shared" si="179"/>
        <v>440</v>
      </c>
    </row>
    <row r="10794" spans="12:13">
      <c r="L10794">
        <v>11348</v>
      </c>
      <c r="M10794">
        <f t="shared" si="179"/>
        <v>348</v>
      </c>
    </row>
    <row r="10795" spans="12:13">
      <c r="L10795">
        <v>11452</v>
      </c>
      <c r="M10795">
        <f t="shared" si="179"/>
        <v>452</v>
      </c>
    </row>
    <row r="10796" spans="12:13">
      <c r="L10796">
        <v>11400</v>
      </c>
      <c r="M10796">
        <f t="shared" si="179"/>
        <v>400</v>
      </c>
    </row>
    <row r="10797" spans="12:13">
      <c r="L10797">
        <v>11444</v>
      </c>
      <c r="M10797">
        <f t="shared" si="179"/>
        <v>444</v>
      </c>
    </row>
    <row r="10798" spans="12:13">
      <c r="L10798">
        <v>11412</v>
      </c>
      <c r="M10798">
        <f t="shared" si="179"/>
        <v>412</v>
      </c>
    </row>
    <row r="10799" spans="12:13">
      <c r="L10799">
        <v>11484</v>
      </c>
      <c r="M10799">
        <f t="shared" si="179"/>
        <v>484</v>
      </c>
    </row>
    <row r="10800" spans="12:13">
      <c r="L10800">
        <v>11400</v>
      </c>
      <c r="M10800">
        <f t="shared" si="179"/>
        <v>400</v>
      </c>
    </row>
    <row r="10801" spans="12:13">
      <c r="L10801">
        <v>11448</v>
      </c>
      <c r="M10801">
        <f t="shared" si="179"/>
        <v>448</v>
      </c>
    </row>
    <row r="10802" spans="12:13">
      <c r="L10802">
        <v>11352</v>
      </c>
      <c r="M10802">
        <f t="shared" si="179"/>
        <v>352</v>
      </c>
    </row>
    <row r="10803" spans="12:13">
      <c r="L10803">
        <v>11448</v>
      </c>
      <c r="M10803">
        <f t="shared" si="179"/>
        <v>448</v>
      </c>
    </row>
    <row r="10804" spans="12:13">
      <c r="L10804">
        <v>11372</v>
      </c>
      <c r="M10804">
        <f t="shared" si="179"/>
        <v>372</v>
      </c>
    </row>
    <row r="10805" spans="12:13">
      <c r="L10805">
        <v>11424</v>
      </c>
      <c r="M10805">
        <f t="shared" si="179"/>
        <v>424</v>
      </c>
    </row>
    <row r="10806" spans="12:13">
      <c r="L10806">
        <v>11388</v>
      </c>
      <c r="M10806">
        <f t="shared" si="179"/>
        <v>388</v>
      </c>
    </row>
    <row r="10807" spans="12:13">
      <c r="L10807">
        <v>11432</v>
      </c>
      <c r="M10807">
        <f t="shared" si="179"/>
        <v>432</v>
      </c>
    </row>
    <row r="10808" spans="12:13">
      <c r="L10808">
        <v>11388</v>
      </c>
      <c r="M10808">
        <f t="shared" si="179"/>
        <v>388</v>
      </c>
    </row>
    <row r="10809" spans="12:13">
      <c r="L10809">
        <v>11412</v>
      </c>
      <c r="M10809">
        <f t="shared" si="179"/>
        <v>412</v>
      </c>
    </row>
    <row r="10810" spans="12:13">
      <c r="L10810">
        <v>11360</v>
      </c>
      <c r="M10810">
        <f t="shared" si="179"/>
        <v>360</v>
      </c>
    </row>
    <row r="10811" spans="12:13">
      <c r="L10811">
        <v>11440</v>
      </c>
      <c r="M10811">
        <f t="shared" ref="M10811:M10874" si="180">L10811-11000</f>
        <v>440</v>
      </c>
    </row>
    <row r="10812" spans="12:13">
      <c r="L10812">
        <v>11408</v>
      </c>
      <c r="M10812">
        <f t="shared" si="180"/>
        <v>408</v>
      </c>
    </row>
    <row r="10813" spans="12:13">
      <c r="L10813">
        <v>11416</v>
      </c>
      <c r="M10813">
        <f t="shared" si="180"/>
        <v>416</v>
      </c>
    </row>
    <row r="10814" spans="12:13">
      <c r="L10814">
        <v>11372</v>
      </c>
      <c r="M10814">
        <f t="shared" si="180"/>
        <v>372</v>
      </c>
    </row>
    <row r="10815" spans="12:13">
      <c r="L10815">
        <v>11444</v>
      </c>
      <c r="M10815">
        <f t="shared" si="180"/>
        <v>444</v>
      </c>
    </row>
    <row r="10816" spans="12:13">
      <c r="L10816">
        <v>11364</v>
      </c>
      <c r="M10816">
        <f t="shared" si="180"/>
        <v>364</v>
      </c>
    </row>
    <row r="10817" spans="12:13">
      <c r="L10817">
        <v>11432</v>
      </c>
      <c r="M10817">
        <f t="shared" si="180"/>
        <v>432</v>
      </c>
    </row>
    <row r="10818" spans="12:13">
      <c r="L10818">
        <v>11372</v>
      </c>
      <c r="M10818">
        <f t="shared" si="180"/>
        <v>372</v>
      </c>
    </row>
    <row r="10819" spans="12:13">
      <c r="L10819">
        <v>11432</v>
      </c>
      <c r="M10819">
        <f t="shared" si="180"/>
        <v>432</v>
      </c>
    </row>
    <row r="10820" spans="12:13">
      <c r="L10820">
        <v>11412</v>
      </c>
      <c r="M10820">
        <f t="shared" si="180"/>
        <v>412</v>
      </c>
    </row>
    <row r="10821" spans="12:13">
      <c r="L10821">
        <v>11400</v>
      </c>
      <c r="M10821">
        <f t="shared" si="180"/>
        <v>400</v>
      </c>
    </row>
    <row r="10822" spans="12:13">
      <c r="L10822">
        <v>11392</v>
      </c>
      <c r="M10822">
        <f t="shared" si="180"/>
        <v>392</v>
      </c>
    </row>
    <row r="10823" spans="12:13">
      <c r="L10823">
        <v>11476</v>
      </c>
      <c r="M10823">
        <f t="shared" si="180"/>
        <v>476</v>
      </c>
    </row>
    <row r="10824" spans="12:13">
      <c r="L10824">
        <v>11372</v>
      </c>
      <c r="M10824">
        <f t="shared" si="180"/>
        <v>372</v>
      </c>
    </row>
    <row r="10825" spans="12:13">
      <c r="L10825">
        <v>11420</v>
      </c>
      <c r="M10825">
        <f t="shared" si="180"/>
        <v>420</v>
      </c>
    </row>
    <row r="10826" spans="12:13">
      <c r="L10826">
        <v>11372</v>
      </c>
      <c r="M10826">
        <f t="shared" si="180"/>
        <v>372</v>
      </c>
    </row>
    <row r="10827" spans="12:13">
      <c r="L10827">
        <v>11416</v>
      </c>
      <c r="M10827">
        <f t="shared" si="180"/>
        <v>416</v>
      </c>
    </row>
    <row r="10828" spans="12:13">
      <c r="L10828">
        <v>11408</v>
      </c>
      <c r="M10828">
        <f t="shared" si="180"/>
        <v>408</v>
      </c>
    </row>
    <row r="10829" spans="12:13">
      <c r="L10829">
        <v>11416</v>
      </c>
      <c r="M10829">
        <f t="shared" si="180"/>
        <v>416</v>
      </c>
    </row>
    <row r="10830" spans="12:13">
      <c r="L10830">
        <v>11372</v>
      </c>
      <c r="M10830">
        <f t="shared" si="180"/>
        <v>372</v>
      </c>
    </row>
    <row r="10831" spans="12:13">
      <c r="L10831">
        <v>11428</v>
      </c>
      <c r="M10831">
        <f t="shared" si="180"/>
        <v>428</v>
      </c>
    </row>
    <row r="10832" spans="12:13">
      <c r="L10832">
        <v>11360</v>
      </c>
      <c r="M10832">
        <f t="shared" si="180"/>
        <v>360</v>
      </c>
    </row>
    <row r="10833" spans="12:13">
      <c r="L10833">
        <v>11440</v>
      </c>
      <c r="M10833">
        <f t="shared" si="180"/>
        <v>440</v>
      </c>
    </row>
    <row r="10834" spans="12:13">
      <c r="L10834">
        <v>11356</v>
      </c>
      <c r="M10834">
        <f t="shared" si="180"/>
        <v>356</v>
      </c>
    </row>
    <row r="10835" spans="12:13">
      <c r="L10835">
        <v>11460</v>
      </c>
      <c r="M10835">
        <f t="shared" si="180"/>
        <v>460</v>
      </c>
    </row>
    <row r="10836" spans="12:13">
      <c r="L10836">
        <v>11380</v>
      </c>
      <c r="M10836">
        <f t="shared" si="180"/>
        <v>380</v>
      </c>
    </row>
    <row r="10837" spans="12:13">
      <c r="L10837">
        <v>11456</v>
      </c>
      <c r="M10837">
        <f t="shared" si="180"/>
        <v>456</v>
      </c>
    </row>
    <row r="10838" spans="12:13">
      <c r="L10838">
        <v>11408</v>
      </c>
      <c r="M10838">
        <f t="shared" si="180"/>
        <v>408</v>
      </c>
    </row>
    <row r="10839" spans="12:13">
      <c r="L10839">
        <v>11456</v>
      </c>
      <c r="M10839">
        <f t="shared" si="180"/>
        <v>456</v>
      </c>
    </row>
    <row r="10840" spans="12:13">
      <c r="L10840">
        <v>11388</v>
      </c>
      <c r="M10840">
        <f t="shared" si="180"/>
        <v>388</v>
      </c>
    </row>
    <row r="10841" spans="12:13">
      <c r="L10841">
        <v>11392</v>
      </c>
      <c r="M10841">
        <f t="shared" si="180"/>
        <v>392</v>
      </c>
    </row>
    <row r="10842" spans="12:13">
      <c r="L10842">
        <v>11388</v>
      </c>
      <c r="M10842">
        <f t="shared" si="180"/>
        <v>388</v>
      </c>
    </row>
    <row r="10843" spans="12:13">
      <c r="L10843">
        <v>11452</v>
      </c>
      <c r="M10843">
        <f t="shared" si="180"/>
        <v>452</v>
      </c>
    </row>
    <row r="10844" spans="12:13">
      <c r="L10844">
        <v>11364</v>
      </c>
      <c r="M10844">
        <f t="shared" si="180"/>
        <v>364</v>
      </c>
    </row>
    <row r="10845" spans="12:13">
      <c r="L10845">
        <v>11428</v>
      </c>
      <c r="M10845">
        <f t="shared" si="180"/>
        <v>428</v>
      </c>
    </row>
    <row r="10846" spans="12:13">
      <c r="L10846">
        <v>11376</v>
      </c>
      <c r="M10846">
        <f t="shared" si="180"/>
        <v>376</v>
      </c>
    </row>
    <row r="10847" spans="12:13">
      <c r="L10847">
        <v>11460</v>
      </c>
      <c r="M10847">
        <f t="shared" si="180"/>
        <v>460</v>
      </c>
    </row>
    <row r="10848" spans="12:13">
      <c r="L10848">
        <v>11404</v>
      </c>
      <c r="M10848">
        <f t="shared" si="180"/>
        <v>404</v>
      </c>
    </row>
    <row r="10849" spans="12:13">
      <c r="L10849">
        <v>11432</v>
      </c>
      <c r="M10849">
        <f t="shared" si="180"/>
        <v>432</v>
      </c>
    </row>
    <row r="10850" spans="12:13">
      <c r="L10850">
        <v>11400</v>
      </c>
      <c r="M10850">
        <f t="shared" si="180"/>
        <v>400</v>
      </c>
    </row>
    <row r="10851" spans="12:13">
      <c r="L10851">
        <v>11436</v>
      </c>
      <c r="M10851">
        <f t="shared" si="180"/>
        <v>436</v>
      </c>
    </row>
    <row r="10852" spans="12:13">
      <c r="L10852">
        <v>11392</v>
      </c>
      <c r="M10852">
        <f t="shared" si="180"/>
        <v>392</v>
      </c>
    </row>
    <row r="10853" spans="12:13">
      <c r="L10853">
        <v>11420</v>
      </c>
      <c r="M10853">
        <f t="shared" si="180"/>
        <v>420</v>
      </c>
    </row>
    <row r="10854" spans="12:13">
      <c r="L10854">
        <v>11376</v>
      </c>
      <c r="M10854">
        <f t="shared" si="180"/>
        <v>376</v>
      </c>
    </row>
    <row r="10855" spans="12:13">
      <c r="L10855">
        <v>11440</v>
      </c>
      <c r="M10855">
        <f t="shared" si="180"/>
        <v>440</v>
      </c>
    </row>
    <row r="10856" spans="12:13">
      <c r="L10856">
        <v>11384</v>
      </c>
      <c r="M10856">
        <f t="shared" si="180"/>
        <v>384</v>
      </c>
    </row>
    <row r="10857" spans="12:13">
      <c r="L10857">
        <v>11464</v>
      </c>
      <c r="M10857">
        <f t="shared" si="180"/>
        <v>464</v>
      </c>
    </row>
    <row r="10858" spans="12:13">
      <c r="L10858">
        <v>11380</v>
      </c>
      <c r="M10858">
        <f t="shared" si="180"/>
        <v>380</v>
      </c>
    </row>
    <row r="10859" spans="12:13">
      <c r="L10859">
        <v>11424</v>
      </c>
      <c r="M10859">
        <f t="shared" si="180"/>
        <v>424</v>
      </c>
    </row>
    <row r="10860" spans="12:13">
      <c r="L10860">
        <v>11392</v>
      </c>
      <c r="M10860">
        <f t="shared" si="180"/>
        <v>392</v>
      </c>
    </row>
    <row r="10861" spans="12:13">
      <c r="L10861">
        <v>11424</v>
      </c>
      <c r="M10861">
        <f t="shared" si="180"/>
        <v>424</v>
      </c>
    </row>
    <row r="10862" spans="12:13">
      <c r="L10862">
        <v>11360</v>
      </c>
      <c r="M10862">
        <f t="shared" si="180"/>
        <v>360</v>
      </c>
    </row>
    <row r="10863" spans="12:13">
      <c r="L10863">
        <v>11432</v>
      </c>
      <c r="M10863">
        <f t="shared" si="180"/>
        <v>432</v>
      </c>
    </row>
    <row r="10864" spans="12:13">
      <c r="L10864">
        <v>11364</v>
      </c>
      <c r="M10864">
        <f t="shared" si="180"/>
        <v>364</v>
      </c>
    </row>
    <row r="10865" spans="12:13">
      <c r="L10865">
        <v>11460</v>
      </c>
      <c r="M10865">
        <f t="shared" si="180"/>
        <v>460</v>
      </c>
    </row>
    <row r="10866" spans="12:13">
      <c r="L10866">
        <v>11384</v>
      </c>
      <c r="M10866">
        <f t="shared" si="180"/>
        <v>384</v>
      </c>
    </row>
    <row r="10867" spans="12:13">
      <c r="L10867">
        <v>11456</v>
      </c>
      <c r="M10867">
        <f t="shared" si="180"/>
        <v>456</v>
      </c>
    </row>
    <row r="10868" spans="12:13">
      <c r="L10868">
        <v>11356</v>
      </c>
      <c r="M10868">
        <f t="shared" si="180"/>
        <v>356</v>
      </c>
    </row>
    <row r="10869" spans="12:13">
      <c r="L10869">
        <v>11460</v>
      </c>
      <c r="M10869">
        <f t="shared" si="180"/>
        <v>460</v>
      </c>
    </row>
    <row r="10870" spans="12:13">
      <c r="L10870">
        <v>11352</v>
      </c>
      <c r="M10870">
        <f t="shared" si="180"/>
        <v>352</v>
      </c>
    </row>
    <row r="10871" spans="12:13">
      <c r="L10871">
        <v>11436</v>
      </c>
      <c r="M10871">
        <f t="shared" si="180"/>
        <v>436</v>
      </c>
    </row>
    <row r="10872" spans="12:13">
      <c r="L10872">
        <v>11372</v>
      </c>
      <c r="M10872">
        <f t="shared" si="180"/>
        <v>372</v>
      </c>
    </row>
    <row r="10873" spans="12:13">
      <c r="L10873">
        <v>11436</v>
      </c>
      <c r="M10873">
        <f t="shared" si="180"/>
        <v>436</v>
      </c>
    </row>
    <row r="10874" spans="12:13">
      <c r="L10874">
        <v>11376</v>
      </c>
      <c r="M10874">
        <f t="shared" si="180"/>
        <v>376</v>
      </c>
    </row>
    <row r="10875" spans="12:13">
      <c r="L10875">
        <v>11432</v>
      </c>
      <c r="M10875">
        <f t="shared" ref="M10875:M10938" si="181">L10875-11000</f>
        <v>432</v>
      </c>
    </row>
    <row r="10876" spans="12:13">
      <c r="L10876">
        <v>11396</v>
      </c>
      <c r="M10876">
        <f t="shared" si="181"/>
        <v>396</v>
      </c>
    </row>
    <row r="10877" spans="12:13">
      <c r="L10877">
        <v>11456</v>
      </c>
      <c r="M10877">
        <f t="shared" si="181"/>
        <v>456</v>
      </c>
    </row>
    <row r="10878" spans="12:13">
      <c r="L10878">
        <v>11376</v>
      </c>
      <c r="M10878">
        <f t="shared" si="181"/>
        <v>376</v>
      </c>
    </row>
    <row r="10879" spans="12:13">
      <c r="L10879">
        <v>11452</v>
      </c>
      <c r="M10879">
        <f t="shared" si="181"/>
        <v>452</v>
      </c>
    </row>
    <row r="10880" spans="12:13">
      <c r="L10880">
        <v>11408</v>
      </c>
      <c r="M10880">
        <f t="shared" si="181"/>
        <v>408</v>
      </c>
    </row>
    <row r="10881" spans="12:13">
      <c r="L10881">
        <v>11432</v>
      </c>
      <c r="M10881">
        <f t="shared" si="181"/>
        <v>432</v>
      </c>
    </row>
    <row r="10882" spans="12:13">
      <c r="L10882">
        <v>11368</v>
      </c>
      <c r="M10882">
        <f t="shared" si="181"/>
        <v>368</v>
      </c>
    </row>
    <row r="10883" spans="12:13">
      <c r="L10883">
        <v>11460</v>
      </c>
      <c r="M10883">
        <f t="shared" si="181"/>
        <v>460</v>
      </c>
    </row>
    <row r="10884" spans="12:13">
      <c r="L10884">
        <v>11384</v>
      </c>
      <c r="M10884">
        <f t="shared" si="181"/>
        <v>384</v>
      </c>
    </row>
    <row r="10885" spans="12:13">
      <c r="L10885">
        <v>11456</v>
      </c>
      <c r="M10885">
        <f t="shared" si="181"/>
        <v>456</v>
      </c>
    </row>
    <row r="10886" spans="12:13">
      <c r="L10886">
        <v>11364</v>
      </c>
      <c r="M10886">
        <f t="shared" si="181"/>
        <v>364</v>
      </c>
    </row>
    <row r="10887" spans="12:13">
      <c r="L10887">
        <v>11404</v>
      </c>
      <c r="M10887">
        <f t="shared" si="181"/>
        <v>404</v>
      </c>
    </row>
    <row r="10888" spans="12:13">
      <c r="L10888">
        <v>11400</v>
      </c>
      <c r="M10888">
        <f t="shared" si="181"/>
        <v>400</v>
      </c>
    </row>
    <row r="10889" spans="12:13">
      <c r="L10889">
        <v>11432</v>
      </c>
      <c r="M10889">
        <f t="shared" si="181"/>
        <v>432</v>
      </c>
    </row>
    <row r="10890" spans="12:13">
      <c r="L10890">
        <v>11372</v>
      </c>
      <c r="M10890">
        <f t="shared" si="181"/>
        <v>372</v>
      </c>
    </row>
    <row r="10891" spans="12:13">
      <c r="L10891">
        <v>11428</v>
      </c>
      <c r="M10891">
        <f t="shared" si="181"/>
        <v>428</v>
      </c>
    </row>
    <row r="10892" spans="12:13">
      <c r="L10892">
        <v>11368</v>
      </c>
      <c r="M10892">
        <f t="shared" si="181"/>
        <v>368</v>
      </c>
    </row>
    <row r="10893" spans="12:13">
      <c r="L10893">
        <v>11460</v>
      </c>
      <c r="M10893">
        <f t="shared" si="181"/>
        <v>460</v>
      </c>
    </row>
    <row r="10894" spans="12:13">
      <c r="L10894">
        <v>11396</v>
      </c>
      <c r="M10894">
        <f t="shared" si="181"/>
        <v>396</v>
      </c>
    </row>
    <row r="10895" spans="12:13">
      <c r="L10895">
        <v>11476</v>
      </c>
      <c r="M10895">
        <f t="shared" si="181"/>
        <v>476</v>
      </c>
    </row>
    <row r="10896" spans="12:13">
      <c r="L10896">
        <v>11372</v>
      </c>
      <c r="M10896">
        <f t="shared" si="181"/>
        <v>372</v>
      </c>
    </row>
    <row r="10897" spans="12:13">
      <c r="L10897">
        <v>11432</v>
      </c>
      <c r="M10897">
        <f t="shared" si="181"/>
        <v>432</v>
      </c>
    </row>
    <row r="10898" spans="12:13">
      <c r="L10898">
        <v>11372</v>
      </c>
      <c r="M10898">
        <f t="shared" si="181"/>
        <v>372</v>
      </c>
    </row>
    <row r="10899" spans="12:13">
      <c r="L10899">
        <v>11440</v>
      </c>
      <c r="M10899">
        <f t="shared" si="181"/>
        <v>440</v>
      </c>
    </row>
    <row r="10900" spans="12:13">
      <c r="L10900">
        <v>11388</v>
      </c>
      <c r="M10900">
        <f t="shared" si="181"/>
        <v>388</v>
      </c>
    </row>
    <row r="10901" spans="12:13">
      <c r="L10901">
        <v>11436</v>
      </c>
      <c r="M10901">
        <f t="shared" si="181"/>
        <v>436</v>
      </c>
    </row>
    <row r="10902" spans="12:13">
      <c r="L10902">
        <v>11376</v>
      </c>
      <c r="M10902">
        <f t="shared" si="181"/>
        <v>376</v>
      </c>
    </row>
    <row r="10903" spans="12:13">
      <c r="L10903">
        <v>11448</v>
      </c>
      <c r="M10903">
        <f t="shared" si="181"/>
        <v>448</v>
      </c>
    </row>
    <row r="10904" spans="12:13">
      <c r="L10904">
        <v>11380</v>
      </c>
      <c r="M10904">
        <f t="shared" si="181"/>
        <v>380</v>
      </c>
    </row>
    <row r="10905" spans="12:13">
      <c r="L10905">
        <v>11464</v>
      </c>
      <c r="M10905">
        <f t="shared" si="181"/>
        <v>464</v>
      </c>
    </row>
    <row r="10906" spans="12:13">
      <c r="L10906">
        <v>11360</v>
      </c>
      <c r="M10906">
        <f t="shared" si="181"/>
        <v>360</v>
      </c>
    </row>
    <row r="10907" spans="12:13">
      <c r="L10907">
        <v>11428</v>
      </c>
      <c r="M10907">
        <f t="shared" si="181"/>
        <v>428</v>
      </c>
    </row>
    <row r="10908" spans="12:13">
      <c r="L10908">
        <v>11388</v>
      </c>
      <c r="M10908">
        <f t="shared" si="181"/>
        <v>388</v>
      </c>
    </row>
    <row r="10909" spans="12:13">
      <c r="L10909">
        <v>11428</v>
      </c>
      <c r="M10909">
        <f t="shared" si="181"/>
        <v>428</v>
      </c>
    </row>
    <row r="10910" spans="12:13">
      <c r="L10910">
        <v>11404</v>
      </c>
      <c r="M10910">
        <f t="shared" si="181"/>
        <v>404</v>
      </c>
    </row>
    <row r="10911" spans="12:13">
      <c r="L10911">
        <v>11412</v>
      </c>
      <c r="M10911">
        <f t="shared" si="181"/>
        <v>412</v>
      </c>
    </row>
    <row r="10912" spans="12:13">
      <c r="L10912">
        <v>11384</v>
      </c>
      <c r="M10912">
        <f t="shared" si="181"/>
        <v>384</v>
      </c>
    </row>
    <row r="10913" spans="12:13">
      <c r="L10913">
        <v>11412</v>
      </c>
      <c r="M10913">
        <f t="shared" si="181"/>
        <v>412</v>
      </c>
    </row>
    <row r="10914" spans="12:13">
      <c r="L10914">
        <v>11368</v>
      </c>
      <c r="M10914">
        <f t="shared" si="181"/>
        <v>368</v>
      </c>
    </row>
    <row r="10915" spans="12:13">
      <c r="L10915">
        <v>11468</v>
      </c>
      <c r="M10915">
        <f t="shared" si="181"/>
        <v>468</v>
      </c>
    </row>
    <row r="10916" spans="12:13">
      <c r="L10916">
        <v>11356</v>
      </c>
      <c r="M10916">
        <f t="shared" si="181"/>
        <v>356</v>
      </c>
    </row>
    <row r="10917" spans="12:13">
      <c r="L10917">
        <v>11464</v>
      </c>
      <c r="M10917">
        <f t="shared" si="181"/>
        <v>464</v>
      </c>
    </row>
    <row r="10918" spans="12:13">
      <c r="L10918">
        <v>11404</v>
      </c>
      <c r="M10918">
        <f t="shared" si="181"/>
        <v>404</v>
      </c>
    </row>
    <row r="10919" spans="12:13">
      <c r="L10919">
        <v>11428</v>
      </c>
      <c r="M10919">
        <f t="shared" si="181"/>
        <v>428</v>
      </c>
    </row>
    <row r="10920" spans="12:13">
      <c r="L10920">
        <v>11372</v>
      </c>
      <c r="M10920">
        <f t="shared" si="181"/>
        <v>372</v>
      </c>
    </row>
    <row r="10921" spans="12:13">
      <c r="L10921">
        <v>11436</v>
      </c>
      <c r="M10921">
        <f t="shared" si="181"/>
        <v>436</v>
      </c>
    </row>
    <row r="10922" spans="12:13">
      <c r="L10922">
        <v>11372</v>
      </c>
      <c r="M10922">
        <f t="shared" si="181"/>
        <v>372</v>
      </c>
    </row>
    <row r="10923" spans="12:13">
      <c r="L10923">
        <v>11432</v>
      </c>
      <c r="M10923">
        <f t="shared" si="181"/>
        <v>432</v>
      </c>
    </row>
    <row r="10924" spans="12:13">
      <c r="L10924">
        <v>11376</v>
      </c>
      <c r="M10924">
        <f t="shared" si="181"/>
        <v>376</v>
      </c>
    </row>
    <row r="10925" spans="12:13">
      <c r="L10925">
        <v>11428</v>
      </c>
      <c r="M10925">
        <f t="shared" si="181"/>
        <v>428</v>
      </c>
    </row>
    <row r="10926" spans="12:13">
      <c r="L10926">
        <v>11364</v>
      </c>
      <c r="M10926">
        <f t="shared" si="181"/>
        <v>364</v>
      </c>
    </row>
    <row r="10927" spans="12:13">
      <c r="L10927">
        <v>11416</v>
      </c>
      <c r="M10927">
        <f t="shared" si="181"/>
        <v>416</v>
      </c>
    </row>
    <row r="10928" spans="12:13">
      <c r="L10928">
        <v>11384</v>
      </c>
      <c r="M10928">
        <f t="shared" si="181"/>
        <v>384</v>
      </c>
    </row>
    <row r="10929" spans="12:13">
      <c r="L10929">
        <v>11476</v>
      </c>
      <c r="M10929">
        <f t="shared" si="181"/>
        <v>476</v>
      </c>
    </row>
    <row r="10930" spans="12:13">
      <c r="L10930">
        <v>11400</v>
      </c>
      <c r="M10930">
        <f t="shared" si="181"/>
        <v>400</v>
      </c>
    </row>
    <row r="10931" spans="12:13">
      <c r="L10931">
        <v>11452</v>
      </c>
      <c r="M10931">
        <f t="shared" si="181"/>
        <v>452</v>
      </c>
    </row>
    <row r="10932" spans="12:13">
      <c r="L10932">
        <v>11372</v>
      </c>
      <c r="M10932">
        <f t="shared" si="181"/>
        <v>372</v>
      </c>
    </row>
    <row r="10933" spans="12:13">
      <c r="L10933">
        <v>11420</v>
      </c>
      <c r="M10933">
        <f t="shared" si="181"/>
        <v>420</v>
      </c>
    </row>
    <row r="10934" spans="12:13">
      <c r="L10934">
        <v>11384</v>
      </c>
      <c r="M10934">
        <f t="shared" si="181"/>
        <v>384</v>
      </c>
    </row>
    <row r="10935" spans="12:13">
      <c r="L10935">
        <v>11428</v>
      </c>
      <c r="M10935">
        <f t="shared" si="181"/>
        <v>428</v>
      </c>
    </row>
    <row r="10936" spans="12:13">
      <c r="L10936">
        <v>11408</v>
      </c>
      <c r="M10936">
        <f t="shared" si="181"/>
        <v>408</v>
      </c>
    </row>
    <row r="10937" spans="12:13">
      <c r="L10937">
        <v>11428</v>
      </c>
      <c r="M10937">
        <f t="shared" si="181"/>
        <v>428</v>
      </c>
    </row>
    <row r="10938" spans="12:13">
      <c r="L10938">
        <v>11360</v>
      </c>
      <c r="M10938">
        <f t="shared" si="181"/>
        <v>360</v>
      </c>
    </row>
    <row r="10939" spans="12:13">
      <c r="L10939">
        <v>11452</v>
      </c>
      <c r="M10939">
        <f t="shared" ref="M10939:M11002" si="182">L10939-11000</f>
        <v>452</v>
      </c>
    </row>
    <row r="10940" spans="12:13">
      <c r="L10940">
        <v>11352</v>
      </c>
      <c r="M10940">
        <f t="shared" si="182"/>
        <v>352</v>
      </c>
    </row>
    <row r="10941" spans="12:13">
      <c r="L10941">
        <v>11432</v>
      </c>
      <c r="M10941">
        <f t="shared" si="182"/>
        <v>432</v>
      </c>
    </row>
    <row r="10942" spans="12:13">
      <c r="L10942">
        <v>11356</v>
      </c>
      <c r="M10942">
        <f t="shared" si="182"/>
        <v>356</v>
      </c>
    </row>
    <row r="10943" spans="12:13">
      <c r="L10943">
        <v>11452</v>
      </c>
      <c r="M10943">
        <f t="shared" si="182"/>
        <v>452</v>
      </c>
    </row>
    <row r="10944" spans="12:13">
      <c r="L10944">
        <v>11360</v>
      </c>
      <c r="M10944">
        <f t="shared" si="182"/>
        <v>360</v>
      </c>
    </row>
    <row r="10945" spans="12:13">
      <c r="L10945">
        <v>11424</v>
      </c>
      <c r="M10945">
        <f t="shared" si="182"/>
        <v>424</v>
      </c>
    </row>
    <row r="10946" spans="12:13">
      <c r="L10946">
        <v>11416</v>
      </c>
      <c r="M10946">
        <f t="shared" si="182"/>
        <v>416</v>
      </c>
    </row>
    <row r="10947" spans="12:13">
      <c r="L10947">
        <v>11468</v>
      </c>
      <c r="M10947">
        <f t="shared" si="182"/>
        <v>468</v>
      </c>
    </row>
    <row r="10948" spans="12:13">
      <c r="L10948">
        <v>11388</v>
      </c>
      <c r="M10948">
        <f t="shared" si="182"/>
        <v>388</v>
      </c>
    </row>
    <row r="10949" spans="12:13">
      <c r="L10949">
        <v>11452</v>
      </c>
      <c r="M10949">
        <f t="shared" si="182"/>
        <v>452</v>
      </c>
    </row>
    <row r="10950" spans="12:13">
      <c r="L10950">
        <v>11388</v>
      </c>
      <c r="M10950">
        <f t="shared" si="182"/>
        <v>388</v>
      </c>
    </row>
    <row r="10951" spans="12:13">
      <c r="L10951">
        <v>11464</v>
      </c>
      <c r="M10951">
        <f t="shared" si="182"/>
        <v>464</v>
      </c>
    </row>
    <row r="10952" spans="12:13">
      <c r="L10952">
        <v>11396</v>
      </c>
      <c r="M10952">
        <f t="shared" si="182"/>
        <v>396</v>
      </c>
    </row>
    <row r="10953" spans="12:13">
      <c r="L10953">
        <v>11432</v>
      </c>
      <c r="M10953">
        <f t="shared" si="182"/>
        <v>432</v>
      </c>
    </row>
    <row r="10954" spans="12:13">
      <c r="L10954">
        <v>11384</v>
      </c>
      <c r="M10954">
        <f t="shared" si="182"/>
        <v>384</v>
      </c>
    </row>
    <row r="10955" spans="12:13">
      <c r="L10955">
        <v>11416</v>
      </c>
      <c r="M10955">
        <f t="shared" si="182"/>
        <v>416</v>
      </c>
    </row>
    <row r="10956" spans="12:13">
      <c r="L10956">
        <v>11380</v>
      </c>
      <c r="M10956">
        <f t="shared" si="182"/>
        <v>380</v>
      </c>
    </row>
    <row r="10957" spans="12:13">
      <c r="L10957">
        <v>11424</v>
      </c>
      <c r="M10957">
        <f t="shared" si="182"/>
        <v>424</v>
      </c>
    </row>
    <row r="10958" spans="12:13">
      <c r="L10958">
        <v>11328</v>
      </c>
      <c r="M10958">
        <f t="shared" si="182"/>
        <v>328</v>
      </c>
    </row>
    <row r="10959" spans="12:13">
      <c r="L10959">
        <v>11424</v>
      </c>
      <c r="M10959">
        <f t="shared" si="182"/>
        <v>424</v>
      </c>
    </row>
    <row r="10960" spans="12:13">
      <c r="L10960">
        <v>11400</v>
      </c>
      <c r="M10960">
        <f t="shared" si="182"/>
        <v>400</v>
      </c>
    </row>
    <row r="10961" spans="12:13">
      <c r="L10961">
        <v>11452</v>
      </c>
      <c r="M10961">
        <f t="shared" si="182"/>
        <v>452</v>
      </c>
    </row>
    <row r="10962" spans="12:13">
      <c r="L10962">
        <v>11388</v>
      </c>
      <c r="M10962">
        <f t="shared" si="182"/>
        <v>388</v>
      </c>
    </row>
    <row r="10963" spans="12:13">
      <c r="L10963">
        <v>11400</v>
      </c>
      <c r="M10963">
        <f t="shared" si="182"/>
        <v>400</v>
      </c>
    </row>
    <row r="10964" spans="12:13">
      <c r="L10964">
        <v>11376</v>
      </c>
      <c r="M10964">
        <f t="shared" si="182"/>
        <v>376</v>
      </c>
    </row>
    <row r="10965" spans="12:13">
      <c r="L10965">
        <v>11476</v>
      </c>
      <c r="M10965">
        <f t="shared" si="182"/>
        <v>476</v>
      </c>
    </row>
    <row r="10966" spans="12:13">
      <c r="L10966">
        <v>11376</v>
      </c>
      <c r="M10966">
        <f t="shared" si="182"/>
        <v>376</v>
      </c>
    </row>
    <row r="10967" spans="12:13">
      <c r="L10967">
        <v>11424</v>
      </c>
      <c r="M10967">
        <f t="shared" si="182"/>
        <v>424</v>
      </c>
    </row>
    <row r="10968" spans="12:13">
      <c r="L10968">
        <v>11372</v>
      </c>
      <c r="M10968">
        <f t="shared" si="182"/>
        <v>372</v>
      </c>
    </row>
    <row r="10969" spans="12:13">
      <c r="L10969">
        <v>11420</v>
      </c>
      <c r="M10969">
        <f t="shared" si="182"/>
        <v>420</v>
      </c>
    </row>
    <row r="10970" spans="12:13">
      <c r="L10970">
        <v>11344</v>
      </c>
      <c r="M10970">
        <f t="shared" si="182"/>
        <v>344</v>
      </c>
    </row>
    <row r="10971" spans="12:13">
      <c r="L10971">
        <v>11428</v>
      </c>
      <c r="M10971">
        <f t="shared" si="182"/>
        <v>428</v>
      </c>
    </row>
    <row r="10972" spans="12:13">
      <c r="L10972">
        <v>11372</v>
      </c>
      <c r="M10972">
        <f t="shared" si="182"/>
        <v>372</v>
      </c>
    </row>
    <row r="10973" spans="12:13">
      <c r="L10973">
        <v>11420</v>
      </c>
      <c r="M10973">
        <f t="shared" si="182"/>
        <v>420</v>
      </c>
    </row>
    <row r="10974" spans="12:13">
      <c r="L10974">
        <v>11368</v>
      </c>
      <c r="M10974">
        <f t="shared" si="182"/>
        <v>368</v>
      </c>
    </row>
    <row r="10975" spans="12:13">
      <c r="L10975">
        <v>11420</v>
      </c>
      <c r="M10975">
        <f t="shared" si="182"/>
        <v>420</v>
      </c>
    </row>
    <row r="10976" spans="12:13">
      <c r="L10976">
        <v>11376</v>
      </c>
      <c r="M10976">
        <f t="shared" si="182"/>
        <v>376</v>
      </c>
    </row>
    <row r="10977" spans="12:13">
      <c r="L10977">
        <v>11432</v>
      </c>
      <c r="M10977">
        <f t="shared" si="182"/>
        <v>432</v>
      </c>
    </row>
    <row r="10978" spans="12:13">
      <c r="L10978">
        <v>11392</v>
      </c>
      <c r="M10978">
        <f t="shared" si="182"/>
        <v>392</v>
      </c>
    </row>
    <row r="10979" spans="12:13">
      <c r="L10979">
        <v>11428</v>
      </c>
      <c r="M10979">
        <f t="shared" si="182"/>
        <v>428</v>
      </c>
    </row>
    <row r="10980" spans="12:13">
      <c r="L10980">
        <v>11376</v>
      </c>
      <c r="M10980">
        <f t="shared" si="182"/>
        <v>376</v>
      </c>
    </row>
    <row r="10981" spans="12:13">
      <c r="L10981">
        <v>11424</v>
      </c>
      <c r="M10981">
        <f t="shared" si="182"/>
        <v>424</v>
      </c>
    </row>
    <row r="10982" spans="12:13">
      <c r="L10982">
        <v>11392</v>
      </c>
      <c r="M10982">
        <f t="shared" si="182"/>
        <v>392</v>
      </c>
    </row>
    <row r="10983" spans="12:13">
      <c r="L10983">
        <v>11440</v>
      </c>
      <c r="M10983">
        <f t="shared" si="182"/>
        <v>440</v>
      </c>
    </row>
    <row r="10984" spans="12:13">
      <c r="L10984">
        <v>11372</v>
      </c>
      <c r="M10984">
        <f t="shared" si="182"/>
        <v>372</v>
      </c>
    </row>
    <row r="10985" spans="12:13">
      <c r="L10985">
        <v>11432</v>
      </c>
      <c r="M10985">
        <f t="shared" si="182"/>
        <v>432</v>
      </c>
    </row>
    <row r="10986" spans="12:13">
      <c r="L10986">
        <v>11364</v>
      </c>
      <c r="M10986">
        <f t="shared" si="182"/>
        <v>364</v>
      </c>
    </row>
    <row r="10987" spans="12:13">
      <c r="L10987">
        <v>11468</v>
      </c>
      <c r="M10987">
        <f t="shared" si="182"/>
        <v>468</v>
      </c>
    </row>
    <row r="10988" spans="12:13">
      <c r="L10988">
        <v>11392</v>
      </c>
      <c r="M10988">
        <f t="shared" si="182"/>
        <v>392</v>
      </c>
    </row>
    <row r="10989" spans="12:13">
      <c r="L10989">
        <v>11444</v>
      </c>
      <c r="M10989">
        <f t="shared" si="182"/>
        <v>444</v>
      </c>
    </row>
    <row r="10990" spans="12:13">
      <c r="L10990">
        <v>11400</v>
      </c>
      <c r="M10990">
        <f t="shared" si="182"/>
        <v>400</v>
      </c>
    </row>
    <row r="10991" spans="12:13">
      <c r="L10991">
        <v>11392</v>
      </c>
      <c r="M10991">
        <f t="shared" si="182"/>
        <v>392</v>
      </c>
    </row>
    <row r="10992" spans="12:13">
      <c r="L10992">
        <v>11396</v>
      </c>
      <c r="M10992">
        <f t="shared" si="182"/>
        <v>396</v>
      </c>
    </row>
    <row r="10993" spans="12:13">
      <c r="L10993">
        <v>11412</v>
      </c>
      <c r="M10993">
        <f t="shared" si="182"/>
        <v>412</v>
      </c>
    </row>
    <row r="10994" spans="12:13">
      <c r="L10994">
        <v>11384</v>
      </c>
      <c r="M10994">
        <f t="shared" si="182"/>
        <v>384</v>
      </c>
    </row>
    <row r="10995" spans="12:13">
      <c r="L10995">
        <v>11444</v>
      </c>
      <c r="M10995">
        <f t="shared" si="182"/>
        <v>444</v>
      </c>
    </row>
    <row r="10996" spans="12:13">
      <c r="L10996">
        <v>11380</v>
      </c>
      <c r="M10996">
        <f t="shared" si="182"/>
        <v>380</v>
      </c>
    </row>
    <row r="10997" spans="12:13">
      <c r="L10997">
        <v>11448</v>
      </c>
      <c r="M10997">
        <f t="shared" si="182"/>
        <v>448</v>
      </c>
    </row>
    <row r="10998" spans="12:13">
      <c r="L10998">
        <v>11364</v>
      </c>
      <c r="M10998">
        <f t="shared" si="182"/>
        <v>364</v>
      </c>
    </row>
    <row r="10999" spans="12:13">
      <c r="L10999">
        <v>11432</v>
      </c>
      <c r="M10999">
        <f t="shared" si="182"/>
        <v>432</v>
      </c>
    </row>
    <row r="11000" spans="12:13">
      <c r="L11000">
        <v>11352</v>
      </c>
      <c r="M11000">
        <f t="shared" si="182"/>
        <v>352</v>
      </c>
    </row>
    <row r="11001" spans="12:13">
      <c r="L11001">
        <v>11436</v>
      </c>
      <c r="M11001">
        <f t="shared" si="182"/>
        <v>436</v>
      </c>
    </row>
    <row r="11002" spans="12:13">
      <c r="L11002">
        <v>11404</v>
      </c>
      <c r="M11002">
        <f t="shared" si="182"/>
        <v>404</v>
      </c>
    </row>
    <row r="11003" spans="12:13">
      <c r="L11003">
        <v>11428</v>
      </c>
      <c r="M11003">
        <f t="shared" ref="M11003:M11066" si="183">L11003-11000</f>
        <v>428</v>
      </c>
    </row>
    <row r="11004" spans="12:13">
      <c r="L11004">
        <v>11408</v>
      </c>
      <c r="M11004">
        <f t="shared" si="183"/>
        <v>408</v>
      </c>
    </row>
    <row r="11005" spans="12:13">
      <c r="L11005">
        <v>11444</v>
      </c>
      <c r="M11005">
        <f t="shared" si="183"/>
        <v>444</v>
      </c>
    </row>
    <row r="11006" spans="12:13">
      <c r="L11006">
        <v>11396</v>
      </c>
      <c r="M11006">
        <f t="shared" si="183"/>
        <v>396</v>
      </c>
    </row>
    <row r="11007" spans="12:13">
      <c r="L11007">
        <v>11424</v>
      </c>
      <c r="M11007">
        <f t="shared" si="183"/>
        <v>424</v>
      </c>
    </row>
    <row r="11008" spans="12:13">
      <c r="L11008">
        <v>11392</v>
      </c>
      <c r="M11008">
        <f t="shared" si="183"/>
        <v>392</v>
      </c>
    </row>
    <row r="11009" spans="12:13">
      <c r="L11009">
        <v>11420</v>
      </c>
      <c r="M11009">
        <f t="shared" si="183"/>
        <v>420</v>
      </c>
    </row>
    <row r="11010" spans="12:13">
      <c r="L11010">
        <v>11360</v>
      </c>
      <c r="M11010">
        <f t="shared" si="183"/>
        <v>360</v>
      </c>
    </row>
    <row r="11011" spans="12:13">
      <c r="L11011">
        <v>11432</v>
      </c>
      <c r="M11011">
        <f t="shared" si="183"/>
        <v>432</v>
      </c>
    </row>
    <row r="11012" spans="12:13">
      <c r="L11012">
        <v>11360</v>
      </c>
      <c r="M11012">
        <f t="shared" si="183"/>
        <v>360</v>
      </c>
    </row>
    <row r="11013" spans="12:13">
      <c r="L11013">
        <v>11412</v>
      </c>
      <c r="M11013">
        <f t="shared" si="183"/>
        <v>412</v>
      </c>
    </row>
    <row r="11014" spans="12:13">
      <c r="L11014">
        <v>11384</v>
      </c>
      <c r="M11014">
        <f t="shared" si="183"/>
        <v>384</v>
      </c>
    </row>
    <row r="11015" spans="12:13">
      <c r="L11015">
        <v>11432</v>
      </c>
      <c r="M11015">
        <f t="shared" si="183"/>
        <v>432</v>
      </c>
    </row>
    <row r="11016" spans="12:13">
      <c r="L11016">
        <v>11360</v>
      </c>
      <c r="M11016">
        <f t="shared" si="183"/>
        <v>360</v>
      </c>
    </row>
    <row r="11017" spans="12:13">
      <c r="L11017">
        <v>11440</v>
      </c>
      <c r="M11017">
        <f t="shared" si="183"/>
        <v>440</v>
      </c>
    </row>
    <row r="11018" spans="12:13">
      <c r="L11018">
        <v>11396</v>
      </c>
      <c r="M11018">
        <f t="shared" si="183"/>
        <v>396</v>
      </c>
    </row>
    <row r="11019" spans="12:13">
      <c r="L11019">
        <v>11420</v>
      </c>
      <c r="M11019">
        <f t="shared" si="183"/>
        <v>420</v>
      </c>
    </row>
    <row r="11020" spans="12:13">
      <c r="L11020">
        <v>11388</v>
      </c>
      <c r="M11020">
        <f t="shared" si="183"/>
        <v>388</v>
      </c>
    </row>
    <row r="11021" spans="12:13">
      <c r="L11021">
        <v>11440</v>
      </c>
      <c r="M11021">
        <f t="shared" si="183"/>
        <v>440</v>
      </c>
    </row>
    <row r="11022" spans="12:13">
      <c r="L11022">
        <v>11364</v>
      </c>
      <c r="M11022">
        <f t="shared" si="183"/>
        <v>364</v>
      </c>
    </row>
    <row r="11023" spans="12:13">
      <c r="L11023">
        <v>11452</v>
      </c>
      <c r="M11023">
        <f t="shared" si="183"/>
        <v>452</v>
      </c>
    </row>
    <row r="11024" spans="12:13">
      <c r="L11024">
        <v>11388</v>
      </c>
      <c r="M11024">
        <f t="shared" si="183"/>
        <v>388</v>
      </c>
    </row>
    <row r="11025" spans="12:13">
      <c r="L11025">
        <v>11424</v>
      </c>
      <c r="M11025">
        <f t="shared" si="183"/>
        <v>424</v>
      </c>
    </row>
    <row r="11026" spans="12:13">
      <c r="L11026">
        <v>11340</v>
      </c>
      <c r="M11026">
        <f t="shared" si="183"/>
        <v>340</v>
      </c>
    </row>
    <row r="11027" spans="12:13">
      <c r="L11027">
        <v>11428</v>
      </c>
      <c r="M11027">
        <f t="shared" si="183"/>
        <v>428</v>
      </c>
    </row>
    <row r="11028" spans="12:13">
      <c r="L11028">
        <v>11384</v>
      </c>
      <c r="M11028">
        <f t="shared" si="183"/>
        <v>384</v>
      </c>
    </row>
    <row r="11029" spans="12:13">
      <c r="L11029">
        <v>11408</v>
      </c>
      <c r="M11029">
        <f t="shared" si="183"/>
        <v>408</v>
      </c>
    </row>
    <row r="11030" spans="12:13">
      <c r="L11030">
        <v>11432</v>
      </c>
      <c r="M11030">
        <f t="shared" si="183"/>
        <v>432</v>
      </c>
    </row>
    <row r="11031" spans="12:13">
      <c r="L11031">
        <v>11432</v>
      </c>
      <c r="M11031">
        <f t="shared" si="183"/>
        <v>432</v>
      </c>
    </row>
    <row r="11032" spans="12:13">
      <c r="L11032">
        <v>11376</v>
      </c>
      <c r="M11032">
        <f t="shared" si="183"/>
        <v>376</v>
      </c>
    </row>
    <row r="11033" spans="12:13">
      <c r="L11033">
        <v>11420</v>
      </c>
      <c r="M11033">
        <f t="shared" si="183"/>
        <v>420</v>
      </c>
    </row>
    <row r="11034" spans="12:13">
      <c r="L11034">
        <v>11392</v>
      </c>
      <c r="M11034">
        <f t="shared" si="183"/>
        <v>392</v>
      </c>
    </row>
    <row r="11035" spans="12:13">
      <c r="L11035">
        <v>11424</v>
      </c>
      <c r="M11035">
        <f t="shared" si="183"/>
        <v>424</v>
      </c>
    </row>
    <row r="11036" spans="12:13">
      <c r="L11036">
        <v>11368</v>
      </c>
      <c r="M11036">
        <f t="shared" si="183"/>
        <v>368</v>
      </c>
    </row>
    <row r="11037" spans="12:13">
      <c r="L11037">
        <v>11412</v>
      </c>
      <c r="M11037">
        <f t="shared" si="183"/>
        <v>412</v>
      </c>
    </row>
    <row r="11038" spans="12:13">
      <c r="L11038">
        <v>11372</v>
      </c>
      <c r="M11038">
        <f t="shared" si="183"/>
        <v>372</v>
      </c>
    </row>
    <row r="11039" spans="12:13">
      <c r="L11039">
        <v>11432</v>
      </c>
      <c r="M11039">
        <f t="shared" si="183"/>
        <v>432</v>
      </c>
    </row>
    <row r="11040" spans="12:13">
      <c r="L11040">
        <v>11396</v>
      </c>
      <c r="M11040">
        <f t="shared" si="183"/>
        <v>396</v>
      </c>
    </row>
    <row r="11041" spans="12:13">
      <c r="L11041">
        <v>11460</v>
      </c>
      <c r="M11041">
        <f t="shared" si="183"/>
        <v>460</v>
      </c>
    </row>
    <row r="11042" spans="12:13">
      <c r="L11042">
        <v>11368</v>
      </c>
      <c r="M11042">
        <f t="shared" si="183"/>
        <v>368</v>
      </c>
    </row>
    <row r="11043" spans="12:13">
      <c r="L11043">
        <v>11436</v>
      </c>
      <c r="M11043">
        <f t="shared" si="183"/>
        <v>436</v>
      </c>
    </row>
    <row r="11044" spans="12:13">
      <c r="L11044">
        <v>11328</v>
      </c>
      <c r="M11044">
        <f t="shared" si="183"/>
        <v>328</v>
      </c>
    </row>
    <row r="11045" spans="12:13">
      <c r="L11045">
        <v>11436</v>
      </c>
      <c r="M11045">
        <f t="shared" si="183"/>
        <v>436</v>
      </c>
    </row>
    <row r="11046" spans="12:13">
      <c r="L11046">
        <v>11360</v>
      </c>
      <c r="M11046">
        <f t="shared" si="183"/>
        <v>360</v>
      </c>
    </row>
    <row r="11047" spans="12:13">
      <c r="L11047">
        <v>11456</v>
      </c>
      <c r="M11047">
        <f t="shared" si="183"/>
        <v>456</v>
      </c>
    </row>
    <row r="11048" spans="12:13">
      <c r="L11048">
        <v>11396</v>
      </c>
      <c r="M11048">
        <f t="shared" si="183"/>
        <v>396</v>
      </c>
    </row>
    <row r="11049" spans="12:13">
      <c r="L11049">
        <v>11452</v>
      </c>
      <c r="M11049">
        <f t="shared" si="183"/>
        <v>452</v>
      </c>
    </row>
    <row r="11050" spans="12:13">
      <c r="L11050">
        <v>11372</v>
      </c>
      <c r="M11050">
        <f t="shared" si="183"/>
        <v>372</v>
      </c>
    </row>
    <row r="11051" spans="12:13">
      <c r="L11051">
        <v>11424</v>
      </c>
      <c r="M11051">
        <f t="shared" si="183"/>
        <v>424</v>
      </c>
    </row>
    <row r="11052" spans="12:13">
      <c r="L11052">
        <v>11408</v>
      </c>
      <c r="M11052">
        <f t="shared" si="183"/>
        <v>408</v>
      </c>
    </row>
    <row r="11053" spans="12:13">
      <c r="L11053">
        <v>11420</v>
      </c>
      <c r="M11053">
        <f t="shared" si="183"/>
        <v>420</v>
      </c>
    </row>
    <row r="11054" spans="12:13">
      <c r="L11054">
        <v>11360</v>
      </c>
      <c r="M11054">
        <f t="shared" si="183"/>
        <v>360</v>
      </c>
    </row>
    <row r="11055" spans="12:13">
      <c r="L11055">
        <v>11432</v>
      </c>
      <c r="M11055">
        <f t="shared" si="183"/>
        <v>432</v>
      </c>
    </row>
    <row r="11056" spans="12:13">
      <c r="L11056">
        <v>11392</v>
      </c>
      <c r="M11056">
        <f t="shared" si="183"/>
        <v>392</v>
      </c>
    </row>
    <row r="11057" spans="12:13">
      <c r="L11057">
        <v>11416</v>
      </c>
      <c r="M11057">
        <f t="shared" si="183"/>
        <v>416</v>
      </c>
    </row>
    <row r="11058" spans="12:13">
      <c r="L11058">
        <v>11360</v>
      </c>
      <c r="M11058">
        <f t="shared" si="183"/>
        <v>360</v>
      </c>
    </row>
    <row r="11059" spans="12:13">
      <c r="L11059">
        <v>11432</v>
      </c>
      <c r="M11059">
        <f t="shared" si="183"/>
        <v>432</v>
      </c>
    </row>
    <row r="11060" spans="12:13">
      <c r="L11060">
        <v>11404</v>
      </c>
      <c r="M11060">
        <f t="shared" si="183"/>
        <v>404</v>
      </c>
    </row>
    <row r="11061" spans="12:13">
      <c r="L11061">
        <v>-1000</v>
      </c>
      <c r="M11061">
        <f t="shared" si="183"/>
        <v>-12000</v>
      </c>
    </row>
    <row r="11062" spans="12:13">
      <c r="M11062">
        <f t="shared" si="183"/>
        <v>-11000</v>
      </c>
    </row>
    <row r="11063" spans="12:13">
      <c r="L11063">
        <v>11468</v>
      </c>
      <c r="M11063">
        <f t="shared" si="183"/>
        <v>468</v>
      </c>
    </row>
    <row r="11064" spans="12:13">
      <c r="L11064">
        <v>11380</v>
      </c>
      <c r="M11064">
        <f t="shared" si="183"/>
        <v>380</v>
      </c>
    </row>
    <row r="11065" spans="12:13">
      <c r="L11065">
        <v>11444</v>
      </c>
      <c r="M11065">
        <f t="shared" si="183"/>
        <v>444</v>
      </c>
    </row>
    <row r="11066" spans="12:13">
      <c r="L11066">
        <v>11380</v>
      </c>
      <c r="M11066">
        <f t="shared" si="183"/>
        <v>380</v>
      </c>
    </row>
    <row r="11067" spans="12:13">
      <c r="L11067">
        <v>11452</v>
      </c>
      <c r="M11067">
        <f t="shared" ref="M11067:M11130" si="184">L11067-11000</f>
        <v>452</v>
      </c>
    </row>
    <row r="11068" spans="12:13">
      <c r="L11068">
        <v>11380</v>
      </c>
      <c r="M11068">
        <f t="shared" si="184"/>
        <v>380</v>
      </c>
    </row>
    <row r="11069" spans="12:13">
      <c r="L11069">
        <v>11460</v>
      </c>
      <c r="M11069">
        <f t="shared" si="184"/>
        <v>460</v>
      </c>
    </row>
    <row r="11070" spans="12:13">
      <c r="L11070">
        <v>11400</v>
      </c>
      <c r="M11070">
        <f t="shared" si="184"/>
        <v>400</v>
      </c>
    </row>
    <row r="11071" spans="12:13">
      <c r="L11071">
        <v>11420</v>
      </c>
      <c r="M11071">
        <f t="shared" si="184"/>
        <v>420</v>
      </c>
    </row>
    <row r="11072" spans="12:13">
      <c r="L11072">
        <v>11372</v>
      </c>
      <c r="M11072">
        <f t="shared" si="184"/>
        <v>372</v>
      </c>
    </row>
    <row r="11073" spans="12:13">
      <c r="L11073">
        <v>11464</v>
      </c>
      <c r="M11073">
        <f t="shared" si="184"/>
        <v>464</v>
      </c>
    </row>
    <row r="11074" spans="12:13">
      <c r="L11074">
        <v>11348</v>
      </c>
      <c r="M11074">
        <f t="shared" si="184"/>
        <v>348</v>
      </c>
    </row>
    <row r="11075" spans="12:13">
      <c r="L11075">
        <v>11420</v>
      </c>
      <c r="M11075">
        <f t="shared" si="184"/>
        <v>420</v>
      </c>
    </row>
    <row r="11076" spans="12:13">
      <c r="L11076">
        <v>11360</v>
      </c>
      <c r="M11076">
        <f t="shared" si="184"/>
        <v>360</v>
      </c>
    </row>
    <row r="11077" spans="12:13">
      <c r="L11077">
        <v>11428</v>
      </c>
      <c r="M11077">
        <f t="shared" si="184"/>
        <v>428</v>
      </c>
    </row>
    <row r="11078" spans="12:13">
      <c r="L11078">
        <v>11380</v>
      </c>
      <c r="M11078">
        <f t="shared" si="184"/>
        <v>380</v>
      </c>
    </row>
    <row r="11079" spans="12:13">
      <c r="L11079">
        <v>11452</v>
      </c>
      <c r="M11079">
        <f t="shared" si="184"/>
        <v>452</v>
      </c>
    </row>
    <row r="11080" spans="12:13">
      <c r="L11080">
        <v>11356</v>
      </c>
      <c r="M11080">
        <f t="shared" si="184"/>
        <v>356</v>
      </c>
    </row>
    <row r="11081" spans="12:13">
      <c r="L11081">
        <v>11400</v>
      </c>
      <c r="M11081">
        <f t="shared" si="184"/>
        <v>400</v>
      </c>
    </row>
    <row r="11082" spans="12:13">
      <c r="L11082">
        <v>11376</v>
      </c>
      <c r="M11082">
        <f t="shared" si="184"/>
        <v>376</v>
      </c>
    </row>
    <row r="11083" spans="12:13">
      <c r="L11083">
        <v>11432</v>
      </c>
      <c r="M11083">
        <f t="shared" si="184"/>
        <v>432</v>
      </c>
    </row>
    <row r="11084" spans="12:13">
      <c r="L11084">
        <v>11384</v>
      </c>
      <c r="M11084">
        <f t="shared" si="184"/>
        <v>384</v>
      </c>
    </row>
    <row r="11085" spans="12:13">
      <c r="L11085">
        <v>11440</v>
      </c>
      <c r="M11085">
        <f t="shared" si="184"/>
        <v>440</v>
      </c>
    </row>
    <row r="11086" spans="12:13">
      <c r="L11086">
        <v>11396</v>
      </c>
      <c r="M11086">
        <f t="shared" si="184"/>
        <v>396</v>
      </c>
    </row>
    <row r="11087" spans="12:13">
      <c r="L11087">
        <v>11444</v>
      </c>
      <c r="M11087">
        <f t="shared" si="184"/>
        <v>444</v>
      </c>
    </row>
    <row r="11088" spans="12:13">
      <c r="L11088">
        <v>11432</v>
      </c>
      <c r="M11088">
        <f t="shared" si="184"/>
        <v>432</v>
      </c>
    </row>
    <row r="11089" spans="12:13">
      <c r="L11089">
        <v>11432</v>
      </c>
      <c r="M11089">
        <f t="shared" si="184"/>
        <v>432</v>
      </c>
    </row>
    <row r="11090" spans="12:13">
      <c r="L11090">
        <v>11332</v>
      </c>
      <c r="M11090">
        <f t="shared" si="184"/>
        <v>332</v>
      </c>
    </row>
    <row r="11091" spans="12:13">
      <c r="L11091">
        <v>11412</v>
      </c>
      <c r="M11091">
        <f t="shared" si="184"/>
        <v>412</v>
      </c>
    </row>
    <row r="11092" spans="12:13">
      <c r="L11092">
        <v>11376</v>
      </c>
      <c r="M11092">
        <f t="shared" si="184"/>
        <v>376</v>
      </c>
    </row>
    <row r="11093" spans="12:13">
      <c r="L11093">
        <v>11440</v>
      </c>
      <c r="M11093">
        <f t="shared" si="184"/>
        <v>440</v>
      </c>
    </row>
    <row r="11094" spans="12:13">
      <c r="L11094">
        <v>11376</v>
      </c>
      <c r="M11094">
        <f t="shared" si="184"/>
        <v>376</v>
      </c>
    </row>
    <row r="11095" spans="12:13">
      <c r="L11095">
        <v>11408</v>
      </c>
      <c r="M11095">
        <f t="shared" si="184"/>
        <v>408</v>
      </c>
    </row>
    <row r="11096" spans="12:13">
      <c r="L11096">
        <v>11344</v>
      </c>
      <c r="M11096">
        <f t="shared" si="184"/>
        <v>344</v>
      </c>
    </row>
    <row r="11097" spans="12:13">
      <c r="L11097">
        <v>11436</v>
      </c>
      <c r="M11097">
        <f t="shared" si="184"/>
        <v>436</v>
      </c>
    </row>
    <row r="11098" spans="12:13">
      <c r="L11098">
        <v>11416</v>
      </c>
      <c r="M11098">
        <f t="shared" si="184"/>
        <v>416</v>
      </c>
    </row>
    <row r="11099" spans="12:13">
      <c r="L11099">
        <v>11432</v>
      </c>
      <c r="M11099">
        <f t="shared" si="184"/>
        <v>432</v>
      </c>
    </row>
    <row r="11100" spans="12:13">
      <c r="L11100">
        <v>11344</v>
      </c>
      <c r="M11100">
        <f t="shared" si="184"/>
        <v>344</v>
      </c>
    </row>
    <row r="11101" spans="12:13">
      <c r="L11101">
        <v>11412</v>
      </c>
      <c r="M11101">
        <f t="shared" si="184"/>
        <v>412</v>
      </c>
    </row>
    <row r="11102" spans="12:13">
      <c r="L11102">
        <v>11352</v>
      </c>
      <c r="M11102">
        <f t="shared" si="184"/>
        <v>352</v>
      </c>
    </row>
    <row r="11103" spans="12:13">
      <c r="L11103">
        <v>11440</v>
      </c>
      <c r="M11103">
        <f t="shared" si="184"/>
        <v>440</v>
      </c>
    </row>
    <row r="11104" spans="12:13">
      <c r="L11104">
        <v>11364</v>
      </c>
      <c r="M11104">
        <f t="shared" si="184"/>
        <v>364</v>
      </c>
    </row>
    <row r="11105" spans="12:13">
      <c r="L11105">
        <v>11416</v>
      </c>
      <c r="M11105">
        <f t="shared" si="184"/>
        <v>416</v>
      </c>
    </row>
    <row r="11106" spans="12:13">
      <c r="L11106">
        <v>11404</v>
      </c>
      <c r="M11106">
        <f t="shared" si="184"/>
        <v>404</v>
      </c>
    </row>
    <row r="11107" spans="12:13">
      <c r="L11107">
        <v>11432</v>
      </c>
      <c r="M11107">
        <f t="shared" si="184"/>
        <v>432</v>
      </c>
    </row>
    <row r="11108" spans="12:13">
      <c r="L11108">
        <v>11380</v>
      </c>
      <c r="M11108">
        <f t="shared" si="184"/>
        <v>380</v>
      </c>
    </row>
    <row r="11109" spans="12:13">
      <c r="L11109">
        <v>11416</v>
      </c>
      <c r="M11109">
        <f t="shared" si="184"/>
        <v>416</v>
      </c>
    </row>
    <row r="11110" spans="12:13">
      <c r="L11110">
        <v>11356</v>
      </c>
      <c r="M11110">
        <f t="shared" si="184"/>
        <v>356</v>
      </c>
    </row>
    <row r="11111" spans="12:13">
      <c r="L11111">
        <v>11464</v>
      </c>
      <c r="M11111">
        <f t="shared" si="184"/>
        <v>464</v>
      </c>
    </row>
    <row r="11112" spans="12:13">
      <c r="L11112">
        <v>11376</v>
      </c>
      <c r="M11112">
        <f t="shared" si="184"/>
        <v>376</v>
      </c>
    </row>
    <row r="11113" spans="12:13">
      <c r="L11113">
        <v>11432</v>
      </c>
      <c r="M11113">
        <f t="shared" si="184"/>
        <v>432</v>
      </c>
    </row>
    <row r="11114" spans="12:13">
      <c r="L11114">
        <v>11408</v>
      </c>
      <c r="M11114">
        <f t="shared" si="184"/>
        <v>408</v>
      </c>
    </row>
    <row r="11115" spans="12:13">
      <c r="L11115">
        <v>11440</v>
      </c>
      <c r="M11115">
        <f t="shared" si="184"/>
        <v>440</v>
      </c>
    </row>
    <row r="11116" spans="12:13">
      <c r="L11116">
        <v>11420</v>
      </c>
      <c r="M11116">
        <f t="shared" si="184"/>
        <v>420</v>
      </c>
    </row>
    <row r="11117" spans="12:13">
      <c r="L11117">
        <v>11452</v>
      </c>
      <c r="M11117">
        <f t="shared" si="184"/>
        <v>452</v>
      </c>
    </row>
    <row r="11118" spans="12:13">
      <c r="L11118">
        <v>11384</v>
      </c>
      <c r="M11118">
        <f t="shared" si="184"/>
        <v>384</v>
      </c>
    </row>
    <row r="11119" spans="12:13">
      <c r="L11119">
        <v>11456</v>
      </c>
      <c r="M11119">
        <f t="shared" si="184"/>
        <v>456</v>
      </c>
    </row>
    <row r="11120" spans="12:13">
      <c r="L11120">
        <v>11388</v>
      </c>
      <c r="M11120">
        <f t="shared" si="184"/>
        <v>388</v>
      </c>
    </row>
    <row r="11121" spans="12:13">
      <c r="L11121">
        <v>11432</v>
      </c>
      <c r="M11121">
        <f t="shared" si="184"/>
        <v>432</v>
      </c>
    </row>
    <row r="11122" spans="12:13">
      <c r="L11122">
        <v>11364</v>
      </c>
      <c r="M11122">
        <f t="shared" si="184"/>
        <v>364</v>
      </c>
    </row>
    <row r="11123" spans="12:13">
      <c r="L11123">
        <v>11420</v>
      </c>
      <c r="M11123">
        <f t="shared" si="184"/>
        <v>420</v>
      </c>
    </row>
    <row r="11124" spans="12:13">
      <c r="L11124">
        <v>11380</v>
      </c>
      <c r="M11124">
        <f t="shared" si="184"/>
        <v>380</v>
      </c>
    </row>
    <row r="11125" spans="12:13">
      <c r="L11125">
        <v>11448</v>
      </c>
      <c r="M11125">
        <f t="shared" si="184"/>
        <v>448</v>
      </c>
    </row>
    <row r="11126" spans="12:13">
      <c r="L11126">
        <v>11376</v>
      </c>
      <c r="M11126">
        <f t="shared" si="184"/>
        <v>376</v>
      </c>
    </row>
    <row r="11127" spans="12:13">
      <c r="L11127">
        <v>11404</v>
      </c>
      <c r="M11127">
        <f t="shared" si="184"/>
        <v>404</v>
      </c>
    </row>
    <row r="11128" spans="12:13">
      <c r="L11128">
        <v>11380</v>
      </c>
      <c r="M11128">
        <f t="shared" si="184"/>
        <v>380</v>
      </c>
    </row>
    <row r="11129" spans="12:13">
      <c r="L11129">
        <v>11416</v>
      </c>
      <c r="M11129">
        <f t="shared" si="184"/>
        <v>416</v>
      </c>
    </row>
    <row r="11130" spans="12:13">
      <c r="L11130">
        <v>11400</v>
      </c>
      <c r="M11130">
        <f t="shared" si="184"/>
        <v>400</v>
      </c>
    </row>
    <row r="11131" spans="12:13">
      <c r="L11131">
        <v>11416</v>
      </c>
      <c r="M11131">
        <f t="shared" ref="M11131:M11194" si="185">L11131-11000</f>
        <v>416</v>
      </c>
    </row>
    <row r="11132" spans="12:13">
      <c r="L11132">
        <v>11364</v>
      </c>
      <c r="M11132">
        <f t="shared" si="185"/>
        <v>364</v>
      </c>
    </row>
    <row r="11133" spans="12:13">
      <c r="L11133">
        <v>11420</v>
      </c>
      <c r="M11133">
        <f t="shared" si="185"/>
        <v>420</v>
      </c>
    </row>
    <row r="11134" spans="12:13">
      <c r="L11134">
        <v>11408</v>
      </c>
      <c r="M11134">
        <f t="shared" si="185"/>
        <v>408</v>
      </c>
    </row>
    <row r="11135" spans="12:13">
      <c r="L11135">
        <v>11416</v>
      </c>
      <c r="M11135">
        <f t="shared" si="185"/>
        <v>416</v>
      </c>
    </row>
    <row r="11136" spans="12:13">
      <c r="L11136">
        <v>11360</v>
      </c>
      <c r="M11136">
        <f t="shared" si="185"/>
        <v>360</v>
      </c>
    </row>
    <row r="11137" spans="12:13">
      <c r="L11137">
        <v>11440</v>
      </c>
      <c r="M11137">
        <f t="shared" si="185"/>
        <v>440</v>
      </c>
    </row>
    <row r="11138" spans="12:13">
      <c r="L11138">
        <v>11392</v>
      </c>
      <c r="M11138">
        <f t="shared" si="185"/>
        <v>392</v>
      </c>
    </row>
    <row r="11139" spans="12:13">
      <c r="L11139">
        <v>11440</v>
      </c>
      <c r="M11139">
        <f t="shared" si="185"/>
        <v>440</v>
      </c>
    </row>
    <row r="11140" spans="12:13">
      <c r="L11140">
        <v>11376</v>
      </c>
      <c r="M11140">
        <f t="shared" si="185"/>
        <v>376</v>
      </c>
    </row>
    <row r="11141" spans="12:13">
      <c r="L11141">
        <v>11428</v>
      </c>
      <c r="M11141">
        <f t="shared" si="185"/>
        <v>428</v>
      </c>
    </row>
    <row r="11142" spans="12:13">
      <c r="L11142">
        <v>11388</v>
      </c>
      <c r="M11142">
        <f t="shared" si="185"/>
        <v>388</v>
      </c>
    </row>
    <row r="11143" spans="12:13">
      <c r="L11143">
        <v>11404</v>
      </c>
      <c r="M11143">
        <f t="shared" si="185"/>
        <v>404</v>
      </c>
    </row>
    <row r="11144" spans="12:13">
      <c r="L11144">
        <v>11404</v>
      </c>
      <c r="M11144">
        <f t="shared" si="185"/>
        <v>404</v>
      </c>
    </row>
    <row r="11145" spans="12:13">
      <c r="L11145">
        <v>11452</v>
      </c>
      <c r="M11145">
        <f t="shared" si="185"/>
        <v>452</v>
      </c>
    </row>
    <row r="11146" spans="12:13">
      <c r="L11146">
        <v>11400</v>
      </c>
      <c r="M11146">
        <f t="shared" si="185"/>
        <v>400</v>
      </c>
    </row>
    <row r="11147" spans="12:13">
      <c r="L11147">
        <v>11424</v>
      </c>
      <c r="M11147">
        <f t="shared" si="185"/>
        <v>424</v>
      </c>
    </row>
    <row r="11148" spans="12:13">
      <c r="L11148">
        <v>11388</v>
      </c>
      <c r="M11148">
        <f t="shared" si="185"/>
        <v>388</v>
      </c>
    </row>
    <row r="11149" spans="12:13">
      <c r="L11149">
        <v>11420</v>
      </c>
      <c r="M11149">
        <f t="shared" si="185"/>
        <v>420</v>
      </c>
    </row>
    <row r="11150" spans="12:13">
      <c r="L11150">
        <v>11368</v>
      </c>
      <c r="M11150">
        <f t="shared" si="185"/>
        <v>368</v>
      </c>
    </row>
    <row r="11151" spans="12:13">
      <c r="L11151">
        <v>11444</v>
      </c>
      <c r="M11151">
        <f t="shared" si="185"/>
        <v>444</v>
      </c>
    </row>
    <row r="11152" spans="12:13">
      <c r="L11152">
        <v>11328</v>
      </c>
      <c r="M11152">
        <f t="shared" si="185"/>
        <v>328</v>
      </c>
    </row>
    <row r="11153" spans="12:13">
      <c r="L11153">
        <v>11440</v>
      </c>
      <c r="M11153">
        <f t="shared" si="185"/>
        <v>440</v>
      </c>
    </row>
    <row r="11154" spans="12:13">
      <c r="L11154">
        <v>11340</v>
      </c>
      <c r="M11154">
        <f t="shared" si="185"/>
        <v>340</v>
      </c>
    </row>
    <row r="11155" spans="12:13">
      <c r="L11155">
        <v>11448</v>
      </c>
      <c r="M11155">
        <f t="shared" si="185"/>
        <v>448</v>
      </c>
    </row>
    <row r="11156" spans="12:13">
      <c r="L11156">
        <v>11400</v>
      </c>
      <c r="M11156">
        <f t="shared" si="185"/>
        <v>400</v>
      </c>
    </row>
    <row r="11157" spans="12:13">
      <c r="L11157">
        <v>11460</v>
      </c>
      <c r="M11157">
        <f t="shared" si="185"/>
        <v>460</v>
      </c>
    </row>
    <row r="11158" spans="12:13">
      <c r="L11158">
        <v>11384</v>
      </c>
      <c r="M11158">
        <f t="shared" si="185"/>
        <v>384</v>
      </c>
    </row>
    <row r="11159" spans="12:13">
      <c r="L11159">
        <v>11456</v>
      </c>
      <c r="M11159">
        <f t="shared" si="185"/>
        <v>456</v>
      </c>
    </row>
    <row r="11160" spans="12:13">
      <c r="L11160">
        <v>11360</v>
      </c>
      <c r="M11160">
        <f t="shared" si="185"/>
        <v>360</v>
      </c>
    </row>
    <row r="11161" spans="12:13">
      <c r="L11161">
        <v>11440</v>
      </c>
      <c r="M11161">
        <f t="shared" si="185"/>
        <v>440</v>
      </c>
    </row>
    <row r="11162" spans="12:13">
      <c r="L11162">
        <v>11388</v>
      </c>
      <c r="M11162">
        <f t="shared" si="185"/>
        <v>388</v>
      </c>
    </row>
    <row r="11163" spans="12:13">
      <c r="L11163">
        <v>11428</v>
      </c>
      <c r="M11163">
        <f t="shared" si="185"/>
        <v>428</v>
      </c>
    </row>
    <row r="11164" spans="12:13">
      <c r="L11164">
        <v>11404</v>
      </c>
      <c r="M11164">
        <f t="shared" si="185"/>
        <v>404</v>
      </c>
    </row>
    <row r="11165" spans="12:13">
      <c r="L11165">
        <v>11372</v>
      </c>
      <c r="M11165">
        <f t="shared" si="185"/>
        <v>372</v>
      </c>
    </row>
    <row r="11166" spans="12:13">
      <c r="L11166">
        <v>11364</v>
      </c>
      <c r="M11166">
        <f t="shared" si="185"/>
        <v>364</v>
      </c>
    </row>
    <row r="11167" spans="12:13">
      <c r="L11167">
        <v>11492</v>
      </c>
      <c r="M11167">
        <f t="shared" si="185"/>
        <v>492</v>
      </c>
    </row>
    <row r="11168" spans="12:13">
      <c r="L11168">
        <v>11592</v>
      </c>
      <c r="M11168">
        <f t="shared" si="185"/>
        <v>592</v>
      </c>
    </row>
    <row r="11169" spans="12:13">
      <c r="L11169">
        <v>11840</v>
      </c>
      <c r="M11169">
        <f t="shared" si="185"/>
        <v>840</v>
      </c>
    </row>
    <row r="11170" spans="12:13">
      <c r="L11170">
        <v>12028</v>
      </c>
      <c r="M11170">
        <f t="shared" si="185"/>
        <v>1028</v>
      </c>
    </row>
    <row r="11171" spans="12:13">
      <c r="L11171">
        <v>12436</v>
      </c>
      <c r="M11171">
        <f t="shared" si="185"/>
        <v>1436</v>
      </c>
    </row>
    <row r="11172" spans="12:13">
      <c r="L11172">
        <v>12316</v>
      </c>
      <c r="M11172">
        <f t="shared" si="185"/>
        <v>1316</v>
      </c>
    </row>
    <row r="11173" spans="12:13">
      <c r="L11173">
        <v>12624</v>
      </c>
      <c r="M11173">
        <f t="shared" si="185"/>
        <v>1624</v>
      </c>
    </row>
    <row r="11174" spans="12:13">
      <c r="L11174">
        <v>12724</v>
      </c>
      <c r="M11174">
        <f t="shared" si="185"/>
        <v>1724</v>
      </c>
    </row>
    <row r="11175" spans="12:13">
      <c r="L11175">
        <v>12912</v>
      </c>
      <c r="M11175">
        <f t="shared" si="185"/>
        <v>1912</v>
      </c>
    </row>
    <row r="11176" spans="12:13">
      <c r="L11176">
        <v>12952</v>
      </c>
      <c r="M11176">
        <f t="shared" si="185"/>
        <v>1952</v>
      </c>
    </row>
    <row r="11177" spans="12:13">
      <c r="L11177">
        <v>13108</v>
      </c>
      <c r="M11177">
        <f t="shared" si="185"/>
        <v>2108</v>
      </c>
    </row>
    <row r="11178" spans="12:13">
      <c r="L11178">
        <v>13128</v>
      </c>
      <c r="M11178">
        <f t="shared" si="185"/>
        <v>2128</v>
      </c>
    </row>
    <row r="11179" spans="12:13">
      <c r="L11179">
        <v>13244</v>
      </c>
      <c r="M11179">
        <f t="shared" si="185"/>
        <v>2244</v>
      </c>
    </row>
    <row r="11180" spans="12:13">
      <c r="L11180">
        <v>13204</v>
      </c>
      <c r="M11180">
        <f t="shared" si="185"/>
        <v>2204</v>
      </c>
    </row>
    <row r="11181" spans="12:13">
      <c r="L11181">
        <v>13420</v>
      </c>
      <c r="M11181">
        <f t="shared" si="185"/>
        <v>2420</v>
      </c>
    </row>
    <row r="11182" spans="12:13">
      <c r="L11182">
        <v>13240</v>
      </c>
      <c r="M11182">
        <f t="shared" si="185"/>
        <v>2240</v>
      </c>
    </row>
    <row r="11183" spans="12:13">
      <c r="L11183">
        <v>13376</v>
      </c>
      <c r="M11183">
        <f t="shared" si="185"/>
        <v>2376</v>
      </c>
    </row>
    <row r="11184" spans="12:13">
      <c r="L11184">
        <v>13372</v>
      </c>
      <c r="M11184">
        <f t="shared" si="185"/>
        <v>2372</v>
      </c>
    </row>
    <row r="11185" spans="12:13">
      <c r="L11185">
        <v>13584</v>
      </c>
      <c r="M11185">
        <f t="shared" si="185"/>
        <v>2584</v>
      </c>
    </row>
    <row r="11186" spans="12:13">
      <c r="L11186">
        <v>13452</v>
      </c>
      <c r="M11186">
        <f t="shared" si="185"/>
        <v>2452</v>
      </c>
    </row>
    <row r="11187" spans="12:13">
      <c r="L11187">
        <v>13576</v>
      </c>
      <c r="M11187">
        <f t="shared" si="185"/>
        <v>2576</v>
      </c>
    </row>
    <row r="11188" spans="12:13">
      <c r="L11188">
        <v>13496</v>
      </c>
      <c r="M11188">
        <f t="shared" si="185"/>
        <v>2496</v>
      </c>
    </row>
    <row r="11189" spans="12:13">
      <c r="L11189">
        <v>13484</v>
      </c>
      <c r="M11189">
        <f t="shared" si="185"/>
        <v>2484</v>
      </c>
    </row>
    <row r="11190" spans="12:13">
      <c r="L11190">
        <v>13492</v>
      </c>
      <c r="M11190">
        <f t="shared" si="185"/>
        <v>2492</v>
      </c>
    </row>
    <row r="11191" spans="12:13">
      <c r="L11191">
        <v>13600</v>
      </c>
      <c r="M11191">
        <f t="shared" si="185"/>
        <v>2600</v>
      </c>
    </row>
    <row r="11192" spans="12:13">
      <c r="L11192">
        <v>13376</v>
      </c>
      <c r="M11192">
        <f t="shared" si="185"/>
        <v>2376</v>
      </c>
    </row>
    <row r="11193" spans="12:13">
      <c r="L11193">
        <v>13636</v>
      </c>
      <c r="M11193">
        <f t="shared" si="185"/>
        <v>2636</v>
      </c>
    </row>
    <row r="11194" spans="12:13">
      <c r="L11194">
        <v>13644</v>
      </c>
      <c r="M11194">
        <f t="shared" si="185"/>
        <v>2644</v>
      </c>
    </row>
    <row r="11195" spans="12:13">
      <c r="L11195">
        <v>13772</v>
      </c>
      <c r="M11195">
        <f t="shared" ref="M11195:M11258" si="186">L11195-11000</f>
        <v>2772</v>
      </c>
    </row>
    <row r="11196" spans="12:13">
      <c r="L11196">
        <v>13740</v>
      </c>
      <c r="M11196">
        <f t="shared" si="186"/>
        <v>2740</v>
      </c>
    </row>
    <row r="11197" spans="12:13">
      <c r="L11197">
        <v>13812</v>
      </c>
      <c r="M11197">
        <f t="shared" si="186"/>
        <v>2812</v>
      </c>
    </row>
    <row r="11198" spans="12:13">
      <c r="L11198">
        <v>13680</v>
      </c>
      <c r="M11198">
        <f t="shared" si="186"/>
        <v>2680</v>
      </c>
    </row>
    <row r="11199" spans="12:13">
      <c r="L11199">
        <v>13740</v>
      </c>
      <c r="M11199">
        <f t="shared" si="186"/>
        <v>2740</v>
      </c>
    </row>
    <row r="11200" spans="12:13">
      <c r="L11200">
        <v>13696</v>
      </c>
      <c r="M11200">
        <f t="shared" si="186"/>
        <v>2696</v>
      </c>
    </row>
    <row r="11201" spans="12:13">
      <c r="L11201">
        <v>13784</v>
      </c>
      <c r="M11201">
        <f t="shared" si="186"/>
        <v>2784</v>
      </c>
    </row>
    <row r="11202" spans="12:13">
      <c r="L11202">
        <v>13716</v>
      </c>
      <c r="M11202">
        <f t="shared" si="186"/>
        <v>2716</v>
      </c>
    </row>
    <row r="11203" spans="12:13">
      <c r="L11203">
        <v>13792</v>
      </c>
      <c r="M11203">
        <f t="shared" si="186"/>
        <v>2792</v>
      </c>
    </row>
    <row r="11204" spans="12:13">
      <c r="L11204">
        <v>13652</v>
      </c>
      <c r="M11204">
        <f t="shared" si="186"/>
        <v>2652</v>
      </c>
    </row>
    <row r="11205" spans="12:13">
      <c r="L11205">
        <v>13668</v>
      </c>
      <c r="M11205">
        <f t="shared" si="186"/>
        <v>2668</v>
      </c>
    </row>
    <row r="11206" spans="12:13">
      <c r="L11206">
        <v>13664</v>
      </c>
      <c r="M11206">
        <f t="shared" si="186"/>
        <v>2664</v>
      </c>
    </row>
    <row r="11207" spans="12:13">
      <c r="L11207">
        <v>13820</v>
      </c>
      <c r="M11207">
        <f t="shared" si="186"/>
        <v>2820</v>
      </c>
    </row>
    <row r="11208" spans="12:13">
      <c r="L11208">
        <v>13744</v>
      </c>
      <c r="M11208">
        <f t="shared" si="186"/>
        <v>2744</v>
      </c>
    </row>
    <row r="11209" spans="12:13">
      <c r="L11209">
        <v>13760</v>
      </c>
      <c r="M11209">
        <f t="shared" si="186"/>
        <v>2760</v>
      </c>
    </row>
    <row r="11210" spans="12:13">
      <c r="L11210">
        <v>13776</v>
      </c>
      <c r="M11210">
        <f t="shared" si="186"/>
        <v>2776</v>
      </c>
    </row>
    <row r="11211" spans="12:13">
      <c r="L11211">
        <v>13888</v>
      </c>
      <c r="M11211">
        <f t="shared" si="186"/>
        <v>2888</v>
      </c>
    </row>
    <row r="11212" spans="12:13">
      <c r="L11212">
        <v>13716</v>
      </c>
      <c r="M11212">
        <f t="shared" si="186"/>
        <v>2716</v>
      </c>
    </row>
    <row r="11213" spans="12:13">
      <c r="L11213">
        <v>13868</v>
      </c>
      <c r="M11213">
        <f t="shared" si="186"/>
        <v>2868</v>
      </c>
    </row>
    <row r="11214" spans="12:13">
      <c r="L11214">
        <v>13816</v>
      </c>
      <c r="M11214">
        <f t="shared" si="186"/>
        <v>2816</v>
      </c>
    </row>
    <row r="11215" spans="12:13">
      <c r="L11215">
        <v>13796</v>
      </c>
      <c r="M11215">
        <f t="shared" si="186"/>
        <v>2796</v>
      </c>
    </row>
    <row r="11216" spans="12:13">
      <c r="L11216">
        <v>13800</v>
      </c>
      <c r="M11216">
        <f t="shared" si="186"/>
        <v>2800</v>
      </c>
    </row>
    <row r="11217" spans="12:13">
      <c r="L11217">
        <v>13908</v>
      </c>
      <c r="M11217">
        <f t="shared" si="186"/>
        <v>2908</v>
      </c>
    </row>
    <row r="11218" spans="12:13">
      <c r="L11218">
        <v>13948</v>
      </c>
      <c r="M11218">
        <f t="shared" si="186"/>
        <v>2948</v>
      </c>
    </row>
    <row r="11219" spans="12:13">
      <c r="L11219">
        <v>13988</v>
      </c>
      <c r="M11219">
        <f t="shared" si="186"/>
        <v>2988</v>
      </c>
    </row>
    <row r="11220" spans="12:13">
      <c r="L11220">
        <v>13864</v>
      </c>
      <c r="M11220">
        <f t="shared" si="186"/>
        <v>2864</v>
      </c>
    </row>
    <row r="11221" spans="12:13">
      <c r="L11221">
        <v>13948</v>
      </c>
      <c r="M11221">
        <f t="shared" si="186"/>
        <v>2948</v>
      </c>
    </row>
    <row r="11222" spans="12:13">
      <c r="L11222">
        <v>13992</v>
      </c>
      <c r="M11222">
        <f t="shared" si="186"/>
        <v>2992</v>
      </c>
    </row>
    <row r="11223" spans="12:13">
      <c r="L11223">
        <v>13944</v>
      </c>
      <c r="M11223">
        <f t="shared" si="186"/>
        <v>2944</v>
      </c>
    </row>
    <row r="11224" spans="12:13">
      <c r="L11224">
        <v>14056</v>
      </c>
      <c r="M11224">
        <f t="shared" si="186"/>
        <v>3056</v>
      </c>
    </row>
    <row r="11225" spans="12:13">
      <c r="L11225">
        <v>14060</v>
      </c>
      <c r="M11225">
        <f t="shared" si="186"/>
        <v>3060</v>
      </c>
    </row>
    <row r="11226" spans="12:13">
      <c r="L11226">
        <v>13876</v>
      </c>
      <c r="M11226">
        <f t="shared" si="186"/>
        <v>2876</v>
      </c>
    </row>
    <row r="11227" spans="12:13">
      <c r="L11227">
        <v>13920</v>
      </c>
      <c r="M11227">
        <f t="shared" si="186"/>
        <v>2920</v>
      </c>
    </row>
    <row r="11228" spans="12:13">
      <c r="L11228">
        <v>13984</v>
      </c>
      <c r="M11228">
        <f t="shared" si="186"/>
        <v>2984</v>
      </c>
    </row>
    <row r="11229" spans="12:13">
      <c r="L11229">
        <v>14044</v>
      </c>
      <c r="M11229">
        <f t="shared" si="186"/>
        <v>3044</v>
      </c>
    </row>
    <row r="11230" spans="12:13">
      <c r="L11230">
        <v>13920</v>
      </c>
      <c r="M11230">
        <f t="shared" si="186"/>
        <v>2920</v>
      </c>
    </row>
    <row r="11231" spans="12:13">
      <c r="L11231">
        <v>14028</v>
      </c>
      <c r="M11231">
        <f t="shared" si="186"/>
        <v>3028</v>
      </c>
    </row>
    <row r="11232" spans="12:13">
      <c r="L11232">
        <v>13860</v>
      </c>
      <c r="M11232">
        <f t="shared" si="186"/>
        <v>2860</v>
      </c>
    </row>
    <row r="11233" spans="12:13">
      <c r="L11233">
        <v>13948</v>
      </c>
      <c r="M11233">
        <f t="shared" si="186"/>
        <v>2948</v>
      </c>
    </row>
    <row r="11234" spans="12:13">
      <c r="L11234">
        <v>13900</v>
      </c>
      <c r="M11234">
        <f t="shared" si="186"/>
        <v>2900</v>
      </c>
    </row>
    <row r="11235" spans="12:13">
      <c r="L11235">
        <v>13944</v>
      </c>
      <c r="M11235">
        <f t="shared" si="186"/>
        <v>2944</v>
      </c>
    </row>
    <row r="11236" spans="12:13">
      <c r="L11236">
        <v>13992</v>
      </c>
      <c r="M11236">
        <f t="shared" si="186"/>
        <v>2992</v>
      </c>
    </row>
    <row r="11237" spans="12:13">
      <c r="L11237">
        <v>14008</v>
      </c>
      <c r="M11237">
        <f t="shared" si="186"/>
        <v>3008</v>
      </c>
    </row>
    <row r="11238" spans="12:13">
      <c r="L11238">
        <v>13932</v>
      </c>
      <c r="M11238">
        <f t="shared" si="186"/>
        <v>2932</v>
      </c>
    </row>
    <row r="11239" spans="12:13">
      <c r="L11239">
        <v>14040</v>
      </c>
      <c r="M11239">
        <f t="shared" si="186"/>
        <v>3040</v>
      </c>
    </row>
    <row r="11240" spans="12:13">
      <c r="L11240">
        <v>14068</v>
      </c>
      <c r="M11240">
        <f t="shared" si="186"/>
        <v>3068</v>
      </c>
    </row>
    <row r="11241" spans="12:13">
      <c r="L11241">
        <v>14024</v>
      </c>
      <c r="M11241">
        <f t="shared" si="186"/>
        <v>3024</v>
      </c>
    </row>
    <row r="11242" spans="12:13">
      <c r="L11242">
        <v>13896</v>
      </c>
      <c r="M11242">
        <f t="shared" si="186"/>
        <v>2896</v>
      </c>
    </row>
    <row r="11243" spans="12:13">
      <c r="L11243">
        <v>14236</v>
      </c>
      <c r="M11243">
        <f t="shared" si="186"/>
        <v>3236</v>
      </c>
    </row>
    <row r="11244" spans="12:13">
      <c r="L11244">
        <v>13924</v>
      </c>
      <c r="M11244">
        <f t="shared" si="186"/>
        <v>2924</v>
      </c>
    </row>
    <row r="11245" spans="12:13">
      <c r="L11245">
        <v>13988</v>
      </c>
      <c r="M11245">
        <f t="shared" si="186"/>
        <v>2988</v>
      </c>
    </row>
    <row r="11246" spans="12:13">
      <c r="L11246">
        <v>14028</v>
      </c>
      <c r="M11246">
        <f t="shared" si="186"/>
        <v>3028</v>
      </c>
    </row>
    <row r="11247" spans="12:13">
      <c r="L11247">
        <v>14028</v>
      </c>
      <c r="M11247">
        <f t="shared" si="186"/>
        <v>3028</v>
      </c>
    </row>
    <row r="11248" spans="12:13">
      <c r="L11248">
        <v>14020</v>
      </c>
      <c r="M11248">
        <f t="shared" si="186"/>
        <v>3020</v>
      </c>
    </row>
    <row r="11249" spans="12:13">
      <c r="L11249">
        <v>14108</v>
      </c>
      <c r="M11249">
        <f t="shared" si="186"/>
        <v>3108</v>
      </c>
    </row>
    <row r="11250" spans="12:13">
      <c r="L11250">
        <v>13932</v>
      </c>
      <c r="M11250">
        <f t="shared" si="186"/>
        <v>2932</v>
      </c>
    </row>
    <row r="11251" spans="12:13">
      <c r="L11251">
        <v>14088</v>
      </c>
      <c r="M11251">
        <f t="shared" si="186"/>
        <v>3088</v>
      </c>
    </row>
    <row r="11252" spans="12:13">
      <c r="L11252">
        <v>14168</v>
      </c>
      <c r="M11252">
        <f t="shared" si="186"/>
        <v>3168</v>
      </c>
    </row>
    <row r="11253" spans="12:13">
      <c r="L11253">
        <v>14116</v>
      </c>
      <c r="M11253">
        <f t="shared" si="186"/>
        <v>3116</v>
      </c>
    </row>
    <row r="11254" spans="12:13">
      <c r="L11254">
        <v>14052</v>
      </c>
      <c r="M11254">
        <f t="shared" si="186"/>
        <v>3052</v>
      </c>
    </row>
    <row r="11255" spans="12:13">
      <c r="L11255">
        <v>13924</v>
      </c>
      <c r="M11255">
        <f t="shared" si="186"/>
        <v>2924</v>
      </c>
    </row>
    <row r="11256" spans="12:13">
      <c r="L11256">
        <v>13984</v>
      </c>
      <c r="M11256">
        <f t="shared" si="186"/>
        <v>2984</v>
      </c>
    </row>
    <row r="11257" spans="12:13">
      <c r="L11257">
        <v>14052</v>
      </c>
      <c r="M11257">
        <f t="shared" si="186"/>
        <v>3052</v>
      </c>
    </row>
    <row r="11258" spans="12:13">
      <c r="L11258">
        <v>13884</v>
      </c>
      <c r="M11258">
        <f t="shared" si="186"/>
        <v>2884</v>
      </c>
    </row>
    <row r="11259" spans="12:13">
      <c r="L11259">
        <v>14080</v>
      </c>
      <c r="M11259">
        <f t="shared" ref="M11259:M11322" si="187">L11259-11000</f>
        <v>3080</v>
      </c>
    </row>
    <row r="11260" spans="12:13">
      <c r="L11260">
        <v>14036</v>
      </c>
      <c r="M11260">
        <f t="shared" si="187"/>
        <v>3036</v>
      </c>
    </row>
    <row r="11261" spans="12:13">
      <c r="L11261">
        <v>14140</v>
      </c>
      <c r="M11261">
        <f t="shared" si="187"/>
        <v>3140</v>
      </c>
    </row>
    <row r="11262" spans="12:13">
      <c r="L11262">
        <v>14032</v>
      </c>
      <c r="M11262">
        <f t="shared" si="187"/>
        <v>3032</v>
      </c>
    </row>
    <row r="11263" spans="12:13">
      <c r="L11263">
        <v>14280</v>
      </c>
      <c r="M11263">
        <f t="shared" si="187"/>
        <v>3280</v>
      </c>
    </row>
    <row r="11264" spans="12:13">
      <c r="L11264">
        <v>14092</v>
      </c>
      <c r="M11264">
        <f t="shared" si="187"/>
        <v>3092</v>
      </c>
    </row>
    <row r="11265" spans="12:13">
      <c r="L11265">
        <v>14128</v>
      </c>
      <c r="M11265">
        <f t="shared" si="187"/>
        <v>3128</v>
      </c>
    </row>
    <row r="11266" spans="12:13">
      <c r="L11266">
        <v>14224</v>
      </c>
      <c r="M11266">
        <f t="shared" si="187"/>
        <v>3224</v>
      </c>
    </row>
    <row r="11267" spans="12:13">
      <c r="L11267">
        <v>14276</v>
      </c>
      <c r="M11267">
        <f t="shared" si="187"/>
        <v>3276</v>
      </c>
    </row>
    <row r="11268" spans="12:13">
      <c r="L11268">
        <v>14024</v>
      </c>
      <c r="M11268">
        <f t="shared" si="187"/>
        <v>3024</v>
      </c>
    </row>
    <row r="11269" spans="12:13">
      <c r="L11269">
        <v>14196</v>
      </c>
      <c r="M11269">
        <f t="shared" si="187"/>
        <v>3196</v>
      </c>
    </row>
    <row r="11270" spans="12:13">
      <c r="L11270">
        <v>13996</v>
      </c>
      <c r="M11270">
        <f t="shared" si="187"/>
        <v>2996</v>
      </c>
    </row>
    <row r="11271" spans="12:13">
      <c r="L11271">
        <v>14040</v>
      </c>
      <c r="M11271">
        <f t="shared" si="187"/>
        <v>3040</v>
      </c>
    </row>
    <row r="11272" spans="12:13">
      <c r="L11272">
        <v>14100</v>
      </c>
      <c r="M11272">
        <f t="shared" si="187"/>
        <v>3100</v>
      </c>
    </row>
    <row r="11273" spans="12:13">
      <c r="L11273">
        <v>14132</v>
      </c>
      <c r="M11273">
        <f t="shared" si="187"/>
        <v>3132</v>
      </c>
    </row>
    <row r="11274" spans="12:13">
      <c r="L11274">
        <v>14068</v>
      </c>
      <c r="M11274">
        <f t="shared" si="187"/>
        <v>3068</v>
      </c>
    </row>
    <row r="11275" spans="12:13">
      <c r="L11275">
        <v>14176</v>
      </c>
      <c r="M11275">
        <f t="shared" si="187"/>
        <v>3176</v>
      </c>
    </row>
    <row r="11276" spans="12:13">
      <c r="L11276">
        <v>13980</v>
      </c>
      <c r="M11276">
        <f t="shared" si="187"/>
        <v>2980</v>
      </c>
    </row>
    <row r="11277" spans="12:13">
      <c r="L11277">
        <v>14012</v>
      </c>
      <c r="M11277">
        <f t="shared" si="187"/>
        <v>3012</v>
      </c>
    </row>
    <row r="11278" spans="12:13">
      <c r="L11278">
        <v>13980</v>
      </c>
      <c r="M11278">
        <f t="shared" si="187"/>
        <v>2980</v>
      </c>
    </row>
    <row r="11279" spans="12:13">
      <c r="L11279">
        <v>14036</v>
      </c>
      <c r="M11279">
        <f t="shared" si="187"/>
        <v>3036</v>
      </c>
    </row>
    <row r="11280" spans="12:13">
      <c r="L11280">
        <v>13872</v>
      </c>
      <c r="M11280">
        <f t="shared" si="187"/>
        <v>2872</v>
      </c>
    </row>
    <row r="11281" spans="12:13">
      <c r="L11281">
        <v>14040</v>
      </c>
      <c r="M11281">
        <f t="shared" si="187"/>
        <v>3040</v>
      </c>
    </row>
    <row r="11282" spans="12:13">
      <c r="L11282">
        <v>14052</v>
      </c>
      <c r="M11282">
        <f t="shared" si="187"/>
        <v>3052</v>
      </c>
    </row>
    <row r="11283" spans="12:13">
      <c r="L11283">
        <v>14116</v>
      </c>
      <c r="M11283">
        <f t="shared" si="187"/>
        <v>3116</v>
      </c>
    </row>
    <row r="11284" spans="12:13">
      <c r="L11284">
        <v>14124</v>
      </c>
      <c r="M11284">
        <f t="shared" si="187"/>
        <v>3124</v>
      </c>
    </row>
    <row r="11285" spans="12:13">
      <c r="L11285">
        <v>13900</v>
      </c>
      <c r="M11285">
        <f t="shared" si="187"/>
        <v>2900</v>
      </c>
    </row>
    <row r="11286" spans="12:13">
      <c r="L11286">
        <v>14072</v>
      </c>
      <c r="M11286">
        <f t="shared" si="187"/>
        <v>3072</v>
      </c>
    </row>
    <row r="11287" spans="12:13">
      <c r="L11287">
        <v>14160</v>
      </c>
      <c r="M11287">
        <f t="shared" si="187"/>
        <v>3160</v>
      </c>
    </row>
    <row r="11288" spans="12:13">
      <c r="L11288">
        <v>14124</v>
      </c>
      <c r="M11288">
        <f t="shared" si="187"/>
        <v>3124</v>
      </c>
    </row>
    <row r="11289" spans="12:13">
      <c r="L11289">
        <v>14208</v>
      </c>
      <c r="M11289">
        <f t="shared" si="187"/>
        <v>3208</v>
      </c>
    </row>
    <row r="11290" spans="12:13">
      <c r="L11290">
        <v>14088</v>
      </c>
      <c r="M11290">
        <f t="shared" si="187"/>
        <v>3088</v>
      </c>
    </row>
    <row r="11291" spans="12:13">
      <c r="L11291">
        <v>14080</v>
      </c>
      <c r="M11291">
        <f t="shared" si="187"/>
        <v>3080</v>
      </c>
    </row>
    <row r="11292" spans="12:13">
      <c r="L11292">
        <v>14028</v>
      </c>
      <c r="M11292">
        <f t="shared" si="187"/>
        <v>3028</v>
      </c>
    </row>
    <row r="11293" spans="12:13">
      <c r="L11293">
        <v>14064</v>
      </c>
      <c r="M11293">
        <f t="shared" si="187"/>
        <v>3064</v>
      </c>
    </row>
    <row r="11294" spans="12:13">
      <c r="L11294">
        <v>14064</v>
      </c>
      <c r="M11294">
        <f t="shared" si="187"/>
        <v>3064</v>
      </c>
    </row>
    <row r="11295" spans="12:13">
      <c r="L11295">
        <v>14120</v>
      </c>
      <c r="M11295">
        <f t="shared" si="187"/>
        <v>3120</v>
      </c>
    </row>
    <row r="11296" spans="12:13">
      <c r="L11296">
        <v>14076</v>
      </c>
      <c r="M11296">
        <f t="shared" si="187"/>
        <v>3076</v>
      </c>
    </row>
    <row r="11297" spans="12:13">
      <c r="L11297">
        <v>14028</v>
      </c>
      <c r="M11297">
        <f t="shared" si="187"/>
        <v>3028</v>
      </c>
    </row>
    <row r="11298" spans="12:13">
      <c r="L11298">
        <v>13960</v>
      </c>
      <c r="M11298">
        <f t="shared" si="187"/>
        <v>2960</v>
      </c>
    </row>
    <row r="11299" spans="12:13">
      <c r="L11299">
        <v>14148</v>
      </c>
      <c r="M11299">
        <f t="shared" si="187"/>
        <v>3148</v>
      </c>
    </row>
    <row r="11300" spans="12:13">
      <c r="L11300">
        <v>14116</v>
      </c>
      <c r="M11300">
        <f t="shared" si="187"/>
        <v>3116</v>
      </c>
    </row>
    <row r="11301" spans="12:13">
      <c r="L11301">
        <v>13996</v>
      </c>
      <c r="M11301">
        <f t="shared" si="187"/>
        <v>2996</v>
      </c>
    </row>
    <row r="11302" spans="12:13">
      <c r="L11302">
        <v>14000</v>
      </c>
      <c r="M11302">
        <f t="shared" si="187"/>
        <v>3000</v>
      </c>
    </row>
    <row r="11303" spans="12:13">
      <c r="L11303">
        <v>14000</v>
      </c>
      <c r="M11303">
        <f t="shared" si="187"/>
        <v>3000</v>
      </c>
    </row>
    <row r="11304" spans="12:13">
      <c r="L11304">
        <v>13968</v>
      </c>
      <c r="M11304">
        <f t="shared" si="187"/>
        <v>2968</v>
      </c>
    </row>
    <row r="11305" spans="12:13">
      <c r="L11305">
        <v>14032</v>
      </c>
      <c r="M11305">
        <f t="shared" si="187"/>
        <v>3032</v>
      </c>
    </row>
    <row r="11306" spans="12:13">
      <c r="L11306">
        <v>14012</v>
      </c>
      <c r="M11306">
        <f t="shared" si="187"/>
        <v>3012</v>
      </c>
    </row>
    <row r="11307" spans="12:13">
      <c r="L11307">
        <v>14092</v>
      </c>
      <c r="M11307">
        <f t="shared" si="187"/>
        <v>3092</v>
      </c>
    </row>
    <row r="11308" spans="12:13">
      <c r="L11308">
        <v>13892</v>
      </c>
      <c r="M11308">
        <f t="shared" si="187"/>
        <v>2892</v>
      </c>
    </row>
    <row r="11309" spans="12:13">
      <c r="L11309">
        <v>13884</v>
      </c>
      <c r="M11309">
        <f t="shared" si="187"/>
        <v>2884</v>
      </c>
    </row>
    <row r="11310" spans="12:13">
      <c r="L11310">
        <v>14008</v>
      </c>
      <c r="M11310">
        <f t="shared" si="187"/>
        <v>3008</v>
      </c>
    </row>
    <row r="11311" spans="12:13">
      <c r="L11311">
        <v>14000</v>
      </c>
      <c r="M11311">
        <f t="shared" si="187"/>
        <v>3000</v>
      </c>
    </row>
    <row r="11312" spans="12:13">
      <c r="L11312">
        <v>13884</v>
      </c>
      <c r="M11312">
        <f t="shared" si="187"/>
        <v>2884</v>
      </c>
    </row>
    <row r="11313" spans="12:13">
      <c r="L11313">
        <v>14008</v>
      </c>
      <c r="M11313">
        <f t="shared" si="187"/>
        <v>3008</v>
      </c>
    </row>
    <row r="11314" spans="12:13">
      <c r="L11314">
        <v>13896</v>
      </c>
      <c r="M11314">
        <f t="shared" si="187"/>
        <v>2896</v>
      </c>
    </row>
    <row r="11315" spans="12:13">
      <c r="L11315">
        <v>14088</v>
      </c>
      <c r="M11315">
        <f t="shared" si="187"/>
        <v>3088</v>
      </c>
    </row>
    <row r="11316" spans="12:13">
      <c r="L11316">
        <v>14068</v>
      </c>
      <c r="M11316">
        <f t="shared" si="187"/>
        <v>3068</v>
      </c>
    </row>
    <row r="11317" spans="12:13">
      <c r="L11317">
        <v>14168</v>
      </c>
      <c r="M11317">
        <f t="shared" si="187"/>
        <v>3168</v>
      </c>
    </row>
    <row r="11318" spans="12:13">
      <c r="L11318">
        <v>14020</v>
      </c>
      <c r="M11318">
        <f t="shared" si="187"/>
        <v>3020</v>
      </c>
    </row>
    <row r="11319" spans="12:13">
      <c r="L11319">
        <v>14012</v>
      </c>
      <c r="M11319">
        <f t="shared" si="187"/>
        <v>3012</v>
      </c>
    </row>
    <row r="11320" spans="12:13">
      <c r="L11320">
        <v>14020</v>
      </c>
      <c r="M11320">
        <f t="shared" si="187"/>
        <v>3020</v>
      </c>
    </row>
    <row r="11321" spans="12:13">
      <c r="L11321">
        <v>14052</v>
      </c>
      <c r="M11321">
        <f t="shared" si="187"/>
        <v>3052</v>
      </c>
    </row>
    <row r="11322" spans="12:13">
      <c r="L11322">
        <v>14032</v>
      </c>
      <c r="M11322">
        <f t="shared" si="187"/>
        <v>3032</v>
      </c>
    </row>
    <row r="11323" spans="12:13">
      <c r="L11323">
        <v>14152</v>
      </c>
      <c r="M11323">
        <f t="shared" ref="M11323:M11386" si="188">L11323-11000</f>
        <v>3152</v>
      </c>
    </row>
    <row r="11324" spans="12:13">
      <c r="L11324">
        <v>14004</v>
      </c>
      <c r="M11324">
        <f t="shared" si="188"/>
        <v>3004</v>
      </c>
    </row>
    <row r="11325" spans="12:13">
      <c r="L11325">
        <v>14080</v>
      </c>
      <c r="M11325">
        <f t="shared" si="188"/>
        <v>3080</v>
      </c>
    </row>
    <row r="11326" spans="12:13">
      <c r="L11326">
        <v>14096</v>
      </c>
      <c r="M11326">
        <f t="shared" si="188"/>
        <v>3096</v>
      </c>
    </row>
    <row r="11327" spans="12:13">
      <c r="L11327">
        <v>14052</v>
      </c>
      <c r="M11327">
        <f t="shared" si="188"/>
        <v>3052</v>
      </c>
    </row>
    <row r="11328" spans="12:13">
      <c r="L11328">
        <v>14096</v>
      </c>
      <c r="M11328">
        <f t="shared" si="188"/>
        <v>3096</v>
      </c>
    </row>
    <row r="11329" spans="12:13">
      <c r="L11329">
        <v>14076</v>
      </c>
      <c r="M11329">
        <f t="shared" si="188"/>
        <v>3076</v>
      </c>
    </row>
    <row r="11330" spans="12:13">
      <c r="L11330">
        <v>13996</v>
      </c>
      <c r="M11330">
        <f t="shared" si="188"/>
        <v>2996</v>
      </c>
    </row>
    <row r="11331" spans="12:13">
      <c r="L11331">
        <v>13932</v>
      </c>
      <c r="M11331">
        <f t="shared" si="188"/>
        <v>2932</v>
      </c>
    </row>
    <row r="11332" spans="12:13">
      <c r="L11332">
        <v>13900</v>
      </c>
      <c r="M11332">
        <f t="shared" si="188"/>
        <v>2900</v>
      </c>
    </row>
    <row r="11333" spans="12:13">
      <c r="L11333">
        <v>13992</v>
      </c>
      <c r="M11333">
        <f t="shared" si="188"/>
        <v>2992</v>
      </c>
    </row>
    <row r="11334" spans="12:13">
      <c r="L11334">
        <v>14028</v>
      </c>
      <c r="M11334">
        <f t="shared" si="188"/>
        <v>3028</v>
      </c>
    </row>
    <row r="11335" spans="12:13">
      <c r="L11335">
        <v>14308</v>
      </c>
      <c r="M11335">
        <f t="shared" si="188"/>
        <v>3308</v>
      </c>
    </row>
    <row r="11336" spans="12:13">
      <c r="L11336">
        <v>14108</v>
      </c>
      <c r="M11336">
        <f t="shared" si="188"/>
        <v>3108</v>
      </c>
    </row>
    <row r="11337" spans="12:13">
      <c r="L11337">
        <v>14012</v>
      </c>
      <c r="M11337">
        <f t="shared" si="188"/>
        <v>3012</v>
      </c>
    </row>
    <row r="11338" spans="12:13">
      <c r="L11338">
        <v>14008</v>
      </c>
      <c r="M11338">
        <f t="shared" si="188"/>
        <v>3008</v>
      </c>
    </row>
    <row r="11339" spans="12:13">
      <c r="L11339">
        <v>13996</v>
      </c>
      <c r="M11339">
        <f t="shared" si="188"/>
        <v>2996</v>
      </c>
    </row>
    <row r="11340" spans="12:13">
      <c r="L11340">
        <v>14040</v>
      </c>
      <c r="M11340">
        <f t="shared" si="188"/>
        <v>3040</v>
      </c>
    </row>
    <row r="11341" spans="12:13">
      <c r="L11341">
        <v>14092</v>
      </c>
      <c r="M11341">
        <f t="shared" si="188"/>
        <v>3092</v>
      </c>
    </row>
    <row r="11342" spans="12:13">
      <c r="L11342">
        <v>14060</v>
      </c>
      <c r="M11342">
        <f t="shared" si="188"/>
        <v>3060</v>
      </c>
    </row>
    <row r="11343" spans="12:13">
      <c r="L11343">
        <v>14008</v>
      </c>
      <c r="M11343">
        <f t="shared" si="188"/>
        <v>3008</v>
      </c>
    </row>
    <row r="11344" spans="12:13">
      <c r="L11344">
        <v>14016</v>
      </c>
      <c r="M11344">
        <f t="shared" si="188"/>
        <v>3016</v>
      </c>
    </row>
    <row r="11345" spans="12:13">
      <c r="L11345">
        <v>14068</v>
      </c>
      <c r="M11345">
        <f t="shared" si="188"/>
        <v>3068</v>
      </c>
    </row>
    <row r="11346" spans="12:13">
      <c r="L11346">
        <v>13996</v>
      </c>
      <c r="M11346">
        <f t="shared" si="188"/>
        <v>2996</v>
      </c>
    </row>
    <row r="11347" spans="12:13">
      <c r="L11347">
        <v>14056</v>
      </c>
      <c r="M11347">
        <f t="shared" si="188"/>
        <v>3056</v>
      </c>
    </row>
    <row r="11348" spans="12:13">
      <c r="L11348">
        <v>13972</v>
      </c>
      <c r="M11348">
        <f t="shared" si="188"/>
        <v>2972</v>
      </c>
    </row>
    <row r="11349" spans="12:13">
      <c r="L11349">
        <v>13808</v>
      </c>
      <c r="M11349">
        <f t="shared" si="188"/>
        <v>2808</v>
      </c>
    </row>
    <row r="11350" spans="12:13">
      <c r="L11350">
        <v>13556</v>
      </c>
      <c r="M11350">
        <f t="shared" si="188"/>
        <v>2556</v>
      </c>
    </row>
    <row r="11351" spans="12:13">
      <c r="L11351">
        <v>13424</v>
      </c>
      <c r="M11351">
        <f t="shared" si="188"/>
        <v>2424</v>
      </c>
    </row>
    <row r="11352" spans="12:13">
      <c r="L11352">
        <v>13148</v>
      </c>
      <c r="M11352">
        <f t="shared" si="188"/>
        <v>2148</v>
      </c>
    </row>
    <row r="11353" spans="12:13">
      <c r="L11353">
        <v>12908</v>
      </c>
      <c r="M11353">
        <f t="shared" si="188"/>
        <v>1908</v>
      </c>
    </row>
    <row r="11354" spans="12:13">
      <c r="L11354">
        <v>12672</v>
      </c>
      <c r="M11354">
        <f t="shared" si="188"/>
        <v>1672</v>
      </c>
    </row>
    <row r="11355" spans="12:13">
      <c r="L11355">
        <v>12656</v>
      </c>
      <c r="M11355">
        <f t="shared" si="188"/>
        <v>1656</v>
      </c>
    </row>
    <row r="11356" spans="12:13">
      <c r="L11356">
        <v>12472</v>
      </c>
      <c r="M11356">
        <f t="shared" si="188"/>
        <v>1472</v>
      </c>
    </row>
    <row r="11357" spans="12:13">
      <c r="L11357">
        <v>12352</v>
      </c>
      <c r="M11357">
        <f t="shared" si="188"/>
        <v>1352</v>
      </c>
    </row>
    <row r="11358" spans="12:13">
      <c r="L11358">
        <v>12172</v>
      </c>
      <c r="M11358">
        <f t="shared" si="188"/>
        <v>1172</v>
      </c>
    </row>
    <row r="11359" spans="12:13">
      <c r="L11359">
        <v>12096</v>
      </c>
      <c r="M11359">
        <f t="shared" si="188"/>
        <v>1096</v>
      </c>
    </row>
    <row r="11360" spans="12:13">
      <c r="L11360">
        <v>11956</v>
      </c>
      <c r="M11360">
        <f t="shared" si="188"/>
        <v>956</v>
      </c>
    </row>
    <row r="11361" spans="12:13">
      <c r="L11361">
        <v>11952</v>
      </c>
      <c r="M11361">
        <f t="shared" si="188"/>
        <v>952</v>
      </c>
    </row>
    <row r="11362" spans="12:13">
      <c r="L11362">
        <v>11800</v>
      </c>
      <c r="M11362">
        <f t="shared" si="188"/>
        <v>800</v>
      </c>
    </row>
    <row r="11363" spans="12:13">
      <c r="L11363">
        <v>11848</v>
      </c>
      <c r="M11363">
        <f t="shared" si="188"/>
        <v>848</v>
      </c>
    </row>
    <row r="11364" spans="12:13">
      <c r="L11364">
        <v>11712</v>
      </c>
      <c r="M11364">
        <f t="shared" si="188"/>
        <v>712</v>
      </c>
    </row>
    <row r="11365" spans="12:13">
      <c r="L11365">
        <v>11776</v>
      </c>
      <c r="M11365">
        <f t="shared" si="188"/>
        <v>776</v>
      </c>
    </row>
    <row r="11366" spans="12:13">
      <c r="L11366">
        <v>11720</v>
      </c>
      <c r="M11366">
        <f t="shared" si="188"/>
        <v>720</v>
      </c>
    </row>
    <row r="11367" spans="12:13">
      <c r="L11367">
        <v>11676</v>
      </c>
      <c r="M11367">
        <f t="shared" si="188"/>
        <v>676</v>
      </c>
    </row>
    <row r="11368" spans="12:13">
      <c r="L11368">
        <v>11604</v>
      </c>
      <c r="M11368">
        <f t="shared" si="188"/>
        <v>604</v>
      </c>
    </row>
    <row r="11369" spans="12:13">
      <c r="L11369">
        <v>11692</v>
      </c>
      <c r="M11369">
        <f t="shared" si="188"/>
        <v>692</v>
      </c>
    </row>
    <row r="11370" spans="12:13">
      <c r="L11370">
        <v>11616</v>
      </c>
      <c r="M11370">
        <f t="shared" si="188"/>
        <v>616</v>
      </c>
    </row>
    <row r="11371" spans="12:13">
      <c r="L11371">
        <v>11620</v>
      </c>
      <c r="M11371">
        <f t="shared" si="188"/>
        <v>620</v>
      </c>
    </row>
    <row r="11372" spans="12:13">
      <c r="L11372">
        <v>11496</v>
      </c>
      <c r="M11372">
        <f t="shared" si="188"/>
        <v>496</v>
      </c>
    </row>
    <row r="11373" spans="12:13">
      <c r="L11373">
        <v>11588</v>
      </c>
      <c r="M11373">
        <f t="shared" si="188"/>
        <v>588</v>
      </c>
    </row>
    <row r="11374" spans="12:13">
      <c r="L11374">
        <v>11524</v>
      </c>
      <c r="M11374">
        <f t="shared" si="188"/>
        <v>524</v>
      </c>
    </row>
    <row r="11375" spans="12:13">
      <c r="L11375">
        <v>11560</v>
      </c>
      <c r="M11375">
        <f t="shared" si="188"/>
        <v>560</v>
      </c>
    </row>
    <row r="11376" spans="12:13">
      <c r="L11376">
        <v>11500</v>
      </c>
      <c r="M11376">
        <f t="shared" si="188"/>
        <v>500</v>
      </c>
    </row>
    <row r="11377" spans="12:13">
      <c r="L11377">
        <v>11580</v>
      </c>
      <c r="M11377">
        <f t="shared" si="188"/>
        <v>580</v>
      </c>
    </row>
    <row r="11378" spans="12:13">
      <c r="L11378">
        <v>11448</v>
      </c>
      <c r="M11378">
        <f t="shared" si="188"/>
        <v>448</v>
      </c>
    </row>
    <row r="11379" spans="12:13">
      <c r="L11379">
        <v>11536</v>
      </c>
      <c r="M11379">
        <f t="shared" si="188"/>
        <v>536</v>
      </c>
    </row>
    <row r="11380" spans="12:13">
      <c r="L11380">
        <v>11416</v>
      </c>
      <c r="M11380">
        <f t="shared" si="188"/>
        <v>416</v>
      </c>
    </row>
    <row r="11381" spans="12:13">
      <c r="L11381">
        <v>11500</v>
      </c>
      <c r="M11381">
        <f t="shared" si="188"/>
        <v>500</v>
      </c>
    </row>
    <row r="11382" spans="12:13">
      <c r="L11382">
        <v>11484</v>
      </c>
      <c r="M11382">
        <f t="shared" si="188"/>
        <v>484</v>
      </c>
    </row>
    <row r="11383" spans="12:13">
      <c r="L11383">
        <v>11480</v>
      </c>
      <c r="M11383">
        <f t="shared" si="188"/>
        <v>480</v>
      </c>
    </row>
    <row r="11384" spans="12:13">
      <c r="L11384">
        <v>11440</v>
      </c>
      <c r="M11384">
        <f t="shared" si="188"/>
        <v>440</v>
      </c>
    </row>
    <row r="11385" spans="12:13">
      <c r="L11385">
        <v>11500</v>
      </c>
      <c r="M11385">
        <f t="shared" si="188"/>
        <v>500</v>
      </c>
    </row>
    <row r="11386" spans="12:13">
      <c r="L11386">
        <v>11424</v>
      </c>
      <c r="M11386">
        <f t="shared" si="188"/>
        <v>424</v>
      </c>
    </row>
    <row r="11387" spans="12:13">
      <c r="L11387">
        <v>11484</v>
      </c>
      <c r="M11387">
        <f t="shared" ref="M11387:M11450" si="189">L11387-11000</f>
        <v>484</v>
      </c>
    </row>
    <row r="11388" spans="12:13">
      <c r="L11388">
        <v>11420</v>
      </c>
      <c r="M11388">
        <f t="shared" si="189"/>
        <v>420</v>
      </c>
    </row>
    <row r="11389" spans="12:13">
      <c r="L11389">
        <v>11468</v>
      </c>
      <c r="M11389">
        <f t="shared" si="189"/>
        <v>468</v>
      </c>
    </row>
    <row r="11390" spans="12:13">
      <c r="L11390">
        <v>11412</v>
      </c>
      <c r="M11390">
        <f t="shared" si="189"/>
        <v>412</v>
      </c>
    </row>
    <row r="11391" spans="12:13">
      <c r="L11391">
        <v>11464</v>
      </c>
      <c r="M11391">
        <f t="shared" si="189"/>
        <v>464</v>
      </c>
    </row>
    <row r="11392" spans="12:13">
      <c r="L11392">
        <v>11400</v>
      </c>
      <c r="M11392">
        <f t="shared" si="189"/>
        <v>400</v>
      </c>
    </row>
    <row r="11393" spans="12:13">
      <c r="L11393">
        <v>11460</v>
      </c>
      <c r="M11393">
        <f t="shared" si="189"/>
        <v>460</v>
      </c>
    </row>
    <row r="11394" spans="12:13">
      <c r="L11394">
        <v>11388</v>
      </c>
      <c r="M11394">
        <f t="shared" si="189"/>
        <v>388</v>
      </c>
    </row>
    <row r="11395" spans="12:13">
      <c r="L11395">
        <v>11444</v>
      </c>
      <c r="M11395">
        <f t="shared" si="189"/>
        <v>444</v>
      </c>
    </row>
    <row r="11396" spans="12:13">
      <c r="L11396">
        <v>11416</v>
      </c>
      <c r="M11396">
        <f t="shared" si="189"/>
        <v>416</v>
      </c>
    </row>
    <row r="11397" spans="12:13">
      <c r="L11397">
        <v>11428</v>
      </c>
      <c r="M11397">
        <f t="shared" si="189"/>
        <v>428</v>
      </c>
    </row>
    <row r="11398" spans="12:13">
      <c r="L11398">
        <v>11384</v>
      </c>
      <c r="M11398">
        <f t="shared" si="189"/>
        <v>384</v>
      </c>
    </row>
    <row r="11399" spans="12:13">
      <c r="L11399">
        <v>11464</v>
      </c>
      <c r="M11399">
        <f t="shared" si="189"/>
        <v>464</v>
      </c>
    </row>
    <row r="11400" spans="12:13">
      <c r="L11400">
        <v>11428</v>
      </c>
      <c r="M11400">
        <f t="shared" si="189"/>
        <v>428</v>
      </c>
    </row>
    <row r="11401" spans="12:13">
      <c r="L11401">
        <v>11480</v>
      </c>
      <c r="M11401">
        <f t="shared" si="189"/>
        <v>480</v>
      </c>
    </row>
    <row r="11402" spans="12:13">
      <c r="L11402">
        <v>11408</v>
      </c>
      <c r="M11402">
        <f t="shared" si="189"/>
        <v>408</v>
      </c>
    </row>
    <row r="11403" spans="12:13">
      <c r="L11403">
        <v>11464</v>
      </c>
      <c r="M11403">
        <f t="shared" si="189"/>
        <v>464</v>
      </c>
    </row>
    <row r="11404" spans="12:13">
      <c r="L11404">
        <v>11428</v>
      </c>
      <c r="M11404">
        <f t="shared" si="189"/>
        <v>428</v>
      </c>
    </row>
    <row r="11405" spans="12:13">
      <c r="L11405">
        <v>11472</v>
      </c>
      <c r="M11405">
        <f t="shared" si="189"/>
        <v>472</v>
      </c>
    </row>
    <row r="11406" spans="12:13">
      <c r="L11406">
        <v>11364</v>
      </c>
      <c r="M11406">
        <f t="shared" si="189"/>
        <v>364</v>
      </c>
    </row>
    <row r="11407" spans="12:13">
      <c r="L11407">
        <v>11468</v>
      </c>
      <c r="M11407">
        <f t="shared" si="189"/>
        <v>468</v>
      </c>
    </row>
    <row r="11408" spans="12:13">
      <c r="L11408">
        <v>11392</v>
      </c>
      <c r="M11408">
        <f t="shared" si="189"/>
        <v>392</v>
      </c>
    </row>
    <row r="11409" spans="12:13">
      <c r="L11409">
        <v>11436</v>
      </c>
      <c r="M11409">
        <f t="shared" si="189"/>
        <v>436</v>
      </c>
    </row>
    <row r="11410" spans="12:13">
      <c r="L11410">
        <v>11364</v>
      </c>
      <c r="M11410">
        <f t="shared" si="189"/>
        <v>364</v>
      </c>
    </row>
    <row r="11411" spans="12:13">
      <c r="L11411">
        <v>11444</v>
      </c>
      <c r="M11411">
        <f t="shared" si="189"/>
        <v>444</v>
      </c>
    </row>
    <row r="11412" spans="12:13">
      <c r="L11412">
        <v>11344</v>
      </c>
      <c r="M11412">
        <f t="shared" si="189"/>
        <v>344</v>
      </c>
    </row>
    <row r="11413" spans="12:13">
      <c r="L11413">
        <v>11392</v>
      </c>
      <c r="M11413">
        <f t="shared" si="189"/>
        <v>392</v>
      </c>
    </row>
    <row r="11414" spans="12:13">
      <c r="L11414">
        <v>11352</v>
      </c>
      <c r="M11414">
        <f t="shared" si="189"/>
        <v>352</v>
      </c>
    </row>
    <row r="11415" spans="12:13">
      <c r="L11415">
        <v>11420</v>
      </c>
      <c r="M11415">
        <f t="shared" si="189"/>
        <v>420</v>
      </c>
    </row>
    <row r="11416" spans="12:13">
      <c r="L11416">
        <v>11408</v>
      </c>
      <c r="M11416">
        <f t="shared" si="189"/>
        <v>408</v>
      </c>
    </row>
    <row r="11417" spans="12:13">
      <c r="L11417">
        <v>11448</v>
      </c>
      <c r="M11417">
        <f t="shared" si="189"/>
        <v>448</v>
      </c>
    </row>
    <row r="11418" spans="12:13">
      <c r="L11418">
        <v>11372</v>
      </c>
      <c r="M11418">
        <f t="shared" si="189"/>
        <v>372</v>
      </c>
    </row>
    <row r="11419" spans="12:13">
      <c r="L11419">
        <v>11428</v>
      </c>
      <c r="M11419">
        <f t="shared" si="189"/>
        <v>428</v>
      </c>
    </row>
    <row r="11420" spans="12:13">
      <c r="L11420">
        <v>11372</v>
      </c>
      <c r="M11420">
        <f t="shared" si="189"/>
        <v>372</v>
      </c>
    </row>
    <row r="11421" spans="12:13">
      <c r="L11421">
        <v>11436</v>
      </c>
      <c r="M11421">
        <f t="shared" si="189"/>
        <v>436</v>
      </c>
    </row>
    <row r="11422" spans="12:13">
      <c r="L11422">
        <v>11412</v>
      </c>
      <c r="M11422">
        <f t="shared" si="189"/>
        <v>412</v>
      </c>
    </row>
    <row r="11423" spans="12:13">
      <c r="L11423">
        <v>11468</v>
      </c>
      <c r="M11423">
        <f t="shared" si="189"/>
        <v>468</v>
      </c>
    </row>
    <row r="11424" spans="12:13">
      <c r="L11424">
        <v>11360</v>
      </c>
      <c r="M11424">
        <f t="shared" si="189"/>
        <v>360</v>
      </c>
    </row>
    <row r="11425" spans="12:13">
      <c r="L11425">
        <v>11412</v>
      </c>
      <c r="M11425">
        <f t="shared" si="189"/>
        <v>412</v>
      </c>
    </row>
    <row r="11426" spans="12:13">
      <c r="L11426">
        <v>11400</v>
      </c>
      <c r="M11426">
        <f t="shared" si="189"/>
        <v>400</v>
      </c>
    </row>
    <row r="11427" spans="12:13">
      <c r="L11427">
        <v>11432</v>
      </c>
      <c r="M11427">
        <f t="shared" si="189"/>
        <v>432</v>
      </c>
    </row>
    <row r="11428" spans="12:13">
      <c r="L11428">
        <v>11404</v>
      </c>
      <c r="M11428">
        <f t="shared" si="189"/>
        <v>404</v>
      </c>
    </row>
    <row r="11429" spans="12:13">
      <c r="L11429">
        <v>11456</v>
      </c>
      <c r="M11429">
        <f t="shared" si="189"/>
        <v>456</v>
      </c>
    </row>
    <row r="11430" spans="12:13">
      <c r="L11430">
        <v>11412</v>
      </c>
      <c r="M11430">
        <f t="shared" si="189"/>
        <v>412</v>
      </c>
    </row>
    <row r="11431" spans="12:13">
      <c r="L11431">
        <v>11452</v>
      </c>
      <c r="M11431">
        <f t="shared" si="189"/>
        <v>452</v>
      </c>
    </row>
    <row r="11432" spans="12:13">
      <c r="L11432">
        <v>11388</v>
      </c>
      <c r="M11432">
        <f t="shared" si="189"/>
        <v>388</v>
      </c>
    </row>
    <row r="11433" spans="12:13">
      <c r="L11433">
        <v>11448</v>
      </c>
      <c r="M11433">
        <f t="shared" si="189"/>
        <v>448</v>
      </c>
    </row>
    <row r="11434" spans="12:13">
      <c r="L11434">
        <v>11360</v>
      </c>
      <c r="M11434">
        <f t="shared" si="189"/>
        <v>360</v>
      </c>
    </row>
    <row r="11435" spans="12:13">
      <c r="L11435">
        <v>11456</v>
      </c>
      <c r="M11435">
        <f t="shared" si="189"/>
        <v>456</v>
      </c>
    </row>
    <row r="11436" spans="12:13">
      <c r="L11436">
        <v>11368</v>
      </c>
      <c r="M11436">
        <f t="shared" si="189"/>
        <v>368</v>
      </c>
    </row>
    <row r="11437" spans="12:13">
      <c r="L11437">
        <v>11468</v>
      </c>
      <c r="M11437">
        <f t="shared" si="189"/>
        <v>468</v>
      </c>
    </row>
    <row r="11438" spans="12:13">
      <c r="L11438">
        <v>11388</v>
      </c>
      <c r="M11438">
        <f t="shared" si="189"/>
        <v>388</v>
      </c>
    </row>
    <row r="11439" spans="12:13">
      <c r="L11439">
        <v>11444</v>
      </c>
      <c r="M11439">
        <f t="shared" si="189"/>
        <v>444</v>
      </c>
    </row>
    <row r="11440" spans="12:13">
      <c r="L11440">
        <v>11352</v>
      </c>
      <c r="M11440">
        <f t="shared" si="189"/>
        <v>352</v>
      </c>
    </row>
    <row r="11441" spans="12:13">
      <c r="L11441">
        <v>11448</v>
      </c>
      <c r="M11441">
        <f t="shared" si="189"/>
        <v>448</v>
      </c>
    </row>
    <row r="11442" spans="12:13">
      <c r="L11442">
        <v>11364</v>
      </c>
      <c r="M11442">
        <f t="shared" si="189"/>
        <v>364</v>
      </c>
    </row>
    <row r="11443" spans="12:13">
      <c r="L11443">
        <v>11440</v>
      </c>
      <c r="M11443">
        <f t="shared" si="189"/>
        <v>440</v>
      </c>
    </row>
    <row r="11444" spans="12:13">
      <c r="L11444">
        <v>11384</v>
      </c>
      <c r="M11444">
        <f t="shared" si="189"/>
        <v>384</v>
      </c>
    </row>
    <row r="11445" spans="12:13">
      <c r="L11445">
        <v>11444</v>
      </c>
      <c r="M11445">
        <f t="shared" si="189"/>
        <v>444</v>
      </c>
    </row>
    <row r="11446" spans="12:13">
      <c r="L11446">
        <v>11376</v>
      </c>
      <c r="M11446">
        <f t="shared" si="189"/>
        <v>376</v>
      </c>
    </row>
    <row r="11447" spans="12:13">
      <c r="L11447">
        <v>11468</v>
      </c>
      <c r="M11447">
        <f t="shared" si="189"/>
        <v>468</v>
      </c>
    </row>
    <row r="11448" spans="12:13">
      <c r="L11448">
        <v>11372</v>
      </c>
      <c r="M11448">
        <f t="shared" si="189"/>
        <v>372</v>
      </c>
    </row>
    <row r="11449" spans="12:13">
      <c r="L11449">
        <v>11432</v>
      </c>
      <c r="M11449">
        <f t="shared" si="189"/>
        <v>432</v>
      </c>
    </row>
    <row r="11450" spans="12:13">
      <c r="L11450">
        <v>11404</v>
      </c>
      <c r="M11450">
        <f t="shared" si="189"/>
        <v>404</v>
      </c>
    </row>
    <row r="11451" spans="12:13">
      <c r="L11451">
        <v>11444</v>
      </c>
      <c r="M11451">
        <f t="shared" ref="M11451:M11514" si="190">L11451-11000</f>
        <v>444</v>
      </c>
    </row>
    <row r="11452" spans="12:13">
      <c r="L11452">
        <v>11372</v>
      </c>
      <c r="M11452">
        <f t="shared" si="190"/>
        <v>372</v>
      </c>
    </row>
    <row r="11453" spans="12:13">
      <c r="L11453">
        <v>11452</v>
      </c>
      <c r="M11453">
        <f t="shared" si="190"/>
        <v>452</v>
      </c>
    </row>
    <row r="11454" spans="12:13">
      <c r="L11454">
        <v>11388</v>
      </c>
      <c r="M11454">
        <f t="shared" si="190"/>
        <v>388</v>
      </c>
    </row>
    <row r="11455" spans="12:13">
      <c r="L11455">
        <v>11428</v>
      </c>
      <c r="M11455">
        <f t="shared" si="190"/>
        <v>428</v>
      </c>
    </row>
    <row r="11456" spans="12:13">
      <c r="L11456">
        <v>11356</v>
      </c>
      <c r="M11456">
        <f t="shared" si="190"/>
        <v>356</v>
      </c>
    </row>
    <row r="11457" spans="12:13">
      <c r="L11457">
        <v>11440</v>
      </c>
      <c r="M11457">
        <f t="shared" si="190"/>
        <v>440</v>
      </c>
    </row>
    <row r="11458" spans="12:13">
      <c r="L11458">
        <v>11360</v>
      </c>
      <c r="M11458">
        <f t="shared" si="190"/>
        <v>360</v>
      </c>
    </row>
    <row r="11459" spans="12:13">
      <c r="L11459">
        <v>11456</v>
      </c>
      <c r="M11459">
        <f t="shared" si="190"/>
        <v>456</v>
      </c>
    </row>
    <row r="11460" spans="12:13">
      <c r="L11460">
        <v>11352</v>
      </c>
      <c r="M11460">
        <f t="shared" si="190"/>
        <v>352</v>
      </c>
    </row>
    <row r="11461" spans="12:13">
      <c r="L11461">
        <v>11472</v>
      </c>
      <c r="M11461">
        <f t="shared" si="190"/>
        <v>472</v>
      </c>
    </row>
    <row r="11462" spans="12:13">
      <c r="L11462">
        <v>11364</v>
      </c>
      <c r="M11462">
        <f t="shared" si="190"/>
        <v>364</v>
      </c>
    </row>
    <row r="11463" spans="12:13">
      <c r="L11463">
        <v>11436</v>
      </c>
      <c r="M11463">
        <f t="shared" si="190"/>
        <v>436</v>
      </c>
    </row>
    <row r="11464" spans="12:13">
      <c r="L11464">
        <v>11372</v>
      </c>
      <c r="M11464">
        <f t="shared" si="190"/>
        <v>372</v>
      </c>
    </row>
    <row r="11465" spans="12:13">
      <c r="L11465">
        <v>11468</v>
      </c>
      <c r="M11465">
        <f t="shared" si="190"/>
        <v>468</v>
      </c>
    </row>
    <row r="11466" spans="12:13">
      <c r="L11466">
        <v>11372</v>
      </c>
      <c r="M11466">
        <f t="shared" si="190"/>
        <v>372</v>
      </c>
    </row>
    <row r="11467" spans="12:13">
      <c r="L11467">
        <v>11392</v>
      </c>
      <c r="M11467">
        <f t="shared" si="190"/>
        <v>392</v>
      </c>
    </row>
    <row r="11468" spans="12:13">
      <c r="L11468">
        <v>11388</v>
      </c>
      <c r="M11468">
        <f t="shared" si="190"/>
        <v>388</v>
      </c>
    </row>
    <row r="11469" spans="12:13">
      <c r="L11469">
        <v>11452</v>
      </c>
      <c r="M11469">
        <f t="shared" si="190"/>
        <v>452</v>
      </c>
    </row>
    <row r="11470" spans="12:13">
      <c r="L11470">
        <v>11380</v>
      </c>
      <c r="M11470">
        <f t="shared" si="190"/>
        <v>380</v>
      </c>
    </row>
    <row r="11471" spans="12:13">
      <c r="L11471">
        <v>11440</v>
      </c>
      <c r="M11471">
        <f t="shared" si="190"/>
        <v>440</v>
      </c>
    </row>
    <row r="11472" spans="12:13">
      <c r="L11472">
        <v>11368</v>
      </c>
      <c r="M11472">
        <f t="shared" si="190"/>
        <v>368</v>
      </c>
    </row>
    <row r="11473" spans="12:13">
      <c r="L11473">
        <v>11452</v>
      </c>
      <c r="M11473">
        <f t="shared" si="190"/>
        <v>452</v>
      </c>
    </row>
    <row r="11474" spans="12:13">
      <c r="L11474">
        <v>11364</v>
      </c>
      <c r="M11474">
        <f t="shared" si="190"/>
        <v>364</v>
      </c>
    </row>
    <row r="11475" spans="12:13">
      <c r="L11475">
        <v>11428</v>
      </c>
      <c r="M11475">
        <f t="shared" si="190"/>
        <v>428</v>
      </c>
    </row>
    <row r="11476" spans="12:13">
      <c r="L11476">
        <v>11376</v>
      </c>
      <c r="M11476">
        <f t="shared" si="190"/>
        <v>376</v>
      </c>
    </row>
    <row r="11477" spans="12:13">
      <c r="L11477">
        <v>11444</v>
      </c>
      <c r="M11477">
        <f t="shared" si="190"/>
        <v>444</v>
      </c>
    </row>
    <row r="11478" spans="12:13">
      <c r="L11478">
        <v>11396</v>
      </c>
      <c r="M11478">
        <f t="shared" si="190"/>
        <v>396</v>
      </c>
    </row>
    <row r="11479" spans="12:13">
      <c r="L11479">
        <v>11404</v>
      </c>
      <c r="M11479">
        <f t="shared" si="190"/>
        <v>404</v>
      </c>
    </row>
    <row r="11480" spans="12:13">
      <c r="L11480">
        <v>11408</v>
      </c>
      <c r="M11480">
        <f t="shared" si="190"/>
        <v>408</v>
      </c>
    </row>
    <row r="11481" spans="12:13">
      <c r="L11481">
        <v>11424</v>
      </c>
      <c r="M11481">
        <f t="shared" si="190"/>
        <v>424</v>
      </c>
    </row>
    <row r="11482" spans="12:13">
      <c r="L11482">
        <v>11380</v>
      </c>
      <c r="M11482">
        <f t="shared" si="190"/>
        <v>380</v>
      </c>
    </row>
    <row r="11483" spans="12:13">
      <c r="L11483">
        <v>11436</v>
      </c>
      <c r="M11483">
        <f t="shared" si="190"/>
        <v>436</v>
      </c>
    </row>
    <row r="11484" spans="12:13">
      <c r="L11484">
        <v>11360</v>
      </c>
      <c r="M11484">
        <f t="shared" si="190"/>
        <v>360</v>
      </c>
    </row>
    <row r="11485" spans="12:13">
      <c r="L11485">
        <v>11420</v>
      </c>
      <c r="M11485">
        <f t="shared" si="190"/>
        <v>420</v>
      </c>
    </row>
    <row r="11486" spans="12:13">
      <c r="L11486">
        <v>11388</v>
      </c>
      <c r="M11486">
        <f t="shared" si="190"/>
        <v>388</v>
      </c>
    </row>
    <row r="11487" spans="12:13">
      <c r="L11487">
        <v>11428</v>
      </c>
      <c r="M11487">
        <f t="shared" si="190"/>
        <v>428</v>
      </c>
    </row>
    <row r="11488" spans="12:13">
      <c r="L11488">
        <v>11376</v>
      </c>
      <c r="M11488">
        <f t="shared" si="190"/>
        <v>376</v>
      </c>
    </row>
    <row r="11489" spans="12:13">
      <c r="L11489">
        <v>11428</v>
      </c>
      <c r="M11489">
        <f t="shared" si="190"/>
        <v>428</v>
      </c>
    </row>
    <row r="11490" spans="12:13">
      <c r="L11490">
        <v>11396</v>
      </c>
      <c r="M11490">
        <f t="shared" si="190"/>
        <v>396</v>
      </c>
    </row>
    <row r="11491" spans="12:13">
      <c r="L11491">
        <v>11400</v>
      </c>
      <c r="M11491">
        <f t="shared" si="190"/>
        <v>400</v>
      </c>
    </row>
    <row r="11492" spans="12:13">
      <c r="L11492">
        <v>11380</v>
      </c>
      <c r="M11492">
        <f t="shared" si="190"/>
        <v>380</v>
      </c>
    </row>
    <row r="11493" spans="12:13">
      <c r="L11493">
        <v>11440</v>
      </c>
      <c r="M11493">
        <f t="shared" si="190"/>
        <v>440</v>
      </c>
    </row>
    <row r="11494" spans="12:13">
      <c r="L11494">
        <v>11360</v>
      </c>
      <c r="M11494">
        <f t="shared" si="190"/>
        <v>360</v>
      </c>
    </row>
    <row r="11495" spans="12:13">
      <c r="L11495">
        <v>11428</v>
      </c>
      <c r="M11495">
        <f t="shared" si="190"/>
        <v>428</v>
      </c>
    </row>
    <row r="11496" spans="12:13">
      <c r="L11496">
        <v>11412</v>
      </c>
      <c r="M11496">
        <f t="shared" si="190"/>
        <v>412</v>
      </c>
    </row>
    <row r="11497" spans="12:13">
      <c r="L11497">
        <v>11440</v>
      </c>
      <c r="M11497">
        <f t="shared" si="190"/>
        <v>440</v>
      </c>
    </row>
    <row r="11498" spans="12:13">
      <c r="L11498">
        <v>11392</v>
      </c>
      <c r="M11498">
        <f t="shared" si="190"/>
        <v>392</v>
      </c>
    </row>
    <row r="11499" spans="12:13">
      <c r="L11499">
        <v>11464</v>
      </c>
      <c r="M11499">
        <f t="shared" si="190"/>
        <v>464</v>
      </c>
    </row>
    <row r="11500" spans="12:13">
      <c r="L11500">
        <v>11456</v>
      </c>
      <c r="M11500">
        <f t="shared" si="190"/>
        <v>456</v>
      </c>
    </row>
    <row r="11501" spans="12:13">
      <c r="L11501">
        <v>11576</v>
      </c>
      <c r="M11501">
        <f t="shared" si="190"/>
        <v>576</v>
      </c>
    </row>
    <row r="11502" spans="12:13">
      <c r="L11502">
        <v>11556</v>
      </c>
      <c r="M11502">
        <f t="shared" si="190"/>
        <v>556</v>
      </c>
    </row>
    <row r="11503" spans="12:13">
      <c r="L11503">
        <v>11712</v>
      </c>
      <c r="M11503">
        <f t="shared" si="190"/>
        <v>712</v>
      </c>
    </row>
    <row r="11504" spans="12:13">
      <c r="L11504">
        <v>11664</v>
      </c>
      <c r="M11504">
        <f t="shared" si="190"/>
        <v>664</v>
      </c>
    </row>
    <row r="11505" spans="12:13">
      <c r="L11505">
        <v>11736</v>
      </c>
      <c r="M11505">
        <f t="shared" si="190"/>
        <v>736</v>
      </c>
    </row>
    <row r="11506" spans="12:13">
      <c r="L11506">
        <v>11660</v>
      </c>
      <c r="M11506">
        <f t="shared" si="190"/>
        <v>660</v>
      </c>
    </row>
    <row r="11507" spans="12:13">
      <c r="L11507">
        <v>11728</v>
      </c>
      <c r="M11507">
        <f t="shared" si="190"/>
        <v>728</v>
      </c>
    </row>
    <row r="11508" spans="12:13">
      <c r="L11508">
        <v>11596</v>
      </c>
      <c r="M11508">
        <f t="shared" si="190"/>
        <v>596</v>
      </c>
    </row>
    <row r="11509" spans="12:13">
      <c r="L11509">
        <v>11652</v>
      </c>
      <c r="M11509">
        <f t="shared" si="190"/>
        <v>652</v>
      </c>
    </row>
    <row r="11510" spans="12:13">
      <c r="L11510">
        <v>11560</v>
      </c>
      <c r="M11510">
        <f t="shared" si="190"/>
        <v>560</v>
      </c>
    </row>
    <row r="11511" spans="12:13">
      <c r="L11511">
        <v>11604</v>
      </c>
      <c r="M11511">
        <f t="shared" si="190"/>
        <v>604</v>
      </c>
    </row>
    <row r="11512" spans="12:13">
      <c r="L11512">
        <v>11540</v>
      </c>
      <c r="M11512">
        <f t="shared" si="190"/>
        <v>540</v>
      </c>
    </row>
    <row r="11513" spans="12:13">
      <c r="L11513">
        <v>11548</v>
      </c>
      <c r="M11513">
        <f t="shared" si="190"/>
        <v>548</v>
      </c>
    </row>
    <row r="11514" spans="12:13">
      <c r="L11514">
        <v>11524</v>
      </c>
      <c r="M11514">
        <f t="shared" si="190"/>
        <v>524</v>
      </c>
    </row>
    <row r="11515" spans="12:13">
      <c r="L11515">
        <v>11556</v>
      </c>
      <c r="M11515">
        <f t="shared" ref="M11515:M11578" si="191">L11515-11000</f>
        <v>556</v>
      </c>
    </row>
    <row r="11516" spans="12:13">
      <c r="L11516">
        <v>11488</v>
      </c>
      <c r="M11516">
        <f t="shared" si="191"/>
        <v>488</v>
      </c>
    </row>
    <row r="11517" spans="12:13">
      <c r="L11517">
        <v>11516</v>
      </c>
      <c r="M11517">
        <f t="shared" si="191"/>
        <v>516</v>
      </c>
    </row>
    <row r="11518" spans="12:13">
      <c r="L11518">
        <v>11468</v>
      </c>
      <c r="M11518">
        <f t="shared" si="191"/>
        <v>468</v>
      </c>
    </row>
    <row r="11519" spans="12:13">
      <c r="L11519">
        <v>11524</v>
      </c>
      <c r="M11519">
        <f t="shared" si="191"/>
        <v>524</v>
      </c>
    </row>
    <row r="11520" spans="12:13">
      <c r="L11520">
        <v>11484</v>
      </c>
      <c r="M11520">
        <f t="shared" si="191"/>
        <v>484</v>
      </c>
    </row>
    <row r="11521" spans="12:13">
      <c r="L11521">
        <v>11556</v>
      </c>
      <c r="M11521">
        <f t="shared" si="191"/>
        <v>556</v>
      </c>
    </row>
    <row r="11522" spans="12:13">
      <c r="L11522">
        <v>11448</v>
      </c>
      <c r="M11522">
        <f t="shared" si="191"/>
        <v>448</v>
      </c>
    </row>
    <row r="11523" spans="12:13">
      <c r="L11523">
        <v>11508</v>
      </c>
      <c r="M11523">
        <f t="shared" si="191"/>
        <v>508</v>
      </c>
    </row>
    <row r="11524" spans="12:13">
      <c r="L11524">
        <v>11472</v>
      </c>
      <c r="M11524">
        <f t="shared" si="191"/>
        <v>472</v>
      </c>
    </row>
    <row r="11525" spans="12:13">
      <c r="L11525">
        <v>11472</v>
      </c>
      <c r="M11525">
        <f t="shared" si="191"/>
        <v>472</v>
      </c>
    </row>
    <row r="11526" spans="12:13">
      <c r="L11526">
        <v>11440</v>
      </c>
      <c r="M11526">
        <f t="shared" si="191"/>
        <v>440</v>
      </c>
    </row>
    <row r="11527" spans="12:13">
      <c r="L11527">
        <v>11484</v>
      </c>
      <c r="M11527">
        <f t="shared" si="191"/>
        <v>484</v>
      </c>
    </row>
    <row r="11528" spans="12:13">
      <c r="L11528">
        <v>11420</v>
      </c>
      <c r="M11528">
        <f t="shared" si="191"/>
        <v>420</v>
      </c>
    </row>
    <row r="11529" spans="12:13">
      <c r="L11529">
        <v>11528</v>
      </c>
      <c r="M11529">
        <f t="shared" si="191"/>
        <v>528</v>
      </c>
    </row>
    <row r="11530" spans="12:13">
      <c r="L11530">
        <v>11444</v>
      </c>
      <c r="M11530">
        <f t="shared" si="191"/>
        <v>444</v>
      </c>
    </row>
    <row r="11531" spans="12:13">
      <c r="L11531">
        <v>11464</v>
      </c>
      <c r="M11531">
        <f t="shared" si="191"/>
        <v>464</v>
      </c>
    </row>
    <row r="11532" spans="12:13">
      <c r="L11532">
        <v>11396</v>
      </c>
      <c r="M11532">
        <f t="shared" si="191"/>
        <v>396</v>
      </c>
    </row>
    <row r="11533" spans="12:13">
      <c r="L11533">
        <v>11460</v>
      </c>
      <c r="M11533">
        <f t="shared" si="191"/>
        <v>460</v>
      </c>
    </row>
    <row r="11534" spans="12:13">
      <c r="L11534">
        <v>11420</v>
      </c>
      <c r="M11534">
        <f t="shared" si="191"/>
        <v>420</v>
      </c>
    </row>
    <row r="11535" spans="12:13">
      <c r="L11535">
        <v>11464</v>
      </c>
      <c r="M11535">
        <f t="shared" si="191"/>
        <v>464</v>
      </c>
    </row>
    <row r="11536" spans="12:13">
      <c r="L11536">
        <v>11428</v>
      </c>
      <c r="M11536">
        <f t="shared" si="191"/>
        <v>428</v>
      </c>
    </row>
    <row r="11537" spans="12:13">
      <c r="L11537">
        <v>11484</v>
      </c>
      <c r="M11537">
        <f t="shared" si="191"/>
        <v>484</v>
      </c>
    </row>
    <row r="11538" spans="12:13">
      <c r="L11538">
        <v>11412</v>
      </c>
      <c r="M11538">
        <f t="shared" si="191"/>
        <v>412</v>
      </c>
    </row>
    <row r="11539" spans="12:13">
      <c r="L11539">
        <v>11484</v>
      </c>
      <c r="M11539">
        <f t="shared" si="191"/>
        <v>484</v>
      </c>
    </row>
    <row r="11540" spans="12:13">
      <c r="L11540">
        <v>11408</v>
      </c>
      <c r="M11540">
        <f t="shared" si="191"/>
        <v>408</v>
      </c>
    </row>
    <row r="11541" spans="12:13">
      <c r="L11541">
        <v>11444</v>
      </c>
      <c r="M11541">
        <f t="shared" si="191"/>
        <v>444</v>
      </c>
    </row>
    <row r="11542" spans="12:13">
      <c r="L11542">
        <v>11404</v>
      </c>
      <c r="M11542">
        <f t="shared" si="191"/>
        <v>404</v>
      </c>
    </row>
    <row r="11543" spans="12:13">
      <c r="L11543">
        <v>11464</v>
      </c>
      <c r="M11543">
        <f t="shared" si="191"/>
        <v>464</v>
      </c>
    </row>
    <row r="11544" spans="12:13">
      <c r="L11544">
        <v>11416</v>
      </c>
      <c r="M11544">
        <f t="shared" si="191"/>
        <v>416</v>
      </c>
    </row>
    <row r="11545" spans="12:13">
      <c r="L11545">
        <v>11476</v>
      </c>
      <c r="M11545">
        <f t="shared" si="191"/>
        <v>476</v>
      </c>
    </row>
    <row r="11546" spans="12:13">
      <c r="L11546">
        <v>11396</v>
      </c>
      <c r="M11546">
        <f t="shared" si="191"/>
        <v>396</v>
      </c>
    </row>
    <row r="11547" spans="12:13">
      <c r="L11547">
        <v>11456</v>
      </c>
      <c r="M11547">
        <f t="shared" si="191"/>
        <v>456</v>
      </c>
    </row>
    <row r="11548" spans="12:13">
      <c r="L11548">
        <v>11388</v>
      </c>
      <c r="M11548">
        <f t="shared" si="191"/>
        <v>388</v>
      </c>
    </row>
    <row r="11549" spans="12:13">
      <c r="L11549">
        <v>11416</v>
      </c>
      <c r="M11549">
        <f t="shared" si="191"/>
        <v>416</v>
      </c>
    </row>
    <row r="11550" spans="12:13">
      <c r="L11550">
        <v>11368</v>
      </c>
      <c r="M11550">
        <f t="shared" si="191"/>
        <v>368</v>
      </c>
    </row>
    <row r="11551" spans="12:13">
      <c r="L11551">
        <v>11468</v>
      </c>
      <c r="M11551">
        <f t="shared" si="191"/>
        <v>468</v>
      </c>
    </row>
    <row r="11552" spans="12:13">
      <c r="L11552">
        <v>11396</v>
      </c>
      <c r="M11552">
        <f t="shared" si="191"/>
        <v>396</v>
      </c>
    </row>
    <row r="11553" spans="12:14">
      <c r="L11553">
        <v>11444</v>
      </c>
      <c r="M11553">
        <f t="shared" si="191"/>
        <v>444</v>
      </c>
    </row>
    <row r="11554" spans="12:14">
      <c r="L11554">
        <v>11364</v>
      </c>
      <c r="M11554">
        <f t="shared" si="191"/>
        <v>364</v>
      </c>
    </row>
    <row r="11555" spans="12:14">
      <c r="L11555">
        <v>11440</v>
      </c>
      <c r="M11555">
        <f t="shared" si="191"/>
        <v>440</v>
      </c>
    </row>
    <row r="11556" spans="12:14">
      <c r="L11556">
        <v>11400</v>
      </c>
      <c r="M11556">
        <f t="shared" si="191"/>
        <v>400</v>
      </c>
    </row>
    <row r="11557" spans="12:14">
      <c r="L11557">
        <v>11428</v>
      </c>
      <c r="M11557">
        <f t="shared" si="191"/>
        <v>428</v>
      </c>
    </row>
    <row r="11558" spans="12:14">
      <c r="L11558">
        <v>11416</v>
      </c>
      <c r="M11558">
        <f t="shared" si="191"/>
        <v>416</v>
      </c>
    </row>
    <row r="11559" spans="12:14">
      <c r="L11559">
        <v>11460</v>
      </c>
      <c r="M11559">
        <f t="shared" si="191"/>
        <v>460</v>
      </c>
    </row>
    <row r="11560" spans="12:14">
      <c r="L11560">
        <v>11376</v>
      </c>
      <c r="M11560">
        <f t="shared" si="191"/>
        <v>376</v>
      </c>
    </row>
    <row r="11561" spans="12:14">
      <c r="L11561">
        <v>11412</v>
      </c>
      <c r="M11561">
        <f t="shared" si="191"/>
        <v>412</v>
      </c>
    </row>
    <row r="11562" spans="12:14">
      <c r="L11562">
        <v>11424</v>
      </c>
      <c r="M11562">
        <f t="shared" si="191"/>
        <v>424</v>
      </c>
    </row>
    <row r="11563" spans="12:14">
      <c r="L11563">
        <v>-1000</v>
      </c>
      <c r="M11563">
        <f t="shared" si="191"/>
        <v>-12000</v>
      </c>
      <c r="N11563" t="s">
        <v>742</v>
      </c>
    </row>
    <row r="11564" spans="12:14">
      <c r="M11564">
        <f t="shared" si="191"/>
        <v>-11000</v>
      </c>
    </row>
    <row r="11565" spans="12:14">
      <c r="L11565">
        <v>11432</v>
      </c>
      <c r="M11565">
        <f t="shared" si="191"/>
        <v>432</v>
      </c>
    </row>
    <row r="11566" spans="12:14">
      <c r="L11566">
        <v>11400</v>
      </c>
      <c r="M11566">
        <f t="shared" si="191"/>
        <v>400</v>
      </c>
    </row>
    <row r="11567" spans="12:14">
      <c r="L11567">
        <v>11420</v>
      </c>
      <c r="M11567">
        <f t="shared" si="191"/>
        <v>420</v>
      </c>
    </row>
    <row r="11568" spans="12:14">
      <c r="L11568">
        <v>11384</v>
      </c>
      <c r="M11568">
        <f t="shared" si="191"/>
        <v>384</v>
      </c>
    </row>
    <row r="11569" spans="12:13">
      <c r="L11569">
        <v>11464</v>
      </c>
      <c r="M11569">
        <f t="shared" si="191"/>
        <v>464</v>
      </c>
    </row>
    <row r="11570" spans="12:13">
      <c r="L11570">
        <v>11392</v>
      </c>
      <c r="M11570">
        <f t="shared" si="191"/>
        <v>392</v>
      </c>
    </row>
    <row r="11571" spans="12:13">
      <c r="L11571">
        <v>11428</v>
      </c>
      <c r="M11571">
        <f t="shared" si="191"/>
        <v>428</v>
      </c>
    </row>
    <row r="11572" spans="12:13">
      <c r="L11572">
        <v>11408</v>
      </c>
      <c r="M11572">
        <f t="shared" si="191"/>
        <v>408</v>
      </c>
    </row>
    <row r="11573" spans="12:13">
      <c r="L11573">
        <v>11436</v>
      </c>
      <c r="M11573">
        <f t="shared" si="191"/>
        <v>436</v>
      </c>
    </row>
    <row r="11574" spans="12:13">
      <c r="L11574">
        <v>11400</v>
      </c>
      <c r="M11574">
        <f t="shared" si="191"/>
        <v>400</v>
      </c>
    </row>
    <row r="11575" spans="12:13">
      <c r="L11575">
        <v>11456</v>
      </c>
      <c r="M11575">
        <f t="shared" si="191"/>
        <v>456</v>
      </c>
    </row>
    <row r="11576" spans="12:13">
      <c r="L11576">
        <v>11376</v>
      </c>
      <c r="M11576">
        <f t="shared" si="191"/>
        <v>376</v>
      </c>
    </row>
    <row r="11577" spans="12:13">
      <c r="L11577">
        <v>11420</v>
      </c>
      <c r="M11577">
        <f t="shared" si="191"/>
        <v>420</v>
      </c>
    </row>
    <row r="11578" spans="12:13">
      <c r="L11578">
        <v>11376</v>
      </c>
      <c r="M11578">
        <f t="shared" si="191"/>
        <v>376</v>
      </c>
    </row>
    <row r="11579" spans="12:13">
      <c r="L11579">
        <v>11440</v>
      </c>
      <c r="M11579">
        <f t="shared" ref="M11579:M11642" si="192">L11579-11000</f>
        <v>440</v>
      </c>
    </row>
    <row r="11580" spans="12:13">
      <c r="L11580">
        <v>11360</v>
      </c>
      <c r="M11580">
        <f t="shared" si="192"/>
        <v>360</v>
      </c>
    </row>
    <row r="11581" spans="12:13">
      <c r="L11581">
        <v>11452</v>
      </c>
      <c r="M11581">
        <f t="shared" si="192"/>
        <v>452</v>
      </c>
    </row>
    <row r="11582" spans="12:13">
      <c r="L11582">
        <v>11388</v>
      </c>
      <c r="M11582">
        <f t="shared" si="192"/>
        <v>388</v>
      </c>
    </row>
    <row r="11583" spans="12:13">
      <c r="L11583">
        <v>11432</v>
      </c>
      <c r="M11583">
        <f t="shared" si="192"/>
        <v>432</v>
      </c>
    </row>
    <row r="11584" spans="12:13">
      <c r="L11584">
        <v>11372</v>
      </c>
      <c r="M11584">
        <f t="shared" si="192"/>
        <v>372</v>
      </c>
    </row>
    <row r="11585" spans="12:13">
      <c r="L11585">
        <v>11420</v>
      </c>
      <c r="M11585">
        <f t="shared" si="192"/>
        <v>420</v>
      </c>
    </row>
    <row r="11586" spans="12:13">
      <c r="L11586">
        <v>11368</v>
      </c>
      <c r="M11586">
        <f t="shared" si="192"/>
        <v>368</v>
      </c>
    </row>
    <row r="11587" spans="12:13">
      <c r="L11587">
        <v>11448</v>
      </c>
      <c r="M11587">
        <f t="shared" si="192"/>
        <v>448</v>
      </c>
    </row>
    <row r="11588" spans="12:13">
      <c r="L11588">
        <v>11392</v>
      </c>
      <c r="M11588">
        <f t="shared" si="192"/>
        <v>392</v>
      </c>
    </row>
    <row r="11589" spans="12:13">
      <c r="L11589">
        <v>11448</v>
      </c>
      <c r="M11589">
        <f t="shared" si="192"/>
        <v>448</v>
      </c>
    </row>
    <row r="11590" spans="12:13">
      <c r="L11590">
        <v>11352</v>
      </c>
      <c r="M11590">
        <f t="shared" si="192"/>
        <v>352</v>
      </c>
    </row>
    <row r="11591" spans="12:13">
      <c r="L11591">
        <v>11412</v>
      </c>
      <c r="M11591">
        <f t="shared" si="192"/>
        <v>412</v>
      </c>
    </row>
    <row r="11592" spans="12:13">
      <c r="L11592">
        <v>11400</v>
      </c>
      <c r="M11592">
        <f t="shared" si="192"/>
        <v>400</v>
      </c>
    </row>
    <row r="11593" spans="12:13">
      <c r="L11593">
        <v>11452</v>
      </c>
      <c r="M11593">
        <f t="shared" si="192"/>
        <v>452</v>
      </c>
    </row>
    <row r="11594" spans="12:13">
      <c r="L11594">
        <v>11396</v>
      </c>
      <c r="M11594">
        <f t="shared" si="192"/>
        <v>396</v>
      </c>
    </row>
    <row r="11595" spans="12:13">
      <c r="L11595">
        <v>11452</v>
      </c>
      <c r="M11595">
        <f t="shared" si="192"/>
        <v>452</v>
      </c>
    </row>
    <row r="11596" spans="12:13">
      <c r="L11596">
        <v>11384</v>
      </c>
      <c r="M11596">
        <f t="shared" si="192"/>
        <v>384</v>
      </c>
    </row>
    <row r="11597" spans="12:13">
      <c r="L11597">
        <v>11456</v>
      </c>
      <c r="M11597">
        <f t="shared" si="192"/>
        <v>456</v>
      </c>
    </row>
    <row r="11598" spans="12:13">
      <c r="L11598">
        <v>11336</v>
      </c>
      <c r="M11598">
        <f t="shared" si="192"/>
        <v>336</v>
      </c>
    </row>
    <row r="11599" spans="12:13">
      <c r="L11599">
        <v>11412</v>
      </c>
      <c r="M11599">
        <f t="shared" si="192"/>
        <v>412</v>
      </c>
    </row>
    <row r="11600" spans="12:13">
      <c r="L11600">
        <v>11388</v>
      </c>
      <c r="M11600">
        <f t="shared" si="192"/>
        <v>388</v>
      </c>
    </row>
    <row r="11601" spans="12:13">
      <c r="L11601">
        <v>11432</v>
      </c>
      <c r="M11601">
        <f t="shared" si="192"/>
        <v>432</v>
      </c>
    </row>
    <row r="11602" spans="12:13">
      <c r="L11602">
        <v>11368</v>
      </c>
      <c r="M11602">
        <f t="shared" si="192"/>
        <v>368</v>
      </c>
    </row>
    <row r="11603" spans="12:13">
      <c r="L11603">
        <v>11460</v>
      </c>
      <c r="M11603">
        <f t="shared" si="192"/>
        <v>460</v>
      </c>
    </row>
    <row r="11604" spans="12:13">
      <c r="L11604">
        <v>11388</v>
      </c>
      <c r="M11604">
        <f t="shared" si="192"/>
        <v>388</v>
      </c>
    </row>
    <row r="11605" spans="12:13">
      <c r="L11605">
        <v>11396</v>
      </c>
      <c r="M11605">
        <f t="shared" si="192"/>
        <v>396</v>
      </c>
    </row>
    <row r="11606" spans="12:13">
      <c r="L11606">
        <v>11376</v>
      </c>
      <c r="M11606">
        <f t="shared" si="192"/>
        <v>376</v>
      </c>
    </row>
    <row r="11607" spans="12:13">
      <c r="L11607">
        <v>11428</v>
      </c>
      <c r="M11607">
        <f t="shared" si="192"/>
        <v>428</v>
      </c>
    </row>
    <row r="11608" spans="12:13">
      <c r="L11608">
        <v>11400</v>
      </c>
      <c r="M11608">
        <f t="shared" si="192"/>
        <v>400</v>
      </c>
    </row>
    <row r="11609" spans="12:13">
      <c r="L11609">
        <v>11460</v>
      </c>
      <c r="M11609">
        <f t="shared" si="192"/>
        <v>460</v>
      </c>
    </row>
    <row r="11610" spans="12:13">
      <c r="L11610">
        <v>11360</v>
      </c>
      <c r="M11610">
        <f t="shared" si="192"/>
        <v>360</v>
      </c>
    </row>
    <row r="11611" spans="12:13">
      <c r="L11611">
        <v>11420</v>
      </c>
      <c r="M11611">
        <f t="shared" si="192"/>
        <v>420</v>
      </c>
    </row>
    <row r="11612" spans="12:13">
      <c r="L11612">
        <v>11392</v>
      </c>
      <c r="M11612">
        <f t="shared" si="192"/>
        <v>392</v>
      </c>
    </row>
    <row r="11613" spans="12:13">
      <c r="L11613">
        <v>11428</v>
      </c>
      <c r="M11613">
        <f t="shared" si="192"/>
        <v>428</v>
      </c>
    </row>
    <row r="11614" spans="12:13">
      <c r="L11614">
        <v>11316</v>
      </c>
      <c r="M11614">
        <f t="shared" si="192"/>
        <v>316</v>
      </c>
    </row>
    <row r="11615" spans="12:13">
      <c r="L11615">
        <v>11404</v>
      </c>
      <c r="M11615">
        <f t="shared" si="192"/>
        <v>404</v>
      </c>
    </row>
    <row r="11616" spans="12:13">
      <c r="L11616">
        <v>11388</v>
      </c>
      <c r="M11616">
        <f t="shared" si="192"/>
        <v>388</v>
      </c>
    </row>
    <row r="11617" spans="12:13">
      <c r="L11617">
        <v>11408</v>
      </c>
      <c r="M11617">
        <f t="shared" si="192"/>
        <v>408</v>
      </c>
    </row>
    <row r="11618" spans="12:13">
      <c r="L11618">
        <v>11404</v>
      </c>
      <c r="M11618">
        <f t="shared" si="192"/>
        <v>404</v>
      </c>
    </row>
    <row r="11619" spans="12:13">
      <c r="L11619">
        <v>11416</v>
      </c>
      <c r="M11619">
        <f t="shared" si="192"/>
        <v>416</v>
      </c>
    </row>
    <row r="11620" spans="12:13">
      <c r="L11620">
        <v>11372</v>
      </c>
      <c r="M11620">
        <f t="shared" si="192"/>
        <v>372</v>
      </c>
    </row>
    <row r="11621" spans="12:13">
      <c r="L11621">
        <v>11448</v>
      </c>
      <c r="M11621">
        <f t="shared" si="192"/>
        <v>448</v>
      </c>
    </row>
    <row r="11622" spans="12:13">
      <c r="L11622">
        <v>11380</v>
      </c>
      <c r="M11622">
        <f t="shared" si="192"/>
        <v>380</v>
      </c>
    </row>
    <row r="11623" spans="12:13">
      <c r="L11623">
        <v>11432</v>
      </c>
      <c r="M11623">
        <f t="shared" si="192"/>
        <v>432</v>
      </c>
    </row>
    <row r="11624" spans="12:13">
      <c r="L11624">
        <v>11376</v>
      </c>
      <c r="M11624">
        <f t="shared" si="192"/>
        <v>376</v>
      </c>
    </row>
    <row r="11625" spans="12:13">
      <c r="L11625">
        <v>11424</v>
      </c>
      <c r="M11625">
        <f t="shared" si="192"/>
        <v>424</v>
      </c>
    </row>
    <row r="11626" spans="12:13">
      <c r="L11626">
        <v>11388</v>
      </c>
      <c r="M11626">
        <f t="shared" si="192"/>
        <v>388</v>
      </c>
    </row>
    <row r="11627" spans="12:13">
      <c r="L11627">
        <v>11404</v>
      </c>
      <c r="M11627">
        <f t="shared" si="192"/>
        <v>404</v>
      </c>
    </row>
    <row r="11628" spans="12:13">
      <c r="L11628">
        <v>11368</v>
      </c>
      <c r="M11628">
        <f t="shared" si="192"/>
        <v>368</v>
      </c>
    </row>
    <row r="11629" spans="12:13">
      <c r="L11629">
        <v>11436</v>
      </c>
      <c r="M11629">
        <f t="shared" si="192"/>
        <v>436</v>
      </c>
    </row>
    <row r="11630" spans="12:13">
      <c r="L11630">
        <v>11388</v>
      </c>
      <c r="M11630">
        <f t="shared" si="192"/>
        <v>388</v>
      </c>
    </row>
    <row r="11631" spans="12:13">
      <c r="L11631">
        <v>11420</v>
      </c>
      <c r="M11631">
        <f t="shared" si="192"/>
        <v>420</v>
      </c>
    </row>
    <row r="11632" spans="12:13">
      <c r="L11632">
        <v>11372</v>
      </c>
      <c r="M11632">
        <f t="shared" si="192"/>
        <v>372</v>
      </c>
    </row>
    <row r="11633" spans="12:13">
      <c r="L11633">
        <v>11444</v>
      </c>
      <c r="M11633">
        <f t="shared" si="192"/>
        <v>444</v>
      </c>
    </row>
    <row r="11634" spans="12:13">
      <c r="L11634">
        <v>11372</v>
      </c>
      <c r="M11634">
        <f t="shared" si="192"/>
        <v>372</v>
      </c>
    </row>
    <row r="11635" spans="12:13">
      <c r="L11635">
        <v>11448</v>
      </c>
      <c r="M11635">
        <f t="shared" si="192"/>
        <v>448</v>
      </c>
    </row>
    <row r="11636" spans="12:13">
      <c r="L11636">
        <v>11372</v>
      </c>
      <c r="M11636">
        <f t="shared" si="192"/>
        <v>372</v>
      </c>
    </row>
    <row r="11637" spans="12:13">
      <c r="L11637">
        <v>11464</v>
      </c>
      <c r="M11637">
        <f t="shared" si="192"/>
        <v>464</v>
      </c>
    </row>
    <row r="11638" spans="12:13">
      <c r="L11638">
        <v>11404</v>
      </c>
      <c r="M11638">
        <f t="shared" si="192"/>
        <v>404</v>
      </c>
    </row>
    <row r="11639" spans="12:13">
      <c r="L11639">
        <v>11436</v>
      </c>
      <c r="M11639">
        <f t="shared" si="192"/>
        <v>436</v>
      </c>
    </row>
    <row r="11640" spans="12:13">
      <c r="L11640">
        <v>11372</v>
      </c>
      <c r="M11640">
        <f t="shared" si="192"/>
        <v>372</v>
      </c>
    </row>
    <row r="11641" spans="12:13">
      <c r="L11641">
        <v>11448</v>
      </c>
      <c r="M11641">
        <f t="shared" si="192"/>
        <v>448</v>
      </c>
    </row>
    <row r="11642" spans="12:13">
      <c r="L11642">
        <v>11408</v>
      </c>
      <c r="M11642">
        <f t="shared" si="192"/>
        <v>408</v>
      </c>
    </row>
    <row r="11643" spans="12:13">
      <c r="L11643">
        <v>11448</v>
      </c>
      <c r="M11643">
        <f t="shared" ref="M11643:M11706" si="193">L11643-11000</f>
        <v>448</v>
      </c>
    </row>
    <row r="11644" spans="12:13">
      <c r="L11644">
        <v>11388</v>
      </c>
      <c r="M11644">
        <f t="shared" si="193"/>
        <v>388</v>
      </c>
    </row>
    <row r="11645" spans="12:13">
      <c r="L11645">
        <v>11464</v>
      </c>
      <c r="M11645">
        <f t="shared" si="193"/>
        <v>464</v>
      </c>
    </row>
    <row r="11646" spans="12:13">
      <c r="L11646">
        <v>11392</v>
      </c>
      <c r="M11646">
        <f t="shared" si="193"/>
        <v>392</v>
      </c>
    </row>
    <row r="11647" spans="12:13">
      <c r="L11647">
        <v>11436</v>
      </c>
      <c r="M11647">
        <f t="shared" si="193"/>
        <v>436</v>
      </c>
    </row>
    <row r="11648" spans="12:13">
      <c r="L11648">
        <v>11372</v>
      </c>
      <c r="M11648">
        <f t="shared" si="193"/>
        <v>372</v>
      </c>
    </row>
    <row r="11649" spans="12:13">
      <c r="L11649">
        <v>11452</v>
      </c>
      <c r="M11649">
        <f t="shared" si="193"/>
        <v>452</v>
      </c>
    </row>
    <row r="11650" spans="12:13">
      <c r="L11650">
        <v>11404</v>
      </c>
      <c r="M11650">
        <f t="shared" si="193"/>
        <v>404</v>
      </c>
    </row>
    <row r="11651" spans="12:13">
      <c r="L11651">
        <v>11476</v>
      </c>
      <c r="M11651">
        <f t="shared" si="193"/>
        <v>476</v>
      </c>
    </row>
    <row r="11652" spans="12:13">
      <c r="L11652">
        <v>11412</v>
      </c>
      <c r="M11652">
        <f t="shared" si="193"/>
        <v>412</v>
      </c>
    </row>
    <row r="11653" spans="12:13">
      <c r="L11653">
        <v>11476</v>
      </c>
      <c r="M11653">
        <f t="shared" si="193"/>
        <v>476</v>
      </c>
    </row>
    <row r="11654" spans="12:13">
      <c r="L11654">
        <v>11432</v>
      </c>
      <c r="M11654">
        <f t="shared" si="193"/>
        <v>432</v>
      </c>
    </row>
    <row r="11655" spans="12:13">
      <c r="L11655">
        <v>11448</v>
      </c>
      <c r="M11655">
        <f t="shared" si="193"/>
        <v>448</v>
      </c>
    </row>
    <row r="11656" spans="12:13">
      <c r="L11656">
        <v>11408</v>
      </c>
      <c r="M11656">
        <f t="shared" si="193"/>
        <v>408</v>
      </c>
    </row>
    <row r="11657" spans="12:13">
      <c r="L11657">
        <v>11484</v>
      </c>
      <c r="M11657">
        <f t="shared" si="193"/>
        <v>484</v>
      </c>
    </row>
    <row r="11658" spans="12:13">
      <c r="L11658">
        <v>11372</v>
      </c>
      <c r="M11658">
        <f t="shared" si="193"/>
        <v>372</v>
      </c>
    </row>
    <row r="11659" spans="12:13">
      <c r="L11659">
        <v>11464</v>
      </c>
      <c r="M11659">
        <f t="shared" si="193"/>
        <v>464</v>
      </c>
    </row>
    <row r="11660" spans="12:13">
      <c r="L11660">
        <v>11408</v>
      </c>
      <c r="M11660">
        <f t="shared" si="193"/>
        <v>408</v>
      </c>
    </row>
    <row r="11661" spans="12:13">
      <c r="L11661">
        <v>11460</v>
      </c>
      <c r="M11661">
        <f t="shared" si="193"/>
        <v>460</v>
      </c>
    </row>
    <row r="11662" spans="12:13">
      <c r="L11662">
        <v>11424</v>
      </c>
      <c r="M11662">
        <f t="shared" si="193"/>
        <v>424</v>
      </c>
    </row>
    <row r="11663" spans="12:13">
      <c r="L11663">
        <v>11440</v>
      </c>
      <c r="M11663">
        <f t="shared" si="193"/>
        <v>440</v>
      </c>
    </row>
    <row r="11664" spans="12:13">
      <c r="L11664">
        <v>11392</v>
      </c>
      <c r="M11664">
        <f t="shared" si="193"/>
        <v>392</v>
      </c>
    </row>
    <row r="11665" spans="12:13">
      <c r="L11665">
        <v>11428</v>
      </c>
      <c r="M11665">
        <f t="shared" si="193"/>
        <v>428</v>
      </c>
    </row>
    <row r="11666" spans="12:13">
      <c r="L11666">
        <v>11420</v>
      </c>
      <c r="M11666">
        <f t="shared" si="193"/>
        <v>420</v>
      </c>
    </row>
    <row r="11667" spans="12:13">
      <c r="L11667">
        <v>11448</v>
      </c>
      <c r="M11667">
        <f t="shared" si="193"/>
        <v>448</v>
      </c>
    </row>
    <row r="11668" spans="12:13">
      <c r="L11668">
        <v>11364</v>
      </c>
      <c r="M11668">
        <f t="shared" si="193"/>
        <v>364</v>
      </c>
    </row>
    <row r="11669" spans="12:13">
      <c r="L11669">
        <v>11428</v>
      </c>
      <c r="M11669">
        <f t="shared" si="193"/>
        <v>428</v>
      </c>
    </row>
    <row r="11670" spans="12:13">
      <c r="L11670">
        <v>11416</v>
      </c>
      <c r="M11670">
        <f t="shared" si="193"/>
        <v>416</v>
      </c>
    </row>
    <row r="11671" spans="12:13">
      <c r="L11671">
        <v>11452</v>
      </c>
      <c r="M11671">
        <f t="shared" si="193"/>
        <v>452</v>
      </c>
    </row>
    <row r="11672" spans="12:13">
      <c r="L11672">
        <v>11392</v>
      </c>
      <c r="M11672">
        <f t="shared" si="193"/>
        <v>392</v>
      </c>
    </row>
    <row r="11673" spans="12:13">
      <c r="L11673">
        <v>11468</v>
      </c>
      <c r="M11673">
        <f t="shared" si="193"/>
        <v>468</v>
      </c>
    </row>
    <row r="11674" spans="12:13">
      <c r="L11674">
        <v>11376</v>
      </c>
      <c r="M11674">
        <f t="shared" si="193"/>
        <v>376</v>
      </c>
    </row>
    <row r="11675" spans="12:13">
      <c r="L11675">
        <v>11428</v>
      </c>
      <c r="M11675">
        <f t="shared" si="193"/>
        <v>428</v>
      </c>
    </row>
    <row r="11676" spans="12:13">
      <c r="L11676">
        <v>11392</v>
      </c>
      <c r="M11676">
        <f t="shared" si="193"/>
        <v>392</v>
      </c>
    </row>
    <row r="11677" spans="12:13">
      <c r="L11677">
        <v>11440</v>
      </c>
      <c r="M11677">
        <f t="shared" si="193"/>
        <v>440</v>
      </c>
    </row>
    <row r="11678" spans="12:13">
      <c r="L11678">
        <v>11412</v>
      </c>
      <c r="M11678">
        <f t="shared" si="193"/>
        <v>412</v>
      </c>
    </row>
    <row r="11679" spans="12:13">
      <c r="L11679">
        <v>11484</v>
      </c>
      <c r="M11679">
        <f t="shared" si="193"/>
        <v>484</v>
      </c>
    </row>
    <row r="11680" spans="12:13">
      <c r="L11680">
        <v>11376</v>
      </c>
      <c r="M11680">
        <f t="shared" si="193"/>
        <v>376</v>
      </c>
    </row>
    <row r="11681" spans="12:13">
      <c r="L11681">
        <v>11456</v>
      </c>
      <c r="M11681">
        <f t="shared" si="193"/>
        <v>456</v>
      </c>
    </row>
    <row r="11682" spans="12:13">
      <c r="L11682">
        <v>11396</v>
      </c>
      <c r="M11682">
        <f t="shared" si="193"/>
        <v>396</v>
      </c>
    </row>
    <row r="11683" spans="12:13">
      <c r="L11683">
        <v>11460</v>
      </c>
      <c r="M11683">
        <f t="shared" si="193"/>
        <v>460</v>
      </c>
    </row>
    <row r="11684" spans="12:13">
      <c r="L11684">
        <v>11412</v>
      </c>
      <c r="M11684">
        <f t="shared" si="193"/>
        <v>412</v>
      </c>
    </row>
    <row r="11685" spans="12:13">
      <c r="L11685">
        <v>11416</v>
      </c>
      <c r="M11685">
        <f t="shared" si="193"/>
        <v>416</v>
      </c>
    </row>
    <row r="11686" spans="12:13">
      <c r="L11686">
        <v>11404</v>
      </c>
      <c r="M11686">
        <f t="shared" si="193"/>
        <v>404</v>
      </c>
    </row>
    <row r="11687" spans="12:13">
      <c r="L11687">
        <v>11440</v>
      </c>
      <c r="M11687">
        <f t="shared" si="193"/>
        <v>440</v>
      </c>
    </row>
    <row r="11688" spans="12:13">
      <c r="L11688">
        <v>11372</v>
      </c>
      <c r="M11688">
        <f t="shared" si="193"/>
        <v>372</v>
      </c>
    </row>
    <row r="11689" spans="12:13">
      <c r="L11689">
        <v>11440</v>
      </c>
      <c r="M11689">
        <f t="shared" si="193"/>
        <v>440</v>
      </c>
    </row>
    <row r="11690" spans="12:13">
      <c r="L11690">
        <v>11416</v>
      </c>
      <c r="M11690">
        <f t="shared" si="193"/>
        <v>416</v>
      </c>
    </row>
    <row r="11691" spans="12:13">
      <c r="L11691">
        <v>11428</v>
      </c>
      <c r="M11691">
        <f t="shared" si="193"/>
        <v>428</v>
      </c>
    </row>
    <row r="11692" spans="12:13">
      <c r="L11692">
        <v>11364</v>
      </c>
      <c r="M11692">
        <f t="shared" si="193"/>
        <v>364</v>
      </c>
    </row>
    <row r="11693" spans="12:13">
      <c r="L11693">
        <v>11468</v>
      </c>
      <c r="M11693">
        <f t="shared" si="193"/>
        <v>468</v>
      </c>
    </row>
    <row r="11694" spans="12:13">
      <c r="L11694">
        <v>11392</v>
      </c>
      <c r="M11694">
        <f t="shared" si="193"/>
        <v>392</v>
      </c>
    </row>
    <row r="11695" spans="12:13">
      <c r="L11695">
        <v>11484</v>
      </c>
      <c r="M11695">
        <f t="shared" si="193"/>
        <v>484</v>
      </c>
    </row>
    <row r="11696" spans="12:13">
      <c r="L11696">
        <v>11404</v>
      </c>
      <c r="M11696">
        <f t="shared" si="193"/>
        <v>404</v>
      </c>
    </row>
    <row r="11697" spans="12:13">
      <c r="L11697">
        <v>11436</v>
      </c>
      <c r="M11697">
        <f t="shared" si="193"/>
        <v>436</v>
      </c>
    </row>
    <row r="11698" spans="12:13">
      <c r="L11698">
        <v>11376</v>
      </c>
      <c r="M11698">
        <f t="shared" si="193"/>
        <v>376</v>
      </c>
    </row>
    <row r="11699" spans="12:13">
      <c r="L11699">
        <v>11432</v>
      </c>
      <c r="M11699">
        <f t="shared" si="193"/>
        <v>432</v>
      </c>
    </row>
    <row r="11700" spans="12:13">
      <c r="L11700">
        <v>11424</v>
      </c>
      <c r="M11700">
        <f t="shared" si="193"/>
        <v>424</v>
      </c>
    </row>
    <row r="11701" spans="12:13">
      <c r="L11701">
        <v>11428</v>
      </c>
      <c r="M11701">
        <f t="shared" si="193"/>
        <v>428</v>
      </c>
    </row>
    <row r="11702" spans="12:13">
      <c r="L11702">
        <v>11328</v>
      </c>
      <c r="M11702">
        <f t="shared" si="193"/>
        <v>328</v>
      </c>
    </row>
    <row r="11703" spans="12:13">
      <c r="L11703">
        <v>11460</v>
      </c>
      <c r="M11703">
        <f t="shared" si="193"/>
        <v>460</v>
      </c>
    </row>
    <row r="11704" spans="12:13">
      <c r="L11704">
        <v>11384</v>
      </c>
      <c r="M11704">
        <f t="shared" si="193"/>
        <v>384</v>
      </c>
    </row>
    <row r="11705" spans="12:13">
      <c r="L11705">
        <v>11440</v>
      </c>
      <c r="M11705">
        <f t="shared" si="193"/>
        <v>440</v>
      </c>
    </row>
    <row r="11706" spans="12:13">
      <c r="L11706">
        <v>11384</v>
      </c>
      <c r="M11706">
        <f t="shared" si="193"/>
        <v>384</v>
      </c>
    </row>
    <row r="11707" spans="12:13">
      <c r="L11707">
        <v>11464</v>
      </c>
      <c r="M11707">
        <f t="shared" ref="M11707:M11770" si="194">L11707-11000</f>
        <v>464</v>
      </c>
    </row>
    <row r="11708" spans="12:13">
      <c r="L11708">
        <v>11416</v>
      </c>
      <c r="M11708">
        <f t="shared" si="194"/>
        <v>416</v>
      </c>
    </row>
    <row r="11709" spans="12:13">
      <c r="L11709">
        <v>11480</v>
      </c>
      <c r="M11709">
        <f t="shared" si="194"/>
        <v>480</v>
      </c>
    </row>
    <row r="11710" spans="12:13">
      <c r="L11710">
        <v>11404</v>
      </c>
      <c r="M11710">
        <f t="shared" si="194"/>
        <v>404</v>
      </c>
    </row>
    <row r="11711" spans="12:13">
      <c r="L11711">
        <v>11460</v>
      </c>
      <c r="M11711">
        <f t="shared" si="194"/>
        <v>460</v>
      </c>
    </row>
    <row r="11712" spans="12:13">
      <c r="L11712">
        <v>11384</v>
      </c>
      <c r="M11712">
        <f t="shared" si="194"/>
        <v>384</v>
      </c>
    </row>
    <row r="11713" spans="12:13">
      <c r="L11713">
        <v>11444</v>
      </c>
      <c r="M11713">
        <f t="shared" si="194"/>
        <v>444</v>
      </c>
    </row>
    <row r="11714" spans="12:13">
      <c r="L11714">
        <v>11416</v>
      </c>
      <c r="M11714">
        <f t="shared" si="194"/>
        <v>416</v>
      </c>
    </row>
    <row r="11715" spans="12:13">
      <c r="L11715">
        <v>11476</v>
      </c>
      <c r="M11715">
        <f t="shared" si="194"/>
        <v>476</v>
      </c>
    </row>
    <row r="11716" spans="12:13">
      <c r="L11716">
        <v>11432</v>
      </c>
      <c r="M11716">
        <f t="shared" si="194"/>
        <v>432</v>
      </c>
    </row>
    <row r="11717" spans="12:13">
      <c r="L11717">
        <v>11468</v>
      </c>
      <c r="M11717">
        <f t="shared" si="194"/>
        <v>468</v>
      </c>
    </row>
    <row r="11718" spans="12:13">
      <c r="L11718">
        <v>11424</v>
      </c>
      <c r="M11718">
        <f t="shared" si="194"/>
        <v>424</v>
      </c>
    </row>
    <row r="11719" spans="12:13">
      <c r="L11719">
        <v>11444</v>
      </c>
      <c r="M11719">
        <f t="shared" si="194"/>
        <v>444</v>
      </c>
    </row>
    <row r="11720" spans="12:13">
      <c r="L11720">
        <v>11396</v>
      </c>
      <c r="M11720">
        <f t="shared" si="194"/>
        <v>396</v>
      </c>
    </row>
    <row r="11721" spans="12:13">
      <c r="L11721">
        <v>11464</v>
      </c>
      <c r="M11721">
        <f t="shared" si="194"/>
        <v>464</v>
      </c>
    </row>
    <row r="11722" spans="12:13">
      <c r="L11722">
        <v>11408</v>
      </c>
      <c r="M11722">
        <f t="shared" si="194"/>
        <v>408</v>
      </c>
    </row>
    <row r="11723" spans="12:13">
      <c r="L11723">
        <v>11448</v>
      </c>
      <c r="M11723">
        <f t="shared" si="194"/>
        <v>448</v>
      </c>
    </row>
    <row r="11724" spans="12:13">
      <c r="L11724">
        <v>11376</v>
      </c>
      <c r="M11724">
        <f t="shared" si="194"/>
        <v>376</v>
      </c>
    </row>
    <row r="11725" spans="12:13">
      <c r="L11725">
        <v>11448</v>
      </c>
      <c r="M11725">
        <f t="shared" si="194"/>
        <v>448</v>
      </c>
    </row>
    <row r="11726" spans="12:13">
      <c r="L11726">
        <v>11364</v>
      </c>
      <c r="M11726">
        <f t="shared" si="194"/>
        <v>364</v>
      </c>
    </row>
    <row r="11727" spans="12:13">
      <c r="L11727">
        <v>11476</v>
      </c>
      <c r="M11727">
        <f t="shared" si="194"/>
        <v>476</v>
      </c>
    </row>
    <row r="11728" spans="12:13">
      <c r="L11728">
        <v>11428</v>
      </c>
      <c r="M11728">
        <f t="shared" si="194"/>
        <v>428</v>
      </c>
    </row>
    <row r="11729" spans="12:13">
      <c r="L11729">
        <v>11440</v>
      </c>
      <c r="M11729">
        <f t="shared" si="194"/>
        <v>440</v>
      </c>
    </row>
    <row r="11730" spans="12:13">
      <c r="L11730">
        <v>11384</v>
      </c>
      <c r="M11730">
        <f t="shared" si="194"/>
        <v>384</v>
      </c>
    </row>
    <row r="11731" spans="12:13">
      <c r="L11731">
        <v>11420</v>
      </c>
      <c r="M11731">
        <f t="shared" si="194"/>
        <v>420</v>
      </c>
    </row>
    <row r="11732" spans="12:13">
      <c r="L11732">
        <v>11380</v>
      </c>
      <c r="M11732">
        <f t="shared" si="194"/>
        <v>380</v>
      </c>
    </row>
    <row r="11733" spans="12:13">
      <c r="L11733">
        <v>11456</v>
      </c>
      <c r="M11733">
        <f t="shared" si="194"/>
        <v>456</v>
      </c>
    </row>
    <row r="11734" spans="12:13">
      <c r="L11734">
        <v>11412</v>
      </c>
      <c r="M11734">
        <f t="shared" si="194"/>
        <v>412</v>
      </c>
    </row>
    <row r="11735" spans="12:13">
      <c r="L11735">
        <v>11440</v>
      </c>
      <c r="M11735">
        <f t="shared" si="194"/>
        <v>440</v>
      </c>
    </row>
    <row r="11736" spans="12:13">
      <c r="L11736">
        <v>11408</v>
      </c>
      <c r="M11736">
        <f t="shared" si="194"/>
        <v>408</v>
      </c>
    </row>
    <row r="11737" spans="12:13">
      <c r="L11737">
        <v>11428</v>
      </c>
      <c r="M11737">
        <f t="shared" si="194"/>
        <v>428</v>
      </c>
    </row>
    <row r="11738" spans="12:13">
      <c r="L11738">
        <v>11404</v>
      </c>
      <c r="M11738">
        <f t="shared" si="194"/>
        <v>404</v>
      </c>
    </row>
    <row r="11739" spans="12:13">
      <c r="L11739">
        <v>11440</v>
      </c>
      <c r="M11739">
        <f t="shared" si="194"/>
        <v>440</v>
      </c>
    </row>
    <row r="11740" spans="12:13">
      <c r="L11740">
        <v>11424</v>
      </c>
      <c r="M11740">
        <f t="shared" si="194"/>
        <v>424</v>
      </c>
    </row>
    <row r="11741" spans="12:13">
      <c r="L11741">
        <v>11464</v>
      </c>
      <c r="M11741">
        <f t="shared" si="194"/>
        <v>464</v>
      </c>
    </row>
    <row r="11742" spans="12:13">
      <c r="L11742">
        <v>11372</v>
      </c>
      <c r="M11742">
        <f t="shared" si="194"/>
        <v>372</v>
      </c>
    </row>
    <row r="11743" spans="12:13">
      <c r="L11743">
        <v>11404</v>
      </c>
      <c r="M11743">
        <f t="shared" si="194"/>
        <v>404</v>
      </c>
    </row>
    <row r="11744" spans="12:13">
      <c r="L11744">
        <v>11376</v>
      </c>
      <c r="M11744">
        <f t="shared" si="194"/>
        <v>376</v>
      </c>
    </row>
    <row r="11745" spans="12:13">
      <c r="L11745">
        <v>11412</v>
      </c>
      <c r="M11745">
        <f t="shared" si="194"/>
        <v>412</v>
      </c>
    </row>
    <row r="11746" spans="12:13">
      <c r="L11746">
        <v>11456</v>
      </c>
      <c r="M11746">
        <f t="shared" si="194"/>
        <v>456</v>
      </c>
    </row>
    <row r="11747" spans="12:13">
      <c r="L11747">
        <v>11444</v>
      </c>
      <c r="M11747">
        <f t="shared" si="194"/>
        <v>444</v>
      </c>
    </row>
    <row r="11748" spans="12:13">
      <c r="L11748">
        <v>11376</v>
      </c>
      <c r="M11748">
        <f t="shared" si="194"/>
        <v>376</v>
      </c>
    </row>
    <row r="11749" spans="12:13">
      <c r="L11749">
        <v>11448</v>
      </c>
      <c r="M11749">
        <f t="shared" si="194"/>
        <v>448</v>
      </c>
    </row>
    <row r="11750" spans="12:13">
      <c r="L11750">
        <v>11400</v>
      </c>
      <c r="M11750">
        <f t="shared" si="194"/>
        <v>400</v>
      </c>
    </row>
    <row r="11751" spans="12:13">
      <c r="L11751">
        <v>11484</v>
      </c>
      <c r="M11751">
        <f t="shared" si="194"/>
        <v>484</v>
      </c>
    </row>
    <row r="11752" spans="12:13">
      <c r="L11752">
        <v>11400</v>
      </c>
      <c r="M11752">
        <f t="shared" si="194"/>
        <v>400</v>
      </c>
    </row>
    <row r="11753" spans="12:13">
      <c r="L11753">
        <v>11484</v>
      </c>
      <c r="M11753">
        <f t="shared" si="194"/>
        <v>484</v>
      </c>
    </row>
    <row r="11754" spans="12:13">
      <c r="L11754">
        <v>11396</v>
      </c>
      <c r="M11754">
        <f t="shared" si="194"/>
        <v>396</v>
      </c>
    </row>
    <row r="11755" spans="12:13">
      <c r="L11755">
        <v>11436</v>
      </c>
      <c r="M11755">
        <f t="shared" si="194"/>
        <v>436</v>
      </c>
    </row>
    <row r="11756" spans="12:13">
      <c r="L11756">
        <v>11412</v>
      </c>
      <c r="M11756">
        <f t="shared" si="194"/>
        <v>412</v>
      </c>
    </row>
    <row r="11757" spans="12:13">
      <c r="L11757">
        <v>11480</v>
      </c>
      <c r="M11757">
        <f t="shared" si="194"/>
        <v>480</v>
      </c>
    </row>
    <row r="11758" spans="12:13">
      <c r="L11758">
        <v>11392</v>
      </c>
      <c r="M11758">
        <f t="shared" si="194"/>
        <v>392</v>
      </c>
    </row>
    <row r="11759" spans="12:13">
      <c r="L11759">
        <v>11444</v>
      </c>
      <c r="M11759">
        <f t="shared" si="194"/>
        <v>444</v>
      </c>
    </row>
    <row r="11760" spans="12:13">
      <c r="L11760">
        <v>11404</v>
      </c>
      <c r="M11760">
        <f t="shared" si="194"/>
        <v>404</v>
      </c>
    </row>
    <row r="11761" spans="12:13">
      <c r="L11761">
        <v>11472</v>
      </c>
      <c r="M11761">
        <f t="shared" si="194"/>
        <v>472</v>
      </c>
    </row>
    <row r="11762" spans="12:13">
      <c r="L11762">
        <v>11380</v>
      </c>
      <c r="M11762">
        <f t="shared" si="194"/>
        <v>380</v>
      </c>
    </row>
    <row r="11763" spans="12:13">
      <c r="L11763">
        <v>11460</v>
      </c>
      <c r="M11763">
        <f t="shared" si="194"/>
        <v>460</v>
      </c>
    </row>
    <row r="11764" spans="12:13">
      <c r="L11764">
        <v>11332</v>
      </c>
      <c r="M11764">
        <f t="shared" si="194"/>
        <v>332</v>
      </c>
    </row>
    <row r="11765" spans="12:13">
      <c r="L11765">
        <v>11432</v>
      </c>
      <c r="M11765">
        <f t="shared" si="194"/>
        <v>432</v>
      </c>
    </row>
    <row r="11766" spans="12:13">
      <c r="L11766">
        <v>11384</v>
      </c>
      <c r="M11766">
        <f t="shared" si="194"/>
        <v>384</v>
      </c>
    </row>
    <row r="11767" spans="12:13">
      <c r="L11767">
        <v>11432</v>
      </c>
      <c r="M11767">
        <f t="shared" si="194"/>
        <v>432</v>
      </c>
    </row>
    <row r="11768" spans="12:13">
      <c r="L11768">
        <v>11424</v>
      </c>
      <c r="M11768">
        <f t="shared" si="194"/>
        <v>424</v>
      </c>
    </row>
    <row r="11769" spans="12:13">
      <c r="L11769">
        <v>11432</v>
      </c>
      <c r="M11769">
        <f t="shared" si="194"/>
        <v>432</v>
      </c>
    </row>
    <row r="11770" spans="12:13">
      <c r="L11770">
        <v>11400</v>
      </c>
      <c r="M11770">
        <f t="shared" si="194"/>
        <v>400</v>
      </c>
    </row>
    <row r="11771" spans="12:13">
      <c r="L11771">
        <v>11448</v>
      </c>
      <c r="M11771">
        <f t="shared" ref="M11771:M11834" si="195">L11771-11000</f>
        <v>448</v>
      </c>
    </row>
    <row r="11772" spans="12:13">
      <c r="L11772">
        <v>11400</v>
      </c>
      <c r="M11772">
        <f t="shared" si="195"/>
        <v>400</v>
      </c>
    </row>
    <row r="11773" spans="12:13">
      <c r="L11773">
        <v>11424</v>
      </c>
      <c r="M11773">
        <f t="shared" si="195"/>
        <v>424</v>
      </c>
    </row>
    <row r="11774" spans="12:13">
      <c r="L11774">
        <v>11400</v>
      </c>
      <c r="M11774">
        <f t="shared" si="195"/>
        <v>400</v>
      </c>
    </row>
    <row r="11775" spans="12:13">
      <c r="L11775">
        <v>11432</v>
      </c>
      <c r="M11775">
        <f t="shared" si="195"/>
        <v>432</v>
      </c>
    </row>
    <row r="11776" spans="12:13">
      <c r="L11776">
        <v>11412</v>
      </c>
      <c r="M11776">
        <f t="shared" si="195"/>
        <v>412</v>
      </c>
    </row>
    <row r="11777" spans="12:13">
      <c r="L11777">
        <v>11444</v>
      </c>
      <c r="M11777">
        <f t="shared" si="195"/>
        <v>444</v>
      </c>
    </row>
    <row r="11778" spans="12:13">
      <c r="L11778">
        <v>11376</v>
      </c>
      <c r="M11778">
        <f t="shared" si="195"/>
        <v>376</v>
      </c>
    </row>
    <row r="11779" spans="12:13">
      <c r="L11779">
        <v>11436</v>
      </c>
      <c r="M11779">
        <f t="shared" si="195"/>
        <v>436</v>
      </c>
    </row>
    <row r="11780" spans="12:13">
      <c r="L11780">
        <v>11392</v>
      </c>
      <c r="M11780">
        <f t="shared" si="195"/>
        <v>392</v>
      </c>
    </row>
    <row r="11781" spans="12:13">
      <c r="L11781">
        <v>11412</v>
      </c>
      <c r="M11781">
        <f t="shared" si="195"/>
        <v>412</v>
      </c>
    </row>
    <row r="11782" spans="12:13">
      <c r="L11782">
        <v>11372</v>
      </c>
      <c r="M11782">
        <f t="shared" si="195"/>
        <v>372</v>
      </c>
    </row>
    <row r="11783" spans="12:13">
      <c r="L11783">
        <v>11432</v>
      </c>
      <c r="M11783">
        <f t="shared" si="195"/>
        <v>432</v>
      </c>
    </row>
    <row r="11784" spans="12:13">
      <c r="L11784">
        <v>11404</v>
      </c>
      <c r="M11784">
        <f t="shared" si="195"/>
        <v>404</v>
      </c>
    </row>
    <row r="11785" spans="12:13">
      <c r="L11785">
        <v>11424</v>
      </c>
      <c r="M11785">
        <f t="shared" si="195"/>
        <v>424</v>
      </c>
    </row>
    <row r="11786" spans="12:13">
      <c r="L11786">
        <v>11384</v>
      </c>
      <c r="M11786">
        <f t="shared" si="195"/>
        <v>384</v>
      </c>
    </row>
    <row r="11787" spans="12:13">
      <c r="L11787">
        <v>11448</v>
      </c>
      <c r="M11787">
        <f t="shared" si="195"/>
        <v>448</v>
      </c>
    </row>
    <row r="11788" spans="12:13">
      <c r="L11788">
        <v>11360</v>
      </c>
      <c r="M11788">
        <f t="shared" si="195"/>
        <v>360</v>
      </c>
    </row>
    <row r="11789" spans="12:13">
      <c r="L11789">
        <v>11424</v>
      </c>
      <c r="M11789">
        <f t="shared" si="195"/>
        <v>424</v>
      </c>
    </row>
    <row r="11790" spans="12:13">
      <c r="L11790">
        <v>11384</v>
      </c>
      <c r="M11790">
        <f t="shared" si="195"/>
        <v>384</v>
      </c>
    </row>
    <row r="11791" spans="12:13">
      <c r="L11791">
        <v>11460</v>
      </c>
      <c r="M11791">
        <f t="shared" si="195"/>
        <v>460</v>
      </c>
    </row>
    <row r="11792" spans="12:13">
      <c r="L11792">
        <v>11380</v>
      </c>
      <c r="M11792">
        <f t="shared" si="195"/>
        <v>380</v>
      </c>
    </row>
    <row r="11793" spans="12:13">
      <c r="L11793">
        <v>11460</v>
      </c>
      <c r="M11793">
        <f t="shared" si="195"/>
        <v>460</v>
      </c>
    </row>
    <row r="11794" spans="12:13">
      <c r="L11794">
        <v>11380</v>
      </c>
      <c r="M11794">
        <f t="shared" si="195"/>
        <v>380</v>
      </c>
    </row>
    <row r="11795" spans="12:13">
      <c r="L11795">
        <v>11428</v>
      </c>
      <c r="M11795">
        <f t="shared" si="195"/>
        <v>428</v>
      </c>
    </row>
    <row r="11796" spans="12:13">
      <c r="L11796">
        <v>11404</v>
      </c>
      <c r="M11796">
        <f t="shared" si="195"/>
        <v>404</v>
      </c>
    </row>
    <row r="11797" spans="12:13">
      <c r="L11797">
        <v>11464</v>
      </c>
      <c r="M11797">
        <f t="shared" si="195"/>
        <v>464</v>
      </c>
    </row>
    <row r="11798" spans="12:13">
      <c r="L11798">
        <v>11376</v>
      </c>
      <c r="M11798">
        <f t="shared" si="195"/>
        <v>376</v>
      </c>
    </row>
    <row r="11799" spans="12:13">
      <c r="L11799">
        <v>11444</v>
      </c>
      <c r="M11799">
        <f t="shared" si="195"/>
        <v>444</v>
      </c>
    </row>
    <row r="11800" spans="12:13">
      <c r="L11800">
        <v>11408</v>
      </c>
      <c r="M11800">
        <f t="shared" si="195"/>
        <v>408</v>
      </c>
    </row>
    <row r="11801" spans="12:13">
      <c r="L11801">
        <v>11412</v>
      </c>
      <c r="M11801">
        <f t="shared" si="195"/>
        <v>412</v>
      </c>
    </row>
    <row r="11802" spans="12:13">
      <c r="L11802">
        <v>11380</v>
      </c>
      <c r="M11802">
        <f t="shared" si="195"/>
        <v>380</v>
      </c>
    </row>
    <row r="11803" spans="12:13">
      <c r="L11803">
        <v>11428</v>
      </c>
      <c r="M11803">
        <f t="shared" si="195"/>
        <v>428</v>
      </c>
    </row>
    <row r="11804" spans="12:13">
      <c r="L11804">
        <v>11404</v>
      </c>
      <c r="M11804">
        <f t="shared" si="195"/>
        <v>404</v>
      </c>
    </row>
    <row r="11805" spans="12:13">
      <c r="L11805">
        <v>11456</v>
      </c>
      <c r="M11805">
        <f t="shared" si="195"/>
        <v>456</v>
      </c>
    </row>
    <row r="11806" spans="12:13">
      <c r="L11806">
        <v>11380</v>
      </c>
      <c r="M11806">
        <f t="shared" si="195"/>
        <v>380</v>
      </c>
    </row>
    <row r="11807" spans="12:13">
      <c r="L11807">
        <v>11436</v>
      </c>
      <c r="M11807">
        <f t="shared" si="195"/>
        <v>436</v>
      </c>
    </row>
    <row r="11808" spans="12:13">
      <c r="L11808">
        <v>11400</v>
      </c>
      <c r="M11808">
        <f t="shared" si="195"/>
        <v>400</v>
      </c>
    </row>
    <row r="11809" spans="12:13">
      <c r="L11809">
        <v>11460</v>
      </c>
      <c r="M11809">
        <f t="shared" si="195"/>
        <v>460</v>
      </c>
    </row>
    <row r="11810" spans="12:13">
      <c r="L11810">
        <v>11372</v>
      </c>
      <c r="M11810">
        <f t="shared" si="195"/>
        <v>372</v>
      </c>
    </row>
    <row r="11811" spans="12:13">
      <c r="L11811">
        <v>11464</v>
      </c>
      <c r="M11811">
        <f t="shared" si="195"/>
        <v>464</v>
      </c>
    </row>
    <row r="11812" spans="12:13">
      <c r="L11812">
        <v>11340</v>
      </c>
      <c r="M11812">
        <f t="shared" si="195"/>
        <v>340</v>
      </c>
    </row>
    <row r="11813" spans="12:13">
      <c r="L11813">
        <v>11404</v>
      </c>
      <c r="M11813">
        <f t="shared" si="195"/>
        <v>404</v>
      </c>
    </row>
    <row r="11814" spans="12:13">
      <c r="L11814">
        <v>11360</v>
      </c>
      <c r="M11814">
        <f t="shared" si="195"/>
        <v>360</v>
      </c>
    </row>
    <row r="11815" spans="12:13">
      <c r="L11815">
        <v>11396</v>
      </c>
      <c r="M11815">
        <f t="shared" si="195"/>
        <v>396</v>
      </c>
    </row>
    <row r="11816" spans="12:13">
      <c r="L11816">
        <v>11380</v>
      </c>
      <c r="M11816">
        <f t="shared" si="195"/>
        <v>380</v>
      </c>
    </row>
    <row r="11817" spans="12:13">
      <c r="L11817">
        <v>11420</v>
      </c>
      <c r="M11817">
        <f t="shared" si="195"/>
        <v>420</v>
      </c>
    </row>
    <row r="11818" spans="12:13">
      <c r="L11818">
        <v>11352</v>
      </c>
      <c r="M11818">
        <f t="shared" si="195"/>
        <v>352</v>
      </c>
    </row>
    <row r="11819" spans="12:13">
      <c r="L11819">
        <v>11440</v>
      </c>
      <c r="M11819">
        <f t="shared" si="195"/>
        <v>440</v>
      </c>
    </row>
    <row r="11820" spans="12:13">
      <c r="L11820">
        <v>11392</v>
      </c>
      <c r="M11820">
        <f t="shared" si="195"/>
        <v>392</v>
      </c>
    </row>
    <row r="11821" spans="12:13">
      <c r="L11821">
        <v>11448</v>
      </c>
      <c r="M11821">
        <f t="shared" si="195"/>
        <v>448</v>
      </c>
    </row>
    <row r="11822" spans="12:13">
      <c r="L11822">
        <v>11380</v>
      </c>
      <c r="M11822">
        <f t="shared" si="195"/>
        <v>380</v>
      </c>
    </row>
    <row r="11823" spans="12:13">
      <c r="L11823">
        <v>11432</v>
      </c>
      <c r="M11823">
        <f t="shared" si="195"/>
        <v>432</v>
      </c>
    </row>
    <row r="11824" spans="12:13">
      <c r="L11824">
        <v>11376</v>
      </c>
      <c r="M11824">
        <f t="shared" si="195"/>
        <v>376</v>
      </c>
    </row>
    <row r="11825" spans="12:13">
      <c r="L11825">
        <v>11420</v>
      </c>
      <c r="M11825">
        <f t="shared" si="195"/>
        <v>420</v>
      </c>
    </row>
    <row r="11826" spans="12:13">
      <c r="L11826">
        <v>11384</v>
      </c>
      <c r="M11826">
        <f t="shared" si="195"/>
        <v>384</v>
      </c>
    </row>
    <row r="11827" spans="12:13">
      <c r="L11827">
        <v>11416</v>
      </c>
      <c r="M11827">
        <f t="shared" si="195"/>
        <v>416</v>
      </c>
    </row>
    <row r="11828" spans="12:13">
      <c r="L11828">
        <v>11368</v>
      </c>
      <c r="M11828">
        <f t="shared" si="195"/>
        <v>368</v>
      </c>
    </row>
    <row r="11829" spans="12:13">
      <c r="L11829">
        <v>11420</v>
      </c>
      <c r="M11829">
        <f t="shared" si="195"/>
        <v>420</v>
      </c>
    </row>
    <row r="11830" spans="12:13">
      <c r="L11830">
        <v>11360</v>
      </c>
      <c r="M11830">
        <f t="shared" si="195"/>
        <v>360</v>
      </c>
    </row>
    <row r="11831" spans="12:13">
      <c r="L11831">
        <v>11420</v>
      </c>
      <c r="M11831">
        <f t="shared" si="195"/>
        <v>420</v>
      </c>
    </row>
    <row r="11832" spans="12:13">
      <c r="L11832">
        <v>11372</v>
      </c>
      <c r="M11832">
        <f t="shared" si="195"/>
        <v>372</v>
      </c>
    </row>
    <row r="11833" spans="12:13">
      <c r="L11833">
        <v>11448</v>
      </c>
      <c r="M11833">
        <f t="shared" si="195"/>
        <v>448</v>
      </c>
    </row>
    <row r="11834" spans="12:13">
      <c r="L11834">
        <v>11388</v>
      </c>
      <c r="M11834">
        <f t="shared" si="195"/>
        <v>388</v>
      </c>
    </row>
    <row r="11835" spans="12:13">
      <c r="L11835">
        <v>11456</v>
      </c>
      <c r="M11835">
        <f t="shared" ref="M11835:M11898" si="196">L11835-11000</f>
        <v>456</v>
      </c>
    </row>
    <row r="11836" spans="12:13">
      <c r="L11836">
        <v>11372</v>
      </c>
      <c r="M11836">
        <f t="shared" si="196"/>
        <v>372</v>
      </c>
    </row>
    <row r="11837" spans="12:13">
      <c r="L11837">
        <v>11456</v>
      </c>
      <c r="M11837">
        <f t="shared" si="196"/>
        <v>456</v>
      </c>
    </row>
    <row r="11838" spans="12:13">
      <c r="L11838">
        <v>11400</v>
      </c>
      <c r="M11838">
        <f t="shared" si="196"/>
        <v>400</v>
      </c>
    </row>
    <row r="11839" spans="12:13">
      <c r="L11839">
        <v>11444</v>
      </c>
      <c r="M11839">
        <f t="shared" si="196"/>
        <v>444</v>
      </c>
    </row>
    <row r="11840" spans="12:13">
      <c r="L11840">
        <v>11352</v>
      </c>
      <c r="M11840">
        <f t="shared" si="196"/>
        <v>352</v>
      </c>
    </row>
    <row r="11841" spans="12:13">
      <c r="L11841">
        <v>11440</v>
      </c>
      <c r="M11841">
        <f t="shared" si="196"/>
        <v>440</v>
      </c>
    </row>
    <row r="11842" spans="12:13">
      <c r="L11842">
        <v>11352</v>
      </c>
      <c r="M11842">
        <f t="shared" si="196"/>
        <v>352</v>
      </c>
    </row>
    <row r="11843" spans="12:13">
      <c r="L11843">
        <v>11404</v>
      </c>
      <c r="M11843">
        <f t="shared" si="196"/>
        <v>404</v>
      </c>
    </row>
    <row r="11844" spans="12:13">
      <c r="L11844">
        <v>11384</v>
      </c>
      <c r="M11844">
        <f t="shared" si="196"/>
        <v>384</v>
      </c>
    </row>
    <row r="11845" spans="12:13">
      <c r="L11845">
        <v>11420</v>
      </c>
      <c r="M11845">
        <f t="shared" si="196"/>
        <v>420</v>
      </c>
    </row>
    <row r="11846" spans="12:13">
      <c r="L11846">
        <v>11388</v>
      </c>
      <c r="M11846">
        <f t="shared" si="196"/>
        <v>388</v>
      </c>
    </row>
    <row r="11847" spans="12:13">
      <c r="L11847">
        <v>11420</v>
      </c>
      <c r="M11847">
        <f t="shared" si="196"/>
        <v>420</v>
      </c>
    </row>
    <row r="11848" spans="12:13">
      <c r="L11848">
        <v>11424</v>
      </c>
      <c r="M11848">
        <f t="shared" si="196"/>
        <v>424</v>
      </c>
    </row>
    <row r="11849" spans="12:13">
      <c r="L11849">
        <v>11456</v>
      </c>
      <c r="M11849">
        <f t="shared" si="196"/>
        <v>456</v>
      </c>
    </row>
    <row r="11850" spans="12:13">
      <c r="L11850">
        <v>11388</v>
      </c>
      <c r="M11850">
        <f t="shared" si="196"/>
        <v>388</v>
      </c>
    </row>
    <row r="11851" spans="12:13">
      <c r="L11851">
        <v>11452</v>
      </c>
      <c r="M11851">
        <f t="shared" si="196"/>
        <v>452</v>
      </c>
    </row>
    <row r="11852" spans="12:13">
      <c r="L11852">
        <v>11368</v>
      </c>
      <c r="M11852">
        <f t="shared" si="196"/>
        <v>368</v>
      </c>
    </row>
    <row r="11853" spans="12:13">
      <c r="L11853">
        <v>11440</v>
      </c>
      <c r="M11853">
        <f t="shared" si="196"/>
        <v>440</v>
      </c>
    </row>
    <row r="11854" spans="12:13">
      <c r="L11854">
        <v>11408</v>
      </c>
      <c r="M11854">
        <f t="shared" si="196"/>
        <v>408</v>
      </c>
    </row>
    <row r="11855" spans="12:13">
      <c r="L11855">
        <v>11404</v>
      </c>
      <c r="M11855">
        <f t="shared" si="196"/>
        <v>404</v>
      </c>
    </row>
    <row r="11856" spans="12:13">
      <c r="L11856">
        <v>11348</v>
      </c>
      <c r="M11856">
        <f t="shared" si="196"/>
        <v>348</v>
      </c>
    </row>
    <row r="11857" spans="12:13">
      <c r="L11857">
        <v>11444</v>
      </c>
      <c r="M11857">
        <f t="shared" si="196"/>
        <v>444</v>
      </c>
    </row>
    <row r="11858" spans="12:13">
      <c r="L11858">
        <v>11364</v>
      </c>
      <c r="M11858">
        <f t="shared" si="196"/>
        <v>364</v>
      </c>
    </row>
    <row r="11859" spans="12:13">
      <c r="L11859">
        <v>11428</v>
      </c>
      <c r="M11859">
        <f t="shared" si="196"/>
        <v>428</v>
      </c>
    </row>
    <row r="11860" spans="12:13">
      <c r="L11860">
        <v>11364</v>
      </c>
      <c r="M11860">
        <f t="shared" si="196"/>
        <v>364</v>
      </c>
    </row>
    <row r="11861" spans="12:13">
      <c r="L11861">
        <v>11412</v>
      </c>
      <c r="M11861">
        <f t="shared" si="196"/>
        <v>412</v>
      </c>
    </row>
    <row r="11862" spans="12:13">
      <c r="L11862">
        <v>11376</v>
      </c>
      <c r="M11862">
        <f t="shared" si="196"/>
        <v>376</v>
      </c>
    </row>
    <row r="11863" spans="12:13">
      <c r="L11863">
        <v>11452</v>
      </c>
      <c r="M11863">
        <f t="shared" si="196"/>
        <v>452</v>
      </c>
    </row>
    <row r="11864" spans="12:13">
      <c r="L11864">
        <v>11380</v>
      </c>
      <c r="M11864">
        <f t="shared" si="196"/>
        <v>380</v>
      </c>
    </row>
    <row r="11865" spans="12:13">
      <c r="L11865">
        <v>11432</v>
      </c>
      <c r="M11865">
        <f t="shared" si="196"/>
        <v>432</v>
      </c>
    </row>
    <row r="11866" spans="12:13">
      <c r="L11866">
        <v>11384</v>
      </c>
      <c r="M11866">
        <f t="shared" si="196"/>
        <v>384</v>
      </c>
    </row>
    <row r="11867" spans="12:13">
      <c r="L11867">
        <v>11444</v>
      </c>
      <c r="M11867">
        <f t="shared" si="196"/>
        <v>444</v>
      </c>
    </row>
    <row r="11868" spans="12:13">
      <c r="L11868">
        <v>11360</v>
      </c>
      <c r="M11868">
        <f t="shared" si="196"/>
        <v>360</v>
      </c>
    </row>
    <row r="11869" spans="12:13">
      <c r="L11869">
        <v>11428</v>
      </c>
      <c r="M11869">
        <f t="shared" si="196"/>
        <v>428</v>
      </c>
    </row>
    <row r="11870" spans="12:13">
      <c r="L11870">
        <v>11380</v>
      </c>
      <c r="M11870">
        <f t="shared" si="196"/>
        <v>380</v>
      </c>
    </row>
    <row r="11871" spans="12:13">
      <c r="L11871">
        <v>11400</v>
      </c>
      <c r="M11871">
        <f t="shared" si="196"/>
        <v>400</v>
      </c>
    </row>
    <row r="11872" spans="12:13">
      <c r="L11872">
        <v>11356</v>
      </c>
      <c r="M11872">
        <f t="shared" si="196"/>
        <v>356</v>
      </c>
    </row>
    <row r="11873" spans="12:13">
      <c r="L11873">
        <v>11452</v>
      </c>
      <c r="M11873">
        <f t="shared" si="196"/>
        <v>452</v>
      </c>
    </row>
    <row r="11874" spans="12:13">
      <c r="L11874">
        <v>11380</v>
      </c>
      <c r="M11874">
        <f t="shared" si="196"/>
        <v>380</v>
      </c>
    </row>
    <row r="11875" spans="12:13">
      <c r="L11875">
        <v>11428</v>
      </c>
      <c r="M11875">
        <f t="shared" si="196"/>
        <v>428</v>
      </c>
    </row>
    <row r="11876" spans="12:13">
      <c r="L11876">
        <v>11360</v>
      </c>
      <c r="M11876">
        <f t="shared" si="196"/>
        <v>360</v>
      </c>
    </row>
    <row r="11877" spans="12:13">
      <c r="L11877">
        <v>11460</v>
      </c>
      <c r="M11877">
        <f t="shared" si="196"/>
        <v>460</v>
      </c>
    </row>
    <row r="11878" spans="12:13">
      <c r="L11878">
        <v>11376</v>
      </c>
      <c r="M11878">
        <f t="shared" si="196"/>
        <v>376</v>
      </c>
    </row>
    <row r="11879" spans="12:13">
      <c r="L11879">
        <v>11444</v>
      </c>
      <c r="M11879">
        <f t="shared" si="196"/>
        <v>444</v>
      </c>
    </row>
    <row r="11880" spans="12:13">
      <c r="L11880">
        <v>11408</v>
      </c>
      <c r="M11880">
        <f t="shared" si="196"/>
        <v>408</v>
      </c>
    </row>
    <row r="11881" spans="12:13">
      <c r="L11881">
        <v>11456</v>
      </c>
      <c r="M11881">
        <f t="shared" si="196"/>
        <v>456</v>
      </c>
    </row>
    <row r="11882" spans="12:13">
      <c r="L11882">
        <v>11372</v>
      </c>
      <c r="M11882">
        <f t="shared" si="196"/>
        <v>372</v>
      </c>
    </row>
    <row r="11883" spans="12:13">
      <c r="L11883">
        <v>11432</v>
      </c>
      <c r="M11883">
        <f t="shared" si="196"/>
        <v>432</v>
      </c>
    </row>
    <row r="11884" spans="12:13">
      <c r="L11884">
        <v>11348</v>
      </c>
      <c r="M11884">
        <f t="shared" si="196"/>
        <v>348</v>
      </c>
    </row>
    <row r="11885" spans="12:13">
      <c r="L11885">
        <v>11408</v>
      </c>
      <c r="M11885">
        <f t="shared" si="196"/>
        <v>408</v>
      </c>
    </row>
    <row r="11886" spans="12:13">
      <c r="L11886">
        <v>11364</v>
      </c>
      <c r="M11886">
        <f t="shared" si="196"/>
        <v>364</v>
      </c>
    </row>
    <row r="11887" spans="12:13">
      <c r="L11887">
        <v>11424</v>
      </c>
      <c r="M11887">
        <f t="shared" si="196"/>
        <v>424</v>
      </c>
    </row>
    <row r="11888" spans="12:13">
      <c r="L11888">
        <v>11384</v>
      </c>
      <c r="M11888">
        <f t="shared" si="196"/>
        <v>384</v>
      </c>
    </row>
    <row r="11889" spans="12:13">
      <c r="L11889">
        <v>11428</v>
      </c>
      <c r="M11889">
        <f t="shared" si="196"/>
        <v>428</v>
      </c>
    </row>
    <row r="11890" spans="12:13">
      <c r="L11890">
        <v>11376</v>
      </c>
      <c r="M11890">
        <f t="shared" si="196"/>
        <v>376</v>
      </c>
    </row>
    <row r="11891" spans="12:13">
      <c r="L11891">
        <v>11416</v>
      </c>
      <c r="M11891">
        <f t="shared" si="196"/>
        <v>416</v>
      </c>
    </row>
    <row r="11892" spans="12:13">
      <c r="L11892">
        <v>11408</v>
      </c>
      <c r="M11892">
        <f t="shared" si="196"/>
        <v>408</v>
      </c>
    </row>
    <row r="11893" spans="12:13">
      <c r="L11893">
        <v>11452</v>
      </c>
      <c r="M11893">
        <f t="shared" si="196"/>
        <v>452</v>
      </c>
    </row>
    <row r="11894" spans="12:13">
      <c r="L11894">
        <v>11364</v>
      </c>
      <c r="M11894">
        <f t="shared" si="196"/>
        <v>364</v>
      </c>
    </row>
    <row r="11895" spans="12:13">
      <c r="L11895">
        <v>11436</v>
      </c>
      <c r="M11895">
        <f t="shared" si="196"/>
        <v>436</v>
      </c>
    </row>
    <row r="11896" spans="12:13">
      <c r="L11896">
        <v>11356</v>
      </c>
      <c r="M11896">
        <f t="shared" si="196"/>
        <v>356</v>
      </c>
    </row>
    <row r="11897" spans="12:13">
      <c r="L11897">
        <v>11436</v>
      </c>
      <c r="M11897">
        <f t="shared" si="196"/>
        <v>436</v>
      </c>
    </row>
    <row r="11898" spans="12:13">
      <c r="L11898">
        <v>11412</v>
      </c>
      <c r="M11898">
        <f t="shared" si="196"/>
        <v>412</v>
      </c>
    </row>
    <row r="11899" spans="12:13">
      <c r="L11899">
        <v>11460</v>
      </c>
      <c r="M11899">
        <f t="shared" ref="M11899:M11962" si="197">L11899-11000</f>
        <v>460</v>
      </c>
    </row>
    <row r="11900" spans="12:13">
      <c r="L11900">
        <v>11392</v>
      </c>
      <c r="M11900">
        <f t="shared" si="197"/>
        <v>392</v>
      </c>
    </row>
    <row r="11901" spans="12:13">
      <c r="L11901">
        <v>11412</v>
      </c>
      <c r="M11901">
        <f t="shared" si="197"/>
        <v>412</v>
      </c>
    </row>
    <row r="11902" spans="12:13">
      <c r="L11902">
        <v>11384</v>
      </c>
      <c r="M11902">
        <f t="shared" si="197"/>
        <v>384</v>
      </c>
    </row>
    <row r="11903" spans="12:13">
      <c r="L11903">
        <v>11432</v>
      </c>
      <c r="M11903">
        <f t="shared" si="197"/>
        <v>432</v>
      </c>
    </row>
    <row r="11904" spans="12:13">
      <c r="L11904">
        <v>11404</v>
      </c>
      <c r="M11904">
        <f t="shared" si="197"/>
        <v>404</v>
      </c>
    </row>
    <row r="11905" spans="12:13">
      <c r="L11905">
        <v>11432</v>
      </c>
      <c r="M11905">
        <f t="shared" si="197"/>
        <v>432</v>
      </c>
    </row>
    <row r="11906" spans="12:13">
      <c r="L11906">
        <v>11368</v>
      </c>
      <c r="M11906">
        <f t="shared" si="197"/>
        <v>368</v>
      </c>
    </row>
    <row r="11907" spans="12:13">
      <c r="L11907">
        <v>11452</v>
      </c>
      <c r="M11907">
        <f t="shared" si="197"/>
        <v>452</v>
      </c>
    </row>
    <row r="11908" spans="12:13">
      <c r="L11908">
        <v>11396</v>
      </c>
      <c r="M11908">
        <f t="shared" si="197"/>
        <v>396</v>
      </c>
    </row>
    <row r="11909" spans="12:13">
      <c r="L11909">
        <v>11428</v>
      </c>
      <c r="M11909">
        <f t="shared" si="197"/>
        <v>428</v>
      </c>
    </row>
    <row r="11910" spans="12:13">
      <c r="L11910">
        <v>11392</v>
      </c>
      <c r="M11910">
        <f t="shared" si="197"/>
        <v>392</v>
      </c>
    </row>
    <row r="11911" spans="12:13">
      <c r="L11911">
        <v>11416</v>
      </c>
      <c r="M11911">
        <f t="shared" si="197"/>
        <v>416</v>
      </c>
    </row>
    <row r="11912" spans="12:13">
      <c r="L11912">
        <v>11360</v>
      </c>
      <c r="M11912">
        <f t="shared" si="197"/>
        <v>360</v>
      </c>
    </row>
    <row r="11913" spans="12:13">
      <c r="L11913">
        <v>11440</v>
      </c>
      <c r="M11913">
        <f t="shared" si="197"/>
        <v>440</v>
      </c>
    </row>
    <row r="11914" spans="12:13">
      <c r="L11914">
        <v>11364</v>
      </c>
      <c r="M11914">
        <f t="shared" si="197"/>
        <v>364</v>
      </c>
    </row>
    <row r="11915" spans="12:13">
      <c r="L11915">
        <v>11436</v>
      </c>
      <c r="M11915">
        <f t="shared" si="197"/>
        <v>436</v>
      </c>
    </row>
    <row r="11916" spans="12:13">
      <c r="L11916">
        <v>11360</v>
      </c>
      <c r="M11916">
        <f t="shared" si="197"/>
        <v>360</v>
      </c>
    </row>
    <row r="11917" spans="12:13">
      <c r="L11917">
        <v>11388</v>
      </c>
      <c r="M11917">
        <f t="shared" si="197"/>
        <v>388</v>
      </c>
    </row>
    <row r="11918" spans="12:13">
      <c r="L11918">
        <v>11352</v>
      </c>
      <c r="M11918">
        <f t="shared" si="197"/>
        <v>352</v>
      </c>
    </row>
    <row r="11919" spans="12:13">
      <c r="L11919">
        <v>11436</v>
      </c>
      <c r="M11919">
        <f t="shared" si="197"/>
        <v>436</v>
      </c>
    </row>
    <row r="11920" spans="12:13">
      <c r="L11920">
        <v>11400</v>
      </c>
      <c r="M11920">
        <f t="shared" si="197"/>
        <v>400</v>
      </c>
    </row>
    <row r="11921" spans="12:13">
      <c r="L11921">
        <v>11400</v>
      </c>
      <c r="M11921">
        <f t="shared" si="197"/>
        <v>400</v>
      </c>
    </row>
    <row r="11922" spans="12:13">
      <c r="L11922">
        <v>11384</v>
      </c>
      <c r="M11922">
        <f t="shared" si="197"/>
        <v>384</v>
      </c>
    </row>
    <row r="11923" spans="12:13">
      <c r="L11923">
        <v>11456</v>
      </c>
      <c r="M11923">
        <f t="shared" si="197"/>
        <v>456</v>
      </c>
    </row>
    <row r="11924" spans="12:13">
      <c r="L11924">
        <v>11372</v>
      </c>
      <c r="M11924">
        <f t="shared" si="197"/>
        <v>372</v>
      </c>
    </row>
    <row r="11925" spans="12:13">
      <c r="L11925">
        <v>11448</v>
      </c>
      <c r="M11925">
        <f t="shared" si="197"/>
        <v>448</v>
      </c>
    </row>
    <row r="11926" spans="12:13">
      <c r="L11926">
        <v>11388</v>
      </c>
      <c r="M11926">
        <f t="shared" si="197"/>
        <v>388</v>
      </c>
    </row>
    <row r="11927" spans="12:13">
      <c r="L11927">
        <v>11432</v>
      </c>
      <c r="M11927">
        <f t="shared" si="197"/>
        <v>432</v>
      </c>
    </row>
    <row r="11928" spans="12:13">
      <c r="L11928">
        <v>11368</v>
      </c>
      <c r="M11928">
        <f t="shared" si="197"/>
        <v>368</v>
      </c>
    </row>
    <row r="11929" spans="12:13">
      <c r="L11929">
        <v>11436</v>
      </c>
      <c r="M11929">
        <f t="shared" si="197"/>
        <v>436</v>
      </c>
    </row>
    <row r="11930" spans="12:13">
      <c r="L11930">
        <v>11364</v>
      </c>
      <c r="M11930">
        <f t="shared" si="197"/>
        <v>364</v>
      </c>
    </row>
    <row r="11931" spans="12:13">
      <c r="L11931">
        <v>11428</v>
      </c>
      <c r="M11931">
        <f t="shared" si="197"/>
        <v>428</v>
      </c>
    </row>
    <row r="11932" spans="12:13">
      <c r="L11932">
        <v>11372</v>
      </c>
      <c r="M11932">
        <f t="shared" si="197"/>
        <v>372</v>
      </c>
    </row>
    <row r="11933" spans="12:13">
      <c r="L11933">
        <v>11436</v>
      </c>
      <c r="M11933">
        <f t="shared" si="197"/>
        <v>436</v>
      </c>
    </row>
    <row r="11934" spans="12:13">
      <c r="L11934">
        <v>11352</v>
      </c>
      <c r="M11934">
        <f t="shared" si="197"/>
        <v>352</v>
      </c>
    </row>
    <row r="11935" spans="12:13">
      <c r="L11935">
        <v>11428</v>
      </c>
      <c r="M11935">
        <f t="shared" si="197"/>
        <v>428</v>
      </c>
    </row>
    <row r="11936" spans="12:13">
      <c r="L11936">
        <v>11376</v>
      </c>
      <c r="M11936">
        <f t="shared" si="197"/>
        <v>376</v>
      </c>
    </row>
    <row r="11937" spans="12:13">
      <c r="L11937">
        <v>11472</v>
      </c>
      <c r="M11937">
        <f t="shared" si="197"/>
        <v>472</v>
      </c>
    </row>
    <row r="11938" spans="12:13">
      <c r="L11938">
        <v>11364</v>
      </c>
      <c r="M11938">
        <f t="shared" si="197"/>
        <v>364</v>
      </c>
    </row>
    <row r="11939" spans="12:13">
      <c r="L11939">
        <v>11416</v>
      </c>
      <c r="M11939">
        <f t="shared" si="197"/>
        <v>416</v>
      </c>
    </row>
    <row r="11940" spans="12:13">
      <c r="L11940">
        <v>11368</v>
      </c>
      <c r="M11940">
        <f t="shared" si="197"/>
        <v>368</v>
      </c>
    </row>
    <row r="11941" spans="12:13">
      <c r="L11941">
        <v>11436</v>
      </c>
      <c r="M11941">
        <f t="shared" si="197"/>
        <v>436</v>
      </c>
    </row>
    <row r="11942" spans="12:13">
      <c r="L11942">
        <v>11388</v>
      </c>
      <c r="M11942">
        <f t="shared" si="197"/>
        <v>388</v>
      </c>
    </row>
    <row r="11943" spans="12:13">
      <c r="L11943">
        <v>11428</v>
      </c>
      <c r="M11943">
        <f t="shared" si="197"/>
        <v>428</v>
      </c>
    </row>
    <row r="11944" spans="12:13">
      <c r="L11944">
        <v>11372</v>
      </c>
      <c r="M11944">
        <f t="shared" si="197"/>
        <v>372</v>
      </c>
    </row>
    <row r="11945" spans="12:13">
      <c r="L11945">
        <v>11460</v>
      </c>
      <c r="M11945">
        <f t="shared" si="197"/>
        <v>460</v>
      </c>
    </row>
    <row r="11946" spans="12:13">
      <c r="L11946">
        <v>11408</v>
      </c>
      <c r="M11946">
        <f t="shared" si="197"/>
        <v>408</v>
      </c>
    </row>
    <row r="11947" spans="12:13">
      <c r="L11947">
        <v>11452</v>
      </c>
      <c r="M11947">
        <f t="shared" si="197"/>
        <v>452</v>
      </c>
    </row>
    <row r="11948" spans="12:13">
      <c r="L11948">
        <v>11368</v>
      </c>
      <c r="M11948">
        <f t="shared" si="197"/>
        <v>368</v>
      </c>
    </row>
    <row r="11949" spans="12:13">
      <c r="L11949">
        <v>11428</v>
      </c>
      <c r="M11949">
        <f t="shared" si="197"/>
        <v>428</v>
      </c>
    </row>
    <row r="11950" spans="12:13">
      <c r="L11950">
        <v>11352</v>
      </c>
      <c r="M11950">
        <f t="shared" si="197"/>
        <v>352</v>
      </c>
    </row>
    <row r="11951" spans="12:13">
      <c r="L11951">
        <v>11448</v>
      </c>
      <c r="M11951">
        <f t="shared" si="197"/>
        <v>448</v>
      </c>
    </row>
    <row r="11952" spans="12:13">
      <c r="L11952">
        <v>11400</v>
      </c>
      <c r="M11952">
        <f t="shared" si="197"/>
        <v>400</v>
      </c>
    </row>
    <row r="11953" spans="12:13">
      <c r="L11953">
        <v>11440</v>
      </c>
      <c r="M11953">
        <f t="shared" si="197"/>
        <v>440</v>
      </c>
    </row>
    <row r="11954" spans="12:13">
      <c r="L11954">
        <v>11388</v>
      </c>
      <c r="M11954">
        <f t="shared" si="197"/>
        <v>388</v>
      </c>
    </row>
    <row r="11955" spans="12:13">
      <c r="L11955">
        <v>11428</v>
      </c>
      <c r="M11955">
        <f t="shared" si="197"/>
        <v>428</v>
      </c>
    </row>
    <row r="11956" spans="12:13">
      <c r="L11956">
        <v>11388</v>
      </c>
      <c r="M11956">
        <f t="shared" si="197"/>
        <v>388</v>
      </c>
    </row>
    <row r="11957" spans="12:13">
      <c r="L11957">
        <v>11444</v>
      </c>
      <c r="M11957">
        <f t="shared" si="197"/>
        <v>444</v>
      </c>
    </row>
    <row r="11958" spans="12:13">
      <c r="L11958">
        <v>11404</v>
      </c>
      <c r="M11958">
        <f t="shared" si="197"/>
        <v>404</v>
      </c>
    </row>
    <row r="11959" spans="12:13">
      <c r="L11959">
        <v>11464</v>
      </c>
      <c r="M11959">
        <f t="shared" si="197"/>
        <v>464</v>
      </c>
    </row>
    <row r="11960" spans="12:13">
      <c r="L11960">
        <v>11368</v>
      </c>
      <c r="M11960">
        <f t="shared" si="197"/>
        <v>368</v>
      </c>
    </row>
    <row r="11961" spans="12:13">
      <c r="L11961">
        <v>11448</v>
      </c>
      <c r="M11961">
        <f t="shared" si="197"/>
        <v>448</v>
      </c>
    </row>
    <row r="11962" spans="12:13">
      <c r="L11962">
        <v>11388</v>
      </c>
      <c r="M11962">
        <f t="shared" si="197"/>
        <v>388</v>
      </c>
    </row>
    <row r="11963" spans="12:13">
      <c r="L11963">
        <v>11464</v>
      </c>
      <c r="M11963">
        <f t="shared" ref="M11963:M12026" si="198">L11963-11000</f>
        <v>464</v>
      </c>
    </row>
    <row r="11964" spans="12:13">
      <c r="L11964">
        <v>11408</v>
      </c>
      <c r="M11964">
        <f t="shared" si="198"/>
        <v>408</v>
      </c>
    </row>
    <row r="11965" spans="12:13">
      <c r="L11965">
        <v>11444</v>
      </c>
      <c r="M11965">
        <f t="shared" si="198"/>
        <v>444</v>
      </c>
    </row>
    <row r="11966" spans="12:13">
      <c r="L11966">
        <v>11400</v>
      </c>
      <c r="M11966">
        <f t="shared" si="198"/>
        <v>400</v>
      </c>
    </row>
    <row r="11967" spans="12:13">
      <c r="L11967">
        <v>11408</v>
      </c>
      <c r="M11967">
        <f t="shared" si="198"/>
        <v>408</v>
      </c>
    </row>
    <row r="11968" spans="12:13">
      <c r="L11968">
        <v>11388</v>
      </c>
      <c r="M11968">
        <f t="shared" si="198"/>
        <v>388</v>
      </c>
    </row>
    <row r="11969" spans="12:13">
      <c r="L11969">
        <v>11432</v>
      </c>
      <c r="M11969">
        <f t="shared" si="198"/>
        <v>432</v>
      </c>
    </row>
    <row r="11970" spans="12:13">
      <c r="L11970">
        <v>11396</v>
      </c>
      <c r="M11970">
        <f t="shared" si="198"/>
        <v>396</v>
      </c>
    </row>
    <row r="11971" spans="12:13">
      <c r="L11971">
        <v>11428</v>
      </c>
      <c r="M11971">
        <f t="shared" si="198"/>
        <v>428</v>
      </c>
    </row>
    <row r="11972" spans="12:13">
      <c r="L11972">
        <v>11404</v>
      </c>
      <c r="M11972">
        <f t="shared" si="198"/>
        <v>404</v>
      </c>
    </row>
    <row r="11973" spans="12:13">
      <c r="L11973">
        <v>11428</v>
      </c>
      <c r="M11973">
        <f t="shared" si="198"/>
        <v>428</v>
      </c>
    </row>
    <row r="11974" spans="12:13">
      <c r="L11974">
        <v>11368</v>
      </c>
      <c r="M11974">
        <f t="shared" si="198"/>
        <v>368</v>
      </c>
    </row>
    <row r="11975" spans="12:13">
      <c r="L11975">
        <v>11424</v>
      </c>
      <c r="M11975">
        <f t="shared" si="198"/>
        <v>424</v>
      </c>
    </row>
    <row r="11976" spans="12:13">
      <c r="L11976">
        <v>11372</v>
      </c>
      <c r="M11976">
        <f t="shared" si="198"/>
        <v>372</v>
      </c>
    </row>
    <row r="11977" spans="12:13">
      <c r="L11977">
        <v>11452</v>
      </c>
      <c r="M11977">
        <f t="shared" si="198"/>
        <v>452</v>
      </c>
    </row>
    <row r="11978" spans="12:13">
      <c r="L11978">
        <v>11384</v>
      </c>
      <c r="M11978">
        <f t="shared" si="198"/>
        <v>384</v>
      </c>
    </row>
    <row r="11979" spans="12:13">
      <c r="L11979">
        <v>11420</v>
      </c>
      <c r="M11979">
        <f t="shared" si="198"/>
        <v>420</v>
      </c>
    </row>
    <row r="11980" spans="12:13">
      <c r="L11980">
        <v>11380</v>
      </c>
      <c r="M11980">
        <f t="shared" si="198"/>
        <v>380</v>
      </c>
    </row>
    <row r="11981" spans="12:13">
      <c r="L11981">
        <v>11448</v>
      </c>
      <c r="M11981">
        <f t="shared" si="198"/>
        <v>448</v>
      </c>
    </row>
    <row r="11982" spans="12:13">
      <c r="L11982">
        <v>11360</v>
      </c>
      <c r="M11982">
        <f t="shared" si="198"/>
        <v>360</v>
      </c>
    </row>
    <row r="11983" spans="12:13">
      <c r="L11983">
        <v>11456</v>
      </c>
      <c r="M11983">
        <f t="shared" si="198"/>
        <v>456</v>
      </c>
    </row>
    <row r="11984" spans="12:13">
      <c r="L11984">
        <v>11380</v>
      </c>
      <c r="M11984">
        <f t="shared" si="198"/>
        <v>380</v>
      </c>
    </row>
    <row r="11985" spans="12:13">
      <c r="L11985">
        <v>11412</v>
      </c>
      <c r="M11985">
        <f t="shared" si="198"/>
        <v>412</v>
      </c>
    </row>
    <row r="11986" spans="12:13">
      <c r="L11986">
        <v>11396</v>
      </c>
      <c r="M11986">
        <f t="shared" si="198"/>
        <v>396</v>
      </c>
    </row>
    <row r="11987" spans="12:13">
      <c r="L11987">
        <v>11420</v>
      </c>
      <c r="M11987">
        <f t="shared" si="198"/>
        <v>420</v>
      </c>
    </row>
    <row r="11988" spans="12:13">
      <c r="L11988">
        <v>11376</v>
      </c>
      <c r="M11988">
        <f t="shared" si="198"/>
        <v>376</v>
      </c>
    </row>
    <row r="11989" spans="12:13">
      <c r="L11989">
        <v>11440</v>
      </c>
      <c r="M11989">
        <f t="shared" si="198"/>
        <v>440</v>
      </c>
    </row>
    <row r="11990" spans="12:13">
      <c r="L11990">
        <v>11392</v>
      </c>
      <c r="M11990">
        <f t="shared" si="198"/>
        <v>392</v>
      </c>
    </row>
    <row r="11991" spans="12:13">
      <c r="L11991">
        <v>11424</v>
      </c>
      <c r="M11991">
        <f t="shared" si="198"/>
        <v>424</v>
      </c>
    </row>
    <row r="11992" spans="12:13">
      <c r="L11992">
        <v>11404</v>
      </c>
      <c r="M11992">
        <f t="shared" si="198"/>
        <v>404</v>
      </c>
    </row>
    <row r="11993" spans="12:13">
      <c r="L11993">
        <v>11468</v>
      </c>
      <c r="M11993">
        <f t="shared" si="198"/>
        <v>468</v>
      </c>
    </row>
    <row r="11994" spans="12:13">
      <c r="L11994">
        <v>11424</v>
      </c>
      <c r="M11994">
        <f t="shared" si="198"/>
        <v>424</v>
      </c>
    </row>
    <row r="11995" spans="12:13">
      <c r="L11995">
        <v>11460</v>
      </c>
      <c r="M11995">
        <f t="shared" si="198"/>
        <v>460</v>
      </c>
    </row>
    <row r="11996" spans="12:13">
      <c r="L11996">
        <v>11372</v>
      </c>
      <c r="M11996">
        <f t="shared" si="198"/>
        <v>372</v>
      </c>
    </row>
    <row r="11997" spans="12:13">
      <c r="L11997">
        <v>11416</v>
      </c>
      <c r="M11997">
        <f t="shared" si="198"/>
        <v>416</v>
      </c>
    </row>
    <row r="11998" spans="12:13">
      <c r="L11998">
        <v>11368</v>
      </c>
      <c r="M11998">
        <f t="shared" si="198"/>
        <v>368</v>
      </c>
    </row>
    <row r="11999" spans="12:13">
      <c r="L11999">
        <v>11420</v>
      </c>
      <c r="M11999">
        <f t="shared" si="198"/>
        <v>420</v>
      </c>
    </row>
    <row r="12000" spans="12:13">
      <c r="L12000">
        <v>11356</v>
      </c>
      <c r="M12000">
        <f t="shared" si="198"/>
        <v>356</v>
      </c>
    </row>
    <row r="12001" spans="12:13">
      <c r="L12001">
        <v>11396</v>
      </c>
      <c r="M12001">
        <f t="shared" si="198"/>
        <v>396</v>
      </c>
    </row>
    <row r="12002" spans="12:13">
      <c r="L12002">
        <v>11372</v>
      </c>
      <c r="M12002">
        <f t="shared" si="198"/>
        <v>372</v>
      </c>
    </row>
    <row r="12003" spans="12:13">
      <c r="L12003">
        <v>11400</v>
      </c>
      <c r="M12003">
        <f t="shared" si="198"/>
        <v>400</v>
      </c>
    </row>
    <row r="12004" spans="12:13">
      <c r="L12004">
        <v>11384</v>
      </c>
      <c r="M12004">
        <f t="shared" si="198"/>
        <v>384</v>
      </c>
    </row>
    <row r="12005" spans="12:13">
      <c r="L12005">
        <v>11376</v>
      </c>
      <c r="M12005">
        <f t="shared" si="198"/>
        <v>376</v>
      </c>
    </row>
    <row r="12006" spans="12:13">
      <c r="L12006">
        <v>11368</v>
      </c>
      <c r="M12006">
        <f t="shared" si="198"/>
        <v>368</v>
      </c>
    </row>
    <row r="12007" spans="12:13">
      <c r="L12007">
        <v>11424</v>
      </c>
      <c r="M12007">
        <f t="shared" si="198"/>
        <v>424</v>
      </c>
    </row>
    <row r="12008" spans="12:13">
      <c r="L12008">
        <v>11384</v>
      </c>
      <c r="M12008">
        <f t="shared" si="198"/>
        <v>384</v>
      </c>
    </row>
    <row r="12009" spans="12:13">
      <c r="L12009">
        <v>11444</v>
      </c>
      <c r="M12009">
        <f t="shared" si="198"/>
        <v>444</v>
      </c>
    </row>
    <row r="12010" spans="12:13">
      <c r="L12010">
        <v>11392</v>
      </c>
      <c r="M12010">
        <f t="shared" si="198"/>
        <v>392</v>
      </c>
    </row>
    <row r="12011" spans="12:13">
      <c r="L12011">
        <v>11448</v>
      </c>
      <c r="M12011">
        <f t="shared" si="198"/>
        <v>448</v>
      </c>
    </row>
    <row r="12012" spans="12:13">
      <c r="L12012">
        <v>11412</v>
      </c>
      <c r="M12012">
        <f t="shared" si="198"/>
        <v>412</v>
      </c>
    </row>
    <row r="12013" spans="12:13">
      <c r="L12013">
        <v>11448</v>
      </c>
      <c r="M12013">
        <f t="shared" si="198"/>
        <v>448</v>
      </c>
    </row>
    <row r="12014" spans="12:13">
      <c r="L12014">
        <v>11376</v>
      </c>
      <c r="M12014">
        <f t="shared" si="198"/>
        <v>376</v>
      </c>
    </row>
    <row r="12015" spans="12:13">
      <c r="L12015">
        <v>11472</v>
      </c>
      <c r="M12015">
        <f t="shared" si="198"/>
        <v>472</v>
      </c>
    </row>
    <row r="12016" spans="12:13">
      <c r="L12016">
        <v>11388</v>
      </c>
      <c r="M12016">
        <f t="shared" si="198"/>
        <v>388</v>
      </c>
    </row>
    <row r="12017" spans="12:13">
      <c r="L12017">
        <v>11444</v>
      </c>
      <c r="M12017">
        <f t="shared" si="198"/>
        <v>444</v>
      </c>
    </row>
    <row r="12018" spans="12:13">
      <c r="L12018">
        <v>11384</v>
      </c>
      <c r="M12018">
        <f t="shared" si="198"/>
        <v>384</v>
      </c>
    </row>
    <row r="12019" spans="12:13">
      <c r="L12019">
        <v>11448</v>
      </c>
      <c r="M12019">
        <f t="shared" si="198"/>
        <v>448</v>
      </c>
    </row>
    <row r="12020" spans="12:13">
      <c r="L12020">
        <v>11372</v>
      </c>
      <c r="M12020">
        <f t="shared" si="198"/>
        <v>372</v>
      </c>
    </row>
    <row r="12021" spans="12:13">
      <c r="L12021">
        <v>11420</v>
      </c>
      <c r="M12021">
        <f t="shared" si="198"/>
        <v>420</v>
      </c>
    </row>
    <row r="12022" spans="12:13">
      <c r="L12022">
        <v>11352</v>
      </c>
      <c r="M12022">
        <f t="shared" si="198"/>
        <v>352</v>
      </c>
    </row>
    <row r="12023" spans="12:13">
      <c r="L12023">
        <v>11412</v>
      </c>
      <c r="M12023">
        <f t="shared" si="198"/>
        <v>412</v>
      </c>
    </row>
    <row r="12024" spans="12:13">
      <c r="L12024">
        <v>11352</v>
      </c>
      <c r="M12024">
        <f t="shared" si="198"/>
        <v>352</v>
      </c>
    </row>
    <row r="12025" spans="12:13">
      <c r="L12025">
        <v>11408</v>
      </c>
      <c r="M12025">
        <f t="shared" si="198"/>
        <v>408</v>
      </c>
    </row>
    <row r="12026" spans="12:13">
      <c r="L12026">
        <v>11372</v>
      </c>
      <c r="M12026">
        <f t="shared" si="198"/>
        <v>372</v>
      </c>
    </row>
    <row r="12027" spans="12:13">
      <c r="L12027">
        <v>11416</v>
      </c>
      <c r="M12027">
        <f t="shared" ref="M12027:M12090" si="199">L12027-11000</f>
        <v>416</v>
      </c>
    </row>
    <row r="12028" spans="12:13">
      <c r="L12028">
        <v>11380</v>
      </c>
      <c r="M12028">
        <f t="shared" si="199"/>
        <v>380</v>
      </c>
    </row>
    <row r="12029" spans="12:13">
      <c r="L12029">
        <v>11420</v>
      </c>
      <c r="M12029">
        <f t="shared" si="199"/>
        <v>420</v>
      </c>
    </row>
    <row r="12030" spans="12:13">
      <c r="L12030">
        <v>11380</v>
      </c>
      <c r="M12030">
        <f t="shared" si="199"/>
        <v>380</v>
      </c>
    </row>
    <row r="12031" spans="12:13">
      <c r="L12031">
        <v>11428</v>
      </c>
      <c r="M12031">
        <f t="shared" si="199"/>
        <v>428</v>
      </c>
    </row>
    <row r="12032" spans="12:13">
      <c r="L12032">
        <v>11360</v>
      </c>
      <c r="M12032">
        <f t="shared" si="199"/>
        <v>360</v>
      </c>
    </row>
    <row r="12033" spans="12:13">
      <c r="L12033">
        <v>11412</v>
      </c>
      <c r="M12033">
        <f t="shared" si="199"/>
        <v>412</v>
      </c>
    </row>
    <row r="12034" spans="12:13">
      <c r="L12034">
        <v>11404</v>
      </c>
      <c r="M12034">
        <f t="shared" si="199"/>
        <v>404</v>
      </c>
    </row>
    <row r="12035" spans="12:13">
      <c r="L12035">
        <v>11404</v>
      </c>
      <c r="M12035">
        <f t="shared" si="199"/>
        <v>404</v>
      </c>
    </row>
    <row r="12036" spans="12:13">
      <c r="L12036">
        <v>11360</v>
      </c>
      <c r="M12036">
        <f t="shared" si="199"/>
        <v>360</v>
      </c>
    </row>
    <row r="12037" spans="12:13">
      <c r="L12037">
        <v>11440</v>
      </c>
      <c r="M12037">
        <f t="shared" si="199"/>
        <v>440</v>
      </c>
    </row>
    <row r="12038" spans="12:13">
      <c r="L12038">
        <v>11372</v>
      </c>
      <c r="M12038">
        <f t="shared" si="199"/>
        <v>372</v>
      </c>
    </row>
    <row r="12039" spans="12:13">
      <c r="L12039">
        <v>11432</v>
      </c>
      <c r="M12039">
        <f t="shared" si="199"/>
        <v>432</v>
      </c>
    </row>
    <row r="12040" spans="12:13">
      <c r="L12040">
        <v>11352</v>
      </c>
      <c r="M12040">
        <f t="shared" si="199"/>
        <v>352</v>
      </c>
    </row>
    <row r="12041" spans="12:13">
      <c r="L12041">
        <v>11444</v>
      </c>
      <c r="M12041">
        <f t="shared" si="199"/>
        <v>444</v>
      </c>
    </row>
    <row r="12042" spans="12:13">
      <c r="L12042">
        <v>11392</v>
      </c>
      <c r="M12042">
        <f t="shared" si="199"/>
        <v>392</v>
      </c>
    </row>
    <row r="12043" spans="12:13">
      <c r="L12043">
        <v>11440</v>
      </c>
      <c r="M12043">
        <f t="shared" si="199"/>
        <v>440</v>
      </c>
    </row>
    <row r="12044" spans="12:13">
      <c r="L12044">
        <v>11372</v>
      </c>
      <c r="M12044">
        <f t="shared" si="199"/>
        <v>372</v>
      </c>
    </row>
    <row r="12045" spans="12:13">
      <c r="L12045">
        <v>11440</v>
      </c>
      <c r="M12045">
        <f t="shared" si="199"/>
        <v>440</v>
      </c>
    </row>
    <row r="12046" spans="12:13">
      <c r="L12046">
        <v>11372</v>
      </c>
      <c r="M12046">
        <f t="shared" si="199"/>
        <v>372</v>
      </c>
    </row>
    <row r="12047" spans="12:13">
      <c r="L12047">
        <v>11448</v>
      </c>
      <c r="M12047">
        <f t="shared" si="199"/>
        <v>448</v>
      </c>
    </row>
    <row r="12048" spans="12:13">
      <c r="L12048">
        <v>11348</v>
      </c>
      <c r="M12048">
        <f t="shared" si="199"/>
        <v>348</v>
      </c>
    </row>
    <row r="12049" spans="12:13">
      <c r="L12049">
        <v>11440</v>
      </c>
      <c r="M12049">
        <f t="shared" si="199"/>
        <v>440</v>
      </c>
    </row>
    <row r="12050" spans="12:13">
      <c r="L12050">
        <v>11396</v>
      </c>
      <c r="M12050">
        <f t="shared" si="199"/>
        <v>396</v>
      </c>
    </row>
    <row r="12051" spans="12:13">
      <c r="L12051">
        <v>11444</v>
      </c>
      <c r="M12051">
        <f t="shared" si="199"/>
        <v>444</v>
      </c>
    </row>
    <row r="12052" spans="12:13">
      <c r="L12052">
        <v>11332</v>
      </c>
      <c r="M12052">
        <f t="shared" si="199"/>
        <v>332</v>
      </c>
    </row>
    <row r="12053" spans="12:13">
      <c r="L12053">
        <v>11472</v>
      </c>
      <c r="M12053">
        <f t="shared" si="199"/>
        <v>472</v>
      </c>
    </row>
    <row r="12054" spans="12:13">
      <c r="L12054">
        <v>11388</v>
      </c>
      <c r="M12054">
        <f t="shared" si="199"/>
        <v>388</v>
      </c>
    </row>
    <row r="12055" spans="12:13">
      <c r="L12055">
        <v>11472</v>
      </c>
      <c r="M12055">
        <f t="shared" si="199"/>
        <v>472</v>
      </c>
    </row>
    <row r="12056" spans="12:13">
      <c r="L12056">
        <v>11384</v>
      </c>
      <c r="M12056">
        <f t="shared" si="199"/>
        <v>384</v>
      </c>
    </row>
    <row r="12057" spans="12:13">
      <c r="L12057">
        <v>11472</v>
      </c>
      <c r="M12057">
        <f t="shared" si="199"/>
        <v>472</v>
      </c>
    </row>
    <row r="12058" spans="12:13">
      <c r="L12058">
        <v>11384</v>
      </c>
      <c r="M12058">
        <f t="shared" si="199"/>
        <v>384</v>
      </c>
    </row>
    <row r="12059" spans="12:13">
      <c r="L12059">
        <v>11452</v>
      </c>
      <c r="M12059">
        <f t="shared" si="199"/>
        <v>452</v>
      </c>
    </row>
    <row r="12060" spans="12:13">
      <c r="L12060">
        <v>11428</v>
      </c>
      <c r="M12060">
        <f t="shared" si="199"/>
        <v>428</v>
      </c>
    </row>
    <row r="12061" spans="12:13">
      <c r="L12061">
        <v>11444</v>
      </c>
      <c r="M12061">
        <f t="shared" si="199"/>
        <v>444</v>
      </c>
    </row>
    <row r="12062" spans="12:13">
      <c r="L12062">
        <v>11376</v>
      </c>
      <c r="M12062">
        <f t="shared" si="199"/>
        <v>376</v>
      </c>
    </row>
    <row r="12063" spans="12:13">
      <c r="L12063">
        <v>11400</v>
      </c>
      <c r="M12063">
        <f t="shared" si="199"/>
        <v>400</v>
      </c>
    </row>
    <row r="12064" spans="12:13">
      <c r="L12064">
        <v>11344</v>
      </c>
      <c r="M12064">
        <f t="shared" si="199"/>
        <v>344</v>
      </c>
    </row>
    <row r="12065" spans="12:13">
      <c r="L12065">
        <v>-1000</v>
      </c>
      <c r="M12065">
        <f t="shared" si="199"/>
        <v>-12000</v>
      </c>
    </row>
    <row r="12066" spans="12:13">
      <c r="M12066">
        <f t="shared" si="199"/>
        <v>-11000</v>
      </c>
    </row>
    <row r="12067" spans="12:13">
      <c r="L12067">
        <v>11440</v>
      </c>
      <c r="M12067">
        <f t="shared" si="199"/>
        <v>440</v>
      </c>
    </row>
    <row r="12068" spans="12:13">
      <c r="L12068">
        <v>11368</v>
      </c>
      <c r="M12068">
        <f t="shared" si="199"/>
        <v>368</v>
      </c>
    </row>
    <row r="12069" spans="12:13">
      <c r="L12069">
        <v>11468</v>
      </c>
      <c r="M12069">
        <f t="shared" si="199"/>
        <v>468</v>
      </c>
    </row>
    <row r="12070" spans="12:13">
      <c r="L12070">
        <v>11388</v>
      </c>
      <c r="M12070">
        <f t="shared" si="199"/>
        <v>388</v>
      </c>
    </row>
    <row r="12071" spans="12:13">
      <c r="L12071">
        <v>11436</v>
      </c>
      <c r="M12071">
        <f t="shared" si="199"/>
        <v>436</v>
      </c>
    </row>
    <row r="12072" spans="12:13">
      <c r="L12072">
        <v>11368</v>
      </c>
      <c r="M12072">
        <f t="shared" si="199"/>
        <v>368</v>
      </c>
    </row>
    <row r="12073" spans="12:13">
      <c r="L12073">
        <v>11420</v>
      </c>
      <c r="M12073">
        <f t="shared" si="199"/>
        <v>420</v>
      </c>
    </row>
    <row r="12074" spans="12:13">
      <c r="L12074">
        <v>11372</v>
      </c>
      <c r="M12074">
        <f t="shared" si="199"/>
        <v>372</v>
      </c>
    </row>
    <row r="12075" spans="12:13">
      <c r="L12075">
        <v>11420</v>
      </c>
      <c r="M12075">
        <f t="shared" si="199"/>
        <v>420</v>
      </c>
    </row>
    <row r="12076" spans="12:13">
      <c r="L12076">
        <v>11380</v>
      </c>
      <c r="M12076">
        <f t="shared" si="199"/>
        <v>380</v>
      </c>
    </row>
    <row r="12077" spans="12:13">
      <c r="L12077">
        <v>11432</v>
      </c>
      <c r="M12077">
        <f t="shared" si="199"/>
        <v>432</v>
      </c>
    </row>
    <row r="12078" spans="12:13">
      <c r="L12078">
        <v>11364</v>
      </c>
      <c r="M12078">
        <f t="shared" si="199"/>
        <v>364</v>
      </c>
    </row>
    <row r="12079" spans="12:13">
      <c r="L12079">
        <v>11412</v>
      </c>
      <c r="M12079">
        <f t="shared" si="199"/>
        <v>412</v>
      </c>
    </row>
    <row r="12080" spans="12:13">
      <c r="L12080">
        <v>11400</v>
      </c>
      <c r="M12080">
        <f t="shared" si="199"/>
        <v>400</v>
      </c>
    </row>
    <row r="12081" spans="12:13">
      <c r="L12081">
        <v>11424</v>
      </c>
      <c r="M12081">
        <f t="shared" si="199"/>
        <v>424</v>
      </c>
    </row>
    <row r="12082" spans="12:13">
      <c r="L12082">
        <v>11388</v>
      </c>
      <c r="M12082">
        <f t="shared" si="199"/>
        <v>388</v>
      </c>
    </row>
    <row r="12083" spans="12:13">
      <c r="L12083">
        <v>11404</v>
      </c>
      <c r="M12083">
        <f t="shared" si="199"/>
        <v>404</v>
      </c>
    </row>
    <row r="12084" spans="12:13">
      <c r="L12084">
        <v>11396</v>
      </c>
      <c r="M12084">
        <f t="shared" si="199"/>
        <v>396</v>
      </c>
    </row>
    <row r="12085" spans="12:13">
      <c r="L12085">
        <v>11436</v>
      </c>
      <c r="M12085">
        <f t="shared" si="199"/>
        <v>436</v>
      </c>
    </row>
    <row r="12086" spans="12:13">
      <c r="L12086">
        <v>11388</v>
      </c>
      <c r="M12086">
        <f t="shared" si="199"/>
        <v>388</v>
      </c>
    </row>
    <row r="12087" spans="12:13">
      <c r="L12087">
        <v>11404</v>
      </c>
      <c r="M12087">
        <f t="shared" si="199"/>
        <v>404</v>
      </c>
    </row>
    <row r="12088" spans="12:13">
      <c r="L12088">
        <v>11344</v>
      </c>
      <c r="M12088">
        <f t="shared" si="199"/>
        <v>344</v>
      </c>
    </row>
    <row r="12089" spans="12:13">
      <c r="L12089">
        <v>11428</v>
      </c>
      <c r="M12089">
        <f t="shared" si="199"/>
        <v>428</v>
      </c>
    </row>
    <row r="12090" spans="12:13">
      <c r="L12090">
        <v>11380</v>
      </c>
      <c r="M12090">
        <f t="shared" si="199"/>
        <v>380</v>
      </c>
    </row>
    <row r="12091" spans="12:13">
      <c r="L12091">
        <v>11404</v>
      </c>
      <c r="M12091">
        <f t="shared" ref="M12091:M12154" si="200">L12091-11000</f>
        <v>404</v>
      </c>
    </row>
    <row r="12092" spans="12:13">
      <c r="L12092">
        <v>11364</v>
      </c>
      <c r="M12092">
        <f t="shared" si="200"/>
        <v>364</v>
      </c>
    </row>
    <row r="12093" spans="12:13">
      <c r="L12093">
        <v>11428</v>
      </c>
      <c r="M12093">
        <f t="shared" si="200"/>
        <v>428</v>
      </c>
    </row>
    <row r="12094" spans="12:13">
      <c r="L12094">
        <v>11400</v>
      </c>
      <c r="M12094">
        <f t="shared" si="200"/>
        <v>400</v>
      </c>
    </row>
    <row r="12095" spans="12:13">
      <c r="L12095">
        <v>11404</v>
      </c>
      <c r="M12095">
        <f t="shared" si="200"/>
        <v>404</v>
      </c>
    </row>
    <row r="12096" spans="12:13">
      <c r="L12096">
        <v>11380</v>
      </c>
      <c r="M12096">
        <f t="shared" si="200"/>
        <v>380</v>
      </c>
    </row>
    <row r="12097" spans="12:13">
      <c r="L12097">
        <v>11460</v>
      </c>
      <c r="M12097">
        <f t="shared" si="200"/>
        <v>460</v>
      </c>
    </row>
    <row r="12098" spans="12:13">
      <c r="L12098">
        <v>11384</v>
      </c>
      <c r="M12098">
        <f t="shared" si="200"/>
        <v>384</v>
      </c>
    </row>
    <row r="12099" spans="12:13">
      <c r="L12099">
        <v>11452</v>
      </c>
      <c r="M12099">
        <f t="shared" si="200"/>
        <v>452</v>
      </c>
    </row>
    <row r="12100" spans="12:13">
      <c r="L12100">
        <v>11372</v>
      </c>
      <c r="M12100">
        <f t="shared" si="200"/>
        <v>372</v>
      </c>
    </row>
    <row r="12101" spans="12:13">
      <c r="L12101">
        <v>11444</v>
      </c>
      <c r="M12101">
        <f t="shared" si="200"/>
        <v>444</v>
      </c>
    </row>
    <row r="12102" spans="12:13">
      <c r="L12102">
        <v>11364</v>
      </c>
      <c r="M12102">
        <f t="shared" si="200"/>
        <v>364</v>
      </c>
    </row>
    <row r="12103" spans="12:13">
      <c r="L12103">
        <v>11456</v>
      </c>
      <c r="M12103">
        <f t="shared" si="200"/>
        <v>456</v>
      </c>
    </row>
    <row r="12104" spans="12:13">
      <c r="L12104">
        <v>11360</v>
      </c>
      <c r="M12104">
        <f t="shared" si="200"/>
        <v>360</v>
      </c>
    </row>
    <row r="12105" spans="12:13">
      <c r="L12105">
        <v>11432</v>
      </c>
      <c r="M12105">
        <f t="shared" si="200"/>
        <v>432</v>
      </c>
    </row>
    <row r="12106" spans="12:13">
      <c r="L12106">
        <v>11392</v>
      </c>
      <c r="M12106">
        <f t="shared" si="200"/>
        <v>392</v>
      </c>
    </row>
    <row r="12107" spans="12:13">
      <c r="L12107">
        <v>11448</v>
      </c>
      <c r="M12107">
        <f t="shared" si="200"/>
        <v>448</v>
      </c>
    </row>
    <row r="12108" spans="12:13">
      <c r="L12108">
        <v>11360</v>
      </c>
      <c r="M12108">
        <f t="shared" si="200"/>
        <v>360</v>
      </c>
    </row>
    <row r="12109" spans="12:13">
      <c r="L12109">
        <v>11412</v>
      </c>
      <c r="M12109">
        <f t="shared" si="200"/>
        <v>412</v>
      </c>
    </row>
    <row r="12110" spans="12:13">
      <c r="L12110">
        <v>11360</v>
      </c>
      <c r="M12110">
        <f t="shared" si="200"/>
        <v>360</v>
      </c>
    </row>
    <row r="12111" spans="12:13">
      <c r="L12111">
        <v>11448</v>
      </c>
      <c r="M12111">
        <f t="shared" si="200"/>
        <v>448</v>
      </c>
    </row>
    <row r="12112" spans="12:13">
      <c r="L12112">
        <v>11388</v>
      </c>
      <c r="M12112">
        <f t="shared" si="200"/>
        <v>388</v>
      </c>
    </row>
    <row r="12113" spans="12:13">
      <c r="L12113">
        <v>11444</v>
      </c>
      <c r="M12113">
        <f t="shared" si="200"/>
        <v>444</v>
      </c>
    </row>
    <row r="12114" spans="12:13">
      <c r="L12114">
        <v>11368</v>
      </c>
      <c r="M12114">
        <f t="shared" si="200"/>
        <v>368</v>
      </c>
    </row>
    <row r="12115" spans="12:13">
      <c r="L12115">
        <v>11428</v>
      </c>
      <c r="M12115">
        <f t="shared" si="200"/>
        <v>428</v>
      </c>
    </row>
    <row r="12116" spans="12:13">
      <c r="L12116">
        <v>11372</v>
      </c>
      <c r="M12116">
        <f t="shared" si="200"/>
        <v>372</v>
      </c>
    </row>
    <row r="12117" spans="12:13">
      <c r="L12117">
        <v>11432</v>
      </c>
      <c r="M12117">
        <f t="shared" si="200"/>
        <v>432</v>
      </c>
    </row>
    <row r="12118" spans="12:13">
      <c r="L12118">
        <v>11404</v>
      </c>
      <c r="M12118">
        <f t="shared" si="200"/>
        <v>404</v>
      </c>
    </row>
    <row r="12119" spans="12:13">
      <c r="L12119">
        <v>11436</v>
      </c>
      <c r="M12119">
        <f t="shared" si="200"/>
        <v>436</v>
      </c>
    </row>
    <row r="12120" spans="12:13">
      <c r="L12120">
        <v>11412</v>
      </c>
      <c r="M12120">
        <f t="shared" si="200"/>
        <v>412</v>
      </c>
    </row>
    <row r="12121" spans="12:13">
      <c r="L12121">
        <v>11432</v>
      </c>
      <c r="M12121">
        <f t="shared" si="200"/>
        <v>432</v>
      </c>
    </row>
    <row r="12122" spans="12:13">
      <c r="L12122">
        <v>11368</v>
      </c>
      <c r="M12122">
        <f t="shared" si="200"/>
        <v>368</v>
      </c>
    </row>
    <row r="12123" spans="12:13">
      <c r="L12123">
        <v>11416</v>
      </c>
      <c r="M12123">
        <f t="shared" si="200"/>
        <v>416</v>
      </c>
    </row>
    <row r="12124" spans="12:13">
      <c r="L12124">
        <v>11396</v>
      </c>
      <c r="M12124">
        <f t="shared" si="200"/>
        <v>396</v>
      </c>
    </row>
    <row r="12125" spans="12:13">
      <c r="L12125">
        <v>11400</v>
      </c>
      <c r="M12125">
        <f t="shared" si="200"/>
        <v>400</v>
      </c>
    </row>
    <row r="12126" spans="12:13">
      <c r="L12126">
        <v>11388</v>
      </c>
      <c r="M12126">
        <f t="shared" si="200"/>
        <v>388</v>
      </c>
    </row>
    <row r="12127" spans="12:13">
      <c r="L12127">
        <v>11400</v>
      </c>
      <c r="M12127">
        <f t="shared" si="200"/>
        <v>400</v>
      </c>
    </row>
    <row r="12128" spans="12:13">
      <c r="L12128">
        <v>11344</v>
      </c>
      <c r="M12128">
        <f t="shared" si="200"/>
        <v>344</v>
      </c>
    </row>
    <row r="12129" spans="12:13">
      <c r="L12129">
        <v>11396</v>
      </c>
      <c r="M12129">
        <f t="shared" si="200"/>
        <v>396</v>
      </c>
    </row>
    <row r="12130" spans="12:13">
      <c r="L12130">
        <v>11400</v>
      </c>
      <c r="M12130">
        <f t="shared" si="200"/>
        <v>400</v>
      </c>
    </row>
    <row r="12131" spans="12:13">
      <c r="L12131">
        <v>11420</v>
      </c>
      <c r="M12131">
        <f t="shared" si="200"/>
        <v>420</v>
      </c>
    </row>
    <row r="12132" spans="12:13">
      <c r="L12132">
        <v>11332</v>
      </c>
      <c r="M12132">
        <f t="shared" si="200"/>
        <v>332</v>
      </c>
    </row>
    <row r="12133" spans="12:13">
      <c r="L12133">
        <v>11380</v>
      </c>
      <c r="M12133">
        <f t="shared" si="200"/>
        <v>380</v>
      </c>
    </row>
    <row r="12134" spans="12:13">
      <c r="L12134">
        <v>11392</v>
      </c>
      <c r="M12134">
        <f t="shared" si="200"/>
        <v>392</v>
      </c>
    </row>
    <row r="12135" spans="12:13">
      <c r="L12135">
        <v>11408</v>
      </c>
      <c r="M12135">
        <f t="shared" si="200"/>
        <v>408</v>
      </c>
    </row>
    <row r="12136" spans="12:13">
      <c r="L12136">
        <v>11360</v>
      </c>
      <c r="M12136">
        <f t="shared" si="200"/>
        <v>360</v>
      </c>
    </row>
    <row r="12137" spans="12:13">
      <c r="L12137">
        <v>11428</v>
      </c>
      <c r="M12137">
        <f t="shared" si="200"/>
        <v>428</v>
      </c>
    </row>
    <row r="12138" spans="12:13">
      <c r="L12138">
        <v>11372</v>
      </c>
      <c r="M12138">
        <f t="shared" si="200"/>
        <v>372</v>
      </c>
    </row>
    <row r="12139" spans="12:13">
      <c r="L12139">
        <v>11452</v>
      </c>
      <c r="M12139">
        <f t="shared" si="200"/>
        <v>452</v>
      </c>
    </row>
    <row r="12140" spans="12:13">
      <c r="L12140">
        <v>11416</v>
      </c>
      <c r="M12140">
        <f t="shared" si="200"/>
        <v>416</v>
      </c>
    </row>
    <row r="12141" spans="12:13">
      <c r="L12141">
        <v>11440</v>
      </c>
      <c r="M12141">
        <f t="shared" si="200"/>
        <v>440</v>
      </c>
    </row>
    <row r="12142" spans="12:13">
      <c r="L12142">
        <v>11416</v>
      </c>
      <c r="M12142">
        <f t="shared" si="200"/>
        <v>416</v>
      </c>
    </row>
    <row r="12143" spans="12:13">
      <c r="L12143">
        <v>11456</v>
      </c>
      <c r="M12143">
        <f t="shared" si="200"/>
        <v>456</v>
      </c>
    </row>
    <row r="12144" spans="12:13">
      <c r="L12144">
        <v>11356</v>
      </c>
      <c r="M12144">
        <f t="shared" si="200"/>
        <v>356</v>
      </c>
    </row>
    <row r="12145" spans="12:13">
      <c r="L12145">
        <v>11448</v>
      </c>
      <c r="M12145">
        <f t="shared" si="200"/>
        <v>448</v>
      </c>
    </row>
    <row r="12146" spans="12:13">
      <c r="L12146">
        <v>11356</v>
      </c>
      <c r="M12146">
        <f t="shared" si="200"/>
        <v>356</v>
      </c>
    </row>
    <row r="12147" spans="12:13">
      <c r="L12147">
        <v>11428</v>
      </c>
      <c r="M12147">
        <f t="shared" si="200"/>
        <v>428</v>
      </c>
    </row>
    <row r="12148" spans="12:13">
      <c r="L12148">
        <v>11396</v>
      </c>
      <c r="M12148">
        <f t="shared" si="200"/>
        <v>396</v>
      </c>
    </row>
    <row r="12149" spans="12:13">
      <c r="L12149">
        <v>11448</v>
      </c>
      <c r="M12149">
        <f t="shared" si="200"/>
        <v>448</v>
      </c>
    </row>
    <row r="12150" spans="12:13">
      <c r="L12150">
        <v>11400</v>
      </c>
      <c r="M12150">
        <f t="shared" si="200"/>
        <v>400</v>
      </c>
    </row>
    <row r="12151" spans="12:13">
      <c r="L12151">
        <v>11452</v>
      </c>
      <c r="M12151">
        <f t="shared" si="200"/>
        <v>452</v>
      </c>
    </row>
    <row r="12152" spans="12:13">
      <c r="L12152">
        <v>11444</v>
      </c>
      <c r="M12152">
        <f t="shared" si="200"/>
        <v>444</v>
      </c>
    </row>
    <row r="12153" spans="12:13">
      <c r="L12153">
        <v>11652</v>
      </c>
      <c r="M12153">
        <f t="shared" si="200"/>
        <v>652</v>
      </c>
    </row>
    <row r="12154" spans="12:13">
      <c r="L12154">
        <v>11760</v>
      </c>
      <c r="M12154">
        <f t="shared" si="200"/>
        <v>760</v>
      </c>
    </row>
    <row r="12155" spans="12:13">
      <c r="L12155">
        <v>12020</v>
      </c>
      <c r="M12155">
        <f t="shared" ref="M12155:M12218" si="201">L12155-11000</f>
        <v>1020</v>
      </c>
    </row>
    <row r="12156" spans="12:13">
      <c r="L12156">
        <v>12236</v>
      </c>
      <c r="M12156">
        <f t="shared" si="201"/>
        <v>1236</v>
      </c>
    </row>
    <row r="12157" spans="12:13">
      <c r="L12157">
        <v>12536</v>
      </c>
      <c r="M12157">
        <f t="shared" si="201"/>
        <v>1536</v>
      </c>
    </row>
    <row r="12158" spans="12:13">
      <c r="L12158">
        <v>12612</v>
      </c>
      <c r="M12158">
        <f t="shared" si="201"/>
        <v>1612</v>
      </c>
    </row>
    <row r="12159" spans="12:13">
      <c r="L12159">
        <v>12756</v>
      </c>
      <c r="M12159">
        <f t="shared" si="201"/>
        <v>1756</v>
      </c>
    </row>
    <row r="12160" spans="12:13">
      <c r="L12160">
        <v>12764</v>
      </c>
      <c r="M12160">
        <f t="shared" si="201"/>
        <v>1764</v>
      </c>
    </row>
    <row r="12161" spans="12:13">
      <c r="L12161">
        <v>12948</v>
      </c>
      <c r="M12161">
        <f t="shared" si="201"/>
        <v>1948</v>
      </c>
    </row>
    <row r="12162" spans="12:13">
      <c r="L12162">
        <v>13108</v>
      </c>
      <c r="M12162">
        <f t="shared" si="201"/>
        <v>2108</v>
      </c>
    </row>
    <row r="12163" spans="12:13">
      <c r="L12163">
        <v>13220</v>
      </c>
      <c r="M12163">
        <f t="shared" si="201"/>
        <v>2220</v>
      </c>
    </row>
    <row r="12164" spans="12:13">
      <c r="L12164">
        <v>13112</v>
      </c>
      <c r="M12164">
        <f t="shared" si="201"/>
        <v>2112</v>
      </c>
    </row>
    <row r="12165" spans="12:13">
      <c r="L12165">
        <v>13392</v>
      </c>
      <c r="M12165">
        <f t="shared" si="201"/>
        <v>2392</v>
      </c>
    </row>
    <row r="12166" spans="12:13">
      <c r="L12166">
        <v>13444</v>
      </c>
      <c r="M12166">
        <f t="shared" si="201"/>
        <v>2444</v>
      </c>
    </row>
    <row r="12167" spans="12:13">
      <c r="L12167">
        <v>13564</v>
      </c>
      <c r="M12167">
        <f t="shared" si="201"/>
        <v>2564</v>
      </c>
    </row>
    <row r="12168" spans="12:13">
      <c r="L12168">
        <v>13456</v>
      </c>
      <c r="M12168">
        <f t="shared" si="201"/>
        <v>2456</v>
      </c>
    </row>
    <row r="12169" spans="12:13">
      <c r="L12169">
        <v>13632</v>
      </c>
      <c r="M12169">
        <f t="shared" si="201"/>
        <v>2632</v>
      </c>
    </row>
    <row r="12170" spans="12:13">
      <c r="L12170">
        <v>13488</v>
      </c>
      <c r="M12170">
        <f t="shared" si="201"/>
        <v>2488</v>
      </c>
    </row>
    <row r="12171" spans="12:13">
      <c r="L12171">
        <v>13612</v>
      </c>
      <c r="M12171">
        <f t="shared" si="201"/>
        <v>2612</v>
      </c>
    </row>
    <row r="12172" spans="12:13">
      <c r="L12172">
        <v>13588</v>
      </c>
      <c r="M12172">
        <f t="shared" si="201"/>
        <v>2588</v>
      </c>
    </row>
    <row r="12173" spans="12:13">
      <c r="L12173">
        <v>13576</v>
      </c>
      <c r="M12173">
        <f t="shared" si="201"/>
        <v>2576</v>
      </c>
    </row>
    <row r="12174" spans="12:13">
      <c r="L12174">
        <v>13668</v>
      </c>
      <c r="M12174">
        <f t="shared" si="201"/>
        <v>2668</v>
      </c>
    </row>
    <row r="12175" spans="12:13">
      <c r="L12175">
        <v>13780</v>
      </c>
      <c r="M12175">
        <f t="shared" si="201"/>
        <v>2780</v>
      </c>
    </row>
    <row r="12176" spans="12:13">
      <c r="L12176">
        <v>13712</v>
      </c>
      <c r="M12176">
        <f t="shared" si="201"/>
        <v>2712</v>
      </c>
    </row>
    <row r="12177" spans="12:13">
      <c r="L12177">
        <v>13720</v>
      </c>
      <c r="M12177">
        <f t="shared" si="201"/>
        <v>2720</v>
      </c>
    </row>
    <row r="12178" spans="12:13">
      <c r="L12178">
        <v>13704</v>
      </c>
      <c r="M12178">
        <f t="shared" si="201"/>
        <v>2704</v>
      </c>
    </row>
    <row r="12179" spans="12:13">
      <c r="L12179">
        <v>13712</v>
      </c>
      <c r="M12179">
        <f t="shared" si="201"/>
        <v>2712</v>
      </c>
    </row>
    <row r="12180" spans="12:13">
      <c r="L12180">
        <v>13716</v>
      </c>
      <c r="M12180">
        <f t="shared" si="201"/>
        <v>2716</v>
      </c>
    </row>
    <row r="12181" spans="12:13">
      <c r="L12181">
        <v>13824</v>
      </c>
      <c r="M12181">
        <f t="shared" si="201"/>
        <v>2824</v>
      </c>
    </row>
    <row r="12182" spans="12:13">
      <c r="L12182">
        <v>13764</v>
      </c>
      <c r="M12182">
        <f t="shared" si="201"/>
        <v>2764</v>
      </c>
    </row>
    <row r="12183" spans="12:13">
      <c r="L12183">
        <v>13928</v>
      </c>
      <c r="M12183">
        <f t="shared" si="201"/>
        <v>2928</v>
      </c>
    </row>
    <row r="12184" spans="12:13">
      <c r="L12184">
        <v>13804</v>
      </c>
      <c r="M12184">
        <f t="shared" si="201"/>
        <v>2804</v>
      </c>
    </row>
    <row r="12185" spans="12:13">
      <c r="L12185">
        <v>13960</v>
      </c>
      <c r="M12185">
        <f t="shared" si="201"/>
        <v>2960</v>
      </c>
    </row>
    <row r="12186" spans="12:13">
      <c r="L12186">
        <v>13864</v>
      </c>
      <c r="M12186">
        <f t="shared" si="201"/>
        <v>2864</v>
      </c>
    </row>
    <row r="12187" spans="12:13">
      <c r="L12187">
        <v>13880</v>
      </c>
      <c r="M12187">
        <f t="shared" si="201"/>
        <v>2880</v>
      </c>
    </row>
    <row r="12188" spans="12:13">
      <c r="L12188">
        <v>13876</v>
      </c>
      <c r="M12188">
        <f t="shared" si="201"/>
        <v>2876</v>
      </c>
    </row>
    <row r="12189" spans="12:13">
      <c r="L12189">
        <v>13956</v>
      </c>
      <c r="M12189">
        <f t="shared" si="201"/>
        <v>2956</v>
      </c>
    </row>
    <row r="12190" spans="12:13">
      <c r="L12190">
        <v>13784</v>
      </c>
      <c r="M12190">
        <f t="shared" si="201"/>
        <v>2784</v>
      </c>
    </row>
    <row r="12191" spans="12:13">
      <c r="L12191">
        <v>14060</v>
      </c>
      <c r="M12191">
        <f t="shared" si="201"/>
        <v>3060</v>
      </c>
    </row>
    <row r="12192" spans="12:13">
      <c r="L12192">
        <v>13828</v>
      </c>
      <c r="M12192">
        <f t="shared" si="201"/>
        <v>2828</v>
      </c>
    </row>
    <row r="12193" spans="12:13">
      <c r="L12193">
        <v>14012</v>
      </c>
      <c r="M12193">
        <f t="shared" si="201"/>
        <v>3012</v>
      </c>
    </row>
    <row r="12194" spans="12:13">
      <c r="L12194">
        <v>13932</v>
      </c>
      <c r="M12194">
        <f t="shared" si="201"/>
        <v>2932</v>
      </c>
    </row>
    <row r="12195" spans="12:13">
      <c r="L12195">
        <v>13948</v>
      </c>
      <c r="M12195">
        <f t="shared" si="201"/>
        <v>2948</v>
      </c>
    </row>
    <row r="12196" spans="12:13">
      <c r="L12196">
        <v>14008</v>
      </c>
      <c r="M12196">
        <f t="shared" si="201"/>
        <v>3008</v>
      </c>
    </row>
    <row r="12197" spans="12:13">
      <c r="L12197">
        <v>13988</v>
      </c>
      <c r="M12197">
        <f t="shared" si="201"/>
        <v>2988</v>
      </c>
    </row>
    <row r="12198" spans="12:13">
      <c r="L12198">
        <v>13948</v>
      </c>
      <c r="M12198">
        <f t="shared" si="201"/>
        <v>2948</v>
      </c>
    </row>
    <row r="12199" spans="12:13">
      <c r="L12199">
        <v>13920</v>
      </c>
      <c r="M12199">
        <f t="shared" si="201"/>
        <v>2920</v>
      </c>
    </row>
    <row r="12200" spans="12:13">
      <c r="L12200">
        <v>13940</v>
      </c>
      <c r="M12200">
        <f t="shared" si="201"/>
        <v>2940</v>
      </c>
    </row>
    <row r="12201" spans="12:13">
      <c r="L12201">
        <v>13900</v>
      </c>
      <c r="M12201">
        <f t="shared" si="201"/>
        <v>2900</v>
      </c>
    </row>
    <row r="12202" spans="12:13">
      <c r="L12202">
        <v>13956</v>
      </c>
      <c r="M12202">
        <f t="shared" si="201"/>
        <v>2956</v>
      </c>
    </row>
    <row r="12203" spans="12:13">
      <c r="L12203">
        <v>14064</v>
      </c>
      <c r="M12203">
        <f t="shared" si="201"/>
        <v>3064</v>
      </c>
    </row>
    <row r="12204" spans="12:13">
      <c r="L12204">
        <v>14124</v>
      </c>
      <c r="M12204">
        <f t="shared" si="201"/>
        <v>3124</v>
      </c>
    </row>
    <row r="12205" spans="12:13">
      <c r="L12205">
        <v>14024</v>
      </c>
      <c r="M12205">
        <f t="shared" si="201"/>
        <v>3024</v>
      </c>
    </row>
    <row r="12206" spans="12:13">
      <c r="L12206">
        <v>14068</v>
      </c>
      <c r="M12206">
        <f t="shared" si="201"/>
        <v>3068</v>
      </c>
    </row>
    <row r="12207" spans="12:13">
      <c r="L12207">
        <v>14048</v>
      </c>
      <c r="M12207">
        <f t="shared" si="201"/>
        <v>3048</v>
      </c>
    </row>
    <row r="12208" spans="12:13">
      <c r="L12208">
        <v>13916</v>
      </c>
      <c r="M12208">
        <f t="shared" si="201"/>
        <v>2916</v>
      </c>
    </row>
    <row r="12209" spans="12:13">
      <c r="L12209">
        <v>14012</v>
      </c>
      <c r="M12209">
        <f t="shared" si="201"/>
        <v>3012</v>
      </c>
    </row>
    <row r="12210" spans="12:13">
      <c r="L12210">
        <v>13984</v>
      </c>
      <c r="M12210">
        <f t="shared" si="201"/>
        <v>2984</v>
      </c>
    </row>
    <row r="12211" spans="12:13">
      <c r="L12211">
        <v>14044</v>
      </c>
      <c r="M12211">
        <f t="shared" si="201"/>
        <v>3044</v>
      </c>
    </row>
    <row r="12212" spans="12:13">
      <c r="L12212">
        <v>13932</v>
      </c>
      <c r="M12212">
        <f t="shared" si="201"/>
        <v>2932</v>
      </c>
    </row>
    <row r="12213" spans="12:13">
      <c r="L12213">
        <v>14016</v>
      </c>
      <c r="M12213">
        <f t="shared" si="201"/>
        <v>3016</v>
      </c>
    </row>
    <row r="12214" spans="12:13">
      <c r="L12214">
        <v>13960</v>
      </c>
      <c r="M12214">
        <f t="shared" si="201"/>
        <v>2960</v>
      </c>
    </row>
    <row r="12215" spans="12:13">
      <c r="L12215">
        <v>14072</v>
      </c>
      <c r="M12215">
        <f t="shared" si="201"/>
        <v>3072</v>
      </c>
    </row>
    <row r="12216" spans="12:13">
      <c r="L12216">
        <v>13972</v>
      </c>
      <c r="M12216">
        <f t="shared" si="201"/>
        <v>2972</v>
      </c>
    </row>
    <row r="12217" spans="12:13">
      <c r="L12217">
        <v>14120</v>
      </c>
      <c r="M12217">
        <f t="shared" si="201"/>
        <v>3120</v>
      </c>
    </row>
    <row r="12218" spans="12:13">
      <c r="L12218">
        <v>13964</v>
      </c>
      <c r="M12218">
        <f t="shared" si="201"/>
        <v>2964</v>
      </c>
    </row>
    <row r="12219" spans="12:13">
      <c r="L12219">
        <v>14104</v>
      </c>
      <c r="M12219">
        <f t="shared" ref="M12219:M12282" si="202">L12219-11000</f>
        <v>3104</v>
      </c>
    </row>
    <row r="12220" spans="12:13">
      <c r="L12220">
        <v>14076</v>
      </c>
      <c r="M12220">
        <f t="shared" si="202"/>
        <v>3076</v>
      </c>
    </row>
    <row r="12221" spans="12:13">
      <c r="L12221">
        <v>14164</v>
      </c>
      <c r="M12221">
        <f t="shared" si="202"/>
        <v>3164</v>
      </c>
    </row>
    <row r="12222" spans="12:13">
      <c r="L12222">
        <v>14084</v>
      </c>
      <c r="M12222">
        <f t="shared" si="202"/>
        <v>3084</v>
      </c>
    </row>
    <row r="12223" spans="12:13">
      <c r="L12223">
        <v>14092</v>
      </c>
      <c r="M12223">
        <f t="shared" si="202"/>
        <v>3092</v>
      </c>
    </row>
    <row r="12224" spans="12:13">
      <c r="L12224">
        <v>14084</v>
      </c>
      <c r="M12224">
        <f t="shared" si="202"/>
        <v>3084</v>
      </c>
    </row>
    <row r="12225" spans="12:13">
      <c r="L12225">
        <v>14176</v>
      </c>
      <c r="M12225">
        <f t="shared" si="202"/>
        <v>3176</v>
      </c>
    </row>
    <row r="12226" spans="12:13">
      <c r="L12226">
        <v>14228</v>
      </c>
      <c r="M12226">
        <f t="shared" si="202"/>
        <v>3228</v>
      </c>
    </row>
    <row r="12227" spans="12:13">
      <c r="L12227">
        <v>14208</v>
      </c>
      <c r="M12227">
        <f t="shared" si="202"/>
        <v>3208</v>
      </c>
    </row>
    <row r="12228" spans="12:13">
      <c r="L12228">
        <v>14092</v>
      </c>
      <c r="M12228">
        <f t="shared" si="202"/>
        <v>3092</v>
      </c>
    </row>
    <row r="12229" spans="12:13">
      <c r="L12229">
        <v>14204</v>
      </c>
      <c r="M12229">
        <f t="shared" si="202"/>
        <v>3204</v>
      </c>
    </row>
    <row r="12230" spans="12:13">
      <c r="L12230">
        <v>14220</v>
      </c>
      <c r="M12230">
        <f t="shared" si="202"/>
        <v>3220</v>
      </c>
    </row>
    <row r="12231" spans="12:13">
      <c r="L12231">
        <v>14252</v>
      </c>
      <c r="M12231">
        <f t="shared" si="202"/>
        <v>3252</v>
      </c>
    </row>
    <row r="12232" spans="12:13">
      <c r="L12232">
        <v>14064</v>
      </c>
      <c r="M12232">
        <f t="shared" si="202"/>
        <v>3064</v>
      </c>
    </row>
    <row r="12233" spans="12:13">
      <c r="L12233">
        <v>14164</v>
      </c>
      <c r="M12233">
        <f t="shared" si="202"/>
        <v>3164</v>
      </c>
    </row>
    <row r="12234" spans="12:13">
      <c r="L12234">
        <v>14156</v>
      </c>
      <c r="M12234">
        <f t="shared" si="202"/>
        <v>3156</v>
      </c>
    </row>
    <row r="12235" spans="12:13">
      <c r="L12235">
        <v>14236</v>
      </c>
      <c r="M12235">
        <f t="shared" si="202"/>
        <v>3236</v>
      </c>
    </row>
    <row r="12236" spans="12:13">
      <c r="L12236">
        <v>14196</v>
      </c>
      <c r="M12236">
        <f t="shared" si="202"/>
        <v>3196</v>
      </c>
    </row>
    <row r="12237" spans="12:13">
      <c r="L12237">
        <v>14144</v>
      </c>
      <c r="M12237">
        <f t="shared" si="202"/>
        <v>3144</v>
      </c>
    </row>
    <row r="12238" spans="12:13">
      <c r="L12238">
        <v>14092</v>
      </c>
      <c r="M12238">
        <f t="shared" si="202"/>
        <v>3092</v>
      </c>
    </row>
    <row r="12239" spans="12:13">
      <c r="L12239">
        <v>14088</v>
      </c>
      <c r="M12239">
        <f t="shared" si="202"/>
        <v>3088</v>
      </c>
    </row>
    <row r="12240" spans="12:13">
      <c r="L12240">
        <v>14148</v>
      </c>
      <c r="M12240">
        <f t="shared" si="202"/>
        <v>3148</v>
      </c>
    </row>
    <row r="12241" spans="12:13">
      <c r="L12241">
        <v>14152</v>
      </c>
      <c r="M12241">
        <f t="shared" si="202"/>
        <v>3152</v>
      </c>
    </row>
    <row r="12242" spans="12:13">
      <c r="L12242">
        <v>13992</v>
      </c>
      <c r="M12242">
        <f t="shared" si="202"/>
        <v>2992</v>
      </c>
    </row>
    <row r="12243" spans="12:13">
      <c r="L12243">
        <v>14176</v>
      </c>
      <c r="M12243">
        <f t="shared" si="202"/>
        <v>3176</v>
      </c>
    </row>
    <row r="12244" spans="12:13">
      <c r="L12244">
        <v>14012</v>
      </c>
      <c r="M12244">
        <f t="shared" si="202"/>
        <v>3012</v>
      </c>
    </row>
    <row r="12245" spans="12:13">
      <c r="L12245">
        <v>14248</v>
      </c>
      <c r="M12245">
        <f t="shared" si="202"/>
        <v>3248</v>
      </c>
    </row>
    <row r="12246" spans="12:13">
      <c r="L12246">
        <v>14212</v>
      </c>
      <c r="M12246">
        <f t="shared" si="202"/>
        <v>3212</v>
      </c>
    </row>
    <row r="12247" spans="12:13">
      <c r="L12247">
        <v>14184</v>
      </c>
      <c r="M12247">
        <f t="shared" si="202"/>
        <v>3184</v>
      </c>
    </row>
    <row r="12248" spans="12:13">
      <c r="L12248">
        <v>14168</v>
      </c>
      <c r="M12248">
        <f t="shared" si="202"/>
        <v>3168</v>
      </c>
    </row>
    <row r="12249" spans="12:13">
      <c r="L12249">
        <v>14264</v>
      </c>
      <c r="M12249">
        <f t="shared" si="202"/>
        <v>3264</v>
      </c>
    </row>
    <row r="12250" spans="12:13">
      <c r="L12250">
        <v>14084</v>
      </c>
      <c r="M12250">
        <f t="shared" si="202"/>
        <v>3084</v>
      </c>
    </row>
    <row r="12251" spans="12:13">
      <c r="L12251">
        <v>14208</v>
      </c>
      <c r="M12251">
        <f t="shared" si="202"/>
        <v>3208</v>
      </c>
    </row>
    <row r="12252" spans="12:13">
      <c r="L12252">
        <v>14228</v>
      </c>
      <c r="M12252">
        <f t="shared" si="202"/>
        <v>3228</v>
      </c>
    </row>
    <row r="12253" spans="12:13">
      <c r="L12253">
        <v>14228</v>
      </c>
      <c r="M12253">
        <f t="shared" si="202"/>
        <v>3228</v>
      </c>
    </row>
    <row r="12254" spans="12:13">
      <c r="L12254">
        <v>14116</v>
      </c>
      <c r="M12254">
        <f t="shared" si="202"/>
        <v>3116</v>
      </c>
    </row>
    <row r="12255" spans="12:13">
      <c r="L12255">
        <v>14168</v>
      </c>
      <c r="M12255">
        <f t="shared" si="202"/>
        <v>3168</v>
      </c>
    </row>
    <row r="12256" spans="12:13">
      <c r="L12256">
        <v>14052</v>
      </c>
      <c r="M12256">
        <f t="shared" si="202"/>
        <v>3052</v>
      </c>
    </row>
    <row r="12257" spans="12:13">
      <c r="L12257">
        <v>14188</v>
      </c>
      <c r="M12257">
        <f t="shared" si="202"/>
        <v>3188</v>
      </c>
    </row>
    <row r="12258" spans="12:13">
      <c r="L12258">
        <v>14140</v>
      </c>
      <c r="M12258">
        <f t="shared" si="202"/>
        <v>3140</v>
      </c>
    </row>
    <row r="12259" spans="12:13">
      <c r="L12259">
        <v>14208</v>
      </c>
      <c r="M12259">
        <f t="shared" si="202"/>
        <v>3208</v>
      </c>
    </row>
    <row r="12260" spans="12:13">
      <c r="L12260">
        <v>14048</v>
      </c>
      <c r="M12260">
        <f t="shared" si="202"/>
        <v>3048</v>
      </c>
    </row>
    <row r="12261" spans="12:13">
      <c r="L12261">
        <v>14084</v>
      </c>
      <c r="M12261">
        <f t="shared" si="202"/>
        <v>3084</v>
      </c>
    </row>
    <row r="12262" spans="12:13">
      <c r="L12262">
        <v>14144</v>
      </c>
      <c r="M12262">
        <f t="shared" si="202"/>
        <v>3144</v>
      </c>
    </row>
    <row r="12263" spans="12:13">
      <c r="L12263">
        <v>14356</v>
      </c>
      <c r="M12263">
        <f t="shared" si="202"/>
        <v>3356</v>
      </c>
    </row>
    <row r="12264" spans="12:13">
      <c r="L12264">
        <v>14028</v>
      </c>
      <c r="M12264">
        <f t="shared" si="202"/>
        <v>3028</v>
      </c>
    </row>
    <row r="12265" spans="12:13">
      <c r="L12265">
        <v>14188</v>
      </c>
      <c r="M12265">
        <f t="shared" si="202"/>
        <v>3188</v>
      </c>
    </row>
    <row r="12266" spans="12:13">
      <c r="L12266">
        <v>14128</v>
      </c>
      <c r="M12266">
        <f t="shared" si="202"/>
        <v>3128</v>
      </c>
    </row>
    <row r="12267" spans="12:13">
      <c r="L12267">
        <v>14064</v>
      </c>
      <c r="M12267">
        <f t="shared" si="202"/>
        <v>3064</v>
      </c>
    </row>
    <row r="12268" spans="12:13">
      <c r="L12268">
        <v>14028</v>
      </c>
      <c r="M12268">
        <f t="shared" si="202"/>
        <v>3028</v>
      </c>
    </row>
    <row r="12269" spans="12:13">
      <c r="L12269">
        <v>14232</v>
      </c>
      <c r="M12269">
        <f t="shared" si="202"/>
        <v>3232</v>
      </c>
    </row>
    <row r="12270" spans="12:13">
      <c r="L12270">
        <v>14160</v>
      </c>
      <c r="M12270">
        <f t="shared" si="202"/>
        <v>3160</v>
      </c>
    </row>
    <row r="12271" spans="12:13">
      <c r="L12271">
        <v>14212</v>
      </c>
      <c r="M12271">
        <f t="shared" si="202"/>
        <v>3212</v>
      </c>
    </row>
    <row r="12272" spans="12:13">
      <c r="L12272">
        <v>14020</v>
      </c>
      <c r="M12272">
        <f t="shared" si="202"/>
        <v>3020</v>
      </c>
    </row>
    <row r="12273" spans="12:13">
      <c r="L12273">
        <v>14192</v>
      </c>
      <c r="M12273">
        <f t="shared" si="202"/>
        <v>3192</v>
      </c>
    </row>
    <row r="12274" spans="12:13">
      <c r="L12274">
        <v>14060</v>
      </c>
      <c r="M12274">
        <f t="shared" si="202"/>
        <v>3060</v>
      </c>
    </row>
    <row r="12275" spans="12:13">
      <c r="L12275">
        <v>14288</v>
      </c>
      <c r="M12275">
        <f t="shared" si="202"/>
        <v>3288</v>
      </c>
    </row>
    <row r="12276" spans="12:13">
      <c r="L12276">
        <v>14136</v>
      </c>
      <c r="M12276">
        <f t="shared" si="202"/>
        <v>3136</v>
      </c>
    </row>
    <row r="12277" spans="12:13">
      <c r="L12277">
        <v>14236</v>
      </c>
      <c r="M12277">
        <f t="shared" si="202"/>
        <v>3236</v>
      </c>
    </row>
    <row r="12278" spans="12:13">
      <c r="L12278">
        <v>14136</v>
      </c>
      <c r="M12278">
        <f t="shared" si="202"/>
        <v>3136</v>
      </c>
    </row>
    <row r="12279" spans="12:13">
      <c r="L12279">
        <v>14192</v>
      </c>
      <c r="M12279">
        <f t="shared" si="202"/>
        <v>3192</v>
      </c>
    </row>
    <row r="12280" spans="12:13">
      <c r="L12280">
        <v>14244</v>
      </c>
      <c r="M12280">
        <f t="shared" si="202"/>
        <v>3244</v>
      </c>
    </row>
    <row r="12281" spans="12:13">
      <c r="L12281">
        <v>14216</v>
      </c>
      <c r="M12281">
        <f t="shared" si="202"/>
        <v>3216</v>
      </c>
    </row>
    <row r="12282" spans="12:13">
      <c r="L12282">
        <v>14136</v>
      </c>
      <c r="M12282">
        <f t="shared" si="202"/>
        <v>3136</v>
      </c>
    </row>
    <row r="12283" spans="12:13">
      <c r="L12283">
        <v>14108</v>
      </c>
      <c r="M12283">
        <f t="shared" ref="M12283:M12346" si="203">L12283-11000</f>
        <v>3108</v>
      </c>
    </row>
    <row r="12284" spans="12:13">
      <c r="L12284">
        <v>14092</v>
      </c>
      <c r="M12284">
        <f t="shared" si="203"/>
        <v>3092</v>
      </c>
    </row>
    <row r="12285" spans="12:13">
      <c r="L12285">
        <v>14280</v>
      </c>
      <c r="M12285">
        <f t="shared" si="203"/>
        <v>3280</v>
      </c>
    </row>
    <row r="12286" spans="12:13">
      <c r="L12286">
        <v>14128</v>
      </c>
      <c r="M12286">
        <f t="shared" si="203"/>
        <v>3128</v>
      </c>
    </row>
    <row r="12287" spans="12:13">
      <c r="L12287">
        <v>14284</v>
      </c>
      <c r="M12287">
        <f t="shared" si="203"/>
        <v>3284</v>
      </c>
    </row>
    <row r="12288" spans="12:13">
      <c r="L12288">
        <v>14108</v>
      </c>
      <c r="M12288">
        <f t="shared" si="203"/>
        <v>3108</v>
      </c>
    </row>
    <row r="12289" spans="12:13">
      <c r="L12289">
        <v>14160</v>
      </c>
      <c r="M12289">
        <f t="shared" si="203"/>
        <v>3160</v>
      </c>
    </row>
    <row r="12290" spans="12:13">
      <c r="L12290">
        <v>13996</v>
      </c>
      <c r="M12290">
        <f t="shared" si="203"/>
        <v>2996</v>
      </c>
    </row>
    <row r="12291" spans="12:13">
      <c r="L12291">
        <v>14144</v>
      </c>
      <c r="M12291">
        <f t="shared" si="203"/>
        <v>3144</v>
      </c>
    </row>
    <row r="12292" spans="12:13">
      <c r="L12292">
        <v>14036</v>
      </c>
      <c r="M12292">
        <f t="shared" si="203"/>
        <v>3036</v>
      </c>
    </row>
    <row r="12293" spans="12:13">
      <c r="L12293">
        <v>14124</v>
      </c>
      <c r="M12293">
        <f t="shared" si="203"/>
        <v>3124</v>
      </c>
    </row>
    <row r="12294" spans="12:13">
      <c r="L12294">
        <v>14100</v>
      </c>
      <c r="M12294">
        <f t="shared" si="203"/>
        <v>3100</v>
      </c>
    </row>
    <row r="12295" spans="12:13">
      <c r="L12295">
        <v>14140</v>
      </c>
      <c r="M12295">
        <f t="shared" si="203"/>
        <v>3140</v>
      </c>
    </row>
    <row r="12296" spans="12:13">
      <c r="L12296">
        <v>14136</v>
      </c>
      <c r="M12296">
        <f t="shared" si="203"/>
        <v>3136</v>
      </c>
    </row>
    <row r="12297" spans="12:13">
      <c r="L12297">
        <v>14148</v>
      </c>
      <c r="M12297">
        <f t="shared" si="203"/>
        <v>3148</v>
      </c>
    </row>
    <row r="12298" spans="12:13">
      <c r="L12298">
        <v>14208</v>
      </c>
      <c r="M12298">
        <f t="shared" si="203"/>
        <v>3208</v>
      </c>
    </row>
    <row r="12299" spans="12:13">
      <c r="L12299">
        <v>14200</v>
      </c>
      <c r="M12299">
        <f t="shared" si="203"/>
        <v>3200</v>
      </c>
    </row>
    <row r="12300" spans="12:13">
      <c r="L12300">
        <v>14136</v>
      </c>
      <c r="M12300">
        <f t="shared" si="203"/>
        <v>3136</v>
      </c>
    </row>
    <row r="12301" spans="12:13">
      <c r="L12301">
        <v>14180</v>
      </c>
      <c r="M12301">
        <f t="shared" si="203"/>
        <v>3180</v>
      </c>
    </row>
    <row r="12302" spans="12:13">
      <c r="L12302">
        <v>14060</v>
      </c>
      <c r="M12302">
        <f t="shared" si="203"/>
        <v>3060</v>
      </c>
    </row>
    <row r="12303" spans="12:13">
      <c r="L12303">
        <v>14164</v>
      </c>
      <c r="M12303">
        <f t="shared" si="203"/>
        <v>3164</v>
      </c>
    </row>
    <row r="12304" spans="12:13">
      <c r="L12304">
        <v>14040</v>
      </c>
      <c r="M12304">
        <f t="shared" si="203"/>
        <v>3040</v>
      </c>
    </row>
    <row r="12305" spans="12:13">
      <c r="L12305">
        <v>14120</v>
      </c>
      <c r="M12305">
        <f t="shared" si="203"/>
        <v>3120</v>
      </c>
    </row>
    <row r="12306" spans="12:13">
      <c r="L12306">
        <v>14156</v>
      </c>
      <c r="M12306">
        <f t="shared" si="203"/>
        <v>3156</v>
      </c>
    </row>
    <row r="12307" spans="12:13">
      <c r="L12307">
        <v>14056</v>
      </c>
      <c r="M12307">
        <f t="shared" si="203"/>
        <v>3056</v>
      </c>
    </row>
    <row r="12308" spans="12:13">
      <c r="L12308">
        <v>14012</v>
      </c>
      <c r="M12308">
        <f t="shared" si="203"/>
        <v>3012</v>
      </c>
    </row>
    <row r="12309" spans="12:13">
      <c r="L12309">
        <v>14084</v>
      </c>
      <c r="M12309">
        <f t="shared" si="203"/>
        <v>3084</v>
      </c>
    </row>
    <row r="12310" spans="12:13">
      <c r="L12310">
        <v>14076</v>
      </c>
      <c r="M12310">
        <f t="shared" si="203"/>
        <v>3076</v>
      </c>
    </row>
    <row r="12311" spans="12:13">
      <c r="L12311">
        <v>14056</v>
      </c>
      <c r="M12311">
        <f t="shared" si="203"/>
        <v>3056</v>
      </c>
    </row>
    <row r="12312" spans="12:13">
      <c r="L12312">
        <v>14080</v>
      </c>
      <c r="M12312">
        <f t="shared" si="203"/>
        <v>3080</v>
      </c>
    </row>
    <row r="12313" spans="12:13">
      <c r="L12313">
        <v>14084</v>
      </c>
      <c r="M12313">
        <f t="shared" si="203"/>
        <v>3084</v>
      </c>
    </row>
    <row r="12314" spans="12:13">
      <c r="L12314">
        <v>14040</v>
      </c>
      <c r="M12314">
        <f t="shared" si="203"/>
        <v>3040</v>
      </c>
    </row>
    <row r="12315" spans="12:13">
      <c r="L12315">
        <v>14108</v>
      </c>
      <c r="M12315">
        <f t="shared" si="203"/>
        <v>3108</v>
      </c>
    </row>
    <row r="12316" spans="12:13">
      <c r="L12316">
        <v>14000</v>
      </c>
      <c r="M12316">
        <f t="shared" si="203"/>
        <v>3000</v>
      </c>
    </row>
    <row r="12317" spans="12:13">
      <c r="L12317">
        <v>14100</v>
      </c>
      <c r="M12317">
        <f t="shared" si="203"/>
        <v>3100</v>
      </c>
    </row>
    <row r="12318" spans="12:13">
      <c r="L12318">
        <v>14012</v>
      </c>
      <c r="M12318">
        <f t="shared" si="203"/>
        <v>3012</v>
      </c>
    </row>
    <row r="12319" spans="12:13">
      <c r="L12319">
        <v>14116</v>
      </c>
      <c r="M12319">
        <f t="shared" si="203"/>
        <v>3116</v>
      </c>
    </row>
    <row r="12320" spans="12:13">
      <c r="L12320">
        <v>13980</v>
      </c>
      <c r="M12320">
        <f t="shared" si="203"/>
        <v>2980</v>
      </c>
    </row>
    <row r="12321" spans="12:13">
      <c r="L12321">
        <v>14028</v>
      </c>
      <c r="M12321">
        <f t="shared" si="203"/>
        <v>3028</v>
      </c>
    </row>
    <row r="12322" spans="12:13">
      <c r="L12322">
        <v>14072</v>
      </c>
      <c r="M12322">
        <f t="shared" si="203"/>
        <v>3072</v>
      </c>
    </row>
    <row r="12323" spans="12:13">
      <c r="L12323">
        <v>14076</v>
      </c>
      <c r="M12323">
        <f t="shared" si="203"/>
        <v>3076</v>
      </c>
    </row>
    <row r="12324" spans="12:13">
      <c r="L12324">
        <v>14024</v>
      </c>
      <c r="M12324">
        <f t="shared" si="203"/>
        <v>3024</v>
      </c>
    </row>
    <row r="12325" spans="12:13">
      <c r="L12325">
        <v>14172</v>
      </c>
      <c r="M12325">
        <f t="shared" si="203"/>
        <v>3172</v>
      </c>
    </row>
    <row r="12326" spans="12:13">
      <c r="L12326">
        <v>14124</v>
      </c>
      <c r="M12326">
        <f t="shared" si="203"/>
        <v>3124</v>
      </c>
    </row>
    <row r="12327" spans="12:13">
      <c r="L12327">
        <v>14116</v>
      </c>
      <c r="M12327">
        <f t="shared" si="203"/>
        <v>3116</v>
      </c>
    </row>
    <row r="12328" spans="12:13">
      <c r="L12328">
        <v>14224</v>
      </c>
      <c r="M12328">
        <f t="shared" si="203"/>
        <v>3224</v>
      </c>
    </row>
    <row r="12329" spans="12:13">
      <c r="L12329">
        <v>14200</v>
      </c>
      <c r="M12329">
        <f t="shared" si="203"/>
        <v>3200</v>
      </c>
    </row>
    <row r="12330" spans="12:13">
      <c r="L12330">
        <v>14136</v>
      </c>
      <c r="M12330">
        <f t="shared" si="203"/>
        <v>3136</v>
      </c>
    </row>
    <row r="12331" spans="12:13">
      <c r="L12331">
        <v>14160</v>
      </c>
      <c r="M12331">
        <f t="shared" si="203"/>
        <v>3160</v>
      </c>
    </row>
    <row r="12332" spans="12:13">
      <c r="L12332">
        <v>14052</v>
      </c>
      <c r="M12332">
        <f t="shared" si="203"/>
        <v>3052</v>
      </c>
    </row>
    <row r="12333" spans="12:13">
      <c r="L12333">
        <v>14056</v>
      </c>
      <c r="M12333">
        <f t="shared" si="203"/>
        <v>3056</v>
      </c>
    </row>
    <row r="12334" spans="12:13">
      <c r="L12334">
        <v>13728</v>
      </c>
      <c r="M12334">
        <f t="shared" si="203"/>
        <v>2728</v>
      </c>
    </row>
    <row r="12335" spans="12:13">
      <c r="L12335">
        <v>13636</v>
      </c>
      <c r="M12335">
        <f t="shared" si="203"/>
        <v>2636</v>
      </c>
    </row>
    <row r="12336" spans="12:13">
      <c r="L12336">
        <v>13376</v>
      </c>
      <c r="M12336">
        <f t="shared" si="203"/>
        <v>2376</v>
      </c>
    </row>
    <row r="12337" spans="12:13">
      <c r="L12337">
        <v>13228</v>
      </c>
      <c r="M12337">
        <f t="shared" si="203"/>
        <v>2228</v>
      </c>
    </row>
    <row r="12338" spans="12:13">
      <c r="L12338">
        <v>13012</v>
      </c>
      <c r="M12338">
        <f t="shared" si="203"/>
        <v>2012</v>
      </c>
    </row>
    <row r="12339" spans="12:13">
      <c r="L12339">
        <v>12928</v>
      </c>
      <c r="M12339">
        <f t="shared" si="203"/>
        <v>1928</v>
      </c>
    </row>
    <row r="12340" spans="12:13">
      <c r="L12340">
        <v>12660</v>
      </c>
      <c r="M12340">
        <f t="shared" si="203"/>
        <v>1660</v>
      </c>
    </row>
    <row r="12341" spans="12:13">
      <c r="L12341">
        <v>12444</v>
      </c>
      <c r="M12341">
        <f t="shared" si="203"/>
        <v>1444</v>
      </c>
    </row>
    <row r="12342" spans="12:13">
      <c r="L12342">
        <v>12328</v>
      </c>
      <c r="M12342">
        <f t="shared" si="203"/>
        <v>1328</v>
      </c>
    </row>
    <row r="12343" spans="12:13">
      <c r="L12343">
        <v>12340</v>
      </c>
      <c r="M12343">
        <f t="shared" si="203"/>
        <v>1340</v>
      </c>
    </row>
    <row r="12344" spans="12:13">
      <c r="L12344">
        <v>12140</v>
      </c>
      <c r="M12344">
        <f t="shared" si="203"/>
        <v>1140</v>
      </c>
    </row>
    <row r="12345" spans="12:13">
      <c r="L12345">
        <v>12084</v>
      </c>
      <c r="M12345">
        <f t="shared" si="203"/>
        <v>1084</v>
      </c>
    </row>
    <row r="12346" spans="12:13">
      <c r="L12346">
        <v>11984</v>
      </c>
      <c r="M12346">
        <f t="shared" si="203"/>
        <v>984</v>
      </c>
    </row>
    <row r="12347" spans="12:13">
      <c r="L12347">
        <v>11940</v>
      </c>
      <c r="M12347">
        <f t="shared" ref="M12347:M12410" si="204">L12347-11000</f>
        <v>940</v>
      </c>
    </row>
    <row r="12348" spans="12:13">
      <c r="L12348">
        <v>11824</v>
      </c>
      <c r="M12348">
        <f t="shared" si="204"/>
        <v>824</v>
      </c>
    </row>
    <row r="12349" spans="12:13">
      <c r="L12349">
        <v>11832</v>
      </c>
      <c r="M12349">
        <f t="shared" si="204"/>
        <v>832</v>
      </c>
    </row>
    <row r="12350" spans="12:13">
      <c r="L12350">
        <v>11704</v>
      </c>
      <c r="M12350">
        <f t="shared" si="204"/>
        <v>704</v>
      </c>
    </row>
    <row r="12351" spans="12:13">
      <c r="L12351">
        <v>11716</v>
      </c>
      <c r="M12351">
        <f t="shared" si="204"/>
        <v>716</v>
      </c>
    </row>
    <row r="12352" spans="12:13">
      <c r="L12352">
        <v>11676</v>
      </c>
      <c r="M12352">
        <f t="shared" si="204"/>
        <v>676</v>
      </c>
    </row>
    <row r="12353" spans="12:13">
      <c r="L12353">
        <v>11688</v>
      </c>
      <c r="M12353">
        <f t="shared" si="204"/>
        <v>688</v>
      </c>
    </row>
    <row r="12354" spans="12:13">
      <c r="L12354">
        <v>11628</v>
      </c>
      <c r="M12354">
        <f t="shared" si="204"/>
        <v>628</v>
      </c>
    </row>
    <row r="12355" spans="12:13">
      <c r="L12355">
        <v>11668</v>
      </c>
      <c r="M12355">
        <f t="shared" si="204"/>
        <v>668</v>
      </c>
    </row>
    <row r="12356" spans="12:13">
      <c r="L12356">
        <v>11544</v>
      </c>
      <c r="M12356">
        <f t="shared" si="204"/>
        <v>544</v>
      </c>
    </row>
    <row r="12357" spans="12:13">
      <c r="L12357">
        <v>11568</v>
      </c>
      <c r="M12357">
        <f t="shared" si="204"/>
        <v>568</v>
      </c>
    </row>
    <row r="12358" spans="12:13">
      <c r="L12358">
        <v>11556</v>
      </c>
      <c r="M12358">
        <f t="shared" si="204"/>
        <v>556</v>
      </c>
    </row>
    <row r="12359" spans="12:13">
      <c r="L12359">
        <v>11600</v>
      </c>
      <c r="M12359">
        <f t="shared" si="204"/>
        <v>600</v>
      </c>
    </row>
    <row r="12360" spans="12:13">
      <c r="L12360">
        <v>11520</v>
      </c>
      <c r="M12360">
        <f t="shared" si="204"/>
        <v>520</v>
      </c>
    </row>
    <row r="12361" spans="12:13">
      <c r="L12361">
        <v>11564</v>
      </c>
      <c r="M12361">
        <f t="shared" si="204"/>
        <v>564</v>
      </c>
    </row>
    <row r="12362" spans="12:13">
      <c r="L12362">
        <v>11472</v>
      </c>
      <c r="M12362">
        <f t="shared" si="204"/>
        <v>472</v>
      </c>
    </row>
    <row r="12363" spans="12:13">
      <c r="L12363">
        <v>11560</v>
      </c>
      <c r="M12363">
        <f t="shared" si="204"/>
        <v>560</v>
      </c>
    </row>
    <row r="12364" spans="12:13">
      <c r="L12364">
        <v>11480</v>
      </c>
      <c r="M12364">
        <f t="shared" si="204"/>
        <v>480</v>
      </c>
    </row>
    <row r="12365" spans="12:13">
      <c r="L12365">
        <v>11520</v>
      </c>
      <c r="M12365">
        <f t="shared" si="204"/>
        <v>520</v>
      </c>
    </row>
    <row r="12366" spans="12:13">
      <c r="L12366">
        <v>11452</v>
      </c>
      <c r="M12366">
        <f t="shared" si="204"/>
        <v>452</v>
      </c>
    </row>
    <row r="12367" spans="12:13">
      <c r="L12367">
        <v>11504</v>
      </c>
      <c r="M12367">
        <f t="shared" si="204"/>
        <v>504</v>
      </c>
    </row>
    <row r="12368" spans="12:13">
      <c r="L12368">
        <v>11408</v>
      </c>
      <c r="M12368">
        <f t="shared" si="204"/>
        <v>408</v>
      </c>
    </row>
    <row r="12369" spans="12:13">
      <c r="L12369">
        <v>11476</v>
      </c>
      <c r="M12369">
        <f t="shared" si="204"/>
        <v>476</v>
      </c>
    </row>
    <row r="12370" spans="12:13">
      <c r="L12370">
        <v>11420</v>
      </c>
      <c r="M12370">
        <f t="shared" si="204"/>
        <v>420</v>
      </c>
    </row>
    <row r="12371" spans="12:13">
      <c r="L12371">
        <v>11464</v>
      </c>
      <c r="M12371">
        <f t="shared" si="204"/>
        <v>464</v>
      </c>
    </row>
    <row r="12372" spans="12:13">
      <c r="L12372">
        <v>11424</v>
      </c>
      <c r="M12372">
        <f t="shared" si="204"/>
        <v>424</v>
      </c>
    </row>
    <row r="12373" spans="12:13">
      <c r="L12373">
        <v>11444</v>
      </c>
      <c r="M12373">
        <f t="shared" si="204"/>
        <v>444</v>
      </c>
    </row>
    <row r="12374" spans="12:13">
      <c r="L12374">
        <v>11460</v>
      </c>
      <c r="M12374">
        <f t="shared" si="204"/>
        <v>460</v>
      </c>
    </row>
    <row r="12375" spans="12:13">
      <c r="L12375">
        <v>11484</v>
      </c>
      <c r="M12375">
        <f t="shared" si="204"/>
        <v>484</v>
      </c>
    </row>
    <row r="12376" spans="12:13">
      <c r="L12376">
        <v>11380</v>
      </c>
      <c r="M12376">
        <f t="shared" si="204"/>
        <v>380</v>
      </c>
    </row>
    <row r="12377" spans="12:13">
      <c r="L12377">
        <v>11452</v>
      </c>
      <c r="M12377">
        <f t="shared" si="204"/>
        <v>452</v>
      </c>
    </row>
    <row r="12378" spans="12:13">
      <c r="L12378">
        <v>11404</v>
      </c>
      <c r="M12378">
        <f t="shared" si="204"/>
        <v>404</v>
      </c>
    </row>
    <row r="12379" spans="12:13">
      <c r="L12379">
        <v>11404</v>
      </c>
      <c r="M12379">
        <f t="shared" si="204"/>
        <v>404</v>
      </c>
    </row>
    <row r="12380" spans="12:13">
      <c r="L12380">
        <v>11400</v>
      </c>
      <c r="M12380">
        <f t="shared" si="204"/>
        <v>400</v>
      </c>
    </row>
    <row r="12381" spans="12:13">
      <c r="L12381">
        <v>11456</v>
      </c>
      <c r="M12381">
        <f t="shared" si="204"/>
        <v>456</v>
      </c>
    </row>
    <row r="12382" spans="12:13">
      <c r="L12382">
        <v>11416</v>
      </c>
      <c r="M12382">
        <f t="shared" si="204"/>
        <v>416</v>
      </c>
    </row>
    <row r="12383" spans="12:13">
      <c r="L12383">
        <v>11440</v>
      </c>
      <c r="M12383">
        <f t="shared" si="204"/>
        <v>440</v>
      </c>
    </row>
    <row r="12384" spans="12:13">
      <c r="L12384">
        <v>11400</v>
      </c>
      <c r="M12384">
        <f t="shared" si="204"/>
        <v>400</v>
      </c>
    </row>
    <row r="12385" spans="12:13">
      <c r="L12385">
        <v>11444</v>
      </c>
      <c r="M12385">
        <f t="shared" si="204"/>
        <v>444</v>
      </c>
    </row>
    <row r="12386" spans="12:13">
      <c r="L12386">
        <v>11412</v>
      </c>
      <c r="M12386">
        <f t="shared" si="204"/>
        <v>412</v>
      </c>
    </row>
    <row r="12387" spans="12:13">
      <c r="L12387">
        <v>11480</v>
      </c>
      <c r="M12387">
        <f t="shared" si="204"/>
        <v>480</v>
      </c>
    </row>
    <row r="12388" spans="12:13">
      <c r="L12388">
        <v>11380</v>
      </c>
      <c r="M12388">
        <f t="shared" si="204"/>
        <v>380</v>
      </c>
    </row>
    <row r="12389" spans="12:13">
      <c r="L12389">
        <v>11464</v>
      </c>
      <c r="M12389">
        <f t="shared" si="204"/>
        <v>464</v>
      </c>
    </row>
    <row r="12390" spans="12:13">
      <c r="L12390">
        <v>11388</v>
      </c>
      <c r="M12390">
        <f t="shared" si="204"/>
        <v>388</v>
      </c>
    </row>
    <row r="12391" spans="12:13">
      <c r="L12391">
        <v>11464</v>
      </c>
      <c r="M12391">
        <f t="shared" si="204"/>
        <v>464</v>
      </c>
    </row>
    <row r="12392" spans="12:13">
      <c r="L12392">
        <v>11368</v>
      </c>
      <c r="M12392">
        <f t="shared" si="204"/>
        <v>368</v>
      </c>
    </row>
    <row r="12393" spans="12:13">
      <c r="L12393">
        <v>11460</v>
      </c>
      <c r="M12393">
        <f t="shared" si="204"/>
        <v>460</v>
      </c>
    </row>
    <row r="12394" spans="12:13">
      <c r="L12394">
        <v>11396</v>
      </c>
      <c r="M12394">
        <f t="shared" si="204"/>
        <v>396</v>
      </c>
    </row>
    <row r="12395" spans="12:13">
      <c r="L12395">
        <v>11420</v>
      </c>
      <c r="M12395">
        <f t="shared" si="204"/>
        <v>420</v>
      </c>
    </row>
    <row r="12396" spans="12:13">
      <c r="L12396">
        <v>11376</v>
      </c>
      <c r="M12396">
        <f t="shared" si="204"/>
        <v>376</v>
      </c>
    </row>
    <row r="12397" spans="12:13">
      <c r="L12397">
        <v>11448</v>
      </c>
      <c r="M12397">
        <f t="shared" si="204"/>
        <v>448</v>
      </c>
    </row>
    <row r="12398" spans="12:13">
      <c r="L12398">
        <v>11396</v>
      </c>
      <c r="M12398">
        <f t="shared" si="204"/>
        <v>396</v>
      </c>
    </row>
    <row r="12399" spans="12:13">
      <c r="L12399">
        <v>11440</v>
      </c>
      <c r="M12399">
        <f t="shared" si="204"/>
        <v>440</v>
      </c>
    </row>
    <row r="12400" spans="12:13">
      <c r="L12400">
        <v>11356</v>
      </c>
      <c r="M12400">
        <f t="shared" si="204"/>
        <v>356</v>
      </c>
    </row>
    <row r="12401" spans="12:13">
      <c r="L12401">
        <v>11400</v>
      </c>
      <c r="M12401">
        <f t="shared" si="204"/>
        <v>400</v>
      </c>
    </row>
    <row r="12402" spans="12:13">
      <c r="L12402">
        <v>11380</v>
      </c>
      <c r="M12402">
        <f t="shared" si="204"/>
        <v>380</v>
      </c>
    </row>
    <row r="12403" spans="12:13">
      <c r="L12403">
        <v>11460</v>
      </c>
      <c r="M12403">
        <f t="shared" si="204"/>
        <v>460</v>
      </c>
    </row>
    <row r="12404" spans="12:13">
      <c r="L12404">
        <v>11392</v>
      </c>
      <c r="M12404">
        <f t="shared" si="204"/>
        <v>392</v>
      </c>
    </row>
    <row r="12405" spans="12:13">
      <c r="L12405">
        <v>11444</v>
      </c>
      <c r="M12405">
        <f t="shared" si="204"/>
        <v>444</v>
      </c>
    </row>
    <row r="12406" spans="12:13">
      <c r="L12406">
        <v>11400</v>
      </c>
      <c r="M12406">
        <f t="shared" si="204"/>
        <v>400</v>
      </c>
    </row>
    <row r="12407" spans="12:13">
      <c r="L12407">
        <v>11440</v>
      </c>
      <c r="M12407">
        <f t="shared" si="204"/>
        <v>440</v>
      </c>
    </row>
    <row r="12408" spans="12:13">
      <c r="L12408">
        <v>11360</v>
      </c>
      <c r="M12408">
        <f t="shared" si="204"/>
        <v>360</v>
      </c>
    </row>
    <row r="12409" spans="12:13">
      <c r="L12409">
        <v>11428</v>
      </c>
      <c r="M12409">
        <f t="shared" si="204"/>
        <v>428</v>
      </c>
    </row>
    <row r="12410" spans="12:13">
      <c r="L12410">
        <v>11396</v>
      </c>
      <c r="M12410">
        <f t="shared" si="204"/>
        <v>396</v>
      </c>
    </row>
    <row r="12411" spans="12:13">
      <c r="L12411">
        <v>11420</v>
      </c>
      <c r="M12411">
        <f t="shared" ref="M12411:M12474" si="205">L12411-11000</f>
        <v>420</v>
      </c>
    </row>
    <row r="12412" spans="12:13">
      <c r="L12412">
        <v>11388</v>
      </c>
      <c r="M12412">
        <f t="shared" si="205"/>
        <v>388</v>
      </c>
    </row>
    <row r="12413" spans="12:13">
      <c r="L12413">
        <v>11428</v>
      </c>
      <c r="M12413">
        <f t="shared" si="205"/>
        <v>428</v>
      </c>
    </row>
    <row r="12414" spans="12:13">
      <c r="L12414">
        <v>11352</v>
      </c>
      <c r="M12414">
        <f t="shared" si="205"/>
        <v>352</v>
      </c>
    </row>
    <row r="12415" spans="12:13">
      <c r="L12415">
        <v>11460</v>
      </c>
      <c r="M12415">
        <f t="shared" si="205"/>
        <v>460</v>
      </c>
    </row>
    <row r="12416" spans="12:13">
      <c r="L12416">
        <v>11400</v>
      </c>
      <c r="M12416">
        <f t="shared" si="205"/>
        <v>400</v>
      </c>
    </row>
    <row r="12417" spans="12:13">
      <c r="L12417">
        <v>11428</v>
      </c>
      <c r="M12417">
        <f t="shared" si="205"/>
        <v>428</v>
      </c>
    </row>
    <row r="12418" spans="12:13">
      <c r="L12418">
        <v>11384</v>
      </c>
      <c r="M12418">
        <f t="shared" si="205"/>
        <v>384</v>
      </c>
    </row>
    <row r="12419" spans="12:13">
      <c r="L12419">
        <v>11404</v>
      </c>
      <c r="M12419">
        <f t="shared" si="205"/>
        <v>404</v>
      </c>
    </row>
    <row r="12420" spans="12:13">
      <c r="L12420">
        <v>11412</v>
      </c>
      <c r="M12420">
        <f t="shared" si="205"/>
        <v>412</v>
      </c>
    </row>
    <row r="12421" spans="12:13">
      <c r="L12421">
        <v>11444</v>
      </c>
      <c r="M12421">
        <f t="shared" si="205"/>
        <v>444</v>
      </c>
    </row>
    <row r="12422" spans="12:13">
      <c r="L12422">
        <v>11388</v>
      </c>
      <c r="M12422">
        <f t="shared" si="205"/>
        <v>388</v>
      </c>
    </row>
    <row r="12423" spans="12:13">
      <c r="L12423">
        <v>11432</v>
      </c>
      <c r="M12423">
        <f t="shared" si="205"/>
        <v>432</v>
      </c>
    </row>
    <row r="12424" spans="12:13">
      <c r="L12424">
        <v>11420</v>
      </c>
      <c r="M12424">
        <f t="shared" si="205"/>
        <v>420</v>
      </c>
    </row>
    <row r="12425" spans="12:13">
      <c r="L12425">
        <v>11440</v>
      </c>
      <c r="M12425">
        <f t="shared" si="205"/>
        <v>440</v>
      </c>
    </row>
    <row r="12426" spans="12:13">
      <c r="L12426">
        <v>11372</v>
      </c>
      <c r="M12426">
        <f t="shared" si="205"/>
        <v>372</v>
      </c>
    </row>
    <row r="12427" spans="12:13">
      <c r="L12427">
        <v>11440</v>
      </c>
      <c r="M12427">
        <f t="shared" si="205"/>
        <v>440</v>
      </c>
    </row>
    <row r="12428" spans="12:13">
      <c r="L12428">
        <v>11376</v>
      </c>
      <c r="M12428">
        <f t="shared" si="205"/>
        <v>376</v>
      </c>
    </row>
    <row r="12429" spans="12:13">
      <c r="L12429">
        <v>11384</v>
      </c>
      <c r="M12429">
        <f t="shared" si="205"/>
        <v>384</v>
      </c>
    </row>
    <row r="12430" spans="12:13">
      <c r="L12430">
        <v>11344</v>
      </c>
      <c r="M12430">
        <f t="shared" si="205"/>
        <v>344</v>
      </c>
    </row>
    <row r="12431" spans="12:13">
      <c r="L12431">
        <v>11396</v>
      </c>
      <c r="M12431">
        <f t="shared" si="205"/>
        <v>396</v>
      </c>
    </row>
    <row r="12432" spans="12:13">
      <c r="L12432">
        <v>11376</v>
      </c>
      <c r="M12432">
        <f t="shared" si="205"/>
        <v>376</v>
      </c>
    </row>
    <row r="12433" spans="12:13">
      <c r="L12433">
        <v>11416</v>
      </c>
      <c r="M12433">
        <f t="shared" si="205"/>
        <v>416</v>
      </c>
    </row>
    <row r="12434" spans="12:13">
      <c r="L12434">
        <v>11384</v>
      </c>
      <c r="M12434">
        <f t="shared" si="205"/>
        <v>384</v>
      </c>
    </row>
    <row r="12435" spans="12:13">
      <c r="L12435">
        <v>11436</v>
      </c>
      <c r="M12435">
        <f t="shared" si="205"/>
        <v>436</v>
      </c>
    </row>
    <row r="12436" spans="12:13">
      <c r="L12436">
        <v>11364</v>
      </c>
      <c r="M12436">
        <f t="shared" si="205"/>
        <v>364</v>
      </c>
    </row>
    <row r="12437" spans="12:13">
      <c r="L12437">
        <v>11436</v>
      </c>
      <c r="M12437">
        <f t="shared" si="205"/>
        <v>436</v>
      </c>
    </row>
    <row r="12438" spans="12:13">
      <c r="L12438">
        <v>11376</v>
      </c>
      <c r="M12438">
        <f t="shared" si="205"/>
        <v>376</v>
      </c>
    </row>
    <row r="12439" spans="12:13">
      <c r="L12439">
        <v>11460</v>
      </c>
      <c r="M12439">
        <f t="shared" si="205"/>
        <v>460</v>
      </c>
    </row>
    <row r="12440" spans="12:13">
      <c r="L12440">
        <v>11372</v>
      </c>
      <c r="M12440">
        <f t="shared" si="205"/>
        <v>372</v>
      </c>
    </row>
    <row r="12441" spans="12:13">
      <c r="L12441">
        <v>11392</v>
      </c>
      <c r="M12441">
        <f t="shared" si="205"/>
        <v>392</v>
      </c>
    </row>
    <row r="12442" spans="12:13">
      <c r="L12442">
        <v>11372</v>
      </c>
      <c r="M12442">
        <f t="shared" si="205"/>
        <v>372</v>
      </c>
    </row>
    <row r="12443" spans="12:13">
      <c r="L12443">
        <v>11420</v>
      </c>
      <c r="M12443">
        <f t="shared" si="205"/>
        <v>420</v>
      </c>
    </row>
    <row r="12444" spans="12:13">
      <c r="L12444">
        <v>11364</v>
      </c>
      <c r="M12444">
        <f t="shared" si="205"/>
        <v>364</v>
      </c>
    </row>
    <row r="12445" spans="12:13">
      <c r="L12445">
        <v>11440</v>
      </c>
      <c r="M12445">
        <f t="shared" si="205"/>
        <v>440</v>
      </c>
    </row>
    <row r="12446" spans="12:13">
      <c r="L12446">
        <v>11396</v>
      </c>
      <c r="M12446">
        <f t="shared" si="205"/>
        <v>396</v>
      </c>
    </row>
    <row r="12447" spans="12:13">
      <c r="L12447">
        <v>11416</v>
      </c>
      <c r="M12447">
        <f t="shared" si="205"/>
        <v>416</v>
      </c>
    </row>
    <row r="12448" spans="12:13">
      <c r="L12448">
        <v>11352</v>
      </c>
      <c r="M12448">
        <f t="shared" si="205"/>
        <v>352</v>
      </c>
    </row>
    <row r="12449" spans="12:13">
      <c r="L12449">
        <v>11440</v>
      </c>
      <c r="M12449">
        <f t="shared" si="205"/>
        <v>440</v>
      </c>
    </row>
    <row r="12450" spans="12:13">
      <c r="L12450">
        <v>11368</v>
      </c>
      <c r="M12450">
        <f t="shared" si="205"/>
        <v>368</v>
      </c>
    </row>
    <row r="12451" spans="12:13">
      <c r="L12451">
        <v>11436</v>
      </c>
      <c r="M12451">
        <f t="shared" si="205"/>
        <v>436</v>
      </c>
    </row>
    <row r="12452" spans="12:13">
      <c r="L12452">
        <v>11344</v>
      </c>
      <c r="M12452">
        <f t="shared" si="205"/>
        <v>344</v>
      </c>
    </row>
    <row r="12453" spans="12:13">
      <c r="L12453">
        <v>11388</v>
      </c>
      <c r="M12453">
        <f t="shared" si="205"/>
        <v>388</v>
      </c>
    </row>
    <row r="12454" spans="12:13">
      <c r="L12454">
        <v>11344</v>
      </c>
      <c r="M12454">
        <f t="shared" si="205"/>
        <v>344</v>
      </c>
    </row>
    <row r="12455" spans="12:13">
      <c r="L12455">
        <v>11428</v>
      </c>
      <c r="M12455">
        <f t="shared" si="205"/>
        <v>428</v>
      </c>
    </row>
    <row r="12456" spans="12:13">
      <c r="L12456">
        <v>11368</v>
      </c>
      <c r="M12456">
        <f t="shared" si="205"/>
        <v>368</v>
      </c>
    </row>
    <row r="12457" spans="12:13">
      <c r="L12457">
        <v>11448</v>
      </c>
      <c r="M12457">
        <f t="shared" si="205"/>
        <v>448</v>
      </c>
    </row>
    <row r="12458" spans="12:13">
      <c r="L12458">
        <v>11360</v>
      </c>
      <c r="M12458">
        <f t="shared" si="205"/>
        <v>360</v>
      </c>
    </row>
    <row r="12459" spans="12:13">
      <c r="L12459">
        <v>11452</v>
      </c>
      <c r="M12459">
        <f t="shared" si="205"/>
        <v>452</v>
      </c>
    </row>
    <row r="12460" spans="12:13">
      <c r="L12460">
        <v>11372</v>
      </c>
      <c r="M12460">
        <f t="shared" si="205"/>
        <v>372</v>
      </c>
    </row>
    <row r="12461" spans="12:13">
      <c r="L12461">
        <v>11380</v>
      </c>
      <c r="M12461">
        <f t="shared" si="205"/>
        <v>380</v>
      </c>
    </row>
    <row r="12462" spans="12:13">
      <c r="L12462">
        <v>11376</v>
      </c>
      <c r="M12462">
        <f t="shared" si="205"/>
        <v>376</v>
      </c>
    </row>
    <row r="12463" spans="12:13">
      <c r="L12463">
        <v>11424</v>
      </c>
      <c r="M12463">
        <f t="shared" si="205"/>
        <v>424</v>
      </c>
    </row>
    <row r="12464" spans="12:13">
      <c r="L12464">
        <v>11388</v>
      </c>
      <c r="M12464">
        <f t="shared" si="205"/>
        <v>388</v>
      </c>
    </row>
    <row r="12465" spans="12:13">
      <c r="L12465">
        <v>11396</v>
      </c>
      <c r="M12465">
        <f t="shared" si="205"/>
        <v>396</v>
      </c>
    </row>
    <row r="12466" spans="12:13">
      <c r="L12466">
        <v>11368</v>
      </c>
      <c r="M12466">
        <f t="shared" si="205"/>
        <v>368</v>
      </c>
    </row>
    <row r="12467" spans="12:13">
      <c r="L12467">
        <v>11456</v>
      </c>
      <c r="M12467">
        <f t="shared" si="205"/>
        <v>456</v>
      </c>
    </row>
    <row r="12468" spans="12:13">
      <c r="L12468">
        <v>11360</v>
      </c>
      <c r="M12468">
        <f t="shared" si="205"/>
        <v>360</v>
      </c>
    </row>
    <row r="12469" spans="12:13">
      <c r="L12469">
        <v>11436</v>
      </c>
      <c r="M12469">
        <f t="shared" si="205"/>
        <v>436</v>
      </c>
    </row>
    <row r="12470" spans="12:13">
      <c r="L12470">
        <v>11404</v>
      </c>
      <c r="M12470">
        <f t="shared" si="205"/>
        <v>404</v>
      </c>
    </row>
    <row r="12471" spans="12:13">
      <c r="L12471">
        <v>11416</v>
      </c>
      <c r="M12471">
        <f t="shared" si="205"/>
        <v>416</v>
      </c>
    </row>
    <row r="12472" spans="12:13">
      <c r="L12472">
        <v>11376</v>
      </c>
      <c r="M12472">
        <f t="shared" si="205"/>
        <v>376</v>
      </c>
    </row>
    <row r="12473" spans="12:13">
      <c r="L12473">
        <v>11432</v>
      </c>
      <c r="M12473">
        <f t="shared" si="205"/>
        <v>432</v>
      </c>
    </row>
    <row r="12474" spans="12:13">
      <c r="L12474">
        <v>11384</v>
      </c>
      <c r="M12474">
        <f t="shared" si="205"/>
        <v>384</v>
      </c>
    </row>
    <row r="12475" spans="12:13">
      <c r="L12475">
        <v>11424</v>
      </c>
      <c r="M12475">
        <f t="shared" ref="M12475:M12538" si="206">L12475-11000</f>
        <v>424</v>
      </c>
    </row>
    <row r="12476" spans="12:13">
      <c r="L12476">
        <v>11400</v>
      </c>
      <c r="M12476">
        <f t="shared" si="206"/>
        <v>400</v>
      </c>
    </row>
    <row r="12477" spans="12:13">
      <c r="L12477">
        <v>11408</v>
      </c>
      <c r="M12477">
        <f t="shared" si="206"/>
        <v>408</v>
      </c>
    </row>
    <row r="12478" spans="12:13">
      <c r="L12478">
        <v>11420</v>
      </c>
      <c r="M12478">
        <f t="shared" si="206"/>
        <v>420</v>
      </c>
    </row>
    <row r="12479" spans="12:13">
      <c r="L12479">
        <v>11444</v>
      </c>
      <c r="M12479">
        <f t="shared" si="206"/>
        <v>444</v>
      </c>
    </row>
    <row r="12480" spans="12:13">
      <c r="L12480">
        <v>11424</v>
      </c>
      <c r="M12480">
        <f t="shared" si="206"/>
        <v>424</v>
      </c>
    </row>
    <row r="12481" spans="12:13">
      <c r="L12481">
        <v>11420</v>
      </c>
      <c r="M12481">
        <f t="shared" si="206"/>
        <v>420</v>
      </c>
    </row>
    <row r="12482" spans="12:13">
      <c r="L12482">
        <v>11360</v>
      </c>
      <c r="M12482">
        <f t="shared" si="206"/>
        <v>360</v>
      </c>
    </row>
    <row r="12483" spans="12:13">
      <c r="L12483">
        <v>11416</v>
      </c>
      <c r="M12483">
        <f t="shared" si="206"/>
        <v>416</v>
      </c>
    </row>
    <row r="12484" spans="12:13">
      <c r="L12484">
        <v>11328</v>
      </c>
      <c r="M12484">
        <f t="shared" si="206"/>
        <v>328</v>
      </c>
    </row>
    <row r="12485" spans="12:13">
      <c r="L12485">
        <v>11432</v>
      </c>
      <c r="M12485">
        <f t="shared" si="206"/>
        <v>432</v>
      </c>
    </row>
    <row r="12486" spans="12:13">
      <c r="L12486">
        <v>11364</v>
      </c>
      <c r="M12486">
        <f t="shared" si="206"/>
        <v>364</v>
      </c>
    </row>
    <row r="12487" spans="12:13">
      <c r="L12487">
        <v>11416</v>
      </c>
      <c r="M12487">
        <f t="shared" si="206"/>
        <v>416</v>
      </c>
    </row>
    <row r="12488" spans="12:13">
      <c r="L12488">
        <v>11352</v>
      </c>
      <c r="M12488">
        <f t="shared" si="206"/>
        <v>352</v>
      </c>
    </row>
    <row r="12489" spans="12:13">
      <c r="L12489">
        <v>11452</v>
      </c>
      <c r="M12489">
        <f t="shared" si="206"/>
        <v>452</v>
      </c>
    </row>
    <row r="12490" spans="12:13">
      <c r="L12490">
        <v>11376</v>
      </c>
      <c r="M12490">
        <f t="shared" si="206"/>
        <v>376</v>
      </c>
    </row>
    <row r="12491" spans="12:13">
      <c r="L12491">
        <v>11480</v>
      </c>
      <c r="M12491">
        <f t="shared" si="206"/>
        <v>480</v>
      </c>
    </row>
    <row r="12492" spans="12:13">
      <c r="L12492">
        <v>11404</v>
      </c>
      <c r="M12492">
        <f t="shared" si="206"/>
        <v>404</v>
      </c>
    </row>
    <row r="12493" spans="12:13">
      <c r="L12493">
        <v>11404</v>
      </c>
      <c r="M12493">
        <f t="shared" si="206"/>
        <v>404</v>
      </c>
    </row>
    <row r="12494" spans="12:13">
      <c r="L12494">
        <v>11368</v>
      </c>
      <c r="M12494">
        <f t="shared" si="206"/>
        <v>368</v>
      </c>
    </row>
    <row r="12495" spans="12:13">
      <c r="L12495">
        <v>11444</v>
      </c>
      <c r="M12495">
        <f t="shared" si="206"/>
        <v>444</v>
      </c>
    </row>
    <row r="12496" spans="12:13">
      <c r="L12496">
        <v>11340</v>
      </c>
      <c r="M12496">
        <f t="shared" si="206"/>
        <v>340</v>
      </c>
    </row>
    <row r="12497" spans="12:13">
      <c r="L12497">
        <v>11404</v>
      </c>
      <c r="M12497">
        <f t="shared" si="206"/>
        <v>404</v>
      </c>
    </row>
    <row r="12498" spans="12:13">
      <c r="L12498">
        <v>11372</v>
      </c>
      <c r="M12498">
        <f t="shared" si="206"/>
        <v>372</v>
      </c>
    </row>
    <row r="12499" spans="12:13">
      <c r="L12499">
        <v>11420</v>
      </c>
      <c r="M12499">
        <f t="shared" si="206"/>
        <v>420</v>
      </c>
    </row>
    <row r="12500" spans="12:13">
      <c r="L12500">
        <v>11376</v>
      </c>
      <c r="M12500">
        <f t="shared" si="206"/>
        <v>376</v>
      </c>
    </row>
    <row r="12501" spans="12:13">
      <c r="L12501">
        <v>11444</v>
      </c>
      <c r="M12501">
        <f t="shared" si="206"/>
        <v>444</v>
      </c>
    </row>
    <row r="12502" spans="12:13">
      <c r="L12502">
        <v>11496</v>
      </c>
      <c r="M12502">
        <f t="shared" si="206"/>
        <v>496</v>
      </c>
    </row>
    <row r="12503" spans="12:13">
      <c r="L12503">
        <v>11584</v>
      </c>
      <c r="M12503">
        <f t="shared" si="206"/>
        <v>584</v>
      </c>
    </row>
    <row r="12504" spans="12:13">
      <c r="L12504">
        <v>11620</v>
      </c>
      <c r="M12504">
        <f t="shared" si="206"/>
        <v>620</v>
      </c>
    </row>
    <row r="12505" spans="12:13">
      <c r="L12505">
        <v>11712</v>
      </c>
      <c r="M12505">
        <f t="shared" si="206"/>
        <v>712</v>
      </c>
    </row>
    <row r="12506" spans="12:13">
      <c r="L12506">
        <v>11632</v>
      </c>
      <c r="M12506">
        <f t="shared" si="206"/>
        <v>632</v>
      </c>
    </row>
    <row r="12507" spans="12:13">
      <c r="L12507">
        <v>11756</v>
      </c>
      <c r="M12507">
        <f t="shared" si="206"/>
        <v>756</v>
      </c>
    </row>
    <row r="12508" spans="12:13">
      <c r="L12508">
        <v>11684</v>
      </c>
      <c r="M12508">
        <f t="shared" si="206"/>
        <v>684</v>
      </c>
    </row>
    <row r="12509" spans="12:13">
      <c r="L12509">
        <v>11696</v>
      </c>
      <c r="M12509">
        <f t="shared" si="206"/>
        <v>696</v>
      </c>
    </row>
    <row r="12510" spans="12:13">
      <c r="L12510">
        <v>11640</v>
      </c>
      <c r="M12510">
        <f t="shared" si="206"/>
        <v>640</v>
      </c>
    </row>
    <row r="12511" spans="12:13">
      <c r="L12511">
        <v>11692</v>
      </c>
      <c r="M12511">
        <f t="shared" si="206"/>
        <v>692</v>
      </c>
    </row>
    <row r="12512" spans="12:13">
      <c r="L12512">
        <v>11588</v>
      </c>
      <c r="M12512">
        <f t="shared" si="206"/>
        <v>588</v>
      </c>
    </row>
    <row r="12513" spans="12:13">
      <c r="L12513">
        <v>11628</v>
      </c>
      <c r="M12513">
        <f t="shared" si="206"/>
        <v>628</v>
      </c>
    </row>
    <row r="12514" spans="12:13">
      <c r="L12514">
        <v>11540</v>
      </c>
      <c r="M12514">
        <f t="shared" si="206"/>
        <v>540</v>
      </c>
    </row>
    <row r="12515" spans="12:13">
      <c r="L12515">
        <v>11596</v>
      </c>
      <c r="M12515">
        <f t="shared" si="206"/>
        <v>596</v>
      </c>
    </row>
    <row r="12516" spans="12:13">
      <c r="L12516">
        <v>11492</v>
      </c>
      <c r="M12516">
        <f t="shared" si="206"/>
        <v>492</v>
      </c>
    </row>
    <row r="12517" spans="12:13">
      <c r="L12517">
        <v>11528</v>
      </c>
      <c r="M12517">
        <f t="shared" si="206"/>
        <v>528</v>
      </c>
    </row>
    <row r="12518" spans="12:13">
      <c r="L12518">
        <v>11500</v>
      </c>
      <c r="M12518">
        <f t="shared" si="206"/>
        <v>500</v>
      </c>
    </row>
    <row r="12519" spans="12:13">
      <c r="L12519">
        <v>11548</v>
      </c>
      <c r="M12519">
        <f t="shared" si="206"/>
        <v>548</v>
      </c>
    </row>
    <row r="12520" spans="12:13">
      <c r="L12520">
        <v>11464</v>
      </c>
      <c r="M12520">
        <f t="shared" si="206"/>
        <v>464</v>
      </c>
    </row>
    <row r="12521" spans="12:13">
      <c r="L12521">
        <v>11528</v>
      </c>
      <c r="M12521">
        <f t="shared" si="206"/>
        <v>528</v>
      </c>
    </row>
    <row r="12522" spans="12:13">
      <c r="L12522">
        <v>11444</v>
      </c>
      <c r="M12522">
        <f t="shared" si="206"/>
        <v>444</v>
      </c>
    </row>
    <row r="12523" spans="12:13">
      <c r="L12523">
        <v>11488</v>
      </c>
      <c r="M12523">
        <f t="shared" si="206"/>
        <v>488</v>
      </c>
    </row>
    <row r="12524" spans="12:13">
      <c r="L12524">
        <v>11456</v>
      </c>
      <c r="M12524">
        <f t="shared" si="206"/>
        <v>456</v>
      </c>
    </row>
    <row r="12525" spans="12:13">
      <c r="L12525">
        <v>11500</v>
      </c>
      <c r="M12525">
        <f t="shared" si="206"/>
        <v>500</v>
      </c>
    </row>
    <row r="12526" spans="12:13">
      <c r="L12526">
        <v>11436</v>
      </c>
      <c r="M12526">
        <f t="shared" si="206"/>
        <v>436</v>
      </c>
    </row>
    <row r="12527" spans="12:13">
      <c r="L12527">
        <v>11472</v>
      </c>
      <c r="M12527">
        <f t="shared" si="206"/>
        <v>472</v>
      </c>
    </row>
    <row r="12528" spans="12:13">
      <c r="L12528">
        <v>11404</v>
      </c>
      <c r="M12528">
        <f t="shared" si="206"/>
        <v>404</v>
      </c>
    </row>
    <row r="12529" spans="12:13">
      <c r="L12529">
        <v>11480</v>
      </c>
      <c r="M12529">
        <f t="shared" si="206"/>
        <v>480</v>
      </c>
    </row>
    <row r="12530" spans="12:13">
      <c r="L12530">
        <v>11376</v>
      </c>
      <c r="M12530">
        <f t="shared" si="206"/>
        <v>376</v>
      </c>
    </row>
    <row r="12531" spans="12:13">
      <c r="L12531">
        <v>11476</v>
      </c>
      <c r="M12531">
        <f t="shared" si="206"/>
        <v>476</v>
      </c>
    </row>
    <row r="12532" spans="12:13">
      <c r="L12532">
        <v>11400</v>
      </c>
      <c r="M12532">
        <f t="shared" si="206"/>
        <v>400</v>
      </c>
    </row>
    <row r="12533" spans="12:13">
      <c r="L12533">
        <v>11464</v>
      </c>
      <c r="M12533">
        <f t="shared" si="206"/>
        <v>464</v>
      </c>
    </row>
    <row r="12534" spans="12:13">
      <c r="L12534">
        <v>11428</v>
      </c>
      <c r="M12534">
        <f t="shared" si="206"/>
        <v>428</v>
      </c>
    </row>
    <row r="12535" spans="12:13">
      <c r="L12535">
        <v>11436</v>
      </c>
      <c r="M12535">
        <f t="shared" si="206"/>
        <v>436</v>
      </c>
    </row>
    <row r="12536" spans="12:13">
      <c r="L12536">
        <v>11432</v>
      </c>
      <c r="M12536">
        <f t="shared" si="206"/>
        <v>432</v>
      </c>
    </row>
    <row r="12537" spans="12:13">
      <c r="L12537">
        <v>11456</v>
      </c>
      <c r="M12537">
        <f t="shared" si="206"/>
        <v>456</v>
      </c>
    </row>
    <row r="12538" spans="12:13">
      <c r="L12538">
        <v>11376</v>
      </c>
      <c r="M12538">
        <f t="shared" si="206"/>
        <v>376</v>
      </c>
    </row>
    <row r="12539" spans="12:13">
      <c r="L12539">
        <v>11488</v>
      </c>
      <c r="M12539">
        <f t="shared" ref="M12539:M12602" si="207">L12539-11000</f>
        <v>488</v>
      </c>
    </row>
    <row r="12540" spans="12:13">
      <c r="L12540">
        <v>11400</v>
      </c>
      <c r="M12540">
        <f t="shared" si="207"/>
        <v>400</v>
      </c>
    </row>
    <row r="12541" spans="12:13">
      <c r="L12541">
        <v>11480</v>
      </c>
      <c r="M12541">
        <f t="shared" si="207"/>
        <v>480</v>
      </c>
    </row>
    <row r="12542" spans="12:13">
      <c r="L12542">
        <v>11376</v>
      </c>
      <c r="M12542">
        <f t="shared" si="207"/>
        <v>376</v>
      </c>
    </row>
    <row r="12543" spans="12:13">
      <c r="L12543">
        <v>11424</v>
      </c>
      <c r="M12543">
        <f t="shared" si="207"/>
        <v>424</v>
      </c>
    </row>
    <row r="12544" spans="12:13">
      <c r="L12544">
        <v>11396</v>
      </c>
      <c r="M12544">
        <f t="shared" si="207"/>
        <v>396</v>
      </c>
    </row>
    <row r="12545" spans="12:13">
      <c r="L12545">
        <v>11480</v>
      </c>
      <c r="M12545">
        <f t="shared" si="207"/>
        <v>480</v>
      </c>
    </row>
    <row r="12546" spans="12:13">
      <c r="L12546">
        <v>11400</v>
      </c>
      <c r="M12546">
        <f t="shared" si="207"/>
        <v>400</v>
      </c>
    </row>
    <row r="12547" spans="12:13">
      <c r="L12547">
        <v>11460</v>
      </c>
      <c r="M12547">
        <f t="shared" si="207"/>
        <v>460</v>
      </c>
    </row>
    <row r="12548" spans="12:13">
      <c r="L12548">
        <v>11412</v>
      </c>
      <c r="M12548">
        <f t="shared" si="207"/>
        <v>412</v>
      </c>
    </row>
    <row r="12549" spans="12:13">
      <c r="L12549">
        <v>11436</v>
      </c>
      <c r="M12549">
        <f t="shared" si="207"/>
        <v>436</v>
      </c>
    </row>
    <row r="12550" spans="12:13">
      <c r="L12550">
        <v>11364</v>
      </c>
      <c r="M12550">
        <f t="shared" si="207"/>
        <v>364</v>
      </c>
    </row>
    <row r="12551" spans="12:13">
      <c r="L12551">
        <v>11488</v>
      </c>
      <c r="M12551">
        <f t="shared" si="207"/>
        <v>488</v>
      </c>
    </row>
    <row r="12552" spans="12:13">
      <c r="L12552">
        <v>11392</v>
      </c>
      <c r="M12552">
        <f t="shared" si="207"/>
        <v>392</v>
      </c>
    </row>
    <row r="12553" spans="12:13">
      <c r="L12553">
        <v>11412</v>
      </c>
      <c r="M12553">
        <f t="shared" si="207"/>
        <v>412</v>
      </c>
    </row>
    <row r="12554" spans="12:13">
      <c r="L12554">
        <v>11384</v>
      </c>
      <c r="M12554">
        <f t="shared" si="207"/>
        <v>384</v>
      </c>
    </row>
    <row r="12555" spans="12:13">
      <c r="L12555">
        <v>11424</v>
      </c>
      <c r="M12555">
        <f t="shared" si="207"/>
        <v>424</v>
      </c>
    </row>
    <row r="12556" spans="12:13">
      <c r="L12556">
        <v>11368</v>
      </c>
      <c r="M12556">
        <f t="shared" si="207"/>
        <v>368</v>
      </c>
    </row>
    <row r="12557" spans="12:13">
      <c r="L12557">
        <v>11412</v>
      </c>
      <c r="M12557">
        <f t="shared" si="207"/>
        <v>412</v>
      </c>
    </row>
    <row r="12558" spans="12:13">
      <c r="L12558">
        <v>11372</v>
      </c>
      <c r="M12558">
        <f t="shared" si="207"/>
        <v>372</v>
      </c>
    </row>
    <row r="12559" spans="12:13">
      <c r="L12559">
        <v>11460</v>
      </c>
      <c r="M12559">
        <f t="shared" si="207"/>
        <v>460</v>
      </c>
    </row>
    <row r="12560" spans="12:13">
      <c r="L12560">
        <v>11372</v>
      </c>
      <c r="M12560">
        <f t="shared" si="207"/>
        <v>372</v>
      </c>
    </row>
    <row r="12561" spans="12:14">
      <c r="L12561">
        <v>11432</v>
      </c>
      <c r="M12561">
        <f t="shared" si="207"/>
        <v>432</v>
      </c>
    </row>
    <row r="12562" spans="12:14">
      <c r="L12562">
        <v>11360</v>
      </c>
      <c r="M12562">
        <f t="shared" si="207"/>
        <v>360</v>
      </c>
    </row>
    <row r="12563" spans="12:14">
      <c r="L12563">
        <v>11440</v>
      </c>
      <c r="M12563">
        <f t="shared" si="207"/>
        <v>440</v>
      </c>
    </row>
    <row r="12564" spans="12:14">
      <c r="L12564">
        <v>11356</v>
      </c>
      <c r="M12564">
        <f t="shared" si="207"/>
        <v>356</v>
      </c>
    </row>
    <row r="12565" spans="12:14">
      <c r="L12565">
        <v>11468</v>
      </c>
      <c r="M12565">
        <f t="shared" si="207"/>
        <v>468</v>
      </c>
    </row>
    <row r="12566" spans="12:14">
      <c r="L12566">
        <v>11388</v>
      </c>
      <c r="M12566">
        <f t="shared" si="207"/>
        <v>388</v>
      </c>
    </row>
    <row r="12567" spans="12:14">
      <c r="L12567">
        <v>-1000</v>
      </c>
      <c r="M12567">
        <f t="shared" si="207"/>
        <v>-12000</v>
      </c>
      <c r="N12567" t="s">
        <v>744</v>
      </c>
    </row>
    <row r="12568" spans="12:14">
      <c r="M12568">
        <f t="shared" si="207"/>
        <v>-11000</v>
      </c>
    </row>
    <row r="12569" spans="12:14">
      <c r="L12569">
        <v>11412</v>
      </c>
      <c r="M12569">
        <f t="shared" si="207"/>
        <v>412</v>
      </c>
    </row>
    <row r="12570" spans="12:14">
      <c r="L12570">
        <v>11380</v>
      </c>
      <c r="M12570">
        <f t="shared" si="207"/>
        <v>380</v>
      </c>
    </row>
    <row r="12571" spans="12:14">
      <c r="L12571">
        <v>11468</v>
      </c>
      <c r="M12571">
        <f t="shared" si="207"/>
        <v>468</v>
      </c>
    </row>
    <row r="12572" spans="12:14">
      <c r="L12572">
        <v>11364</v>
      </c>
      <c r="M12572">
        <f t="shared" si="207"/>
        <v>364</v>
      </c>
    </row>
    <row r="12573" spans="12:14">
      <c r="L12573">
        <v>11424</v>
      </c>
      <c r="M12573">
        <f t="shared" si="207"/>
        <v>424</v>
      </c>
    </row>
    <row r="12574" spans="12:14">
      <c r="L12574">
        <v>11392</v>
      </c>
      <c r="M12574">
        <f t="shared" si="207"/>
        <v>392</v>
      </c>
    </row>
    <row r="12575" spans="12:14">
      <c r="L12575">
        <v>11480</v>
      </c>
      <c r="M12575">
        <f t="shared" si="207"/>
        <v>480</v>
      </c>
    </row>
    <row r="12576" spans="12:14">
      <c r="L12576">
        <v>11392</v>
      </c>
      <c r="M12576">
        <f t="shared" si="207"/>
        <v>392</v>
      </c>
    </row>
    <row r="12577" spans="12:13">
      <c r="L12577">
        <v>11452</v>
      </c>
      <c r="M12577">
        <f t="shared" si="207"/>
        <v>452</v>
      </c>
    </row>
    <row r="12578" spans="12:13">
      <c r="L12578">
        <v>11384</v>
      </c>
      <c r="M12578">
        <f t="shared" si="207"/>
        <v>384</v>
      </c>
    </row>
    <row r="12579" spans="12:13">
      <c r="L12579">
        <v>11392</v>
      </c>
      <c r="M12579">
        <f t="shared" si="207"/>
        <v>392</v>
      </c>
    </row>
    <row r="12580" spans="12:13">
      <c r="L12580">
        <v>11376</v>
      </c>
      <c r="M12580">
        <f t="shared" si="207"/>
        <v>376</v>
      </c>
    </row>
    <row r="12581" spans="12:13">
      <c r="L12581">
        <v>11464</v>
      </c>
      <c r="M12581">
        <f t="shared" si="207"/>
        <v>464</v>
      </c>
    </row>
    <row r="12582" spans="12:13">
      <c r="L12582">
        <v>11344</v>
      </c>
      <c r="M12582">
        <f t="shared" si="207"/>
        <v>344</v>
      </c>
    </row>
    <row r="12583" spans="12:13">
      <c r="L12583">
        <v>11424</v>
      </c>
      <c r="M12583">
        <f t="shared" si="207"/>
        <v>424</v>
      </c>
    </row>
    <row r="12584" spans="12:13">
      <c r="L12584">
        <v>11380</v>
      </c>
      <c r="M12584">
        <f t="shared" si="207"/>
        <v>380</v>
      </c>
    </row>
    <row r="12585" spans="12:13">
      <c r="L12585">
        <v>11444</v>
      </c>
      <c r="M12585">
        <f t="shared" si="207"/>
        <v>444</v>
      </c>
    </row>
    <row r="12586" spans="12:13">
      <c r="L12586">
        <v>11384</v>
      </c>
      <c r="M12586">
        <f t="shared" si="207"/>
        <v>384</v>
      </c>
    </row>
    <row r="12587" spans="12:13">
      <c r="L12587">
        <v>11408</v>
      </c>
      <c r="M12587">
        <f t="shared" si="207"/>
        <v>408</v>
      </c>
    </row>
    <row r="12588" spans="12:13">
      <c r="L12588">
        <v>11400</v>
      </c>
      <c r="M12588">
        <f t="shared" si="207"/>
        <v>400</v>
      </c>
    </row>
    <row r="12589" spans="12:13">
      <c r="L12589">
        <v>11436</v>
      </c>
      <c r="M12589">
        <f t="shared" si="207"/>
        <v>436</v>
      </c>
    </row>
    <row r="12590" spans="12:13">
      <c r="L12590">
        <v>11392</v>
      </c>
      <c r="M12590">
        <f t="shared" si="207"/>
        <v>392</v>
      </c>
    </row>
    <row r="12591" spans="12:13">
      <c r="L12591">
        <v>11388</v>
      </c>
      <c r="M12591">
        <f t="shared" si="207"/>
        <v>388</v>
      </c>
    </row>
    <row r="12592" spans="12:13">
      <c r="L12592">
        <v>11424</v>
      </c>
      <c r="M12592">
        <f t="shared" si="207"/>
        <v>424</v>
      </c>
    </row>
    <row r="12593" spans="12:13">
      <c r="L12593">
        <v>11460</v>
      </c>
      <c r="M12593">
        <f t="shared" si="207"/>
        <v>460</v>
      </c>
    </row>
    <row r="12594" spans="12:13">
      <c r="L12594">
        <v>11352</v>
      </c>
      <c r="M12594">
        <f t="shared" si="207"/>
        <v>352</v>
      </c>
    </row>
    <row r="12595" spans="12:13">
      <c r="L12595">
        <v>11468</v>
      </c>
      <c r="M12595">
        <f t="shared" si="207"/>
        <v>468</v>
      </c>
    </row>
    <row r="12596" spans="12:13">
      <c r="L12596">
        <v>11384</v>
      </c>
      <c r="M12596">
        <f t="shared" si="207"/>
        <v>384</v>
      </c>
    </row>
    <row r="12597" spans="12:13">
      <c r="L12597">
        <v>11460</v>
      </c>
      <c r="M12597">
        <f t="shared" si="207"/>
        <v>460</v>
      </c>
    </row>
    <row r="12598" spans="12:13">
      <c r="L12598">
        <v>11392</v>
      </c>
      <c r="M12598">
        <f t="shared" si="207"/>
        <v>392</v>
      </c>
    </row>
    <row r="12599" spans="12:13">
      <c r="L12599">
        <v>11460</v>
      </c>
      <c r="M12599">
        <f t="shared" si="207"/>
        <v>460</v>
      </c>
    </row>
    <row r="12600" spans="12:13">
      <c r="L12600">
        <v>11384</v>
      </c>
      <c r="M12600">
        <f t="shared" si="207"/>
        <v>384</v>
      </c>
    </row>
    <row r="12601" spans="12:13">
      <c r="L12601">
        <v>11448</v>
      </c>
      <c r="M12601">
        <f t="shared" si="207"/>
        <v>448</v>
      </c>
    </row>
    <row r="12602" spans="12:13">
      <c r="L12602">
        <v>11428</v>
      </c>
      <c r="M12602">
        <f t="shared" si="207"/>
        <v>428</v>
      </c>
    </row>
    <row r="12603" spans="12:13">
      <c r="L12603">
        <v>11416</v>
      </c>
      <c r="M12603">
        <f t="shared" ref="M12603:M12666" si="208">L12603-11000</f>
        <v>416</v>
      </c>
    </row>
    <row r="12604" spans="12:13">
      <c r="L12604">
        <v>11344</v>
      </c>
      <c r="M12604">
        <f t="shared" si="208"/>
        <v>344</v>
      </c>
    </row>
    <row r="12605" spans="12:13">
      <c r="L12605">
        <v>11432</v>
      </c>
      <c r="M12605">
        <f t="shared" si="208"/>
        <v>432</v>
      </c>
    </row>
    <row r="12606" spans="12:13">
      <c r="L12606">
        <v>11372</v>
      </c>
      <c r="M12606">
        <f t="shared" si="208"/>
        <v>372</v>
      </c>
    </row>
    <row r="12607" spans="12:13">
      <c r="L12607">
        <v>11444</v>
      </c>
      <c r="M12607">
        <f t="shared" si="208"/>
        <v>444</v>
      </c>
    </row>
    <row r="12608" spans="12:13">
      <c r="L12608">
        <v>11356</v>
      </c>
      <c r="M12608">
        <f t="shared" si="208"/>
        <v>356</v>
      </c>
    </row>
    <row r="12609" spans="12:13">
      <c r="L12609">
        <v>11412</v>
      </c>
      <c r="M12609">
        <f t="shared" si="208"/>
        <v>412</v>
      </c>
    </row>
    <row r="12610" spans="12:13">
      <c r="L12610">
        <v>11352</v>
      </c>
      <c r="M12610">
        <f t="shared" si="208"/>
        <v>352</v>
      </c>
    </row>
    <row r="12611" spans="12:13">
      <c r="L12611">
        <v>11428</v>
      </c>
      <c r="M12611">
        <f t="shared" si="208"/>
        <v>428</v>
      </c>
    </row>
    <row r="12612" spans="12:13">
      <c r="L12612">
        <v>11380</v>
      </c>
      <c r="M12612">
        <f t="shared" si="208"/>
        <v>380</v>
      </c>
    </row>
    <row r="12613" spans="12:13">
      <c r="L12613">
        <v>11436</v>
      </c>
      <c r="M12613">
        <f t="shared" si="208"/>
        <v>436</v>
      </c>
    </row>
    <row r="12614" spans="12:13">
      <c r="L12614">
        <v>11384</v>
      </c>
      <c r="M12614">
        <f t="shared" si="208"/>
        <v>384</v>
      </c>
    </row>
    <row r="12615" spans="12:13">
      <c r="L12615">
        <v>11432</v>
      </c>
      <c r="M12615">
        <f t="shared" si="208"/>
        <v>432</v>
      </c>
    </row>
    <row r="12616" spans="12:13">
      <c r="L12616">
        <v>11392</v>
      </c>
      <c r="M12616">
        <f t="shared" si="208"/>
        <v>392</v>
      </c>
    </row>
    <row r="12617" spans="12:13">
      <c r="L12617">
        <v>11424</v>
      </c>
      <c r="M12617">
        <f t="shared" si="208"/>
        <v>424</v>
      </c>
    </row>
    <row r="12618" spans="12:13">
      <c r="L12618">
        <v>11400</v>
      </c>
      <c r="M12618">
        <f t="shared" si="208"/>
        <v>400</v>
      </c>
    </row>
    <row r="12619" spans="12:13">
      <c r="L12619">
        <v>11440</v>
      </c>
      <c r="M12619">
        <f t="shared" si="208"/>
        <v>440</v>
      </c>
    </row>
    <row r="12620" spans="12:13">
      <c r="L12620">
        <v>11396</v>
      </c>
      <c r="M12620">
        <f t="shared" si="208"/>
        <v>396</v>
      </c>
    </row>
    <row r="12621" spans="12:13">
      <c r="L12621">
        <v>11436</v>
      </c>
      <c r="M12621">
        <f t="shared" si="208"/>
        <v>436</v>
      </c>
    </row>
    <row r="12622" spans="12:13">
      <c r="L12622">
        <v>11360</v>
      </c>
      <c r="M12622">
        <f t="shared" si="208"/>
        <v>360</v>
      </c>
    </row>
    <row r="12623" spans="12:13">
      <c r="L12623">
        <v>11448</v>
      </c>
      <c r="M12623">
        <f t="shared" si="208"/>
        <v>448</v>
      </c>
    </row>
    <row r="12624" spans="12:13">
      <c r="L12624">
        <v>11388</v>
      </c>
      <c r="M12624">
        <f t="shared" si="208"/>
        <v>388</v>
      </c>
    </row>
    <row r="12625" spans="12:13">
      <c r="L12625">
        <v>11452</v>
      </c>
      <c r="M12625">
        <f t="shared" si="208"/>
        <v>452</v>
      </c>
    </row>
    <row r="12626" spans="12:13">
      <c r="L12626">
        <v>11348</v>
      </c>
      <c r="M12626">
        <f t="shared" si="208"/>
        <v>348</v>
      </c>
    </row>
    <row r="12627" spans="12:13">
      <c r="L12627">
        <v>11416</v>
      </c>
      <c r="M12627">
        <f t="shared" si="208"/>
        <v>416</v>
      </c>
    </row>
    <row r="12628" spans="12:13">
      <c r="L12628">
        <v>11404</v>
      </c>
      <c r="M12628">
        <f t="shared" si="208"/>
        <v>404</v>
      </c>
    </row>
    <row r="12629" spans="12:13">
      <c r="L12629">
        <v>11440</v>
      </c>
      <c r="M12629">
        <f t="shared" si="208"/>
        <v>440</v>
      </c>
    </row>
    <row r="12630" spans="12:13">
      <c r="L12630">
        <v>11372</v>
      </c>
      <c r="M12630">
        <f t="shared" si="208"/>
        <v>372</v>
      </c>
    </row>
    <row r="12631" spans="12:13">
      <c r="L12631">
        <v>11436</v>
      </c>
      <c r="M12631">
        <f t="shared" si="208"/>
        <v>436</v>
      </c>
    </row>
    <row r="12632" spans="12:13">
      <c r="L12632">
        <v>11380</v>
      </c>
      <c r="M12632">
        <f t="shared" si="208"/>
        <v>380</v>
      </c>
    </row>
    <row r="12633" spans="12:13">
      <c r="L12633">
        <v>11444</v>
      </c>
      <c r="M12633">
        <f t="shared" si="208"/>
        <v>444</v>
      </c>
    </row>
    <row r="12634" spans="12:13">
      <c r="L12634">
        <v>11408</v>
      </c>
      <c r="M12634">
        <f t="shared" si="208"/>
        <v>408</v>
      </c>
    </row>
    <row r="12635" spans="12:13">
      <c r="L12635">
        <v>11432</v>
      </c>
      <c r="M12635">
        <f t="shared" si="208"/>
        <v>432</v>
      </c>
    </row>
    <row r="12636" spans="12:13">
      <c r="L12636">
        <v>11400</v>
      </c>
      <c r="M12636">
        <f t="shared" si="208"/>
        <v>400</v>
      </c>
    </row>
    <row r="12637" spans="12:13">
      <c r="L12637">
        <v>11420</v>
      </c>
      <c r="M12637">
        <f t="shared" si="208"/>
        <v>420</v>
      </c>
    </row>
    <row r="12638" spans="12:13">
      <c r="L12638">
        <v>11396</v>
      </c>
      <c r="M12638">
        <f t="shared" si="208"/>
        <v>396</v>
      </c>
    </row>
    <row r="12639" spans="12:13">
      <c r="L12639">
        <v>11480</v>
      </c>
      <c r="M12639">
        <f t="shared" si="208"/>
        <v>480</v>
      </c>
    </row>
    <row r="12640" spans="12:13">
      <c r="L12640">
        <v>11396</v>
      </c>
      <c r="M12640">
        <f t="shared" si="208"/>
        <v>396</v>
      </c>
    </row>
    <row r="12641" spans="12:13">
      <c r="L12641">
        <v>11428</v>
      </c>
      <c r="M12641">
        <f t="shared" si="208"/>
        <v>428</v>
      </c>
    </row>
    <row r="12642" spans="12:13">
      <c r="L12642">
        <v>11388</v>
      </c>
      <c r="M12642">
        <f t="shared" si="208"/>
        <v>388</v>
      </c>
    </row>
    <row r="12643" spans="12:13">
      <c r="L12643">
        <v>11480</v>
      </c>
      <c r="M12643">
        <f t="shared" si="208"/>
        <v>480</v>
      </c>
    </row>
    <row r="12644" spans="12:13">
      <c r="L12644">
        <v>11396</v>
      </c>
      <c r="M12644">
        <f t="shared" si="208"/>
        <v>396</v>
      </c>
    </row>
    <row r="12645" spans="12:13">
      <c r="L12645">
        <v>11464</v>
      </c>
      <c r="M12645">
        <f t="shared" si="208"/>
        <v>464</v>
      </c>
    </row>
    <row r="12646" spans="12:13">
      <c r="L12646">
        <v>11396</v>
      </c>
      <c r="M12646">
        <f t="shared" si="208"/>
        <v>396</v>
      </c>
    </row>
    <row r="12647" spans="12:13">
      <c r="L12647">
        <v>11480</v>
      </c>
      <c r="M12647">
        <f t="shared" si="208"/>
        <v>480</v>
      </c>
    </row>
    <row r="12648" spans="12:13">
      <c r="L12648">
        <v>11448</v>
      </c>
      <c r="M12648">
        <f t="shared" si="208"/>
        <v>448</v>
      </c>
    </row>
    <row r="12649" spans="12:13">
      <c r="L12649">
        <v>11448</v>
      </c>
      <c r="M12649">
        <f t="shared" si="208"/>
        <v>448</v>
      </c>
    </row>
    <row r="12650" spans="12:13">
      <c r="L12650">
        <v>11400</v>
      </c>
      <c r="M12650">
        <f t="shared" si="208"/>
        <v>400</v>
      </c>
    </row>
    <row r="12651" spans="12:13">
      <c r="L12651">
        <v>11456</v>
      </c>
      <c r="M12651">
        <f t="shared" si="208"/>
        <v>456</v>
      </c>
    </row>
    <row r="12652" spans="12:13">
      <c r="L12652">
        <v>11412</v>
      </c>
      <c r="M12652">
        <f t="shared" si="208"/>
        <v>412</v>
      </c>
    </row>
    <row r="12653" spans="12:13">
      <c r="L12653">
        <v>11444</v>
      </c>
      <c r="M12653">
        <f t="shared" si="208"/>
        <v>444</v>
      </c>
    </row>
    <row r="12654" spans="12:13">
      <c r="L12654">
        <v>11408</v>
      </c>
      <c r="M12654">
        <f t="shared" si="208"/>
        <v>408</v>
      </c>
    </row>
    <row r="12655" spans="12:13">
      <c r="L12655">
        <v>11452</v>
      </c>
      <c r="M12655">
        <f t="shared" si="208"/>
        <v>452</v>
      </c>
    </row>
    <row r="12656" spans="12:13">
      <c r="L12656">
        <v>11408</v>
      </c>
      <c r="M12656">
        <f t="shared" si="208"/>
        <v>408</v>
      </c>
    </row>
    <row r="12657" spans="12:13">
      <c r="L12657">
        <v>11424</v>
      </c>
      <c r="M12657">
        <f t="shared" si="208"/>
        <v>424</v>
      </c>
    </row>
    <row r="12658" spans="12:13">
      <c r="L12658">
        <v>11388</v>
      </c>
      <c r="M12658">
        <f t="shared" si="208"/>
        <v>388</v>
      </c>
    </row>
    <row r="12659" spans="12:13">
      <c r="L12659">
        <v>11456</v>
      </c>
      <c r="M12659">
        <f t="shared" si="208"/>
        <v>456</v>
      </c>
    </row>
    <row r="12660" spans="12:13">
      <c r="L12660">
        <v>11364</v>
      </c>
      <c r="M12660">
        <f t="shared" si="208"/>
        <v>364</v>
      </c>
    </row>
    <row r="12661" spans="12:13">
      <c r="L12661">
        <v>11436</v>
      </c>
      <c r="M12661">
        <f t="shared" si="208"/>
        <v>436</v>
      </c>
    </row>
    <row r="12662" spans="12:13">
      <c r="L12662">
        <v>11428</v>
      </c>
      <c r="M12662">
        <f t="shared" si="208"/>
        <v>428</v>
      </c>
    </row>
    <row r="12663" spans="12:13">
      <c r="L12663">
        <v>11428</v>
      </c>
      <c r="M12663">
        <f t="shared" si="208"/>
        <v>428</v>
      </c>
    </row>
    <row r="12664" spans="12:13">
      <c r="L12664">
        <v>11376</v>
      </c>
      <c r="M12664">
        <f t="shared" si="208"/>
        <v>376</v>
      </c>
    </row>
    <row r="12665" spans="12:13">
      <c r="L12665">
        <v>11432</v>
      </c>
      <c r="M12665">
        <f t="shared" si="208"/>
        <v>432</v>
      </c>
    </row>
    <row r="12666" spans="12:13">
      <c r="L12666">
        <v>11372</v>
      </c>
      <c r="M12666">
        <f t="shared" si="208"/>
        <v>372</v>
      </c>
    </row>
    <row r="12667" spans="12:13">
      <c r="L12667">
        <v>11472</v>
      </c>
      <c r="M12667">
        <f t="shared" ref="M12667:M12730" si="209">L12667-11000</f>
        <v>472</v>
      </c>
    </row>
    <row r="12668" spans="12:13">
      <c r="L12668">
        <v>11340</v>
      </c>
      <c r="M12668">
        <f t="shared" si="209"/>
        <v>340</v>
      </c>
    </row>
    <row r="12669" spans="12:13">
      <c r="L12669">
        <v>11444</v>
      </c>
      <c r="M12669">
        <f t="shared" si="209"/>
        <v>444</v>
      </c>
    </row>
    <row r="12670" spans="12:13">
      <c r="L12670">
        <v>11396</v>
      </c>
      <c r="M12670">
        <f t="shared" si="209"/>
        <v>396</v>
      </c>
    </row>
    <row r="12671" spans="12:13">
      <c r="L12671">
        <v>11452</v>
      </c>
      <c r="M12671">
        <f t="shared" si="209"/>
        <v>452</v>
      </c>
    </row>
    <row r="12672" spans="12:13">
      <c r="L12672">
        <v>11388</v>
      </c>
      <c r="M12672">
        <f t="shared" si="209"/>
        <v>388</v>
      </c>
    </row>
    <row r="12673" spans="12:13">
      <c r="L12673">
        <v>11428</v>
      </c>
      <c r="M12673">
        <f t="shared" si="209"/>
        <v>428</v>
      </c>
    </row>
    <row r="12674" spans="12:13">
      <c r="L12674">
        <v>11384</v>
      </c>
      <c r="M12674">
        <f t="shared" si="209"/>
        <v>384</v>
      </c>
    </row>
    <row r="12675" spans="12:13">
      <c r="L12675">
        <v>11460</v>
      </c>
      <c r="M12675">
        <f t="shared" si="209"/>
        <v>460</v>
      </c>
    </row>
    <row r="12676" spans="12:13">
      <c r="L12676">
        <v>11360</v>
      </c>
      <c r="M12676">
        <f t="shared" si="209"/>
        <v>360</v>
      </c>
    </row>
    <row r="12677" spans="12:13">
      <c r="L12677">
        <v>11456</v>
      </c>
      <c r="M12677">
        <f t="shared" si="209"/>
        <v>456</v>
      </c>
    </row>
    <row r="12678" spans="12:13">
      <c r="L12678">
        <v>11408</v>
      </c>
      <c r="M12678">
        <f t="shared" si="209"/>
        <v>408</v>
      </c>
    </row>
    <row r="12679" spans="12:13">
      <c r="L12679">
        <v>11456</v>
      </c>
      <c r="M12679">
        <f t="shared" si="209"/>
        <v>456</v>
      </c>
    </row>
    <row r="12680" spans="12:13">
      <c r="L12680">
        <v>11372</v>
      </c>
      <c r="M12680">
        <f t="shared" si="209"/>
        <v>372</v>
      </c>
    </row>
    <row r="12681" spans="12:13">
      <c r="L12681">
        <v>11460</v>
      </c>
      <c r="M12681">
        <f t="shared" si="209"/>
        <v>460</v>
      </c>
    </row>
    <row r="12682" spans="12:13">
      <c r="L12682">
        <v>11396</v>
      </c>
      <c r="M12682">
        <f t="shared" si="209"/>
        <v>396</v>
      </c>
    </row>
    <row r="12683" spans="12:13">
      <c r="L12683">
        <v>11432</v>
      </c>
      <c r="M12683">
        <f t="shared" si="209"/>
        <v>432</v>
      </c>
    </row>
    <row r="12684" spans="12:13">
      <c r="L12684">
        <v>11364</v>
      </c>
      <c r="M12684">
        <f t="shared" si="209"/>
        <v>364</v>
      </c>
    </row>
    <row r="12685" spans="12:13">
      <c r="L12685">
        <v>11432</v>
      </c>
      <c r="M12685">
        <f t="shared" si="209"/>
        <v>432</v>
      </c>
    </row>
    <row r="12686" spans="12:13">
      <c r="L12686">
        <v>11380</v>
      </c>
      <c r="M12686">
        <f t="shared" si="209"/>
        <v>380</v>
      </c>
    </row>
    <row r="12687" spans="12:13">
      <c r="L12687">
        <v>11452</v>
      </c>
      <c r="M12687">
        <f t="shared" si="209"/>
        <v>452</v>
      </c>
    </row>
    <row r="12688" spans="12:13">
      <c r="L12688">
        <v>11388</v>
      </c>
      <c r="M12688">
        <f t="shared" si="209"/>
        <v>388</v>
      </c>
    </row>
    <row r="12689" spans="12:13">
      <c r="L12689">
        <v>11444</v>
      </c>
      <c r="M12689">
        <f t="shared" si="209"/>
        <v>444</v>
      </c>
    </row>
    <row r="12690" spans="12:13">
      <c r="L12690">
        <v>11388</v>
      </c>
      <c r="M12690">
        <f t="shared" si="209"/>
        <v>388</v>
      </c>
    </row>
    <row r="12691" spans="12:13">
      <c r="L12691">
        <v>11428</v>
      </c>
      <c r="M12691">
        <f t="shared" si="209"/>
        <v>428</v>
      </c>
    </row>
    <row r="12692" spans="12:13">
      <c r="L12692">
        <v>11404</v>
      </c>
      <c r="M12692">
        <f t="shared" si="209"/>
        <v>404</v>
      </c>
    </row>
    <row r="12693" spans="12:13">
      <c r="L12693">
        <v>11460</v>
      </c>
      <c r="M12693">
        <f t="shared" si="209"/>
        <v>460</v>
      </c>
    </row>
    <row r="12694" spans="12:13">
      <c r="L12694">
        <v>11408</v>
      </c>
      <c r="M12694">
        <f t="shared" si="209"/>
        <v>408</v>
      </c>
    </row>
    <row r="12695" spans="12:13">
      <c r="L12695">
        <v>11436</v>
      </c>
      <c r="M12695">
        <f t="shared" si="209"/>
        <v>436</v>
      </c>
    </row>
    <row r="12696" spans="12:13">
      <c r="L12696">
        <v>11452</v>
      </c>
      <c r="M12696">
        <f t="shared" si="209"/>
        <v>452</v>
      </c>
    </row>
    <row r="12697" spans="12:13">
      <c r="L12697">
        <v>11432</v>
      </c>
      <c r="M12697">
        <f t="shared" si="209"/>
        <v>432</v>
      </c>
    </row>
    <row r="12698" spans="12:13">
      <c r="L12698">
        <v>11420</v>
      </c>
      <c r="M12698">
        <f t="shared" si="209"/>
        <v>420</v>
      </c>
    </row>
    <row r="12699" spans="12:13">
      <c r="L12699">
        <v>11448</v>
      </c>
      <c r="M12699">
        <f t="shared" si="209"/>
        <v>448</v>
      </c>
    </row>
    <row r="12700" spans="12:13">
      <c r="L12700">
        <v>11396</v>
      </c>
      <c r="M12700">
        <f t="shared" si="209"/>
        <v>396</v>
      </c>
    </row>
    <row r="12701" spans="12:13">
      <c r="L12701">
        <v>11468</v>
      </c>
      <c r="M12701">
        <f t="shared" si="209"/>
        <v>468</v>
      </c>
    </row>
    <row r="12702" spans="12:13">
      <c r="L12702">
        <v>11396</v>
      </c>
      <c r="M12702">
        <f t="shared" si="209"/>
        <v>396</v>
      </c>
    </row>
    <row r="12703" spans="12:13">
      <c r="L12703">
        <v>11424</v>
      </c>
      <c r="M12703">
        <f t="shared" si="209"/>
        <v>424</v>
      </c>
    </row>
    <row r="12704" spans="12:13">
      <c r="L12704">
        <v>11400</v>
      </c>
      <c r="M12704">
        <f t="shared" si="209"/>
        <v>400</v>
      </c>
    </row>
    <row r="12705" spans="12:13">
      <c r="L12705">
        <v>11456</v>
      </c>
      <c r="M12705">
        <f t="shared" si="209"/>
        <v>456</v>
      </c>
    </row>
    <row r="12706" spans="12:13">
      <c r="L12706">
        <v>11396</v>
      </c>
      <c r="M12706">
        <f t="shared" si="209"/>
        <v>396</v>
      </c>
    </row>
    <row r="12707" spans="12:13">
      <c r="L12707">
        <v>11488</v>
      </c>
      <c r="M12707">
        <f t="shared" si="209"/>
        <v>488</v>
      </c>
    </row>
    <row r="12708" spans="12:13">
      <c r="L12708">
        <v>11404</v>
      </c>
      <c r="M12708">
        <f t="shared" si="209"/>
        <v>404</v>
      </c>
    </row>
    <row r="12709" spans="12:13">
      <c r="L12709">
        <v>11444</v>
      </c>
      <c r="M12709">
        <f t="shared" si="209"/>
        <v>444</v>
      </c>
    </row>
    <row r="12710" spans="12:13">
      <c r="L12710">
        <v>11428</v>
      </c>
      <c r="M12710">
        <f t="shared" si="209"/>
        <v>428</v>
      </c>
    </row>
    <row r="12711" spans="12:13">
      <c r="L12711">
        <v>11484</v>
      </c>
      <c r="M12711">
        <f t="shared" si="209"/>
        <v>484</v>
      </c>
    </row>
    <row r="12712" spans="12:13">
      <c r="L12712">
        <v>11428</v>
      </c>
      <c r="M12712">
        <f t="shared" si="209"/>
        <v>428</v>
      </c>
    </row>
    <row r="12713" spans="12:13">
      <c r="L12713">
        <v>11448</v>
      </c>
      <c r="M12713">
        <f t="shared" si="209"/>
        <v>448</v>
      </c>
    </row>
    <row r="12714" spans="12:13">
      <c r="L12714">
        <v>11444</v>
      </c>
      <c r="M12714">
        <f t="shared" si="209"/>
        <v>444</v>
      </c>
    </row>
    <row r="12715" spans="12:13">
      <c r="L12715">
        <v>11468</v>
      </c>
      <c r="M12715">
        <f t="shared" si="209"/>
        <v>468</v>
      </c>
    </row>
    <row r="12716" spans="12:13">
      <c r="L12716">
        <v>11364</v>
      </c>
      <c r="M12716">
        <f t="shared" si="209"/>
        <v>364</v>
      </c>
    </row>
    <row r="12717" spans="12:13">
      <c r="L12717">
        <v>11444</v>
      </c>
      <c r="M12717">
        <f t="shared" si="209"/>
        <v>444</v>
      </c>
    </row>
    <row r="12718" spans="12:13">
      <c r="L12718">
        <v>11412</v>
      </c>
      <c r="M12718">
        <f t="shared" si="209"/>
        <v>412</v>
      </c>
    </row>
    <row r="12719" spans="12:13">
      <c r="L12719">
        <v>11432</v>
      </c>
      <c r="M12719">
        <f t="shared" si="209"/>
        <v>432</v>
      </c>
    </row>
    <row r="12720" spans="12:13">
      <c r="L12720">
        <v>11396</v>
      </c>
      <c r="M12720">
        <f t="shared" si="209"/>
        <v>396</v>
      </c>
    </row>
    <row r="12721" spans="12:13">
      <c r="L12721">
        <v>11460</v>
      </c>
      <c r="M12721">
        <f t="shared" si="209"/>
        <v>460</v>
      </c>
    </row>
    <row r="12722" spans="12:13">
      <c r="L12722">
        <v>11372</v>
      </c>
      <c r="M12722">
        <f t="shared" si="209"/>
        <v>372</v>
      </c>
    </row>
    <row r="12723" spans="12:13">
      <c r="L12723">
        <v>11460</v>
      </c>
      <c r="M12723">
        <f t="shared" si="209"/>
        <v>460</v>
      </c>
    </row>
    <row r="12724" spans="12:13">
      <c r="L12724">
        <v>11388</v>
      </c>
      <c r="M12724">
        <f t="shared" si="209"/>
        <v>388</v>
      </c>
    </row>
    <row r="12725" spans="12:13">
      <c r="L12725">
        <v>11456</v>
      </c>
      <c r="M12725">
        <f t="shared" si="209"/>
        <v>456</v>
      </c>
    </row>
    <row r="12726" spans="12:13">
      <c r="L12726">
        <v>11408</v>
      </c>
      <c r="M12726">
        <f t="shared" si="209"/>
        <v>408</v>
      </c>
    </row>
    <row r="12727" spans="12:13">
      <c r="L12727">
        <v>11440</v>
      </c>
      <c r="M12727">
        <f t="shared" si="209"/>
        <v>440</v>
      </c>
    </row>
    <row r="12728" spans="12:13">
      <c r="L12728">
        <v>11432</v>
      </c>
      <c r="M12728">
        <f t="shared" si="209"/>
        <v>432</v>
      </c>
    </row>
    <row r="12729" spans="12:13">
      <c r="L12729">
        <v>11452</v>
      </c>
      <c r="M12729">
        <f t="shared" si="209"/>
        <v>452</v>
      </c>
    </row>
    <row r="12730" spans="12:13">
      <c r="L12730">
        <v>11392</v>
      </c>
      <c r="M12730">
        <f t="shared" si="209"/>
        <v>392</v>
      </c>
    </row>
    <row r="12731" spans="12:13">
      <c r="L12731">
        <v>11468</v>
      </c>
      <c r="M12731">
        <f t="shared" ref="M12731:M12794" si="210">L12731-11000</f>
        <v>468</v>
      </c>
    </row>
    <row r="12732" spans="12:13">
      <c r="L12732">
        <v>11360</v>
      </c>
      <c r="M12732">
        <f t="shared" si="210"/>
        <v>360</v>
      </c>
    </row>
    <row r="12733" spans="12:13">
      <c r="L12733">
        <v>11444</v>
      </c>
      <c r="M12733">
        <f t="shared" si="210"/>
        <v>444</v>
      </c>
    </row>
    <row r="12734" spans="12:13">
      <c r="L12734">
        <v>11420</v>
      </c>
      <c r="M12734">
        <f t="shared" si="210"/>
        <v>420</v>
      </c>
    </row>
    <row r="12735" spans="12:13">
      <c r="L12735">
        <v>11456</v>
      </c>
      <c r="M12735">
        <f t="shared" si="210"/>
        <v>456</v>
      </c>
    </row>
    <row r="12736" spans="12:13">
      <c r="L12736">
        <v>11392</v>
      </c>
      <c r="M12736">
        <f t="shared" si="210"/>
        <v>392</v>
      </c>
    </row>
    <row r="12737" spans="12:13">
      <c r="L12737">
        <v>11448</v>
      </c>
      <c r="M12737">
        <f t="shared" si="210"/>
        <v>448</v>
      </c>
    </row>
    <row r="12738" spans="12:13">
      <c r="L12738">
        <v>11404</v>
      </c>
      <c r="M12738">
        <f t="shared" si="210"/>
        <v>404</v>
      </c>
    </row>
    <row r="12739" spans="12:13">
      <c r="L12739">
        <v>11452</v>
      </c>
      <c r="M12739">
        <f t="shared" si="210"/>
        <v>452</v>
      </c>
    </row>
    <row r="12740" spans="12:13">
      <c r="L12740">
        <v>11436</v>
      </c>
      <c r="M12740">
        <f t="shared" si="210"/>
        <v>436</v>
      </c>
    </row>
    <row r="12741" spans="12:13">
      <c r="L12741">
        <v>11476</v>
      </c>
      <c r="M12741">
        <f t="shared" si="210"/>
        <v>476</v>
      </c>
    </row>
    <row r="12742" spans="12:13">
      <c r="L12742">
        <v>11428</v>
      </c>
      <c r="M12742">
        <f t="shared" si="210"/>
        <v>428</v>
      </c>
    </row>
    <row r="12743" spans="12:13">
      <c r="L12743">
        <v>11464</v>
      </c>
      <c r="M12743">
        <f t="shared" si="210"/>
        <v>464</v>
      </c>
    </row>
    <row r="12744" spans="12:13">
      <c r="L12744">
        <v>11408</v>
      </c>
      <c r="M12744">
        <f t="shared" si="210"/>
        <v>408</v>
      </c>
    </row>
    <row r="12745" spans="12:13">
      <c r="L12745">
        <v>11444</v>
      </c>
      <c r="M12745">
        <f t="shared" si="210"/>
        <v>444</v>
      </c>
    </row>
    <row r="12746" spans="12:13">
      <c r="L12746">
        <v>11396</v>
      </c>
      <c r="M12746">
        <f t="shared" si="210"/>
        <v>396</v>
      </c>
    </row>
    <row r="12747" spans="12:13">
      <c r="L12747">
        <v>11460</v>
      </c>
      <c r="M12747">
        <f t="shared" si="210"/>
        <v>460</v>
      </c>
    </row>
    <row r="12748" spans="12:13">
      <c r="L12748">
        <v>11404</v>
      </c>
      <c r="M12748">
        <f t="shared" si="210"/>
        <v>404</v>
      </c>
    </row>
    <row r="12749" spans="12:13">
      <c r="L12749">
        <v>11480</v>
      </c>
      <c r="M12749">
        <f t="shared" si="210"/>
        <v>480</v>
      </c>
    </row>
    <row r="12750" spans="12:13">
      <c r="L12750">
        <v>11416</v>
      </c>
      <c r="M12750">
        <f t="shared" si="210"/>
        <v>416</v>
      </c>
    </row>
    <row r="12751" spans="12:13">
      <c r="L12751">
        <v>11452</v>
      </c>
      <c r="M12751">
        <f t="shared" si="210"/>
        <v>452</v>
      </c>
    </row>
    <row r="12752" spans="12:13">
      <c r="L12752">
        <v>11396</v>
      </c>
      <c r="M12752">
        <f t="shared" si="210"/>
        <v>396</v>
      </c>
    </row>
    <row r="12753" spans="12:13">
      <c r="L12753">
        <v>11444</v>
      </c>
      <c r="M12753">
        <f t="shared" si="210"/>
        <v>444</v>
      </c>
    </row>
    <row r="12754" spans="12:13">
      <c r="L12754">
        <v>11392</v>
      </c>
      <c r="M12754">
        <f t="shared" si="210"/>
        <v>392</v>
      </c>
    </row>
    <row r="12755" spans="12:13">
      <c r="L12755">
        <v>11456</v>
      </c>
      <c r="M12755">
        <f t="shared" si="210"/>
        <v>456</v>
      </c>
    </row>
    <row r="12756" spans="12:13">
      <c r="L12756">
        <v>11388</v>
      </c>
      <c r="M12756">
        <f t="shared" si="210"/>
        <v>388</v>
      </c>
    </row>
    <row r="12757" spans="12:13">
      <c r="L12757">
        <v>11408</v>
      </c>
      <c r="M12757">
        <f t="shared" si="210"/>
        <v>408</v>
      </c>
    </row>
    <row r="12758" spans="12:13">
      <c r="L12758">
        <v>11400</v>
      </c>
      <c r="M12758">
        <f t="shared" si="210"/>
        <v>400</v>
      </c>
    </row>
    <row r="12759" spans="12:13">
      <c r="L12759">
        <v>11464</v>
      </c>
      <c r="M12759">
        <f t="shared" si="210"/>
        <v>464</v>
      </c>
    </row>
    <row r="12760" spans="12:13">
      <c r="L12760">
        <v>11356</v>
      </c>
      <c r="M12760">
        <f t="shared" si="210"/>
        <v>356</v>
      </c>
    </row>
    <row r="12761" spans="12:13">
      <c r="L12761">
        <v>11444</v>
      </c>
      <c r="M12761">
        <f t="shared" si="210"/>
        <v>444</v>
      </c>
    </row>
    <row r="12762" spans="12:13">
      <c r="L12762">
        <v>11380</v>
      </c>
      <c r="M12762">
        <f t="shared" si="210"/>
        <v>380</v>
      </c>
    </row>
    <row r="12763" spans="12:13">
      <c r="L12763">
        <v>11448</v>
      </c>
      <c r="M12763">
        <f t="shared" si="210"/>
        <v>448</v>
      </c>
    </row>
    <row r="12764" spans="12:13">
      <c r="L12764">
        <v>11368</v>
      </c>
      <c r="M12764">
        <f t="shared" si="210"/>
        <v>368</v>
      </c>
    </row>
    <row r="12765" spans="12:13">
      <c r="L12765">
        <v>11432</v>
      </c>
      <c r="M12765">
        <f t="shared" si="210"/>
        <v>432</v>
      </c>
    </row>
    <row r="12766" spans="12:13">
      <c r="L12766">
        <v>11380</v>
      </c>
      <c r="M12766">
        <f t="shared" si="210"/>
        <v>380</v>
      </c>
    </row>
    <row r="12767" spans="12:13">
      <c r="L12767">
        <v>11452</v>
      </c>
      <c r="M12767">
        <f t="shared" si="210"/>
        <v>452</v>
      </c>
    </row>
    <row r="12768" spans="12:13">
      <c r="L12768">
        <v>11380</v>
      </c>
      <c r="M12768">
        <f t="shared" si="210"/>
        <v>380</v>
      </c>
    </row>
    <row r="12769" spans="12:13">
      <c r="L12769">
        <v>11448</v>
      </c>
      <c r="M12769">
        <f t="shared" si="210"/>
        <v>448</v>
      </c>
    </row>
    <row r="12770" spans="12:13">
      <c r="L12770">
        <v>11380</v>
      </c>
      <c r="M12770">
        <f t="shared" si="210"/>
        <v>380</v>
      </c>
    </row>
    <row r="12771" spans="12:13">
      <c r="L12771">
        <v>11448</v>
      </c>
      <c r="M12771">
        <f t="shared" si="210"/>
        <v>448</v>
      </c>
    </row>
    <row r="12772" spans="12:13">
      <c r="L12772">
        <v>11376</v>
      </c>
      <c r="M12772">
        <f t="shared" si="210"/>
        <v>376</v>
      </c>
    </row>
    <row r="12773" spans="12:13">
      <c r="L12773">
        <v>11464</v>
      </c>
      <c r="M12773">
        <f t="shared" si="210"/>
        <v>464</v>
      </c>
    </row>
    <row r="12774" spans="12:13">
      <c r="L12774">
        <v>11408</v>
      </c>
      <c r="M12774">
        <f t="shared" si="210"/>
        <v>408</v>
      </c>
    </row>
    <row r="12775" spans="12:13">
      <c r="L12775">
        <v>11440</v>
      </c>
      <c r="M12775">
        <f t="shared" si="210"/>
        <v>440</v>
      </c>
    </row>
    <row r="12776" spans="12:13">
      <c r="L12776">
        <v>11360</v>
      </c>
      <c r="M12776">
        <f t="shared" si="210"/>
        <v>360</v>
      </c>
    </row>
    <row r="12777" spans="12:13">
      <c r="L12777">
        <v>11424</v>
      </c>
      <c r="M12777">
        <f t="shared" si="210"/>
        <v>424</v>
      </c>
    </row>
    <row r="12778" spans="12:13">
      <c r="L12778">
        <v>11400</v>
      </c>
      <c r="M12778">
        <f t="shared" si="210"/>
        <v>400</v>
      </c>
    </row>
    <row r="12779" spans="12:13">
      <c r="L12779">
        <v>11440</v>
      </c>
      <c r="M12779">
        <f t="shared" si="210"/>
        <v>440</v>
      </c>
    </row>
    <row r="12780" spans="12:13">
      <c r="L12780">
        <v>11348</v>
      </c>
      <c r="M12780">
        <f t="shared" si="210"/>
        <v>348</v>
      </c>
    </row>
    <row r="12781" spans="12:13">
      <c r="L12781">
        <v>11424</v>
      </c>
      <c r="M12781">
        <f t="shared" si="210"/>
        <v>424</v>
      </c>
    </row>
    <row r="12782" spans="12:13">
      <c r="L12782">
        <v>11392</v>
      </c>
      <c r="M12782">
        <f t="shared" si="210"/>
        <v>392</v>
      </c>
    </row>
    <row r="12783" spans="12:13">
      <c r="L12783">
        <v>11416</v>
      </c>
      <c r="M12783">
        <f t="shared" si="210"/>
        <v>416</v>
      </c>
    </row>
    <row r="12784" spans="12:13">
      <c r="L12784">
        <v>11388</v>
      </c>
      <c r="M12784">
        <f t="shared" si="210"/>
        <v>388</v>
      </c>
    </row>
    <row r="12785" spans="12:13">
      <c r="L12785">
        <v>11424</v>
      </c>
      <c r="M12785">
        <f t="shared" si="210"/>
        <v>424</v>
      </c>
    </row>
    <row r="12786" spans="12:13">
      <c r="L12786">
        <v>11400</v>
      </c>
      <c r="M12786">
        <f t="shared" si="210"/>
        <v>400</v>
      </c>
    </row>
    <row r="12787" spans="12:13">
      <c r="L12787">
        <v>11460</v>
      </c>
      <c r="M12787">
        <f t="shared" si="210"/>
        <v>460</v>
      </c>
    </row>
    <row r="12788" spans="12:13">
      <c r="L12788">
        <v>11400</v>
      </c>
      <c r="M12788">
        <f t="shared" si="210"/>
        <v>400</v>
      </c>
    </row>
    <row r="12789" spans="12:13">
      <c r="L12789">
        <v>11432</v>
      </c>
      <c r="M12789">
        <f t="shared" si="210"/>
        <v>432</v>
      </c>
    </row>
    <row r="12790" spans="12:13">
      <c r="L12790">
        <v>11376</v>
      </c>
      <c r="M12790">
        <f t="shared" si="210"/>
        <v>376</v>
      </c>
    </row>
    <row r="12791" spans="12:13">
      <c r="L12791">
        <v>11408</v>
      </c>
      <c r="M12791">
        <f t="shared" si="210"/>
        <v>408</v>
      </c>
    </row>
    <row r="12792" spans="12:13">
      <c r="L12792">
        <v>11368</v>
      </c>
      <c r="M12792">
        <f t="shared" si="210"/>
        <v>368</v>
      </c>
    </row>
    <row r="12793" spans="12:13">
      <c r="L12793">
        <v>11464</v>
      </c>
      <c r="M12793">
        <f t="shared" si="210"/>
        <v>464</v>
      </c>
    </row>
    <row r="12794" spans="12:13">
      <c r="L12794">
        <v>11368</v>
      </c>
      <c r="M12794">
        <f t="shared" si="210"/>
        <v>368</v>
      </c>
    </row>
    <row r="12795" spans="12:13">
      <c r="L12795">
        <v>11448</v>
      </c>
      <c r="M12795">
        <f t="shared" ref="M12795:M12858" si="211">L12795-11000</f>
        <v>448</v>
      </c>
    </row>
    <row r="12796" spans="12:13">
      <c r="L12796">
        <v>11396</v>
      </c>
      <c r="M12796">
        <f t="shared" si="211"/>
        <v>396</v>
      </c>
    </row>
    <row r="12797" spans="12:13">
      <c r="L12797">
        <v>11488</v>
      </c>
      <c r="M12797">
        <f t="shared" si="211"/>
        <v>488</v>
      </c>
    </row>
    <row r="12798" spans="12:13">
      <c r="L12798">
        <v>11372</v>
      </c>
      <c r="M12798">
        <f t="shared" si="211"/>
        <v>372</v>
      </c>
    </row>
    <row r="12799" spans="12:13">
      <c r="L12799">
        <v>11444</v>
      </c>
      <c r="M12799">
        <f t="shared" si="211"/>
        <v>444</v>
      </c>
    </row>
    <row r="12800" spans="12:13">
      <c r="L12800">
        <v>11376</v>
      </c>
      <c r="M12800">
        <f t="shared" si="211"/>
        <v>376</v>
      </c>
    </row>
    <row r="12801" spans="12:13">
      <c r="L12801">
        <v>11448</v>
      </c>
      <c r="M12801">
        <f t="shared" si="211"/>
        <v>448</v>
      </c>
    </row>
    <row r="12802" spans="12:13">
      <c r="L12802">
        <v>11380</v>
      </c>
      <c r="M12802">
        <f t="shared" si="211"/>
        <v>380</v>
      </c>
    </row>
    <row r="12803" spans="12:13">
      <c r="L12803">
        <v>11464</v>
      </c>
      <c r="M12803">
        <f t="shared" si="211"/>
        <v>464</v>
      </c>
    </row>
    <row r="12804" spans="12:13">
      <c r="L12804">
        <v>11340</v>
      </c>
      <c r="M12804">
        <f t="shared" si="211"/>
        <v>340</v>
      </c>
    </row>
    <row r="12805" spans="12:13">
      <c r="L12805">
        <v>11452</v>
      </c>
      <c r="M12805">
        <f t="shared" si="211"/>
        <v>452</v>
      </c>
    </row>
    <row r="12806" spans="12:13">
      <c r="L12806">
        <v>11360</v>
      </c>
      <c r="M12806">
        <f t="shared" si="211"/>
        <v>360</v>
      </c>
    </row>
    <row r="12807" spans="12:13">
      <c r="L12807">
        <v>11432</v>
      </c>
      <c r="M12807">
        <f t="shared" si="211"/>
        <v>432</v>
      </c>
    </row>
    <row r="12808" spans="12:13">
      <c r="L12808">
        <v>11380</v>
      </c>
      <c r="M12808">
        <f t="shared" si="211"/>
        <v>380</v>
      </c>
    </row>
    <row r="12809" spans="12:13">
      <c r="L12809">
        <v>11444</v>
      </c>
      <c r="M12809">
        <f t="shared" si="211"/>
        <v>444</v>
      </c>
    </row>
    <row r="12810" spans="12:13">
      <c r="L12810">
        <v>11420</v>
      </c>
      <c r="M12810">
        <f t="shared" si="211"/>
        <v>420</v>
      </c>
    </row>
    <row r="12811" spans="12:13">
      <c r="L12811">
        <v>11468</v>
      </c>
      <c r="M12811">
        <f t="shared" si="211"/>
        <v>468</v>
      </c>
    </row>
    <row r="12812" spans="12:13">
      <c r="L12812">
        <v>11360</v>
      </c>
      <c r="M12812">
        <f t="shared" si="211"/>
        <v>360</v>
      </c>
    </row>
    <row r="12813" spans="12:13">
      <c r="L12813">
        <v>11440</v>
      </c>
      <c r="M12813">
        <f t="shared" si="211"/>
        <v>440</v>
      </c>
    </row>
    <row r="12814" spans="12:13">
      <c r="L12814">
        <v>11376</v>
      </c>
      <c r="M12814">
        <f t="shared" si="211"/>
        <v>376</v>
      </c>
    </row>
    <row r="12815" spans="12:13">
      <c r="L12815">
        <v>11416</v>
      </c>
      <c r="M12815">
        <f t="shared" si="211"/>
        <v>416</v>
      </c>
    </row>
    <row r="12816" spans="12:13">
      <c r="L12816">
        <v>11372</v>
      </c>
      <c r="M12816">
        <f t="shared" si="211"/>
        <v>372</v>
      </c>
    </row>
    <row r="12817" spans="12:13">
      <c r="L12817">
        <v>11468</v>
      </c>
      <c r="M12817">
        <f t="shared" si="211"/>
        <v>468</v>
      </c>
    </row>
    <row r="12818" spans="12:13">
      <c r="L12818">
        <v>11376</v>
      </c>
      <c r="M12818">
        <f t="shared" si="211"/>
        <v>376</v>
      </c>
    </row>
    <row r="12819" spans="12:13">
      <c r="L12819">
        <v>11432</v>
      </c>
      <c r="M12819">
        <f t="shared" si="211"/>
        <v>432</v>
      </c>
    </row>
    <row r="12820" spans="12:13">
      <c r="L12820">
        <v>11408</v>
      </c>
      <c r="M12820">
        <f t="shared" si="211"/>
        <v>408</v>
      </c>
    </row>
    <row r="12821" spans="12:13">
      <c r="L12821">
        <v>11440</v>
      </c>
      <c r="M12821">
        <f t="shared" si="211"/>
        <v>440</v>
      </c>
    </row>
    <row r="12822" spans="12:13">
      <c r="L12822">
        <v>11388</v>
      </c>
      <c r="M12822">
        <f t="shared" si="211"/>
        <v>388</v>
      </c>
    </row>
    <row r="12823" spans="12:13">
      <c r="L12823">
        <v>11420</v>
      </c>
      <c r="M12823">
        <f t="shared" si="211"/>
        <v>420</v>
      </c>
    </row>
    <row r="12824" spans="12:13">
      <c r="L12824">
        <v>11356</v>
      </c>
      <c r="M12824">
        <f t="shared" si="211"/>
        <v>356</v>
      </c>
    </row>
    <row r="12825" spans="12:13">
      <c r="L12825">
        <v>11468</v>
      </c>
      <c r="M12825">
        <f t="shared" si="211"/>
        <v>468</v>
      </c>
    </row>
    <row r="12826" spans="12:13">
      <c r="L12826">
        <v>11388</v>
      </c>
      <c r="M12826">
        <f t="shared" si="211"/>
        <v>388</v>
      </c>
    </row>
    <row r="12827" spans="12:13">
      <c r="L12827">
        <v>11468</v>
      </c>
      <c r="M12827">
        <f t="shared" si="211"/>
        <v>468</v>
      </c>
    </row>
    <row r="12828" spans="12:13">
      <c r="L12828">
        <v>11396</v>
      </c>
      <c r="M12828">
        <f t="shared" si="211"/>
        <v>396</v>
      </c>
    </row>
    <row r="12829" spans="12:13">
      <c r="L12829">
        <v>11456</v>
      </c>
      <c r="M12829">
        <f t="shared" si="211"/>
        <v>456</v>
      </c>
    </row>
    <row r="12830" spans="12:13">
      <c r="L12830">
        <v>11400</v>
      </c>
      <c r="M12830">
        <f t="shared" si="211"/>
        <v>400</v>
      </c>
    </row>
    <row r="12831" spans="12:13">
      <c r="L12831">
        <v>11468</v>
      </c>
      <c r="M12831">
        <f t="shared" si="211"/>
        <v>468</v>
      </c>
    </row>
    <row r="12832" spans="12:13">
      <c r="L12832">
        <v>11380</v>
      </c>
      <c r="M12832">
        <f t="shared" si="211"/>
        <v>380</v>
      </c>
    </row>
    <row r="12833" spans="12:13">
      <c r="L12833">
        <v>11440</v>
      </c>
      <c r="M12833">
        <f t="shared" si="211"/>
        <v>440</v>
      </c>
    </row>
    <row r="12834" spans="12:13">
      <c r="L12834">
        <v>11400</v>
      </c>
      <c r="M12834">
        <f t="shared" si="211"/>
        <v>400</v>
      </c>
    </row>
    <row r="12835" spans="12:13">
      <c r="L12835">
        <v>11424</v>
      </c>
      <c r="M12835">
        <f t="shared" si="211"/>
        <v>424</v>
      </c>
    </row>
    <row r="12836" spans="12:13">
      <c r="L12836">
        <v>11388</v>
      </c>
      <c r="M12836">
        <f t="shared" si="211"/>
        <v>388</v>
      </c>
    </row>
    <row r="12837" spans="12:13">
      <c r="L12837">
        <v>11424</v>
      </c>
      <c r="M12837">
        <f t="shared" si="211"/>
        <v>424</v>
      </c>
    </row>
    <row r="12838" spans="12:13">
      <c r="L12838">
        <v>11392</v>
      </c>
      <c r="M12838">
        <f t="shared" si="211"/>
        <v>392</v>
      </c>
    </row>
    <row r="12839" spans="12:13">
      <c r="L12839">
        <v>11412</v>
      </c>
      <c r="M12839">
        <f t="shared" si="211"/>
        <v>412</v>
      </c>
    </row>
    <row r="12840" spans="12:13">
      <c r="L12840">
        <v>11392</v>
      </c>
      <c r="M12840">
        <f t="shared" si="211"/>
        <v>392</v>
      </c>
    </row>
    <row r="12841" spans="12:13">
      <c r="L12841">
        <v>11452</v>
      </c>
      <c r="M12841">
        <f t="shared" si="211"/>
        <v>452</v>
      </c>
    </row>
    <row r="12842" spans="12:13">
      <c r="L12842">
        <v>11380</v>
      </c>
      <c r="M12842">
        <f t="shared" si="211"/>
        <v>380</v>
      </c>
    </row>
    <row r="12843" spans="12:13">
      <c r="L12843">
        <v>11412</v>
      </c>
      <c r="M12843">
        <f t="shared" si="211"/>
        <v>412</v>
      </c>
    </row>
    <row r="12844" spans="12:13">
      <c r="L12844">
        <v>11368</v>
      </c>
      <c r="M12844">
        <f t="shared" si="211"/>
        <v>368</v>
      </c>
    </row>
    <row r="12845" spans="12:13">
      <c r="L12845">
        <v>11424</v>
      </c>
      <c r="M12845">
        <f t="shared" si="211"/>
        <v>424</v>
      </c>
    </row>
    <row r="12846" spans="12:13">
      <c r="L12846">
        <v>11400</v>
      </c>
      <c r="M12846">
        <f t="shared" si="211"/>
        <v>400</v>
      </c>
    </row>
    <row r="12847" spans="12:13">
      <c r="L12847">
        <v>11424</v>
      </c>
      <c r="M12847">
        <f t="shared" si="211"/>
        <v>424</v>
      </c>
    </row>
    <row r="12848" spans="12:13">
      <c r="L12848">
        <v>11348</v>
      </c>
      <c r="M12848">
        <f t="shared" si="211"/>
        <v>348</v>
      </c>
    </row>
    <row r="12849" spans="12:13">
      <c r="L12849">
        <v>11456</v>
      </c>
      <c r="M12849">
        <f t="shared" si="211"/>
        <v>456</v>
      </c>
    </row>
    <row r="12850" spans="12:13">
      <c r="L12850">
        <v>11356</v>
      </c>
      <c r="M12850">
        <f t="shared" si="211"/>
        <v>356</v>
      </c>
    </row>
    <row r="12851" spans="12:13">
      <c r="L12851">
        <v>11412</v>
      </c>
      <c r="M12851">
        <f t="shared" si="211"/>
        <v>412</v>
      </c>
    </row>
    <row r="12852" spans="12:13">
      <c r="L12852">
        <v>11372</v>
      </c>
      <c r="M12852">
        <f t="shared" si="211"/>
        <v>372</v>
      </c>
    </row>
    <row r="12853" spans="12:13">
      <c r="L12853">
        <v>11444</v>
      </c>
      <c r="M12853">
        <f t="shared" si="211"/>
        <v>444</v>
      </c>
    </row>
    <row r="12854" spans="12:13">
      <c r="L12854">
        <v>11364</v>
      </c>
      <c r="M12854">
        <f t="shared" si="211"/>
        <v>364</v>
      </c>
    </row>
    <row r="12855" spans="12:13">
      <c r="L12855">
        <v>11432</v>
      </c>
      <c r="M12855">
        <f t="shared" si="211"/>
        <v>432</v>
      </c>
    </row>
    <row r="12856" spans="12:13">
      <c r="L12856">
        <v>11344</v>
      </c>
      <c r="M12856">
        <f t="shared" si="211"/>
        <v>344</v>
      </c>
    </row>
    <row r="12857" spans="12:13">
      <c r="L12857">
        <v>11440</v>
      </c>
      <c r="M12857">
        <f t="shared" si="211"/>
        <v>440</v>
      </c>
    </row>
    <row r="12858" spans="12:13">
      <c r="L12858">
        <v>11364</v>
      </c>
      <c r="M12858">
        <f t="shared" si="211"/>
        <v>364</v>
      </c>
    </row>
    <row r="12859" spans="12:13">
      <c r="L12859">
        <v>11472</v>
      </c>
      <c r="M12859">
        <f t="shared" ref="M12859:M12922" si="212">L12859-11000</f>
        <v>472</v>
      </c>
    </row>
    <row r="12860" spans="12:13">
      <c r="L12860">
        <v>11360</v>
      </c>
      <c r="M12860">
        <f t="shared" si="212"/>
        <v>360</v>
      </c>
    </row>
    <row r="12861" spans="12:13">
      <c r="L12861">
        <v>11396</v>
      </c>
      <c r="M12861">
        <f t="shared" si="212"/>
        <v>396</v>
      </c>
    </row>
    <row r="12862" spans="12:13">
      <c r="L12862">
        <v>11364</v>
      </c>
      <c r="M12862">
        <f t="shared" si="212"/>
        <v>364</v>
      </c>
    </row>
    <row r="12863" spans="12:13">
      <c r="L12863">
        <v>11428</v>
      </c>
      <c r="M12863">
        <f t="shared" si="212"/>
        <v>428</v>
      </c>
    </row>
    <row r="12864" spans="12:13">
      <c r="L12864">
        <v>11380</v>
      </c>
      <c r="M12864">
        <f t="shared" si="212"/>
        <v>380</v>
      </c>
    </row>
    <row r="12865" spans="12:13">
      <c r="L12865">
        <v>11424</v>
      </c>
      <c r="M12865">
        <f t="shared" si="212"/>
        <v>424</v>
      </c>
    </row>
    <row r="12866" spans="12:13">
      <c r="L12866">
        <v>11356</v>
      </c>
      <c r="M12866">
        <f t="shared" si="212"/>
        <v>356</v>
      </c>
    </row>
    <row r="12867" spans="12:13">
      <c r="L12867">
        <v>11416</v>
      </c>
      <c r="M12867">
        <f t="shared" si="212"/>
        <v>416</v>
      </c>
    </row>
    <row r="12868" spans="12:13">
      <c r="L12868">
        <v>11368</v>
      </c>
      <c r="M12868">
        <f t="shared" si="212"/>
        <v>368</v>
      </c>
    </row>
    <row r="12869" spans="12:13">
      <c r="L12869">
        <v>11440</v>
      </c>
      <c r="M12869">
        <f t="shared" si="212"/>
        <v>440</v>
      </c>
    </row>
    <row r="12870" spans="12:13">
      <c r="L12870">
        <v>11344</v>
      </c>
      <c r="M12870">
        <f t="shared" si="212"/>
        <v>344</v>
      </c>
    </row>
    <row r="12871" spans="12:13">
      <c r="L12871">
        <v>11428</v>
      </c>
      <c r="M12871">
        <f t="shared" si="212"/>
        <v>428</v>
      </c>
    </row>
    <row r="12872" spans="12:13">
      <c r="L12872">
        <v>11376</v>
      </c>
      <c r="M12872">
        <f t="shared" si="212"/>
        <v>376</v>
      </c>
    </row>
    <row r="12873" spans="12:13">
      <c r="L12873">
        <v>11444</v>
      </c>
      <c r="M12873">
        <f t="shared" si="212"/>
        <v>444</v>
      </c>
    </row>
    <row r="12874" spans="12:13">
      <c r="L12874">
        <v>11400</v>
      </c>
      <c r="M12874">
        <f t="shared" si="212"/>
        <v>400</v>
      </c>
    </row>
    <row r="12875" spans="12:13">
      <c r="L12875">
        <v>11424</v>
      </c>
      <c r="M12875">
        <f t="shared" si="212"/>
        <v>424</v>
      </c>
    </row>
    <row r="12876" spans="12:13">
      <c r="L12876">
        <v>11392</v>
      </c>
      <c r="M12876">
        <f t="shared" si="212"/>
        <v>392</v>
      </c>
    </row>
    <row r="12877" spans="12:13">
      <c r="L12877">
        <v>11436</v>
      </c>
      <c r="M12877">
        <f t="shared" si="212"/>
        <v>436</v>
      </c>
    </row>
    <row r="12878" spans="12:13">
      <c r="L12878">
        <v>11352</v>
      </c>
      <c r="M12878">
        <f t="shared" si="212"/>
        <v>352</v>
      </c>
    </row>
    <row r="12879" spans="12:13">
      <c r="L12879">
        <v>11432</v>
      </c>
      <c r="M12879">
        <f t="shared" si="212"/>
        <v>432</v>
      </c>
    </row>
    <row r="12880" spans="12:13">
      <c r="L12880">
        <v>11416</v>
      </c>
      <c r="M12880">
        <f t="shared" si="212"/>
        <v>416</v>
      </c>
    </row>
    <row r="12881" spans="12:13">
      <c r="L12881">
        <v>11424</v>
      </c>
      <c r="M12881">
        <f t="shared" si="212"/>
        <v>424</v>
      </c>
    </row>
    <row r="12882" spans="12:13">
      <c r="L12882">
        <v>11388</v>
      </c>
      <c r="M12882">
        <f t="shared" si="212"/>
        <v>388</v>
      </c>
    </row>
    <row r="12883" spans="12:13">
      <c r="L12883">
        <v>11448</v>
      </c>
      <c r="M12883">
        <f t="shared" si="212"/>
        <v>448</v>
      </c>
    </row>
    <row r="12884" spans="12:13">
      <c r="L12884">
        <v>11424</v>
      </c>
      <c r="M12884">
        <f t="shared" si="212"/>
        <v>424</v>
      </c>
    </row>
    <row r="12885" spans="12:13">
      <c r="L12885">
        <v>11436</v>
      </c>
      <c r="M12885">
        <f t="shared" si="212"/>
        <v>436</v>
      </c>
    </row>
    <row r="12886" spans="12:13">
      <c r="L12886">
        <v>11364</v>
      </c>
      <c r="M12886">
        <f t="shared" si="212"/>
        <v>364</v>
      </c>
    </row>
    <row r="12887" spans="12:13">
      <c r="L12887">
        <v>11464</v>
      </c>
      <c r="M12887">
        <f t="shared" si="212"/>
        <v>464</v>
      </c>
    </row>
    <row r="12888" spans="12:13">
      <c r="L12888">
        <v>11376</v>
      </c>
      <c r="M12888">
        <f t="shared" si="212"/>
        <v>376</v>
      </c>
    </row>
    <row r="12889" spans="12:13">
      <c r="L12889">
        <v>11432</v>
      </c>
      <c r="M12889">
        <f t="shared" si="212"/>
        <v>432</v>
      </c>
    </row>
    <row r="12890" spans="12:13">
      <c r="L12890">
        <v>11336</v>
      </c>
      <c r="M12890">
        <f t="shared" si="212"/>
        <v>336</v>
      </c>
    </row>
    <row r="12891" spans="12:13">
      <c r="L12891">
        <v>11380</v>
      </c>
      <c r="M12891">
        <f t="shared" si="212"/>
        <v>380</v>
      </c>
    </row>
    <row r="12892" spans="12:13">
      <c r="L12892">
        <v>11392</v>
      </c>
      <c r="M12892">
        <f t="shared" si="212"/>
        <v>392</v>
      </c>
    </row>
    <row r="12893" spans="12:13">
      <c r="L12893">
        <v>11432</v>
      </c>
      <c r="M12893">
        <f t="shared" si="212"/>
        <v>432</v>
      </c>
    </row>
    <row r="12894" spans="12:13">
      <c r="L12894">
        <v>11356</v>
      </c>
      <c r="M12894">
        <f t="shared" si="212"/>
        <v>356</v>
      </c>
    </row>
    <row r="12895" spans="12:13">
      <c r="L12895">
        <v>11452</v>
      </c>
      <c r="M12895">
        <f t="shared" si="212"/>
        <v>452</v>
      </c>
    </row>
    <row r="12896" spans="12:13">
      <c r="L12896">
        <v>11380</v>
      </c>
      <c r="M12896">
        <f t="shared" si="212"/>
        <v>380</v>
      </c>
    </row>
    <row r="12897" spans="12:13">
      <c r="L12897">
        <v>11448</v>
      </c>
      <c r="M12897">
        <f t="shared" si="212"/>
        <v>448</v>
      </c>
    </row>
    <row r="12898" spans="12:13">
      <c r="L12898">
        <v>11384</v>
      </c>
      <c r="M12898">
        <f t="shared" si="212"/>
        <v>384</v>
      </c>
    </row>
    <row r="12899" spans="12:13">
      <c r="L12899">
        <v>11436</v>
      </c>
      <c r="M12899">
        <f t="shared" si="212"/>
        <v>436</v>
      </c>
    </row>
    <row r="12900" spans="12:13">
      <c r="L12900">
        <v>11364</v>
      </c>
      <c r="M12900">
        <f t="shared" si="212"/>
        <v>364</v>
      </c>
    </row>
    <row r="12901" spans="12:13">
      <c r="L12901">
        <v>11452</v>
      </c>
      <c r="M12901">
        <f t="shared" si="212"/>
        <v>452</v>
      </c>
    </row>
    <row r="12902" spans="12:13">
      <c r="L12902">
        <v>11360</v>
      </c>
      <c r="M12902">
        <f t="shared" si="212"/>
        <v>360</v>
      </c>
    </row>
    <row r="12903" spans="12:13">
      <c r="L12903">
        <v>11424</v>
      </c>
      <c r="M12903">
        <f t="shared" si="212"/>
        <v>424</v>
      </c>
    </row>
    <row r="12904" spans="12:13">
      <c r="L12904">
        <v>11360</v>
      </c>
      <c r="M12904">
        <f t="shared" si="212"/>
        <v>360</v>
      </c>
    </row>
    <row r="12905" spans="12:13">
      <c r="L12905">
        <v>11420</v>
      </c>
      <c r="M12905">
        <f t="shared" si="212"/>
        <v>420</v>
      </c>
    </row>
    <row r="12906" spans="12:13">
      <c r="L12906">
        <v>11364</v>
      </c>
      <c r="M12906">
        <f t="shared" si="212"/>
        <v>364</v>
      </c>
    </row>
    <row r="12907" spans="12:13">
      <c r="L12907">
        <v>11480</v>
      </c>
      <c r="M12907">
        <f t="shared" si="212"/>
        <v>480</v>
      </c>
    </row>
    <row r="12908" spans="12:13">
      <c r="L12908">
        <v>11380</v>
      </c>
      <c r="M12908">
        <f t="shared" si="212"/>
        <v>380</v>
      </c>
    </row>
    <row r="12909" spans="12:13">
      <c r="L12909">
        <v>11452</v>
      </c>
      <c r="M12909">
        <f t="shared" si="212"/>
        <v>452</v>
      </c>
    </row>
    <row r="12910" spans="12:13">
      <c r="L12910">
        <v>11344</v>
      </c>
      <c r="M12910">
        <f t="shared" si="212"/>
        <v>344</v>
      </c>
    </row>
    <row r="12911" spans="12:13">
      <c r="L12911">
        <v>11460</v>
      </c>
      <c r="M12911">
        <f t="shared" si="212"/>
        <v>460</v>
      </c>
    </row>
    <row r="12912" spans="12:13">
      <c r="L12912">
        <v>11344</v>
      </c>
      <c r="M12912">
        <f t="shared" si="212"/>
        <v>344</v>
      </c>
    </row>
    <row r="12913" spans="12:13">
      <c r="L12913">
        <v>11408</v>
      </c>
      <c r="M12913">
        <f t="shared" si="212"/>
        <v>408</v>
      </c>
    </row>
    <row r="12914" spans="12:13">
      <c r="L12914">
        <v>11384</v>
      </c>
      <c r="M12914">
        <f t="shared" si="212"/>
        <v>384</v>
      </c>
    </row>
    <row r="12915" spans="12:13">
      <c r="L12915">
        <v>11440</v>
      </c>
      <c r="M12915">
        <f t="shared" si="212"/>
        <v>440</v>
      </c>
    </row>
    <row r="12916" spans="12:13">
      <c r="L12916">
        <v>11392</v>
      </c>
      <c r="M12916">
        <f t="shared" si="212"/>
        <v>392</v>
      </c>
    </row>
    <row r="12917" spans="12:13">
      <c r="L12917">
        <v>11400</v>
      </c>
      <c r="M12917">
        <f t="shared" si="212"/>
        <v>400</v>
      </c>
    </row>
    <row r="12918" spans="12:13">
      <c r="L12918">
        <v>11396</v>
      </c>
      <c r="M12918">
        <f t="shared" si="212"/>
        <v>396</v>
      </c>
    </row>
    <row r="12919" spans="12:13">
      <c r="L12919">
        <v>11392</v>
      </c>
      <c r="M12919">
        <f t="shared" si="212"/>
        <v>392</v>
      </c>
    </row>
    <row r="12920" spans="12:13">
      <c r="L12920">
        <v>11352</v>
      </c>
      <c r="M12920">
        <f t="shared" si="212"/>
        <v>352</v>
      </c>
    </row>
    <row r="12921" spans="12:13">
      <c r="L12921">
        <v>11384</v>
      </c>
      <c r="M12921">
        <f t="shared" si="212"/>
        <v>384</v>
      </c>
    </row>
    <row r="12922" spans="12:13">
      <c r="L12922">
        <v>11364</v>
      </c>
      <c r="M12922">
        <f t="shared" si="212"/>
        <v>364</v>
      </c>
    </row>
    <row r="12923" spans="12:13">
      <c r="L12923">
        <v>11416</v>
      </c>
      <c r="M12923">
        <f t="shared" ref="M12923:M12986" si="213">L12923-11000</f>
        <v>416</v>
      </c>
    </row>
    <row r="12924" spans="12:13">
      <c r="L12924">
        <v>11344</v>
      </c>
      <c r="M12924">
        <f t="shared" si="213"/>
        <v>344</v>
      </c>
    </row>
    <row r="12925" spans="12:13">
      <c r="L12925">
        <v>11408</v>
      </c>
      <c r="M12925">
        <f t="shared" si="213"/>
        <v>408</v>
      </c>
    </row>
    <row r="12926" spans="12:13">
      <c r="L12926">
        <v>11392</v>
      </c>
      <c r="M12926">
        <f t="shared" si="213"/>
        <v>392</v>
      </c>
    </row>
    <row r="12927" spans="12:13">
      <c r="L12927">
        <v>11428</v>
      </c>
      <c r="M12927">
        <f t="shared" si="213"/>
        <v>428</v>
      </c>
    </row>
    <row r="12928" spans="12:13">
      <c r="L12928">
        <v>11368</v>
      </c>
      <c r="M12928">
        <f t="shared" si="213"/>
        <v>368</v>
      </c>
    </row>
    <row r="12929" spans="12:13">
      <c r="L12929">
        <v>11440</v>
      </c>
      <c r="M12929">
        <f t="shared" si="213"/>
        <v>440</v>
      </c>
    </row>
    <row r="12930" spans="12:13">
      <c r="L12930">
        <v>11376</v>
      </c>
      <c r="M12930">
        <f t="shared" si="213"/>
        <v>376</v>
      </c>
    </row>
    <row r="12931" spans="12:13">
      <c r="L12931">
        <v>11396</v>
      </c>
      <c r="M12931">
        <f t="shared" si="213"/>
        <v>396</v>
      </c>
    </row>
    <row r="12932" spans="12:13">
      <c r="L12932">
        <v>11356</v>
      </c>
      <c r="M12932">
        <f t="shared" si="213"/>
        <v>356</v>
      </c>
    </row>
    <row r="12933" spans="12:13">
      <c r="L12933">
        <v>11420</v>
      </c>
      <c r="M12933">
        <f t="shared" si="213"/>
        <v>420</v>
      </c>
    </row>
    <row r="12934" spans="12:13">
      <c r="L12934">
        <v>11360</v>
      </c>
      <c r="M12934">
        <f t="shared" si="213"/>
        <v>360</v>
      </c>
    </row>
    <row r="12935" spans="12:13">
      <c r="L12935">
        <v>11424</v>
      </c>
      <c r="M12935">
        <f t="shared" si="213"/>
        <v>424</v>
      </c>
    </row>
    <row r="12936" spans="12:13">
      <c r="L12936">
        <v>11344</v>
      </c>
      <c r="M12936">
        <f t="shared" si="213"/>
        <v>344</v>
      </c>
    </row>
    <row r="12937" spans="12:13">
      <c r="L12937">
        <v>11420</v>
      </c>
      <c r="M12937">
        <f t="shared" si="213"/>
        <v>420</v>
      </c>
    </row>
    <row r="12938" spans="12:13">
      <c r="L12938">
        <v>11372</v>
      </c>
      <c r="M12938">
        <f t="shared" si="213"/>
        <v>372</v>
      </c>
    </row>
    <row r="12939" spans="12:13">
      <c r="L12939">
        <v>11420</v>
      </c>
      <c r="M12939">
        <f t="shared" si="213"/>
        <v>420</v>
      </c>
    </row>
    <row r="12940" spans="12:13">
      <c r="L12940">
        <v>11332</v>
      </c>
      <c r="M12940">
        <f t="shared" si="213"/>
        <v>332</v>
      </c>
    </row>
    <row r="12941" spans="12:13">
      <c r="L12941">
        <v>11436</v>
      </c>
      <c r="M12941">
        <f t="shared" si="213"/>
        <v>436</v>
      </c>
    </row>
    <row r="12942" spans="12:13">
      <c r="L12942">
        <v>11352</v>
      </c>
      <c r="M12942">
        <f t="shared" si="213"/>
        <v>352</v>
      </c>
    </row>
    <row r="12943" spans="12:13">
      <c r="L12943">
        <v>11460</v>
      </c>
      <c r="M12943">
        <f t="shared" si="213"/>
        <v>460</v>
      </c>
    </row>
    <row r="12944" spans="12:13">
      <c r="L12944">
        <v>11388</v>
      </c>
      <c r="M12944">
        <f t="shared" si="213"/>
        <v>388</v>
      </c>
    </row>
    <row r="12945" spans="12:13">
      <c r="L12945">
        <v>11444</v>
      </c>
      <c r="M12945">
        <f t="shared" si="213"/>
        <v>444</v>
      </c>
    </row>
    <row r="12946" spans="12:13">
      <c r="L12946">
        <v>11356</v>
      </c>
      <c r="M12946">
        <f t="shared" si="213"/>
        <v>356</v>
      </c>
    </row>
    <row r="12947" spans="12:13">
      <c r="L12947">
        <v>11412</v>
      </c>
      <c r="M12947">
        <f t="shared" si="213"/>
        <v>412</v>
      </c>
    </row>
    <row r="12948" spans="12:13">
      <c r="L12948">
        <v>11388</v>
      </c>
      <c r="M12948">
        <f t="shared" si="213"/>
        <v>388</v>
      </c>
    </row>
    <row r="12949" spans="12:13">
      <c r="L12949">
        <v>11404</v>
      </c>
      <c r="M12949">
        <f t="shared" si="213"/>
        <v>404</v>
      </c>
    </row>
    <row r="12950" spans="12:13">
      <c r="L12950">
        <v>11368</v>
      </c>
      <c r="M12950">
        <f t="shared" si="213"/>
        <v>368</v>
      </c>
    </row>
    <row r="12951" spans="12:13">
      <c r="L12951">
        <v>11432</v>
      </c>
      <c r="M12951">
        <f t="shared" si="213"/>
        <v>432</v>
      </c>
    </row>
    <row r="12952" spans="12:13">
      <c r="L12952">
        <v>11400</v>
      </c>
      <c r="M12952">
        <f t="shared" si="213"/>
        <v>400</v>
      </c>
    </row>
    <row r="12953" spans="12:13">
      <c r="L12953">
        <v>11416</v>
      </c>
      <c r="M12953">
        <f t="shared" si="213"/>
        <v>416</v>
      </c>
    </row>
    <row r="12954" spans="12:13">
      <c r="L12954">
        <v>11400</v>
      </c>
      <c r="M12954">
        <f t="shared" si="213"/>
        <v>400</v>
      </c>
    </row>
    <row r="12955" spans="12:13">
      <c r="L12955">
        <v>11448</v>
      </c>
      <c r="M12955">
        <f t="shared" si="213"/>
        <v>448</v>
      </c>
    </row>
    <row r="12956" spans="12:13">
      <c r="L12956">
        <v>11348</v>
      </c>
      <c r="M12956">
        <f t="shared" si="213"/>
        <v>348</v>
      </c>
    </row>
    <row r="12957" spans="12:13">
      <c r="L12957">
        <v>11412</v>
      </c>
      <c r="M12957">
        <f t="shared" si="213"/>
        <v>412</v>
      </c>
    </row>
    <row r="12958" spans="12:13">
      <c r="L12958">
        <v>11380</v>
      </c>
      <c r="M12958">
        <f t="shared" si="213"/>
        <v>380</v>
      </c>
    </row>
    <row r="12959" spans="12:13">
      <c r="L12959">
        <v>11440</v>
      </c>
      <c r="M12959">
        <f t="shared" si="213"/>
        <v>440</v>
      </c>
    </row>
    <row r="12960" spans="12:13">
      <c r="L12960">
        <v>11384</v>
      </c>
      <c r="M12960">
        <f t="shared" si="213"/>
        <v>384</v>
      </c>
    </row>
    <row r="12961" spans="12:13">
      <c r="L12961">
        <v>11432</v>
      </c>
      <c r="M12961">
        <f t="shared" si="213"/>
        <v>432</v>
      </c>
    </row>
    <row r="12962" spans="12:13">
      <c r="L12962">
        <v>11380</v>
      </c>
      <c r="M12962">
        <f t="shared" si="213"/>
        <v>380</v>
      </c>
    </row>
    <row r="12963" spans="12:13">
      <c r="L12963">
        <v>11448</v>
      </c>
      <c r="M12963">
        <f t="shared" si="213"/>
        <v>448</v>
      </c>
    </row>
    <row r="12964" spans="12:13">
      <c r="L12964">
        <v>11388</v>
      </c>
      <c r="M12964">
        <f t="shared" si="213"/>
        <v>388</v>
      </c>
    </row>
    <row r="12965" spans="12:13">
      <c r="L12965">
        <v>11444</v>
      </c>
      <c r="M12965">
        <f t="shared" si="213"/>
        <v>444</v>
      </c>
    </row>
    <row r="12966" spans="12:13">
      <c r="L12966">
        <v>11380</v>
      </c>
      <c r="M12966">
        <f t="shared" si="213"/>
        <v>380</v>
      </c>
    </row>
    <row r="12967" spans="12:13">
      <c r="L12967">
        <v>11432</v>
      </c>
      <c r="M12967">
        <f t="shared" si="213"/>
        <v>432</v>
      </c>
    </row>
    <row r="12968" spans="12:13">
      <c r="L12968">
        <v>11376</v>
      </c>
      <c r="M12968">
        <f t="shared" si="213"/>
        <v>376</v>
      </c>
    </row>
    <row r="12969" spans="12:13">
      <c r="L12969">
        <v>11428</v>
      </c>
      <c r="M12969">
        <f t="shared" si="213"/>
        <v>428</v>
      </c>
    </row>
    <row r="12970" spans="12:13">
      <c r="L12970">
        <v>11392</v>
      </c>
      <c r="M12970">
        <f t="shared" si="213"/>
        <v>392</v>
      </c>
    </row>
    <row r="12971" spans="12:13">
      <c r="L12971">
        <v>11424</v>
      </c>
      <c r="M12971">
        <f t="shared" si="213"/>
        <v>424</v>
      </c>
    </row>
    <row r="12972" spans="12:13">
      <c r="L12972">
        <v>11388</v>
      </c>
      <c r="M12972">
        <f t="shared" si="213"/>
        <v>388</v>
      </c>
    </row>
    <row r="12973" spans="12:13">
      <c r="L12973">
        <v>11416</v>
      </c>
      <c r="M12973">
        <f t="shared" si="213"/>
        <v>416</v>
      </c>
    </row>
    <row r="12974" spans="12:13">
      <c r="L12974">
        <v>11368</v>
      </c>
      <c r="M12974">
        <f t="shared" si="213"/>
        <v>368</v>
      </c>
    </row>
    <row r="12975" spans="12:13">
      <c r="L12975">
        <v>11440</v>
      </c>
      <c r="M12975">
        <f t="shared" si="213"/>
        <v>440</v>
      </c>
    </row>
    <row r="12976" spans="12:13">
      <c r="L12976">
        <v>11376</v>
      </c>
      <c r="M12976">
        <f t="shared" si="213"/>
        <v>376</v>
      </c>
    </row>
    <row r="12977" spans="12:13">
      <c r="L12977">
        <v>11412</v>
      </c>
      <c r="M12977">
        <f t="shared" si="213"/>
        <v>412</v>
      </c>
    </row>
    <row r="12978" spans="12:13">
      <c r="L12978">
        <v>11404</v>
      </c>
      <c r="M12978">
        <f t="shared" si="213"/>
        <v>404</v>
      </c>
    </row>
    <row r="12979" spans="12:13">
      <c r="L12979">
        <v>11396</v>
      </c>
      <c r="M12979">
        <f t="shared" si="213"/>
        <v>396</v>
      </c>
    </row>
    <row r="12980" spans="12:13">
      <c r="L12980">
        <v>11368</v>
      </c>
      <c r="M12980">
        <f t="shared" si="213"/>
        <v>368</v>
      </c>
    </row>
    <row r="12981" spans="12:13">
      <c r="L12981">
        <v>11448</v>
      </c>
      <c r="M12981">
        <f t="shared" si="213"/>
        <v>448</v>
      </c>
    </row>
    <row r="12982" spans="12:13">
      <c r="L12982">
        <v>11328</v>
      </c>
      <c r="M12982">
        <f t="shared" si="213"/>
        <v>328</v>
      </c>
    </row>
    <row r="12983" spans="12:13">
      <c r="L12983">
        <v>11416</v>
      </c>
      <c r="M12983">
        <f t="shared" si="213"/>
        <v>416</v>
      </c>
    </row>
    <row r="12984" spans="12:13">
      <c r="L12984">
        <v>11400</v>
      </c>
      <c r="M12984">
        <f t="shared" si="213"/>
        <v>400</v>
      </c>
    </row>
    <row r="12985" spans="12:13">
      <c r="L12985">
        <v>11448</v>
      </c>
      <c r="M12985">
        <f t="shared" si="213"/>
        <v>448</v>
      </c>
    </row>
    <row r="12986" spans="12:13">
      <c r="L12986">
        <v>11372</v>
      </c>
      <c r="M12986">
        <f t="shared" si="213"/>
        <v>372</v>
      </c>
    </row>
    <row r="12987" spans="12:13">
      <c r="L12987">
        <v>11420</v>
      </c>
      <c r="M12987">
        <f t="shared" ref="M12987:M13050" si="214">L12987-11000</f>
        <v>420</v>
      </c>
    </row>
    <row r="12988" spans="12:13">
      <c r="L12988">
        <v>11368</v>
      </c>
      <c r="M12988">
        <f t="shared" si="214"/>
        <v>368</v>
      </c>
    </row>
    <row r="12989" spans="12:13">
      <c r="L12989">
        <v>11456</v>
      </c>
      <c r="M12989">
        <f t="shared" si="214"/>
        <v>456</v>
      </c>
    </row>
    <row r="12990" spans="12:13">
      <c r="L12990">
        <v>11392</v>
      </c>
      <c r="M12990">
        <f t="shared" si="214"/>
        <v>392</v>
      </c>
    </row>
    <row r="12991" spans="12:13">
      <c r="L12991">
        <v>11424</v>
      </c>
      <c r="M12991">
        <f t="shared" si="214"/>
        <v>424</v>
      </c>
    </row>
    <row r="12992" spans="12:13">
      <c r="L12992">
        <v>11400</v>
      </c>
      <c r="M12992">
        <f t="shared" si="214"/>
        <v>400</v>
      </c>
    </row>
    <row r="12993" spans="12:13">
      <c r="L12993">
        <v>11448</v>
      </c>
      <c r="M12993">
        <f t="shared" si="214"/>
        <v>448</v>
      </c>
    </row>
    <row r="12994" spans="12:13">
      <c r="L12994">
        <v>11384</v>
      </c>
      <c r="M12994">
        <f t="shared" si="214"/>
        <v>384</v>
      </c>
    </row>
    <row r="12995" spans="12:13">
      <c r="L12995">
        <v>11448</v>
      </c>
      <c r="M12995">
        <f t="shared" si="214"/>
        <v>448</v>
      </c>
    </row>
    <row r="12996" spans="12:13">
      <c r="L12996">
        <v>11364</v>
      </c>
      <c r="M12996">
        <f t="shared" si="214"/>
        <v>364</v>
      </c>
    </row>
    <row r="12997" spans="12:13">
      <c r="L12997">
        <v>11424</v>
      </c>
      <c r="M12997">
        <f t="shared" si="214"/>
        <v>424</v>
      </c>
    </row>
    <row r="12998" spans="12:13">
      <c r="L12998">
        <v>11388</v>
      </c>
      <c r="M12998">
        <f t="shared" si="214"/>
        <v>388</v>
      </c>
    </row>
    <row r="12999" spans="12:13">
      <c r="L12999">
        <v>11428</v>
      </c>
      <c r="M12999">
        <f t="shared" si="214"/>
        <v>428</v>
      </c>
    </row>
    <row r="13000" spans="12:13">
      <c r="L13000">
        <v>11408</v>
      </c>
      <c r="M13000">
        <f t="shared" si="214"/>
        <v>408</v>
      </c>
    </row>
    <row r="13001" spans="12:13">
      <c r="L13001">
        <v>11436</v>
      </c>
      <c r="M13001">
        <f t="shared" si="214"/>
        <v>436</v>
      </c>
    </row>
    <row r="13002" spans="12:13">
      <c r="L13002">
        <v>11332</v>
      </c>
      <c r="M13002">
        <f t="shared" si="214"/>
        <v>332</v>
      </c>
    </row>
    <row r="13003" spans="12:13">
      <c r="L13003">
        <v>11436</v>
      </c>
      <c r="M13003">
        <f t="shared" si="214"/>
        <v>436</v>
      </c>
    </row>
    <row r="13004" spans="12:13">
      <c r="L13004">
        <v>11376</v>
      </c>
      <c r="M13004">
        <f t="shared" si="214"/>
        <v>376</v>
      </c>
    </row>
    <row r="13005" spans="12:13">
      <c r="L13005">
        <v>11452</v>
      </c>
      <c r="M13005">
        <f t="shared" si="214"/>
        <v>452</v>
      </c>
    </row>
    <row r="13006" spans="12:13">
      <c r="L13006">
        <v>11396</v>
      </c>
      <c r="M13006">
        <f t="shared" si="214"/>
        <v>396</v>
      </c>
    </row>
    <row r="13007" spans="12:13">
      <c r="L13007">
        <v>11440</v>
      </c>
      <c r="M13007">
        <f t="shared" si="214"/>
        <v>440</v>
      </c>
    </row>
    <row r="13008" spans="12:13">
      <c r="L13008">
        <v>11412</v>
      </c>
      <c r="M13008">
        <f t="shared" si="214"/>
        <v>412</v>
      </c>
    </row>
    <row r="13009" spans="12:13">
      <c r="L13009">
        <v>11452</v>
      </c>
      <c r="M13009">
        <f t="shared" si="214"/>
        <v>452</v>
      </c>
    </row>
    <row r="13010" spans="12:13">
      <c r="L13010">
        <v>11380</v>
      </c>
      <c r="M13010">
        <f t="shared" si="214"/>
        <v>380</v>
      </c>
    </row>
    <row r="13011" spans="12:13">
      <c r="L13011">
        <v>11400</v>
      </c>
      <c r="M13011">
        <f t="shared" si="214"/>
        <v>400</v>
      </c>
    </row>
    <row r="13012" spans="12:13">
      <c r="L13012">
        <v>11396</v>
      </c>
      <c r="M13012">
        <f t="shared" si="214"/>
        <v>396</v>
      </c>
    </row>
    <row r="13013" spans="12:13">
      <c r="L13013">
        <v>11444</v>
      </c>
      <c r="M13013">
        <f t="shared" si="214"/>
        <v>444</v>
      </c>
    </row>
    <row r="13014" spans="12:13">
      <c r="L13014">
        <v>11372</v>
      </c>
      <c r="M13014">
        <f t="shared" si="214"/>
        <v>372</v>
      </c>
    </row>
    <row r="13015" spans="12:13">
      <c r="L13015">
        <v>11460</v>
      </c>
      <c r="M13015">
        <f t="shared" si="214"/>
        <v>460</v>
      </c>
    </row>
    <row r="13016" spans="12:13">
      <c r="L13016">
        <v>11372</v>
      </c>
      <c r="M13016">
        <f t="shared" si="214"/>
        <v>372</v>
      </c>
    </row>
    <row r="13017" spans="12:13">
      <c r="L13017">
        <v>11444</v>
      </c>
      <c r="M13017">
        <f t="shared" si="214"/>
        <v>444</v>
      </c>
    </row>
    <row r="13018" spans="12:13">
      <c r="L13018">
        <v>11392</v>
      </c>
      <c r="M13018">
        <f t="shared" si="214"/>
        <v>392</v>
      </c>
    </row>
    <row r="13019" spans="12:13">
      <c r="L13019">
        <v>11428</v>
      </c>
      <c r="M13019">
        <f t="shared" si="214"/>
        <v>428</v>
      </c>
    </row>
    <row r="13020" spans="12:13">
      <c r="L13020">
        <v>11384</v>
      </c>
      <c r="M13020">
        <f t="shared" si="214"/>
        <v>384</v>
      </c>
    </row>
    <row r="13021" spans="12:13">
      <c r="L13021">
        <v>11432</v>
      </c>
      <c r="M13021">
        <f t="shared" si="214"/>
        <v>432</v>
      </c>
    </row>
    <row r="13022" spans="12:13">
      <c r="L13022">
        <v>11388</v>
      </c>
      <c r="M13022">
        <f t="shared" si="214"/>
        <v>388</v>
      </c>
    </row>
    <row r="13023" spans="12:13">
      <c r="L13023">
        <v>11428</v>
      </c>
      <c r="M13023">
        <f t="shared" si="214"/>
        <v>428</v>
      </c>
    </row>
    <row r="13024" spans="12:13">
      <c r="L13024">
        <v>11364</v>
      </c>
      <c r="M13024">
        <f t="shared" si="214"/>
        <v>364</v>
      </c>
    </row>
    <row r="13025" spans="12:13">
      <c r="L13025">
        <v>11432</v>
      </c>
      <c r="M13025">
        <f t="shared" si="214"/>
        <v>432</v>
      </c>
    </row>
    <row r="13026" spans="12:13">
      <c r="L13026">
        <v>11396</v>
      </c>
      <c r="M13026">
        <f t="shared" si="214"/>
        <v>396</v>
      </c>
    </row>
    <row r="13027" spans="12:13">
      <c r="L13027">
        <v>11432</v>
      </c>
      <c r="M13027">
        <f t="shared" si="214"/>
        <v>432</v>
      </c>
    </row>
    <row r="13028" spans="12:13">
      <c r="L13028">
        <v>11368</v>
      </c>
      <c r="M13028">
        <f t="shared" si="214"/>
        <v>368</v>
      </c>
    </row>
    <row r="13029" spans="12:13">
      <c r="L13029">
        <v>11448</v>
      </c>
      <c r="M13029">
        <f t="shared" si="214"/>
        <v>448</v>
      </c>
    </row>
    <row r="13030" spans="12:13">
      <c r="L13030">
        <v>11340</v>
      </c>
      <c r="M13030">
        <f t="shared" si="214"/>
        <v>340</v>
      </c>
    </row>
    <row r="13031" spans="12:13">
      <c r="L13031">
        <v>11448</v>
      </c>
      <c r="M13031">
        <f t="shared" si="214"/>
        <v>448</v>
      </c>
    </row>
    <row r="13032" spans="12:13">
      <c r="L13032">
        <v>11348</v>
      </c>
      <c r="M13032">
        <f t="shared" si="214"/>
        <v>348</v>
      </c>
    </row>
    <row r="13033" spans="12:13">
      <c r="L13033">
        <v>11396</v>
      </c>
      <c r="M13033">
        <f t="shared" si="214"/>
        <v>396</v>
      </c>
    </row>
    <row r="13034" spans="12:13">
      <c r="L13034">
        <v>11380</v>
      </c>
      <c r="M13034">
        <f t="shared" si="214"/>
        <v>380</v>
      </c>
    </row>
    <row r="13035" spans="12:13">
      <c r="L13035">
        <v>11420</v>
      </c>
      <c r="M13035">
        <f t="shared" si="214"/>
        <v>420</v>
      </c>
    </row>
    <row r="13036" spans="12:13">
      <c r="L13036">
        <v>11364</v>
      </c>
      <c r="M13036">
        <f t="shared" si="214"/>
        <v>364</v>
      </c>
    </row>
    <row r="13037" spans="12:13">
      <c r="L13037">
        <v>11448</v>
      </c>
      <c r="M13037">
        <f t="shared" si="214"/>
        <v>448</v>
      </c>
    </row>
    <row r="13038" spans="12:13">
      <c r="L13038">
        <v>11380</v>
      </c>
      <c r="M13038">
        <f t="shared" si="214"/>
        <v>380</v>
      </c>
    </row>
    <row r="13039" spans="12:13">
      <c r="L13039">
        <v>11436</v>
      </c>
      <c r="M13039">
        <f t="shared" si="214"/>
        <v>436</v>
      </c>
    </row>
    <row r="13040" spans="12:13">
      <c r="L13040">
        <v>11360</v>
      </c>
      <c r="M13040">
        <f t="shared" si="214"/>
        <v>360</v>
      </c>
    </row>
    <row r="13041" spans="12:13">
      <c r="L13041">
        <v>11432</v>
      </c>
      <c r="M13041">
        <f t="shared" si="214"/>
        <v>432</v>
      </c>
    </row>
    <row r="13042" spans="12:13">
      <c r="L13042">
        <v>11404</v>
      </c>
      <c r="M13042">
        <f t="shared" si="214"/>
        <v>404</v>
      </c>
    </row>
    <row r="13043" spans="12:13">
      <c r="L13043">
        <v>11432</v>
      </c>
      <c r="M13043">
        <f t="shared" si="214"/>
        <v>432</v>
      </c>
    </row>
    <row r="13044" spans="12:13">
      <c r="L13044">
        <v>11392</v>
      </c>
      <c r="M13044">
        <f t="shared" si="214"/>
        <v>392</v>
      </c>
    </row>
    <row r="13045" spans="12:13">
      <c r="L13045">
        <v>11432</v>
      </c>
      <c r="M13045">
        <f t="shared" si="214"/>
        <v>432</v>
      </c>
    </row>
    <row r="13046" spans="12:13">
      <c r="L13046">
        <v>11384</v>
      </c>
      <c r="M13046">
        <f t="shared" si="214"/>
        <v>384</v>
      </c>
    </row>
    <row r="13047" spans="12:13">
      <c r="L13047">
        <v>11448</v>
      </c>
      <c r="M13047">
        <f t="shared" si="214"/>
        <v>448</v>
      </c>
    </row>
    <row r="13048" spans="12:13">
      <c r="L13048">
        <v>11364</v>
      </c>
      <c r="M13048">
        <f t="shared" si="214"/>
        <v>364</v>
      </c>
    </row>
    <row r="13049" spans="12:13">
      <c r="L13049">
        <v>11416</v>
      </c>
      <c r="M13049">
        <f t="shared" si="214"/>
        <v>416</v>
      </c>
    </row>
    <row r="13050" spans="12:13">
      <c r="L13050">
        <v>11384</v>
      </c>
      <c r="M13050">
        <f t="shared" si="214"/>
        <v>384</v>
      </c>
    </row>
    <row r="13051" spans="12:13">
      <c r="L13051">
        <v>11448</v>
      </c>
      <c r="M13051">
        <f t="shared" ref="M13051:M13114" si="215">L13051-11000</f>
        <v>448</v>
      </c>
    </row>
    <row r="13052" spans="12:13">
      <c r="L13052">
        <v>11352</v>
      </c>
      <c r="M13052">
        <f t="shared" si="215"/>
        <v>352</v>
      </c>
    </row>
    <row r="13053" spans="12:13">
      <c r="L13053">
        <v>11440</v>
      </c>
      <c r="M13053">
        <f t="shared" si="215"/>
        <v>440</v>
      </c>
    </row>
    <row r="13054" spans="12:13">
      <c r="L13054">
        <v>11420</v>
      </c>
      <c r="M13054">
        <f t="shared" si="215"/>
        <v>420</v>
      </c>
    </row>
    <row r="13055" spans="12:13">
      <c r="L13055">
        <v>11412</v>
      </c>
      <c r="M13055">
        <f t="shared" si="215"/>
        <v>412</v>
      </c>
    </row>
    <row r="13056" spans="12:13">
      <c r="L13056">
        <v>11400</v>
      </c>
      <c r="M13056">
        <f t="shared" si="215"/>
        <v>400</v>
      </c>
    </row>
    <row r="13057" spans="12:13">
      <c r="L13057">
        <v>11440</v>
      </c>
      <c r="M13057">
        <f t="shared" si="215"/>
        <v>440</v>
      </c>
    </row>
    <row r="13058" spans="12:13">
      <c r="L13058">
        <v>11396</v>
      </c>
      <c r="M13058">
        <f t="shared" si="215"/>
        <v>396</v>
      </c>
    </row>
    <row r="13059" spans="12:13">
      <c r="L13059">
        <v>11436</v>
      </c>
      <c r="M13059">
        <f t="shared" si="215"/>
        <v>436</v>
      </c>
    </row>
    <row r="13060" spans="12:13">
      <c r="L13060">
        <v>11356</v>
      </c>
      <c r="M13060">
        <f t="shared" si="215"/>
        <v>356</v>
      </c>
    </row>
    <row r="13061" spans="12:13">
      <c r="L13061">
        <v>11476</v>
      </c>
      <c r="M13061">
        <f t="shared" si="215"/>
        <v>476</v>
      </c>
    </row>
    <row r="13062" spans="12:13">
      <c r="L13062">
        <v>11368</v>
      </c>
      <c r="M13062">
        <f t="shared" si="215"/>
        <v>368</v>
      </c>
    </row>
    <row r="13063" spans="12:13">
      <c r="L13063">
        <v>11416</v>
      </c>
      <c r="M13063">
        <f t="shared" si="215"/>
        <v>416</v>
      </c>
    </row>
    <row r="13064" spans="12:13">
      <c r="L13064">
        <v>11376</v>
      </c>
      <c r="M13064">
        <f t="shared" si="215"/>
        <v>376</v>
      </c>
    </row>
    <row r="13065" spans="12:13">
      <c r="L13065">
        <v>11444</v>
      </c>
      <c r="M13065">
        <f t="shared" si="215"/>
        <v>444</v>
      </c>
    </row>
    <row r="13066" spans="12:13">
      <c r="L13066">
        <v>11388</v>
      </c>
      <c r="M13066">
        <f t="shared" si="215"/>
        <v>388</v>
      </c>
    </row>
    <row r="13067" spans="12:13">
      <c r="L13067">
        <v>11412</v>
      </c>
      <c r="M13067">
        <f t="shared" si="215"/>
        <v>412</v>
      </c>
    </row>
    <row r="13068" spans="12:13">
      <c r="L13068">
        <v>11400</v>
      </c>
      <c r="M13068">
        <f t="shared" si="215"/>
        <v>400</v>
      </c>
    </row>
    <row r="13069" spans="12:13">
      <c r="L13069">
        <v>-1000</v>
      </c>
      <c r="M13069">
        <f t="shared" si="215"/>
        <v>-12000</v>
      </c>
    </row>
    <row r="13070" spans="12:13">
      <c r="M13070">
        <f t="shared" si="215"/>
        <v>-11000</v>
      </c>
    </row>
    <row r="13071" spans="12:13">
      <c r="L13071">
        <v>11400</v>
      </c>
      <c r="M13071">
        <f t="shared" si="215"/>
        <v>400</v>
      </c>
    </row>
    <row r="13072" spans="12:13">
      <c r="L13072">
        <v>11376</v>
      </c>
      <c r="M13072">
        <f t="shared" si="215"/>
        <v>376</v>
      </c>
    </row>
    <row r="13073" spans="12:13">
      <c r="L13073">
        <v>11448</v>
      </c>
      <c r="M13073">
        <f t="shared" si="215"/>
        <v>448</v>
      </c>
    </row>
    <row r="13074" spans="12:13">
      <c r="L13074">
        <v>11360</v>
      </c>
      <c r="M13074">
        <f t="shared" si="215"/>
        <v>360</v>
      </c>
    </row>
    <row r="13075" spans="12:13">
      <c r="L13075">
        <v>11412</v>
      </c>
      <c r="M13075">
        <f t="shared" si="215"/>
        <v>412</v>
      </c>
    </row>
    <row r="13076" spans="12:13">
      <c r="L13076">
        <v>11408</v>
      </c>
      <c r="M13076">
        <f t="shared" si="215"/>
        <v>408</v>
      </c>
    </row>
    <row r="13077" spans="12:13">
      <c r="L13077">
        <v>11420</v>
      </c>
      <c r="M13077">
        <f t="shared" si="215"/>
        <v>420</v>
      </c>
    </row>
    <row r="13078" spans="12:13">
      <c r="L13078">
        <v>11364</v>
      </c>
      <c r="M13078">
        <f t="shared" si="215"/>
        <v>364</v>
      </c>
    </row>
    <row r="13079" spans="12:13">
      <c r="L13079">
        <v>11424</v>
      </c>
      <c r="M13079">
        <f t="shared" si="215"/>
        <v>424</v>
      </c>
    </row>
    <row r="13080" spans="12:13">
      <c r="L13080">
        <v>11368</v>
      </c>
      <c r="M13080">
        <f t="shared" si="215"/>
        <v>368</v>
      </c>
    </row>
    <row r="13081" spans="12:13">
      <c r="L13081">
        <v>11444</v>
      </c>
      <c r="M13081">
        <f t="shared" si="215"/>
        <v>444</v>
      </c>
    </row>
    <row r="13082" spans="12:13">
      <c r="L13082">
        <v>11388</v>
      </c>
      <c r="M13082">
        <f t="shared" si="215"/>
        <v>388</v>
      </c>
    </row>
    <row r="13083" spans="12:13">
      <c r="L13083">
        <v>11392</v>
      </c>
      <c r="M13083">
        <f t="shared" si="215"/>
        <v>392</v>
      </c>
    </row>
    <row r="13084" spans="12:13">
      <c r="L13084">
        <v>11392</v>
      </c>
      <c r="M13084">
        <f t="shared" si="215"/>
        <v>392</v>
      </c>
    </row>
    <row r="13085" spans="12:13">
      <c r="L13085">
        <v>11420</v>
      </c>
      <c r="M13085">
        <f t="shared" si="215"/>
        <v>420</v>
      </c>
    </row>
    <row r="13086" spans="12:13">
      <c r="L13086">
        <v>11332</v>
      </c>
      <c r="M13086">
        <f t="shared" si="215"/>
        <v>332</v>
      </c>
    </row>
    <row r="13087" spans="12:13">
      <c r="L13087">
        <v>11404</v>
      </c>
      <c r="M13087">
        <f t="shared" si="215"/>
        <v>404</v>
      </c>
    </row>
    <row r="13088" spans="12:13">
      <c r="L13088">
        <v>11360</v>
      </c>
      <c r="M13088">
        <f t="shared" si="215"/>
        <v>360</v>
      </c>
    </row>
    <row r="13089" spans="12:13">
      <c r="L13089">
        <v>11472</v>
      </c>
      <c r="M13089">
        <f t="shared" si="215"/>
        <v>472</v>
      </c>
    </row>
    <row r="13090" spans="12:13">
      <c r="L13090">
        <v>11360</v>
      </c>
      <c r="M13090">
        <f t="shared" si="215"/>
        <v>360</v>
      </c>
    </row>
    <row r="13091" spans="12:13">
      <c r="L13091">
        <v>11432</v>
      </c>
      <c r="M13091">
        <f t="shared" si="215"/>
        <v>432</v>
      </c>
    </row>
    <row r="13092" spans="12:13">
      <c r="L13092">
        <v>11400</v>
      </c>
      <c r="M13092">
        <f t="shared" si="215"/>
        <v>400</v>
      </c>
    </row>
    <row r="13093" spans="12:13">
      <c r="L13093">
        <v>11396</v>
      </c>
      <c r="M13093">
        <f t="shared" si="215"/>
        <v>396</v>
      </c>
    </row>
    <row r="13094" spans="12:13">
      <c r="L13094">
        <v>11428</v>
      </c>
      <c r="M13094">
        <f t="shared" si="215"/>
        <v>428</v>
      </c>
    </row>
    <row r="13095" spans="12:13">
      <c r="L13095">
        <v>11448</v>
      </c>
      <c r="M13095">
        <f t="shared" si="215"/>
        <v>448</v>
      </c>
    </row>
    <row r="13096" spans="12:13">
      <c r="L13096">
        <v>11376</v>
      </c>
      <c r="M13096">
        <f t="shared" si="215"/>
        <v>376</v>
      </c>
    </row>
    <row r="13097" spans="12:13">
      <c r="L13097">
        <v>11464</v>
      </c>
      <c r="M13097">
        <f t="shared" si="215"/>
        <v>464</v>
      </c>
    </row>
    <row r="13098" spans="12:13">
      <c r="L13098">
        <v>11368</v>
      </c>
      <c r="M13098">
        <f t="shared" si="215"/>
        <v>368</v>
      </c>
    </row>
    <row r="13099" spans="12:13">
      <c r="L13099">
        <v>11436</v>
      </c>
      <c r="M13099">
        <f t="shared" si="215"/>
        <v>436</v>
      </c>
    </row>
    <row r="13100" spans="12:13">
      <c r="L13100">
        <v>11396</v>
      </c>
      <c r="M13100">
        <f t="shared" si="215"/>
        <v>396</v>
      </c>
    </row>
    <row r="13101" spans="12:13">
      <c r="L13101">
        <v>11440</v>
      </c>
      <c r="M13101">
        <f t="shared" si="215"/>
        <v>440</v>
      </c>
    </row>
    <row r="13102" spans="12:13">
      <c r="L13102">
        <v>11344</v>
      </c>
      <c r="M13102">
        <f t="shared" si="215"/>
        <v>344</v>
      </c>
    </row>
    <row r="13103" spans="12:13">
      <c r="L13103">
        <v>11420</v>
      </c>
      <c r="M13103">
        <f t="shared" si="215"/>
        <v>420</v>
      </c>
    </row>
    <row r="13104" spans="12:13">
      <c r="L13104">
        <v>11384</v>
      </c>
      <c r="M13104">
        <f t="shared" si="215"/>
        <v>384</v>
      </c>
    </row>
    <row r="13105" spans="12:13">
      <c r="L13105">
        <v>11396</v>
      </c>
      <c r="M13105">
        <f t="shared" si="215"/>
        <v>396</v>
      </c>
    </row>
    <row r="13106" spans="12:13">
      <c r="L13106">
        <v>11400</v>
      </c>
      <c r="M13106">
        <f t="shared" si="215"/>
        <v>400</v>
      </c>
    </row>
    <row r="13107" spans="12:13">
      <c r="L13107">
        <v>11408</v>
      </c>
      <c r="M13107">
        <f t="shared" si="215"/>
        <v>408</v>
      </c>
    </row>
    <row r="13108" spans="12:13">
      <c r="L13108">
        <v>11376</v>
      </c>
      <c r="M13108">
        <f t="shared" si="215"/>
        <v>376</v>
      </c>
    </row>
    <row r="13109" spans="12:13">
      <c r="L13109">
        <v>11420</v>
      </c>
      <c r="M13109">
        <f t="shared" si="215"/>
        <v>420</v>
      </c>
    </row>
    <row r="13110" spans="12:13">
      <c r="L13110">
        <v>11336</v>
      </c>
      <c r="M13110">
        <f t="shared" si="215"/>
        <v>336</v>
      </c>
    </row>
    <row r="13111" spans="12:13">
      <c r="L13111">
        <v>11408</v>
      </c>
      <c r="M13111">
        <f t="shared" si="215"/>
        <v>408</v>
      </c>
    </row>
    <row r="13112" spans="12:13">
      <c r="L13112">
        <v>11396</v>
      </c>
      <c r="M13112">
        <f t="shared" si="215"/>
        <v>396</v>
      </c>
    </row>
    <row r="13113" spans="12:13">
      <c r="L13113">
        <v>11432</v>
      </c>
      <c r="M13113">
        <f t="shared" si="215"/>
        <v>432</v>
      </c>
    </row>
    <row r="13114" spans="12:13">
      <c r="L13114">
        <v>11364</v>
      </c>
      <c r="M13114">
        <f t="shared" si="215"/>
        <v>364</v>
      </c>
    </row>
    <row r="13115" spans="12:13">
      <c r="L13115">
        <v>11432</v>
      </c>
      <c r="M13115">
        <f t="shared" ref="M13115:M13178" si="216">L13115-11000</f>
        <v>432</v>
      </c>
    </row>
    <row r="13116" spans="12:13">
      <c r="L13116">
        <v>11376</v>
      </c>
      <c r="M13116">
        <f t="shared" si="216"/>
        <v>376</v>
      </c>
    </row>
    <row r="13117" spans="12:13">
      <c r="L13117">
        <v>11432</v>
      </c>
      <c r="M13117">
        <f t="shared" si="216"/>
        <v>432</v>
      </c>
    </row>
    <row r="13118" spans="12:13">
      <c r="L13118">
        <v>11380</v>
      </c>
      <c r="M13118">
        <f t="shared" si="216"/>
        <v>380</v>
      </c>
    </row>
    <row r="13119" spans="12:13">
      <c r="L13119">
        <v>11428</v>
      </c>
      <c r="M13119">
        <f t="shared" si="216"/>
        <v>428</v>
      </c>
    </row>
    <row r="13120" spans="12:13">
      <c r="L13120">
        <v>11388</v>
      </c>
      <c r="M13120">
        <f t="shared" si="216"/>
        <v>388</v>
      </c>
    </row>
    <row r="13121" spans="12:13">
      <c r="L13121">
        <v>11444</v>
      </c>
      <c r="M13121">
        <f t="shared" si="216"/>
        <v>444</v>
      </c>
    </row>
    <row r="13122" spans="12:13">
      <c r="L13122">
        <v>11396</v>
      </c>
      <c r="M13122">
        <f t="shared" si="216"/>
        <v>396</v>
      </c>
    </row>
    <row r="13123" spans="12:13">
      <c r="L13123">
        <v>11444</v>
      </c>
      <c r="M13123">
        <f t="shared" si="216"/>
        <v>444</v>
      </c>
    </row>
    <row r="13124" spans="12:13">
      <c r="L13124">
        <v>11352</v>
      </c>
      <c r="M13124">
        <f t="shared" si="216"/>
        <v>352</v>
      </c>
    </row>
    <row r="13125" spans="12:13">
      <c r="L13125">
        <v>11432</v>
      </c>
      <c r="M13125">
        <f t="shared" si="216"/>
        <v>432</v>
      </c>
    </row>
    <row r="13126" spans="12:13">
      <c r="L13126">
        <v>11372</v>
      </c>
      <c r="M13126">
        <f t="shared" si="216"/>
        <v>372</v>
      </c>
    </row>
    <row r="13127" spans="12:13">
      <c r="L13127">
        <v>11432</v>
      </c>
      <c r="M13127">
        <f t="shared" si="216"/>
        <v>432</v>
      </c>
    </row>
    <row r="13128" spans="12:13">
      <c r="L13128">
        <v>11388</v>
      </c>
      <c r="M13128">
        <f t="shared" si="216"/>
        <v>388</v>
      </c>
    </row>
    <row r="13129" spans="12:13">
      <c r="L13129">
        <v>11436</v>
      </c>
      <c r="M13129">
        <f t="shared" si="216"/>
        <v>436</v>
      </c>
    </row>
    <row r="13130" spans="12:13">
      <c r="L13130">
        <v>11400</v>
      </c>
      <c r="M13130">
        <f t="shared" si="216"/>
        <v>400</v>
      </c>
    </row>
    <row r="13131" spans="12:13">
      <c r="L13131">
        <v>11440</v>
      </c>
      <c r="M13131">
        <f t="shared" si="216"/>
        <v>440</v>
      </c>
    </row>
    <row r="13132" spans="12:13">
      <c r="L13132">
        <v>11396</v>
      </c>
      <c r="M13132">
        <f t="shared" si="216"/>
        <v>396</v>
      </c>
    </row>
    <row r="13133" spans="12:13">
      <c r="L13133">
        <v>11468</v>
      </c>
      <c r="M13133">
        <f t="shared" si="216"/>
        <v>468</v>
      </c>
    </row>
    <row r="13134" spans="12:13">
      <c r="L13134">
        <v>11400</v>
      </c>
      <c r="M13134">
        <f t="shared" si="216"/>
        <v>400</v>
      </c>
    </row>
    <row r="13135" spans="12:13">
      <c r="L13135">
        <v>11428</v>
      </c>
      <c r="M13135">
        <f t="shared" si="216"/>
        <v>428</v>
      </c>
    </row>
    <row r="13136" spans="12:13">
      <c r="L13136">
        <v>11384</v>
      </c>
      <c r="M13136">
        <f t="shared" si="216"/>
        <v>384</v>
      </c>
    </row>
    <row r="13137" spans="12:13">
      <c r="L13137">
        <v>11460</v>
      </c>
      <c r="M13137">
        <f t="shared" si="216"/>
        <v>460</v>
      </c>
    </row>
    <row r="13138" spans="12:13">
      <c r="L13138">
        <v>11392</v>
      </c>
      <c r="M13138">
        <f t="shared" si="216"/>
        <v>392</v>
      </c>
    </row>
    <row r="13139" spans="12:13">
      <c r="L13139">
        <v>11440</v>
      </c>
      <c r="M13139">
        <f t="shared" si="216"/>
        <v>440</v>
      </c>
    </row>
    <row r="13140" spans="12:13">
      <c r="L13140">
        <v>11356</v>
      </c>
      <c r="M13140">
        <f t="shared" si="216"/>
        <v>356</v>
      </c>
    </row>
    <row r="13141" spans="12:13">
      <c r="L13141">
        <v>11396</v>
      </c>
      <c r="M13141">
        <f t="shared" si="216"/>
        <v>396</v>
      </c>
    </row>
    <row r="13142" spans="12:13">
      <c r="L13142">
        <v>11384</v>
      </c>
      <c r="M13142">
        <f t="shared" si="216"/>
        <v>384</v>
      </c>
    </row>
    <row r="13143" spans="12:13">
      <c r="L13143">
        <v>11444</v>
      </c>
      <c r="M13143">
        <f t="shared" si="216"/>
        <v>444</v>
      </c>
    </row>
    <row r="13144" spans="12:13">
      <c r="L13144">
        <v>11380</v>
      </c>
      <c r="M13144">
        <f t="shared" si="216"/>
        <v>380</v>
      </c>
    </row>
    <row r="13145" spans="12:13">
      <c r="L13145">
        <v>11448</v>
      </c>
      <c r="M13145">
        <f t="shared" si="216"/>
        <v>448</v>
      </c>
    </row>
    <row r="13146" spans="12:13">
      <c r="L13146">
        <v>11388</v>
      </c>
      <c r="M13146">
        <f t="shared" si="216"/>
        <v>388</v>
      </c>
    </row>
    <row r="13147" spans="12:13">
      <c r="L13147">
        <v>11460</v>
      </c>
      <c r="M13147">
        <f t="shared" si="216"/>
        <v>460</v>
      </c>
    </row>
    <row r="13148" spans="12:13">
      <c r="L13148">
        <v>11392</v>
      </c>
      <c r="M13148">
        <f t="shared" si="216"/>
        <v>392</v>
      </c>
    </row>
    <row r="13149" spans="12:13">
      <c r="L13149">
        <v>11424</v>
      </c>
      <c r="M13149">
        <f t="shared" si="216"/>
        <v>424</v>
      </c>
    </row>
    <row r="13150" spans="12:13">
      <c r="L13150">
        <v>11392</v>
      </c>
      <c r="M13150">
        <f t="shared" si="216"/>
        <v>392</v>
      </c>
    </row>
    <row r="13151" spans="12:13">
      <c r="L13151">
        <v>11404</v>
      </c>
      <c r="M13151">
        <f t="shared" si="216"/>
        <v>404</v>
      </c>
    </row>
    <row r="13152" spans="12:13">
      <c r="L13152">
        <v>11384</v>
      </c>
      <c r="M13152">
        <f t="shared" si="216"/>
        <v>384</v>
      </c>
    </row>
    <row r="13153" spans="12:13">
      <c r="L13153">
        <v>11416</v>
      </c>
      <c r="M13153">
        <f t="shared" si="216"/>
        <v>416</v>
      </c>
    </row>
    <row r="13154" spans="12:13">
      <c r="L13154">
        <v>11392</v>
      </c>
      <c r="M13154">
        <f t="shared" si="216"/>
        <v>392</v>
      </c>
    </row>
    <row r="13155" spans="12:13">
      <c r="L13155">
        <v>11412</v>
      </c>
      <c r="M13155">
        <f t="shared" si="216"/>
        <v>412</v>
      </c>
    </row>
    <row r="13156" spans="12:13">
      <c r="L13156">
        <v>11384</v>
      </c>
      <c r="M13156">
        <f t="shared" si="216"/>
        <v>384</v>
      </c>
    </row>
    <row r="13157" spans="12:13">
      <c r="L13157">
        <v>11472</v>
      </c>
      <c r="M13157">
        <f t="shared" si="216"/>
        <v>472</v>
      </c>
    </row>
    <row r="13158" spans="12:13">
      <c r="L13158">
        <v>11484</v>
      </c>
      <c r="M13158">
        <f t="shared" si="216"/>
        <v>484</v>
      </c>
    </row>
    <row r="13159" spans="12:13">
      <c r="L13159">
        <v>11620</v>
      </c>
      <c r="M13159">
        <f t="shared" si="216"/>
        <v>620</v>
      </c>
    </row>
    <row r="13160" spans="12:13">
      <c r="L13160">
        <v>11832</v>
      </c>
      <c r="M13160">
        <f t="shared" si="216"/>
        <v>832</v>
      </c>
    </row>
    <row r="13161" spans="12:13">
      <c r="L13161">
        <v>12068</v>
      </c>
      <c r="M13161">
        <f t="shared" si="216"/>
        <v>1068</v>
      </c>
    </row>
    <row r="13162" spans="12:13">
      <c r="L13162">
        <v>12236</v>
      </c>
      <c r="M13162">
        <f t="shared" si="216"/>
        <v>1236</v>
      </c>
    </row>
    <row r="13163" spans="12:13">
      <c r="L13163">
        <v>12492</v>
      </c>
      <c r="M13163">
        <f t="shared" si="216"/>
        <v>1492</v>
      </c>
    </row>
    <row r="13164" spans="12:13">
      <c r="L13164">
        <v>12716</v>
      </c>
      <c r="M13164">
        <f t="shared" si="216"/>
        <v>1716</v>
      </c>
    </row>
    <row r="13165" spans="12:13">
      <c r="L13165">
        <v>12856</v>
      </c>
      <c r="M13165">
        <f t="shared" si="216"/>
        <v>1856</v>
      </c>
    </row>
    <row r="13166" spans="12:13">
      <c r="L13166">
        <v>12904</v>
      </c>
      <c r="M13166">
        <f t="shared" si="216"/>
        <v>1904</v>
      </c>
    </row>
    <row r="13167" spans="12:13">
      <c r="L13167">
        <v>13148</v>
      </c>
      <c r="M13167">
        <f t="shared" si="216"/>
        <v>2148</v>
      </c>
    </row>
    <row r="13168" spans="12:13">
      <c r="L13168">
        <v>13172</v>
      </c>
      <c r="M13168">
        <f t="shared" si="216"/>
        <v>2172</v>
      </c>
    </row>
    <row r="13169" spans="12:13">
      <c r="L13169">
        <v>13272</v>
      </c>
      <c r="M13169">
        <f t="shared" si="216"/>
        <v>2272</v>
      </c>
    </row>
    <row r="13170" spans="12:13">
      <c r="L13170">
        <v>13368</v>
      </c>
      <c r="M13170">
        <f t="shared" si="216"/>
        <v>2368</v>
      </c>
    </row>
    <row r="13171" spans="12:13">
      <c r="L13171">
        <v>13336</v>
      </c>
      <c r="M13171">
        <f t="shared" si="216"/>
        <v>2336</v>
      </c>
    </row>
    <row r="13172" spans="12:13">
      <c r="L13172">
        <v>13384</v>
      </c>
      <c r="M13172">
        <f t="shared" si="216"/>
        <v>2384</v>
      </c>
    </row>
    <row r="13173" spans="12:13">
      <c r="L13173">
        <v>13520</v>
      </c>
      <c r="M13173">
        <f t="shared" si="216"/>
        <v>2520</v>
      </c>
    </row>
    <row r="13174" spans="12:13">
      <c r="L13174">
        <v>13492</v>
      </c>
      <c r="M13174">
        <f t="shared" si="216"/>
        <v>2492</v>
      </c>
    </row>
    <row r="13175" spans="12:13">
      <c r="L13175">
        <v>13680</v>
      </c>
      <c r="M13175">
        <f t="shared" si="216"/>
        <v>2680</v>
      </c>
    </row>
    <row r="13176" spans="12:13">
      <c r="L13176">
        <v>13708</v>
      </c>
      <c r="M13176">
        <f t="shared" si="216"/>
        <v>2708</v>
      </c>
    </row>
    <row r="13177" spans="12:13">
      <c r="L13177">
        <v>13692</v>
      </c>
      <c r="M13177">
        <f t="shared" si="216"/>
        <v>2692</v>
      </c>
    </row>
    <row r="13178" spans="12:13">
      <c r="L13178">
        <v>13736</v>
      </c>
      <c r="M13178">
        <f t="shared" si="216"/>
        <v>2736</v>
      </c>
    </row>
    <row r="13179" spans="12:13">
      <c r="L13179">
        <v>13840</v>
      </c>
      <c r="M13179">
        <f t="shared" ref="M13179:M13242" si="217">L13179-11000</f>
        <v>2840</v>
      </c>
    </row>
    <row r="13180" spans="12:13">
      <c r="L13180">
        <v>13748</v>
      </c>
      <c r="M13180">
        <f t="shared" si="217"/>
        <v>2748</v>
      </c>
    </row>
    <row r="13181" spans="12:13">
      <c r="L13181">
        <v>13840</v>
      </c>
      <c r="M13181">
        <f t="shared" si="217"/>
        <v>2840</v>
      </c>
    </row>
    <row r="13182" spans="12:13">
      <c r="L13182">
        <v>13668</v>
      </c>
      <c r="M13182">
        <f t="shared" si="217"/>
        <v>2668</v>
      </c>
    </row>
    <row r="13183" spans="12:13">
      <c r="L13183">
        <v>13816</v>
      </c>
      <c r="M13183">
        <f t="shared" si="217"/>
        <v>2816</v>
      </c>
    </row>
    <row r="13184" spans="12:13">
      <c r="L13184">
        <v>13828</v>
      </c>
      <c r="M13184">
        <f t="shared" si="217"/>
        <v>2828</v>
      </c>
    </row>
    <row r="13185" spans="12:13">
      <c r="L13185">
        <v>13868</v>
      </c>
      <c r="M13185">
        <f t="shared" si="217"/>
        <v>2868</v>
      </c>
    </row>
    <row r="13186" spans="12:13">
      <c r="L13186">
        <v>13892</v>
      </c>
      <c r="M13186">
        <f t="shared" si="217"/>
        <v>2892</v>
      </c>
    </row>
    <row r="13187" spans="12:13">
      <c r="L13187">
        <v>13876</v>
      </c>
      <c r="M13187">
        <f t="shared" si="217"/>
        <v>2876</v>
      </c>
    </row>
    <row r="13188" spans="12:13">
      <c r="L13188">
        <v>13808</v>
      </c>
      <c r="M13188">
        <f t="shared" si="217"/>
        <v>2808</v>
      </c>
    </row>
    <row r="13189" spans="12:13">
      <c r="L13189">
        <v>13856</v>
      </c>
      <c r="M13189">
        <f t="shared" si="217"/>
        <v>2856</v>
      </c>
    </row>
    <row r="13190" spans="12:13">
      <c r="L13190">
        <v>13956</v>
      </c>
      <c r="M13190">
        <f t="shared" si="217"/>
        <v>2956</v>
      </c>
    </row>
    <row r="13191" spans="12:13">
      <c r="L13191">
        <v>13876</v>
      </c>
      <c r="M13191">
        <f t="shared" si="217"/>
        <v>2876</v>
      </c>
    </row>
    <row r="13192" spans="12:13">
      <c r="L13192">
        <v>13868</v>
      </c>
      <c r="M13192">
        <f t="shared" si="217"/>
        <v>2868</v>
      </c>
    </row>
    <row r="13193" spans="12:13">
      <c r="L13193">
        <v>14112</v>
      </c>
      <c r="M13193">
        <f t="shared" si="217"/>
        <v>3112</v>
      </c>
    </row>
    <row r="13194" spans="12:13">
      <c r="L13194">
        <v>13888</v>
      </c>
      <c r="M13194">
        <f t="shared" si="217"/>
        <v>2888</v>
      </c>
    </row>
    <row r="13195" spans="12:13">
      <c r="L13195">
        <v>14016</v>
      </c>
      <c r="M13195">
        <f t="shared" si="217"/>
        <v>3016</v>
      </c>
    </row>
    <row r="13196" spans="12:13">
      <c r="L13196">
        <v>13836</v>
      </c>
      <c r="M13196">
        <f t="shared" si="217"/>
        <v>2836</v>
      </c>
    </row>
    <row r="13197" spans="12:13">
      <c r="L13197">
        <v>14008</v>
      </c>
      <c r="M13197">
        <f t="shared" si="217"/>
        <v>3008</v>
      </c>
    </row>
    <row r="13198" spans="12:13">
      <c r="L13198">
        <v>13872</v>
      </c>
      <c r="M13198">
        <f t="shared" si="217"/>
        <v>2872</v>
      </c>
    </row>
    <row r="13199" spans="12:13">
      <c r="L13199">
        <v>14048</v>
      </c>
      <c r="M13199">
        <f t="shared" si="217"/>
        <v>3048</v>
      </c>
    </row>
    <row r="13200" spans="12:13">
      <c r="L13200">
        <v>14056</v>
      </c>
      <c r="M13200">
        <f t="shared" si="217"/>
        <v>3056</v>
      </c>
    </row>
    <row r="13201" spans="12:13">
      <c r="L13201">
        <v>14100</v>
      </c>
      <c r="M13201">
        <f t="shared" si="217"/>
        <v>3100</v>
      </c>
    </row>
    <row r="13202" spans="12:13">
      <c r="L13202">
        <v>14156</v>
      </c>
      <c r="M13202">
        <f t="shared" si="217"/>
        <v>3156</v>
      </c>
    </row>
    <row r="13203" spans="12:13">
      <c r="L13203">
        <v>14160</v>
      </c>
      <c r="M13203">
        <f t="shared" si="217"/>
        <v>3160</v>
      </c>
    </row>
    <row r="13204" spans="12:13">
      <c r="L13204">
        <v>13904</v>
      </c>
      <c r="M13204">
        <f t="shared" si="217"/>
        <v>2904</v>
      </c>
    </row>
    <row r="13205" spans="12:13">
      <c r="L13205">
        <v>14216</v>
      </c>
      <c r="M13205">
        <f t="shared" si="217"/>
        <v>3216</v>
      </c>
    </row>
    <row r="13206" spans="12:13">
      <c r="L13206">
        <v>13992</v>
      </c>
      <c r="M13206">
        <f t="shared" si="217"/>
        <v>2992</v>
      </c>
    </row>
    <row r="13207" spans="12:13">
      <c r="L13207">
        <v>14088</v>
      </c>
      <c r="M13207">
        <f t="shared" si="217"/>
        <v>3088</v>
      </c>
    </row>
    <row r="13208" spans="12:13">
      <c r="L13208">
        <v>14008</v>
      </c>
      <c r="M13208">
        <f t="shared" si="217"/>
        <v>3008</v>
      </c>
    </row>
    <row r="13209" spans="12:13">
      <c r="L13209">
        <v>14128</v>
      </c>
      <c r="M13209">
        <f t="shared" si="217"/>
        <v>3128</v>
      </c>
    </row>
    <row r="13210" spans="12:13">
      <c r="L13210">
        <v>13984</v>
      </c>
      <c r="M13210">
        <f t="shared" si="217"/>
        <v>2984</v>
      </c>
    </row>
    <row r="13211" spans="12:13">
      <c r="L13211">
        <v>13956</v>
      </c>
      <c r="M13211">
        <f t="shared" si="217"/>
        <v>2956</v>
      </c>
    </row>
    <row r="13212" spans="12:13">
      <c r="L13212">
        <v>14100</v>
      </c>
      <c r="M13212">
        <f t="shared" si="217"/>
        <v>3100</v>
      </c>
    </row>
    <row r="13213" spans="12:13">
      <c r="L13213">
        <v>14132</v>
      </c>
      <c r="M13213">
        <f t="shared" si="217"/>
        <v>3132</v>
      </c>
    </row>
    <row r="13214" spans="12:13">
      <c r="L13214">
        <v>14004</v>
      </c>
      <c r="M13214">
        <f t="shared" si="217"/>
        <v>3004</v>
      </c>
    </row>
    <row r="13215" spans="12:13">
      <c r="L13215">
        <v>14012</v>
      </c>
      <c r="M13215">
        <f t="shared" si="217"/>
        <v>3012</v>
      </c>
    </row>
    <row r="13216" spans="12:13">
      <c r="L13216">
        <v>14096</v>
      </c>
      <c r="M13216">
        <f t="shared" si="217"/>
        <v>3096</v>
      </c>
    </row>
    <row r="13217" spans="12:13">
      <c r="L13217">
        <v>14028</v>
      </c>
      <c r="M13217">
        <f t="shared" si="217"/>
        <v>3028</v>
      </c>
    </row>
    <row r="13218" spans="12:13">
      <c r="L13218">
        <v>14060</v>
      </c>
      <c r="M13218">
        <f t="shared" si="217"/>
        <v>3060</v>
      </c>
    </row>
    <row r="13219" spans="12:13">
      <c r="L13219">
        <v>14108</v>
      </c>
      <c r="M13219">
        <f t="shared" si="217"/>
        <v>3108</v>
      </c>
    </row>
    <row r="13220" spans="12:13">
      <c r="L13220">
        <v>13996</v>
      </c>
      <c r="M13220">
        <f t="shared" si="217"/>
        <v>2996</v>
      </c>
    </row>
    <row r="13221" spans="12:13">
      <c r="L13221">
        <v>14068</v>
      </c>
      <c r="M13221">
        <f t="shared" si="217"/>
        <v>3068</v>
      </c>
    </row>
    <row r="13222" spans="12:13">
      <c r="L13222">
        <v>13968</v>
      </c>
      <c r="M13222">
        <f t="shared" si="217"/>
        <v>2968</v>
      </c>
    </row>
    <row r="13223" spans="12:13">
      <c r="L13223">
        <v>14208</v>
      </c>
      <c r="M13223">
        <f t="shared" si="217"/>
        <v>3208</v>
      </c>
    </row>
    <row r="13224" spans="12:13">
      <c r="L13224">
        <v>14068</v>
      </c>
      <c r="M13224">
        <f t="shared" si="217"/>
        <v>3068</v>
      </c>
    </row>
    <row r="13225" spans="12:13">
      <c r="L13225">
        <v>14268</v>
      </c>
      <c r="M13225">
        <f t="shared" si="217"/>
        <v>3268</v>
      </c>
    </row>
    <row r="13226" spans="12:13">
      <c r="L13226">
        <v>14144</v>
      </c>
      <c r="M13226">
        <f t="shared" si="217"/>
        <v>3144</v>
      </c>
    </row>
    <row r="13227" spans="12:13">
      <c r="L13227">
        <v>14120</v>
      </c>
      <c r="M13227">
        <f t="shared" si="217"/>
        <v>3120</v>
      </c>
    </row>
    <row r="13228" spans="12:13">
      <c r="L13228">
        <v>14196</v>
      </c>
      <c r="M13228">
        <f t="shared" si="217"/>
        <v>3196</v>
      </c>
    </row>
    <row r="13229" spans="12:13">
      <c r="L13229">
        <v>14160</v>
      </c>
      <c r="M13229">
        <f t="shared" si="217"/>
        <v>3160</v>
      </c>
    </row>
    <row r="13230" spans="12:13">
      <c r="L13230">
        <v>14216</v>
      </c>
      <c r="M13230">
        <f t="shared" si="217"/>
        <v>3216</v>
      </c>
    </row>
    <row r="13231" spans="12:13">
      <c r="L13231">
        <v>14192</v>
      </c>
      <c r="M13231">
        <f t="shared" si="217"/>
        <v>3192</v>
      </c>
    </row>
    <row r="13232" spans="12:13">
      <c r="L13232">
        <v>14036</v>
      </c>
      <c r="M13232">
        <f t="shared" si="217"/>
        <v>3036</v>
      </c>
    </row>
    <row r="13233" spans="12:13">
      <c r="L13233">
        <v>14336</v>
      </c>
      <c r="M13233">
        <f t="shared" si="217"/>
        <v>3336</v>
      </c>
    </row>
    <row r="13234" spans="12:13">
      <c r="L13234">
        <v>14264</v>
      </c>
      <c r="M13234">
        <f t="shared" si="217"/>
        <v>3264</v>
      </c>
    </row>
    <row r="13235" spans="12:13">
      <c r="L13235">
        <v>14164</v>
      </c>
      <c r="M13235">
        <f t="shared" si="217"/>
        <v>3164</v>
      </c>
    </row>
    <row r="13236" spans="12:13">
      <c r="L13236">
        <v>14140</v>
      </c>
      <c r="M13236">
        <f t="shared" si="217"/>
        <v>3140</v>
      </c>
    </row>
    <row r="13237" spans="12:13">
      <c r="L13237">
        <v>14180</v>
      </c>
      <c r="M13237">
        <f t="shared" si="217"/>
        <v>3180</v>
      </c>
    </row>
    <row r="13238" spans="12:13">
      <c r="L13238">
        <v>14192</v>
      </c>
      <c r="M13238">
        <f t="shared" si="217"/>
        <v>3192</v>
      </c>
    </row>
    <row r="13239" spans="12:13">
      <c r="L13239">
        <v>14388</v>
      </c>
      <c r="M13239">
        <f t="shared" si="217"/>
        <v>3388</v>
      </c>
    </row>
    <row r="13240" spans="12:13">
      <c r="L13240">
        <v>14320</v>
      </c>
      <c r="M13240">
        <f t="shared" si="217"/>
        <v>3320</v>
      </c>
    </row>
    <row r="13241" spans="12:13">
      <c r="L13241">
        <v>14260</v>
      </c>
      <c r="M13241">
        <f t="shared" si="217"/>
        <v>3260</v>
      </c>
    </row>
    <row r="13242" spans="12:13">
      <c r="L13242">
        <v>14288</v>
      </c>
      <c r="M13242">
        <f t="shared" si="217"/>
        <v>3288</v>
      </c>
    </row>
    <row r="13243" spans="12:13">
      <c r="L13243">
        <v>14148</v>
      </c>
      <c r="M13243">
        <f t="shared" ref="M13243:M13306" si="218">L13243-11000</f>
        <v>3148</v>
      </c>
    </row>
    <row r="13244" spans="12:13">
      <c r="L13244">
        <v>14084</v>
      </c>
      <c r="M13244">
        <f t="shared" si="218"/>
        <v>3084</v>
      </c>
    </row>
    <row r="13245" spans="12:13">
      <c r="L13245">
        <v>14240</v>
      </c>
      <c r="M13245">
        <f t="shared" si="218"/>
        <v>3240</v>
      </c>
    </row>
    <row r="13246" spans="12:13">
      <c r="L13246">
        <v>14180</v>
      </c>
      <c r="M13246">
        <f t="shared" si="218"/>
        <v>3180</v>
      </c>
    </row>
    <row r="13247" spans="12:13">
      <c r="L13247">
        <v>14236</v>
      </c>
      <c r="M13247">
        <f t="shared" si="218"/>
        <v>3236</v>
      </c>
    </row>
    <row r="13248" spans="12:13">
      <c r="L13248">
        <v>14172</v>
      </c>
      <c r="M13248">
        <f t="shared" si="218"/>
        <v>3172</v>
      </c>
    </row>
    <row r="13249" spans="12:13">
      <c r="L13249">
        <v>14364</v>
      </c>
      <c r="M13249">
        <f t="shared" si="218"/>
        <v>3364</v>
      </c>
    </row>
    <row r="13250" spans="12:13">
      <c r="L13250">
        <v>14032</v>
      </c>
      <c r="M13250">
        <f t="shared" si="218"/>
        <v>3032</v>
      </c>
    </row>
    <row r="13251" spans="12:13">
      <c r="L13251">
        <v>14172</v>
      </c>
      <c r="M13251">
        <f t="shared" si="218"/>
        <v>3172</v>
      </c>
    </row>
    <row r="13252" spans="12:13">
      <c r="L13252">
        <v>14196</v>
      </c>
      <c r="M13252">
        <f t="shared" si="218"/>
        <v>3196</v>
      </c>
    </row>
    <row r="13253" spans="12:13">
      <c r="L13253">
        <v>14172</v>
      </c>
      <c r="M13253">
        <f t="shared" si="218"/>
        <v>3172</v>
      </c>
    </row>
    <row r="13254" spans="12:13">
      <c r="L13254">
        <v>14160</v>
      </c>
      <c r="M13254">
        <f t="shared" si="218"/>
        <v>3160</v>
      </c>
    </row>
    <row r="13255" spans="12:13">
      <c r="L13255">
        <v>14284</v>
      </c>
      <c r="M13255">
        <f t="shared" si="218"/>
        <v>3284</v>
      </c>
    </row>
    <row r="13256" spans="12:13">
      <c r="L13256">
        <v>14216</v>
      </c>
      <c r="M13256">
        <f t="shared" si="218"/>
        <v>3216</v>
      </c>
    </row>
    <row r="13257" spans="12:13">
      <c r="L13257">
        <v>14120</v>
      </c>
      <c r="M13257">
        <f t="shared" si="218"/>
        <v>3120</v>
      </c>
    </row>
    <row r="13258" spans="12:13">
      <c r="L13258">
        <v>14184</v>
      </c>
      <c r="M13258">
        <f t="shared" si="218"/>
        <v>3184</v>
      </c>
    </row>
    <row r="13259" spans="12:13">
      <c r="L13259">
        <v>14212</v>
      </c>
      <c r="M13259">
        <f t="shared" si="218"/>
        <v>3212</v>
      </c>
    </row>
    <row r="13260" spans="12:13">
      <c r="L13260">
        <v>14228</v>
      </c>
      <c r="M13260">
        <f t="shared" si="218"/>
        <v>3228</v>
      </c>
    </row>
    <row r="13261" spans="12:13">
      <c r="L13261">
        <v>14268</v>
      </c>
      <c r="M13261">
        <f t="shared" si="218"/>
        <v>3268</v>
      </c>
    </row>
    <row r="13262" spans="12:13">
      <c r="L13262">
        <v>14196</v>
      </c>
      <c r="M13262">
        <f t="shared" si="218"/>
        <v>3196</v>
      </c>
    </row>
    <row r="13263" spans="12:13">
      <c r="L13263">
        <v>14260</v>
      </c>
      <c r="M13263">
        <f t="shared" si="218"/>
        <v>3260</v>
      </c>
    </row>
    <row r="13264" spans="12:13">
      <c r="L13264">
        <v>14252</v>
      </c>
      <c r="M13264">
        <f t="shared" si="218"/>
        <v>3252</v>
      </c>
    </row>
    <row r="13265" spans="12:13">
      <c r="L13265">
        <v>14212</v>
      </c>
      <c r="M13265">
        <f t="shared" si="218"/>
        <v>3212</v>
      </c>
    </row>
    <row r="13266" spans="12:13">
      <c r="L13266">
        <v>14136</v>
      </c>
      <c r="M13266">
        <f t="shared" si="218"/>
        <v>3136</v>
      </c>
    </row>
    <row r="13267" spans="12:13">
      <c r="L13267">
        <v>14292</v>
      </c>
      <c r="M13267">
        <f t="shared" si="218"/>
        <v>3292</v>
      </c>
    </row>
    <row r="13268" spans="12:13">
      <c r="L13268">
        <v>14272</v>
      </c>
      <c r="M13268">
        <f t="shared" si="218"/>
        <v>3272</v>
      </c>
    </row>
    <row r="13269" spans="12:13">
      <c r="L13269">
        <v>14172</v>
      </c>
      <c r="M13269">
        <f t="shared" si="218"/>
        <v>3172</v>
      </c>
    </row>
    <row r="13270" spans="12:13">
      <c r="L13270">
        <v>14268</v>
      </c>
      <c r="M13270">
        <f t="shared" si="218"/>
        <v>3268</v>
      </c>
    </row>
    <row r="13271" spans="12:13">
      <c r="L13271">
        <v>14348</v>
      </c>
      <c r="M13271">
        <f t="shared" si="218"/>
        <v>3348</v>
      </c>
    </row>
    <row r="13272" spans="12:13">
      <c r="L13272">
        <v>14208</v>
      </c>
      <c r="M13272">
        <f t="shared" si="218"/>
        <v>3208</v>
      </c>
    </row>
    <row r="13273" spans="12:13">
      <c r="L13273">
        <v>14176</v>
      </c>
      <c r="M13273">
        <f t="shared" si="218"/>
        <v>3176</v>
      </c>
    </row>
    <row r="13274" spans="12:13">
      <c r="L13274">
        <v>14116</v>
      </c>
      <c r="M13274">
        <f t="shared" si="218"/>
        <v>3116</v>
      </c>
    </row>
    <row r="13275" spans="12:13">
      <c r="L13275">
        <v>14176</v>
      </c>
      <c r="M13275">
        <f t="shared" si="218"/>
        <v>3176</v>
      </c>
    </row>
    <row r="13276" spans="12:13">
      <c r="L13276">
        <v>14284</v>
      </c>
      <c r="M13276">
        <f t="shared" si="218"/>
        <v>3284</v>
      </c>
    </row>
    <row r="13277" spans="12:13">
      <c r="L13277">
        <v>14144</v>
      </c>
      <c r="M13277">
        <f t="shared" si="218"/>
        <v>3144</v>
      </c>
    </row>
    <row r="13278" spans="12:13">
      <c r="L13278">
        <v>14156</v>
      </c>
      <c r="M13278">
        <f t="shared" si="218"/>
        <v>3156</v>
      </c>
    </row>
    <row r="13279" spans="12:13">
      <c r="L13279">
        <v>14256</v>
      </c>
      <c r="M13279">
        <f t="shared" si="218"/>
        <v>3256</v>
      </c>
    </row>
    <row r="13280" spans="12:13">
      <c r="L13280">
        <v>14196</v>
      </c>
      <c r="M13280">
        <f t="shared" si="218"/>
        <v>3196</v>
      </c>
    </row>
    <row r="13281" spans="12:13">
      <c r="L13281">
        <v>14292</v>
      </c>
      <c r="M13281">
        <f t="shared" si="218"/>
        <v>3292</v>
      </c>
    </row>
    <row r="13282" spans="12:13">
      <c r="L13282">
        <v>14044</v>
      </c>
      <c r="M13282">
        <f t="shared" si="218"/>
        <v>3044</v>
      </c>
    </row>
    <row r="13283" spans="12:13">
      <c r="L13283">
        <v>14136</v>
      </c>
      <c r="M13283">
        <f t="shared" si="218"/>
        <v>3136</v>
      </c>
    </row>
    <row r="13284" spans="12:13">
      <c r="L13284">
        <v>14144</v>
      </c>
      <c r="M13284">
        <f t="shared" si="218"/>
        <v>3144</v>
      </c>
    </row>
    <row r="13285" spans="12:13">
      <c r="L13285">
        <v>14284</v>
      </c>
      <c r="M13285">
        <f t="shared" si="218"/>
        <v>3284</v>
      </c>
    </row>
    <row r="13286" spans="12:13">
      <c r="L13286">
        <v>14096</v>
      </c>
      <c r="M13286">
        <f t="shared" si="218"/>
        <v>3096</v>
      </c>
    </row>
    <row r="13287" spans="12:13">
      <c r="L13287">
        <v>14164</v>
      </c>
      <c r="M13287">
        <f t="shared" si="218"/>
        <v>3164</v>
      </c>
    </row>
    <row r="13288" spans="12:13">
      <c r="L13288">
        <v>14096</v>
      </c>
      <c r="M13288">
        <f t="shared" si="218"/>
        <v>3096</v>
      </c>
    </row>
    <row r="13289" spans="12:13">
      <c r="L13289">
        <v>14240</v>
      </c>
      <c r="M13289">
        <f t="shared" si="218"/>
        <v>3240</v>
      </c>
    </row>
    <row r="13290" spans="12:13">
      <c r="L13290">
        <v>14148</v>
      </c>
      <c r="M13290">
        <f t="shared" si="218"/>
        <v>3148</v>
      </c>
    </row>
    <row r="13291" spans="12:13">
      <c r="L13291">
        <v>14264</v>
      </c>
      <c r="M13291">
        <f t="shared" si="218"/>
        <v>3264</v>
      </c>
    </row>
    <row r="13292" spans="12:13">
      <c r="L13292">
        <v>14060</v>
      </c>
      <c r="M13292">
        <f t="shared" si="218"/>
        <v>3060</v>
      </c>
    </row>
    <row r="13293" spans="12:13">
      <c r="L13293">
        <v>14160</v>
      </c>
      <c r="M13293">
        <f t="shared" si="218"/>
        <v>3160</v>
      </c>
    </row>
    <row r="13294" spans="12:13">
      <c r="L13294">
        <v>14164</v>
      </c>
      <c r="M13294">
        <f t="shared" si="218"/>
        <v>3164</v>
      </c>
    </row>
    <row r="13295" spans="12:13">
      <c r="L13295">
        <v>14160</v>
      </c>
      <c r="M13295">
        <f t="shared" si="218"/>
        <v>3160</v>
      </c>
    </row>
    <row r="13296" spans="12:13">
      <c r="L13296">
        <v>14120</v>
      </c>
      <c r="M13296">
        <f t="shared" si="218"/>
        <v>3120</v>
      </c>
    </row>
    <row r="13297" spans="12:13">
      <c r="L13297">
        <v>14264</v>
      </c>
      <c r="M13297">
        <f t="shared" si="218"/>
        <v>3264</v>
      </c>
    </row>
    <row r="13298" spans="12:13">
      <c r="L13298">
        <v>14016</v>
      </c>
      <c r="M13298">
        <f t="shared" si="218"/>
        <v>3016</v>
      </c>
    </row>
    <row r="13299" spans="12:13">
      <c r="L13299">
        <v>14184</v>
      </c>
      <c r="M13299">
        <f t="shared" si="218"/>
        <v>3184</v>
      </c>
    </row>
    <row r="13300" spans="12:13">
      <c r="L13300">
        <v>14160</v>
      </c>
      <c r="M13300">
        <f t="shared" si="218"/>
        <v>3160</v>
      </c>
    </row>
    <row r="13301" spans="12:13">
      <c r="L13301">
        <v>14156</v>
      </c>
      <c r="M13301">
        <f t="shared" si="218"/>
        <v>3156</v>
      </c>
    </row>
    <row r="13302" spans="12:13">
      <c r="L13302">
        <v>14048</v>
      </c>
      <c r="M13302">
        <f t="shared" si="218"/>
        <v>3048</v>
      </c>
    </row>
    <row r="13303" spans="12:13">
      <c r="L13303">
        <v>14252</v>
      </c>
      <c r="M13303">
        <f t="shared" si="218"/>
        <v>3252</v>
      </c>
    </row>
    <row r="13304" spans="12:13">
      <c r="L13304">
        <v>14148</v>
      </c>
      <c r="M13304">
        <f t="shared" si="218"/>
        <v>3148</v>
      </c>
    </row>
    <row r="13305" spans="12:13">
      <c r="L13305">
        <v>14164</v>
      </c>
      <c r="M13305">
        <f t="shared" si="218"/>
        <v>3164</v>
      </c>
    </row>
    <row r="13306" spans="12:13">
      <c r="L13306">
        <v>14148</v>
      </c>
      <c r="M13306">
        <f t="shared" si="218"/>
        <v>3148</v>
      </c>
    </row>
    <row r="13307" spans="12:13">
      <c r="L13307">
        <v>14220</v>
      </c>
      <c r="M13307">
        <f t="shared" ref="M13307:M13370" si="219">L13307-11000</f>
        <v>3220</v>
      </c>
    </row>
    <row r="13308" spans="12:13">
      <c r="L13308">
        <v>14188</v>
      </c>
      <c r="M13308">
        <f t="shared" si="219"/>
        <v>3188</v>
      </c>
    </row>
    <row r="13309" spans="12:13">
      <c r="L13309">
        <v>14180</v>
      </c>
      <c r="M13309">
        <f t="shared" si="219"/>
        <v>3180</v>
      </c>
    </row>
    <row r="13310" spans="12:13">
      <c r="L13310">
        <v>14140</v>
      </c>
      <c r="M13310">
        <f t="shared" si="219"/>
        <v>3140</v>
      </c>
    </row>
    <row r="13311" spans="12:13">
      <c r="L13311">
        <v>14204</v>
      </c>
      <c r="M13311">
        <f t="shared" si="219"/>
        <v>3204</v>
      </c>
    </row>
    <row r="13312" spans="12:13">
      <c r="L13312">
        <v>14176</v>
      </c>
      <c r="M13312">
        <f t="shared" si="219"/>
        <v>3176</v>
      </c>
    </row>
    <row r="13313" spans="12:13">
      <c r="L13313">
        <v>14176</v>
      </c>
      <c r="M13313">
        <f t="shared" si="219"/>
        <v>3176</v>
      </c>
    </row>
    <row r="13314" spans="12:13">
      <c r="L13314">
        <v>14212</v>
      </c>
      <c r="M13314">
        <f t="shared" si="219"/>
        <v>3212</v>
      </c>
    </row>
    <row r="13315" spans="12:13">
      <c r="L13315">
        <v>14316</v>
      </c>
      <c r="M13315">
        <f t="shared" si="219"/>
        <v>3316</v>
      </c>
    </row>
    <row r="13316" spans="12:13">
      <c r="L13316">
        <v>14164</v>
      </c>
      <c r="M13316">
        <f t="shared" si="219"/>
        <v>3164</v>
      </c>
    </row>
    <row r="13317" spans="12:13">
      <c r="L13317">
        <v>14152</v>
      </c>
      <c r="M13317">
        <f t="shared" si="219"/>
        <v>3152</v>
      </c>
    </row>
    <row r="13318" spans="12:13">
      <c r="L13318">
        <v>14128</v>
      </c>
      <c r="M13318">
        <f t="shared" si="219"/>
        <v>3128</v>
      </c>
    </row>
    <row r="13319" spans="12:13">
      <c r="L13319">
        <v>14044</v>
      </c>
      <c r="M13319">
        <f t="shared" si="219"/>
        <v>3044</v>
      </c>
    </row>
    <row r="13320" spans="12:13">
      <c r="L13320">
        <v>14196</v>
      </c>
      <c r="M13320">
        <f t="shared" si="219"/>
        <v>3196</v>
      </c>
    </row>
    <row r="13321" spans="12:13">
      <c r="L13321">
        <v>14092</v>
      </c>
      <c r="M13321">
        <f t="shared" si="219"/>
        <v>3092</v>
      </c>
    </row>
    <row r="13322" spans="12:13">
      <c r="L13322">
        <v>14028</v>
      </c>
      <c r="M13322">
        <f t="shared" si="219"/>
        <v>3028</v>
      </c>
    </row>
    <row r="13323" spans="12:13">
      <c r="L13323">
        <v>14080</v>
      </c>
      <c r="M13323">
        <f t="shared" si="219"/>
        <v>3080</v>
      </c>
    </row>
    <row r="13324" spans="12:13">
      <c r="L13324">
        <v>14088</v>
      </c>
      <c r="M13324">
        <f t="shared" si="219"/>
        <v>3088</v>
      </c>
    </row>
    <row r="13325" spans="12:13">
      <c r="L13325">
        <v>14224</v>
      </c>
      <c r="M13325">
        <f t="shared" si="219"/>
        <v>3224</v>
      </c>
    </row>
    <row r="13326" spans="12:13">
      <c r="L13326">
        <v>13948</v>
      </c>
      <c r="M13326">
        <f t="shared" si="219"/>
        <v>2948</v>
      </c>
    </row>
    <row r="13327" spans="12:13">
      <c r="L13327">
        <v>14052</v>
      </c>
      <c r="M13327">
        <f t="shared" si="219"/>
        <v>3052</v>
      </c>
    </row>
    <row r="13328" spans="12:13">
      <c r="L13328">
        <v>14004</v>
      </c>
      <c r="M13328">
        <f t="shared" si="219"/>
        <v>3004</v>
      </c>
    </row>
    <row r="13329" spans="12:13">
      <c r="L13329">
        <v>14028</v>
      </c>
      <c r="M13329">
        <f t="shared" si="219"/>
        <v>3028</v>
      </c>
    </row>
    <row r="13330" spans="12:13">
      <c r="L13330">
        <v>14012</v>
      </c>
      <c r="M13330">
        <f t="shared" si="219"/>
        <v>3012</v>
      </c>
    </row>
    <row r="13331" spans="12:13">
      <c r="L13331">
        <v>13796</v>
      </c>
      <c r="M13331">
        <f t="shared" si="219"/>
        <v>2796</v>
      </c>
    </row>
    <row r="13332" spans="12:13">
      <c r="L13332">
        <v>13616</v>
      </c>
      <c r="M13332">
        <f t="shared" si="219"/>
        <v>2616</v>
      </c>
    </row>
    <row r="13333" spans="12:13">
      <c r="L13333">
        <v>13428</v>
      </c>
      <c r="M13333">
        <f t="shared" si="219"/>
        <v>2428</v>
      </c>
    </row>
    <row r="13334" spans="12:13">
      <c r="L13334">
        <v>13184</v>
      </c>
      <c r="M13334">
        <f t="shared" si="219"/>
        <v>2184</v>
      </c>
    </row>
    <row r="13335" spans="12:13">
      <c r="L13335">
        <v>13156</v>
      </c>
      <c r="M13335">
        <f t="shared" si="219"/>
        <v>2156</v>
      </c>
    </row>
    <row r="13336" spans="12:13">
      <c r="L13336">
        <v>12916</v>
      </c>
      <c r="M13336">
        <f t="shared" si="219"/>
        <v>1916</v>
      </c>
    </row>
    <row r="13337" spans="12:13">
      <c r="L13337">
        <v>12800</v>
      </c>
      <c r="M13337">
        <f t="shared" si="219"/>
        <v>1800</v>
      </c>
    </row>
    <row r="13338" spans="12:13">
      <c r="L13338">
        <v>12644</v>
      </c>
      <c r="M13338">
        <f t="shared" si="219"/>
        <v>1644</v>
      </c>
    </row>
    <row r="13339" spans="12:13">
      <c r="L13339">
        <v>12496</v>
      </c>
      <c r="M13339">
        <f t="shared" si="219"/>
        <v>1496</v>
      </c>
    </row>
    <row r="13340" spans="12:13">
      <c r="L13340">
        <v>12380</v>
      </c>
      <c r="M13340">
        <f t="shared" si="219"/>
        <v>1380</v>
      </c>
    </row>
    <row r="13341" spans="12:13">
      <c r="L13341">
        <v>12356</v>
      </c>
      <c r="M13341">
        <f t="shared" si="219"/>
        <v>1356</v>
      </c>
    </row>
    <row r="13342" spans="12:13">
      <c r="L13342">
        <v>12232</v>
      </c>
      <c r="M13342">
        <f t="shared" si="219"/>
        <v>1232</v>
      </c>
    </row>
    <row r="13343" spans="12:13">
      <c r="L13343">
        <v>12212</v>
      </c>
      <c r="M13343">
        <f t="shared" si="219"/>
        <v>1212</v>
      </c>
    </row>
    <row r="13344" spans="12:13">
      <c r="L13344">
        <v>12024</v>
      </c>
      <c r="M13344">
        <f t="shared" si="219"/>
        <v>1024</v>
      </c>
    </row>
    <row r="13345" spans="12:13">
      <c r="L13345">
        <v>12024</v>
      </c>
      <c r="M13345">
        <f t="shared" si="219"/>
        <v>1024</v>
      </c>
    </row>
    <row r="13346" spans="12:13">
      <c r="L13346">
        <v>11876</v>
      </c>
      <c r="M13346">
        <f t="shared" si="219"/>
        <v>876</v>
      </c>
    </row>
    <row r="13347" spans="12:13">
      <c r="L13347">
        <v>11904</v>
      </c>
      <c r="M13347">
        <f t="shared" si="219"/>
        <v>904</v>
      </c>
    </row>
    <row r="13348" spans="12:13">
      <c r="L13348">
        <v>11764</v>
      </c>
      <c r="M13348">
        <f t="shared" si="219"/>
        <v>764</v>
      </c>
    </row>
    <row r="13349" spans="12:13">
      <c r="L13349">
        <v>11788</v>
      </c>
      <c r="M13349">
        <f t="shared" si="219"/>
        <v>788</v>
      </c>
    </row>
    <row r="13350" spans="12:13">
      <c r="L13350">
        <v>11712</v>
      </c>
      <c r="M13350">
        <f t="shared" si="219"/>
        <v>712</v>
      </c>
    </row>
    <row r="13351" spans="12:13">
      <c r="L13351">
        <v>11704</v>
      </c>
      <c r="M13351">
        <f t="shared" si="219"/>
        <v>704</v>
      </c>
    </row>
    <row r="13352" spans="12:13">
      <c r="L13352">
        <v>11600</v>
      </c>
      <c r="M13352">
        <f t="shared" si="219"/>
        <v>600</v>
      </c>
    </row>
    <row r="13353" spans="12:13">
      <c r="L13353">
        <v>11664</v>
      </c>
      <c r="M13353">
        <f t="shared" si="219"/>
        <v>664</v>
      </c>
    </row>
    <row r="13354" spans="12:13">
      <c r="L13354">
        <v>11604</v>
      </c>
      <c r="M13354">
        <f t="shared" si="219"/>
        <v>604</v>
      </c>
    </row>
    <row r="13355" spans="12:13">
      <c r="L13355">
        <v>11612</v>
      </c>
      <c r="M13355">
        <f t="shared" si="219"/>
        <v>612</v>
      </c>
    </row>
    <row r="13356" spans="12:13">
      <c r="L13356">
        <v>11580</v>
      </c>
      <c r="M13356">
        <f t="shared" si="219"/>
        <v>580</v>
      </c>
    </row>
    <row r="13357" spans="12:13">
      <c r="L13357">
        <v>11572</v>
      </c>
      <c r="M13357">
        <f t="shared" si="219"/>
        <v>572</v>
      </c>
    </row>
    <row r="13358" spans="12:13">
      <c r="L13358">
        <v>11496</v>
      </c>
      <c r="M13358">
        <f t="shared" si="219"/>
        <v>496</v>
      </c>
    </row>
    <row r="13359" spans="12:13">
      <c r="L13359">
        <v>11564</v>
      </c>
      <c r="M13359">
        <f t="shared" si="219"/>
        <v>564</v>
      </c>
    </row>
    <row r="13360" spans="12:13">
      <c r="L13360">
        <v>11488</v>
      </c>
      <c r="M13360">
        <f t="shared" si="219"/>
        <v>488</v>
      </c>
    </row>
    <row r="13361" spans="12:13">
      <c r="L13361">
        <v>11532</v>
      </c>
      <c r="M13361">
        <f t="shared" si="219"/>
        <v>532</v>
      </c>
    </row>
    <row r="13362" spans="12:13">
      <c r="L13362">
        <v>11444</v>
      </c>
      <c r="M13362">
        <f t="shared" si="219"/>
        <v>444</v>
      </c>
    </row>
    <row r="13363" spans="12:13">
      <c r="L13363">
        <v>11492</v>
      </c>
      <c r="M13363">
        <f t="shared" si="219"/>
        <v>492</v>
      </c>
    </row>
    <row r="13364" spans="12:13">
      <c r="L13364">
        <v>11460</v>
      </c>
      <c r="M13364">
        <f t="shared" si="219"/>
        <v>460</v>
      </c>
    </row>
    <row r="13365" spans="12:13">
      <c r="L13365">
        <v>11512</v>
      </c>
      <c r="M13365">
        <f t="shared" si="219"/>
        <v>512</v>
      </c>
    </row>
    <row r="13366" spans="12:13">
      <c r="L13366">
        <v>11424</v>
      </c>
      <c r="M13366">
        <f t="shared" si="219"/>
        <v>424</v>
      </c>
    </row>
    <row r="13367" spans="12:13">
      <c r="L13367">
        <v>11472</v>
      </c>
      <c r="M13367">
        <f t="shared" si="219"/>
        <v>472</v>
      </c>
    </row>
    <row r="13368" spans="12:13">
      <c r="L13368">
        <v>11436</v>
      </c>
      <c r="M13368">
        <f t="shared" si="219"/>
        <v>436</v>
      </c>
    </row>
    <row r="13369" spans="12:13">
      <c r="L13369">
        <v>11500</v>
      </c>
      <c r="M13369">
        <f t="shared" si="219"/>
        <v>500</v>
      </c>
    </row>
    <row r="13370" spans="12:13">
      <c r="L13370">
        <v>11432</v>
      </c>
      <c r="M13370">
        <f t="shared" si="219"/>
        <v>432</v>
      </c>
    </row>
    <row r="13371" spans="12:13">
      <c r="L13371">
        <v>11464</v>
      </c>
      <c r="M13371">
        <f t="shared" ref="M13371:M13434" si="220">L13371-11000</f>
        <v>464</v>
      </c>
    </row>
    <row r="13372" spans="12:13">
      <c r="L13372">
        <v>11424</v>
      </c>
      <c r="M13372">
        <f t="shared" si="220"/>
        <v>424</v>
      </c>
    </row>
    <row r="13373" spans="12:13">
      <c r="L13373">
        <v>11456</v>
      </c>
      <c r="M13373">
        <f t="shared" si="220"/>
        <v>456</v>
      </c>
    </row>
    <row r="13374" spans="12:13">
      <c r="L13374">
        <v>11436</v>
      </c>
      <c r="M13374">
        <f t="shared" si="220"/>
        <v>436</v>
      </c>
    </row>
    <row r="13375" spans="12:13">
      <c r="L13375">
        <v>11436</v>
      </c>
      <c r="M13375">
        <f t="shared" si="220"/>
        <v>436</v>
      </c>
    </row>
    <row r="13376" spans="12:13">
      <c r="L13376">
        <v>11380</v>
      </c>
      <c r="M13376">
        <f t="shared" si="220"/>
        <v>380</v>
      </c>
    </row>
    <row r="13377" spans="12:13">
      <c r="L13377">
        <v>11472</v>
      </c>
      <c r="M13377">
        <f t="shared" si="220"/>
        <v>472</v>
      </c>
    </row>
    <row r="13378" spans="12:13">
      <c r="L13378">
        <v>11400</v>
      </c>
      <c r="M13378">
        <f t="shared" si="220"/>
        <v>400</v>
      </c>
    </row>
    <row r="13379" spans="12:13">
      <c r="L13379">
        <v>11468</v>
      </c>
      <c r="M13379">
        <f t="shared" si="220"/>
        <v>468</v>
      </c>
    </row>
    <row r="13380" spans="12:13">
      <c r="L13380">
        <v>11380</v>
      </c>
      <c r="M13380">
        <f t="shared" si="220"/>
        <v>380</v>
      </c>
    </row>
    <row r="13381" spans="12:13">
      <c r="L13381">
        <v>11428</v>
      </c>
      <c r="M13381">
        <f t="shared" si="220"/>
        <v>428</v>
      </c>
    </row>
    <row r="13382" spans="12:13">
      <c r="L13382">
        <v>11360</v>
      </c>
      <c r="M13382">
        <f t="shared" si="220"/>
        <v>360</v>
      </c>
    </row>
    <row r="13383" spans="12:13">
      <c r="L13383">
        <v>11452</v>
      </c>
      <c r="M13383">
        <f t="shared" si="220"/>
        <v>452</v>
      </c>
    </row>
    <row r="13384" spans="12:13">
      <c r="L13384">
        <v>11380</v>
      </c>
      <c r="M13384">
        <f t="shared" si="220"/>
        <v>380</v>
      </c>
    </row>
    <row r="13385" spans="12:13">
      <c r="L13385">
        <v>11424</v>
      </c>
      <c r="M13385">
        <f t="shared" si="220"/>
        <v>424</v>
      </c>
    </row>
    <row r="13386" spans="12:13">
      <c r="L13386">
        <v>11388</v>
      </c>
      <c r="M13386">
        <f t="shared" si="220"/>
        <v>388</v>
      </c>
    </row>
    <row r="13387" spans="12:13">
      <c r="L13387">
        <v>11420</v>
      </c>
      <c r="M13387">
        <f t="shared" si="220"/>
        <v>420</v>
      </c>
    </row>
    <row r="13388" spans="12:13">
      <c r="L13388">
        <v>11392</v>
      </c>
      <c r="M13388">
        <f t="shared" si="220"/>
        <v>392</v>
      </c>
    </row>
    <row r="13389" spans="12:13">
      <c r="L13389">
        <v>11424</v>
      </c>
      <c r="M13389">
        <f t="shared" si="220"/>
        <v>424</v>
      </c>
    </row>
    <row r="13390" spans="12:13">
      <c r="L13390">
        <v>11392</v>
      </c>
      <c r="M13390">
        <f t="shared" si="220"/>
        <v>392</v>
      </c>
    </row>
    <row r="13391" spans="12:13">
      <c r="L13391">
        <v>11448</v>
      </c>
      <c r="M13391">
        <f t="shared" si="220"/>
        <v>448</v>
      </c>
    </row>
    <row r="13392" spans="12:13">
      <c r="L13392">
        <v>11376</v>
      </c>
      <c r="M13392">
        <f t="shared" si="220"/>
        <v>376</v>
      </c>
    </row>
    <row r="13393" spans="12:13">
      <c r="L13393">
        <v>11448</v>
      </c>
      <c r="M13393">
        <f t="shared" si="220"/>
        <v>448</v>
      </c>
    </row>
    <row r="13394" spans="12:13">
      <c r="L13394">
        <v>11384</v>
      </c>
      <c r="M13394">
        <f t="shared" si="220"/>
        <v>384</v>
      </c>
    </row>
    <row r="13395" spans="12:13">
      <c r="L13395">
        <v>11452</v>
      </c>
      <c r="M13395">
        <f t="shared" si="220"/>
        <v>452</v>
      </c>
    </row>
    <row r="13396" spans="12:13">
      <c r="L13396">
        <v>11368</v>
      </c>
      <c r="M13396">
        <f t="shared" si="220"/>
        <v>368</v>
      </c>
    </row>
    <row r="13397" spans="12:13">
      <c r="L13397">
        <v>11460</v>
      </c>
      <c r="M13397">
        <f t="shared" si="220"/>
        <v>460</v>
      </c>
    </row>
    <row r="13398" spans="12:13">
      <c r="L13398">
        <v>11388</v>
      </c>
      <c r="M13398">
        <f t="shared" si="220"/>
        <v>388</v>
      </c>
    </row>
    <row r="13399" spans="12:13">
      <c r="L13399">
        <v>11444</v>
      </c>
      <c r="M13399">
        <f t="shared" si="220"/>
        <v>444</v>
      </c>
    </row>
    <row r="13400" spans="12:13">
      <c r="L13400">
        <v>11372</v>
      </c>
      <c r="M13400">
        <f t="shared" si="220"/>
        <v>372</v>
      </c>
    </row>
    <row r="13401" spans="12:13">
      <c r="L13401">
        <v>11416</v>
      </c>
      <c r="M13401">
        <f t="shared" si="220"/>
        <v>416</v>
      </c>
    </row>
    <row r="13402" spans="12:13">
      <c r="L13402">
        <v>11364</v>
      </c>
      <c r="M13402">
        <f t="shared" si="220"/>
        <v>364</v>
      </c>
    </row>
    <row r="13403" spans="12:13">
      <c r="L13403">
        <v>11440</v>
      </c>
      <c r="M13403">
        <f t="shared" si="220"/>
        <v>440</v>
      </c>
    </row>
    <row r="13404" spans="12:13">
      <c r="L13404">
        <v>11364</v>
      </c>
      <c r="M13404">
        <f t="shared" si="220"/>
        <v>364</v>
      </c>
    </row>
    <row r="13405" spans="12:13">
      <c r="L13405">
        <v>11432</v>
      </c>
      <c r="M13405">
        <f t="shared" si="220"/>
        <v>432</v>
      </c>
    </row>
    <row r="13406" spans="12:13">
      <c r="L13406">
        <v>11408</v>
      </c>
      <c r="M13406">
        <f t="shared" si="220"/>
        <v>408</v>
      </c>
    </row>
    <row r="13407" spans="12:13">
      <c r="L13407">
        <v>11448</v>
      </c>
      <c r="M13407">
        <f t="shared" si="220"/>
        <v>448</v>
      </c>
    </row>
    <row r="13408" spans="12:13">
      <c r="L13408">
        <v>11384</v>
      </c>
      <c r="M13408">
        <f t="shared" si="220"/>
        <v>384</v>
      </c>
    </row>
    <row r="13409" spans="12:13">
      <c r="L13409">
        <v>11428</v>
      </c>
      <c r="M13409">
        <f t="shared" si="220"/>
        <v>428</v>
      </c>
    </row>
    <row r="13410" spans="12:13">
      <c r="L13410">
        <v>11384</v>
      </c>
      <c r="M13410">
        <f t="shared" si="220"/>
        <v>384</v>
      </c>
    </row>
    <row r="13411" spans="12:13">
      <c r="L13411">
        <v>11420</v>
      </c>
      <c r="M13411">
        <f t="shared" si="220"/>
        <v>420</v>
      </c>
    </row>
    <row r="13412" spans="12:13">
      <c r="L13412">
        <v>11400</v>
      </c>
      <c r="M13412">
        <f t="shared" si="220"/>
        <v>400</v>
      </c>
    </row>
    <row r="13413" spans="12:13">
      <c r="L13413">
        <v>11436</v>
      </c>
      <c r="M13413">
        <f t="shared" si="220"/>
        <v>436</v>
      </c>
    </row>
    <row r="13414" spans="12:13">
      <c r="L13414">
        <v>11388</v>
      </c>
      <c r="M13414">
        <f t="shared" si="220"/>
        <v>388</v>
      </c>
    </row>
    <row r="13415" spans="12:13">
      <c r="L13415">
        <v>11444</v>
      </c>
      <c r="M13415">
        <f t="shared" si="220"/>
        <v>444</v>
      </c>
    </row>
    <row r="13416" spans="12:13">
      <c r="L13416">
        <v>11376</v>
      </c>
      <c r="M13416">
        <f t="shared" si="220"/>
        <v>376</v>
      </c>
    </row>
    <row r="13417" spans="12:13">
      <c r="L13417">
        <v>11448</v>
      </c>
      <c r="M13417">
        <f t="shared" si="220"/>
        <v>448</v>
      </c>
    </row>
    <row r="13418" spans="12:13">
      <c r="L13418">
        <v>11384</v>
      </c>
      <c r="M13418">
        <f t="shared" si="220"/>
        <v>384</v>
      </c>
    </row>
    <row r="13419" spans="12:13">
      <c r="L13419">
        <v>11456</v>
      </c>
      <c r="M13419">
        <f t="shared" si="220"/>
        <v>456</v>
      </c>
    </row>
    <row r="13420" spans="12:13">
      <c r="L13420">
        <v>11356</v>
      </c>
      <c r="M13420">
        <f t="shared" si="220"/>
        <v>356</v>
      </c>
    </row>
    <row r="13421" spans="12:13">
      <c r="L13421">
        <v>11392</v>
      </c>
      <c r="M13421">
        <f t="shared" si="220"/>
        <v>392</v>
      </c>
    </row>
    <row r="13422" spans="12:13">
      <c r="L13422">
        <v>11412</v>
      </c>
      <c r="M13422">
        <f t="shared" si="220"/>
        <v>412</v>
      </c>
    </row>
    <row r="13423" spans="12:13">
      <c r="L13423">
        <v>11416</v>
      </c>
      <c r="M13423">
        <f t="shared" si="220"/>
        <v>416</v>
      </c>
    </row>
    <row r="13424" spans="12:13">
      <c r="L13424">
        <v>11388</v>
      </c>
      <c r="M13424">
        <f t="shared" si="220"/>
        <v>388</v>
      </c>
    </row>
    <row r="13425" spans="12:13">
      <c r="L13425">
        <v>11432</v>
      </c>
      <c r="M13425">
        <f t="shared" si="220"/>
        <v>432</v>
      </c>
    </row>
    <row r="13426" spans="12:13">
      <c r="L13426">
        <v>11376</v>
      </c>
      <c r="M13426">
        <f t="shared" si="220"/>
        <v>376</v>
      </c>
    </row>
    <row r="13427" spans="12:13">
      <c r="L13427">
        <v>11428</v>
      </c>
      <c r="M13427">
        <f t="shared" si="220"/>
        <v>428</v>
      </c>
    </row>
    <row r="13428" spans="12:13">
      <c r="L13428">
        <v>11396</v>
      </c>
      <c r="M13428">
        <f t="shared" si="220"/>
        <v>396</v>
      </c>
    </row>
    <row r="13429" spans="12:13">
      <c r="L13429">
        <v>11396</v>
      </c>
      <c r="M13429">
        <f t="shared" si="220"/>
        <v>396</v>
      </c>
    </row>
    <row r="13430" spans="12:13">
      <c r="L13430">
        <v>11396</v>
      </c>
      <c r="M13430">
        <f t="shared" si="220"/>
        <v>396</v>
      </c>
    </row>
    <row r="13431" spans="12:13">
      <c r="L13431">
        <v>11388</v>
      </c>
      <c r="M13431">
        <f t="shared" si="220"/>
        <v>388</v>
      </c>
    </row>
    <row r="13432" spans="12:13">
      <c r="L13432">
        <v>11344</v>
      </c>
      <c r="M13432">
        <f t="shared" si="220"/>
        <v>344</v>
      </c>
    </row>
    <row r="13433" spans="12:13">
      <c r="L13433">
        <v>11416</v>
      </c>
      <c r="M13433">
        <f t="shared" si="220"/>
        <v>416</v>
      </c>
    </row>
    <row r="13434" spans="12:13">
      <c r="L13434">
        <v>11332</v>
      </c>
      <c r="M13434">
        <f t="shared" si="220"/>
        <v>332</v>
      </c>
    </row>
    <row r="13435" spans="12:13">
      <c r="L13435">
        <v>11396</v>
      </c>
      <c r="M13435">
        <f t="shared" ref="M13435:M13498" si="221">L13435-11000</f>
        <v>396</v>
      </c>
    </row>
    <row r="13436" spans="12:13">
      <c r="L13436">
        <v>11388</v>
      </c>
      <c r="M13436">
        <f t="shared" si="221"/>
        <v>388</v>
      </c>
    </row>
    <row r="13437" spans="12:13">
      <c r="L13437">
        <v>11384</v>
      </c>
      <c r="M13437">
        <f t="shared" si="221"/>
        <v>384</v>
      </c>
    </row>
    <row r="13438" spans="12:13">
      <c r="L13438">
        <v>11388</v>
      </c>
      <c r="M13438">
        <f t="shared" si="221"/>
        <v>388</v>
      </c>
    </row>
    <row r="13439" spans="12:13">
      <c r="L13439">
        <v>11452</v>
      </c>
      <c r="M13439">
        <f t="shared" si="221"/>
        <v>452</v>
      </c>
    </row>
    <row r="13440" spans="12:13">
      <c r="L13440">
        <v>11372</v>
      </c>
      <c r="M13440">
        <f t="shared" si="221"/>
        <v>372</v>
      </c>
    </row>
    <row r="13441" spans="12:13">
      <c r="L13441">
        <v>11436</v>
      </c>
      <c r="M13441">
        <f t="shared" si="221"/>
        <v>436</v>
      </c>
    </row>
    <row r="13442" spans="12:13">
      <c r="L13442">
        <v>11404</v>
      </c>
      <c r="M13442">
        <f t="shared" si="221"/>
        <v>404</v>
      </c>
    </row>
    <row r="13443" spans="12:13">
      <c r="L13443">
        <v>11416</v>
      </c>
      <c r="M13443">
        <f t="shared" si="221"/>
        <v>416</v>
      </c>
    </row>
    <row r="13444" spans="12:13">
      <c r="L13444">
        <v>11408</v>
      </c>
      <c r="M13444">
        <f t="shared" si="221"/>
        <v>408</v>
      </c>
    </row>
    <row r="13445" spans="12:13">
      <c r="L13445">
        <v>11440</v>
      </c>
      <c r="M13445">
        <f t="shared" si="221"/>
        <v>440</v>
      </c>
    </row>
    <row r="13446" spans="12:13">
      <c r="L13446">
        <v>11344</v>
      </c>
      <c r="M13446">
        <f t="shared" si="221"/>
        <v>344</v>
      </c>
    </row>
    <row r="13447" spans="12:13">
      <c r="L13447">
        <v>11412</v>
      </c>
      <c r="M13447">
        <f t="shared" si="221"/>
        <v>412</v>
      </c>
    </row>
    <row r="13448" spans="12:13">
      <c r="L13448">
        <v>11360</v>
      </c>
      <c r="M13448">
        <f t="shared" si="221"/>
        <v>360</v>
      </c>
    </row>
    <row r="13449" spans="12:13">
      <c r="L13449">
        <v>11416</v>
      </c>
      <c r="M13449">
        <f t="shared" si="221"/>
        <v>416</v>
      </c>
    </row>
    <row r="13450" spans="12:13">
      <c r="L13450">
        <v>11364</v>
      </c>
      <c r="M13450">
        <f t="shared" si="221"/>
        <v>364</v>
      </c>
    </row>
    <row r="13451" spans="12:13">
      <c r="L13451">
        <v>11468</v>
      </c>
      <c r="M13451">
        <f t="shared" si="221"/>
        <v>468</v>
      </c>
    </row>
    <row r="13452" spans="12:13">
      <c r="L13452">
        <v>11388</v>
      </c>
      <c r="M13452">
        <f t="shared" si="221"/>
        <v>388</v>
      </c>
    </row>
    <row r="13453" spans="12:13">
      <c r="L13453">
        <v>11448</v>
      </c>
      <c r="M13453">
        <f t="shared" si="221"/>
        <v>448</v>
      </c>
    </row>
    <row r="13454" spans="12:13">
      <c r="L13454">
        <v>11372</v>
      </c>
      <c r="M13454">
        <f t="shared" si="221"/>
        <v>372</v>
      </c>
    </row>
    <row r="13455" spans="12:13">
      <c r="L13455">
        <v>11452</v>
      </c>
      <c r="M13455">
        <f t="shared" si="221"/>
        <v>452</v>
      </c>
    </row>
    <row r="13456" spans="12:13">
      <c r="L13456">
        <v>11360</v>
      </c>
      <c r="M13456">
        <f t="shared" si="221"/>
        <v>360</v>
      </c>
    </row>
    <row r="13457" spans="12:13">
      <c r="L13457">
        <v>11416</v>
      </c>
      <c r="M13457">
        <f t="shared" si="221"/>
        <v>416</v>
      </c>
    </row>
    <row r="13458" spans="12:13">
      <c r="L13458">
        <v>11320</v>
      </c>
      <c r="M13458">
        <f t="shared" si="221"/>
        <v>320</v>
      </c>
    </row>
    <row r="13459" spans="12:13">
      <c r="L13459">
        <v>11408</v>
      </c>
      <c r="M13459">
        <f t="shared" si="221"/>
        <v>408</v>
      </c>
    </row>
    <row r="13460" spans="12:13">
      <c r="L13460">
        <v>11360</v>
      </c>
      <c r="M13460">
        <f t="shared" si="221"/>
        <v>360</v>
      </c>
    </row>
    <row r="13461" spans="12:13">
      <c r="L13461">
        <v>11424</v>
      </c>
      <c r="M13461">
        <f t="shared" si="221"/>
        <v>424</v>
      </c>
    </row>
    <row r="13462" spans="12:13">
      <c r="L13462">
        <v>11388</v>
      </c>
      <c r="M13462">
        <f t="shared" si="221"/>
        <v>388</v>
      </c>
    </row>
    <row r="13463" spans="12:13">
      <c r="L13463">
        <v>11440</v>
      </c>
      <c r="M13463">
        <f t="shared" si="221"/>
        <v>440</v>
      </c>
    </row>
    <row r="13464" spans="12:13">
      <c r="L13464">
        <v>11376</v>
      </c>
      <c r="M13464">
        <f t="shared" si="221"/>
        <v>376</v>
      </c>
    </row>
    <row r="13465" spans="12:13">
      <c r="L13465">
        <v>11452</v>
      </c>
      <c r="M13465">
        <f t="shared" si="221"/>
        <v>452</v>
      </c>
    </row>
    <row r="13466" spans="12:13">
      <c r="L13466">
        <v>11348</v>
      </c>
      <c r="M13466">
        <f t="shared" si="221"/>
        <v>348</v>
      </c>
    </row>
    <row r="13467" spans="12:13">
      <c r="L13467">
        <v>11444</v>
      </c>
      <c r="M13467">
        <f t="shared" si="221"/>
        <v>444</v>
      </c>
    </row>
    <row r="13468" spans="12:13">
      <c r="L13468">
        <v>11400</v>
      </c>
      <c r="M13468">
        <f t="shared" si="221"/>
        <v>400</v>
      </c>
    </row>
    <row r="13469" spans="12:13">
      <c r="L13469">
        <v>11396</v>
      </c>
      <c r="M13469">
        <f t="shared" si="221"/>
        <v>396</v>
      </c>
    </row>
    <row r="13470" spans="12:13">
      <c r="L13470">
        <v>11400</v>
      </c>
      <c r="M13470">
        <f t="shared" si="221"/>
        <v>400</v>
      </c>
    </row>
    <row r="13471" spans="12:13">
      <c r="L13471">
        <v>11436</v>
      </c>
      <c r="M13471">
        <f t="shared" si="221"/>
        <v>436</v>
      </c>
    </row>
    <row r="13472" spans="12:13">
      <c r="L13472">
        <v>11380</v>
      </c>
      <c r="M13472">
        <f t="shared" si="221"/>
        <v>380</v>
      </c>
    </row>
    <row r="13473" spans="12:13">
      <c r="L13473">
        <v>11436</v>
      </c>
      <c r="M13473">
        <f t="shared" si="221"/>
        <v>436</v>
      </c>
    </row>
    <row r="13474" spans="12:13">
      <c r="L13474">
        <v>11376</v>
      </c>
      <c r="M13474">
        <f t="shared" si="221"/>
        <v>376</v>
      </c>
    </row>
    <row r="13475" spans="12:13">
      <c r="L13475">
        <v>11452</v>
      </c>
      <c r="M13475">
        <f t="shared" si="221"/>
        <v>452</v>
      </c>
    </row>
    <row r="13476" spans="12:13">
      <c r="L13476">
        <v>11400</v>
      </c>
      <c r="M13476">
        <f t="shared" si="221"/>
        <v>400</v>
      </c>
    </row>
    <row r="13477" spans="12:13">
      <c r="L13477">
        <v>11440</v>
      </c>
      <c r="M13477">
        <f t="shared" si="221"/>
        <v>440</v>
      </c>
    </row>
    <row r="13478" spans="12:13">
      <c r="L13478">
        <v>11380</v>
      </c>
      <c r="M13478">
        <f t="shared" si="221"/>
        <v>380</v>
      </c>
    </row>
    <row r="13479" spans="12:13">
      <c r="L13479">
        <v>11452</v>
      </c>
      <c r="M13479">
        <f t="shared" si="221"/>
        <v>452</v>
      </c>
    </row>
    <row r="13480" spans="12:13">
      <c r="L13480">
        <v>11384</v>
      </c>
      <c r="M13480">
        <f t="shared" si="221"/>
        <v>384</v>
      </c>
    </row>
    <row r="13481" spans="12:13">
      <c r="L13481">
        <v>11416</v>
      </c>
      <c r="M13481">
        <f t="shared" si="221"/>
        <v>416</v>
      </c>
    </row>
    <row r="13482" spans="12:13">
      <c r="L13482">
        <v>11380</v>
      </c>
      <c r="M13482">
        <f t="shared" si="221"/>
        <v>380</v>
      </c>
    </row>
    <row r="13483" spans="12:13">
      <c r="L13483">
        <v>11428</v>
      </c>
      <c r="M13483">
        <f t="shared" si="221"/>
        <v>428</v>
      </c>
    </row>
    <row r="13484" spans="12:13">
      <c r="L13484">
        <v>11360</v>
      </c>
      <c r="M13484">
        <f t="shared" si="221"/>
        <v>360</v>
      </c>
    </row>
    <row r="13485" spans="12:13">
      <c r="L13485">
        <v>11448</v>
      </c>
      <c r="M13485">
        <f t="shared" si="221"/>
        <v>448</v>
      </c>
    </row>
    <row r="13486" spans="12:13">
      <c r="L13486">
        <v>11360</v>
      </c>
      <c r="M13486">
        <f t="shared" si="221"/>
        <v>360</v>
      </c>
    </row>
    <row r="13487" spans="12:13">
      <c r="L13487">
        <v>11428</v>
      </c>
      <c r="M13487">
        <f t="shared" si="221"/>
        <v>428</v>
      </c>
    </row>
    <row r="13488" spans="12:13">
      <c r="L13488">
        <v>11364</v>
      </c>
      <c r="M13488">
        <f t="shared" si="221"/>
        <v>364</v>
      </c>
    </row>
    <row r="13489" spans="12:13">
      <c r="L13489">
        <v>11456</v>
      </c>
      <c r="M13489">
        <f t="shared" si="221"/>
        <v>456</v>
      </c>
    </row>
    <row r="13490" spans="12:13">
      <c r="L13490">
        <v>11376</v>
      </c>
      <c r="M13490">
        <f t="shared" si="221"/>
        <v>376</v>
      </c>
    </row>
    <row r="13491" spans="12:13">
      <c r="L13491">
        <v>11456</v>
      </c>
      <c r="M13491">
        <f t="shared" si="221"/>
        <v>456</v>
      </c>
    </row>
    <row r="13492" spans="12:13">
      <c r="L13492">
        <v>11388</v>
      </c>
      <c r="M13492">
        <f t="shared" si="221"/>
        <v>388</v>
      </c>
    </row>
    <row r="13493" spans="12:13">
      <c r="L13493">
        <v>11424</v>
      </c>
      <c r="M13493">
        <f t="shared" si="221"/>
        <v>424</v>
      </c>
    </row>
    <row r="13494" spans="12:13">
      <c r="L13494">
        <v>11376</v>
      </c>
      <c r="M13494">
        <f t="shared" si="221"/>
        <v>376</v>
      </c>
    </row>
    <row r="13495" spans="12:13">
      <c r="L13495">
        <v>11448</v>
      </c>
      <c r="M13495">
        <f t="shared" si="221"/>
        <v>448</v>
      </c>
    </row>
    <row r="13496" spans="12:13">
      <c r="L13496">
        <v>11392</v>
      </c>
      <c r="M13496">
        <f t="shared" si="221"/>
        <v>392</v>
      </c>
    </row>
    <row r="13497" spans="12:13">
      <c r="L13497">
        <v>11428</v>
      </c>
      <c r="M13497">
        <f t="shared" si="221"/>
        <v>428</v>
      </c>
    </row>
    <row r="13498" spans="12:13">
      <c r="L13498">
        <v>11356</v>
      </c>
      <c r="M13498">
        <f t="shared" si="221"/>
        <v>356</v>
      </c>
    </row>
    <row r="13499" spans="12:13">
      <c r="L13499">
        <v>11428</v>
      </c>
      <c r="M13499">
        <f t="shared" ref="M13499:M13562" si="222">L13499-11000</f>
        <v>428</v>
      </c>
    </row>
    <row r="13500" spans="12:13">
      <c r="L13500">
        <v>11376</v>
      </c>
      <c r="M13500">
        <f t="shared" si="222"/>
        <v>376</v>
      </c>
    </row>
    <row r="13501" spans="12:13">
      <c r="L13501">
        <v>11456</v>
      </c>
      <c r="M13501">
        <f t="shared" si="222"/>
        <v>456</v>
      </c>
    </row>
    <row r="13502" spans="12:13">
      <c r="L13502">
        <v>11392</v>
      </c>
      <c r="M13502">
        <f t="shared" si="222"/>
        <v>392</v>
      </c>
    </row>
    <row r="13503" spans="12:13">
      <c r="L13503">
        <v>11452</v>
      </c>
      <c r="M13503">
        <f t="shared" si="222"/>
        <v>452</v>
      </c>
    </row>
    <row r="13504" spans="12:13">
      <c r="L13504">
        <v>11424</v>
      </c>
      <c r="M13504">
        <f t="shared" si="222"/>
        <v>424</v>
      </c>
    </row>
    <row r="13505" spans="12:13">
      <c r="L13505">
        <v>11460</v>
      </c>
      <c r="M13505">
        <f t="shared" si="222"/>
        <v>460</v>
      </c>
    </row>
    <row r="13506" spans="12:13">
      <c r="L13506">
        <v>11508</v>
      </c>
      <c r="M13506">
        <f t="shared" si="222"/>
        <v>508</v>
      </c>
    </row>
    <row r="13507" spans="12:13">
      <c r="L13507">
        <v>11604</v>
      </c>
      <c r="M13507">
        <f t="shared" si="222"/>
        <v>604</v>
      </c>
    </row>
    <row r="13508" spans="12:13">
      <c r="L13508">
        <v>11636</v>
      </c>
      <c r="M13508">
        <f t="shared" si="222"/>
        <v>636</v>
      </c>
    </row>
    <row r="13509" spans="12:13">
      <c r="L13509">
        <v>11696</v>
      </c>
      <c r="M13509">
        <f t="shared" si="222"/>
        <v>696</v>
      </c>
    </row>
    <row r="13510" spans="12:13">
      <c r="L13510">
        <v>11696</v>
      </c>
      <c r="M13510">
        <f t="shared" si="222"/>
        <v>696</v>
      </c>
    </row>
    <row r="13511" spans="12:13">
      <c r="L13511">
        <v>11752</v>
      </c>
      <c r="M13511">
        <f t="shared" si="222"/>
        <v>752</v>
      </c>
    </row>
    <row r="13512" spans="12:13">
      <c r="L13512">
        <v>11720</v>
      </c>
      <c r="M13512">
        <f t="shared" si="222"/>
        <v>720</v>
      </c>
    </row>
    <row r="13513" spans="12:13">
      <c r="L13513">
        <v>11756</v>
      </c>
      <c r="M13513">
        <f t="shared" si="222"/>
        <v>756</v>
      </c>
    </row>
    <row r="13514" spans="12:13">
      <c r="L13514">
        <v>11680</v>
      </c>
      <c r="M13514">
        <f t="shared" si="222"/>
        <v>680</v>
      </c>
    </row>
    <row r="13515" spans="12:13">
      <c r="L13515">
        <v>11696</v>
      </c>
      <c r="M13515">
        <f t="shared" si="222"/>
        <v>696</v>
      </c>
    </row>
    <row r="13516" spans="12:13">
      <c r="L13516">
        <v>11616</v>
      </c>
      <c r="M13516">
        <f t="shared" si="222"/>
        <v>616</v>
      </c>
    </row>
    <row r="13517" spans="12:13">
      <c r="L13517">
        <v>11632</v>
      </c>
      <c r="M13517">
        <f t="shared" si="222"/>
        <v>632</v>
      </c>
    </row>
    <row r="13518" spans="12:13">
      <c r="L13518">
        <v>11560</v>
      </c>
      <c r="M13518">
        <f t="shared" si="222"/>
        <v>560</v>
      </c>
    </row>
    <row r="13519" spans="12:13">
      <c r="L13519">
        <v>11592</v>
      </c>
      <c r="M13519">
        <f t="shared" si="222"/>
        <v>592</v>
      </c>
    </row>
    <row r="13520" spans="12:13">
      <c r="L13520">
        <v>11484</v>
      </c>
      <c r="M13520">
        <f t="shared" si="222"/>
        <v>484</v>
      </c>
    </row>
    <row r="13521" spans="12:16">
      <c r="L13521">
        <v>11588</v>
      </c>
      <c r="M13521">
        <f t="shared" si="222"/>
        <v>588</v>
      </c>
    </row>
    <row r="13522" spans="12:16">
      <c r="L13522">
        <v>11496</v>
      </c>
      <c r="M13522">
        <f t="shared" si="222"/>
        <v>496</v>
      </c>
    </row>
    <row r="13523" spans="12:16">
      <c r="L13523">
        <v>11520</v>
      </c>
      <c r="M13523">
        <f t="shared" si="222"/>
        <v>520</v>
      </c>
    </row>
    <row r="13524" spans="12:16">
      <c r="L13524">
        <v>11452</v>
      </c>
      <c r="M13524">
        <f t="shared" si="222"/>
        <v>452</v>
      </c>
    </row>
    <row r="13525" spans="12:16">
      <c r="L13525">
        <v>11560</v>
      </c>
      <c r="M13525">
        <f t="shared" si="222"/>
        <v>560</v>
      </c>
    </row>
    <row r="13526" spans="12:16">
      <c r="L13526">
        <v>11464</v>
      </c>
      <c r="M13526">
        <f t="shared" si="222"/>
        <v>464</v>
      </c>
    </row>
    <row r="13527" spans="12:16">
      <c r="L13527">
        <v>11504</v>
      </c>
      <c r="M13527">
        <f t="shared" si="222"/>
        <v>504</v>
      </c>
    </row>
    <row r="13528" spans="12:16">
      <c r="L13528">
        <v>11464</v>
      </c>
      <c r="M13528">
        <f t="shared" si="222"/>
        <v>464</v>
      </c>
    </row>
    <row r="13529" spans="12:16">
      <c r="L13529">
        <v>11444</v>
      </c>
      <c r="M13529">
        <f t="shared" si="222"/>
        <v>444</v>
      </c>
    </row>
    <row r="13530" spans="12:16">
      <c r="L13530">
        <v>11424</v>
      </c>
      <c r="M13530">
        <f t="shared" si="222"/>
        <v>424</v>
      </c>
      <c r="P13530" t="s">
        <v>779</v>
      </c>
    </row>
    <row r="13531" spans="12:16">
      <c r="L13531">
        <v>11464</v>
      </c>
      <c r="M13531">
        <f t="shared" si="222"/>
        <v>464</v>
      </c>
    </row>
    <row r="13532" spans="12:16">
      <c r="L13532">
        <v>11436</v>
      </c>
      <c r="M13532">
        <f t="shared" si="222"/>
        <v>436</v>
      </c>
    </row>
    <row r="13533" spans="12:16">
      <c r="L13533">
        <v>11464</v>
      </c>
      <c r="M13533">
        <f t="shared" si="222"/>
        <v>464</v>
      </c>
    </row>
    <row r="13534" spans="12:16">
      <c r="L13534">
        <v>11424</v>
      </c>
      <c r="M13534">
        <f t="shared" si="222"/>
        <v>424</v>
      </c>
    </row>
    <row r="13535" spans="12:16">
      <c r="L13535">
        <v>11484</v>
      </c>
      <c r="M13535">
        <f t="shared" si="222"/>
        <v>484</v>
      </c>
    </row>
    <row r="13536" spans="12:16">
      <c r="L13536">
        <v>11444</v>
      </c>
      <c r="M13536">
        <f t="shared" si="222"/>
        <v>444</v>
      </c>
    </row>
    <row r="13537" spans="12:22">
      <c r="L13537">
        <v>11472</v>
      </c>
      <c r="M13537">
        <f t="shared" si="222"/>
        <v>472</v>
      </c>
    </row>
    <row r="13538" spans="12:22">
      <c r="L13538">
        <v>11404</v>
      </c>
      <c r="M13538">
        <f t="shared" si="222"/>
        <v>404</v>
      </c>
    </row>
    <row r="13539" spans="12:22">
      <c r="L13539">
        <v>11428</v>
      </c>
      <c r="M13539">
        <f t="shared" si="222"/>
        <v>428</v>
      </c>
    </row>
    <row r="13540" spans="12:22">
      <c r="L13540">
        <v>11412</v>
      </c>
      <c r="M13540">
        <f t="shared" si="222"/>
        <v>412</v>
      </c>
    </row>
    <row r="13541" spans="12:22">
      <c r="L13541">
        <v>11416</v>
      </c>
      <c r="M13541">
        <f t="shared" si="222"/>
        <v>416</v>
      </c>
    </row>
    <row r="13542" spans="12:22">
      <c r="L13542">
        <v>11404</v>
      </c>
      <c r="M13542">
        <f t="shared" si="222"/>
        <v>404</v>
      </c>
    </row>
    <row r="13543" spans="12:22">
      <c r="L13543">
        <v>11452</v>
      </c>
      <c r="M13543">
        <f t="shared" si="222"/>
        <v>452</v>
      </c>
    </row>
    <row r="13544" spans="12:22">
      <c r="L13544">
        <v>11392</v>
      </c>
      <c r="M13544">
        <f t="shared" si="222"/>
        <v>392</v>
      </c>
    </row>
    <row r="13545" spans="12:22">
      <c r="L13545">
        <v>11464</v>
      </c>
      <c r="M13545">
        <f t="shared" si="222"/>
        <v>464</v>
      </c>
      <c r="Q13545" t="s">
        <v>755</v>
      </c>
      <c r="R13545" t="s">
        <v>756</v>
      </c>
    </row>
    <row r="13546" spans="12:22">
      <c r="L13546">
        <v>11400</v>
      </c>
      <c r="M13546">
        <f t="shared" si="222"/>
        <v>400</v>
      </c>
    </row>
    <row r="13547" spans="12:22">
      <c r="L13547">
        <v>11476</v>
      </c>
      <c r="M13547">
        <f t="shared" si="222"/>
        <v>476</v>
      </c>
    </row>
    <row r="13548" spans="12:22">
      <c r="L13548">
        <v>11360</v>
      </c>
      <c r="M13548">
        <f t="shared" si="222"/>
        <v>360</v>
      </c>
    </row>
    <row r="13549" spans="12:22">
      <c r="L13549">
        <v>11480</v>
      </c>
      <c r="M13549">
        <f t="shared" si="222"/>
        <v>480</v>
      </c>
    </row>
    <row r="13550" spans="12:22">
      <c r="L13550">
        <v>11424</v>
      </c>
      <c r="M13550">
        <f t="shared" si="222"/>
        <v>424</v>
      </c>
      <c r="U13550" t="s">
        <v>759</v>
      </c>
      <c r="V13550" t="s">
        <v>788</v>
      </c>
    </row>
    <row r="13551" spans="12:22">
      <c r="L13551">
        <v>11428</v>
      </c>
      <c r="M13551">
        <f t="shared" si="222"/>
        <v>428</v>
      </c>
    </row>
    <row r="13552" spans="12:22">
      <c r="L13552">
        <v>11360</v>
      </c>
      <c r="M13552">
        <f t="shared" si="222"/>
        <v>360</v>
      </c>
    </row>
    <row r="13553" spans="12:19">
      <c r="L13553">
        <v>11460</v>
      </c>
      <c r="M13553">
        <f t="shared" si="222"/>
        <v>460</v>
      </c>
    </row>
    <row r="13554" spans="12:19">
      <c r="L13554">
        <v>11420</v>
      </c>
      <c r="M13554">
        <f t="shared" si="222"/>
        <v>420</v>
      </c>
    </row>
    <row r="13555" spans="12:19">
      <c r="L13555">
        <v>11456</v>
      </c>
      <c r="M13555">
        <f t="shared" si="222"/>
        <v>456</v>
      </c>
    </row>
    <row r="13556" spans="12:19">
      <c r="L13556">
        <v>11388</v>
      </c>
      <c r="M13556">
        <f t="shared" si="222"/>
        <v>388</v>
      </c>
    </row>
    <row r="13557" spans="12:19">
      <c r="L13557">
        <v>11440</v>
      </c>
      <c r="M13557">
        <f t="shared" si="222"/>
        <v>440</v>
      </c>
    </row>
    <row r="13558" spans="12:19">
      <c r="L13558">
        <v>11400</v>
      </c>
      <c r="M13558">
        <f t="shared" si="222"/>
        <v>400</v>
      </c>
    </row>
    <row r="13559" spans="12:19">
      <c r="L13559">
        <v>11460</v>
      </c>
      <c r="M13559">
        <f t="shared" si="222"/>
        <v>460</v>
      </c>
    </row>
    <row r="13560" spans="12:19">
      <c r="L13560">
        <v>11372</v>
      </c>
      <c r="M13560">
        <f t="shared" si="222"/>
        <v>372</v>
      </c>
    </row>
    <row r="13561" spans="12:19">
      <c r="L13561">
        <v>11448</v>
      </c>
      <c r="M13561">
        <f t="shared" si="222"/>
        <v>448</v>
      </c>
    </row>
    <row r="13562" spans="12:19">
      <c r="L13562">
        <v>11392</v>
      </c>
      <c r="M13562">
        <f t="shared" si="222"/>
        <v>392</v>
      </c>
    </row>
    <row r="13563" spans="12:19">
      <c r="L13563">
        <v>11440</v>
      </c>
      <c r="M13563">
        <f t="shared" ref="M13563:M13626" si="223">L13563-11000</f>
        <v>440</v>
      </c>
    </row>
    <row r="13564" spans="12:19">
      <c r="L13564">
        <v>11348</v>
      </c>
      <c r="M13564">
        <f t="shared" si="223"/>
        <v>348</v>
      </c>
    </row>
    <row r="13565" spans="12:19">
      <c r="L13565">
        <v>11408</v>
      </c>
      <c r="M13565">
        <f t="shared" si="223"/>
        <v>408</v>
      </c>
    </row>
    <row r="13566" spans="12:19">
      <c r="L13566">
        <v>11416</v>
      </c>
      <c r="M13566">
        <f t="shared" si="223"/>
        <v>416</v>
      </c>
    </row>
    <row r="13567" spans="12:19">
      <c r="L13567">
        <v>11456</v>
      </c>
      <c r="M13567">
        <f t="shared" si="223"/>
        <v>456</v>
      </c>
    </row>
    <row r="13568" spans="12:19">
      <c r="L13568">
        <v>11384</v>
      </c>
      <c r="M13568">
        <f t="shared" si="223"/>
        <v>384</v>
      </c>
      <c r="S13568" t="s">
        <v>780</v>
      </c>
    </row>
    <row r="13569" spans="12:20">
      <c r="L13569">
        <v>11444</v>
      </c>
      <c r="M13569">
        <f t="shared" si="223"/>
        <v>444</v>
      </c>
    </row>
    <row r="13570" spans="12:20">
      <c r="L13570">
        <v>11360</v>
      </c>
      <c r="M13570">
        <f t="shared" si="223"/>
        <v>360</v>
      </c>
    </row>
    <row r="13571" spans="12:20">
      <c r="L13571">
        <v>-1000</v>
      </c>
      <c r="M13571">
        <f t="shared" si="223"/>
        <v>-12000</v>
      </c>
      <c r="N13571" t="s">
        <v>752</v>
      </c>
      <c r="O13571" t="s">
        <v>753</v>
      </c>
      <c r="T13571" t="s">
        <v>758</v>
      </c>
    </row>
    <row r="13572" spans="12:20">
      <c r="M13572">
        <f t="shared" si="223"/>
        <v>-11000</v>
      </c>
    </row>
    <row r="13573" spans="12:20">
      <c r="L13573">
        <v>11408</v>
      </c>
      <c r="M13573">
        <f t="shared" si="223"/>
        <v>408</v>
      </c>
    </row>
    <row r="13574" spans="12:20">
      <c r="L13574">
        <v>11392</v>
      </c>
      <c r="M13574">
        <f t="shared" si="223"/>
        <v>392</v>
      </c>
    </row>
    <row r="13575" spans="12:20">
      <c r="L13575">
        <v>11400</v>
      </c>
      <c r="M13575">
        <f t="shared" si="223"/>
        <v>400</v>
      </c>
    </row>
    <row r="13576" spans="12:20">
      <c r="L13576">
        <v>11376</v>
      </c>
      <c r="M13576">
        <f t="shared" si="223"/>
        <v>376</v>
      </c>
    </row>
    <row r="13577" spans="12:20">
      <c r="L13577">
        <v>11440</v>
      </c>
      <c r="M13577">
        <f t="shared" si="223"/>
        <v>440</v>
      </c>
    </row>
    <row r="13578" spans="12:20">
      <c r="L13578">
        <v>11340</v>
      </c>
      <c r="M13578">
        <f t="shared" si="223"/>
        <v>340</v>
      </c>
    </row>
    <row r="13579" spans="12:20">
      <c r="L13579">
        <v>11416</v>
      </c>
      <c r="M13579">
        <f t="shared" si="223"/>
        <v>416</v>
      </c>
    </row>
    <row r="13580" spans="12:20">
      <c r="L13580">
        <v>11392</v>
      </c>
      <c r="M13580">
        <f t="shared" si="223"/>
        <v>392</v>
      </c>
    </row>
    <row r="13581" spans="12:20">
      <c r="L13581">
        <v>11464</v>
      </c>
      <c r="M13581">
        <f t="shared" si="223"/>
        <v>464</v>
      </c>
    </row>
    <row r="13582" spans="12:20">
      <c r="L13582">
        <v>11380</v>
      </c>
      <c r="M13582">
        <f t="shared" si="223"/>
        <v>380</v>
      </c>
    </row>
    <row r="13583" spans="12:20">
      <c r="L13583">
        <v>11440</v>
      </c>
      <c r="M13583">
        <f t="shared" si="223"/>
        <v>440</v>
      </c>
    </row>
    <row r="13584" spans="12:20">
      <c r="L13584">
        <v>11376</v>
      </c>
      <c r="M13584">
        <f t="shared" si="223"/>
        <v>376</v>
      </c>
    </row>
    <row r="13585" spans="12:13">
      <c r="L13585">
        <v>11404</v>
      </c>
      <c r="M13585">
        <f t="shared" si="223"/>
        <v>404</v>
      </c>
    </row>
    <row r="13586" spans="12:13">
      <c r="L13586">
        <v>11408</v>
      </c>
      <c r="M13586">
        <f t="shared" si="223"/>
        <v>408</v>
      </c>
    </row>
    <row r="13587" spans="12:13">
      <c r="L13587">
        <v>11420</v>
      </c>
      <c r="M13587">
        <f t="shared" si="223"/>
        <v>420</v>
      </c>
    </row>
    <row r="13588" spans="12:13">
      <c r="L13588">
        <v>11312</v>
      </c>
      <c r="M13588">
        <f t="shared" si="223"/>
        <v>312</v>
      </c>
    </row>
    <row r="13589" spans="12:13">
      <c r="L13589">
        <v>11384</v>
      </c>
      <c r="M13589">
        <f t="shared" si="223"/>
        <v>384</v>
      </c>
    </row>
    <row r="13590" spans="12:13">
      <c r="L13590">
        <v>11368</v>
      </c>
      <c r="M13590">
        <f t="shared" si="223"/>
        <v>368</v>
      </c>
    </row>
    <row r="13591" spans="12:13">
      <c r="L13591">
        <v>11448</v>
      </c>
      <c r="M13591">
        <f t="shared" si="223"/>
        <v>448</v>
      </c>
    </row>
    <row r="13592" spans="12:13">
      <c r="L13592">
        <v>11380</v>
      </c>
      <c r="M13592">
        <f t="shared" si="223"/>
        <v>380</v>
      </c>
    </row>
    <row r="13593" spans="12:13">
      <c r="L13593">
        <v>11464</v>
      </c>
      <c r="M13593">
        <f t="shared" si="223"/>
        <v>464</v>
      </c>
    </row>
    <row r="13594" spans="12:13">
      <c r="L13594">
        <v>11348</v>
      </c>
      <c r="M13594">
        <f t="shared" si="223"/>
        <v>348</v>
      </c>
    </row>
    <row r="13595" spans="12:13">
      <c r="L13595">
        <v>11436</v>
      </c>
      <c r="M13595">
        <f t="shared" si="223"/>
        <v>436</v>
      </c>
    </row>
    <row r="13596" spans="12:13">
      <c r="L13596">
        <v>11368</v>
      </c>
      <c r="M13596">
        <f t="shared" si="223"/>
        <v>368</v>
      </c>
    </row>
    <row r="13597" spans="12:13">
      <c r="L13597">
        <v>11432</v>
      </c>
      <c r="M13597">
        <f t="shared" si="223"/>
        <v>432</v>
      </c>
    </row>
    <row r="13598" spans="12:13">
      <c r="L13598">
        <v>11392</v>
      </c>
      <c r="M13598">
        <f t="shared" si="223"/>
        <v>392</v>
      </c>
    </row>
    <row r="13599" spans="12:13">
      <c r="L13599">
        <v>11464</v>
      </c>
      <c r="M13599">
        <f t="shared" si="223"/>
        <v>464</v>
      </c>
    </row>
    <row r="13600" spans="12:13">
      <c r="L13600">
        <v>11352</v>
      </c>
      <c r="M13600">
        <f t="shared" si="223"/>
        <v>352</v>
      </c>
    </row>
    <row r="13601" spans="12:13">
      <c r="L13601">
        <v>11448</v>
      </c>
      <c r="M13601">
        <f t="shared" si="223"/>
        <v>448</v>
      </c>
    </row>
    <row r="13602" spans="12:13">
      <c r="L13602">
        <v>11400</v>
      </c>
      <c r="M13602">
        <f t="shared" si="223"/>
        <v>400</v>
      </c>
    </row>
    <row r="13603" spans="12:13">
      <c r="L13603">
        <v>11424</v>
      </c>
      <c r="M13603">
        <f t="shared" si="223"/>
        <v>424</v>
      </c>
    </row>
    <row r="13604" spans="12:13">
      <c r="L13604">
        <v>11372</v>
      </c>
      <c r="M13604">
        <f t="shared" si="223"/>
        <v>372</v>
      </c>
    </row>
    <row r="13605" spans="12:13">
      <c r="L13605">
        <v>11440</v>
      </c>
      <c r="M13605">
        <f t="shared" si="223"/>
        <v>440</v>
      </c>
    </row>
    <row r="13606" spans="12:13">
      <c r="L13606">
        <v>11364</v>
      </c>
      <c r="M13606">
        <f t="shared" si="223"/>
        <v>364</v>
      </c>
    </row>
    <row r="13607" spans="12:13">
      <c r="L13607">
        <v>11420</v>
      </c>
      <c r="M13607">
        <f t="shared" si="223"/>
        <v>420</v>
      </c>
    </row>
    <row r="13608" spans="12:13">
      <c r="L13608">
        <v>11408</v>
      </c>
      <c r="M13608">
        <f t="shared" si="223"/>
        <v>408</v>
      </c>
    </row>
    <row r="13609" spans="12:13">
      <c r="L13609">
        <v>11440</v>
      </c>
      <c r="M13609">
        <f t="shared" si="223"/>
        <v>440</v>
      </c>
    </row>
    <row r="13610" spans="12:13">
      <c r="L13610">
        <v>11380</v>
      </c>
      <c r="M13610">
        <f t="shared" si="223"/>
        <v>380</v>
      </c>
    </row>
    <row r="13611" spans="12:13">
      <c r="L13611">
        <v>11424</v>
      </c>
      <c r="M13611">
        <f t="shared" si="223"/>
        <v>424</v>
      </c>
    </row>
    <row r="13612" spans="12:13">
      <c r="L13612">
        <v>11352</v>
      </c>
      <c r="M13612">
        <f t="shared" si="223"/>
        <v>352</v>
      </c>
    </row>
    <row r="13613" spans="12:13">
      <c r="L13613">
        <v>11436</v>
      </c>
      <c r="M13613">
        <f t="shared" si="223"/>
        <v>436</v>
      </c>
    </row>
    <row r="13614" spans="12:13">
      <c r="L13614">
        <v>11368</v>
      </c>
      <c r="M13614">
        <f t="shared" si="223"/>
        <v>368</v>
      </c>
    </row>
    <row r="13615" spans="12:13">
      <c r="L13615">
        <v>11420</v>
      </c>
      <c r="M13615">
        <f t="shared" si="223"/>
        <v>420</v>
      </c>
    </row>
    <row r="13616" spans="12:13">
      <c r="L13616">
        <v>11356</v>
      </c>
      <c r="M13616">
        <f t="shared" si="223"/>
        <v>356</v>
      </c>
    </row>
    <row r="13617" spans="12:13">
      <c r="L13617">
        <v>11452</v>
      </c>
      <c r="M13617">
        <f t="shared" si="223"/>
        <v>452</v>
      </c>
    </row>
    <row r="13618" spans="12:13">
      <c r="L13618">
        <v>11344</v>
      </c>
      <c r="M13618">
        <f t="shared" si="223"/>
        <v>344</v>
      </c>
    </row>
    <row r="13619" spans="12:13">
      <c r="L13619">
        <v>11408</v>
      </c>
      <c r="M13619">
        <f t="shared" si="223"/>
        <v>408</v>
      </c>
    </row>
    <row r="13620" spans="12:13">
      <c r="L13620">
        <v>11388</v>
      </c>
      <c r="M13620">
        <f t="shared" si="223"/>
        <v>388</v>
      </c>
    </row>
    <row r="13621" spans="12:13">
      <c r="L13621">
        <v>11420</v>
      </c>
      <c r="M13621">
        <f t="shared" si="223"/>
        <v>420</v>
      </c>
    </row>
    <row r="13622" spans="12:13">
      <c r="L13622">
        <v>11384</v>
      </c>
      <c r="M13622">
        <f t="shared" si="223"/>
        <v>384</v>
      </c>
    </row>
    <row r="13623" spans="12:13">
      <c r="L13623">
        <v>11436</v>
      </c>
      <c r="M13623">
        <f t="shared" si="223"/>
        <v>436</v>
      </c>
    </row>
    <row r="13624" spans="12:13">
      <c r="L13624">
        <v>11384</v>
      </c>
      <c r="M13624">
        <f t="shared" si="223"/>
        <v>384</v>
      </c>
    </row>
    <row r="13625" spans="12:13">
      <c r="L13625">
        <v>11464</v>
      </c>
      <c r="M13625">
        <f t="shared" si="223"/>
        <v>464</v>
      </c>
    </row>
    <row r="13626" spans="12:13">
      <c r="L13626">
        <v>11436</v>
      </c>
      <c r="M13626">
        <f t="shared" si="223"/>
        <v>436</v>
      </c>
    </row>
    <row r="13627" spans="12:13">
      <c r="L13627">
        <v>11448</v>
      </c>
      <c r="M13627">
        <f t="shared" ref="M13627:M13690" si="224">L13627-11000</f>
        <v>448</v>
      </c>
    </row>
    <row r="13628" spans="12:13">
      <c r="L13628">
        <v>11396</v>
      </c>
      <c r="M13628">
        <f t="shared" si="224"/>
        <v>396</v>
      </c>
    </row>
    <row r="13629" spans="12:13">
      <c r="L13629">
        <v>11412</v>
      </c>
      <c r="M13629">
        <f t="shared" si="224"/>
        <v>412</v>
      </c>
    </row>
    <row r="13630" spans="12:13">
      <c r="L13630">
        <v>11372</v>
      </c>
      <c r="M13630">
        <f t="shared" si="224"/>
        <v>372</v>
      </c>
    </row>
    <row r="13631" spans="12:13">
      <c r="L13631">
        <v>11412</v>
      </c>
      <c r="M13631">
        <f t="shared" si="224"/>
        <v>412</v>
      </c>
    </row>
    <row r="13632" spans="12:13">
      <c r="L13632">
        <v>11388</v>
      </c>
      <c r="M13632">
        <f t="shared" si="224"/>
        <v>388</v>
      </c>
    </row>
    <row r="13633" spans="12:13">
      <c r="L13633">
        <v>11464</v>
      </c>
      <c r="M13633">
        <f t="shared" si="224"/>
        <v>464</v>
      </c>
    </row>
    <row r="13634" spans="12:13">
      <c r="L13634">
        <v>11380</v>
      </c>
      <c r="M13634">
        <f t="shared" si="224"/>
        <v>380</v>
      </c>
    </row>
    <row r="13635" spans="12:13">
      <c r="L13635">
        <v>11444</v>
      </c>
      <c r="M13635">
        <f t="shared" si="224"/>
        <v>444</v>
      </c>
    </row>
    <row r="13636" spans="12:13">
      <c r="L13636">
        <v>11340</v>
      </c>
      <c r="M13636">
        <f t="shared" si="224"/>
        <v>340</v>
      </c>
    </row>
    <row r="13637" spans="12:13">
      <c r="L13637">
        <v>11432</v>
      </c>
      <c r="M13637">
        <f t="shared" si="224"/>
        <v>432</v>
      </c>
    </row>
    <row r="13638" spans="12:13">
      <c r="L13638">
        <v>11372</v>
      </c>
      <c r="M13638">
        <f t="shared" si="224"/>
        <v>372</v>
      </c>
    </row>
    <row r="13639" spans="12:13">
      <c r="L13639">
        <v>11448</v>
      </c>
      <c r="M13639">
        <f t="shared" si="224"/>
        <v>448</v>
      </c>
    </row>
    <row r="13640" spans="12:13">
      <c r="L13640">
        <v>11356</v>
      </c>
      <c r="M13640">
        <f t="shared" si="224"/>
        <v>356</v>
      </c>
    </row>
    <row r="13641" spans="12:13">
      <c r="L13641">
        <v>11432</v>
      </c>
      <c r="M13641">
        <f t="shared" si="224"/>
        <v>432</v>
      </c>
    </row>
    <row r="13642" spans="12:13">
      <c r="L13642">
        <v>11356</v>
      </c>
      <c r="M13642">
        <f t="shared" si="224"/>
        <v>356</v>
      </c>
    </row>
    <row r="13643" spans="12:13">
      <c r="L13643">
        <v>11424</v>
      </c>
      <c r="M13643">
        <f t="shared" si="224"/>
        <v>424</v>
      </c>
    </row>
    <row r="13644" spans="12:13">
      <c r="L13644">
        <v>11388</v>
      </c>
      <c r="M13644">
        <f t="shared" si="224"/>
        <v>388</v>
      </c>
    </row>
    <row r="13645" spans="12:13">
      <c r="L13645">
        <v>11444</v>
      </c>
      <c r="M13645">
        <f t="shared" si="224"/>
        <v>444</v>
      </c>
    </row>
    <row r="13646" spans="12:13">
      <c r="L13646">
        <v>11404</v>
      </c>
      <c r="M13646">
        <f t="shared" si="224"/>
        <v>404</v>
      </c>
    </row>
    <row r="13647" spans="12:13">
      <c r="L13647">
        <v>11452</v>
      </c>
      <c r="M13647">
        <f t="shared" si="224"/>
        <v>452</v>
      </c>
    </row>
    <row r="13648" spans="12:13">
      <c r="L13648">
        <v>11376</v>
      </c>
      <c r="M13648">
        <f t="shared" si="224"/>
        <v>376</v>
      </c>
    </row>
    <row r="13649" spans="12:13">
      <c r="L13649">
        <v>11436</v>
      </c>
      <c r="M13649">
        <f t="shared" si="224"/>
        <v>436</v>
      </c>
    </row>
    <row r="13650" spans="12:13">
      <c r="L13650">
        <v>11368</v>
      </c>
      <c r="M13650">
        <f t="shared" si="224"/>
        <v>368</v>
      </c>
    </row>
    <row r="13651" spans="12:13">
      <c r="L13651">
        <v>11444</v>
      </c>
      <c r="M13651">
        <f t="shared" si="224"/>
        <v>444</v>
      </c>
    </row>
    <row r="13652" spans="12:13">
      <c r="L13652">
        <v>11392</v>
      </c>
      <c r="M13652">
        <f t="shared" si="224"/>
        <v>392</v>
      </c>
    </row>
    <row r="13653" spans="12:13">
      <c r="L13653">
        <v>11412</v>
      </c>
      <c r="M13653">
        <f t="shared" si="224"/>
        <v>412</v>
      </c>
    </row>
    <row r="13654" spans="12:13">
      <c r="L13654">
        <v>11392</v>
      </c>
      <c r="M13654">
        <f t="shared" si="224"/>
        <v>392</v>
      </c>
    </row>
    <row r="13655" spans="12:13">
      <c r="L13655">
        <v>11408</v>
      </c>
      <c r="M13655">
        <f t="shared" si="224"/>
        <v>408</v>
      </c>
    </row>
    <row r="13656" spans="12:13">
      <c r="L13656">
        <v>11412</v>
      </c>
      <c r="M13656">
        <f t="shared" si="224"/>
        <v>412</v>
      </c>
    </row>
    <row r="13657" spans="12:13">
      <c r="L13657">
        <v>11432</v>
      </c>
      <c r="M13657">
        <f t="shared" si="224"/>
        <v>432</v>
      </c>
    </row>
    <row r="13658" spans="12:13">
      <c r="L13658">
        <v>11432</v>
      </c>
      <c r="M13658">
        <f t="shared" si="224"/>
        <v>432</v>
      </c>
    </row>
    <row r="13659" spans="12:13">
      <c r="L13659">
        <v>11476</v>
      </c>
      <c r="M13659">
        <f t="shared" si="224"/>
        <v>476</v>
      </c>
    </row>
    <row r="13660" spans="12:13">
      <c r="L13660">
        <v>11420</v>
      </c>
      <c r="M13660">
        <f t="shared" si="224"/>
        <v>420</v>
      </c>
    </row>
    <row r="13661" spans="12:13">
      <c r="L13661">
        <v>11476</v>
      </c>
      <c r="M13661">
        <f t="shared" si="224"/>
        <v>476</v>
      </c>
    </row>
    <row r="13662" spans="12:13">
      <c r="L13662">
        <v>11396</v>
      </c>
      <c r="M13662">
        <f t="shared" si="224"/>
        <v>396</v>
      </c>
    </row>
    <row r="13663" spans="12:13">
      <c r="L13663">
        <v>11396</v>
      </c>
      <c r="M13663">
        <f t="shared" si="224"/>
        <v>396</v>
      </c>
    </row>
    <row r="13664" spans="12:13">
      <c r="L13664">
        <v>11364</v>
      </c>
      <c r="M13664">
        <f t="shared" si="224"/>
        <v>364</v>
      </c>
    </row>
    <row r="13665" spans="12:13">
      <c r="L13665">
        <v>11444</v>
      </c>
      <c r="M13665">
        <f t="shared" si="224"/>
        <v>444</v>
      </c>
    </row>
    <row r="13666" spans="12:13">
      <c r="L13666">
        <v>11408</v>
      </c>
      <c r="M13666">
        <f t="shared" si="224"/>
        <v>408</v>
      </c>
    </row>
    <row r="13667" spans="12:13">
      <c r="L13667">
        <v>11468</v>
      </c>
      <c r="M13667">
        <f t="shared" si="224"/>
        <v>468</v>
      </c>
    </row>
    <row r="13668" spans="12:13">
      <c r="L13668">
        <v>11468</v>
      </c>
      <c r="M13668">
        <f t="shared" si="224"/>
        <v>468</v>
      </c>
    </row>
    <row r="13669" spans="12:13">
      <c r="L13669">
        <v>11600</v>
      </c>
      <c r="M13669">
        <f t="shared" si="224"/>
        <v>600</v>
      </c>
    </row>
    <row r="13670" spans="12:13">
      <c r="L13670">
        <v>11784</v>
      </c>
      <c r="M13670">
        <f t="shared" si="224"/>
        <v>784</v>
      </c>
    </row>
    <row r="13671" spans="12:13">
      <c r="L13671">
        <v>12048</v>
      </c>
      <c r="M13671">
        <f t="shared" si="224"/>
        <v>1048</v>
      </c>
    </row>
    <row r="13672" spans="12:13">
      <c r="L13672">
        <v>12140</v>
      </c>
      <c r="M13672">
        <f t="shared" si="224"/>
        <v>1140</v>
      </c>
    </row>
    <row r="13673" spans="12:13">
      <c r="L13673">
        <v>12456</v>
      </c>
      <c r="M13673">
        <f t="shared" si="224"/>
        <v>1456</v>
      </c>
    </row>
    <row r="13674" spans="12:13">
      <c r="L13674">
        <v>12488</v>
      </c>
      <c r="M13674">
        <f t="shared" si="224"/>
        <v>1488</v>
      </c>
    </row>
    <row r="13675" spans="12:13">
      <c r="L13675">
        <v>12816</v>
      </c>
      <c r="M13675">
        <f t="shared" si="224"/>
        <v>1816</v>
      </c>
    </row>
    <row r="13676" spans="12:13">
      <c r="L13676">
        <v>12936</v>
      </c>
      <c r="M13676">
        <f t="shared" si="224"/>
        <v>1936</v>
      </c>
    </row>
    <row r="13677" spans="12:13">
      <c r="L13677">
        <v>13124</v>
      </c>
      <c r="M13677">
        <f t="shared" si="224"/>
        <v>2124</v>
      </c>
    </row>
    <row r="13678" spans="12:13">
      <c r="L13678">
        <v>13212</v>
      </c>
      <c r="M13678">
        <f t="shared" si="224"/>
        <v>2212</v>
      </c>
    </row>
    <row r="13679" spans="12:13">
      <c r="L13679">
        <v>13296</v>
      </c>
      <c r="M13679">
        <f t="shared" si="224"/>
        <v>2296</v>
      </c>
    </row>
    <row r="13680" spans="12:13">
      <c r="L13680">
        <v>13320</v>
      </c>
      <c r="M13680">
        <f t="shared" si="224"/>
        <v>2320</v>
      </c>
    </row>
    <row r="13681" spans="12:13">
      <c r="L13681">
        <v>13552</v>
      </c>
      <c r="M13681">
        <f t="shared" si="224"/>
        <v>2552</v>
      </c>
    </row>
    <row r="13682" spans="12:13">
      <c r="L13682">
        <v>13484</v>
      </c>
      <c r="M13682">
        <f t="shared" si="224"/>
        <v>2484</v>
      </c>
    </row>
    <row r="13683" spans="12:13">
      <c r="L13683">
        <v>13548</v>
      </c>
      <c r="M13683">
        <f t="shared" si="224"/>
        <v>2548</v>
      </c>
    </row>
    <row r="13684" spans="12:13">
      <c r="L13684">
        <v>13512</v>
      </c>
      <c r="M13684">
        <f t="shared" si="224"/>
        <v>2512</v>
      </c>
    </row>
    <row r="13685" spans="12:13">
      <c r="L13685">
        <v>13580</v>
      </c>
      <c r="M13685">
        <f t="shared" si="224"/>
        <v>2580</v>
      </c>
    </row>
    <row r="13686" spans="12:13">
      <c r="L13686">
        <v>13652</v>
      </c>
      <c r="M13686">
        <f t="shared" si="224"/>
        <v>2652</v>
      </c>
    </row>
    <row r="13687" spans="12:13">
      <c r="L13687">
        <v>13696</v>
      </c>
      <c r="M13687">
        <f t="shared" si="224"/>
        <v>2696</v>
      </c>
    </row>
    <row r="13688" spans="12:13">
      <c r="L13688">
        <v>13704</v>
      </c>
      <c r="M13688">
        <f t="shared" si="224"/>
        <v>2704</v>
      </c>
    </row>
    <row r="13689" spans="12:13">
      <c r="L13689">
        <v>13772</v>
      </c>
      <c r="M13689">
        <f t="shared" si="224"/>
        <v>2772</v>
      </c>
    </row>
    <row r="13690" spans="12:13">
      <c r="L13690">
        <v>13852</v>
      </c>
      <c r="M13690">
        <f t="shared" si="224"/>
        <v>2852</v>
      </c>
    </row>
    <row r="13691" spans="12:13">
      <c r="L13691">
        <v>13836</v>
      </c>
      <c r="M13691">
        <f t="shared" ref="M13691:M13754" si="225">L13691-11000</f>
        <v>2836</v>
      </c>
    </row>
    <row r="13692" spans="12:13">
      <c r="L13692">
        <v>13832</v>
      </c>
      <c r="M13692">
        <f t="shared" si="225"/>
        <v>2832</v>
      </c>
    </row>
    <row r="13693" spans="12:13">
      <c r="L13693">
        <v>13808</v>
      </c>
      <c r="M13693">
        <f t="shared" si="225"/>
        <v>2808</v>
      </c>
    </row>
    <row r="13694" spans="12:13">
      <c r="L13694">
        <v>13872</v>
      </c>
      <c r="M13694">
        <f t="shared" si="225"/>
        <v>2872</v>
      </c>
    </row>
    <row r="13695" spans="12:13">
      <c r="L13695">
        <v>13912</v>
      </c>
      <c r="M13695">
        <f t="shared" si="225"/>
        <v>2912</v>
      </c>
    </row>
    <row r="13696" spans="12:13">
      <c r="L13696">
        <v>13864</v>
      </c>
      <c r="M13696">
        <f t="shared" si="225"/>
        <v>2864</v>
      </c>
    </row>
    <row r="13697" spans="12:13">
      <c r="L13697">
        <v>13996</v>
      </c>
      <c r="M13697">
        <f t="shared" si="225"/>
        <v>2996</v>
      </c>
    </row>
    <row r="13698" spans="12:13">
      <c r="L13698">
        <v>13880</v>
      </c>
      <c r="M13698">
        <f t="shared" si="225"/>
        <v>2880</v>
      </c>
    </row>
    <row r="13699" spans="12:13">
      <c r="L13699">
        <v>13896</v>
      </c>
      <c r="M13699">
        <f t="shared" si="225"/>
        <v>2896</v>
      </c>
    </row>
    <row r="13700" spans="12:13">
      <c r="L13700">
        <v>13944</v>
      </c>
      <c r="M13700">
        <f t="shared" si="225"/>
        <v>2944</v>
      </c>
    </row>
    <row r="13701" spans="12:13">
      <c r="L13701">
        <v>14088</v>
      </c>
      <c r="M13701">
        <f t="shared" si="225"/>
        <v>3088</v>
      </c>
    </row>
    <row r="13702" spans="12:13">
      <c r="L13702">
        <v>13960</v>
      </c>
      <c r="M13702">
        <f t="shared" si="225"/>
        <v>2960</v>
      </c>
    </row>
    <row r="13703" spans="12:13">
      <c r="L13703">
        <v>14048</v>
      </c>
      <c r="M13703">
        <f t="shared" si="225"/>
        <v>3048</v>
      </c>
    </row>
    <row r="13704" spans="12:13">
      <c r="L13704">
        <v>13992</v>
      </c>
      <c r="M13704">
        <f t="shared" si="225"/>
        <v>2992</v>
      </c>
    </row>
    <row r="13705" spans="12:13">
      <c r="L13705">
        <v>14092</v>
      </c>
      <c r="M13705">
        <f t="shared" si="225"/>
        <v>3092</v>
      </c>
    </row>
    <row r="13706" spans="12:13">
      <c r="L13706">
        <v>13964</v>
      </c>
      <c r="M13706">
        <f t="shared" si="225"/>
        <v>2964</v>
      </c>
    </row>
    <row r="13707" spans="12:13">
      <c r="L13707">
        <v>13968</v>
      </c>
      <c r="M13707">
        <f t="shared" si="225"/>
        <v>2968</v>
      </c>
    </row>
    <row r="13708" spans="12:13">
      <c r="L13708">
        <v>13916</v>
      </c>
      <c r="M13708">
        <f t="shared" si="225"/>
        <v>2916</v>
      </c>
    </row>
    <row r="13709" spans="12:13">
      <c r="L13709">
        <v>14120</v>
      </c>
      <c r="M13709">
        <f t="shared" si="225"/>
        <v>3120</v>
      </c>
    </row>
    <row r="13710" spans="12:13">
      <c r="L13710">
        <v>14064</v>
      </c>
      <c r="M13710">
        <f t="shared" si="225"/>
        <v>3064</v>
      </c>
    </row>
    <row r="13711" spans="12:13">
      <c r="L13711">
        <v>14112</v>
      </c>
      <c r="M13711">
        <f t="shared" si="225"/>
        <v>3112</v>
      </c>
    </row>
    <row r="13712" spans="12:13">
      <c r="L13712">
        <v>13984</v>
      </c>
      <c r="M13712">
        <f t="shared" si="225"/>
        <v>2984</v>
      </c>
    </row>
    <row r="13713" spans="12:13">
      <c r="L13713">
        <v>14064</v>
      </c>
      <c r="M13713">
        <f t="shared" si="225"/>
        <v>3064</v>
      </c>
    </row>
    <row r="13714" spans="12:13">
      <c r="L13714">
        <v>14096</v>
      </c>
      <c r="M13714">
        <f t="shared" si="225"/>
        <v>3096</v>
      </c>
    </row>
    <row r="13715" spans="12:13">
      <c r="L13715">
        <v>14156</v>
      </c>
      <c r="M13715">
        <f t="shared" si="225"/>
        <v>3156</v>
      </c>
    </row>
    <row r="13716" spans="12:13">
      <c r="L13716">
        <v>14036</v>
      </c>
      <c r="M13716">
        <f t="shared" si="225"/>
        <v>3036</v>
      </c>
    </row>
    <row r="13717" spans="12:13">
      <c r="L13717">
        <v>14152</v>
      </c>
      <c r="M13717">
        <f t="shared" si="225"/>
        <v>3152</v>
      </c>
    </row>
    <row r="13718" spans="12:13">
      <c r="L13718">
        <v>14008</v>
      </c>
      <c r="M13718">
        <f t="shared" si="225"/>
        <v>3008</v>
      </c>
    </row>
    <row r="13719" spans="12:13">
      <c r="L13719">
        <v>14076</v>
      </c>
      <c r="M13719">
        <f t="shared" si="225"/>
        <v>3076</v>
      </c>
    </row>
    <row r="13720" spans="12:13">
      <c r="L13720">
        <v>14044</v>
      </c>
      <c r="M13720">
        <f t="shared" si="225"/>
        <v>3044</v>
      </c>
    </row>
    <row r="13721" spans="12:13">
      <c r="L13721">
        <v>14088</v>
      </c>
      <c r="M13721">
        <f t="shared" si="225"/>
        <v>3088</v>
      </c>
    </row>
    <row r="13722" spans="12:13">
      <c r="L13722">
        <v>14028</v>
      </c>
      <c r="M13722">
        <f t="shared" si="225"/>
        <v>3028</v>
      </c>
    </row>
    <row r="13723" spans="12:13">
      <c r="L13723">
        <v>14204</v>
      </c>
      <c r="M13723">
        <f t="shared" si="225"/>
        <v>3204</v>
      </c>
    </row>
    <row r="13724" spans="12:13">
      <c r="L13724">
        <v>14092</v>
      </c>
      <c r="M13724">
        <f t="shared" si="225"/>
        <v>3092</v>
      </c>
    </row>
    <row r="13725" spans="12:13">
      <c r="L13725">
        <v>14220</v>
      </c>
      <c r="M13725">
        <f t="shared" si="225"/>
        <v>3220</v>
      </c>
    </row>
    <row r="13726" spans="12:13">
      <c r="L13726">
        <v>14108</v>
      </c>
      <c r="M13726">
        <f t="shared" si="225"/>
        <v>3108</v>
      </c>
    </row>
    <row r="13727" spans="12:13">
      <c r="L13727">
        <v>14136</v>
      </c>
      <c r="M13727">
        <f t="shared" si="225"/>
        <v>3136</v>
      </c>
    </row>
    <row r="13728" spans="12:13">
      <c r="L13728">
        <v>14004</v>
      </c>
      <c r="M13728">
        <f t="shared" si="225"/>
        <v>3004</v>
      </c>
    </row>
    <row r="13729" spans="12:13">
      <c r="L13729">
        <v>14068</v>
      </c>
      <c r="M13729">
        <f t="shared" si="225"/>
        <v>3068</v>
      </c>
    </row>
    <row r="13730" spans="12:13">
      <c r="L13730">
        <v>14168</v>
      </c>
      <c r="M13730">
        <f t="shared" si="225"/>
        <v>3168</v>
      </c>
    </row>
    <row r="13731" spans="12:13">
      <c r="L13731">
        <v>14168</v>
      </c>
      <c r="M13731">
        <f t="shared" si="225"/>
        <v>3168</v>
      </c>
    </row>
    <row r="13732" spans="12:13">
      <c r="L13732">
        <v>14300</v>
      </c>
      <c r="M13732">
        <f t="shared" si="225"/>
        <v>3300</v>
      </c>
    </row>
    <row r="13733" spans="12:13">
      <c r="L13733">
        <v>14360</v>
      </c>
      <c r="M13733">
        <f t="shared" si="225"/>
        <v>3360</v>
      </c>
    </row>
    <row r="13734" spans="12:13">
      <c r="L13734">
        <v>14112</v>
      </c>
      <c r="M13734">
        <f t="shared" si="225"/>
        <v>3112</v>
      </c>
    </row>
    <row r="13735" spans="12:13">
      <c r="L13735">
        <v>14308</v>
      </c>
      <c r="M13735">
        <f t="shared" si="225"/>
        <v>3308</v>
      </c>
    </row>
    <row r="13736" spans="12:13">
      <c r="L13736">
        <v>14200</v>
      </c>
      <c r="M13736">
        <f t="shared" si="225"/>
        <v>3200</v>
      </c>
    </row>
    <row r="13737" spans="12:13">
      <c r="L13737">
        <v>14280</v>
      </c>
      <c r="M13737">
        <f t="shared" si="225"/>
        <v>3280</v>
      </c>
    </row>
    <row r="13738" spans="12:13">
      <c r="L13738">
        <v>14120</v>
      </c>
      <c r="M13738">
        <f t="shared" si="225"/>
        <v>3120</v>
      </c>
    </row>
    <row r="13739" spans="12:13">
      <c r="L13739">
        <v>14128</v>
      </c>
      <c r="M13739">
        <f t="shared" si="225"/>
        <v>3128</v>
      </c>
    </row>
    <row r="13740" spans="12:13">
      <c r="L13740">
        <v>14072</v>
      </c>
      <c r="M13740">
        <f t="shared" si="225"/>
        <v>3072</v>
      </c>
    </row>
    <row r="13741" spans="12:13">
      <c r="L13741">
        <v>14080</v>
      </c>
      <c r="M13741">
        <f t="shared" si="225"/>
        <v>3080</v>
      </c>
    </row>
    <row r="13742" spans="12:13">
      <c r="L13742">
        <v>14020</v>
      </c>
      <c r="M13742">
        <f t="shared" si="225"/>
        <v>3020</v>
      </c>
    </row>
    <row r="13743" spans="12:13">
      <c r="L13743">
        <v>14268</v>
      </c>
      <c r="M13743">
        <f t="shared" si="225"/>
        <v>3268</v>
      </c>
    </row>
    <row r="13744" spans="12:13">
      <c r="L13744">
        <v>14244</v>
      </c>
      <c r="M13744">
        <f t="shared" si="225"/>
        <v>3244</v>
      </c>
    </row>
    <row r="13745" spans="12:13">
      <c r="L13745">
        <v>14232</v>
      </c>
      <c r="M13745">
        <f t="shared" si="225"/>
        <v>3232</v>
      </c>
    </row>
    <row r="13746" spans="12:13">
      <c r="L13746">
        <v>14248</v>
      </c>
      <c r="M13746">
        <f t="shared" si="225"/>
        <v>3248</v>
      </c>
    </row>
    <row r="13747" spans="12:13">
      <c r="L13747">
        <v>14188</v>
      </c>
      <c r="M13747">
        <f t="shared" si="225"/>
        <v>3188</v>
      </c>
    </row>
    <row r="13748" spans="12:13">
      <c r="L13748">
        <v>14160</v>
      </c>
      <c r="M13748">
        <f t="shared" si="225"/>
        <v>3160</v>
      </c>
    </row>
    <row r="13749" spans="12:13">
      <c r="L13749">
        <v>14064</v>
      </c>
      <c r="M13749">
        <f t="shared" si="225"/>
        <v>3064</v>
      </c>
    </row>
    <row r="13750" spans="12:13">
      <c r="L13750">
        <v>14212</v>
      </c>
      <c r="M13750">
        <f t="shared" si="225"/>
        <v>3212</v>
      </c>
    </row>
    <row r="13751" spans="12:13">
      <c r="L13751">
        <v>14364</v>
      </c>
      <c r="M13751">
        <f t="shared" si="225"/>
        <v>3364</v>
      </c>
    </row>
    <row r="13752" spans="12:13">
      <c r="L13752">
        <v>14324</v>
      </c>
      <c r="M13752">
        <f t="shared" si="225"/>
        <v>3324</v>
      </c>
    </row>
    <row r="13753" spans="12:13">
      <c r="L13753">
        <v>14240</v>
      </c>
      <c r="M13753">
        <f t="shared" si="225"/>
        <v>3240</v>
      </c>
    </row>
    <row r="13754" spans="12:13">
      <c r="L13754">
        <v>14248</v>
      </c>
      <c r="M13754">
        <f t="shared" si="225"/>
        <v>3248</v>
      </c>
    </row>
    <row r="13755" spans="12:13">
      <c r="L13755">
        <v>14312</v>
      </c>
      <c r="M13755">
        <f t="shared" ref="M13755:M13818" si="226">L13755-11000</f>
        <v>3312</v>
      </c>
    </row>
    <row r="13756" spans="12:13">
      <c r="L13756">
        <v>14316</v>
      </c>
      <c r="M13756">
        <f t="shared" si="226"/>
        <v>3316</v>
      </c>
    </row>
    <row r="13757" spans="12:13">
      <c r="L13757">
        <v>14264</v>
      </c>
      <c r="M13757">
        <f t="shared" si="226"/>
        <v>3264</v>
      </c>
    </row>
    <row r="13758" spans="12:13">
      <c r="L13758">
        <v>14240</v>
      </c>
      <c r="M13758">
        <f t="shared" si="226"/>
        <v>3240</v>
      </c>
    </row>
    <row r="13759" spans="12:13">
      <c r="L13759">
        <v>14208</v>
      </c>
      <c r="M13759">
        <f t="shared" si="226"/>
        <v>3208</v>
      </c>
    </row>
    <row r="13760" spans="12:13">
      <c r="L13760">
        <v>14232</v>
      </c>
      <c r="M13760">
        <f t="shared" si="226"/>
        <v>3232</v>
      </c>
    </row>
    <row r="13761" spans="12:13">
      <c r="L13761">
        <v>14256</v>
      </c>
      <c r="M13761">
        <f t="shared" si="226"/>
        <v>3256</v>
      </c>
    </row>
    <row r="13762" spans="12:13">
      <c r="L13762">
        <v>14236</v>
      </c>
      <c r="M13762">
        <f t="shared" si="226"/>
        <v>3236</v>
      </c>
    </row>
    <row r="13763" spans="12:13">
      <c r="L13763">
        <v>14316</v>
      </c>
      <c r="M13763">
        <f t="shared" si="226"/>
        <v>3316</v>
      </c>
    </row>
    <row r="13764" spans="12:13">
      <c r="L13764">
        <v>14220</v>
      </c>
      <c r="M13764">
        <f t="shared" si="226"/>
        <v>3220</v>
      </c>
    </row>
    <row r="13765" spans="12:13">
      <c r="L13765">
        <v>14088</v>
      </c>
      <c r="M13765">
        <f t="shared" si="226"/>
        <v>3088</v>
      </c>
    </row>
    <row r="13766" spans="12:13">
      <c r="L13766">
        <v>14184</v>
      </c>
      <c r="M13766">
        <f t="shared" si="226"/>
        <v>3184</v>
      </c>
    </row>
    <row r="13767" spans="12:13">
      <c r="L13767">
        <v>14136</v>
      </c>
      <c r="M13767">
        <f t="shared" si="226"/>
        <v>3136</v>
      </c>
    </row>
    <row r="13768" spans="12:13">
      <c r="L13768">
        <v>14224</v>
      </c>
      <c r="M13768">
        <f t="shared" si="226"/>
        <v>3224</v>
      </c>
    </row>
    <row r="13769" spans="12:13">
      <c r="L13769">
        <v>14200</v>
      </c>
      <c r="M13769">
        <f t="shared" si="226"/>
        <v>3200</v>
      </c>
    </row>
    <row r="13770" spans="12:13">
      <c r="L13770">
        <v>14236</v>
      </c>
      <c r="M13770">
        <f t="shared" si="226"/>
        <v>3236</v>
      </c>
    </row>
    <row r="13771" spans="12:13">
      <c r="L13771">
        <v>14296</v>
      </c>
      <c r="M13771">
        <f t="shared" si="226"/>
        <v>3296</v>
      </c>
    </row>
    <row r="13772" spans="12:13">
      <c r="L13772">
        <v>14160</v>
      </c>
      <c r="M13772">
        <f t="shared" si="226"/>
        <v>3160</v>
      </c>
    </row>
    <row r="13773" spans="12:13">
      <c r="L13773">
        <v>14248</v>
      </c>
      <c r="M13773">
        <f t="shared" si="226"/>
        <v>3248</v>
      </c>
    </row>
    <row r="13774" spans="12:13">
      <c r="L13774">
        <v>14168</v>
      </c>
      <c r="M13774">
        <f t="shared" si="226"/>
        <v>3168</v>
      </c>
    </row>
    <row r="13775" spans="12:13">
      <c r="L13775">
        <v>14196</v>
      </c>
      <c r="M13775">
        <f t="shared" si="226"/>
        <v>3196</v>
      </c>
    </row>
    <row r="13776" spans="12:13">
      <c r="L13776">
        <v>14164</v>
      </c>
      <c r="M13776">
        <f t="shared" si="226"/>
        <v>3164</v>
      </c>
    </row>
    <row r="13777" spans="12:13">
      <c r="L13777">
        <v>14308</v>
      </c>
      <c r="M13777">
        <f t="shared" si="226"/>
        <v>3308</v>
      </c>
    </row>
    <row r="13778" spans="12:13">
      <c r="L13778">
        <v>14172</v>
      </c>
      <c r="M13778">
        <f t="shared" si="226"/>
        <v>3172</v>
      </c>
    </row>
    <row r="13779" spans="12:13">
      <c r="L13779">
        <v>14172</v>
      </c>
      <c r="M13779">
        <f t="shared" si="226"/>
        <v>3172</v>
      </c>
    </row>
    <row r="13780" spans="12:13">
      <c r="L13780">
        <v>14208</v>
      </c>
      <c r="M13780">
        <f t="shared" si="226"/>
        <v>3208</v>
      </c>
    </row>
    <row r="13781" spans="12:13">
      <c r="L13781">
        <v>14220</v>
      </c>
      <c r="M13781">
        <f t="shared" si="226"/>
        <v>3220</v>
      </c>
    </row>
    <row r="13782" spans="12:13">
      <c r="L13782">
        <v>14260</v>
      </c>
      <c r="M13782">
        <f t="shared" si="226"/>
        <v>3260</v>
      </c>
    </row>
    <row r="13783" spans="12:13">
      <c r="L13783">
        <v>14228</v>
      </c>
      <c r="M13783">
        <f t="shared" si="226"/>
        <v>3228</v>
      </c>
    </row>
    <row r="13784" spans="12:13">
      <c r="L13784">
        <v>14176</v>
      </c>
      <c r="M13784">
        <f t="shared" si="226"/>
        <v>3176</v>
      </c>
    </row>
    <row r="13785" spans="12:13">
      <c r="L13785">
        <v>14092</v>
      </c>
      <c r="M13785">
        <f t="shared" si="226"/>
        <v>3092</v>
      </c>
    </row>
    <row r="13786" spans="12:13">
      <c r="L13786">
        <v>14208</v>
      </c>
      <c r="M13786">
        <f t="shared" si="226"/>
        <v>3208</v>
      </c>
    </row>
    <row r="13787" spans="12:13">
      <c r="L13787">
        <v>14208</v>
      </c>
      <c r="M13787">
        <f t="shared" si="226"/>
        <v>3208</v>
      </c>
    </row>
    <row r="13788" spans="12:13">
      <c r="L13788">
        <v>14096</v>
      </c>
      <c r="M13788">
        <f t="shared" si="226"/>
        <v>3096</v>
      </c>
    </row>
    <row r="13789" spans="12:13">
      <c r="L13789">
        <v>14184</v>
      </c>
      <c r="M13789">
        <f t="shared" si="226"/>
        <v>3184</v>
      </c>
    </row>
    <row r="13790" spans="12:13">
      <c r="L13790">
        <v>14116</v>
      </c>
      <c r="M13790">
        <f t="shared" si="226"/>
        <v>3116</v>
      </c>
    </row>
    <row r="13791" spans="12:13">
      <c r="L13791">
        <v>14072</v>
      </c>
      <c r="M13791">
        <f t="shared" si="226"/>
        <v>3072</v>
      </c>
    </row>
    <row r="13792" spans="12:13">
      <c r="L13792">
        <v>14304</v>
      </c>
      <c r="M13792">
        <f t="shared" si="226"/>
        <v>3304</v>
      </c>
    </row>
    <row r="13793" spans="12:13">
      <c r="L13793">
        <v>14200</v>
      </c>
      <c r="M13793">
        <f t="shared" si="226"/>
        <v>3200</v>
      </c>
    </row>
    <row r="13794" spans="12:13">
      <c r="L13794">
        <v>14168</v>
      </c>
      <c r="M13794">
        <f t="shared" si="226"/>
        <v>3168</v>
      </c>
    </row>
    <row r="13795" spans="12:13">
      <c r="L13795">
        <v>14212</v>
      </c>
      <c r="M13795">
        <f t="shared" si="226"/>
        <v>3212</v>
      </c>
    </row>
    <row r="13796" spans="12:13">
      <c r="L13796">
        <v>14136</v>
      </c>
      <c r="M13796">
        <f t="shared" si="226"/>
        <v>3136</v>
      </c>
    </row>
    <row r="13797" spans="12:13">
      <c r="L13797">
        <v>14132</v>
      </c>
      <c r="M13797">
        <f t="shared" si="226"/>
        <v>3132</v>
      </c>
    </row>
    <row r="13798" spans="12:13">
      <c r="L13798">
        <v>14180</v>
      </c>
      <c r="M13798">
        <f t="shared" si="226"/>
        <v>3180</v>
      </c>
    </row>
    <row r="13799" spans="12:13">
      <c r="L13799">
        <v>14152</v>
      </c>
      <c r="M13799">
        <f t="shared" si="226"/>
        <v>3152</v>
      </c>
    </row>
    <row r="13800" spans="12:13">
      <c r="L13800">
        <v>14096</v>
      </c>
      <c r="M13800">
        <f t="shared" si="226"/>
        <v>3096</v>
      </c>
    </row>
    <row r="13801" spans="12:13">
      <c r="L13801">
        <v>14264</v>
      </c>
      <c r="M13801">
        <f t="shared" si="226"/>
        <v>3264</v>
      </c>
    </row>
    <row r="13802" spans="12:13">
      <c r="L13802">
        <v>14168</v>
      </c>
      <c r="M13802">
        <f t="shared" si="226"/>
        <v>3168</v>
      </c>
    </row>
    <row r="13803" spans="12:13">
      <c r="L13803">
        <v>14232</v>
      </c>
      <c r="M13803">
        <f t="shared" si="226"/>
        <v>3232</v>
      </c>
    </row>
    <row r="13804" spans="12:13">
      <c r="L13804">
        <v>14216</v>
      </c>
      <c r="M13804">
        <f t="shared" si="226"/>
        <v>3216</v>
      </c>
    </row>
    <row r="13805" spans="12:13">
      <c r="L13805">
        <v>14212</v>
      </c>
      <c r="M13805">
        <f t="shared" si="226"/>
        <v>3212</v>
      </c>
    </row>
    <row r="13806" spans="12:13">
      <c r="L13806">
        <v>14220</v>
      </c>
      <c r="M13806">
        <f t="shared" si="226"/>
        <v>3220</v>
      </c>
    </row>
    <row r="13807" spans="12:13">
      <c r="L13807">
        <v>14252</v>
      </c>
      <c r="M13807">
        <f t="shared" si="226"/>
        <v>3252</v>
      </c>
    </row>
    <row r="13808" spans="12:13">
      <c r="L13808">
        <v>14216</v>
      </c>
      <c r="M13808">
        <f t="shared" si="226"/>
        <v>3216</v>
      </c>
    </row>
    <row r="13809" spans="12:13">
      <c r="L13809">
        <v>14124</v>
      </c>
      <c r="M13809">
        <f t="shared" si="226"/>
        <v>3124</v>
      </c>
    </row>
    <row r="13810" spans="12:13">
      <c r="L13810">
        <v>14104</v>
      </c>
      <c r="M13810">
        <f t="shared" si="226"/>
        <v>3104</v>
      </c>
    </row>
    <row r="13811" spans="12:13">
      <c r="L13811">
        <v>14160</v>
      </c>
      <c r="M13811">
        <f t="shared" si="226"/>
        <v>3160</v>
      </c>
    </row>
    <row r="13812" spans="12:13">
      <c r="L13812">
        <v>14012</v>
      </c>
      <c r="M13812">
        <f t="shared" si="226"/>
        <v>3012</v>
      </c>
    </row>
    <row r="13813" spans="12:13">
      <c r="L13813">
        <v>14120</v>
      </c>
      <c r="M13813">
        <f t="shared" si="226"/>
        <v>3120</v>
      </c>
    </row>
    <row r="13814" spans="12:13">
      <c r="L13814">
        <v>14188</v>
      </c>
      <c r="M13814">
        <f t="shared" si="226"/>
        <v>3188</v>
      </c>
    </row>
    <row r="13815" spans="12:13">
      <c r="L13815">
        <v>14228</v>
      </c>
      <c r="M13815">
        <f t="shared" si="226"/>
        <v>3228</v>
      </c>
    </row>
    <row r="13816" spans="12:13">
      <c r="L13816">
        <v>14080</v>
      </c>
      <c r="M13816">
        <f t="shared" si="226"/>
        <v>3080</v>
      </c>
    </row>
    <row r="13817" spans="12:13">
      <c r="L13817">
        <v>14148</v>
      </c>
      <c r="M13817">
        <f t="shared" si="226"/>
        <v>3148</v>
      </c>
    </row>
    <row r="13818" spans="12:13">
      <c r="L13818">
        <v>14144</v>
      </c>
      <c r="M13818">
        <f t="shared" si="226"/>
        <v>3144</v>
      </c>
    </row>
    <row r="13819" spans="12:13">
      <c r="L13819">
        <v>14092</v>
      </c>
      <c r="M13819">
        <f t="shared" ref="M13819:M13882" si="227">L13819-11000</f>
        <v>3092</v>
      </c>
    </row>
    <row r="13820" spans="12:13">
      <c r="L13820">
        <v>14128</v>
      </c>
      <c r="M13820">
        <f t="shared" si="227"/>
        <v>3128</v>
      </c>
    </row>
    <row r="13821" spans="12:13">
      <c r="L13821">
        <v>14072</v>
      </c>
      <c r="M13821">
        <f t="shared" si="227"/>
        <v>3072</v>
      </c>
    </row>
    <row r="13822" spans="12:13">
      <c r="L13822">
        <v>14060</v>
      </c>
      <c r="M13822">
        <f t="shared" si="227"/>
        <v>3060</v>
      </c>
    </row>
    <row r="13823" spans="12:13">
      <c r="L13823">
        <v>14108</v>
      </c>
      <c r="M13823">
        <f t="shared" si="227"/>
        <v>3108</v>
      </c>
    </row>
    <row r="13824" spans="12:13">
      <c r="L13824">
        <v>14104</v>
      </c>
      <c r="M13824">
        <f t="shared" si="227"/>
        <v>3104</v>
      </c>
    </row>
    <row r="13825" spans="12:13">
      <c r="L13825">
        <v>14140</v>
      </c>
      <c r="M13825">
        <f t="shared" si="227"/>
        <v>3140</v>
      </c>
    </row>
    <row r="13826" spans="12:13">
      <c r="L13826">
        <v>14052</v>
      </c>
      <c r="M13826">
        <f t="shared" si="227"/>
        <v>3052</v>
      </c>
    </row>
    <row r="13827" spans="12:13">
      <c r="L13827">
        <v>14092</v>
      </c>
      <c r="M13827">
        <f t="shared" si="227"/>
        <v>3092</v>
      </c>
    </row>
    <row r="13828" spans="12:13">
      <c r="L13828">
        <v>14112</v>
      </c>
      <c r="M13828">
        <f t="shared" si="227"/>
        <v>3112</v>
      </c>
    </row>
    <row r="13829" spans="12:13">
      <c r="L13829">
        <v>14164</v>
      </c>
      <c r="M13829">
        <f t="shared" si="227"/>
        <v>3164</v>
      </c>
    </row>
    <row r="13830" spans="12:13">
      <c r="L13830">
        <v>14124</v>
      </c>
      <c r="M13830">
        <f t="shared" si="227"/>
        <v>3124</v>
      </c>
    </row>
    <row r="13831" spans="12:13">
      <c r="L13831">
        <v>14108</v>
      </c>
      <c r="M13831">
        <f t="shared" si="227"/>
        <v>3108</v>
      </c>
    </row>
    <row r="13832" spans="12:13">
      <c r="L13832">
        <v>14112</v>
      </c>
      <c r="M13832">
        <f t="shared" si="227"/>
        <v>3112</v>
      </c>
    </row>
    <row r="13833" spans="12:13">
      <c r="L13833">
        <v>14104</v>
      </c>
      <c r="M13833">
        <f t="shared" si="227"/>
        <v>3104</v>
      </c>
    </row>
    <row r="13834" spans="12:13">
      <c r="L13834">
        <v>14084</v>
      </c>
      <c r="M13834">
        <f t="shared" si="227"/>
        <v>3084</v>
      </c>
    </row>
    <row r="13835" spans="12:13">
      <c r="L13835">
        <v>14168</v>
      </c>
      <c r="M13835">
        <f t="shared" si="227"/>
        <v>3168</v>
      </c>
    </row>
    <row r="13836" spans="12:13">
      <c r="L13836">
        <v>14032</v>
      </c>
      <c r="M13836">
        <f t="shared" si="227"/>
        <v>3032</v>
      </c>
    </row>
    <row r="13837" spans="12:13">
      <c r="L13837">
        <v>13996</v>
      </c>
      <c r="M13837">
        <f t="shared" si="227"/>
        <v>2996</v>
      </c>
    </row>
    <row r="13838" spans="12:13">
      <c r="L13838">
        <v>13736</v>
      </c>
      <c r="M13838">
        <f t="shared" si="227"/>
        <v>2736</v>
      </c>
    </row>
    <row r="13839" spans="12:13">
      <c r="L13839">
        <v>13684</v>
      </c>
      <c r="M13839">
        <f t="shared" si="227"/>
        <v>2684</v>
      </c>
    </row>
    <row r="13840" spans="12:13">
      <c r="L13840">
        <v>13452</v>
      </c>
      <c r="M13840">
        <f t="shared" si="227"/>
        <v>2452</v>
      </c>
    </row>
    <row r="13841" spans="12:13">
      <c r="L13841">
        <v>13408</v>
      </c>
      <c r="M13841">
        <f t="shared" si="227"/>
        <v>2408</v>
      </c>
    </row>
    <row r="13842" spans="12:13">
      <c r="L13842">
        <v>13148</v>
      </c>
      <c r="M13842">
        <f t="shared" si="227"/>
        <v>2148</v>
      </c>
    </row>
    <row r="13843" spans="12:13">
      <c r="L13843">
        <v>12996</v>
      </c>
      <c r="M13843">
        <f t="shared" si="227"/>
        <v>1996</v>
      </c>
    </row>
    <row r="13844" spans="12:13">
      <c r="L13844">
        <v>12832</v>
      </c>
      <c r="M13844">
        <f t="shared" si="227"/>
        <v>1832</v>
      </c>
    </row>
    <row r="13845" spans="12:13">
      <c r="L13845">
        <v>12812</v>
      </c>
      <c r="M13845">
        <f t="shared" si="227"/>
        <v>1812</v>
      </c>
    </row>
    <row r="13846" spans="12:13">
      <c r="L13846">
        <v>12648</v>
      </c>
      <c r="M13846">
        <f t="shared" si="227"/>
        <v>1648</v>
      </c>
    </row>
    <row r="13847" spans="12:13">
      <c r="L13847">
        <v>12600</v>
      </c>
      <c r="M13847">
        <f t="shared" si="227"/>
        <v>1600</v>
      </c>
    </row>
    <row r="13848" spans="12:13">
      <c r="L13848">
        <v>12388</v>
      </c>
      <c r="M13848">
        <f t="shared" si="227"/>
        <v>1388</v>
      </c>
    </row>
    <row r="13849" spans="12:13">
      <c r="L13849">
        <v>12336</v>
      </c>
      <c r="M13849">
        <f t="shared" si="227"/>
        <v>1336</v>
      </c>
    </row>
    <row r="13850" spans="12:13">
      <c r="L13850">
        <v>12216</v>
      </c>
      <c r="M13850">
        <f t="shared" si="227"/>
        <v>1216</v>
      </c>
    </row>
    <row r="13851" spans="12:13">
      <c r="L13851">
        <v>12140</v>
      </c>
      <c r="M13851">
        <f t="shared" si="227"/>
        <v>1140</v>
      </c>
    </row>
    <row r="13852" spans="12:13">
      <c r="L13852">
        <v>11988</v>
      </c>
      <c r="M13852">
        <f t="shared" si="227"/>
        <v>988</v>
      </c>
    </row>
    <row r="13853" spans="12:13">
      <c r="L13853">
        <v>12060</v>
      </c>
      <c r="M13853">
        <f t="shared" si="227"/>
        <v>1060</v>
      </c>
    </row>
    <row r="13854" spans="12:13">
      <c r="L13854">
        <v>11856</v>
      </c>
      <c r="M13854">
        <f t="shared" si="227"/>
        <v>856</v>
      </c>
    </row>
    <row r="13855" spans="12:13">
      <c r="L13855">
        <v>11864</v>
      </c>
      <c r="M13855">
        <f t="shared" si="227"/>
        <v>864</v>
      </c>
    </row>
    <row r="13856" spans="12:13">
      <c r="L13856">
        <v>11732</v>
      </c>
      <c r="M13856">
        <f t="shared" si="227"/>
        <v>732</v>
      </c>
    </row>
    <row r="13857" spans="12:13">
      <c r="L13857">
        <v>11780</v>
      </c>
      <c r="M13857">
        <f t="shared" si="227"/>
        <v>780</v>
      </c>
    </row>
    <row r="13858" spans="12:13">
      <c r="L13858">
        <v>11700</v>
      </c>
      <c r="M13858">
        <f t="shared" si="227"/>
        <v>700</v>
      </c>
    </row>
    <row r="13859" spans="12:13">
      <c r="L13859">
        <v>11768</v>
      </c>
      <c r="M13859">
        <f t="shared" si="227"/>
        <v>768</v>
      </c>
    </row>
    <row r="13860" spans="12:13">
      <c r="L13860">
        <v>11668</v>
      </c>
      <c r="M13860">
        <f t="shared" si="227"/>
        <v>668</v>
      </c>
    </row>
    <row r="13861" spans="12:13">
      <c r="L13861">
        <v>11728</v>
      </c>
      <c r="M13861">
        <f t="shared" si="227"/>
        <v>728</v>
      </c>
    </row>
    <row r="13862" spans="12:13">
      <c r="L13862">
        <v>11608</v>
      </c>
      <c r="M13862">
        <f t="shared" si="227"/>
        <v>608</v>
      </c>
    </row>
    <row r="13863" spans="12:13">
      <c r="L13863">
        <v>11672</v>
      </c>
      <c r="M13863">
        <f t="shared" si="227"/>
        <v>672</v>
      </c>
    </row>
    <row r="13864" spans="12:13">
      <c r="L13864">
        <v>11556</v>
      </c>
      <c r="M13864">
        <f t="shared" si="227"/>
        <v>556</v>
      </c>
    </row>
    <row r="13865" spans="12:13">
      <c r="L13865">
        <v>11612</v>
      </c>
      <c r="M13865">
        <f t="shared" si="227"/>
        <v>612</v>
      </c>
    </row>
    <row r="13866" spans="12:13">
      <c r="L13866">
        <v>11508</v>
      </c>
      <c r="M13866">
        <f t="shared" si="227"/>
        <v>508</v>
      </c>
    </row>
    <row r="13867" spans="12:13">
      <c r="L13867">
        <v>11560</v>
      </c>
      <c r="M13867">
        <f t="shared" si="227"/>
        <v>560</v>
      </c>
    </row>
    <row r="13868" spans="12:13">
      <c r="L13868">
        <v>11468</v>
      </c>
      <c r="M13868">
        <f t="shared" si="227"/>
        <v>468</v>
      </c>
    </row>
    <row r="13869" spans="12:13">
      <c r="L13869">
        <v>11524</v>
      </c>
      <c r="M13869">
        <f t="shared" si="227"/>
        <v>524</v>
      </c>
    </row>
    <row r="13870" spans="12:13">
      <c r="L13870">
        <v>11500</v>
      </c>
      <c r="M13870">
        <f t="shared" si="227"/>
        <v>500</v>
      </c>
    </row>
    <row r="13871" spans="12:13">
      <c r="L13871">
        <v>11504</v>
      </c>
      <c r="M13871">
        <f t="shared" si="227"/>
        <v>504</v>
      </c>
    </row>
    <row r="13872" spans="12:13">
      <c r="L13872">
        <v>11480</v>
      </c>
      <c r="M13872">
        <f t="shared" si="227"/>
        <v>480</v>
      </c>
    </row>
    <row r="13873" spans="12:13">
      <c r="L13873">
        <v>11492</v>
      </c>
      <c r="M13873">
        <f t="shared" si="227"/>
        <v>492</v>
      </c>
    </row>
    <row r="13874" spans="12:13">
      <c r="L13874">
        <v>11468</v>
      </c>
      <c r="M13874">
        <f t="shared" si="227"/>
        <v>468</v>
      </c>
    </row>
    <row r="13875" spans="12:13">
      <c r="L13875">
        <v>11476</v>
      </c>
      <c r="M13875">
        <f t="shared" si="227"/>
        <v>476</v>
      </c>
    </row>
    <row r="13876" spans="12:13">
      <c r="L13876">
        <v>11436</v>
      </c>
      <c r="M13876">
        <f t="shared" si="227"/>
        <v>436</v>
      </c>
    </row>
    <row r="13877" spans="12:13">
      <c r="L13877">
        <v>11524</v>
      </c>
      <c r="M13877">
        <f t="shared" si="227"/>
        <v>524</v>
      </c>
    </row>
    <row r="13878" spans="12:13">
      <c r="L13878">
        <v>11412</v>
      </c>
      <c r="M13878">
        <f t="shared" si="227"/>
        <v>412</v>
      </c>
    </row>
    <row r="13879" spans="12:13">
      <c r="L13879">
        <v>11436</v>
      </c>
      <c r="M13879">
        <f t="shared" si="227"/>
        <v>436</v>
      </c>
    </row>
    <row r="13880" spans="12:13">
      <c r="L13880">
        <v>11424</v>
      </c>
      <c r="M13880">
        <f t="shared" si="227"/>
        <v>424</v>
      </c>
    </row>
    <row r="13881" spans="12:13">
      <c r="L13881">
        <v>11420</v>
      </c>
      <c r="M13881">
        <f t="shared" si="227"/>
        <v>420</v>
      </c>
    </row>
    <row r="13882" spans="12:13">
      <c r="L13882">
        <v>11376</v>
      </c>
      <c r="M13882">
        <f t="shared" si="227"/>
        <v>376</v>
      </c>
    </row>
    <row r="13883" spans="12:13">
      <c r="L13883">
        <v>11448</v>
      </c>
      <c r="M13883">
        <f t="shared" ref="M13883:M13946" si="228">L13883-11000</f>
        <v>448</v>
      </c>
    </row>
    <row r="13884" spans="12:13">
      <c r="L13884">
        <v>11380</v>
      </c>
      <c r="M13884">
        <f t="shared" si="228"/>
        <v>380</v>
      </c>
    </row>
    <row r="13885" spans="12:13">
      <c r="L13885">
        <v>11440</v>
      </c>
      <c r="M13885">
        <f t="shared" si="228"/>
        <v>440</v>
      </c>
    </row>
    <row r="13886" spans="12:13">
      <c r="L13886">
        <v>11368</v>
      </c>
      <c r="M13886">
        <f t="shared" si="228"/>
        <v>368</v>
      </c>
    </row>
    <row r="13887" spans="12:13">
      <c r="L13887">
        <v>11464</v>
      </c>
      <c r="M13887">
        <f t="shared" si="228"/>
        <v>464</v>
      </c>
    </row>
    <row r="13888" spans="12:13">
      <c r="L13888">
        <v>11396</v>
      </c>
      <c r="M13888">
        <f t="shared" si="228"/>
        <v>396</v>
      </c>
    </row>
    <row r="13889" spans="12:13">
      <c r="L13889">
        <v>11472</v>
      </c>
      <c r="M13889">
        <f t="shared" si="228"/>
        <v>472</v>
      </c>
    </row>
    <row r="13890" spans="12:13">
      <c r="L13890">
        <v>11356</v>
      </c>
      <c r="M13890">
        <f t="shared" si="228"/>
        <v>356</v>
      </c>
    </row>
    <row r="13891" spans="12:13">
      <c r="L13891">
        <v>11432</v>
      </c>
      <c r="M13891">
        <f t="shared" si="228"/>
        <v>432</v>
      </c>
    </row>
    <row r="13892" spans="12:13">
      <c r="L13892">
        <v>11400</v>
      </c>
      <c r="M13892">
        <f t="shared" si="228"/>
        <v>400</v>
      </c>
    </row>
    <row r="13893" spans="12:13">
      <c r="L13893">
        <v>11460</v>
      </c>
      <c r="M13893">
        <f t="shared" si="228"/>
        <v>460</v>
      </c>
    </row>
    <row r="13894" spans="12:13">
      <c r="L13894">
        <v>11396</v>
      </c>
      <c r="M13894">
        <f t="shared" si="228"/>
        <v>396</v>
      </c>
    </row>
    <row r="13895" spans="12:13">
      <c r="L13895">
        <v>11456</v>
      </c>
      <c r="M13895">
        <f t="shared" si="228"/>
        <v>456</v>
      </c>
    </row>
    <row r="13896" spans="12:13">
      <c r="L13896">
        <v>11372</v>
      </c>
      <c r="M13896">
        <f t="shared" si="228"/>
        <v>372</v>
      </c>
    </row>
    <row r="13897" spans="12:13">
      <c r="L13897">
        <v>11456</v>
      </c>
      <c r="M13897">
        <f t="shared" si="228"/>
        <v>456</v>
      </c>
    </row>
    <row r="13898" spans="12:13">
      <c r="L13898">
        <v>11368</v>
      </c>
      <c r="M13898">
        <f t="shared" si="228"/>
        <v>368</v>
      </c>
    </row>
    <row r="13899" spans="12:13">
      <c r="L13899">
        <v>11476</v>
      </c>
      <c r="M13899">
        <f t="shared" si="228"/>
        <v>476</v>
      </c>
    </row>
    <row r="13900" spans="12:13">
      <c r="L13900">
        <v>11348</v>
      </c>
      <c r="M13900">
        <f t="shared" si="228"/>
        <v>348</v>
      </c>
    </row>
    <row r="13901" spans="12:13">
      <c r="L13901">
        <v>11464</v>
      </c>
      <c r="M13901">
        <f t="shared" si="228"/>
        <v>464</v>
      </c>
    </row>
    <row r="13902" spans="12:13">
      <c r="L13902">
        <v>11388</v>
      </c>
      <c r="M13902">
        <f t="shared" si="228"/>
        <v>388</v>
      </c>
    </row>
    <row r="13903" spans="12:13">
      <c r="L13903">
        <v>11424</v>
      </c>
      <c r="M13903">
        <f t="shared" si="228"/>
        <v>424</v>
      </c>
    </row>
    <row r="13904" spans="12:13">
      <c r="L13904">
        <v>11344</v>
      </c>
      <c r="M13904">
        <f t="shared" si="228"/>
        <v>344</v>
      </c>
    </row>
    <row r="13905" spans="12:13">
      <c r="L13905">
        <v>11408</v>
      </c>
      <c r="M13905">
        <f t="shared" si="228"/>
        <v>408</v>
      </c>
    </row>
    <row r="13906" spans="12:13">
      <c r="L13906">
        <v>11352</v>
      </c>
      <c r="M13906">
        <f t="shared" si="228"/>
        <v>352</v>
      </c>
    </row>
    <row r="13907" spans="12:13">
      <c r="L13907">
        <v>11424</v>
      </c>
      <c r="M13907">
        <f t="shared" si="228"/>
        <v>424</v>
      </c>
    </row>
    <row r="13908" spans="12:13">
      <c r="L13908">
        <v>11364</v>
      </c>
      <c r="M13908">
        <f t="shared" si="228"/>
        <v>364</v>
      </c>
    </row>
    <row r="13909" spans="12:13">
      <c r="L13909">
        <v>11440</v>
      </c>
      <c r="M13909">
        <f t="shared" si="228"/>
        <v>440</v>
      </c>
    </row>
    <row r="13910" spans="12:13">
      <c r="L13910">
        <v>11424</v>
      </c>
      <c r="M13910">
        <f t="shared" si="228"/>
        <v>424</v>
      </c>
    </row>
    <row r="13911" spans="12:13">
      <c r="L13911">
        <v>11432</v>
      </c>
      <c r="M13911">
        <f t="shared" si="228"/>
        <v>432</v>
      </c>
    </row>
    <row r="13912" spans="12:13">
      <c r="L13912">
        <v>11404</v>
      </c>
      <c r="M13912">
        <f t="shared" si="228"/>
        <v>404</v>
      </c>
    </row>
    <row r="13913" spans="12:13">
      <c r="L13913">
        <v>11412</v>
      </c>
      <c r="M13913">
        <f t="shared" si="228"/>
        <v>412</v>
      </c>
    </row>
    <row r="13914" spans="12:13">
      <c r="L13914">
        <v>11404</v>
      </c>
      <c r="M13914">
        <f t="shared" si="228"/>
        <v>404</v>
      </c>
    </row>
    <row r="13915" spans="12:13">
      <c r="L13915">
        <v>11428</v>
      </c>
      <c r="M13915">
        <f t="shared" si="228"/>
        <v>428</v>
      </c>
    </row>
    <row r="13916" spans="12:13">
      <c r="L13916">
        <v>11420</v>
      </c>
      <c r="M13916">
        <f t="shared" si="228"/>
        <v>420</v>
      </c>
    </row>
    <row r="13917" spans="12:13">
      <c r="L13917">
        <v>11452</v>
      </c>
      <c r="M13917">
        <f t="shared" si="228"/>
        <v>452</v>
      </c>
    </row>
    <row r="13918" spans="12:13">
      <c r="L13918">
        <v>11352</v>
      </c>
      <c r="M13918">
        <f t="shared" si="228"/>
        <v>352</v>
      </c>
    </row>
    <row r="13919" spans="12:13">
      <c r="L13919">
        <v>11456</v>
      </c>
      <c r="M13919">
        <f t="shared" si="228"/>
        <v>456</v>
      </c>
    </row>
    <row r="13920" spans="12:13">
      <c r="L13920">
        <v>11396</v>
      </c>
      <c r="M13920">
        <f t="shared" si="228"/>
        <v>396</v>
      </c>
    </row>
    <row r="13921" spans="12:13">
      <c r="L13921">
        <v>11444</v>
      </c>
      <c r="M13921">
        <f t="shared" si="228"/>
        <v>444</v>
      </c>
    </row>
    <row r="13922" spans="12:13">
      <c r="L13922">
        <v>11392</v>
      </c>
      <c r="M13922">
        <f t="shared" si="228"/>
        <v>392</v>
      </c>
    </row>
    <row r="13923" spans="12:13">
      <c r="L13923">
        <v>11432</v>
      </c>
      <c r="M13923">
        <f t="shared" si="228"/>
        <v>432</v>
      </c>
    </row>
    <row r="13924" spans="12:13">
      <c r="L13924">
        <v>11364</v>
      </c>
      <c r="M13924">
        <f t="shared" si="228"/>
        <v>364</v>
      </c>
    </row>
    <row r="13925" spans="12:13">
      <c r="L13925">
        <v>11444</v>
      </c>
      <c r="M13925">
        <f t="shared" si="228"/>
        <v>444</v>
      </c>
    </row>
    <row r="13926" spans="12:13">
      <c r="L13926">
        <v>11384</v>
      </c>
      <c r="M13926">
        <f t="shared" si="228"/>
        <v>384</v>
      </c>
    </row>
    <row r="13927" spans="12:13">
      <c r="L13927">
        <v>11416</v>
      </c>
      <c r="M13927">
        <f t="shared" si="228"/>
        <v>416</v>
      </c>
    </row>
    <row r="13928" spans="12:13">
      <c r="L13928">
        <v>11368</v>
      </c>
      <c r="M13928">
        <f t="shared" si="228"/>
        <v>368</v>
      </c>
    </row>
    <row r="13929" spans="12:13">
      <c r="L13929">
        <v>11416</v>
      </c>
      <c r="M13929">
        <f t="shared" si="228"/>
        <v>416</v>
      </c>
    </row>
    <row r="13930" spans="12:13">
      <c r="L13930">
        <v>11364</v>
      </c>
      <c r="M13930">
        <f t="shared" si="228"/>
        <v>364</v>
      </c>
    </row>
    <row r="13931" spans="12:13">
      <c r="L13931">
        <v>11440</v>
      </c>
      <c r="M13931">
        <f t="shared" si="228"/>
        <v>440</v>
      </c>
    </row>
    <row r="13932" spans="12:13">
      <c r="L13932">
        <v>11360</v>
      </c>
      <c r="M13932">
        <f t="shared" si="228"/>
        <v>360</v>
      </c>
    </row>
    <row r="13933" spans="12:13">
      <c r="L13933">
        <v>11428</v>
      </c>
      <c r="M13933">
        <f t="shared" si="228"/>
        <v>428</v>
      </c>
    </row>
    <row r="13934" spans="12:13">
      <c r="L13934">
        <v>11396</v>
      </c>
      <c r="M13934">
        <f t="shared" si="228"/>
        <v>396</v>
      </c>
    </row>
    <row r="13935" spans="12:13">
      <c r="L13935">
        <v>11432</v>
      </c>
      <c r="M13935">
        <f t="shared" si="228"/>
        <v>432</v>
      </c>
    </row>
    <row r="13936" spans="12:13">
      <c r="L13936">
        <v>11376</v>
      </c>
      <c r="M13936">
        <f t="shared" si="228"/>
        <v>376</v>
      </c>
    </row>
    <row r="13937" spans="12:13">
      <c r="L13937">
        <v>11452</v>
      </c>
      <c r="M13937">
        <f t="shared" si="228"/>
        <v>452</v>
      </c>
    </row>
    <row r="13938" spans="12:13">
      <c r="L13938">
        <v>11364</v>
      </c>
      <c r="M13938">
        <f t="shared" si="228"/>
        <v>364</v>
      </c>
    </row>
    <row r="13939" spans="12:13">
      <c r="L13939">
        <v>11440</v>
      </c>
      <c r="M13939">
        <f t="shared" si="228"/>
        <v>440</v>
      </c>
    </row>
    <row r="13940" spans="12:13">
      <c r="L13940">
        <v>11384</v>
      </c>
      <c r="M13940">
        <f t="shared" si="228"/>
        <v>384</v>
      </c>
    </row>
    <row r="13941" spans="12:13">
      <c r="L13941">
        <v>11460</v>
      </c>
      <c r="M13941">
        <f t="shared" si="228"/>
        <v>460</v>
      </c>
    </row>
    <row r="13942" spans="12:13">
      <c r="L13942">
        <v>11360</v>
      </c>
      <c r="M13942">
        <f t="shared" si="228"/>
        <v>360</v>
      </c>
    </row>
    <row r="13943" spans="12:13">
      <c r="L13943">
        <v>11452</v>
      </c>
      <c r="M13943">
        <f t="shared" si="228"/>
        <v>452</v>
      </c>
    </row>
    <row r="13944" spans="12:13">
      <c r="L13944">
        <v>11420</v>
      </c>
      <c r="M13944">
        <f t="shared" si="228"/>
        <v>420</v>
      </c>
    </row>
    <row r="13945" spans="12:13">
      <c r="L13945">
        <v>11420</v>
      </c>
      <c r="M13945">
        <f t="shared" si="228"/>
        <v>420</v>
      </c>
    </row>
    <row r="13946" spans="12:13">
      <c r="L13946">
        <v>11352</v>
      </c>
      <c r="M13946">
        <f t="shared" si="228"/>
        <v>352</v>
      </c>
    </row>
    <row r="13947" spans="12:13">
      <c r="L13947">
        <v>11480</v>
      </c>
      <c r="M13947">
        <f t="shared" ref="M13947:M14010" si="229">L13947-11000</f>
        <v>480</v>
      </c>
    </row>
    <row r="13948" spans="12:13">
      <c r="L13948">
        <v>11372</v>
      </c>
      <c r="M13948">
        <f t="shared" si="229"/>
        <v>372</v>
      </c>
    </row>
    <row r="13949" spans="12:13">
      <c r="L13949">
        <v>11412</v>
      </c>
      <c r="M13949">
        <f t="shared" si="229"/>
        <v>412</v>
      </c>
    </row>
    <row r="13950" spans="12:13">
      <c r="L13950">
        <v>11372</v>
      </c>
      <c r="M13950">
        <f t="shared" si="229"/>
        <v>372</v>
      </c>
    </row>
    <row r="13951" spans="12:13">
      <c r="L13951">
        <v>11412</v>
      </c>
      <c r="M13951">
        <f t="shared" si="229"/>
        <v>412</v>
      </c>
    </row>
    <row r="13952" spans="12:13">
      <c r="L13952">
        <v>11356</v>
      </c>
      <c r="M13952">
        <f t="shared" si="229"/>
        <v>356</v>
      </c>
    </row>
    <row r="13953" spans="12:13">
      <c r="L13953">
        <v>11384</v>
      </c>
      <c r="M13953">
        <f t="shared" si="229"/>
        <v>384</v>
      </c>
    </row>
    <row r="13954" spans="12:13">
      <c r="L13954">
        <v>11368</v>
      </c>
      <c r="M13954">
        <f t="shared" si="229"/>
        <v>368</v>
      </c>
    </row>
    <row r="13955" spans="12:13">
      <c r="L13955">
        <v>11424</v>
      </c>
      <c r="M13955">
        <f t="shared" si="229"/>
        <v>424</v>
      </c>
    </row>
    <row r="13956" spans="12:13">
      <c r="L13956">
        <v>11376</v>
      </c>
      <c r="M13956">
        <f t="shared" si="229"/>
        <v>376</v>
      </c>
    </row>
    <row r="13957" spans="12:13">
      <c r="L13957">
        <v>11440</v>
      </c>
      <c r="M13957">
        <f t="shared" si="229"/>
        <v>440</v>
      </c>
    </row>
    <row r="13958" spans="12:13">
      <c r="L13958">
        <v>11408</v>
      </c>
      <c r="M13958">
        <f t="shared" si="229"/>
        <v>408</v>
      </c>
    </row>
    <row r="13959" spans="12:13">
      <c r="L13959">
        <v>11456</v>
      </c>
      <c r="M13959">
        <f t="shared" si="229"/>
        <v>456</v>
      </c>
    </row>
    <row r="13960" spans="12:13">
      <c r="L13960">
        <v>11388</v>
      </c>
      <c r="M13960">
        <f t="shared" si="229"/>
        <v>388</v>
      </c>
    </row>
    <row r="13961" spans="12:13">
      <c r="L13961">
        <v>11380</v>
      </c>
      <c r="M13961">
        <f t="shared" si="229"/>
        <v>380</v>
      </c>
    </row>
    <row r="13962" spans="12:13">
      <c r="L13962">
        <v>11392</v>
      </c>
      <c r="M13962">
        <f t="shared" si="229"/>
        <v>392</v>
      </c>
    </row>
    <row r="13963" spans="12:13">
      <c r="L13963">
        <v>11428</v>
      </c>
      <c r="M13963">
        <f t="shared" si="229"/>
        <v>428</v>
      </c>
    </row>
    <row r="13964" spans="12:13">
      <c r="L13964">
        <v>11364</v>
      </c>
      <c r="M13964">
        <f t="shared" si="229"/>
        <v>364</v>
      </c>
    </row>
    <row r="13965" spans="12:13">
      <c r="L13965">
        <v>11420</v>
      </c>
      <c r="M13965">
        <f t="shared" si="229"/>
        <v>420</v>
      </c>
    </row>
    <row r="13966" spans="12:13">
      <c r="L13966">
        <v>11376</v>
      </c>
      <c r="M13966">
        <f t="shared" si="229"/>
        <v>376</v>
      </c>
    </row>
    <row r="13967" spans="12:13">
      <c r="L13967">
        <v>11424</v>
      </c>
      <c r="M13967">
        <f t="shared" si="229"/>
        <v>424</v>
      </c>
    </row>
    <row r="13968" spans="12:13">
      <c r="L13968">
        <v>11404</v>
      </c>
      <c r="M13968">
        <f t="shared" si="229"/>
        <v>404</v>
      </c>
    </row>
    <row r="13969" spans="12:13">
      <c r="L13969">
        <v>11476</v>
      </c>
      <c r="M13969">
        <f t="shared" si="229"/>
        <v>476</v>
      </c>
    </row>
    <row r="13970" spans="12:13">
      <c r="L13970">
        <v>11380</v>
      </c>
      <c r="M13970">
        <f t="shared" si="229"/>
        <v>380</v>
      </c>
    </row>
    <row r="13971" spans="12:13">
      <c r="L13971">
        <v>11452</v>
      </c>
      <c r="M13971">
        <f t="shared" si="229"/>
        <v>452</v>
      </c>
    </row>
    <row r="13972" spans="12:13">
      <c r="L13972">
        <v>11396</v>
      </c>
      <c r="M13972">
        <f t="shared" si="229"/>
        <v>396</v>
      </c>
    </row>
    <row r="13973" spans="12:13">
      <c r="L13973">
        <v>11440</v>
      </c>
      <c r="M13973">
        <f t="shared" si="229"/>
        <v>440</v>
      </c>
    </row>
    <row r="13974" spans="12:13">
      <c r="L13974">
        <v>11356</v>
      </c>
      <c r="M13974">
        <f t="shared" si="229"/>
        <v>356</v>
      </c>
    </row>
    <row r="13975" spans="12:13">
      <c r="L13975">
        <v>11448</v>
      </c>
      <c r="M13975">
        <f t="shared" si="229"/>
        <v>448</v>
      </c>
    </row>
    <row r="13976" spans="12:13">
      <c r="L13976">
        <v>11396</v>
      </c>
      <c r="M13976">
        <f t="shared" si="229"/>
        <v>396</v>
      </c>
    </row>
    <row r="13977" spans="12:13">
      <c r="L13977">
        <v>11460</v>
      </c>
      <c r="M13977">
        <f t="shared" si="229"/>
        <v>460</v>
      </c>
    </row>
    <row r="13978" spans="12:13">
      <c r="L13978">
        <v>11404</v>
      </c>
      <c r="M13978">
        <f t="shared" si="229"/>
        <v>404</v>
      </c>
    </row>
    <row r="13979" spans="12:13">
      <c r="L13979">
        <v>11456</v>
      </c>
      <c r="M13979">
        <f t="shared" si="229"/>
        <v>456</v>
      </c>
    </row>
    <row r="13980" spans="12:13">
      <c r="L13980">
        <v>11400</v>
      </c>
      <c r="M13980">
        <f t="shared" si="229"/>
        <v>400</v>
      </c>
    </row>
    <row r="13981" spans="12:13">
      <c r="L13981">
        <v>11432</v>
      </c>
      <c r="M13981">
        <f t="shared" si="229"/>
        <v>432</v>
      </c>
    </row>
    <row r="13982" spans="12:13">
      <c r="L13982">
        <v>11344</v>
      </c>
      <c r="M13982">
        <f t="shared" si="229"/>
        <v>344</v>
      </c>
    </row>
    <row r="13983" spans="12:13">
      <c r="L13983">
        <v>11460</v>
      </c>
      <c r="M13983">
        <f t="shared" si="229"/>
        <v>460</v>
      </c>
    </row>
    <row r="13984" spans="12:13">
      <c r="L13984">
        <v>11360</v>
      </c>
      <c r="M13984">
        <f t="shared" si="229"/>
        <v>360</v>
      </c>
    </row>
    <row r="13985" spans="12:13">
      <c r="L13985">
        <v>11460</v>
      </c>
      <c r="M13985">
        <f t="shared" si="229"/>
        <v>460</v>
      </c>
    </row>
    <row r="13986" spans="12:13">
      <c r="L13986">
        <v>11360</v>
      </c>
      <c r="M13986">
        <f t="shared" si="229"/>
        <v>360</v>
      </c>
    </row>
    <row r="13987" spans="12:13">
      <c r="L13987">
        <v>11428</v>
      </c>
      <c r="M13987">
        <f t="shared" si="229"/>
        <v>428</v>
      </c>
    </row>
    <row r="13988" spans="12:13">
      <c r="L13988">
        <v>11408</v>
      </c>
      <c r="M13988">
        <f t="shared" si="229"/>
        <v>408</v>
      </c>
    </row>
    <row r="13989" spans="12:13">
      <c r="L13989">
        <v>11420</v>
      </c>
      <c r="M13989">
        <f t="shared" si="229"/>
        <v>420</v>
      </c>
    </row>
    <row r="13990" spans="12:13">
      <c r="L13990">
        <v>11412</v>
      </c>
      <c r="M13990">
        <f t="shared" si="229"/>
        <v>412</v>
      </c>
    </row>
    <row r="13991" spans="12:13">
      <c r="L13991">
        <v>11420</v>
      </c>
      <c r="M13991">
        <f t="shared" si="229"/>
        <v>420</v>
      </c>
    </row>
    <row r="13992" spans="12:13">
      <c r="L13992">
        <v>11396</v>
      </c>
      <c r="M13992">
        <f t="shared" si="229"/>
        <v>396</v>
      </c>
    </row>
    <row r="13993" spans="12:13">
      <c r="L13993">
        <v>11424</v>
      </c>
      <c r="M13993">
        <f t="shared" si="229"/>
        <v>424</v>
      </c>
    </row>
    <row r="13994" spans="12:13">
      <c r="L13994">
        <v>11392</v>
      </c>
      <c r="M13994">
        <f t="shared" si="229"/>
        <v>392</v>
      </c>
    </row>
    <row r="13995" spans="12:13">
      <c r="L13995">
        <v>11436</v>
      </c>
      <c r="M13995">
        <f t="shared" si="229"/>
        <v>436</v>
      </c>
    </row>
    <row r="13996" spans="12:13">
      <c r="L13996">
        <v>11404</v>
      </c>
      <c r="M13996">
        <f t="shared" si="229"/>
        <v>404</v>
      </c>
    </row>
    <row r="13997" spans="12:13">
      <c r="L13997">
        <v>11476</v>
      </c>
      <c r="M13997">
        <f t="shared" si="229"/>
        <v>476</v>
      </c>
    </row>
    <row r="13998" spans="12:13">
      <c r="L13998">
        <v>11356</v>
      </c>
      <c r="M13998">
        <f t="shared" si="229"/>
        <v>356</v>
      </c>
    </row>
    <row r="13999" spans="12:13">
      <c r="L13999">
        <v>11420</v>
      </c>
      <c r="M13999">
        <f t="shared" si="229"/>
        <v>420</v>
      </c>
    </row>
    <row r="14000" spans="12:13">
      <c r="L14000">
        <v>11360</v>
      </c>
      <c r="M14000">
        <f t="shared" si="229"/>
        <v>360</v>
      </c>
    </row>
    <row r="14001" spans="12:13">
      <c r="L14001">
        <v>11440</v>
      </c>
      <c r="M14001">
        <f t="shared" si="229"/>
        <v>440</v>
      </c>
    </row>
    <row r="14002" spans="12:13">
      <c r="L14002">
        <v>11384</v>
      </c>
      <c r="M14002">
        <f t="shared" si="229"/>
        <v>384</v>
      </c>
    </row>
    <row r="14003" spans="12:13">
      <c r="L14003">
        <v>11448</v>
      </c>
      <c r="M14003">
        <f t="shared" si="229"/>
        <v>448</v>
      </c>
    </row>
    <row r="14004" spans="12:13">
      <c r="L14004">
        <v>11388</v>
      </c>
      <c r="M14004">
        <f t="shared" si="229"/>
        <v>388</v>
      </c>
    </row>
    <row r="14005" spans="12:13">
      <c r="L14005">
        <v>11424</v>
      </c>
      <c r="M14005">
        <f t="shared" si="229"/>
        <v>424</v>
      </c>
    </row>
    <row r="14006" spans="12:13">
      <c r="L14006">
        <v>11404</v>
      </c>
      <c r="M14006">
        <f t="shared" si="229"/>
        <v>404</v>
      </c>
    </row>
    <row r="14007" spans="12:13">
      <c r="L14007">
        <v>11432</v>
      </c>
      <c r="M14007">
        <f t="shared" si="229"/>
        <v>432</v>
      </c>
    </row>
    <row r="14008" spans="12:13">
      <c r="L14008">
        <v>11388</v>
      </c>
      <c r="M14008">
        <f t="shared" si="229"/>
        <v>388</v>
      </c>
    </row>
    <row r="14009" spans="12:13">
      <c r="L14009">
        <v>11420</v>
      </c>
      <c r="M14009">
        <f t="shared" si="229"/>
        <v>420</v>
      </c>
    </row>
    <row r="14010" spans="12:13">
      <c r="L14010">
        <v>11388</v>
      </c>
      <c r="M14010">
        <f t="shared" si="229"/>
        <v>388</v>
      </c>
    </row>
    <row r="14011" spans="12:13">
      <c r="L14011">
        <v>11432</v>
      </c>
      <c r="M14011">
        <f t="shared" ref="M14011:M14074" si="230">L14011-11000</f>
        <v>432</v>
      </c>
    </row>
    <row r="14012" spans="12:13">
      <c r="L14012">
        <v>11392</v>
      </c>
      <c r="M14012">
        <f t="shared" si="230"/>
        <v>392</v>
      </c>
    </row>
    <row r="14013" spans="12:13">
      <c r="L14013">
        <v>11428</v>
      </c>
      <c r="M14013">
        <f t="shared" si="230"/>
        <v>428</v>
      </c>
    </row>
    <row r="14014" spans="12:13">
      <c r="L14014">
        <v>11404</v>
      </c>
      <c r="M14014">
        <f t="shared" si="230"/>
        <v>404</v>
      </c>
    </row>
    <row r="14015" spans="12:13">
      <c r="L14015">
        <v>11476</v>
      </c>
      <c r="M14015">
        <f t="shared" si="230"/>
        <v>476</v>
      </c>
    </row>
    <row r="14016" spans="12:13">
      <c r="L14016">
        <v>11468</v>
      </c>
      <c r="M14016">
        <f t="shared" si="230"/>
        <v>468</v>
      </c>
    </row>
    <row r="14017" spans="12:13">
      <c r="L14017">
        <v>11588</v>
      </c>
      <c r="M14017">
        <f t="shared" si="230"/>
        <v>588</v>
      </c>
    </row>
    <row r="14018" spans="12:13">
      <c r="L14018">
        <v>11608</v>
      </c>
      <c r="M14018">
        <f t="shared" si="230"/>
        <v>608</v>
      </c>
    </row>
    <row r="14019" spans="12:13">
      <c r="L14019">
        <v>11704</v>
      </c>
      <c r="M14019">
        <f t="shared" si="230"/>
        <v>704</v>
      </c>
    </row>
    <row r="14020" spans="12:13">
      <c r="L14020">
        <v>11704</v>
      </c>
      <c r="M14020">
        <f t="shared" si="230"/>
        <v>704</v>
      </c>
    </row>
    <row r="14021" spans="12:13">
      <c r="L14021">
        <v>11728</v>
      </c>
      <c r="M14021">
        <f t="shared" si="230"/>
        <v>728</v>
      </c>
    </row>
    <row r="14022" spans="12:13">
      <c r="L14022">
        <v>11624</v>
      </c>
      <c r="M14022">
        <f t="shared" si="230"/>
        <v>624</v>
      </c>
    </row>
    <row r="14023" spans="12:13">
      <c r="L14023">
        <v>11640</v>
      </c>
      <c r="M14023">
        <f t="shared" si="230"/>
        <v>640</v>
      </c>
    </row>
    <row r="14024" spans="12:13">
      <c r="L14024">
        <v>11588</v>
      </c>
      <c r="M14024">
        <f t="shared" si="230"/>
        <v>588</v>
      </c>
    </row>
    <row r="14025" spans="12:13">
      <c r="L14025">
        <v>11688</v>
      </c>
      <c r="M14025">
        <f t="shared" si="230"/>
        <v>688</v>
      </c>
    </row>
    <row r="14026" spans="12:13">
      <c r="L14026">
        <v>11584</v>
      </c>
      <c r="M14026">
        <f t="shared" si="230"/>
        <v>584</v>
      </c>
    </row>
    <row r="14027" spans="12:13">
      <c r="L14027">
        <v>11624</v>
      </c>
      <c r="M14027">
        <f t="shared" si="230"/>
        <v>624</v>
      </c>
    </row>
    <row r="14028" spans="12:13">
      <c r="L14028">
        <v>11556</v>
      </c>
      <c r="M14028">
        <f t="shared" si="230"/>
        <v>556</v>
      </c>
    </row>
    <row r="14029" spans="12:13">
      <c r="L14029">
        <v>11544</v>
      </c>
      <c r="M14029">
        <f t="shared" si="230"/>
        <v>544</v>
      </c>
    </row>
    <row r="14030" spans="12:13">
      <c r="L14030">
        <v>11484</v>
      </c>
      <c r="M14030">
        <f t="shared" si="230"/>
        <v>484</v>
      </c>
    </row>
    <row r="14031" spans="12:13">
      <c r="L14031">
        <v>11528</v>
      </c>
      <c r="M14031">
        <f t="shared" si="230"/>
        <v>528</v>
      </c>
    </row>
    <row r="14032" spans="12:13">
      <c r="L14032">
        <v>11488</v>
      </c>
      <c r="M14032">
        <f t="shared" si="230"/>
        <v>488</v>
      </c>
    </row>
    <row r="14033" spans="12:13">
      <c r="L14033">
        <v>11492</v>
      </c>
      <c r="M14033">
        <f t="shared" si="230"/>
        <v>492</v>
      </c>
    </row>
    <row r="14034" spans="12:13">
      <c r="L14034">
        <v>11460</v>
      </c>
      <c r="M14034">
        <f t="shared" si="230"/>
        <v>460</v>
      </c>
    </row>
    <row r="14035" spans="12:13">
      <c r="L14035">
        <v>11504</v>
      </c>
      <c r="M14035">
        <f t="shared" si="230"/>
        <v>504</v>
      </c>
    </row>
    <row r="14036" spans="12:13">
      <c r="L14036">
        <v>11464</v>
      </c>
      <c r="M14036">
        <f t="shared" si="230"/>
        <v>464</v>
      </c>
    </row>
    <row r="14037" spans="12:13">
      <c r="L14037">
        <v>11508</v>
      </c>
      <c r="M14037">
        <f t="shared" si="230"/>
        <v>508</v>
      </c>
    </row>
    <row r="14038" spans="12:13">
      <c r="L14038">
        <v>11472</v>
      </c>
      <c r="M14038">
        <f t="shared" si="230"/>
        <v>472</v>
      </c>
    </row>
    <row r="14039" spans="12:13">
      <c r="L14039">
        <v>11500</v>
      </c>
      <c r="M14039">
        <f t="shared" si="230"/>
        <v>500</v>
      </c>
    </row>
    <row r="14040" spans="12:13">
      <c r="L14040">
        <v>11424</v>
      </c>
      <c r="M14040">
        <f t="shared" si="230"/>
        <v>424</v>
      </c>
    </row>
    <row r="14041" spans="12:13">
      <c r="L14041">
        <v>11444</v>
      </c>
      <c r="M14041">
        <f t="shared" si="230"/>
        <v>444</v>
      </c>
    </row>
    <row r="14042" spans="12:13">
      <c r="L14042">
        <v>11424</v>
      </c>
      <c r="M14042">
        <f t="shared" si="230"/>
        <v>424</v>
      </c>
    </row>
    <row r="14043" spans="12:13">
      <c r="L14043">
        <v>11436</v>
      </c>
      <c r="M14043">
        <f t="shared" si="230"/>
        <v>436</v>
      </c>
    </row>
    <row r="14044" spans="12:13">
      <c r="L14044">
        <v>11444</v>
      </c>
      <c r="M14044">
        <f t="shared" si="230"/>
        <v>444</v>
      </c>
    </row>
    <row r="14045" spans="12:13">
      <c r="L14045">
        <v>11464</v>
      </c>
      <c r="M14045">
        <f t="shared" si="230"/>
        <v>464</v>
      </c>
    </row>
    <row r="14046" spans="12:13">
      <c r="L14046">
        <v>11396</v>
      </c>
      <c r="M14046">
        <f t="shared" si="230"/>
        <v>396</v>
      </c>
    </row>
    <row r="14047" spans="12:13">
      <c r="L14047">
        <v>11464</v>
      </c>
      <c r="M14047">
        <f t="shared" si="230"/>
        <v>464</v>
      </c>
    </row>
    <row r="14048" spans="12:13">
      <c r="L14048">
        <v>11432</v>
      </c>
      <c r="M14048">
        <f t="shared" si="230"/>
        <v>432</v>
      </c>
    </row>
    <row r="14049" spans="12:13">
      <c r="L14049">
        <v>11472</v>
      </c>
      <c r="M14049">
        <f t="shared" si="230"/>
        <v>472</v>
      </c>
    </row>
    <row r="14050" spans="12:13">
      <c r="L14050">
        <v>11384</v>
      </c>
      <c r="M14050">
        <f t="shared" si="230"/>
        <v>384</v>
      </c>
    </row>
    <row r="14051" spans="12:13">
      <c r="L14051">
        <v>11476</v>
      </c>
      <c r="M14051">
        <f t="shared" si="230"/>
        <v>476</v>
      </c>
    </row>
    <row r="14052" spans="12:13">
      <c r="L14052">
        <v>11384</v>
      </c>
      <c r="M14052">
        <f t="shared" si="230"/>
        <v>384</v>
      </c>
    </row>
    <row r="14053" spans="12:13">
      <c r="L14053">
        <v>11436</v>
      </c>
      <c r="M14053">
        <f t="shared" si="230"/>
        <v>436</v>
      </c>
    </row>
    <row r="14054" spans="12:13">
      <c r="L14054">
        <v>11404</v>
      </c>
      <c r="M14054">
        <f t="shared" si="230"/>
        <v>404</v>
      </c>
    </row>
    <row r="14055" spans="12:13">
      <c r="L14055">
        <v>11444</v>
      </c>
      <c r="M14055">
        <f t="shared" si="230"/>
        <v>444</v>
      </c>
    </row>
    <row r="14056" spans="12:13">
      <c r="L14056">
        <v>11384</v>
      </c>
      <c r="M14056">
        <f t="shared" si="230"/>
        <v>384</v>
      </c>
    </row>
    <row r="14057" spans="12:13">
      <c r="L14057">
        <v>11476</v>
      </c>
      <c r="M14057">
        <f t="shared" si="230"/>
        <v>476</v>
      </c>
    </row>
    <row r="14058" spans="12:13">
      <c r="L14058">
        <v>11384</v>
      </c>
      <c r="M14058">
        <f t="shared" si="230"/>
        <v>384</v>
      </c>
    </row>
    <row r="14059" spans="12:13">
      <c r="L14059">
        <v>11464</v>
      </c>
      <c r="M14059">
        <f t="shared" si="230"/>
        <v>464</v>
      </c>
    </row>
    <row r="14060" spans="12:13">
      <c r="L14060">
        <v>11404</v>
      </c>
      <c r="M14060">
        <f t="shared" si="230"/>
        <v>404</v>
      </c>
    </row>
    <row r="14061" spans="12:13">
      <c r="L14061">
        <v>11484</v>
      </c>
      <c r="M14061">
        <f t="shared" si="230"/>
        <v>484</v>
      </c>
    </row>
    <row r="14062" spans="12:13">
      <c r="L14062">
        <v>11388</v>
      </c>
      <c r="M14062">
        <f t="shared" si="230"/>
        <v>388</v>
      </c>
    </row>
    <row r="14063" spans="12:13">
      <c r="L14063">
        <v>11428</v>
      </c>
      <c r="M14063">
        <f t="shared" si="230"/>
        <v>428</v>
      </c>
    </row>
    <row r="14064" spans="12:13">
      <c r="L14064">
        <v>11392</v>
      </c>
      <c r="M14064">
        <f t="shared" si="230"/>
        <v>392</v>
      </c>
    </row>
    <row r="14065" spans="12:13">
      <c r="L14065">
        <v>11456</v>
      </c>
      <c r="M14065">
        <f t="shared" si="230"/>
        <v>456</v>
      </c>
    </row>
    <row r="14066" spans="12:13">
      <c r="L14066">
        <v>11372</v>
      </c>
      <c r="M14066">
        <f t="shared" si="230"/>
        <v>372</v>
      </c>
    </row>
    <row r="14067" spans="12:13">
      <c r="L14067">
        <v>11444</v>
      </c>
      <c r="M14067">
        <f t="shared" si="230"/>
        <v>444</v>
      </c>
    </row>
    <row r="14068" spans="12:13">
      <c r="L14068">
        <v>11380</v>
      </c>
      <c r="M14068">
        <f t="shared" si="230"/>
        <v>380</v>
      </c>
    </row>
    <row r="14069" spans="12:13">
      <c r="L14069">
        <v>11464</v>
      </c>
      <c r="M14069">
        <f t="shared" si="230"/>
        <v>464</v>
      </c>
    </row>
    <row r="14070" spans="12:13">
      <c r="L14070">
        <v>11404</v>
      </c>
      <c r="M14070">
        <f t="shared" si="230"/>
        <v>404</v>
      </c>
    </row>
    <row r="14071" spans="12:13">
      <c r="L14071">
        <v>11424</v>
      </c>
      <c r="M14071">
        <f t="shared" si="230"/>
        <v>424</v>
      </c>
    </row>
    <row r="14072" spans="12:13">
      <c r="L14072">
        <v>11396</v>
      </c>
      <c r="M14072">
        <f t="shared" si="230"/>
        <v>396</v>
      </c>
    </row>
    <row r="14073" spans="12:13">
      <c r="L14073" t="s">
        <v>789</v>
      </c>
      <c r="M14073" t="e">
        <f t="shared" si="230"/>
        <v>#VALUE!</v>
      </c>
    </row>
    <row r="14074" spans="12:13">
      <c r="M14074">
        <f t="shared" si="230"/>
        <v>-11000</v>
      </c>
    </row>
    <row r="14075" spans="12:13">
      <c r="L14075">
        <v>11440</v>
      </c>
      <c r="M14075">
        <f t="shared" ref="M14075:M14138" si="231">L14075-11000</f>
        <v>440</v>
      </c>
    </row>
    <row r="14076" spans="12:13">
      <c r="L14076">
        <v>11368</v>
      </c>
      <c r="M14076">
        <f t="shared" si="231"/>
        <v>368</v>
      </c>
    </row>
    <row r="14077" spans="12:13">
      <c r="L14077">
        <v>11448</v>
      </c>
      <c r="M14077">
        <f t="shared" si="231"/>
        <v>448</v>
      </c>
    </row>
    <row r="14078" spans="12:13">
      <c r="L14078">
        <v>11384</v>
      </c>
      <c r="M14078">
        <f t="shared" si="231"/>
        <v>384</v>
      </c>
    </row>
    <row r="14079" spans="12:13">
      <c r="L14079">
        <v>11436</v>
      </c>
      <c r="M14079">
        <f t="shared" si="231"/>
        <v>436</v>
      </c>
    </row>
    <row r="14080" spans="12:13">
      <c r="L14080">
        <v>11400</v>
      </c>
      <c r="M14080">
        <f t="shared" si="231"/>
        <v>400</v>
      </c>
    </row>
    <row r="14081" spans="12:13">
      <c r="L14081">
        <v>11416</v>
      </c>
      <c r="M14081">
        <f t="shared" si="231"/>
        <v>416</v>
      </c>
    </row>
    <row r="14082" spans="12:13">
      <c r="L14082">
        <v>11408</v>
      </c>
      <c r="M14082">
        <f t="shared" si="231"/>
        <v>408</v>
      </c>
    </row>
    <row r="14083" spans="12:13">
      <c r="L14083">
        <v>11428</v>
      </c>
      <c r="M14083">
        <f t="shared" si="231"/>
        <v>428</v>
      </c>
    </row>
    <row r="14084" spans="12:13">
      <c r="L14084">
        <v>11360</v>
      </c>
      <c r="M14084">
        <f t="shared" si="231"/>
        <v>360</v>
      </c>
    </row>
    <row r="14085" spans="12:13">
      <c r="L14085">
        <v>11396</v>
      </c>
      <c r="M14085">
        <f t="shared" si="231"/>
        <v>396</v>
      </c>
    </row>
    <row r="14086" spans="12:13">
      <c r="L14086">
        <v>11356</v>
      </c>
      <c r="M14086">
        <f t="shared" si="231"/>
        <v>356</v>
      </c>
    </row>
    <row r="14087" spans="12:13">
      <c r="L14087">
        <v>11404</v>
      </c>
      <c r="M14087">
        <f t="shared" si="231"/>
        <v>404</v>
      </c>
    </row>
    <row r="14088" spans="12:13">
      <c r="L14088">
        <v>11396</v>
      </c>
      <c r="M14088">
        <f t="shared" si="231"/>
        <v>396</v>
      </c>
    </row>
    <row r="14089" spans="12:13">
      <c r="L14089">
        <v>11468</v>
      </c>
      <c r="M14089">
        <f t="shared" si="231"/>
        <v>468</v>
      </c>
    </row>
    <row r="14090" spans="12:13">
      <c r="L14090">
        <v>11360</v>
      </c>
      <c r="M14090">
        <f t="shared" si="231"/>
        <v>360</v>
      </c>
    </row>
    <row r="14091" spans="12:13">
      <c r="L14091">
        <v>11464</v>
      </c>
      <c r="M14091">
        <f t="shared" si="231"/>
        <v>464</v>
      </c>
    </row>
    <row r="14092" spans="12:13">
      <c r="L14092">
        <v>11368</v>
      </c>
      <c r="M14092">
        <f t="shared" si="231"/>
        <v>368</v>
      </c>
    </row>
    <row r="14093" spans="12:13">
      <c r="L14093">
        <v>11416</v>
      </c>
      <c r="M14093">
        <f t="shared" si="231"/>
        <v>416</v>
      </c>
    </row>
    <row r="14094" spans="12:13">
      <c r="L14094">
        <v>11356</v>
      </c>
      <c r="M14094">
        <f t="shared" si="231"/>
        <v>356</v>
      </c>
    </row>
    <row r="14095" spans="12:13">
      <c r="L14095">
        <v>11444</v>
      </c>
      <c r="M14095">
        <f t="shared" si="231"/>
        <v>444</v>
      </c>
    </row>
    <row r="14096" spans="12:13">
      <c r="L14096">
        <v>11364</v>
      </c>
      <c r="M14096">
        <f t="shared" si="231"/>
        <v>364</v>
      </c>
    </row>
    <row r="14097" spans="12:13">
      <c r="L14097">
        <v>11444</v>
      </c>
      <c r="M14097">
        <f t="shared" si="231"/>
        <v>444</v>
      </c>
    </row>
    <row r="14098" spans="12:13">
      <c r="L14098">
        <v>11412</v>
      </c>
      <c r="M14098">
        <f t="shared" si="231"/>
        <v>412</v>
      </c>
    </row>
    <row r="14099" spans="12:13">
      <c r="L14099">
        <v>11436</v>
      </c>
      <c r="M14099">
        <f t="shared" si="231"/>
        <v>436</v>
      </c>
    </row>
    <row r="14100" spans="12:13">
      <c r="L14100">
        <v>11380</v>
      </c>
      <c r="M14100">
        <f t="shared" si="231"/>
        <v>380</v>
      </c>
    </row>
    <row r="14101" spans="12:13">
      <c r="L14101">
        <v>11428</v>
      </c>
      <c r="M14101">
        <f t="shared" si="231"/>
        <v>428</v>
      </c>
    </row>
    <row r="14102" spans="12:13">
      <c r="L14102">
        <v>11368</v>
      </c>
      <c r="M14102">
        <f t="shared" si="231"/>
        <v>368</v>
      </c>
    </row>
    <row r="14103" spans="12:13">
      <c r="L14103">
        <v>11440</v>
      </c>
      <c r="M14103">
        <f t="shared" si="231"/>
        <v>440</v>
      </c>
    </row>
    <row r="14104" spans="12:13">
      <c r="L14104">
        <v>11360</v>
      </c>
      <c r="M14104">
        <f t="shared" si="231"/>
        <v>360</v>
      </c>
    </row>
    <row r="14105" spans="12:13">
      <c r="L14105">
        <v>11408</v>
      </c>
      <c r="M14105">
        <f t="shared" si="231"/>
        <v>408</v>
      </c>
    </row>
    <row r="14106" spans="12:13">
      <c r="L14106">
        <v>11360</v>
      </c>
      <c r="M14106">
        <f t="shared" si="231"/>
        <v>360</v>
      </c>
    </row>
    <row r="14107" spans="12:13">
      <c r="L14107">
        <v>11448</v>
      </c>
      <c r="M14107">
        <f t="shared" si="231"/>
        <v>448</v>
      </c>
    </row>
    <row r="14108" spans="12:13">
      <c r="L14108">
        <v>11376</v>
      </c>
      <c r="M14108">
        <f t="shared" si="231"/>
        <v>376</v>
      </c>
    </row>
    <row r="14109" spans="12:13">
      <c r="L14109">
        <v>11408</v>
      </c>
      <c r="M14109">
        <f t="shared" si="231"/>
        <v>408</v>
      </c>
    </row>
    <row r="14110" spans="12:13">
      <c r="L14110">
        <v>11376</v>
      </c>
      <c r="M14110">
        <f t="shared" si="231"/>
        <v>376</v>
      </c>
    </row>
    <row r="14111" spans="12:13">
      <c r="L14111">
        <v>11436</v>
      </c>
      <c r="M14111">
        <f t="shared" si="231"/>
        <v>436</v>
      </c>
    </row>
    <row r="14112" spans="12:13">
      <c r="L14112">
        <v>11404</v>
      </c>
      <c r="M14112">
        <f t="shared" si="231"/>
        <v>404</v>
      </c>
    </row>
    <row r="14113" spans="12:13">
      <c r="L14113">
        <v>11464</v>
      </c>
      <c r="M14113">
        <f t="shared" si="231"/>
        <v>464</v>
      </c>
    </row>
    <row r="14114" spans="12:13">
      <c r="L14114">
        <v>11380</v>
      </c>
      <c r="M14114">
        <f t="shared" si="231"/>
        <v>380</v>
      </c>
    </row>
    <row r="14115" spans="12:13">
      <c r="L14115">
        <v>11472</v>
      </c>
      <c r="M14115">
        <f t="shared" si="231"/>
        <v>472</v>
      </c>
    </row>
    <row r="14116" spans="12:13">
      <c r="L14116">
        <v>11404</v>
      </c>
      <c r="M14116">
        <f t="shared" si="231"/>
        <v>404</v>
      </c>
    </row>
    <row r="14117" spans="12:13">
      <c r="L14117">
        <v>11472</v>
      </c>
      <c r="M14117">
        <f t="shared" si="231"/>
        <v>472</v>
      </c>
    </row>
    <row r="14118" spans="12:13">
      <c r="L14118">
        <v>11372</v>
      </c>
      <c r="M14118">
        <f t="shared" si="231"/>
        <v>372</v>
      </c>
    </row>
    <row r="14119" spans="12:13">
      <c r="L14119">
        <v>11444</v>
      </c>
      <c r="M14119">
        <f t="shared" si="231"/>
        <v>444</v>
      </c>
    </row>
    <row r="14120" spans="12:13">
      <c r="L14120">
        <v>11364</v>
      </c>
      <c r="M14120">
        <f t="shared" si="231"/>
        <v>364</v>
      </c>
    </row>
    <row r="14121" spans="12:13">
      <c r="L14121">
        <v>11448</v>
      </c>
      <c r="M14121">
        <f t="shared" si="231"/>
        <v>448</v>
      </c>
    </row>
    <row r="14122" spans="12:13">
      <c r="L14122">
        <v>11384</v>
      </c>
      <c r="M14122">
        <f t="shared" si="231"/>
        <v>384</v>
      </c>
    </row>
    <row r="14123" spans="12:13">
      <c r="L14123">
        <v>11424</v>
      </c>
      <c r="M14123">
        <f t="shared" si="231"/>
        <v>424</v>
      </c>
    </row>
    <row r="14124" spans="12:13">
      <c r="L14124">
        <v>11392</v>
      </c>
      <c r="M14124">
        <f t="shared" si="231"/>
        <v>392</v>
      </c>
    </row>
    <row r="14125" spans="12:13">
      <c r="L14125">
        <v>11464</v>
      </c>
      <c r="M14125">
        <f t="shared" si="231"/>
        <v>464</v>
      </c>
    </row>
    <row r="14126" spans="12:13">
      <c r="L14126">
        <v>11344</v>
      </c>
      <c r="M14126">
        <f t="shared" si="231"/>
        <v>344</v>
      </c>
    </row>
    <row r="14127" spans="12:13">
      <c r="L14127">
        <v>11436</v>
      </c>
      <c r="M14127">
        <f t="shared" si="231"/>
        <v>436</v>
      </c>
    </row>
    <row r="14128" spans="12:13">
      <c r="L14128">
        <v>11360</v>
      </c>
      <c r="M14128">
        <f t="shared" si="231"/>
        <v>360</v>
      </c>
    </row>
    <row r="14129" spans="12:13">
      <c r="L14129">
        <v>11432</v>
      </c>
      <c r="M14129">
        <f t="shared" si="231"/>
        <v>432</v>
      </c>
    </row>
    <row r="14130" spans="12:13">
      <c r="L14130">
        <v>11372</v>
      </c>
      <c r="M14130">
        <f t="shared" si="231"/>
        <v>372</v>
      </c>
    </row>
    <row r="14131" spans="12:13">
      <c r="L14131">
        <v>11432</v>
      </c>
      <c r="M14131">
        <f t="shared" si="231"/>
        <v>432</v>
      </c>
    </row>
    <row r="14132" spans="12:13">
      <c r="L14132">
        <v>11372</v>
      </c>
      <c r="M14132">
        <f t="shared" si="231"/>
        <v>372</v>
      </c>
    </row>
    <row r="14133" spans="12:13">
      <c r="L14133">
        <v>11460</v>
      </c>
      <c r="M14133">
        <f t="shared" si="231"/>
        <v>460</v>
      </c>
    </row>
    <row r="14134" spans="12:13">
      <c r="L14134">
        <v>11364</v>
      </c>
      <c r="M14134">
        <f t="shared" si="231"/>
        <v>364</v>
      </c>
    </row>
    <row r="14135" spans="12:13">
      <c r="L14135">
        <v>11472</v>
      </c>
      <c r="M14135">
        <f t="shared" si="231"/>
        <v>472</v>
      </c>
    </row>
    <row r="14136" spans="12:13">
      <c r="L14136">
        <v>11384</v>
      </c>
      <c r="M14136">
        <f t="shared" si="231"/>
        <v>384</v>
      </c>
    </row>
    <row r="14137" spans="12:13">
      <c r="L14137">
        <v>11444</v>
      </c>
      <c r="M14137">
        <f t="shared" si="231"/>
        <v>444</v>
      </c>
    </row>
    <row r="14138" spans="12:13">
      <c r="L14138">
        <v>11380</v>
      </c>
      <c r="M14138">
        <f t="shared" si="231"/>
        <v>380</v>
      </c>
    </row>
    <row r="14139" spans="12:13">
      <c r="L14139">
        <v>11484</v>
      </c>
      <c r="M14139">
        <f t="shared" ref="M14139:M14202" si="232">L14139-11000</f>
        <v>484</v>
      </c>
    </row>
    <row r="14140" spans="12:13">
      <c r="L14140">
        <v>11392</v>
      </c>
      <c r="M14140">
        <f t="shared" si="232"/>
        <v>392</v>
      </c>
    </row>
    <row r="14141" spans="12:13">
      <c r="L14141">
        <v>11440</v>
      </c>
      <c r="M14141">
        <f t="shared" si="232"/>
        <v>440</v>
      </c>
    </row>
    <row r="14142" spans="12:13">
      <c r="L14142">
        <v>11376</v>
      </c>
      <c r="M14142">
        <f t="shared" si="232"/>
        <v>376</v>
      </c>
    </row>
    <row r="14143" spans="12:13">
      <c r="L14143">
        <v>11428</v>
      </c>
      <c r="M14143">
        <f t="shared" si="232"/>
        <v>428</v>
      </c>
    </row>
    <row r="14144" spans="12:13">
      <c r="L14144">
        <v>11376</v>
      </c>
      <c r="M14144">
        <f t="shared" si="232"/>
        <v>376</v>
      </c>
    </row>
    <row r="14145" spans="12:13">
      <c r="L14145">
        <v>11448</v>
      </c>
      <c r="M14145">
        <f t="shared" si="232"/>
        <v>448</v>
      </c>
    </row>
    <row r="14146" spans="12:13">
      <c r="L14146">
        <v>11416</v>
      </c>
      <c r="M14146">
        <f t="shared" si="232"/>
        <v>416</v>
      </c>
    </row>
    <row r="14147" spans="12:13">
      <c r="L14147">
        <v>11472</v>
      </c>
      <c r="M14147">
        <f t="shared" si="232"/>
        <v>472</v>
      </c>
    </row>
    <row r="14148" spans="12:13">
      <c r="L14148">
        <v>11436</v>
      </c>
      <c r="M14148">
        <f t="shared" si="232"/>
        <v>436</v>
      </c>
    </row>
    <row r="14149" spans="12:13">
      <c r="L14149">
        <v>11464</v>
      </c>
      <c r="M14149">
        <f t="shared" si="232"/>
        <v>464</v>
      </c>
    </row>
    <row r="14150" spans="12:13">
      <c r="L14150">
        <v>11432</v>
      </c>
      <c r="M14150">
        <f t="shared" si="232"/>
        <v>432</v>
      </c>
    </row>
    <row r="14151" spans="12:13">
      <c r="L14151">
        <v>11468</v>
      </c>
      <c r="M14151">
        <f t="shared" si="232"/>
        <v>468</v>
      </c>
    </row>
    <row r="14152" spans="12:13">
      <c r="L14152">
        <v>11416</v>
      </c>
      <c r="M14152">
        <f t="shared" si="232"/>
        <v>416</v>
      </c>
    </row>
    <row r="14153" spans="12:13">
      <c r="L14153">
        <v>11480</v>
      </c>
      <c r="M14153">
        <f t="shared" si="232"/>
        <v>480</v>
      </c>
    </row>
    <row r="14154" spans="12:13">
      <c r="L14154">
        <v>11400</v>
      </c>
      <c r="M14154">
        <f t="shared" si="232"/>
        <v>400</v>
      </c>
    </row>
    <row r="14155" spans="12:13">
      <c r="L14155">
        <v>11448</v>
      </c>
      <c r="M14155">
        <f t="shared" si="232"/>
        <v>448</v>
      </c>
    </row>
    <row r="14156" spans="12:13">
      <c r="L14156">
        <v>11444</v>
      </c>
      <c r="M14156">
        <f t="shared" si="232"/>
        <v>444</v>
      </c>
    </row>
    <row r="14157" spans="12:13">
      <c r="L14157">
        <v>11476</v>
      </c>
      <c r="M14157">
        <f t="shared" si="232"/>
        <v>476</v>
      </c>
    </row>
    <row r="14158" spans="12:13">
      <c r="L14158">
        <v>11420</v>
      </c>
      <c r="M14158">
        <f t="shared" si="232"/>
        <v>420</v>
      </c>
    </row>
    <row r="14159" spans="12:13">
      <c r="L14159">
        <v>11428</v>
      </c>
      <c r="M14159">
        <f t="shared" si="232"/>
        <v>428</v>
      </c>
    </row>
    <row r="14160" spans="12:13">
      <c r="L14160">
        <v>11380</v>
      </c>
      <c r="M14160">
        <f t="shared" si="232"/>
        <v>380</v>
      </c>
    </row>
    <row r="14161" spans="12:13">
      <c r="L14161">
        <v>11444</v>
      </c>
      <c r="M14161">
        <f t="shared" si="232"/>
        <v>444</v>
      </c>
    </row>
    <row r="14162" spans="12:13">
      <c r="L14162">
        <v>11396</v>
      </c>
      <c r="M14162">
        <f t="shared" si="232"/>
        <v>396</v>
      </c>
    </row>
    <row r="14163" spans="12:13">
      <c r="L14163">
        <v>11456</v>
      </c>
      <c r="M14163">
        <f t="shared" si="232"/>
        <v>456</v>
      </c>
    </row>
    <row r="14164" spans="12:13">
      <c r="L14164">
        <v>11368</v>
      </c>
      <c r="M14164">
        <f t="shared" si="232"/>
        <v>368</v>
      </c>
    </row>
    <row r="14165" spans="12:13">
      <c r="L14165">
        <v>11404</v>
      </c>
      <c r="M14165">
        <f t="shared" si="232"/>
        <v>404</v>
      </c>
    </row>
    <row r="14166" spans="12:13">
      <c r="L14166">
        <v>11380</v>
      </c>
      <c r="M14166">
        <f t="shared" si="232"/>
        <v>380</v>
      </c>
    </row>
    <row r="14167" spans="12:13">
      <c r="L14167">
        <v>11460</v>
      </c>
      <c r="M14167">
        <f t="shared" si="232"/>
        <v>460</v>
      </c>
    </row>
    <row r="14168" spans="12:13">
      <c r="L14168">
        <v>11384</v>
      </c>
      <c r="M14168">
        <f t="shared" si="232"/>
        <v>384</v>
      </c>
    </row>
    <row r="14169" spans="12:13">
      <c r="L14169">
        <v>11452</v>
      </c>
      <c r="M14169">
        <f t="shared" si="232"/>
        <v>452</v>
      </c>
    </row>
    <row r="14170" spans="12:13">
      <c r="L14170">
        <v>11408</v>
      </c>
      <c r="M14170">
        <f t="shared" si="232"/>
        <v>408</v>
      </c>
    </row>
    <row r="14171" spans="12:13">
      <c r="L14171">
        <v>11452</v>
      </c>
      <c r="M14171">
        <f t="shared" si="232"/>
        <v>452</v>
      </c>
    </row>
    <row r="14172" spans="12:13">
      <c r="L14172">
        <v>11384</v>
      </c>
      <c r="M14172">
        <f t="shared" si="232"/>
        <v>384</v>
      </c>
    </row>
    <row r="14173" spans="12:13">
      <c r="L14173">
        <v>11456</v>
      </c>
      <c r="M14173">
        <f t="shared" si="232"/>
        <v>456</v>
      </c>
    </row>
    <row r="14174" spans="12:13">
      <c r="L14174">
        <v>11380</v>
      </c>
      <c r="M14174">
        <f t="shared" si="232"/>
        <v>380</v>
      </c>
    </row>
    <row r="14175" spans="12:13">
      <c r="L14175">
        <v>11488</v>
      </c>
      <c r="M14175">
        <f t="shared" si="232"/>
        <v>488</v>
      </c>
    </row>
    <row r="14176" spans="12:13">
      <c r="L14176">
        <v>11392</v>
      </c>
      <c r="M14176">
        <f t="shared" si="232"/>
        <v>392</v>
      </c>
    </row>
    <row r="14177" spans="12:13">
      <c r="L14177">
        <v>11472</v>
      </c>
      <c r="M14177">
        <f t="shared" si="232"/>
        <v>472</v>
      </c>
    </row>
    <row r="14178" spans="12:13">
      <c r="L14178">
        <v>11364</v>
      </c>
      <c r="M14178">
        <f t="shared" si="232"/>
        <v>364</v>
      </c>
    </row>
    <row r="14179" spans="12:13">
      <c r="L14179">
        <v>11428</v>
      </c>
      <c r="M14179">
        <f t="shared" si="232"/>
        <v>428</v>
      </c>
    </row>
    <row r="14180" spans="12:13">
      <c r="L14180">
        <v>11408</v>
      </c>
      <c r="M14180">
        <f t="shared" si="232"/>
        <v>408</v>
      </c>
    </row>
    <row r="14181" spans="12:13">
      <c r="L14181">
        <v>11476</v>
      </c>
      <c r="M14181">
        <f t="shared" si="232"/>
        <v>476</v>
      </c>
    </row>
    <row r="14182" spans="12:13">
      <c r="L14182">
        <v>11388</v>
      </c>
      <c r="M14182">
        <f t="shared" si="232"/>
        <v>388</v>
      </c>
    </row>
    <row r="14183" spans="12:13">
      <c r="L14183">
        <v>11448</v>
      </c>
      <c r="M14183">
        <f t="shared" si="232"/>
        <v>448</v>
      </c>
    </row>
    <row r="14184" spans="12:13">
      <c r="L14184">
        <v>11392</v>
      </c>
      <c r="M14184">
        <f t="shared" si="232"/>
        <v>392</v>
      </c>
    </row>
    <row r="14185" spans="12:13">
      <c r="L14185">
        <v>11432</v>
      </c>
      <c r="M14185">
        <f t="shared" si="232"/>
        <v>432</v>
      </c>
    </row>
    <row r="14186" spans="12:13">
      <c r="L14186">
        <v>11344</v>
      </c>
      <c r="M14186">
        <f t="shared" si="232"/>
        <v>344</v>
      </c>
    </row>
    <row r="14187" spans="12:13">
      <c r="L14187">
        <v>11464</v>
      </c>
      <c r="M14187">
        <f t="shared" si="232"/>
        <v>464</v>
      </c>
    </row>
    <row r="14188" spans="12:13">
      <c r="L14188">
        <v>11372</v>
      </c>
      <c r="M14188">
        <f t="shared" si="232"/>
        <v>372</v>
      </c>
    </row>
    <row r="14189" spans="12:13">
      <c r="L14189">
        <v>11452</v>
      </c>
      <c r="M14189">
        <f t="shared" si="232"/>
        <v>452</v>
      </c>
    </row>
    <row r="14190" spans="12:13">
      <c r="L14190">
        <v>11416</v>
      </c>
      <c r="M14190">
        <f t="shared" si="232"/>
        <v>416</v>
      </c>
    </row>
    <row r="14191" spans="12:13">
      <c r="L14191">
        <v>11424</v>
      </c>
      <c r="M14191">
        <f t="shared" si="232"/>
        <v>424</v>
      </c>
    </row>
    <row r="14192" spans="12:13">
      <c r="L14192">
        <v>11368</v>
      </c>
      <c r="M14192">
        <f t="shared" si="232"/>
        <v>368</v>
      </c>
    </row>
    <row r="14193" spans="12:13">
      <c r="L14193">
        <v>11436</v>
      </c>
      <c r="M14193">
        <f t="shared" si="232"/>
        <v>436</v>
      </c>
    </row>
    <row r="14194" spans="12:13">
      <c r="L14194">
        <v>11412</v>
      </c>
      <c r="M14194">
        <f t="shared" si="232"/>
        <v>412</v>
      </c>
    </row>
    <row r="14195" spans="12:13">
      <c r="L14195">
        <v>11440</v>
      </c>
      <c r="M14195">
        <f t="shared" si="232"/>
        <v>440</v>
      </c>
    </row>
    <row r="14196" spans="12:13">
      <c r="L14196">
        <v>11420</v>
      </c>
      <c r="M14196">
        <f t="shared" si="232"/>
        <v>420</v>
      </c>
    </row>
    <row r="14197" spans="12:13">
      <c r="L14197">
        <v>11476</v>
      </c>
      <c r="M14197">
        <f t="shared" si="232"/>
        <v>476</v>
      </c>
    </row>
    <row r="14198" spans="12:13">
      <c r="L14198">
        <v>11408</v>
      </c>
      <c r="M14198">
        <f t="shared" si="232"/>
        <v>408</v>
      </c>
    </row>
    <row r="14199" spans="12:13">
      <c r="L14199">
        <v>11440</v>
      </c>
      <c r="M14199">
        <f t="shared" si="232"/>
        <v>440</v>
      </c>
    </row>
    <row r="14200" spans="12:13">
      <c r="L14200">
        <v>11404</v>
      </c>
      <c r="M14200">
        <f t="shared" si="232"/>
        <v>404</v>
      </c>
    </row>
    <row r="14201" spans="12:13">
      <c r="L14201">
        <v>11448</v>
      </c>
      <c r="M14201">
        <f t="shared" si="232"/>
        <v>448</v>
      </c>
    </row>
    <row r="14202" spans="12:13">
      <c r="L14202">
        <v>11424</v>
      </c>
      <c r="M14202">
        <f t="shared" si="232"/>
        <v>424</v>
      </c>
    </row>
    <row r="14203" spans="12:13">
      <c r="L14203">
        <v>11436</v>
      </c>
      <c r="M14203">
        <f t="shared" ref="M14203:M14266" si="233">L14203-11000</f>
        <v>436</v>
      </c>
    </row>
    <row r="14204" spans="12:13">
      <c r="L14204">
        <v>11420</v>
      </c>
      <c r="M14204">
        <f t="shared" si="233"/>
        <v>420</v>
      </c>
    </row>
    <row r="14205" spans="12:13">
      <c r="L14205">
        <v>11428</v>
      </c>
      <c r="M14205">
        <f t="shared" si="233"/>
        <v>428</v>
      </c>
    </row>
    <row r="14206" spans="12:13">
      <c r="L14206">
        <v>11388</v>
      </c>
      <c r="M14206">
        <f t="shared" si="233"/>
        <v>388</v>
      </c>
    </row>
    <row r="14207" spans="12:13">
      <c r="L14207">
        <v>11452</v>
      </c>
      <c r="M14207">
        <f t="shared" si="233"/>
        <v>452</v>
      </c>
    </row>
    <row r="14208" spans="12:13">
      <c r="L14208">
        <v>11384</v>
      </c>
      <c r="M14208">
        <f t="shared" si="233"/>
        <v>384</v>
      </c>
    </row>
    <row r="14209" spans="12:13">
      <c r="L14209">
        <v>11424</v>
      </c>
      <c r="M14209">
        <f t="shared" si="233"/>
        <v>424</v>
      </c>
    </row>
    <row r="14210" spans="12:13">
      <c r="L14210">
        <v>11376</v>
      </c>
      <c r="M14210">
        <f t="shared" si="233"/>
        <v>376</v>
      </c>
    </row>
    <row r="14211" spans="12:13">
      <c r="L14211">
        <v>11432</v>
      </c>
      <c r="M14211">
        <f t="shared" si="233"/>
        <v>432</v>
      </c>
    </row>
    <row r="14212" spans="12:13">
      <c r="L14212">
        <v>11376</v>
      </c>
      <c r="M14212">
        <f t="shared" si="233"/>
        <v>376</v>
      </c>
    </row>
    <row r="14213" spans="12:13">
      <c r="L14213">
        <v>11424</v>
      </c>
      <c r="M14213">
        <f t="shared" si="233"/>
        <v>424</v>
      </c>
    </row>
    <row r="14214" spans="12:13">
      <c r="L14214">
        <v>11424</v>
      </c>
      <c r="M14214">
        <f t="shared" si="233"/>
        <v>424</v>
      </c>
    </row>
    <row r="14215" spans="12:13">
      <c r="L14215">
        <v>11428</v>
      </c>
      <c r="M14215">
        <f t="shared" si="233"/>
        <v>428</v>
      </c>
    </row>
    <row r="14216" spans="12:13">
      <c r="L14216">
        <v>11404</v>
      </c>
      <c r="M14216">
        <f t="shared" si="233"/>
        <v>404</v>
      </c>
    </row>
    <row r="14217" spans="12:13">
      <c r="L14217">
        <v>11440</v>
      </c>
      <c r="M14217">
        <f t="shared" si="233"/>
        <v>440</v>
      </c>
    </row>
    <row r="14218" spans="12:13">
      <c r="L14218">
        <v>11420</v>
      </c>
      <c r="M14218">
        <f t="shared" si="233"/>
        <v>420</v>
      </c>
    </row>
    <row r="14219" spans="12:13">
      <c r="L14219">
        <v>11440</v>
      </c>
      <c r="M14219">
        <f t="shared" si="233"/>
        <v>440</v>
      </c>
    </row>
    <row r="14220" spans="12:13">
      <c r="L14220">
        <v>11372</v>
      </c>
      <c r="M14220">
        <f t="shared" si="233"/>
        <v>372</v>
      </c>
    </row>
    <row r="14221" spans="12:13">
      <c r="L14221">
        <v>11456</v>
      </c>
      <c r="M14221">
        <f t="shared" si="233"/>
        <v>456</v>
      </c>
    </row>
    <row r="14222" spans="12:13">
      <c r="L14222">
        <v>11368</v>
      </c>
      <c r="M14222">
        <f t="shared" si="233"/>
        <v>368</v>
      </c>
    </row>
    <row r="14223" spans="12:13">
      <c r="L14223">
        <v>11420</v>
      </c>
      <c r="M14223">
        <f t="shared" si="233"/>
        <v>420</v>
      </c>
    </row>
    <row r="14224" spans="12:13">
      <c r="L14224">
        <v>11376</v>
      </c>
      <c r="M14224">
        <f t="shared" si="233"/>
        <v>376</v>
      </c>
    </row>
    <row r="14225" spans="12:13">
      <c r="L14225">
        <v>11456</v>
      </c>
      <c r="M14225">
        <f t="shared" si="233"/>
        <v>456</v>
      </c>
    </row>
    <row r="14226" spans="12:13">
      <c r="L14226">
        <v>11380</v>
      </c>
      <c r="M14226">
        <f t="shared" si="233"/>
        <v>380</v>
      </c>
    </row>
    <row r="14227" spans="12:13">
      <c r="L14227">
        <v>11452</v>
      </c>
      <c r="M14227">
        <f t="shared" si="233"/>
        <v>452</v>
      </c>
    </row>
    <row r="14228" spans="12:13">
      <c r="L14228">
        <v>11416</v>
      </c>
      <c r="M14228">
        <f t="shared" si="233"/>
        <v>416</v>
      </c>
    </row>
    <row r="14229" spans="12:13">
      <c r="L14229">
        <v>11444</v>
      </c>
      <c r="M14229">
        <f t="shared" si="233"/>
        <v>444</v>
      </c>
    </row>
    <row r="14230" spans="12:13">
      <c r="L14230">
        <v>11404</v>
      </c>
      <c r="M14230">
        <f t="shared" si="233"/>
        <v>404</v>
      </c>
    </row>
    <row r="14231" spans="12:13">
      <c r="L14231">
        <v>11472</v>
      </c>
      <c r="M14231">
        <f t="shared" si="233"/>
        <v>472</v>
      </c>
    </row>
    <row r="14232" spans="12:13">
      <c r="L14232">
        <v>11420</v>
      </c>
      <c r="M14232">
        <f t="shared" si="233"/>
        <v>420</v>
      </c>
    </row>
    <row r="14233" spans="12:13">
      <c r="L14233">
        <v>11464</v>
      </c>
      <c r="M14233">
        <f t="shared" si="233"/>
        <v>464</v>
      </c>
    </row>
    <row r="14234" spans="12:13">
      <c r="L14234">
        <v>11404</v>
      </c>
      <c r="M14234">
        <f t="shared" si="233"/>
        <v>404</v>
      </c>
    </row>
    <row r="14235" spans="12:13">
      <c r="L14235">
        <v>11464</v>
      </c>
      <c r="M14235">
        <f t="shared" si="233"/>
        <v>464</v>
      </c>
    </row>
    <row r="14236" spans="12:13">
      <c r="L14236">
        <v>11404</v>
      </c>
      <c r="M14236">
        <f t="shared" si="233"/>
        <v>404</v>
      </c>
    </row>
    <row r="14237" spans="12:13">
      <c r="L14237">
        <v>11460</v>
      </c>
      <c r="M14237">
        <f t="shared" si="233"/>
        <v>460</v>
      </c>
    </row>
    <row r="14238" spans="12:13">
      <c r="L14238">
        <v>11412</v>
      </c>
      <c r="M14238">
        <f t="shared" si="233"/>
        <v>412</v>
      </c>
    </row>
    <row r="14239" spans="12:13">
      <c r="L14239">
        <v>11460</v>
      </c>
      <c r="M14239">
        <f t="shared" si="233"/>
        <v>460</v>
      </c>
    </row>
    <row r="14240" spans="12:13">
      <c r="L14240">
        <v>11384</v>
      </c>
      <c r="M14240">
        <f t="shared" si="233"/>
        <v>384</v>
      </c>
    </row>
    <row r="14241" spans="12:13">
      <c r="L14241">
        <v>11464</v>
      </c>
      <c r="M14241">
        <f t="shared" si="233"/>
        <v>464</v>
      </c>
    </row>
    <row r="14242" spans="12:13">
      <c r="L14242">
        <v>11416</v>
      </c>
      <c r="M14242">
        <f t="shared" si="233"/>
        <v>416</v>
      </c>
    </row>
    <row r="14243" spans="12:13">
      <c r="L14243">
        <v>11444</v>
      </c>
      <c r="M14243">
        <f t="shared" si="233"/>
        <v>444</v>
      </c>
    </row>
    <row r="14244" spans="12:13">
      <c r="L14244">
        <v>11404</v>
      </c>
      <c r="M14244">
        <f t="shared" si="233"/>
        <v>404</v>
      </c>
    </row>
    <row r="14245" spans="12:13">
      <c r="L14245">
        <v>11496</v>
      </c>
      <c r="M14245">
        <f t="shared" si="233"/>
        <v>496</v>
      </c>
    </row>
    <row r="14246" spans="12:13">
      <c r="L14246">
        <v>11412</v>
      </c>
      <c r="M14246">
        <f t="shared" si="233"/>
        <v>412</v>
      </c>
    </row>
    <row r="14247" spans="12:13">
      <c r="L14247">
        <v>11444</v>
      </c>
      <c r="M14247">
        <f t="shared" si="233"/>
        <v>444</v>
      </c>
    </row>
    <row r="14248" spans="12:13">
      <c r="L14248">
        <v>11380</v>
      </c>
      <c r="M14248">
        <f t="shared" si="233"/>
        <v>380</v>
      </c>
    </row>
    <row r="14249" spans="12:13">
      <c r="L14249">
        <v>11432</v>
      </c>
      <c r="M14249">
        <f t="shared" si="233"/>
        <v>432</v>
      </c>
    </row>
    <row r="14250" spans="12:13">
      <c r="L14250">
        <v>11376</v>
      </c>
      <c r="M14250">
        <f t="shared" si="233"/>
        <v>376</v>
      </c>
    </row>
    <row r="14251" spans="12:13">
      <c r="L14251">
        <v>11444</v>
      </c>
      <c r="M14251">
        <f t="shared" si="233"/>
        <v>444</v>
      </c>
    </row>
    <row r="14252" spans="12:13">
      <c r="L14252">
        <v>11376</v>
      </c>
      <c r="M14252">
        <f t="shared" si="233"/>
        <v>376</v>
      </c>
    </row>
    <row r="14253" spans="12:13">
      <c r="L14253">
        <v>11460</v>
      </c>
      <c r="M14253">
        <f t="shared" si="233"/>
        <v>460</v>
      </c>
    </row>
    <row r="14254" spans="12:13">
      <c r="L14254">
        <v>11420</v>
      </c>
      <c r="M14254">
        <f t="shared" si="233"/>
        <v>420</v>
      </c>
    </row>
    <row r="14255" spans="12:13">
      <c r="L14255">
        <v>11444</v>
      </c>
      <c r="M14255">
        <f t="shared" si="233"/>
        <v>444</v>
      </c>
    </row>
    <row r="14256" spans="12:13">
      <c r="L14256">
        <v>11388</v>
      </c>
      <c r="M14256">
        <f t="shared" si="233"/>
        <v>388</v>
      </c>
    </row>
    <row r="14257" spans="12:13">
      <c r="L14257">
        <v>11444</v>
      </c>
      <c r="M14257">
        <f t="shared" si="233"/>
        <v>444</v>
      </c>
    </row>
    <row r="14258" spans="12:13">
      <c r="L14258">
        <v>11372</v>
      </c>
      <c r="M14258">
        <f t="shared" si="233"/>
        <v>372</v>
      </c>
    </row>
    <row r="14259" spans="12:13">
      <c r="L14259">
        <v>11440</v>
      </c>
      <c r="M14259">
        <f t="shared" si="233"/>
        <v>440</v>
      </c>
    </row>
    <row r="14260" spans="12:13">
      <c r="L14260">
        <v>11412</v>
      </c>
      <c r="M14260">
        <f t="shared" si="233"/>
        <v>412</v>
      </c>
    </row>
    <row r="14261" spans="12:13">
      <c r="L14261">
        <v>11440</v>
      </c>
      <c r="M14261">
        <f t="shared" si="233"/>
        <v>440</v>
      </c>
    </row>
    <row r="14262" spans="12:13">
      <c r="L14262">
        <v>11392</v>
      </c>
      <c r="M14262">
        <f t="shared" si="233"/>
        <v>392</v>
      </c>
    </row>
    <row r="14263" spans="12:13">
      <c r="L14263">
        <v>11412</v>
      </c>
      <c r="M14263">
        <f t="shared" si="233"/>
        <v>412</v>
      </c>
    </row>
    <row r="14264" spans="12:13">
      <c r="L14264">
        <v>11408</v>
      </c>
      <c r="M14264">
        <f t="shared" si="233"/>
        <v>408</v>
      </c>
    </row>
    <row r="14265" spans="12:13">
      <c r="L14265">
        <v>11480</v>
      </c>
      <c r="M14265">
        <f t="shared" si="233"/>
        <v>480</v>
      </c>
    </row>
    <row r="14266" spans="12:13">
      <c r="L14266">
        <v>11392</v>
      </c>
      <c r="M14266">
        <f t="shared" si="233"/>
        <v>392</v>
      </c>
    </row>
    <row r="14267" spans="12:13">
      <c r="L14267">
        <v>11444</v>
      </c>
      <c r="M14267">
        <f t="shared" ref="M14267:M14330" si="234">L14267-11000</f>
        <v>444</v>
      </c>
    </row>
    <row r="14268" spans="12:13">
      <c r="L14268">
        <v>11380</v>
      </c>
      <c r="M14268">
        <f t="shared" si="234"/>
        <v>380</v>
      </c>
    </row>
    <row r="14269" spans="12:13">
      <c r="L14269">
        <v>11444</v>
      </c>
      <c r="M14269">
        <f t="shared" si="234"/>
        <v>444</v>
      </c>
    </row>
    <row r="14270" spans="12:13">
      <c r="L14270">
        <v>11412</v>
      </c>
      <c r="M14270">
        <f t="shared" si="234"/>
        <v>412</v>
      </c>
    </row>
    <row r="14271" spans="12:13">
      <c r="L14271">
        <v>11440</v>
      </c>
      <c r="M14271">
        <f t="shared" si="234"/>
        <v>440</v>
      </c>
    </row>
    <row r="14272" spans="12:13">
      <c r="L14272">
        <v>11408</v>
      </c>
      <c r="M14272">
        <f t="shared" si="234"/>
        <v>408</v>
      </c>
    </row>
    <row r="14273" spans="12:13">
      <c r="L14273">
        <v>11464</v>
      </c>
      <c r="M14273">
        <f t="shared" si="234"/>
        <v>464</v>
      </c>
    </row>
    <row r="14274" spans="12:13">
      <c r="L14274">
        <v>11380</v>
      </c>
      <c r="M14274">
        <f t="shared" si="234"/>
        <v>380</v>
      </c>
    </row>
    <row r="14275" spans="12:13">
      <c r="L14275">
        <v>11436</v>
      </c>
      <c r="M14275">
        <f t="shared" si="234"/>
        <v>436</v>
      </c>
    </row>
    <row r="14276" spans="12:13">
      <c r="L14276">
        <v>11420</v>
      </c>
      <c r="M14276">
        <f t="shared" si="234"/>
        <v>420</v>
      </c>
    </row>
    <row r="14277" spans="12:13">
      <c r="L14277">
        <v>11380</v>
      </c>
      <c r="M14277">
        <f t="shared" si="234"/>
        <v>380</v>
      </c>
    </row>
    <row r="14278" spans="12:13">
      <c r="L14278">
        <v>11368</v>
      </c>
      <c r="M14278">
        <f t="shared" si="234"/>
        <v>368</v>
      </c>
    </row>
    <row r="14279" spans="12:13">
      <c r="L14279">
        <v>11428</v>
      </c>
      <c r="M14279">
        <f t="shared" si="234"/>
        <v>428</v>
      </c>
    </row>
    <row r="14280" spans="12:13">
      <c r="L14280">
        <v>11408</v>
      </c>
      <c r="M14280">
        <f t="shared" si="234"/>
        <v>408</v>
      </c>
    </row>
    <row r="14281" spans="12:13">
      <c r="L14281">
        <v>11428</v>
      </c>
      <c r="M14281">
        <f t="shared" si="234"/>
        <v>428</v>
      </c>
    </row>
    <row r="14282" spans="12:13">
      <c r="L14282">
        <v>11396</v>
      </c>
      <c r="M14282">
        <f t="shared" si="234"/>
        <v>396</v>
      </c>
    </row>
    <row r="14283" spans="12:13">
      <c r="L14283">
        <v>11440</v>
      </c>
      <c r="M14283">
        <f t="shared" si="234"/>
        <v>440</v>
      </c>
    </row>
    <row r="14284" spans="12:13">
      <c r="L14284">
        <v>11392</v>
      </c>
      <c r="M14284">
        <f t="shared" si="234"/>
        <v>392</v>
      </c>
    </row>
    <row r="14285" spans="12:13">
      <c r="L14285">
        <v>11464</v>
      </c>
      <c r="M14285">
        <f t="shared" si="234"/>
        <v>464</v>
      </c>
    </row>
    <row r="14286" spans="12:13">
      <c r="L14286">
        <v>11412</v>
      </c>
      <c r="M14286">
        <f t="shared" si="234"/>
        <v>412</v>
      </c>
    </row>
    <row r="14287" spans="12:13">
      <c r="L14287">
        <v>11436</v>
      </c>
      <c r="M14287">
        <f t="shared" si="234"/>
        <v>436</v>
      </c>
    </row>
    <row r="14288" spans="12:13">
      <c r="L14288">
        <v>11400</v>
      </c>
      <c r="M14288">
        <f t="shared" si="234"/>
        <v>400</v>
      </c>
    </row>
    <row r="14289" spans="12:13">
      <c r="L14289">
        <v>11476</v>
      </c>
      <c r="M14289">
        <f t="shared" si="234"/>
        <v>476</v>
      </c>
    </row>
    <row r="14290" spans="12:13">
      <c r="L14290">
        <v>11384</v>
      </c>
      <c r="M14290">
        <f t="shared" si="234"/>
        <v>384</v>
      </c>
    </row>
    <row r="14291" spans="12:13">
      <c r="L14291">
        <v>11436</v>
      </c>
      <c r="M14291">
        <f t="shared" si="234"/>
        <v>436</v>
      </c>
    </row>
    <row r="14292" spans="12:13">
      <c r="L14292">
        <v>11376</v>
      </c>
      <c r="M14292">
        <f t="shared" si="234"/>
        <v>376</v>
      </c>
    </row>
    <row r="14293" spans="12:13">
      <c r="L14293">
        <v>11412</v>
      </c>
      <c r="M14293">
        <f t="shared" si="234"/>
        <v>412</v>
      </c>
    </row>
    <row r="14294" spans="12:13">
      <c r="L14294">
        <v>11356</v>
      </c>
      <c r="M14294">
        <f t="shared" si="234"/>
        <v>356</v>
      </c>
    </row>
    <row r="14295" spans="12:13">
      <c r="L14295">
        <v>11460</v>
      </c>
      <c r="M14295">
        <f t="shared" si="234"/>
        <v>460</v>
      </c>
    </row>
    <row r="14296" spans="12:13">
      <c r="L14296">
        <v>11356</v>
      </c>
      <c r="M14296">
        <f t="shared" si="234"/>
        <v>356</v>
      </c>
    </row>
    <row r="14297" spans="12:13">
      <c r="L14297">
        <v>11464</v>
      </c>
      <c r="M14297">
        <f t="shared" si="234"/>
        <v>464</v>
      </c>
    </row>
    <row r="14298" spans="12:13">
      <c r="L14298">
        <v>11340</v>
      </c>
      <c r="M14298">
        <f t="shared" si="234"/>
        <v>340</v>
      </c>
    </row>
    <row r="14299" spans="12:13">
      <c r="L14299">
        <v>11460</v>
      </c>
      <c r="M14299">
        <f t="shared" si="234"/>
        <v>460</v>
      </c>
    </row>
    <row r="14300" spans="12:13">
      <c r="L14300">
        <v>11372</v>
      </c>
      <c r="M14300">
        <f t="shared" si="234"/>
        <v>372</v>
      </c>
    </row>
    <row r="14301" spans="12:13">
      <c r="L14301">
        <v>11444</v>
      </c>
      <c r="M14301">
        <f t="shared" si="234"/>
        <v>444</v>
      </c>
    </row>
    <row r="14302" spans="12:13">
      <c r="L14302">
        <v>11384</v>
      </c>
      <c r="M14302">
        <f t="shared" si="234"/>
        <v>384</v>
      </c>
    </row>
    <row r="14303" spans="12:13">
      <c r="L14303">
        <v>11416</v>
      </c>
      <c r="M14303">
        <f t="shared" si="234"/>
        <v>416</v>
      </c>
    </row>
    <row r="14304" spans="12:13">
      <c r="L14304">
        <v>11388</v>
      </c>
      <c r="M14304">
        <f t="shared" si="234"/>
        <v>388</v>
      </c>
    </row>
    <row r="14305" spans="12:13">
      <c r="L14305">
        <v>11436</v>
      </c>
      <c r="M14305">
        <f t="shared" si="234"/>
        <v>436</v>
      </c>
    </row>
    <row r="14306" spans="12:13">
      <c r="L14306">
        <v>11392</v>
      </c>
      <c r="M14306">
        <f t="shared" si="234"/>
        <v>392</v>
      </c>
    </row>
    <row r="14307" spans="12:13">
      <c r="L14307">
        <v>11432</v>
      </c>
      <c r="M14307">
        <f t="shared" si="234"/>
        <v>432</v>
      </c>
    </row>
    <row r="14308" spans="12:13">
      <c r="L14308">
        <v>11388</v>
      </c>
      <c r="M14308">
        <f t="shared" si="234"/>
        <v>388</v>
      </c>
    </row>
    <row r="14309" spans="12:13">
      <c r="L14309">
        <v>11440</v>
      </c>
      <c r="M14309">
        <f t="shared" si="234"/>
        <v>440</v>
      </c>
    </row>
    <row r="14310" spans="12:13">
      <c r="L14310">
        <v>11356</v>
      </c>
      <c r="M14310">
        <f t="shared" si="234"/>
        <v>356</v>
      </c>
    </row>
    <row r="14311" spans="12:13">
      <c r="L14311">
        <v>11432</v>
      </c>
      <c r="M14311">
        <f t="shared" si="234"/>
        <v>432</v>
      </c>
    </row>
    <row r="14312" spans="12:13">
      <c r="L14312">
        <v>11388</v>
      </c>
      <c r="M14312">
        <f t="shared" si="234"/>
        <v>388</v>
      </c>
    </row>
    <row r="14313" spans="12:13">
      <c r="L14313">
        <v>11444</v>
      </c>
      <c r="M14313">
        <f t="shared" si="234"/>
        <v>444</v>
      </c>
    </row>
    <row r="14314" spans="12:13">
      <c r="L14314">
        <v>11404</v>
      </c>
      <c r="M14314">
        <f t="shared" si="234"/>
        <v>404</v>
      </c>
    </row>
    <row r="14315" spans="12:13">
      <c r="L14315">
        <v>11428</v>
      </c>
      <c r="M14315">
        <f t="shared" si="234"/>
        <v>428</v>
      </c>
    </row>
    <row r="14316" spans="12:13">
      <c r="L14316">
        <v>11396</v>
      </c>
      <c r="M14316">
        <f t="shared" si="234"/>
        <v>396</v>
      </c>
    </row>
    <row r="14317" spans="12:13">
      <c r="L14317">
        <v>11432</v>
      </c>
      <c r="M14317">
        <f t="shared" si="234"/>
        <v>432</v>
      </c>
    </row>
    <row r="14318" spans="12:13">
      <c r="L14318">
        <v>11368</v>
      </c>
      <c r="M14318">
        <f t="shared" si="234"/>
        <v>368</v>
      </c>
    </row>
    <row r="14319" spans="12:13">
      <c r="L14319">
        <v>11460</v>
      </c>
      <c r="M14319">
        <f t="shared" si="234"/>
        <v>460</v>
      </c>
    </row>
    <row r="14320" spans="12:13">
      <c r="L14320">
        <v>11412</v>
      </c>
      <c r="M14320">
        <f t="shared" si="234"/>
        <v>412</v>
      </c>
    </row>
    <row r="14321" spans="12:13">
      <c r="L14321">
        <v>11452</v>
      </c>
      <c r="M14321">
        <f t="shared" si="234"/>
        <v>452</v>
      </c>
    </row>
    <row r="14322" spans="12:13">
      <c r="L14322">
        <v>11420</v>
      </c>
      <c r="M14322">
        <f t="shared" si="234"/>
        <v>420</v>
      </c>
    </row>
    <row r="14323" spans="12:13">
      <c r="L14323">
        <v>11444</v>
      </c>
      <c r="M14323">
        <f t="shared" si="234"/>
        <v>444</v>
      </c>
    </row>
    <row r="14324" spans="12:13">
      <c r="L14324">
        <v>11404</v>
      </c>
      <c r="M14324">
        <f t="shared" si="234"/>
        <v>404</v>
      </c>
    </row>
    <row r="14325" spans="12:13">
      <c r="L14325">
        <v>11420</v>
      </c>
      <c r="M14325">
        <f t="shared" si="234"/>
        <v>420</v>
      </c>
    </row>
    <row r="14326" spans="12:13">
      <c r="L14326">
        <v>11384</v>
      </c>
      <c r="M14326">
        <f t="shared" si="234"/>
        <v>384</v>
      </c>
    </row>
    <row r="14327" spans="12:13">
      <c r="L14327">
        <v>11456</v>
      </c>
      <c r="M14327">
        <f t="shared" si="234"/>
        <v>456</v>
      </c>
    </row>
    <row r="14328" spans="12:13">
      <c r="L14328">
        <v>11396</v>
      </c>
      <c r="M14328">
        <f t="shared" si="234"/>
        <v>396</v>
      </c>
    </row>
    <row r="14329" spans="12:13">
      <c r="L14329">
        <v>11444</v>
      </c>
      <c r="M14329">
        <f t="shared" si="234"/>
        <v>444</v>
      </c>
    </row>
    <row r="14330" spans="12:13">
      <c r="L14330">
        <v>11380</v>
      </c>
      <c r="M14330">
        <f t="shared" si="234"/>
        <v>380</v>
      </c>
    </row>
    <row r="14331" spans="12:13">
      <c r="L14331">
        <v>11464</v>
      </c>
      <c r="M14331">
        <f t="shared" ref="M14331:M14394" si="235">L14331-11000</f>
        <v>464</v>
      </c>
    </row>
    <row r="14332" spans="12:13">
      <c r="L14332">
        <v>11336</v>
      </c>
      <c r="M14332">
        <f t="shared" si="235"/>
        <v>336</v>
      </c>
    </row>
    <row r="14333" spans="12:13">
      <c r="L14333">
        <v>11436</v>
      </c>
      <c r="M14333">
        <f t="shared" si="235"/>
        <v>436</v>
      </c>
    </row>
    <row r="14334" spans="12:13">
      <c r="L14334">
        <v>11368</v>
      </c>
      <c r="M14334">
        <f t="shared" si="235"/>
        <v>368</v>
      </c>
    </row>
    <row r="14335" spans="12:13">
      <c r="L14335">
        <v>11436</v>
      </c>
      <c r="M14335">
        <f t="shared" si="235"/>
        <v>436</v>
      </c>
    </row>
    <row r="14336" spans="12:13">
      <c r="L14336">
        <v>11380</v>
      </c>
      <c r="M14336">
        <f t="shared" si="235"/>
        <v>380</v>
      </c>
    </row>
    <row r="14337" spans="12:13">
      <c r="L14337">
        <v>11428</v>
      </c>
      <c r="M14337">
        <f t="shared" si="235"/>
        <v>428</v>
      </c>
    </row>
    <row r="14338" spans="12:13">
      <c r="L14338">
        <v>11412</v>
      </c>
      <c r="M14338">
        <f t="shared" si="235"/>
        <v>412</v>
      </c>
    </row>
    <row r="14339" spans="12:13">
      <c r="L14339">
        <v>11452</v>
      </c>
      <c r="M14339">
        <f t="shared" si="235"/>
        <v>452</v>
      </c>
    </row>
    <row r="14340" spans="12:13">
      <c r="L14340">
        <v>11404</v>
      </c>
      <c r="M14340">
        <f t="shared" si="235"/>
        <v>404</v>
      </c>
    </row>
    <row r="14341" spans="12:13">
      <c r="L14341">
        <v>11460</v>
      </c>
      <c r="M14341">
        <f t="shared" si="235"/>
        <v>460</v>
      </c>
    </row>
    <row r="14342" spans="12:13">
      <c r="L14342">
        <v>11404</v>
      </c>
      <c r="M14342">
        <f t="shared" si="235"/>
        <v>404</v>
      </c>
    </row>
    <row r="14343" spans="12:13">
      <c r="L14343">
        <v>11436</v>
      </c>
      <c r="M14343">
        <f t="shared" si="235"/>
        <v>436</v>
      </c>
    </row>
    <row r="14344" spans="12:13">
      <c r="L14344">
        <v>11364</v>
      </c>
      <c r="M14344">
        <f t="shared" si="235"/>
        <v>364</v>
      </c>
    </row>
    <row r="14345" spans="12:13">
      <c r="L14345">
        <v>11448</v>
      </c>
      <c r="M14345">
        <f t="shared" si="235"/>
        <v>448</v>
      </c>
    </row>
    <row r="14346" spans="12:13">
      <c r="L14346">
        <v>11384</v>
      </c>
      <c r="M14346">
        <f t="shared" si="235"/>
        <v>384</v>
      </c>
    </row>
    <row r="14347" spans="12:13">
      <c r="L14347">
        <v>11448</v>
      </c>
      <c r="M14347">
        <f t="shared" si="235"/>
        <v>448</v>
      </c>
    </row>
    <row r="14348" spans="12:13">
      <c r="L14348">
        <v>11392</v>
      </c>
      <c r="M14348">
        <f t="shared" si="235"/>
        <v>392</v>
      </c>
    </row>
    <row r="14349" spans="12:13">
      <c r="L14349">
        <v>11400</v>
      </c>
      <c r="M14349">
        <f t="shared" si="235"/>
        <v>400</v>
      </c>
    </row>
    <row r="14350" spans="12:13">
      <c r="L14350">
        <v>11376</v>
      </c>
      <c r="M14350">
        <f t="shared" si="235"/>
        <v>376</v>
      </c>
    </row>
    <row r="14351" spans="12:13">
      <c r="L14351">
        <v>11448</v>
      </c>
      <c r="M14351">
        <f t="shared" si="235"/>
        <v>448</v>
      </c>
    </row>
    <row r="14352" spans="12:13">
      <c r="L14352">
        <v>11400</v>
      </c>
      <c r="M14352">
        <f t="shared" si="235"/>
        <v>400</v>
      </c>
    </row>
    <row r="14353" spans="12:13">
      <c r="L14353">
        <v>11452</v>
      </c>
      <c r="M14353">
        <f t="shared" si="235"/>
        <v>452</v>
      </c>
    </row>
    <row r="14354" spans="12:13">
      <c r="L14354">
        <v>11384</v>
      </c>
      <c r="M14354">
        <f t="shared" si="235"/>
        <v>384</v>
      </c>
    </row>
    <row r="14355" spans="12:13">
      <c r="L14355">
        <v>11468</v>
      </c>
      <c r="M14355">
        <f t="shared" si="235"/>
        <v>468</v>
      </c>
    </row>
    <row r="14356" spans="12:13">
      <c r="L14356">
        <v>11392</v>
      </c>
      <c r="M14356">
        <f t="shared" si="235"/>
        <v>392</v>
      </c>
    </row>
    <row r="14357" spans="12:13">
      <c r="L14357">
        <v>11396</v>
      </c>
      <c r="M14357">
        <f t="shared" si="235"/>
        <v>396</v>
      </c>
    </row>
    <row r="14358" spans="12:13">
      <c r="L14358">
        <v>11392</v>
      </c>
      <c r="M14358">
        <f t="shared" si="235"/>
        <v>392</v>
      </c>
    </row>
    <row r="14359" spans="12:13">
      <c r="L14359">
        <v>11456</v>
      </c>
      <c r="M14359">
        <f t="shared" si="235"/>
        <v>456</v>
      </c>
    </row>
    <row r="14360" spans="12:13">
      <c r="L14360">
        <v>11388</v>
      </c>
      <c r="M14360">
        <f t="shared" si="235"/>
        <v>388</v>
      </c>
    </row>
    <row r="14361" spans="12:13">
      <c r="L14361">
        <v>11452</v>
      </c>
      <c r="M14361">
        <f t="shared" si="235"/>
        <v>452</v>
      </c>
    </row>
    <row r="14362" spans="12:13">
      <c r="L14362">
        <v>11372</v>
      </c>
      <c r="M14362">
        <f t="shared" si="235"/>
        <v>372</v>
      </c>
    </row>
    <row r="14363" spans="12:13">
      <c r="L14363">
        <v>11416</v>
      </c>
      <c r="M14363">
        <f t="shared" si="235"/>
        <v>416</v>
      </c>
    </row>
    <row r="14364" spans="12:13">
      <c r="L14364">
        <v>11364</v>
      </c>
      <c r="M14364">
        <f t="shared" si="235"/>
        <v>364</v>
      </c>
    </row>
    <row r="14365" spans="12:13">
      <c r="L14365">
        <v>11464</v>
      </c>
      <c r="M14365">
        <f t="shared" si="235"/>
        <v>464</v>
      </c>
    </row>
    <row r="14366" spans="12:13">
      <c r="L14366">
        <v>11344</v>
      </c>
      <c r="M14366">
        <f t="shared" si="235"/>
        <v>344</v>
      </c>
    </row>
    <row r="14367" spans="12:13">
      <c r="L14367">
        <v>11444</v>
      </c>
      <c r="M14367">
        <f t="shared" si="235"/>
        <v>444</v>
      </c>
    </row>
    <row r="14368" spans="12:13">
      <c r="L14368">
        <v>11368</v>
      </c>
      <c r="M14368">
        <f t="shared" si="235"/>
        <v>368</v>
      </c>
    </row>
    <row r="14369" spans="12:13">
      <c r="L14369">
        <v>11444</v>
      </c>
      <c r="M14369">
        <f t="shared" si="235"/>
        <v>444</v>
      </c>
    </row>
    <row r="14370" spans="12:13">
      <c r="L14370">
        <v>11396</v>
      </c>
      <c r="M14370">
        <f t="shared" si="235"/>
        <v>396</v>
      </c>
    </row>
    <row r="14371" spans="12:13">
      <c r="L14371">
        <v>11444</v>
      </c>
      <c r="M14371">
        <f t="shared" si="235"/>
        <v>444</v>
      </c>
    </row>
    <row r="14372" spans="12:13">
      <c r="L14372">
        <v>11400</v>
      </c>
      <c r="M14372">
        <f t="shared" si="235"/>
        <v>400</v>
      </c>
    </row>
    <row r="14373" spans="12:13">
      <c r="L14373">
        <v>11432</v>
      </c>
      <c r="M14373">
        <f t="shared" si="235"/>
        <v>432</v>
      </c>
    </row>
    <row r="14374" spans="12:13">
      <c r="L14374">
        <v>11344</v>
      </c>
      <c r="M14374">
        <f t="shared" si="235"/>
        <v>344</v>
      </c>
    </row>
    <row r="14375" spans="12:13">
      <c r="L14375">
        <v>11428</v>
      </c>
      <c r="M14375">
        <f t="shared" si="235"/>
        <v>428</v>
      </c>
    </row>
    <row r="14376" spans="12:13">
      <c r="L14376">
        <v>11368</v>
      </c>
      <c r="M14376">
        <f t="shared" si="235"/>
        <v>368</v>
      </c>
    </row>
    <row r="14377" spans="12:13">
      <c r="L14377">
        <v>11428</v>
      </c>
      <c r="M14377">
        <f t="shared" si="235"/>
        <v>428</v>
      </c>
    </row>
    <row r="14378" spans="12:13">
      <c r="L14378">
        <v>11432</v>
      </c>
      <c r="M14378">
        <f t="shared" si="235"/>
        <v>432</v>
      </c>
    </row>
    <row r="14379" spans="12:13">
      <c r="L14379">
        <v>11404</v>
      </c>
      <c r="M14379">
        <f t="shared" si="235"/>
        <v>404</v>
      </c>
    </row>
    <row r="14380" spans="12:13">
      <c r="L14380">
        <v>11376</v>
      </c>
      <c r="M14380">
        <f t="shared" si="235"/>
        <v>376</v>
      </c>
    </row>
    <row r="14381" spans="12:13">
      <c r="L14381">
        <v>11424</v>
      </c>
      <c r="M14381">
        <f t="shared" si="235"/>
        <v>424</v>
      </c>
    </row>
    <row r="14382" spans="12:13">
      <c r="L14382">
        <v>11404</v>
      </c>
      <c r="M14382">
        <f t="shared" si="235"/>
        <v>404</v>
      </c>
    </row>
    <row r="14383" spans="12:13">
      <c r="L14383">
        <v>11424</v>
      </c>
      <c r="M14383">
        <f t="shared" si="235"/>
        <v>424</v>
      </c>
    </row>
    <row r="14384" spans="12:13">
      <c r="L14384">
        <v>11376</v>
      </c>
      <c r="M14384">
        <f t="shared" si="235"/>
        <v>376</v>
      </c>
    </row>
    <row r="14385" spans="12:13">
      <c r="L14385">
        <v>11420</v>
      </c>
      <c r="M14385">
        <f t="shared" si="235"/>
        <v>420</v>
      </c>
    </row>
    <row r="14386" spans="12:13">
      <c r="L14386">
        <v>11368</v>
      </c>
      <c r="M14386">
        <f t="shared" si="235"/>
        <v>368</v>
      </c>
    </row>
    <row r="14387" spans="12:13">
      <c r="L14387">
        <v>11440</v>
      </c>
      <c r="M14387">
        <f t="shared" si="235"/>
        <v>440</v>
      </c>
    </row>
    <row r="14388" spans="12:13">
      <c r="L14388">
        <v>11388</v>
      </c>
      <c r="M14388">
        <f t="shared" si="235"/>
        <v>388</v>
      </c>
    </row>
    <row r="14389" spans="12:13">
      <c r="L14389">
        <v>11432</v>
      </c>
      <c r="M14389">
        <f t="shared" si="235"/>
        <v>432</v>
      </c>
    </row>
    <row r="14390" spans="12:13">
      <c r="L14390">
        <v>11408</v>
      </c>
      <c r="M14390">
        <f t="shared" si="235"/>
        <v>408</v>
      </c>
    </row>
    <row r="14391" spans="12:13">
      <c r="L14391">
        <v>11476</v>
      </c>
      <c r="M14391">
        <f t="shared" si="235"/>
        <v>476</v>
      </c>
    </row>
    <row r="14392" spans="12:13">
      <c r="L14392">
        <v>11396</v>
      </c>
      <c r="M14392">
        <f t="shared" si="235"/>
        <v>396</v>
      </c>
    </row>
    <row r="14393" spans="12:13">
      <c r="L14393">
        <v>11420</v>
      </c>
      <c r="M14393">
        <f t="shared" si="235"/>
        <v>420</v>
      </c>
    </row>
    <row r="14394" spans="12:13">
      <c r="L14394">
        <v>11408</v>
      </c>
      <c r="M14394">
        <f t="shared" si="235"/>
        <v>408</v>
      </c>
    </row>
    <row r="14395" spans="12:13">
      <c r="L14395">
        <v>11428</v>
      </c>
      <c r="M14395">
        <f t="shared" ref="M14395:M14458" si="236">L14395-11000</f>
        <v>428</v>
      </c>
    </row>
    <row r="14396" spans="12:13">
      <c r="L14396">
        <v>11352</v>
      </c>
      <c r="M14396">
        <f t="shared" si="236"/>
        <v>352</v>
      </c>
    </row>
    <row r="14397" spans="12:13">
      <c r="L14397">
        <v>11444</v>
      </c>
      <c r="M14397">
        <f t="shared" si="236"/>
        <v>444</v>
      </c>
    </row>
    <row r="14398" spans="12:13">
      <c r="L14398">
        <v>11384</v>
      </c>
      <c r="M14398">
        <f t="shared" si="236"/>
        <v>384</v>
      </c>
    </row>
    <row r="14399" spans="12:13">
      <c r="L14399">
        <v>11432</v>
      </c>
      <c r="M14399">
        <f t="shared" si="236"/>
        <v>432</v>
      </c>
    </row>
    <row r="14400" spans="12:13">
      <c r="L14400">
        <v>11340</v>
      </c>
      <c r="M14400">
        <f t="shared" si="236"/>
        <v>340</v>
      </c>
    </row>
    <row r="14401" spans="12:13">
      <c r="L14401">
        <v>11436</v>
      </c>
      <c r="M14401">
        <f t="shared" si="236"/>
        <v>436</v>
      </c>
    </row>
    <row r="14402" spans="12:13">
      <c r="L14402">
        <v>11356</v>
      </c>
      <c r="M14402">
        <f t="shared" si="236"/>
        <v>356</v>
      </c>
    </row>
    <row r="14403" spans="12:13">
      <c r="L14403">
        <v>11452</v>
      </c>
      <c r="M14403">
        <f t="shared" si="236"/>
        <v>452</v>
      </c>
    </row>
    <row r="14404" spans="12:13">
      <c r="L14404">
        <v>11356</v>
      </c>
      <c r="M14404">
        <f t="shared" si="236"/>
        <v>356</v>
      </c>
    </row>
    <row r="14405" spans="12:13">
      <c r="L14405">
        <v>11448</v>
      </c>
      <c r="M14405">
        <f t="shared" si="236"/>
        <v>448</v>
      </c>
    </row>
    <row r="14406" spans="12:13">
      <c r="L14406">
        <v>11352</v>
      </c>
      <c r="M14406">
        <f t="shared" si="236"/>
        <v>352</v>
      </c>
    </row>
    <row r="14407" spans="12:13">
      <c r="L14407">
        <v>11436</v>
      </c>
      <c r="M14407">
        <f t="shared" si="236"/>
        <v>436</v>
      </c>
    </row>
    <row r="14408" spans="12:13">
      <c r="L14408">
        <v>11388</v>
      </c>
      <c r="M14408">
        <f t="shared" si="236"/>
        <v>388</v>
      </c>
    </row>
    <row r="14409" spans="12:13">
      <c r="L14409">
        <v>11432</v>
      </c>
      <c r="M14409">
        <f t="shared" si="236"/>
        <v>432</v>
      </c>
    </row>
    <row r="14410" spans="12:13">
      <c r="L14410">
        <v>11360</v>
      </c>
      <c r="M14410">
        <f t="shared" si="236"/>
        <v>360</v>
      </c>
    </row>
    <row r="14411" spans="12:13">
      <c r="L14411">
        <v>11436</v>
      </c>
      <c r="M14411">
        <f t="shared" si="236"/>
        <v>436</v>
      </c>
    </row>
    <row r="14412" spans="12:13">
      <c r="L14412">
        <v>11332</v>
      </c>
      <c r="M14412">
        <f t="shared" si="236"/>
        <v>332</v>
      </c>
    </row>
    <row r="14413" spans="12:13">
      <c r="L14413">
        <v>11436</v>
      </c>
      <c r="M14413">
        <f t="shared" si="236"/>
        <v>436</v>
      </c>
    </row>
    <row r="14414" spans="12:13">
      <c r="L14414">
        <v>11392</v>
      </c>
      <c r="M14414">
        <f t="shared" si="236"/>
        <v>392</v>
      </c>
    </row>
    <row r="14415" spans="12:13">
      <c r="L14415">
        <v>11432</v>
      </c>
      <c r="M14415">
        <f t="shared" si="236"/>
        <v>432</v>
      </c>
    </row>
    <row r="14416" spans="12:13">
      <c r="L14416">
        <v>11368</v>
      </c>
      <c r="M14416">
        <f t="shared" si="236"/>
        <v>368</v>
      </c>
    </row>
    <row r="14417" spans="12:13">
      <c r="L14417">
        <v>11448</v>
      </c>
      <c r="M14417">
        <f t="shared" si="236"/>
        <v>448</v>
      </c>
    </row>
    <row r="14418" spans="12:13">
      <c r="L14418">
        <v>11380</v>
      </c>
      <c r="M14418">
        <f t="shared" si="236"/>
        <v>380</v>
      </c>
    </row>
    <row r="14419" spans="12:13">
      <c r="L14419">
        <v>11428</v>
      </c>
      <c r="M14419">
        <f t="shared" si="236"/>
        <v>428</v>
      </c>
    </row>
    <row r="14420" spans="12:13">
      <c r="L14420">
        <v>11372</v>
      </c>
      <c r="M14420">
        <f t="shared" si="236"/>
        <v>372</v>
      </c>
    </row>
    <row r="14421" spans="12:13">
      <c r="L14421">
        <v>11432</v>
      </c>
      <c r="M14421">
        <f t="shared" si="236"/>
        <v>432</v>
      </c>
    </row>
    <row r="14422" spans="12:13">
      <c r="L14422">
        <v>11396</v>
      </c>
      <c r="M14422">
        <f t="shared" si="236"/>
        <v>396</v>
      </c>
    </row>
    <row r="14423" spans="12:13">
      <c r="L14423">
        <v>11452</v>
      </c>
      <c r="M14423">
        <f t="shared" si="236"/>
        <v>452</v>
      </c>
    </row>
    <row r="14424" spans="12:13">
      <c r="L14424">
        <v>11384</v>
      </c>
      <c r="M14424">
        <f t="shared" si="236"/>
        <v>384</v>
      </c>
    </row>
    <row r="14425" spans="12:13">
      <c r="L14425">
        <v>11424</v>
      </c>
      <c r="M14425">
        <f t="shared" si="236"/>
        <v>424</v>
      </c>
    </row>
    <row r="14426" spans="12:13">
      <c r="L14426">
        <v>11404</v>
      </c>
      <c r="M14426">
        <f t="shared" si="236"/>
        <v>404</v>
      </c>
    </row>
    <row r="14427" spans="12:13">
      <c r="L14427">
        <v>11440</v>
      </c>
      <c r="M14427">
        <f t="shared" si="236"/>
        <v>440</v>
      </c>
    </row>
    <row r="14428" spans="12:13">
      <c r="L14428">
        <v>11368</v>
      </c>
      <c r="M14428">
        <f t="shared" si="236"/>
        <v>368</v>
      </c>
    </row>
    <row r="14429" spans="12:13">
      <c r="L14429">
        <v>11428</v>
      </c>
      <c r="M14429">
        <f t="shared" si="236"/>
        <v>428</v>
      </c>
    </row>
    <row r="14430" spans="12:13">
      <c r="L14430">
        <v>11384</v>
      </c>
      <c r="M14430">
        <f t="shared" si="236"/>
        <v>384</v>
      </c>
    </row>
    <row r="14431" spans="12:13">
      <c r="L14431">
        <v>11448</v>
      </c>
      <c r="M14431">
        <f t="shared" si="236"/>
        <v>448</v>
      </c>
    </row>
    <row r="14432" spans="12:13">
      <c r="L14432">
        <v>11388</v>
      </c>
      <c r="M14432">
        <f t="shared" si="236"/>
        <v>388</v>
      </c>
    </row>
    <row r="14433" spans="12:13">
      <c r="L14433">
        <v>11416</v>
      </c>
      <c r="M14433">
        <f t="shared" si="236"/>
        <v>416</v>
      </c>
    </row>
    <row r="14434" spans="12:13">
      <c r="L14434">
        <v>11356</v>
      </c>
      <c r="M14434">
        <f t="shared" si="236"/>
        <v>356</v>
      </c>
    </row>
    <row r="14435" spans="12:13">
      <c r="L14435">
        <v>11444</v>
      </c>
      <c r="M14435">
        <f t="shared" si="236"/>
        <v>444</v>
      </c>
    </row>
    <row r="14436" spans="12:13">
      <c r="L14436">
        <v>11372</v>
      </c>
      <c r="M14436">
        <f t="shared" si="236"/>
        <v>372</v>
      </c>
    </row>
    <row r="14437" spans="12:13">
      <c r="L14437">
        <v>11428</v>
      </c>
      <c r="M14437">
        <f t="shared" si="236"/>
        <v>428</v>
      </c>
    </row>
    <row r="14438" spans="12:13">
      <c r="L14438">
        <v>11360</v>
      </c>
      <c r="M14438">
        <f t="shared" si="236"/>
        <v>360</v>
      </c>
    </row>
    <row r="14439" spans="12:13">
      <c r="L14439">
        <v>11432</v>
      </c>
      <c r="M14439">
        <f t="shared" si="236"/>
        <v>432</v>
      </c>
    </row>
    <row r="14440" spans="12:13">
      <c r="L14440">
        <v>11360</v>
      </c>
      <c r="M14440">
        <f t="shared" si="236"/>
        <v>360</v>
      </c>
    </row>
    <row r="14441" spans="12:13">
      <c r="L14441">
        <v>11408</v>
      </c>
      <c r="M14441">
        <f t="shared" si="236"/>
        <v>408</v>
      </c>
    </row>
    <row r="14442" spans="12:13">
      <c r="L14442">
        <v>11376</v>
      </c>
      <c r="M14442">
        <f t="shared" si="236"/>
        <v>376</v>
      </c>
    </row>
    <row r="14443" spans="12:13">
      <c r="L14443">
        <v>11408</v>
      </c>
      <c r="M14443">
        <f t="shared" si="236"/>
        <v>408</v>
      </c>
    </row>
    <row r="14444" spans="12:13">
      <c r="L14444">
        <v>11392</v>
      </c>
      <c r="M14444">
        <f t="shared" si="236"/>
        <v>392</v>
      </c>
    </row>
    <row r="14445" spans="12:13">
      <c r="L14445">
        <v>11444</v>
      </c>
      <c r="M14445">
        <f t="shared" si="236"/>
        <v>444</v>
      </c>
    </row>
    <row r="14446" spans="12:13">
      <c r="L14446">
        <v>11376</v>
      </c>
      <c r="M14446">
        <f t="shared" si="236"/>
        <v>376</v>
      </c>
    </row>
    <row r="14447" spans="12:13">
      <c r="L14447">
        <v>11424</v>
      </c>
      <c r="M14447">
        <f t="shared" si="236"/>
        <v>424</v>
      </c>
    </row>
    <row r="14448" spans="12:13">
      <c r="L14448">
        <v>11396</v>
      </c>
      <c r="M14448">
        <f t="shared" si="236"/>
        <v>396</v>
      </c>
    </row>
    <row r="14449" spans="12:13">
      <c r="L14449">
        <v>11436</v>
      </c>
      <c r="M14449">
        <f t="shared" si="236"/>
        <v>436</v>
      </c>
    </row>
    <row r="14450" spans="12:13">
      <c r="L14450">
        <v>11372</v>
      </c>
      <c r="M14450">
        <f t="shared" si="236"/>
        <v>372</v>
      </c>
    </row>
    <row r="14451" spans="12:13">
      <c r="L14451">
        <v>11448</v>
      </c>
      <c r="M14451">
        <f t="shared" si="236"/>
        <v>448</v>
      </c>
    </row>
    <row r="14452" spans="12:13">
      <c r="L14452">
        <v>11364</v>
      </c>
      <c r="M14452">
        <f t="shared" si="236"/>
        <v>364</v>
      </c>
    </row>
    <row r="14453" spans="12:13">
      <c r="L14453">
        <v>11444</v>
      </c>
      <c r="M14453">
        <f t="shared" si="236"/>
        <v>444</v>
      </c>
    </row>
    <row r="14454" spans="12:13">
      <c r="L14454">
        <v>11352</v>
      </c>
      <c r="M14454">
        <f t="shared" si="236"/>
        <v>352</v>
      </c>
    </row>
    <row r="14455" spans="12:13">
      <c r="L14455">
        <v>11408</v>
      </c>
      <c r="M14455">
        <f t="shared" si="236"/>
        <v>408</v>
      </c>
    </row>
    <row r="14456" spans="12:13">
      <c r="L14456">
        <v>11424</v>
      </c>
      <c r="M14456">
        <f t="shared" si="236"/>
        <v>424</v>
      </c>
    </row>
    <row r="14457" spans="12:13">
      <c r="L14457">
        <v>11428</v>
      </c>
      <c r="M14457">
        <f t="shared" si="236"/>
        <v>428</v>
      </c>
    </row>
    <row r="14458" spans="12:13">
      <c r="L14458">
        <v>11392</v>
      </c>
      <c r="M14458">
        <f t="shared" si="236"/>
        <v>392</v>
      </c>
    </row>
    <row r="14459" spans="12:13">
      <c r="L14459">
        <v>11424</v>
      </c>
      <c r="M14459">
        <f t="shared" ref="M14459:M14522" si="237">L14459-11000</f>
        <v>424</v>
      </c>
    </row>
    <row r="14460" spans="12:13">
      <c r="L14460">
        <v>11380</v>
      </c>
      <c r="M14460">
        <f t="shared" si="237"/>
        <v>380</v>
      </c>
    </row>
    <row r="14461" spans="12:13">
      <c r="L14461">
        <v>11440</v>
      </c>
      <c r="M14461">
        <f t="shared" si="237"/>
        <v>440</v>
      </c>
    </row>
    <row r="14462" spans="12:13">
      <c r="L14462">
        <v>11344</v>
      </c>
      <c r="M14462">
        <f t="shared" si="237"/>
        <v>344</v>
      </c>
    </row>
    <row r="14463" spans="12:13">
      <c r="L14463">
        <v>11436</v>
      </c>
      <c r="M14463">
        <f t="shared" si="237"/>
        <v>436</v>
      </c>
    </row>
    <row r="14464" spans="12:13">
      <c r="L14464">
        <v>11396</v>
      </c>
      <c r="M14464">
        <f t="shared" si="237"/>
        <v>396</v>
      </c>
    </row>
    <row r="14465" spans="12:13">
      <c r="L14465">
        <v>11432</v>
      </c>
      <c r="M14465">
        <f t="shared" si="237"/>
        <v>432</v>
      </c>
    </row>
    <row r="14466" spans="12:13">
      <c r="L14466">
        <v>11384</v>
      </c>
      <c r="M14466">
        <f t="shared" si="237"/>
        <v>384</v>
      </c>
    </row>
    <row r="14467" spans="12:13">
      <c r="L14467">
        <v>11456</v>
      </c>
      <c r="M14467">
        <f t="shared" si="237"/>
        <v>456</v>
      </c>
    </row>
    <row r="14468" spans="12:13">
      <c r="L14468">
        <v>11400</v>
      </c>
      <c r="M14468">
        <f t="shared" si="237"/>
        <v>400</v>
      </c>
    </row>
    <row r="14469" spans="12:13">
      <c r="L14469">
        <v>11424</v>
      </c>
      <c r="M14469">
        <f t="shared" si="237"/>
        <v>424</v>
      </c>
    </row>
    <row r="14470" spans="12:13">
      <c r="L14470">
        <v>11404</v>
      </c>
      <c r="M14470">
        <f t="shared" si="237"/>
        <v>404</v>
      </c>
    </row>
    <row r="14471" spans="12:13">
      <c r="L14471">
        <v>11408</v>
      </c>
      <c r="M14471">
        <f t="shared" si="237"/>
        <v>408</v>
      </c>
    </row>
    <row r="14472" spans="12:13">
      <c r="L14472">
        <v>11396</v>
      </c>
      <c r="M14472">
        <f t="shared" si="237"/>
        <v>396</v>
      </c>
    </row>
    <row r="14473" spans="12:13">
      <c r="L14473">
        <v>11432</v>
      </c>
      <c r="M14473">
        <f t="shared" si="237"/>
        <v>432</v>
      </c>
    </row>
    <row r="14474" spans="12:13">
      <c r="L14474">
        <v>11380</v>
      </c>
      <c r="M14474">
        <f t="shared" si="237"/>
        <v>380</v>
      </c>
    </row>
    <row r="14475" spans="12:13">
      <c r="L14475">
        <v>11420</v>
      </c>
      <c r="M14475">
        <f t="shared" si="237"/>
        <v>420</v>
      </c>
    </row>
    <row r="14476" spans="12:13">
      <c r="L14476">
        <v>11372</v>
      </c>
      <c r="M14476">
        <f t="shared" si="237"/>
        <v>372</v>
      </c>
    </row>
    <row r="14477" spans="12:13">
      <c r="L14477">
        <v>11452</v>
      </c>
      <c r="M14477">
        <f t="shared" si="237"/>
        <v>452</v>
      </c>
    </row>
    <row r="14478" spans="12:13">
      <c r="L14478">
        <v>11364</v>
      </c>
      <c r="M14478">
        <f t="shared" si="237"/>
        <v>364</v>
      </c>
    </row>
    <row r="14479" spans="12:13">
      <c r="L14479">
        <v>11424</v>
      </c>
      <c r="M14479">
        <f t="shared" si="237"/>
        <v>424</v>
      </c>
    </row>
    <row r="14480" spans="12:13">
      <c r="L14480">
        <v>11392</v>
      </c>
      <c r="M14480">
        <f t="shared" si="237"/>
        <v>392</v>
      </c>
    </row>
    <row r="14481" spans="12:13">
      <c r="L14481">
        <v>11424</v>
      </c>
      <c r="M14481">
        <f t="shared" si="237"/>
        <v>424</v>
      </c>
    </row>
    <row r="14482" spans="12:13">
      <c r="L14482">
        <v>11368</v>
      </c>
      <c r="M14482">
        <f t="shared" si="237"/>
        <v>368</v>
      </c>
    </row>
    <row r="14483" spans="12:13">
      <c r="L14483">
        <v>11468</v>
      </c>
      <c r="M14483">
        <f t="shared" si="237"/>
        <v>468</v>
      </c>
    </row>
    <row r="14484" spans="12:13">
      <c r="L14484">
        <v>11368</v>
      </c>
      <c r="M14484">
        <f t="shared" si="237"/>
        <v>368</v>
      </c>
    </row>
    <row r="14485" spans="12:13">
      <c r="L14485">
        <v>11432</v>
      </c>
      <c r="M14485">
        <f t="shared" si="237"/>
        <v>432</v>
      </c>
    </row>
    <row r="14486" spans="12:13">
      <c r="L14486">
        <v>11360</v>
      </c>
      <c r="M14486">
        <f t="shared" si="237"/>
        <v>360</v>
      </c>
    </row>
    <row r="14487" spans="12:13">
      <c r="L14487">
        <v>11464</v>
      </c>
      <c r="M14487">
        <f t="shared" si="237"/>
        <v>464</v>
      </c>
    </row>
    <row r="14488" spans="12:13">
      <c r="L14488">
        <v>11392</v>
      </c>
      <c r="M14488">
        <f t="shared" si="237"/>
        <v>392</v>
      </c>
    </row>
    <row r="14489" spans="12:13">
      <c r="L14489">
        <v>11444</v>
      </c>
      <c r="M14489">
        <f t="shared" si="237"/>
        <v>444</v>
      </c>
    </row>
    <row r="14490" spans="12:13">
      <c r="L14490">
        <v>11388</v>
      </c>
      <c r="M14490">
        <f t="shared" si="237"/>
        <v>388</v>
      </c>
    </row>
    <row r="14491" spans="12:13">
      <c r="L14491">
        <v>11416</v>
      </c>
      <c r="M14491">
        <f t="shared" si="237"/>
        <v>416</v>
      </c>
    </row>
    <row r="14492" spans="12:13">
      <c r="L14492">
        <v>11396</v>
      </c>
      <c r="M14492">
        <f t="shared" si="237"/>
        <v>396</v>
      </c>
    </row>
    <row r="14493" spans="12:13">
      <c r="L14493">
        <v>11440</v>
      </c>
      <c r="M14493">
        <f t="shared" si="237"/>
        <v>440</v>
      </c>
    </row>
    <row r="14494" spans="12:13">
      <c r="L14494">
        <v>11380</v>
      </c>
      <c r="M14494">
        <f t="shared" si="237"/>
        <v>380</v>
      </c>
    </row>
    <row r="14495" spans="12:13">
      <c r="L14495">
        <v>11440</v>
      </c>
      <c r="M14495">
        <f t="shared" si="237"/>
        <v>440</v>
      </c>
    </row>
    <row r="14496" spans="12:13">
      <c r="L14496">
        <v>11380</v>
      </c>
      <c r="M14496">
        <f t="shared" si="237"/>
        <v>380</v>
      </c>
    </row>
    <row r="14497" spans="12:13">
      <c r="L14497">
        <v>11448</v>
      </c>
      <c r="M14497">
        <f t="shared" si="237"/>
        <v>448</v>
      </c>
    </row>
    <row r="14498" spans="12:13">
      <c r="L14498">
        <v>11388</v>
      </c>
      <c r="M14498">
        <f t="shared" si="237"/>
        <v>388</v>
      </c>
    </row>
    <row r="14499" spans="12:13">
      <c r="L14499">
        <v>11488</v>
      </c>
      <c r="M14499">
        <f t="shared" si="237"/>
        <v>488</v>
      </c>
    </row>
    <row r="14500" spans="12:13">
      <c r="L14500">
        <v>11376</v>
      </c>
      <c r="M14500">
        <f t="shared" si="237"/>
        <v>376</v>
      </c>
    </row>
    <row r="14501" spans="12:13">
      <c r="L14501">
        <v>11400</v>
      </c>
      <c r="M14501">
        <f t="shared" si="237"/>
        <v>400</v>
      </c>
    </row>
    <row r="14502" spans="12:13">
      <c r="L14502">
        <v>11376</v>
      </c>
      <c r="M14502">
        <f t="shared" si="237"/>
        <v>376</v>
      </c>
    </row>
    <row r="14503" spans="12:13">
      <c r="L14503">
        <v>11432</v>
      </c>
      <c r="M14503">
        <f t="shared" si="237"/>
        <v>432</v>
      </c>
    </row>
    <row r="14504" spans="12:13">
      <c r="L14504">
        <v>11404</v>
      </c>
      <c r="M14504">
        <f t="shared" si="237"/>
        <v>404</v>
      </c>
    </row>
    <row r="14505" spans="12:13">
      <c r="L14505">
        <v>11432</v>
      </c>
      <c r="M14505">
        <f t="shared" si="237"/>
        <v>432</v>
      </c>
    </row>
    <row r="14506" spans="12:13">
      <c r="L14506">
        <v>11384</v>
      </c>
      <c r="M14506">
        <f t="shared" si="237"/>
        <v>384</v>
      </c>
    </row>
    <row r="14507" spans="12:13">
      <c r="L14507">
        <v>11448</v>
      </c>
      <c r="M14507">
        <f t="shared" si="237"/>
        <v>448</v>
      </c>
    </row>
    <row r="14508" spans="12:13">
      <c r="L14508">
        <v>11372</v>
      </c>
      <c r="M14508">
        <f t="shared" si="237"/>
        <v>372</v>
      </c>
    </row>
    <row r="14509" spans="12:13">
      <c r="L14509">
        <v>11472</v>
      </c>
      <c r="M14509">
        <f t="shared" si="237"/>
        <v>472</v>
      </c>
    </row>
    <row r="14510" spans="12:13">
      <c r="L14510">
        <v>11368</v>
      </c>
      <c r="M14510">
        <f t="shared" si="237"/>
        <v>368</v>
      </c>
    </row>
    <row r="14511" spans="12:13">
      <c r="L14511">
        <v>11432</v>
      </c>
      <c r="M14511">
        <f t="shared" si="237"/>
        <v>432</v>
      </c>
    </row>
    <row r="14512" spans="12:13">
      <c r="L14512">
        <v>11388</v>
      </c>
      <c r="M14512">
        <f t="shared" si="237"/>
        <v>388</v>
      </c>
    </row>
    <row r="14513" spans="12:13">
      <c r="L14513">
        <v>11436</v>
      </c>
      <c r="M14513">
        <f t="shared" si="237"/>
        <v>436</v>
      </c>
    </row>
    <row r="14514" spans="12:13">
      <c r="L14514">
        <v>11348</v>
      </c>
      <c r="M14514">
        <f t="shared" si="237"/>
        <v>348</v>
      </c>
    </row>
    <row r="14515" spans="12:13">
      <c r="L14515">
        <v>11420</v>
      </c>
      <c r="M14515">
        <f t="shared" si="237"/>
        <v>420</v>
      </c>
    </row>
    <row r="14516" spans="12:13">
      <c r="L14516">
        <v>11384</v>
      </c>
      <c r="M14516">
        <f t="shared" si="237"/>
        <v>384</v>
      </c>
    </row>
    <row r="14517" spans="12:13">
      <c r="L14517">
        <v>11424</v>
      </c>
      <c r="M14517">
        <f t="shared" si="237"/>
        <v>424</v>
      </c>
    </row>
    <row r="14518" spans="12:13">
      <c r="L14518">
        <v>11364</v>
      </c>
      <c r="M14518">
        <f t="shared" si="237"/>
        <v>364</v>
      </c>
    </row>
    <row r="14519" spans="12:13">
      <c r="L14519">
        <v>11432</v>
      </c>
      <c r="M14519">
        <f t="shared" si="237"/>
        <v>432</v>
      </c>
    </row>
    <row r="14520" spans="12:13">
      <c r="L14520">
        <v>11372</v>
      </c>
      <c r="M14520">
        <f t="shared" si="237"/>
        <v>372</v>
      </c>
    </row>
    <row r="14521" spans="12:13">
      <c r="L14521">
        <v>11452</v>
      </c>
      <c r="M14521">
        <f t="shared" si="237"/>
        <v>452</v>
      </c>
    </row>
    <row r="14522" spans="12:13">
      <c r="L14522">
        <v>11388</v>
      </c>
      <c r="M14522">
        <f t="shared" si="237"/>
        <v>388</v>
      </c>
    </row>
    <row r="14523" spans="12:13">
      <c r="L14523">
        <v>11400</v>
      </c>
      <c r="M14523">
        <f t="shared" ref="M14523:M14586" si="238">L14523-11000</f>
        <v>400</v>
      </c>
    </row>
    <row r="14524" spans="12:13">
      <c r="L14524">
        <v>11376</v>
      </c>
      <c r="M14524">
        <f t="shared" si="238"/>
        <v>376</v>
      </c>
    </row>
    <row r="14525" spans="12:13">
      <c r="L14525">
        <v>11432</v>
      </c>
      <c r="M14525">
        <f t="shared" si="238"/>
        <v>432</v>
      </c>
    </row>
    <row r="14526" spans="12:13">
      <c r="L14526">
        <v>11344</v>
      </c>
      <c r="M14526">
        <f t="shared" si="238"/>
        <v>344</v>
      </c>
    </row>
    <row r="14527" spans="12:13">
      <c r="L14527">
        <v>11460</v>
      </c>
      <c r="M14527">
        <f t="shared" si="238"/>
        <v>460</v>
      </c>
    </row>
    <row r="14528" spans="12:13">
      <c r="L14528">
        <v>11388</v>
      </c>
      <c r="M14528">
        <f t="shared" si="238"/>
        <v>388</v>
      </c>
    </row>
    <row r="14529" spans="12:13">
      <c r="L14529">
        <v>11388</v>
      </c>
      <c r="M14529">
        <f t="shared" si="238"/>
        <v>388</v>
      </c>
    </row>
    <row r="14530" spans="12:13">
      <c r="L14530">
        <v>11384</v>
      </c>
      <c r="M14530">
        <f t="shared" si="238"/>
        <v>384</v>
      </c>
    </row>
    <row r="14531" spans="12:13">
      <c r="L14531">
        <v>11456</v>
      </c>
      <c r="M14531">
        <f t="shared" si="238"/>
        <v>456</v>
      </c>
    </row>
    <row r="14532" spans="12:13">
      <c r="L14532">
        <v>11384</v>
      </c>
      <c r="M14532">
        <f t="shared" si="238"/>
        <v>384</v>
      </c>
    </row>
    <row r="14533" spans="12:13">
      <c r="L14533">
        <v>11424</v>
      </c>
      <c r="M14533">
        <f t="shared" si="238"/>
        <v>424</v>
      </c>
    </row>
    <row r="14534" spans="12:13">
      <c r="L14534">
        <v>11372</v>
      </c>
      <c r="M14534">
        <f t="shared" si="238"/>
        <v>372</v>
      </c>
    </row>
    <row r="14535" spans="12:13">
      <c r="L14535">
        <v>11436</v>
      </c>
      <c r="M14535">
        <f t="shared" si="238"/>
        <v>436</v>
      </c>
    </row>
    <row r="14536" spans="12:13">
      <c r="L14536">
        <v>11352</v>
      </c>
      <c r="M14536">
        <f t="shared" si="238"/>
        <v>352</v>
      </c>
    </row>
    <row r="14537" spans="12:13">
      <c r="L14537">
        <v>11392</v>
      </c>
      <c r="M14537">
        <f t="shared" si="238"/>
        <v>392</v>
      </c>
    </row>
    <row r="14538" spans="12:13">
      <c r="L14538">
        <v>11368</v>
      </c>
      <c r="M14538">
        <f t="shared" si="238"/>
        <v>368</v>
      </c>
    </row>
    <row r="14539" spans="12:13">
      <c r="L14539">
        <v>11440</v>
      </c>
      <c r="M14539">
        <f t="shared" si="238"/>
        <v>440</v>
      </c>
    </row>
    <row r="14540" spans="12:13">
      <c r="L14540">
        <v>11344</v>
      </c>
      <c r="M14540">
        <f t="shared" si="238"/>
        <v>344</v>
      </c>
    </row>
    <row r="14541" spans="12:13">
      <c r="L14541">
        <v>11420</v>
      </c>
      <c r="M14541">
        <f t="shared" si="238"/>
        <v>420</v>
      </c>
    </row>
    <row r="14542" spans="12:13">
      <c r="L14542">
        <v>11384</v>
      </c>
      <c r="M14542">
        <f t="shared" si="238"/>
        <v>384</v>
      </c>
    </row>
    <row r="14543" spans="12:13">
      <c r="L14543">
        <v>11424</v>
      </c>
      <c r="M14543">
        <f t="shared" si="238"/>
        <v>424</v>
      </c>
    </row>
    <row r="14544" spans="12:13">
      <c r="L14544">
        <v>11372</v>
      </c>
      <c r="M14544">
        <f t="shared" si="238"/>
        <v>372</v>
      </c>
    </row>
    <row r="14545" spans="12:13">
      <c r="L14545">
        <v>11444</v>
      </c>
      <c r="M14545">
        <f t="shared" si="238"/>
        <v>444</v>
      </c>
    </row>
    <row r="14546" spans="12:13">
      <c r="L14546">
        <v>11372</v>
      </c>
      <c r="M14546">
        <f t="shared" si="238"/>
        <v>372</v>
      </c>
    </row>
    <row r="14547" spans="12:13">
      <c r="L14547">
        <v>11448</v>
      </c>
      <c r="M14547">
        <f t="shared" si="238"/>
        <v>448</v>
      </c>
    </row>
    <row r="14548" spans="12:13">
      <c r="L14548">
        <v>11384</v>
      </c>
      <c r="M14548">
        <f t="shared" si="238"/>
        <v>384</v>
      </c>
    </row>
    <row r="14549" spans="12:13">
      <c r="L14549">
        <v>11436</v>
      </c>
      <c r="M14549">
        <f t="shared" si="238"/>
        <v>436</v>
      </c>
    </row>
    <row r="14550" spans="12:13">
      <c r="L14550">
        <v>11348</v>
      </c>
      <c r="M14550">
        <f t="shared" si="238"/>
        <v>348</v>
      </c>
    </row>
    <row r="14551" spans="12:13">
      <c r="L14551">
        <v>11448</v>
      </c>
      <c r="M14551">
        <f t="shared" si="238"/>
        <v>448</v>
      </c>
    </row>
    <row r="14552" spans="12:13">
      <c r="L14552">
        <v>11352</v>
      </c>
      <c r="M14552">
        <f t="shared" si="238"/>
        <v>352</v>
      </c>
    </row>
    <row r="14553" spans="12:13">
      <c r="L14553">
        <v>11420</v>
      </c>
      <c r="M14553">
        <f t="shared" si="238"/>
        <v>420</v>
      </c>
    </row>
    <row r="14554" spans="12:13">
      <c r="L14554">
        <v>11392</v>
      </c>
      <c r="M14554">
        <f t="shared" si="238"/>
        <v>392</v>
      </c>
    </row>
    <row r="14555" spans="12:13">
      <c r="L14555">
        <v>11420</v>
      </c>
      <c r="M14555">
        <f t="shared" si="238"/>
        <v>420</v>
      </c>
    </row>
    <row r="14556" spans="12:13">
      <c r="L14556">
        <v>11388</v>
      </c>
      <c r="M14556">
        <f t="shared" si="238"/>
        <v>388</v>
      </c>
    </row>
    <row r="14557" spans="12:13">
      <c r="L14557">
        <v>11432</v>
      </c>
      <c r="M14557">
        <f t="shared" si="238"/>
        <v>432</v>
      </c>
    </row>
    <row r="14558" spans="12:13">
      <c r="L14558">
        <v>11376</v>
      </c>
      <c r="M14558">
        <f t="shared" si="238"/>
        <v>376</v>
      </c>
    </row>
    <row r="14559" spans="12:13">
      <c r="L14559">
        <v>11412</v>
      </c>
      <c r="M14559">
        <f t="shared" si="238"/>
        <v>412</v>
      </c>
    </row>
    <row r="14560" spans="12:13">
      <c r="L14560">
        <v>11376</v>
      </c>
      <c r="M14560">
        <f t="shared" si="238"/>
        <v>376</v>
      </c>
    </row>
    <row r="14561" spans="12:13">
      <c r="L14561">
        <v>11480</v>
      </c>
      <c r="M14561">
        <f t="shared" si="238"/>
        <v>480</v>
      </c>
    </row>
    <row r="14562" spans="12:13">
      <c r="L14562">
        <v>11408</v>
      </c>
      <c r="M14562">
        <f t="shared" si="238"/>
        <v>408</v>
      </c>
    </row>
    <row r="14563" spans="12:13">
      <c r="L14563">
        <v>11424</v>
      </c>
      <c r="M14563">
        <f t="shared" si="238"/>
        <v>424</v>
      </c>
    </row>
    <row r="14564" spans="12:13">
      <c r="L14564">
        <v>11384</v>
      </c>
      <c r="M14564">
        <f t="shared" si="238"/>
        <v>384</v>
      </c>
    </row>
    <row r="14565" spans="12:13">
      <c r="L14565">
        <v>11420</v>
      </c>
      <c r="M14565">
        <f t="shared" si="238"/>
        <v>420</v>
      </c>
    </row>
    <row r="14566" spans="12:13">
      <c r="L14566">
        <v>11352</v>
      </c>
      <c r="M14566">
        <f t="shared" si="238"/>
        <v>352</v>
      </c>
    </row>
    <row r="14567" spans="12:13">
      <c r="L14567">
        <v>11424</v>
      </c>
      <c r="M14567">
        <f t="shared" si="238"/>
        <v>424</v>
      </c>
    </row>
    <row r="14568" spans="12:13">
      <c r="L14568">
        <v>11364</v>
      </c>
      <c r="M14568">
        <f t="shared" si="238"/>
        <v>364</v>
      </c>
    </row>
    <row r="14569" spans="12:13">
      <c r="L14569">
        <v>11436</v>
      </c>
      <c r="M14569">
        <f t="shared" si="238"/>
        <v>436</v>
      </c>
    </row>
    <row r="14570" spans="12:13">
      <c r="L14570">
        <v>11364</v>
      </c>
      <c r="M14570">
        <f t="shared" si="238"/>
        <v>364</v>
      </c>
    </row>
    <row r="14571" spans="12:13">
      <c r="L14571">
        <v>11412</v>
      </c>
      <c r="M14571">
        <f t="shared" si="238"/>
        <v>412</v>
      </c>
    </row>
    <row r="14572" spans="12:13">
      <c r="L14572">
        <v>11384</v>
      </c>
      <c r="M14572">
        <f t="shared" si="238"/>
        <v>384</v>
      </c>
    </row>
    <row r="14573" spans="12:13">
      <c r="L14573">
        <v>11420</v>
      </c>
      <c r="M14573">
        <f t="shared" si="238"/>
        <v>420</v>
      </c>
    </row>
    <row r="14574" spans="12:13">
      <c r="L14574">
        <v>11364</v>
      </c>
      <c r="M14574">
        <f t="shared" si="238"/>
        <v>364</v>
      </c>
    </row>
    <row r="14575" spans="12:13">
      <c r="L14575" t="s">
        <v>790</v>
      </c>
      <c r="M14575" t="e">
        <f t="shared" si="238"/>
        <v>#VALUE!</v>
      </c>
    </row>
    <row r="14576" spans="12:13">
      <c r="M14576">
        <f t="shared" si="238"/>
        <v>-11000</v>
      </c>
    </row>
    <row r="14577" spans="12:13">
      <c r="L14577">
        <v>11452</v>
      </c>
      <c r="M14577">
        <f t="shared" si="238"/>
        <v>452</v>
      </c>
    </row>
    <row r="14578" spans="12:13">
      <c r="L14578">
        <v>11384</v>
      </c>
      <c r="M14578">
        <f t="shared" si="238"/>
        <v>384</v>
      </c>
    </row>
    <row r="14579" spans="12:13">
      <c r="L14579">
        <v>11488</v>
      </c>
      <c r="M14579">
        <f t="shared" si="238"/>
        <v>488</v>
      </c>
    </row>
    <row r="14580" spans="12:13">
      <c r="L14580">
        <v>11348</v>
      </c>
      <c r="M14580">
        <f t="shared" si="238"/>
        <v>348</v>
      </c>
    </row>
    <row r="14581" spans="12:13">
      <c r="L14581">
        <v>11424</v>
      </c>
      <c r="M14581">
        <f t="shared" si="238"/>
        <v>424</v>
      </c>
    </row>
    <row r="14582" spans="12:13">
      <c r="L14582">
        <v>11380</v>
      </c>
      <c r="M14582">
        <f t="shared" si="238"/>
        <v>380</v>
      </c>
    </row>
    <row r="14583" spans="12:13">
      <c r="L14583">
        <v>11432</v>
      </c>
      <c r="M14583">
        <f t="shared" si="238"/>
        <v>432</v>
      </c>
    </row>
    <row r="14584" spans="12:13">
      <c r="L14584">
        <v>11388</v>
      </c>
      <c r="M14584">
        <f t="shared" si="238"/>
        <v>388</v>
      </c>
    </row>
    <row r="14585" spans="12:13">
      <c r="L14585">
        <v>11440</v>
      </c>
      <c r="M14585">
        <f t="shared" si="238"/>
        <v>440</v>
      </c>
    </row>
    <row r="14586" spans="12:13">
      <c r="L14586">
        <v>11356</v>
      </c>
      <c r="M14586">
        <f t="shared" si="238"/>
        <v>356</v>
      </c>
    </row>
    <row r="14587" spans="12:13">
      <c r="L14587">
        <v>11464</v>
      </c>
      <c r="M14587">
        <f t="shared" ref="M14587:M14650" si="239">L14587-11000</f>
        <v>464</v>
      </c>
    </row>
    <row r="14588" spans="12:13">
      <c r="L14588">
        <v>11376</v>
      </c>
      <c r="M14588">
        <f t="shared" si="239"/>
        <v>376</v>
      </c>
    </row>
    <row r="14589" spans="12:13">
      <c r="L14589">
        <v>11452</v>
      </c>
      <c r="M14589">
        <f t="shared" si="239"/>
        <v>452</v>
      </c>
    </row>
    <row r="14590" spans="12:13">
      <c r="L14590">
        <v>11352</v>
      </c>
      <c r="M14590">
        <f t="shared" si="239"/>
        <v>352</v>
      </c>
    </row>
    <row r="14591" spans="12:13">
      <c r="L14591">
        <v>11412</v>
      </c>
      <c r="M14591">
        <f t="shared" si="239"/>
        <v>412</v>
      </c>
    </row>
    <row r="14592" spans="12:13">
      <c r="L14592">
        <v>11344</v>
      </c>
      <c r="M14592">
        <f t="shared" si="239"/>
        <v>344</v>
      </c>
    </row>
    <row r="14593" spans="12:13">
      <c r="L14593">
        <v>11452</v>
      </c>
      <c r="M14593">
        <f t="shared" si="239"/>
        <v>452</v>
      </c>
    </row>
    <row r="14594" spans="12:13">
      <c r="L14594">
        <v>11380</v>
      </c>
      <c r="M14594">
        <f t="shared" si="239"/>
        <v>380</v>
      </c>
    </row>
    <row r="14595" spans="12:13">
      <c r="L14595">
        <v>11444</v>
      </c>
      <c r="M14595">
        <f t="shared" si="239"/>
        <v>444</v>
      </c>
    </row>
    <row r="14596" spans="12:13">
      <c r="L14596">
        <v>11360</v>
      </c>
      <c r="M14596">
        <f t="shared" si="239"/>
        <v>360</v>
      </c>
    </row>
    <row r="14597" spans="12:13">
      <c r="L14597">
        <v>11408</v>
      </c>
      <c r="M14597">
        <f t="shared" si="239"/>
        <v>408</v>
      </c>
    </row>
    <row r="14598" spans="12:13">
      <c r="L14598">
        <v>11404</v>
      </c>
      <c r="M14598">
        <f t="shared" si="239"/>
        <v>404</v>
      </c>
    </row>
    <row r="14599" spans="12:13">
      <c r="L14599">
        <v>11464</v>
      </c>
      <c r="M14599">
        <f t="shared" si="239"/>
        <v>464</v>
      </c>
    </row>
    <row r="14600" spans="12:13">
      <c r="L14600">
        <v>11376</v>
      </c>
      <c r="M14600">
        <f t="shared" si="239"/>
        <v>376</v>
      </c>
    </row>
    <row r="14601" spans="12:13">
      <c r="L14601">
        <v>11448</v>
      </c>
      <c r="M14601">
        <f t="shared" si="239"/>
        <v>448</v>
      </c>
    </row>
    <row r="14602" spans="12:13">
      <c r="L14602">
        <v>11372</v>
      </c>
      <c r="M14602">
        <f t="shared" si="239"/>
        <v>372</v>
      </c>
    </row>
    <row r="14603" spans="12:13">
      <c r="L14603">
        <v>11420</v>
      </c>
      <c r="M14603">
        <f t="shared" si="239"/>
        <v>420</v>
      </c>
    </row>
    <row r="14604" spans="12:13">
      <c r="L14604">
        <v>11368</v>
      </c>
      <c r="M14604">
        <f t="shared" si="239"/>
        <v>368</v>
      </c>
    </row>
    <row r="14605" spans="12:13">
      <c r="L14605">
        <v>11412</v>
      </c>
      <c r="M14605">
        <f t="shared" si="239"/>
        <v>412</v>
      </c>
    </row>
    <row r="14606" spans="12:13">
      <c r="L14606">
        <v>11396</v>
      </c>
      <c r="M14606">
        <f t="shared" si="239"/>
        <v>396</v>
      </c>
    </row>
    <row r="14607" spans="12:13">
      <c r="L14607">
        <v>11420</v>
      </c>
      <c r="M14607">
        <f t="shared" si="239"/>
        <v>420</v>
      </c>
    </row>
    <row r="14608" spans="12:13">
      <c r="L14608">
        <v>11380</v>
      </c>
      <c r="M14608">
        <f t="shared" si="239"/>
        <v>380</v>
      </c>
    </row>
    <row r="14609" spans="12:13">
      <c r="L14609">
        <v>11428</v>
      </c>
      <c r="M14609">
        <f t="shared" si="239"/>
        <v>428</v>
      </c>
    </row>
    <row r="14610" spans="12:13">
      <c r="L14610">
        <v>11360</v>
      </c>
      <c r="M14610">
        <f t="shared" si="239"/>
        <v>360</v>
      </c>
    </row>
    <row r="14611" spans="12:13">
      <c r="L14611">
        <v>11428</v>
      </c>
      <c r="M14611">
        <f t="shared" si="239"/>
        <v>428</v>
      </c>
    </row>
    <row r="14612" spans="12:13">
      <c r="L14612">
        <v>11356</v>
      </c>
      <c r="M14612">
        <f t="shared" si="239"/>
        <v>356</v>
      </c>
    </row>
    <row r="14613" spans="12:13">
      <c r="L14613">
        <v>11436</v>
      </c>
      <c r="M14613">
        <f t="shared" si="239"/>
        <v>436</v>
      </c>
    </row>
    <row r="14614" spans="12:13">
      <c r="L14614">
        <v>11384</v>
      </c>
      <c r="M14614">
        <f t="shared" si="239"/>
        <v>384</v>
      </c>
    </row>
    <row r="14615" spans="12:13">
      <c r="L14615">
        <v>11452</v>
      </c>
      <c r="M14615">
        <f t="shared" si="239"/>
        <v>452</v>
      </c>
    </row>
    <row r="14616" spans="12:13">
      <c r="L14616">
        <v>11404</v>
      </c>
      <c r="M14616">
        <f t="shared" si="239"/>
        <v>404</v>
      </c>
    </row>
    <row r="14617" spans="12:13">
      <c r="L14617">
        <v>11404</v>
      </c>
      <c r="M14617">
        <f t="shared" si="239"/>
        <v>404</v>
      </c>
    </row>
    <row r="14618" spans="12:13">
      <c r="L14618">
        <v>11380</v>
      </c>
      <c r="M14618">
        <f t="shared" si="239"/>
        <v>380</v>
      </c>
    </row>
    <row r="14619" spans="12:13">
      <c r="L14619">
        <v>11420</v>
      </c>
      <c r="M14619">
        <f t="shared" si="239"/>
        <v>420</v>
      </c>
    </row>
    <row r="14620" spans="12:13">
      <c r="L14620">
        <v>11360</v>
      </c>
      <c r="M14620">
        <f t="shared" si="239"/>
        <v>360</v>
      </c>
    </row>
    <row r="14621" spans="12:13">
      <c r="L14621">
        <v>11424</v>
      </c>
      <c r="M14621">
        <f t="shared" si="239"/>
        <v>424</v>
      </c>
    </row>
    <row r="14622" spans="12:13">
      <c r="L14622">
        <v>11392</v>
      </c>
      <c r="M14622">
        <f t="shared" si="239"/>
        <v>392</v>
      </c>
    </row>
    <row r="14623" spans="12:13">
      <c r="L14623">
        <v>11440</v>
      </c>
      <c r="M14623">
        <f t="shared" si="239"/>
        <v>440</v>
      </c>
    </row>
    <row r="14624" spans="12:13">
      <c r="L14624">
        <v>11360</v>
      </c>
      <c r="M14624">
        <f t="shared" si="239"/>
        <v>360</v>
      </c>
    </row>
    <row r="14625" spans="12:13">
      <c r="L14625">
        <v>11428</v>
      </c>
      <c r="M14625">
        <f t="shared" si="239"/>
        <v>428</v>
      </c>
    </row>
    <row r="14626" spans="12:13">
      <c r="L14626">
        <v>11392</v>
      </c>
      <c r="M14626">
        <f t="shared" si="239"/>
        <v>392</v>
      </c>
    </row>
    <row r="14627" spans="12:13">
      <c r="L14627">
        <v>11444</v>
      </c>
      <c r="M14627">
        <f t="shared" si="239"/>
        <v>444</v>
      </c>
    </row>
    <row r="14628" spans="12:13">
      <c r="L14628">
        <v>11380</v>
      </c>
      <c r="M14628">
        <f t="shared" si="239"/>
        <v>380</v>
      </c>
    </row>
    <row r="14629" spans="12:13">
      <c r="L14629">
        <v>11400</v>
      </c>
      <c r="M14629">
        <f t="shared" si="239"/>
        <v>400</v>
      </c>
    </row>
    <row r="14630" spans="12:13">
      <c r="L14630">
        <v>11416</v>
      </c>
      <c r="M14630">
        <f t="shared" si="239"/>
        <v>416</v>
      </c>
    </row>
    <row r="14631" spans="12:13">
      <c r="L14631">
        <v>11440</v>
      </c>
      <c r="M14631">
        <f t="shared" si="239"/>
        <v>440</v>
      </c>
    </row>
    <row r="14632" spans="12:13">
      <c r="L14632">
        <v>11384</v>
      </c>
      <c r="M14632">
        <f t="shared" si="239"/>
        <v>384</v>
      </c>
    </row>
    <row r="14633" spans="12:13">
      <c r="L14633">
        <v>11416</v>
      </c>
      <c r="M14633">
        <f t="shared" si="239"/>
        <v>416</v>
      </c>
    </row>
    <row r="14634" spans="12:13">
      <c r="L14634">
        <v>11400</v>
      </c>
      <c r="M14634">
        <f t="shared" si="239"/>
        <v>400</v>
      </c>
    </row>
    <row r="14635" spans="12:13">
      <c r="L14635">
        <v>11460</v>
      </c>
      <c r="M14635">
        <f t="shared" si="239"/>
        <v>460</v>
      </c>
    </row>
    <row r="14636" spans="12:13">
      <c r="L14636">
        <v>11372</v>
      </c>
      <c r="M14636">
        <f t="shared" si="239"/>
        <v>372</v>
      </c>
    </row>
    <row r="14637" spans="12:13">
      <c r="L14637">
        <v>11408</v>
      </c>
      <c r="M14637">
        <f t="shared" si="239"/>
        <v>408</v>
      </c>
    </row>
    <row r="14638" spans="12:13">
      <c r="L14638">
        <v>11432</v>
      </c>
      <c r="M14638">
        <f t="shared" si="239"/>
        <v>432</v>
      </c>
    </row>
    <row r="14639" spans="12:13">
      <c r="L14639">
        <v>11460</v>
      </c>
      <c r="M14639">
        <f t="shared" si="239"/>
        <v>460</v>
      </c>
    </row>
    <row r="14640" spans="12:13">
      <c r="L14640">
        <v>11424</v>
      </c>
      <c r="M14640">
        <f t="shared" si="239"/>
        <v>424</v>
      </c>
    </row>
    <row r="14641" spans="12:13">
      <c r="L14641">
        <v>11440</v>
      </c>
      <c r="M14641">
        <f t="shared" si="239"/>
        <v>440</v>
      </c>
    </row>
    <row r="14642" spans="12:13">
      <c r="L14642">
        <v>11384</v>
      </c>
      <c r="M14642">
        <f t="shared" si="239"/>
        <v>384</v>
      </c>
    </row>
    <row r="14643" spans="12:13">
      <c r="L14643">
        <v>11428</v>
      </c>
      <c r="M14643">
        <f t="shared" si="239"/>
        <v>428</v>
      </c>
    </row>
    <row r="14644" spans="12:13">
      <c r="L14644">
        <v>11384</v>
      </c>
      <c r="M14644">
        <f t="shared" si="239"/>
        <v>384</v>
      </c>
    </row>
    <row r="14645" spans="12:13">
      <c r="L14645">
        <v>11456</v>
      </c>
      <c r="M14645">
        <f t="shared" si="239"/>
        <v>456</v>
      </c>
    </row>
    <row r="14646" spans="12:13">
      <c r="L14646">
        <v>11352</v>
      </c>
      <c r="M14646">
        <f t="shared" si="239"/>
        <v>352</v>
      </c>
    </row>
    <row r="14647" spans="12:13">
      <c r="L14647">
        <v>11424</v>
      </c>
      <c r="M14647">
        <f t="shared" si="239"/>
        <v>424</v>
      </c>
    </row>
    <row r="14648" spans="12:13">
      <c r="L14648">
        <v>11376</v>
      </c>
      <c r="M14648">
        <f t="shared" si="239"/>
        <v>376</v>
      </c>
    </row>
    <row r="14649" spans="12:13">
      <c r="L14649">
        <v>11416</v>
      </c>
      <c r="M14649">
        <f t="shared" si="239"/>
        <v>416</v>
      </c>
    </row>
    <row r="14650" spans="12:13">
      <c r="L14650">
        <v>11388</v>
      </c>
      <c r="M14650">
        <f t="shared" si="239"/>
        <v>388</v>
      </c>
    </row>
    <row r="14651" spans="12:13">
      <c r="L14651">
        <v>11448</v>
      </c>
      <c r="M14651">
        <f t="shared" ref="M14651:M14714" si="240">L14651-11000</f>
        <v>448</v>
      </c>
    </row>
    <row r="14652" spans="12:13">
      <c r="L14652">
        <v>11412</v>
      </c>
      <c r="M14652">
        <f t="shared" si="240"/>
        <v>412</v>
      </c>
    </row>
    <row r="14653" spans="12:13">
      <c r="L14653">
        <v>11428</v>
      </c>
      <c r="M14653">
        <f t="shared" si="240"/>
        <v>428</v>
      </c>
    </row>
    <row r="14654" spans="12:13">
      <c r="L14654">
        <v>11416</v>
      </c>
      <c r="M14654">
        <f t="shared" si="240"/>
        <v>416</v>
      </c>
    </row>
    <row r="14655" spans="12:13">
      <c r="L14655">
        <v>11456</v>
      </c>
      <c r="M14655">
        <f t="shared" si="240"/>
        <v>456</v>
      </c>
    </row>
    <row r="14656" spans="12:13">
      <c r="L14656">
        <v>11400</v>
      </c>
      <c r="M14656">
        <f t="shared" si="240"/>
        <v>400</v>
      </c>
    </row>
    <row r="14657" spans="12:13">
      <c r="L14657">
        <v>11444</v>
      </c>
      <c r="M14657">
        <f t="shared" si="240"/>
        <v>444</v>
      </c>
    </row>
    <row r="14658" spans="12:13">
      <c r="L14658">
        <v>11360</v>
      </c>
      <c r="M14658">
        <f t="shared" si="240"/>
        <v>360</v>
      </c>
    </row>
    <row r="14659" spans="12:13">
      <c r="L14659">
        <v>11432</v>
      </c>
      <c r="M14659">
        <f t="shared" si="240"/>
        <v>432</v>
      </c>
    </row>
    <row r="14660" spans="12:13">
      <c r="L14660">
        <v>11388</v>
      </c>
      <c r="M14660">
        <f t="shared" si="240"/>
        <v>388</v>
      </c>
    </row>
    <row r="14661" spans="12:13">
      <c r="L14661">
        <v>11432</v>
      </c>
      <c r="M14661">
        <f t="shared" si="240"/>
        <v>432</v>
      </c>
    </row>
    <row r="14662" spans="12:13">
      <c r="L14662">
        <v>11384</v>
      </c>
      <c r="M14662">
        <f t="shared" si="240"/>
        <v>384</v>
      </c>
    </row>
    <row r="14663" spans="12:13">
      <c r="L14663">
        <v>11448</v>
      </c>
      <c r="M14663">
        <f t="shared" si="240"/>
        <v>448</v>
      </c>
    </row>
    <row r="14664" spans="12:13">
      <c r="L14664">
        <v>11408</v>
      </c>
      <c r="M14664">
        <f t="shared" si="240"/>
        <v>408</v>
      </c>
    </row>
    <row r="14665" spans="12:13">
      <c r="L14665">
        <v>11476</v>
      </c>
      <c r="M14665">
        <f t="shared" si="240"/>
        <v>476</v>
      </c>
    </row>
    <row r="14666" spans="12:13">
      <c r="L14666">
        <v>11412</v>
      </c>
      <c r="M14666">
        <f t="shared" si="240"/>
        <v>412</v>
      </c>
    </row>
    <row r="14667" spans="12:13">
      <c r="L14667">
        <v>11424</v>
      </c>
      <c r="M14667">
        <f t="shared" si="240"/>
        <v>424</v>
      </c>
    </row>
    <row r="14668" spans="12:13">
      <c r="L14668">
        <v>11428</v>
      </c>
      <c r="M14668">
        <f t="shared" si="240"/>
        <v>428</v>
      </c>
    </row>
    <row r="14669" spans="12:13">
      <c r="L14669">
        <v>11716</v>
      </c>
      <c r="M14669">
        <f t="shared" si="240"/>
        <v>716</v>
      </c>
    </row>
    <row r="14670" spans="12:13">
      <c r="L14670">
        <v>11916</v>
      </c>
      <c r="M14670">
        <f t="shared" si="240"/>
        <v>916</v>
      </c>
    </row>
    <row r="14671" spans="12:13">
      <c r="L14671">
        <v>12284</v>
      </c>
      <c r="M14671">
        <f t="shared" si="240"/>
        <v>1284</v>
      </c>
    </row>
    <row r="14672" spans="12:13">
      <c r="L14672">
        <v>12468</v>
      </c>
      <c r="M14672">
        <f t="shared" si="240"/>
        <v>1468</v>
      </c>
    </row>
    <row r="14673" spans="12:13">
      <c r="L14673">
        <v>12720</v>
      </c>
      <c r="M14673">
        <f t="shared" si="240"/>
        <v>1720</v>
      </c>
    </row>
    <row r="14674" spans="12:13">
      <c r="L14674">
        <v>12844</v>
      </c>
      <c r="M14674">
        <f t="shared" si="240"/>
        <v>1844</v>
      </c>
    </row>
    <row r="14675" spans="12:13">
      <c r="L14675">
        <v>12896</v>
      </c>
      <c r="M14675">
        <f t="shared" si="240"/>
        <v>1896</v>
      </c>
    </row>
    <row r="14676" spans="12:13">
      <c r="L14676">
        <v>13028</v>
      </c>
      <c r="M14676">
        <f t="shared" si="240"/>
        <v>2028</v>
      </c>
    </row>
    <row r="14677" spans="12:13">
      <c r="L14677">
        <v>13160</v>
      </c>
      <c r="M14677">
        <f t="shared" si="240"/>
        <v>2160</v>
      </c>
    </row>
    <row r="14678" spans="12:13">
      <c r="L14678">
        <v>13268</v>
      </c>
      <c r="M14678">
        <f t="shared" si="240"/>
        <v>2268</v>
      </c>
    </row>
    <row r="14679" spans="12:13">
      <c r="L14679">
        <v>13320</v>
      </c>
      <c r="M14679">
        <f t="shared" si="240"/>
        <v>2320</v>
      </c>
    </row>
    <row r="14680" spans="12:13">
      <c r="L14680">
        <v>13356</v>
      </c>
      <c r="M14680">
        <f t="shared" si="240"/>
        <v>2356</v>
      </c>
    </row>
    <row r="14681" spans="12:13">
      <c r="L14681">
        <v>13508</v>
      </c>
      <c r="M14681">
        <f t="shared" si="240"/>
        <v>2508</v>
      </c>
    </row>
    <row r="14682" spans="12:13">
      <c r="L14682">
        <v>13516</v>
      </c>
      <c r="M14682">
        <f t="shared" si="240"/>
        <v>2516</v>
      </c>
    </row>
    <row r="14683" spans="12:13">
      <c r="L14683">
        <v>13624</v>
      </c>
      <c r="M14683">
        <f t="shared" si="240"/>
        <v>2624</v>
      </c>
    </row>
    <row r="14684" spans="12:13">
      <c r="L14684">
        <v>13616</v>
      </c>
      <c r="M14684">
        <f t="shared" si="240"/>
        <v>2616</v>
      </c>
    </row>
    <row r="14685" spans="12:13">
      <c r="L14685">
        <v>13636</v>
      </c>
      <c r="M14685">
        <f t="shared" si="240"/>
        <v>2636</v>
      </c>
    </row>
    <row r="14686" spans="12:13">
      <c r="L14686">
        <v>13692</v>
      </c>
      <c r="M14686">
        <f t="shared" si="240"/>
        <v>2692</v>
      </c>
    </row>
    <row r="14687" spans="12:13">
      <c r="L14687">
        <v>13660</v>
      </c>
      <c r="M14687">
        <f t="shared" si="240"/>
        <v>2660</v>
      </c>
    </row>
    <row r="14688" spans="12:13">
      <c r="L14688">
        <v>13732</v>
      </c>
      <c r="M14688">
        <f t="shared" si="240"/>
        <v>2732</v>
      </c>
    </row>
    <row r="14689" spans="12:13">
      <c r="L14689">
        <v>13832</v>
      </c>
      <c r="M14689">
        <f t="shared" si="240"/>
        <v>2832</v>
      </c>
    </row>
    <row r="14690" spans="12:13">
      <c r="L14690">
        <v>13856</v>
      </c>
      <c r="M14690">
        <f t="shared" si="240"/>
        <v>2856</v>
      </c>
    </row>
    <row r="14691" spans="12:13">
      <c r="L14691">
        <v>13888</v>
      </c>
      <c r="M14691">
        <f t="shared" si="240"/>
        <v>2888</v>
      </c>
    </row>
    <row r="14692" spans="12:13">
      <c r="L14692">
        <v>13688</v>
      </c>
      <c r="M14692">
        <f t="shared" si="240"/>
        <v>2688</v>
      </c>
    </row>
    <row r="14693" spans="12:13">
      <c r="L14693">
        <v>13972</v>
      </c>
      <c r="M14693">
        <f t="shared" si="240"/>
        <v>2972</v>
      </c>
    </row>
    <row r="14694" spans="12:13">
      <c r="L14694">
        <v>13760</v>
      </c>
      <c r="M14694">
        <f t="shared" si="240"/>
        <v>2760</v>
      </c>
    </row>
    <row r="14695" spans="12:13">
      <c r="L14695">
        <v>13860</v>
      </c>
      <c r="M14695">
        <f t="shared" si="240"/>
        <v>2860</v>
      </c>
    </row>
    <row r="14696" spans="12:13">
      <c r="L14696">
        <v>13820</v>
      </c>
      <c r="M14696">
        <f t="shared" si="240"/>
        <v>2820</v>
      </c>
    </row>
    <row r="14697" spans="12:13">
      <c r="L14697">
        <v>13856</v>
      </c>
      <c r="M14697">
        <f t="shared" si="240"/>
        <v>2856</v>
      </c>
    </row>
    <row r="14698" spans="12:13">
      <c r="L14698">
        <v>14104</v>
      </c>
      <c r="M14698">
        <f t="shared" si="240"/>
        <v>3104</v>
      </c>
    </row>
    <row r="14699" spans="12:13">
      <c r="L14699">
        <v>14064</v>
      </c>
      <c r="M14699">
        <f t="shared" si="240"/>
        <v>3064</v>
      </c>
    </row>
    <row r="14700" spans="12:13">
      <c r="L14700">
        <v>13912</v>
      </c>
      <c r="M14700">
        <f t="shared" si="240"/>
        <v>2912</v>
      </c>
    </row>
    <row r="14701" spans="12:13">
      <c r="L14701">
        <v>13864</v>
      </c>
      <c r="M14701">
        <f t="shared" si="240"/>
        <v>2864</v>
      </c>
    </row>
    <row r="14702" spans="12:13">
      <c r="L14702">
        <v>13856</v>
      </c>
      <c r="M14702">
        <f t="shared" si="240"/>
        <v>2856</v>
      </c>
    </row>
    <row r="14703" spans="12:13">
      <c r="L14703">
        <v>13948</v>
      </c>
      <c r="M14703">
        <f t="shared" si="240"/>
        <v>2948</v>
      </c>
    </row>
    <row r="14704" spans="12:13">
      <c r="L14704">
        <v>13968</v>
      </c>
      <c r="M14704">
        <f t="shared" si="240"/>
        <v>2968</v>
      </c>
    </row>
    <row r="14705" spans="12:13">
      <c r="L14705">
        <v>13992</v>
      </c>
      <c r="M14705">
        <f t="shared" si="240"/>
        <v>2992</v>
      </c>
    </row>
    <row r="14706" spans="12:13">
      <c r="L14706">
        <v>13792</v>
      </c>
      <c r="M14706">
        <f t="shared" si="240"/>
        <v>2792</v>
      </c>
    </row>
    <row r="14707" spans="12:13">
      <c r="L14707">
        <v>13936</v>
      </c>
      <c r="M14707">
        <f t="shared" si="240"/>
        <v>2936</v>
      </c>
    </row>
    <row r="14708" spans="12:13">
      <c r="L14708">
        <v>14056</v>
      </c>
      <c r="M14708">
        <f t="shared" si="240"/>
        <v>3056</v>
      </c>
    </row>
    <row r="14709" spans="12:13">
      <c r="L14709">
        <v>13964</v>
      </c>
      <c r="M14709">
        <f t="shared" si="240"/>
        <v>2964</v>
      </c>
    </row>
    <row r="14710" spans="12:13">
      <c r="L14710">
        <v>13896</v>
      </c>
      <c r="M14710">
        <f t="shared" si="240"/>
        <v>2896</v>
      </c>
    </row>
    <row r="14711" spans="12:13">
      <c r="L14711">
        <v>14084</v>
      </c>
      <c r="M14711">
        <f t="shared" si="240"/>
        <v>3084</v>
      </c>
    </row>
    <row r="14712" spans="12:13">
      <c r="L14712">
        <v>13980</v>
      </c>
      <c r="M14712">
        <f t="shared" si="240"/>
        <v>2980</v>
      </c>
    </row>
    <row r="14713" spans="12:13">
      <c r="L14713">
        <v>14160</v>
      </c>
      <c r="M14713">
        <f t="shared" si="240"/>
        <v>3160</v>
      </c>
    </row>
    <row r="14714" spans="12:13">
      <c r="L14714">
        <v>14064</v>
      </c>
      <c r="M14714">
        <f t="shared" si="240"/>
        <v>3064</v>
      </c>
    </row>
    <row r="14715" spans="12:13">
      <c r="L14715">
        <v>13964</v>
      </c>
      <c r="M14715">
        <f t="shared" ref="M14715:M14778" si="241">L14715-11000</f>
        <v>2964</v>
      </c>
    </row>
    <row r="14716" spans="12:13">
      <c r="L14716">
        <v>14064</v>
      </c>
      <c r="M14716">
        <f t="shared" si="241"/>
        <v>3064</v>
      </c>
    </row>
    <row r="14717" spans="12:13">
      <c r="L14717">
        <v>14080</v>
      </c>
      <c r="M14717">
        <f t="shared" si="241"/>
        <v>3080</v>
      </c>
    </row>
    <row r="14718" spans="12:13">
      <c r="L14718">
        <v>13992</v>
      </c>
      <c r="M14718">
        <f t="shared" si="241"/>
        <v>2992</v>
      </c>
    </row>
    <row r="14719" spans="12:13">
      <c r="L14719">
        <v>14044</v>
      </c>
      <c r="M14719">
        <f t="shared" si="241"/>
        <v>3044</v>
      </c>
    </row>
    <row r="14720" spans="12:13">
      <c r="L14720">
        <v>13944</v>
      </c>
      <c r="M14720">
        <f t="shared" si="241"/>
        <v>2944</v>
      </c>
    </row>
    <row r="14721" spans="12:13">
      <c r="L14721">
        <v>14112</v>
      </c>
      <c r="M14721">
        <f t="shared" si="241"/>
        <v>3112</v>
      </c>
    </row>
    <row r="14722" spans="12:13">
      <c r="L14722">
        <v>14064</v>
      </c>
      <c r="M14722">
        <f t="shared" si="241"/>
        <v>3064</v>
      </c>
    </row>
    <row r="14723" spans="12:13">
      <c r="L14723">
        <v>14100</v>
      </c>
      <c r="M14723">
        <f t="shared" si="241"/>
        <v>3100</v>
      </c>
    </row>
    <row r="14724" spans="12:13">
      <c r="L14724">
        <v>14084</v>
      </c>
      <c r="M14724">
        <f t="shared" si="241"/>
        <v>3084</v>
      </c>
    </row>
    <row r="14725" spans="12:13">
      <c r="L14725">
        <v>14120</v>
      </c>
      <c r="M14725">
        <f t="shared" si="241"/>
        <v>3120</v>
      </c>
    </row>
    <row r="14726" spans="12:13">
      <c r="L14726">
        <v>14180</v>
      </c>
      <c r="M14726">
        <f t="shared" si="241"/>
        <v>3180</v>
      </c>
    </row>
    <row r="14727" spans="12:13">
      <c r="L14727">
        <v>14088</v>
      </c>
      <c r="M14727">
        <f t="shared" si="241"/>
        <v>3088</v>
      </c>
    </row>
    <row r="14728" spans="12:13">
      <c r="L14728">
        <v>13932</v>
      </c>
      <c r="M14728">
        <f t="shared" si="241"/>
        <v>2932</v>
      </c>
    </row>
    <row r="14729" spans="12:13">
      <c r="L14729">
        <v>14164</v>
      </c>
      <c r="M14729">
        <f t="shared" si="241"/>
        <v>3164</v>
      </c>
    </row>
    <row r="14730" spans="12:13">
      <c r="L14730">
        <v>14076</v>
      </c>
      <c r="M14730">
        <f t="shared" si="241"/>
        <v>3076</v>
      </c>
    </row>
    <row r="14731" spans="12:13">
      <c r="L14731">
        <v>14136</v>
      </c>
      <c r="M14731">
        <f t="shared" si="241"/>
        <v>3136</v>
      </c>
    </row>
    <row r="14732" spans="12:13">
      <c r="L14732">
        <v>14156</v>
      </c>
      <c r="M14732">
        <f t="shared" si="241"/>
        <v>3156</v>
      </c>
    </row>
    <row r="14733" spans="12:13">
      <c r="L14733">
        <v>14228</v>
      </c>
      <c r="M14733">
        <f t="shared" si="241"/>
        <v>3228</v>
      </c>
    </row>
    <row r="14734" spans="12:13">
      <c r="L14734">
        <v>14148</v>
      </c>
      <c r="M14734">
        <f t="shared" si="241"/>
        <v>3148</v>
      </c>
    </row>
    <row r="14735" spans="12:13">
      <c r="L14735">
        <v>14104</v>
      </c>
      <c r="M14735">
        <f t="shared" si="241"/>
        <v>3104</v>
      </c>
    </row>
    <row r="14736" spans="12:13">
      <c r="L14736">
        <v>14096</v>
      </c>
      <c r="M14736">
        <f t="shared" si="241"/>
        <v>3096</v>
      </c>
    </row>
    <row r="14737" spans="12:13">
      <c r="L14737">
        <v>14276</v>
      </c>
      <c r="M14737">
        <f t="shared" si="241"/>
        <v>3276</v>
      </c>
    </row>
    <row r="14738" spans="12:13">
      <c r="L14738">
        <v>14132</v>
      </c>
      <c r="M14738">
        <f t="shared" si="241"/>
        <v>3132</v>
      </c>
    </row>
    <row r="14739" spans="12:13">
      <c r="L14739">
        <v>14172</v>
      </c>
      <c r="M14739">
        <f t="shared" si="241"/>
        <v>3172</v>
      </c>
    </row>
    <row r="14740" spans="12:13">
      <c r="L14740">
        <v>14260</v>
      </c>
      <c r="M14740">
        <f t="shared" si="241"/>
        <v>3260</v>
      </c>
    </row>
    <row r="14741" spans="12:13">
      <c r="L14741">
        <v>14264</v>
      </c>
      <c r="M14741">
        <f t="shared" si="241"/>
        <v>3264</v>
      </c>
    </row>
    <row r="14742" spans="12:13">
      <c r="L14742">
        <v>14356</v>
      </c>
      <c r="M14742">
        <f t="shared" si="241"/>
        <v>3356</v>
      </c>
    </row>
    <row r="14743" spans="12:13">
      <c r="L14743">
        <v>14336</v>
      </c>
      <c r="M14743">
        <f t="shared" si="241"/>
        <v>3336</v>
      </c>
    </row>
    <row r="14744" spans="12:13">
      <c r="L14744">
        <v>14240</v>
      </c>
      <c r="M14744">
        <f t="shared" si="241"/>
        <v>3240</v>
      </c>
    </row>
    <row r="14745" spans="12:13">
      <c r="L14745">
        <v>14300</v>
      </c>
      <c r="M14745">
        <f t="shared" si="241"/>
        <v>3300</v>
      </c>
    </row>
    <row r="14746" spans="12:13">
      <c r="L14746">
        <v>14260</v>
      </c>
      <c r="M14746">
        <f t="shared" si="241"/>
        <v>3260</v>
      </c>
    </row>
    <row r="14747" spans="12:13">
      <c r="L14747">
        <v>14292</v>
      </c>
      <c r="M14747">
        <f t="shared" si="241"/>
        <v>3292</v>
      </c>
    </row>
    <row r="14748" spans="12:13">
      <c r="L14748">
        <v>14264</v>
      </c>
      <c r="M14748">
        <f t="shared" si="241"/>
        <v>3264</v>
      </c>
    </row>
    <row r="14749" spans="12:13">
      <c r="L14749">
        <v>14096</v>
      </c>
      <c r="M14749">
        <f t="shared" si="241"/>
        <v>3096</v>
      </c>
    </row>
    <row r="14750" spans="12:13">
      <c r="L14750">
        <v>14152</v>
      </c>
      <c r="M14750">
        <f t="shared" si="241"/>
        <v>3152</v>
      </c>
    </row>
    <row r="14751" spans="12:13">
      <c r="L14751">
        <v>14240</v>
      </c>
      <c r="M14751">
        <f t="shared" si="241"/>
        <v>3240</v>
      </c>
    </row>
    <row r="14752" spans="12:13">
      <c r="L14752">
        <v>14220</v>
      </c>
      <c r="M14752">
        <f t="shared" si="241"/>
        <v>3220</v>
      </c>
    </row>
    <row r="14753" spans="12:13">
      <c r="L14753">
        <v>14180</v>
      </c>
      <c r="M14753">
        <f t="shared" si="241"/>
        <v>3180</v>
      </c>
    </row>
    <row r="14754" spans="12:13">
      <c r="L14754">
        <v>14092</v>
      </c>
      <c r="M14754">
        <f t="shared" si="241"/>
        <v>3092</v>
      </c>
    </row>
    <row r="14755" spans="12:13">
      <c r="L14755">
        <v>14172</v>
      </c>
      <c r="M14755">
        <f t="shared" si="241"/>
        <v>3172</v>
      </c>
    </row>
    <row r="14756" spans="12:13">
      <c r="L14756">
        <v>14136</v>
      </c>
      <c r="M14756">
        <f t="shared" si="241"/>
        <v>3136</v>
      </c>
    </row>
    <row r="14757" spans="12:13">
      <c r="L14757">
        <v>14176</v>
      </c>
      <c r="M14757">
        <f t="shared" si="241"/>
        <v>3176</v>
      </c>
    </row>
    <row r="14758" spans="12:13">
      <c r="L14758">
        <v>14288</v>
      </c>
      <c r="M14758">
        <f t="shared" si="241"/>
        <v>3288</v>
      </c>
    </row>
    <row r="14759" spans="12:13">
      <c r="L14759">
        <v>14144</v>
      </c>
      <c r="M14759">
        <f t="shared" si="241"/>
        <v>3144</v>
      </c>
    </row>
    <row r="14760" spans="12:13">
      <c r="L14760">
        <v>14252</v>
      </c>
      <c r="M14760">
        <f t="shared" si="241"/>
        <v>3252</v>
      </c>
    </row>
    <row r="14761" spans="12:13">
      <c r="L14761">
        <v>14264</v>
      </c>
      <c r="M14761">
        <f t="shared" si="241"/>
        <v>3264</v>
      </c>
    </row>
    <row r="14762" spans="12:13">
      <c r="L14762">
        <v>14240</v>
      </c>
      <c r="M14762">
        <f t="shared" si="241"/>
        <v>3240</v>
      </c>
    </row>
    <row r="14763" spans="12:13">
      <c r="L14763">
        <v>14284</v>
      </c>
      <c r="M14763">
        <f t="shared" si="241"/>
        <v>3284</v>
      </c>
    </row>
    <row r="14764" spans="12:13">
      <c r="L14764">
        <v>14288</v>
      </c>
      <c r="M14764">
        <f t="shared" si="241"/>
        <v>3288</v>
      </c>
    </row>
    <row r="14765" spans="12:13">
      <c r="L14765">
        <v>14280</v>
      </c>
      <c r="M14765">
        <f t="shared" si="241"/>
        <v>3280</v>
      </c>
    </row>
    <row r="14766" spans="12:13">
      <c r="L14766">
        <v>14204</v>
      </c>
      <c r="M14766">
        <f t="shared" si="241"/>
        <v>3204</v>
      </c>
    </row>
    <row r="14767" spans="12:13">
      <c r="L14767">
        <v>14328</v>
      </c>
      <c r="M14767">
        <f t="shared" si="241"/>
        <v>3328</v>
      </c>
    </row>
    <row r="14768" spans="12:13">
      <c r="L14768">
        <v>14156</v>
      </c>
      <c r="M14768">
        <f t="shared" si="241"/>
        <v>3156</v>
      </c>
    </row>
    <row r="14769" spans="12:13">
      <c r="L14769">
        <v>14248</v>
      </c>
      <c r="M14769">
        <f t="shared" si="241"/>
        <v>3248</v>
      </c>
    </row>
    <row r="14770" spans="12:13">
      <c r="L14770">
        <v>14328</v>
      </c>
      <c r="M14770">
        <f t="shared" si="241"/>
        <v>3328</v>
      </c>
    </row>
    <row r="14771" spans="12:13">
      <c r="L14771">
        <v>14340</v>
      </c>
      <c r="M14771">
        <f t="shared" si="241"/>
        <v>3340</v>
      </c>
    </row>
    <row r="14772" spans="12:13">
      <c r="L14772">
        <v>14312</v>
      </c>
      <c r="M14772">
        <f t="shared" si="241"/>
        <v>3312</v>
      </c>
    </row>
    <row r="14773" spans="12:13">
      <c r="L14773">
        <v>14148</v>
      </c>
      <c r="M14773">
        <f t="shared" si="241"/>
        <v>3148</v>
      </c>
    </row>
    <row r="14774" spans="12:13">
      <c r="L14774">
        <v>14140</v>
      </c>
      <c r="M14774">
        <f t="shared" si="241"/>
        <v>3140</v>
      </c>
    </row>
    <row r="14775" spans="12:13">
      <c r="L14775">
        <v>14228</v>
      </c>
      <c r="M14775">
        <f t="shared" si="241"/>
        <v>3228</v>
      </c>
    </row>
    <row r="14776" spans="12:13">
      <c r="L14776">
        <v>14104</v>
      </c>
      <c r="M14776">
        <f t="shared" si="241"/>
        <v>3104</v>
      </c>
    </row>
    <row r="14777" spans="12:13">
      <c r="L14777">
        <v>14240</v>
      </c>
      <c r="M14777">
        <f t="shared" si="241"/>
        <v>3240</v>
      </c>
    </row>
    <row r="14778" spans="12:13">
      <c r="L14778">
        <v>14108</v>
      </c>
      <c r="M14778">
        <f t="shared" si="241"/>
        <v>3108</v>
      </c>
    </row>
    <row r="14779" spans="12:13">
      <c r="L14779">
        <v>14288</v>
      </c>
      <c r="M14779">
        <f t="shared" ref="M14779:M14842" si="242">L14779-11000</f>
        <v>3288</v>
      </c>
    </row>
    <row r="14780" spans="12:13">
      <c r="L14780">
        <v>14208</v>
      </c>
      <c r="M14780">
        <f t="shared" si="242"/>
        <v>3208</v>
      </c>
    </row>
    <row r="14781" spans="12:13">
      <c r="L14781">
        <v>14236</v>
      </c>
      <c r="M14781">
        <f t="shared" si="242"/>
        <v>3236</v>
      </c>
    </row>
    <row r="14782" spans="12:13">
      <c r="L14782">
        <v>14148</v>
      </c>
      <c r="M14782">
        <f t="shared" si="242"/>
        <v>3148</v>
      </c>
    </row>
    <row r="14783" spans="12:13">
      <c r="L14783">
        <v>14284</v>
      </c>
      <c r="M14783">
        <f t="shared" si="242"/>
        <v>3284</v>
      </c>
    </row>
    <row r="14784" spans="12:13">
      <c r="L14784">
        <v>14200</v>
      </c>
      <c r="M14784">
        <f t="shared" si="242"/>
        <v>3200</v>
      </c>
    </row>
    <row r="14785" spans="12:13">
      <c r="L14785">
        <v>14224</v>
      </c>
      <c r="M14785">
        <f t="shared" si="242"/>
        <v>3224</v>
      </c>
    </row>
    <row r="14786" spans="12:13">
      <c r="L14786">
        <v>14188</v>
      </c>
      <c r="M14786">
        <f t="shared" si="242"/>
        <v>3188</v>
      </c>
    </row>
    <row r="14787" spans="12:13">
      <c r="L14787">
        <v>14236</v>
      </c>
      <c r="M14787">
        <f t="shared" si="242"/>
        <v>3236</v>
      </c>
    </row>
    <row r="14788" spans="12:13">
      <c r="L14788">
        <v>14092</v>
      </c>
      <c r="M14788">
        <f t="shared" si="242"/>
        <v>3092</v>
      </c>
    </row>
    <row r="14789" spans="12:13">
      <c r="L14789">
        <v>14216</v>
      </c>
      <c r="M14789">
        <f t="shared" si="242"/>
        <v>3216</v>
      </c>
    </row>
    <row r="14790" spans="12:13">
      <c r="L14790">
        <v>14220</v>
      </c>
      <c r="M14790">
        <f t="shared" si="242"/>
        <v>3220</v>
      </c>
    </row>
    <row r="14791" spans="12:13">
      <c r="L14791">
        <v>14268</v>
      </c>
      <c r="M14791">
        <f t="shared" si="242"/>
        <v>3268</v>
      </c>
    </row>
    <row r="14792" spans="12:13">
      <c r="L14792">
        <v>14012</v>
      </c>
      <c r="M14792">
        <f t="shared" si="242"/>
        <v>3012</v>
      </c>
    </row>
    <row r="14793" spans="12:13">
      <c r="L14793">
        <v>14264</v>
      </c>
      <c r="M14793">
        <f t="shared" si="242"/>
        <v>3264</v>
      </c>
    </row>
    <row r="14794" spans="12:13">
      <c r="L14794">
        <v>14124</v>
      </c>
      <c r="M14794">
        <f t="shared" si="242"/>
        <v>3124</v>
      </c>
    </row>
    <row r="14795" spans="12:13">
      <c r="L14795">
        <v>14380</v>
      </c>
      <c r="M14795">
        <f t="shared" si="242"/>
        <v>3380</v>
      </c>
    </row>
    <row r="14796" spans="12:13">
      <c r="L14796">
        <v>14196</v>
      </c>
      <c r="M14796">
        <f t="shared" si="242"/>
        <v>3196</v>
      </c>
    </row>
    <row r="14797" spans="12:13">
      <c r="L14797">
        <v>14284</v>
      </c>
      <c r="M14797">
        <f t="shared" si="242"/>
        <v>3284</v>
      </c>
    </row>
    <row r="14798" spans="12:13">
      <c r="L14798">
        <v>14164</v>
      </c>
      <c r="M14798">
        <f t="shared" si="242"/>
        <v>3164</v>
      </c>
    </row>
    <row r="14799" spans="12:13">
      <c r="L14799">
        <v>14208</v>
      </c>
      <c r="M14799">
        <f t="shared" si="242"/>
        <v>3208</v>
      </c>
    </row>
    <row r="14800" spans="12:13">
      <c r="L14800">
        <v>14256</v>
      </c>
      <c r="M14800">
        <f t="shared" si="242"/>
        <v>3256</v>
      </c>
    </row>
    <row r="14801" spans="12:13">
      <c r="L14801">
        <v>14256</v>
      </c>
      <c r="M14801">
        <f t="shared" si="242"/>
        <v>3256</v>
      </c>
    </row>
    <row r="14802" spans="12:13">
      <c r="L14802">
        <v>14212</v>
      </c>
      <c r="M14802">
        <f t="shared" si="242"/>
        <v>3212</v>
      </c>
    </row>
    <row r="14803" spans="12:13">
      <c r="L14803">
        <v>14156</v>
      </c>
      <c r="M14803">
        <f t="shared" si="242"/>
        <v>3156</v>
      </c>
    </row>
    <row r="14804" spans="12:13">
      <c r="L14804">
        <v>14216</v>
      </c>
      <c r="M14804">
        <f t="shared" si="242"/>
        <v>3216</v>
      </c>
    </row>
    <row r="14805" spans="12:13">
      <c r="L14805">
        <v>14360</v>
      </c>
      <c r="M14805">
        <f t="shared" si="242"/>
        <v>3360</v>
      </c>
    </row>
    <row r="14806" spans="12:13">
      <c r="L14806">
        <v>14240</v>
      </c>
      <c r="M14806">
        <f t="shared" si="242"/>
        <v>3240</v>
      </c>
    </row>
    <row r="14807" spans="12:13">
      <c r="L14807">
        <v>14176</v>
      </c>
      <c r="M14807">
        <f t="shared" si="242"/>
        <v>3176</v>
      </c>
    </row>
    <row r="14808" spans="12:13">
      <c r="L14808">
        <v>14104</v>
      </c>
      <c r="M14808">
        <f t="shared" si="242"/>
        <v>3104</v>
      </c>
    </row>
    <row r="14809" spans="12:13">
      <c r="L14809">
        <v>14212</v>
      </c>
      <c r="M14809">
        <f t="shared" si="242"/>
        <v>3212</v>
      </c>
    </row>
    <row r="14810" spans="12:13">
      <c r="L14810">
        <v>14160</v>
      </c>
      <c r="M14810">
        <f t="shared" si="242"/>
        <v>3160</v>
      </c>
    </row>
    <row r="14811" spans="12:13">
      <c r="L14811">
        <v>14344</v>
      </c>
      <c r="M14811">
        <f t="shared" si="242"/>
        <v>3344</v>
      </c>
    </row>
    <row r="14812" spans="12:13">
      <c r="L14812">
        <v>14204</v>
      </c>
      <c r="M14812">
        <f t="shared" si="242"/>
        <v>3204</v>
      </c>
    </row>
    <row r="14813" spans="12:13">
      <c r="L14813">
        <v>14252</v>
      </c>
      <c r="M14813">
        <f t="shared" si="242"/>
        <v>3252</v>
      </c>
    </row>
    <row r="14814" spans="12:13">
      <c r="L14814">
        <v>14164</v>
      </c>
      <c r="M14814">
        <f t="shared" si="242"/>
        <v>3164</v>
      </c>
    </row>
    <row r="14815" spans="12:13">
      <c r="L14815">
        <v>14132</v>
      </c>
      <c r="M14815">
        <f t="shared" si="242"/>
        <v>3132</v>
      </c>
    </row>
    <row r="14816" spans="12:13">
      <c r="L14816">
        <v>14144</v>
      </c>
      <c r="M14816">
        <f t="shared" si="242"/>
        <v>3144</v>
      </c>
    </row>
    <row r="14817" spans="12:13">
      <c r="L14817">
        <v>14184</v>
      </c>
      <c r="M14817">
        <f t="shared" si="242"/>
        <v>3184</v>
      </c>
    </row>
    <row r="14818" spans="12:13">
      <c r="L14818">
        <v>14152</v>
      </c>
      <c r="M14818">
        <f t="shared" si="242"/>
        <v>3152</v>
      </c>
    </row>
    <row r="14819" spans="12:13">
      <c r="L14819">
        <v>14156</v>
      </c>
      <c r="M14819">
        <f t="shared" si="242"/>
        <v>3156</v>
      </c>
    </row>
    <row r="14820" spans="12:13">
      <c r="L14820">
        <v>14136</v>
      </c>
      <c r="M14820">
        <f t="shared" si="242"/>
        <v>3136</v>
      </c>
    </row>
    <row r="14821" spans="12:13">
      <c r="L14821">
        <v>14236</v>
      </c>
      <c r="M14821">
        <f t="shared" si="242"/>
        <v>3236</v>
      </c>
    </row>
    <row r="14822" spans="12:13">
      <c r="L14822">
        <v>14236</v>
      </c>
      <c r="M14822">
        <f t="shared" si="242"/>
        <v>3236</v>
      </c>
    </row>
    <row r="14823" spans="12:13">
      <c r="L14823">
        <v>14268</v>
      </c>
      <c r="M14823">
        <f t="shared" si="242"/>
        <v>3268</v>
      </c>
    </row>
    <row r="14824" spans="12:13">
      <c r="L14824">
        <v>14056</v>
      </c>
      <c r="M14824">
        <f t="shared" si="242"/>
        <v>3056</v>
      </c>
    </row>
    <row r="14825" spans="12:13">
      <c r="L14825">
        <v>14088</v>
      </c>
      <c r="M14825">
        <f t="shared" si="242"/>
        <v>3088</v>
      </c>
    </row>
    <row r="14826" spans="12:13">
      <c r="L14826">
        <v>14116</v>
      </c>
      <c r="M14826">
        <f t="shared" si="242"/>
        <v>3116</v>
      </c>
    </row>
    <row r="14827" spans="12:13">
      <c r="L14827">
        <v>14144</v>
      </c>
      <c r="M14827">
        <f t="shared" si="242"/>
        <v>3144</v>
      </c>
    </row>
    <row r="14828" spans="12:13">
      <c r="L14828">
        <v>13996</v>
      </c>
      <c r="M14828">
        <f t="shared" si="242"/>
        <v>2996</v>
      </c>
    </row>
    <row r="14829" spans="12:13">
      <c r="L14829">
        <v>14104</v>
      </c>
      <c r="M14829">
        <f t="shared" si="242"/>
        <v>3104</v>
      </c>
    </row>
    <row r="14830" spans="12:13">
      <c r="L14830">
        <v>14108</v>
      </c>
      <c r="M14830">
        <f t="shared" si="242"/>
        <v>3108</v>
      </c>
    </row>
    <row r="14831" spans="12:13">
      <c r="L14831">
        <v>14088</v>
      </c>
      <c r="M14831">
        <f t="shared" si="242"/>
        <v>3088</v>
      </c>
    </row>
    <row r="14832" spans="12:13">
      <c r="L14832">
        <v>14116</v>
      </c>
      <c r="M14832">
        <f t="shared" si="242"/>
        <v>3116</v>
      </c>
    </row>
    <row r="14833" spans="12:13">
      <c r="L14833">
        <v>14228</v>
      </c>
      <c r="M14833">
        <f t="shared" si="242"/>
        <v>3228</v>
      </c>
    </row>
    <row r="14834" spans="12:13">
      <c r="L14834">
        <v>14112</v>
      </c>
      <c r="M14834">
        <f t="shared" si="242"/>
        <v>3112</v>
      </c>
    </row>
    <row r="14835" spans="12:13">
      <c r="L14835">
        <v>14216</v>
      </c>
      <c r="M14835">
        <f t="shared" si="242"/>
        <v>3216</v>
      </c>
    </row>
    <row r="14836" spans="12:13">
      <c r="L14836">
        <v>14216</v>
      </c>
      <c r="M14836">
        <f t="shared" si="242"/>
        <v>3216</v>
      </c>
    </row>
    <row r="14837" spans="12:13">
      <c r="L14837">
        <v>14096</v>
      </c>
      <c r="M14837">
        <f t="shared" si="242"/>
        <v>3096</v>
      </c>
    </row>
    <row r="14838" spans="12:13">
      <c r="L14838">
        <v>14060</v>
      </c>
      <c r="M14838">
        <f t="shared" si="242"/>
        <v>3060</v>
      </c>
    </row>
    <row r="14839" spans="12:13">
      <c r="L14839">
        <v>14280</v>
      </c>
      <c r="M14839">
        <f t="shared" si="242"/>
        <v>3280</v>
      </c>
    </row>
    <row r="14840" spans="12:13">
      <c r="L14840">
        <v>14136</v>
      </c>
      <c r="M14840">
        <f t="shared" si="242"/>
        <v>3136</v>
      </c>
    </row>
    <row r="14841" spans="12:13">
      <c r="L14841">
        <v>14264</v>
      </c>
      <c r="M14841">
        <f t="shared" si="242"/>
        <v>3264</v>
      </c>
    </row>
    <row r="14842" spans="12:13">
      <c r="L14842">
        <v>14100</v>
      </c>
      <c r="M14842">
        <f t="shared" si="242"/>
        <v>3100</v>
      </c>
    </row>
    <row r="14843" spans="12:13">
      <c r="L14843">
        <v>14188</v>
      </c>
      <c r="M14843">
        <f t="shared" ref="M14843:M14906" si="243">L14843-11000</f>
        <v>3188</v>
      </c>
    </row>
    <row r="14844" spans="12:13">
      <c r="L14844">
        <v>14072</v>
      </c>
      <c r="M14844">
        <f t="shared" si="243"/>
        <v>3072</v>
      </c>
    </row>
    <row r="14845" spans="12:13">
      <c r="L14845">
        <v>13936</v>
      </c>
      <c r="M14845">
        <f t="shared" si="243"/>
        <v>2936</v>
      </c>
    </row>
    <row r="14846" spans="12:13">
      <c r="L14846">
        <v>13720</v>
      </c>
      <c r="M14846">
        <f t="shared" si="243"/>
        <v>2720</v>
      </c>
    </row>
    <row r="14847" spans="12:13">
      <c r="L14847">
        <v>13672</v>
      </c>
      <c r="M14847">
        <f t="shared" si="243"/>
        <v>2672</v>
      </c>
    </row>
    <row r="14848" spans="12:13">
      <c r="L14848">
        <v>13360</v>
      </c>
      <c r="M14848">
        <f t="shared" si="243"/>
        <v>2360</v>
      </c>
    </row>
    <row r="14849" spans="12:13">
      <c r="L14849">
        <v>13172</v>
      </c>
      <c r="M14849">
        <f t="shared" si="243"/>
        <v>2172</v>
      </c>
    </row>
    <row r="14850" spans="12:13">
      <c r="L14850">
        <v>12864</v>
      </c>
      <c r="M14850">
        <f t="shared" si="243"/>
        <v>1864</v>
      </c>
    </row>
    <row r="14851" spans="12:13">
      <c r="L14851">
        <v>12732</v>
      </c>
      <c r="M14851">
        <f t="shared" si="243"/>
        <v>1732</v>
      </c>
    </row>
    <row r="14852" spans="12:13">
      <c r="L14852">
        <v>12608</v>
      </c>
      <c r="M14852">
        <f t="shared" si="243"/>
        <v>1608</v>
      </c>
    </row>
    <row r="14853" spans="12:13">
      <c r="L14853">
        <v>12448</v>
      </c>
      <c r="M14853">
        <f t="shared" si="243"/>
        <v>1448</v>
      </c>
    </row>
    <row r="14854" spans="12:13">
      <c r="L14854">
        <v>12288</v>
      </c>
      <c r="M14854">
        <f t="shared" si="243"/>
        <v>1288</v>
      </c>
    </row>
    <row r="14855" spans="12:13">
      <c r="L14855">
        <v>12220</v>
      </c>
      <c r="M14855">
        <f t="shared" si="243"/>
        <v>1220</v>
      </c>
    </row>
    <row r="14856" spans="12:13">
      <c r="L14856">
        <v>12124</v>
      </c>
      <c r="M14856">
        <f t="shared" si="243"/>
        <v>1124</v>
      </c>
    </row>
    <row r="14857" spans="12:13">
      <c r="L14857">
        <v>12064</v>
      </c>
      <c r="M14857">
        <f t="shared" si="243"/>
        <v>1064</v>
      </c>
    </row>
    <row r="14858" spans="12:13">
      <c r="L14858">
        <v>11972</v>
      </c>
      <c r="M14858">
        <f t="shared" si="243"/>
        <v>972</v>
      </c>
    </row>
    <row r="14859" spans="12:13">
      <c r="L14859">
        <v>11956</v>
      </c>
      <c r="M14859">
        <f t="shared" si="243"/>
        <v>956</v>
      </c>
    </row>
    <row r="14860" spans="12:13">
      <c r="L14860">
        <v>11832</v>
      </c>
      <c r="M14860">
        <f t="shared" si="243"/>
        <v>832</v>
      </c>
    </row>
    <row r="14861" spans="12:13">
      <c r="L14861">
        <v>11888</v>
      </c>
      <c r="M14861">
        <f t="shared" si="243"/>
        <v>888</v>
      </c>
    </row>
    <row r="14862" spans="12:13">
      <c r="L14862">
        <v>11772</v>
      </c>
      <c r="M14862">
        <f t="shared" si="243"/>
        <v>772</v>
      </c>
    </row>
    <row r="14863" spans="12:13">
      <c r="L14863">
        <v>11796</v>
      </c>
      <c r="M14863">
        <f t="shared" si="243"/>
        <v>796</v>
      </c>
    </row>
    <row r="14864" spans="12:13">
      <c r="L14864">
        <v>11668</v>
      </c>
      <c r="M14864">
        <f t="shared" si="243"/>
        <v>668</v>
      </c>
    </row>
    <row r="14865" spans="12:13">
      <c r="L14865">
        <v>11656</v>
      </c>
      <c r="M14865">
        <f t="shared" si="243"/>
        <v>656</v>
      </c>
    </row>
    <row r="14866" spans="12:13">
      <c r="L14866">
        <v>11588</v>
      </c>
      <c r="M14866">
        <f t="shared" si="243"/>
        <v>588</v>
      </c>
    </row>
    <row r="14867" spans="12:13">
      <c r="L14867">
        <v>11612</v>
      </c>
      <c r="M14867">
        <f t="shared" si="243"/>
        <v>612</v>
      </c>
    </row>
    <row r="14868" spans="12:13">
      <c r="L14868">
        <v>11576</v>
      </c>
      <c r="M14868">
        <f t="shared" si="243"/>
        <v>576</v>
      </c>
    </row>
    <row r="14869" spans="12:13">
      <c r="L14869">
        <v>11600</v>
      </c>
      <c r="M14869">
        <f t="shared" si="243"/>
        <v>600</v>
      </c>
    </row>
    <row r="14870" spans="12:13">
      <c r="L14870">
        <v>11500</v>
      </c>
      <c r="M14870">
        <f t="shared" si="243"/>
        <v>500</v>
      </c>
    </row>
    <row r="14871" spans="12:13">
      <c r="L14871">
        <v>11568</v>
      </c>
      <c r="M14871">
        <f t="shared" si="243"/>
        <v>568</v>
      </c>
    </row>
    <row r="14872" spans="12:13">
      <c r="L14872">
        <v>11488</v>
      </c>
      <c r="M14872">
        <f t="shared" si="243"/>
        <v>488</v>
      </c>
    </row>
    <row r="14873" spans="12:13">
      <c r="L14873">
        <v>11528</v>
      </c>
      <c r="M14873">
        <f t="shared" si="243"/>
        <v>528</v>
      </c>
    </row>
    <row r="14874" spans="12:13">
      <c r="L14874">
        <v>11476</v>
      </c>
      <c r="M14874">
        <f t="shared" si="243"/>
        <v>476</v>
      </c>
    </row>
    <row r="14875" spans="12:13">
      <c r="L14875">
        <v>11512</v>
      </c>
      <c r="M14875">
        <f t="shared" si="243"/>
        <v>512</v>
      </c>
    </row>
    <row r="14876" spans="12:13">
      <c r="L14876">
        <v>11464</v>
      </c>
      <c r="M14876">
        <f t="shared" si="243"/>
        <v>464</v>
      </c>
    </row>
    <row r="14877" spans="12:13">
      <c r="L14877">
        <v>11504</v>
      </c>
      <c r="M14877">
        <f t="shared" si="243"/>
        <v>504</v>
      </c>
    </row>
    <row r="14878" spans="12:13">
      <c r="L14878">
        <v>11472</v>
      </c>
      <c r="M14878">
        <f t="shared" si="243"/>
        <v>472</v>
      </c>
    </row>
    <row r="14879" spans="12:13">
      <c r="L14879">
        <v>11508</v>
      </c>
      <c r="M14879">
        <f t="shared" si="243"/>
        <v>508</v>
      </c>
    </row>
    <row r="14880" spans="12:13">
      <c r="L14880">
        <v>11440</v>
      </c>
      <c r="M14880">
        <f t="shared" si="243"/>
        <v>440</v>
      </c>
    </row>
    <row r="14881" spans="12:13">
      <c r="L14881">
        <v>11480</v>
      </c>
      <c r="M14881">
        <f t="shared" si="243"/>
        <v>480</v>
      </c>
    </row>
    <row r="14882" spans="12:13">
      <c r="L14882">
        <v>11404</v>
      </c>
      <c r="M14882">
        <f t="shared" si="243"/>
        <v>404</v>
      </c>
    </row>
    <row r="14883" spans="12:13">
      <c r="L14883">
        <v>11476</v>
      </c>
      <c r="M14883">
        <f t="shared" si="243"/>
        <v>476</v>
      </c>
    </row>
    <row r="14884" spans="12:13">
      <c r="L14884">
        <v>11412</v>
      </c>
      <c r="M14884">
        <f t="shared" si="243"/>
        <v>412</v>
      </c>
    </row>
    <row r="14885" spans="12:13">
      <c r="L14885">
        <v>11472</v>
      </c>
      <c r="M14885">
        <f t="shared" si="243"/>
        <v>472</v>
      </c>
    </row>
    <row r="14886" spans="12:13">
      <c r="L14886">
        <v>11448</v>
      </c>
      <c r="M14886">
        <f t="shared" si="243"/>
        <v>448</v>
      </c>
    </row>
    <row r="14887" spans="12:13">
      <c r="L14887">
        <v>11468</v>
      </c>
      <c r="M14887">
        <f t="shared" si="243"/>
        <v>468</v>
      </c>
    </row>
    <row r="14888" spans="12:13">
      <c r="L14888">
        <v>11420</v>
      </c>
      <c r="M14888">
        <f t="shared" si="243"/>
        <v>420</v>
      </c>
    </row>
    <row r="14889" spans="12:13">
      <c r="L14889">
        <v>11472</v>
      </c>
      <c r="M14889">
        <f t="shared" si="243"/>
        <v>472</v>
      </c>
    </row>
    <row r="14890" spans="12:13">
      <c r="L14890">
        <v>11396</v>
      </c>
      <c r="M14890">
        <f t="shared" si="243"/>
        <v>396</v>
      </c>
    </row>
    <row r="14891" spans="12:13">
      <c r="L14891">
        <v>11480</v>
      </c>
      <c r="M14891">
        <f t="shared" si="243"/>
        <v>480</v>
      </c>
    </row>
    <row r="14892" spans="12:13">
      <c r="L14892">
        <v>11436</v>
      </c>
      <c r="M14892">
        <f t="shared" si="243"/>
        <v>436</v>
      </c>
    </row>
    <row r="14893" spans="12:13">
      <c r="L14893">
        <v>11484</v>
      </c>
      <c r="M14893">
        <f t="shared" si="243"/>
        <v>484</v>
      </c>
    </row>
    <row r="14894" spans="12:13">
      <c r="L14894">
        <v>11392</v>
      </c>
      <c r="M14894">
        <f t="shared" si="243"/>
        <v>392</v>
      </c>
    </row>
    <row r="14895" spans="12:13">
      <c r="L14895">
        <v>11456</v>
      </c>
      <c r="M14895">
        <f t="shared" si="243"/>
        <v>456</v>
      </c>
    </row>
    <row r="14896" spans="12:13">
      <c r="L14896">
        <v>11424</v>
      </c>
      <c r="M14896">
        <f t="shared" si="243"/>
        <v>424</v>
      </c>
    </row>
    <row r="14897" spans="12:13">
      <c r="L14897">
        <v>11480</v>
      </c>
      <c r="M14897">
        <f t="shared" si="243"/>
        <v>480</v>
      </c>
    </row>
    <row r="14898" spans="12:13">
      <c r="L14898">
        <v>11400</v>
      </c>
      <c r="M14898">
        <f t="shared" si="243"/>
        <v>400</v>
      </c>
    </row>
    <row r="14899" spans="12:13">
      <c r="L14899">
        <v>11448</v>
      </c>
      <c r="M14899">
        <f t="shared" si="243"/>
        <v>448</v>
      </c>
    </row>
    <row r="14900" spans="12:13">
      <c r="L14900">
        <v>11388</v>
      </c>
      <c r="M14900">
        <f t="shared" si="243"/>
        <v>388</v>
      </c>
    </row>
    <row r="14901" spans="12:13">
      <c r="L14901">
        <v>11424</v>
      </c>
      <c r="M14901">
        <f t="shared" si="243"/>
        <v>424</v>
      </c>
    </row>
    <row r="14902" spans="12:13">
      <c r="L14902">
        <v>11388</v>
      </c>
      <c r="M14902">
        <f t="shared" si="243"/>
        <v>388</v>
      </c>
    </row>
    <row r="14903" spans="12:13">
      <c r="L14903">
        <v>11440</v>
      </c>
      <c r="M14903">
        <f t="shared" si="243"/>
        <v>440</v>
      </c>
    </row>
    <row r="14904" spans="12:13">
      <c r="L14904">
        <v>11404</v>
      </c>
      <c r="M14904">
        <f t="shared" si="243"/>
        <v>404</v>
      </c>
    </row>
    <row r="14905" spans="12:13">
      <c r="L14905">
        <v>11476</v>
      </c>
      <c r="M14905">
        <f t="shared" si="243"/>
        <v>476</v>
      </c>
    </row>
    <row r="14906" spans="12:13">
      <c r="L14906">
        <v>11356</v>
      </c>
      <c r="M14906">
        <f t="shared" si="243"/>
        <v>356</v>
      </c>
    </row>
    <row r="14907" spans="12:13">
      <c r="L14907">
        <v>11460</v>
      </c>
      <c r="M14907">
        <f t="shared" ref="M14907:M14970" si="244">L14907-11000</f>
        <v>460</v>
      </c>
    </row>
    <row r="14908" spans="12:13">
      <c r="L14908">
        <v>11392</v>
      </c>
      <c r="M14908">
        <f t="shared" si="244"/>
        <v>392</v>
      </c>
    </row>
    <row r="14909" spans="12:13">
      <c r="L14909">
        <v>11444</v>
      </c>
      <c r="M14909">
        <f t="shared" si="244"/>
        <v>444</v>
      </c>
    </row>
    <row r="14910" spans="12:13">
      <c r="L14910">
        <v>11356</v>
      </c>
      <c r="M14910">
        <f t="shared" si="244"/>
        <v>356</v>
      </c>
    </row>
    <row r="14911" spans="12:13">
      <c r="L14911">
        <v>11424</v>
      </c>
      <c r="M14911">
        <f t="shared" si="244"/>
        <v>424</v>
      </c>
    </row>
    <row r="14912" spans="12:13">
      <c r="L14912">
        <v>11380</v>
      </c>
      <c r="M14912">
        <f t="shared" si="244"/>
        <v>380</v>
      </c>
    </row>
    <row r="14913" spans="12:13">
      <c r="L14913">
        <v>11440</v>
      </c>
      <c r="M14913">
        <f t="shared" si="244"/>
        <v>440</v>
      </c>
    </row>
    <row r="14914" spans="12:13">
      <c r="L14914">
        <v>11384</v>
      </c>
      <c r="M14914">
        <f t="shared" si="244"/>
        <v>384</v>
      </c>
    </row>
    <row r="14915" spans="12:13">
      <c r="L14915">
        <v>11460</v>
      </c>
      <c r="M14915">
        <f t="shared" si="244"/>
        <v>460</v>
      </c>
    </row>
    <row r="14916" spans="12:13">
      <c r="L14916">
        <v>11380</v>
      </c>
      <c r="M14916">
        <f t="shared" si="244"/>
        <v>380</v>
      </c>
    </row>
    <row r="14917" spans="12:13">
      <c r="L14917">
        <v>11452</v>
      </c>
      <c r="M14917">
        <f t="shared" si="244"/>
        <v>452</v>
      </c>
    </row>
    <row r="14918" spans="12:13">
      <c r="L14918">
        <v>11364</v>
      </c>
      <c r="M14918">
        <f t="shared" si="244"/>
        <v>364</v>
      </c>
    </row>
    <row r="14919" spans="12:13">
      <c r="L14919">
        <v>11436</v>
      </c>
      <c r="M14919">
        <f t="shared" si="244"/>
        <v>436</v>
      </c>
    </row>
    <row r="14920" spans="12:13">
      <c r="L14920">
        <v>11396</v>
      </c>
      <c r="M14920">
        <f t="shared" si="244"/>
        <v>396</v>
      </c>
    </row>
    <row r="14921" spans="12:13">
      <c r="L14921">
        <v>11436</v>
      </c>
      <c r="M14921">
        <f t="shared" si="244"/>
        <v>436</v>
      </c>
    </row>
    <row r="14922" spans="12:13">
      <c r="L14922">
        <v>11404</v>
      </c>
      <c r="M14922">
        <f t="shared" si="244"/>
        <v>404</v>
      </c>
    </row>
    <row r="14923" spans="12:13">
      <c r="L14923">
        <v>11444</v>
      </c>
      <c r="M14923">
        <f t="shared" si="244"/>
        <v>444</v>
      </c>
    </row>
    <row r="14924" spans="12:13">
      <c r="L14924">
        <v>11408</v>
      </c>
      <c r="M14924">
        <f t="shared" si="244"/>
        <v>408</v>
      </c>
    </row>
    <row r="14925" spans="12:13">
      <c r="L14925">
        <v>11432</v>
      </c>
      <c r="M14925">
        <f t="shared" si="244"/>
        <v>432</v>
      </c>
    </row>
    <row r="14926" spans="12:13">
      <c r="L14926">
        <v>11404</v>
      </c>
      <c r="M14926">
        <f t="shared" si="244"/>
        <v>404</v>
      </c>
    </row>
    <row r="14927" spans="12:13">
      <c r="L14927">
        <v>11452</v>
      </c>
      <c r="M14927">
        <f t="shared" si="244"/>
        <v>452</v>
      </c>
    </row>
    <row r="14928" spans="12:13">
      <c r="L14928">
        <v>11376</v>
      </c>
      <c r="M14928">
        <f t="shared" si="244"/>
        <v>376</v>
      </c>
    </row>
    <row r="14929" spans="12:13">
      <c r="L14929">
        <v>11424</v>
      </c>
      <c r="M14929">
        <f t="shared" si="244"/>
        <v>424</v>
      </c>
    </row>
    <row r="14930" spans="12:13">
      <c r="L14930">
        <v>11348</v>
      </c>
      <c r="M14930">
        <f t="shared" si="244"/>
        <v>348</v>
      </c>
    </row>
    <row r="14931" spans="12:13">
      <c r="L14931">
        <v>11436</v>
      </c>
      <c r="M14931">
        <f t="shared" si="244"/>
        <v>436</v>
      </c>
    </row>
    <row r="14932" spans="12:13">
      <c r="L14932">
        <v>11420</v>
      </c>
      <c r="M14932">
        <f t="shared" si="244"/>
        <v>420</v>
      </c>
    </row>
    <row r="14933" spans="12:13">
      <c r="L14933">
        <v>11424</v>
      </c>
      <c r="M14933">
        <f t="shared" si="244"/>
        <v>424</v>
      </c>
    </row>
    <row r="14934" spans="12:13">
      <c r="L14934">
        <v>11376</v>
      </c>
      <c r="M14934">
        <f t="shared" si="244"/>
        <v>376</v>
      </c>
    </row>
    <row r="14935" spans="12:13">
      <c r="L14935">
        <v>11420</v>
      </c>
      <c r="M14935">
        <f t="shared" si="244"/>
        <v>420</v>
      </c>
    </row>
    <row r="14936" spans="12:13">
      <c r="L14936">
        <v>11400</v>
      </c>
      <c r="M14936">
        <f t="shared" si="244"/>
        <v>400</v>
      </c>
    </row>
    <row r="14937" spans="12:13">
      <c r="L14937">
        <v>11408</v>
      </c>
      <c r="M14937">
        <f t="shared" si="244"/>
        <v>408</v>
      </c>
    </row>
    <row r="14938" spans="12:13">
      <c r="L14938">
        <v>11412</v>
      </c>
      <c r="M14938">
        <f t="shared" si="244"/>
        <v>412</v>
      </c>
    </row>
    <row r="14939" spans="12:13">
      <c r="L14939">
        <v>11472</v>
      </c>
      <c r="M14939">
        <f t="shared" si="244"/>
        <v>472</v>
      </c>
    </row>
    <row r="14940" spans="12:13">
      <c r="L14940">
        <v>11376</v>
      </c>
      <c r="M14940">
        <f t="shared" si="244"/>
        <v>376</v>
      </c>
    </row>
    <row r="14941" spans="12:13">
      <c r="L14941">
        <v>11452</v>
      </c>
      <c r="M14941">
        <f t="shared" si="244"/>
        <v>452</v>
      </c>
    </row>
    <row r="14942" spans="12:13">
      <c r="L14942">
        <v>11380</v>
      </c>
      <c r="M14942">
        <f t="shared" si="244"/>
        <v>380</v>
      </c>
    </row>
    <row r="14943" spans="12:13">
      <c r="L14943">
        <v>11448</v>
      </c>
      <c r="M14943">
        <f t="shared" si="244"/>
        <v>448</v>
      </c>
    </row>
    <row r="14944" spans="12:13">
      <c r="L14944">
        <v>11396</v>
      </c>
      <c r="M14944">
        <f t="shared" si="244"/>
        <v>396</v>
      </c>
    </row>
    <row r="14945" spans="12:13">
      <c r="L14945">
        <v>11464</v>
      </c>
      <c r="M14945">
        <f t="shared" si="244"/>
        <v>464</v>
      </c>
    </row>
    <row r="14946" spans="12:13">
      <c r="L14946">
        <v>11400</v>
      </c>
      <c r="M14946">
        <f t="shared" si="244"/>
        <v>400</v>
      </c>
    </row>
    <row r="14947" spans="12:13">
      <c r="L14947">
        <v>11436</v>
      </c>
      <c r="M14947">
        <f t="shared" si="244"/>
        <v>436</v>
      </c>
    </row>
    <row r="14948" spans="12:13">
      <c r="L14948">
        <v>11392</v>
      </c>
      <c r="M14948">
        <f t="shared" si="244"/>
        <v>392</v>
      </c>
    </row>
    <row r="14949" spans="12:13">
      <c r="L14949">
        <v>11432</v>
      </c>
      <c r="M14949">
        <f t="shared" si="244"/>
        <v>432</v>
      </c>
    </row>
    <row r="14950" spans="12:13">
      <c r="L14950">
        <v>11396</v>
      </c>
      <c r="M14950">
        <f t="shared" si="244"/>
        <v>396</v>
      </c>
    </row>
    <row r="14951" spans="12:13">
      <c r="L14951">
        <v>11404</v>
      </c>
      <c r="M14951">
        <f t="shared" si="244"/>
        <v>404</v>
      </c>
    </row>
    <row r="14952" spans="12:13">
      <c r="L14952">
        <v>11388</v>
      </c>
      <c r="M14952">
        <f t="shared" si="244"/>
        <v>388</v>
      </c>
    </row>
    <row r="14953" spans="12:13">
      <c r="L14953">
        <v>11428</v>
      </c>
      <c r="M14953">
        <f t="shared" si="244"/>
        <v>428</v>
      </c>
    </row>
    <row r="14954" spans="12:13">
      <c r="L14954">
        <v>11408</v>
      </c>
      <c r="M14954">
        <f t="shared" si="244"/>
        <v>408</v>
      </c>
    </row>
    <row r="14955" spans="12:13">
      <c r="L14955">
        <v>11456</v>
      </c>
      <c r="M14955">
        <f t="shared" si="244"/>
        <v>456</v>
      </c>
    </row>
    <row r="14956" spans="12:13">
      <c r="L14956">
        <v>11432</v>
      </c>
      <c r="M14956">
        <f t="shared" si="244"/>
        <v>432</v>
      </c>
    </row>
    <row r="14957" spans="12:13">
      <c r="L14957">
        <v>11448</v>
      </c>
      <c r="M14957">
        <f t="shared" si="244"/>
        <v>448</v>
      </c>
    </row>
    <row r="14958" spans="12:13">
      <c r="L14958">
        <v>11416</v>
      </c>
      <c r="M14958">
        <f t="shared" si="244"/>
        <v>416</v>
      </c>
    </row>
    <row r="14959" spans="12:13">
      <c r="L14959">
        <v>11444</v>
      </c>
      <c r="M14959">
        <f t="shared" si="244"/>
        <v>444</v>
      </c>
    </row>
    <row r="14960" spans="12:13">
      <c r="L14960">
        <v>11408</v>
      </c>
      <c r="M14960">
        <f t="shared" si="244"/>
        <v>408</v>
      </c>
    </row>
    <row r="14961" spans="12:13">
      <c r="L14961">
        <v>11436</v>
      </c>
      <c r="M14961">
        <f t="shared" si="244"/>
        <v>436</v>
      </c>
    </row>
    <row r="14962" spans="12:13">
      <c r="L14962">
        <v>11392</v>
      </c>
      <c r="M14962">
        <f t="shared" si="244"/>
        <v>392</v>
      </c>
    </row>
    <row r="14963" spans="12:13">
      <c r="L14963">
        <v>11436</v>
      </c>
      <c r="M14963">
        <f t="shared" si="244"/>
        <v>436</v>
      </c>
    </row>
    <row r="14964" spans="12:13">
      <c r="L14964">
        <v>11412</v>
      </c>
      <c r="M14964">
        <f t="shared" si="244"/>
        <v>412</v>
      </c>
    </row>
    <row r="14965" spans="12:13">
      <c r="L14965">
        <v>11432</v>
      </c>
      <c r="M14965">
        <f t="shared" si="244"/>
        <v>432</v>
      </c>
    </row>
    <row r="14966" spans="12:13">
      <c r="L14966">
        <v>11372</v>
      </c>
      <c r="M14966">
        <f t="shared" si="244"/>
        <v>372</v>
      </c>
    </row>
    <row r="14967" spans="12:13">
      <c r="L14967">
        <v>11424</v>
      </c>
      <c r="M14967">
        <f t="shared" si="244"/>
        <v>424</v>
      </c>
    </row>
    <row r="14968" spans="12:13">
      <c r="L14968">
        <v>11380</v>
      </c>
      <c r="M14968">
        <f t="shared" si="244"/>
        <v>380</v>
      </c>
    </row>
    <row r="14969" spans="12:13">
      <c r="L14969">
        <v>11452</v>
      </c>
      <c r="M14969">
        <f t="shared" si="244"/>
        <v>452</v>
      </c>
    </row>
    <row r="14970" spans="12:13">
      <c r="L14970">
        <v>11384</v>
      </c>
      <c r="M14970">
        <f t="shared" si="244"/>
        <v>384</v>
      </c>
    </row>
    <row r="14971" spans="12:13">
      <c r="L14971">
        <v>11412</v>
      </c>
      <c r="M14971">
        <f t="shared" ref="M14971:M15034" si="245">L14971-11000</f>
        <v>412</v>
      </c>
    </row>
    <row r="14972" spans="12:13">
      <c r="L14972">
        <v>11400</v>
      </c>
      <c r="M14972">
        <f t="shared" si="245"/>
        <v>400</v>
      </c>
    </row>
    <row r="14973" spans="12:13">
      <c r="L14973">
        <v>11444</v>
      </c>
      <c r="M14973">
        <f t="shared" si="245"/>
        <v>444</v>
      </c>
    </row>
    <row r="14974" spans="12:13">
      <c r="L14974">
        <v>11372</v>
      </c>
      <c r="M14974">
        <f t="shared" si="245"/>
        <v>372</v>
      </c>
    </row>
    <row r="14975" spans="12:13">
      <c r="L14975">
        <v>11456</v>
      </c>
      <c r="M14975">
        <f t="shared" si="245"/>
        <v>456</v>
      </c>
    </row>
    <row r="14976" spans="12:13">
      <c r="L14976">
        <v>11400</v>
      </c>
      <c r="M14976">
        <f t="shared" si="245"/>
        <v>400</v>
      </c>
    </row>
    <row r="14977" spans="12:13">
      <c r="L14977">
        <v>11488</v>
      </c>
      <c r="M14977">
        <f t="shared" si="245"/>
        <v>488</v>
      </c>
    </row>
    <row r="14978" spans="12:13">
      <c r="L14978">
        <v>11388</v>
      </c>
      <c r="M14978">
        <f t="shared" si="245"/>
        <v>388</v>
      </c>
    </row>
    <row r="14979" spans="12:13">
      <c r="L14979">
        <v>11420</v>
      </c>
      <c r="M14979">
        <f t="shared" si="245"/>
        <v>420</v>
      </c>
    </row>
    <row r="14980" spans="12:13">
      <c r="L14980">
        <v>11380</v>
      </c>
      <c r="M14980">
        <f t="shared" si="245"/>
        <v>380</v>
      </c>
    </row>
    <row r="14981" spans="12:13">
      <c r="L14981">
        <v>11424</v>
      </c>
      <c r="M14981">
        <f t="shared" si="245"/>
        <v>424</v>
      </c>
    </row>
    <row r="14982" spans="12:13">
      <c r="L14982">
        <v>11368</v>
      </c>
      <c r="M14982">
        <f t="shared" si="245"/>
        <v>368</v>
      </c>
    </row>
    <row r="14983" spans="12:13">
      <c r="L14983">
        <v>11408</v>
      </c>
      <c r="M14983">
        <f t="shared" si="245"/>
        <v>408</v>
      </c>
    </row>
    <row r="14984" spans="12:13">
      <c r="L14984">
        <v>11376</v>
      </c>
      <c r="M14984">
        <f t="shared" si="245"/>
        <v>376</v>
      </c>
    </row>
    <row r="14985" spans="12:13">
      <c r="L14985">
        <v>11356</v>
      </c>
      <c r="M14985">
        <f t="shared" si="245"/>
        <v>356</v>
      </c>
    </row>
    <row r="14986" spans="12:13">
      <c r="L14986">
        <v>11372</v>
      </c>
      <c r="M14986">
        <f t="shared" si="245"/>
        <v>372</v>
      </c>
    </row>
    <row r="14987" spans="12:13">
      <c r="L14987">
        <v>11448</v>
      </c>
      <c r="M14987">
        <f t="shared" si="245"/>
        <v>448</v>
      </c>
    </row>
    <row r="14988" spans="12:13">
      <c r="L14988">
        <v>11384</v>
      </c>
      <c r="M14988">
        <f t="shared" si="245"/>
        <v>384</v>
      </c>
    </row>
    <row r="14989" spans="12:13">
      <c r="L14989">
        <v>11388</v>
      </c>
      <c r="M14989">
        <f t="shared" si="245"/>
        <v>388</v>
      </c>
    </row>
    <row r="14990" spans="12:13">
      <c r="L14990">
        <v>11364</v>
      </c>
      <c r="M14990">
        <f t="shared" si="245"/>
        <v>364</v>
      </c>
    </row>
    <row r="14991" spans="12:13">
      <c r="L14991">
        <v>11408</v>
      </c>
      <c r="M14991">
        <f t="shared" si="245"/>
        <v>408</v>
      </c>
    </row>
    <row r="14992" spans="12:13">
      <c r="L14992">
        <v>11356</v>
      </c>
      <c r="M14992">
        <f t="shared" si="245"/>
        <v>356</v>
      </c>
    </row>
    <row r="14993" spans="12:13">
      <c r="L14993">
        <v>11428</v>
      </c>
      <c r="M14993">
        <f t="shared" si="245"/>
        <v>428</v>
      </c>
    </row>
    <row r="14994" spans="12:13">
      <c r="L14994">
        <v>11428</v>
      </c>
      <c r="M14994">
        <f t="shared" si="245"/>
        <v>428</v>
      </c>
    </row>
    <row r="14995" spans="12:13">
      <c r="L14995">
        <v>11460</v>
      </c>
      <c r="M14995">
        <f t="shared" si="245"/>
        <v>460</v>
      </c>
    </row>
    <row r="14996" spans="12:13">
      <c r="L14996">
        <v>11408</v>
      </c>
      <c r="M14996">
        <f t="shared" si="245"/>
        <v>408</v>
      </c>
    </row>
    <row r="14997" spans="12:13">
      <c r="L14997">
        <v>11424</v>
      </c>
      <c r="M14997">
        <f t="shared" si="245"/>
        <v>424</v>
      </c>
    </row>
    <row r="14998" spans="12:13">
      <c r="L14998">
        <v>11400</v>
      </c>
      <c r="M14998">
        <f t="shared" si="245"/>
        <v>400</v>
      </c>
    </row>
    <row r="14999" spans="12:13">
      <c r="L14999">
        <v>11460</v>
      </c>
      <c r="M14999">
        <f t="shared" si="245"/>
        <v>460</v>
      </c>
    </row>
    <row r="15000" spans="12:13">
      <c r="L15000">
        <v>11428</v>
      </c>
      <c r="M15000">
        <f t="shared" si="245"/>
        <v>428</v>
      </c>
    </row>
    <row r="15001" spans="12:13">
      <c r="L15001">
        <v>11432</v>
      </c>
      <c r="M15001">
        <f t="shared" si="245"/>
        <v>432</v>
      </c>
    </row>
    <row r="15002" spans="12:13">
      <c r="L15002">
        <v>11372</v>
      </c>
      <c r="M15002">
        <f t="shared" si="245"/>
        <v>372</v>
      </c>
    </row>
    <row r="15003" spans="12:13">
      <c r="L15003">
        <v>11436</v>
      </c>
      <c r="M15003">
        <f t="shared" si="245"/>
        <v>436</v>
      </c>
    </row>
    <row r="15004" spans="12:13">
      <c r="L15004">
        <v>11384</v>
      </c>
      <c r="M15004">
        <f t="shared" si="245"/>
        <v>384</v>
      </c>
    </row>
    <row r="15005" spans="12:13">
      <c r="L15005">
        <v>11384</v>
      </c>
      <c r="M15005">
        <f t="shared" si="245"/>
        <v>384</v>
      </c>
    </row>
    <row r="15006" spans="12:13">
      <c r="L15006">
        <v>11372</v>
      </c>
      <c r="M15006">
        <f t="shared" si="245"/>
        <v>372</v>
      </c>
    </row>
    <row r="15007" spans="12:13">
      <c r="L15007">
        <v>11440</v>
      </c>
      <c r="M15007">
        <f t="shared" si="245"/>
        <v>440</v>
      </c>
    </row>
    <row r="15008" spans="12:13">
      <c r="L15008">
        <v>11396</v>
      </c>
      <c r="M15008">
        <f t="shared" si="245"/>
        <v>396</v>
      </c>
    </row>
    <row r="15009" spans="12:13">
      <c r="L15009">
        <v>11460</v>
      </c>
      <c r="M15009">
        <f t="shared" si="245"/>
        <v>460</v>
      </c>
    </row>
    <row r="15010" spans="12:13">
      <c r="L15010">
        <v>11384</v>
      </c>
      <c r="M15010">
        <f t="shared" si="245"/>
        <v>384</v>
      </c>
    </row>
    <row r="15011" spans="12:13">
      <c r="L15011">
        <v>11448</v>
      </c>
      <c r="M15011">
        <f t="shared" si="245"/>
        <v>448</v>
      </c>
    </row>
    <row r="15012" spans="12:13">
      <c r="L15012">
        <v>11384</v>
      </c>
      <c r="M15012">
        <f t="shared" si="245"/>
        <v>384</v>
      </c>
    </row>
    <row r="15013" spans="12:13">
      <c r="L15013">
        <v>11464</v>
      </c>
      <c r="M15013">
        <f t="shared" si="245"/>
        <v>464</v>
      </c>
    </row>
    <row r="15014" spans="12:13">
      <c r="L15014">
        <v>11360</v>
      </c>
      <c r="M15014">
        <f t="shared" si="245"/>
        <v>360</v>
      </c>
    </row>
    <row r="15015" spans="12:13">
      <c r="L15015">
        <v>11444</v>
      </c>
      <c r="M15015">
        <f t="shared" si="245"/>
        <v>444</v>
      </c>
    </row>
    <row r="15016" spans="12:13">
      <c r="L15016">
        <v>11392</v>
      </c>
      <c r="M15016">
        <f t="shared" si="245"/>
        <v>392</v>
      </c>
    </row>
    <row r="15017" spans="12:13">
      <c r="L15017">
        <v>11412</v>
      </c>
      <c r="M15017">
        <f t="shared" si="245"/>
        <v>412</v>
      </c>
    </row>
    <row r="15018" spans="12:13">
      <c r="L15018">
        <v>11352</v>
      </c>
      <c r="M15018">
        <f t="shared" si="245"/>
        <v>352</v>
      </c>
    </row>
    <row r="15019" spans="12:13">
      <c r="L15019">
        <v>11468</v>
      </c>
      <c r="M15019">
        <f t="shared" si="245"/>
        <v>468</v>
      </c>
    </row>
    <row r="15020" spans="12:13">
      <c r="L15020">
        <v>11436</v>
      </c>
      <c r="M15020">
        <f t="shared" si="245"/>
        <v>436</v>
      </c>
    </row>
    <row r="15021" spans="12:13">
      <c r="L15021">
        <v>11548</v>
      </c>
      <c r="M15021">
        <f t="shared" si="245"/>
        <v>548</v>
      </c>
    </row>
    <row r="15022" spans="12:13">
      <c r="L15022">
        <v>11552</v>
      </c>
      <c r="M15022">
        <f t="shared" si="245"/>
        <v>552</v>
      </c>
    </row>
    <row r="15023" spans="12:13">
      <c r="L15023">
        <v>11700</v>
      </c>
      <c r="M15023">
        <f t="shared" si="245"/>
        <v>700</v>
      </c>
    </row>
    <row r="15024" spans="12:13">
      <c r="L15024">
        <v>11692</v>
      </c>
      <c r="M15024">
        <f t="shared" si="245"/>
        <v>692</v>
      </c>
    </row>
    <row r="15025" spans="12:13">
      <c r="L15025">
        <v>11760</v>
      </c>
      <c r="M15025">
        <f t="shared" si="245"/>
        <v>760</v>
      </c>
    </row>
    <row r="15026" spans="12:13">
      <c r="L15026">
        <v>11768</v>
      </c>
      <c r="M15026">
        <f t="shared" si="245"/>
        <v>768</v>
      </c>
    </row>
    <row r="15027" spans="12:13">
      <c r="L15027">
        <v>11756</v>
      </c>
      <c r="M15027">
        <f t="shared" si="245"/>
        <v>756</v>
      </c>
    </row>
    <row r="15028" spans="12:13">
      <c r="L15028">
        <v>11704</v>
      </c>
      <c r="M15028">
        <f t="shared" si="245"/>
        <v>704</v>
      </c>
    </row>
    <row r="15029" spans="12:13">
      <c r="L15029">
        <v>11736</v>
      </c>
      <c r="M15029">
        <f t="shared" si="245"/>
        <v>736</v>
      </c>
    </row>
    <row r="15030" spans="12:13">
      <c r="L15030">
        <v>11680</v>
      </c>
      <c r="M15030">
        <f t="shared" si="245"/>
        <v>680</v>
      </c>
    </row>
    <row r="15031" spans="12:13">
      <c r="L15031">
        <v>11660</v>
      </c>
      <c r="M15031">
        <f t="shared" si="245"/>
        <v>660</v>
      </c>
    </row>
    <row r="15032" spans="12:13">
      <c r="L15032">
        <v>11628</v>
      </c>
      <c r="M15032">
        <f t="shared" si="245"/>
        <v>628</v>
      </c>
    </row>
    <row r="15033" spans="12:13">
      <c r="L15033">
        <v>11636</v>
      </c>
      <c r="M15033">
        <f t="shared" si="245"/>
        <v>636</v>
      </c>
    </row>
    <row r="15034" spans="12:13">
      <c r="L15034">
        <v>11548</v>
      </c>
      <c r="M15034">
        <f t="shared" si="245"/>
        <v>548</v>
      </c>
    </row>
    <row r="15035" spans="12:13">
      <c r="L15035">
        <v>11536</v>
      </c>
      <c r="M15035">
        <f t="shared" ref="M15035:M15098" si="246">L15035-11000</f>
        <v>536</v>
      </c>
    </row>
    <row r="15036" spans="12:13">
      <c r="L15036">
        <v>11528</v>
      </c>
      <c r="M15036">
        <f t="shared" si="246"/>
        <v>528</v>
      </c>
    </row>
    <row r="15037" spans="12:13">
      <c r="L15037">
        <v>11524</v>
      </c>
      <c r="M15037">
        <f t="shared" si="246"/>
        <v>524</v>
      </c>
    </row>
    <row r="15038" spans="12:13">
      <c r="L15038">
        <v>11472</v>
      </c>
      <c r="M15038">
        <f t="shared" si="246"/>
        <v>472</v>
      </c>
    </row>
    <row r="15039" spans="12:13">
      <c r="L15039">
        <v>11516</v>
      </c>
      <c r="M15039">
        <f t="shared" si="246"/>
        <v>516</v>
      </c>
    </row>
    <row r="15040" spans="12:13">
      <c r="L15040">
        <v>11456</v>
      </c>
      <c r="M15040">
        <f t="shared" si="246"/>
        <v>456</v>
      </c>
    </row>
    <row r="15041" spans="12:13">
      <c r="L15041">
        <v>11528</v>
      </c>
      <c r="M15041">
        <f t="shared" si="246"/>
        <v>528</v>
      </c>
    </row>
    <row r="15042" spans="12:13">
      <c r="L15042">
        <v>11440</v>
      </c>
      <c r="M15042">
        <f t="shared" si="246"/>
        <v>440</v>
      </c>
    </row>
    <row r="15043" spans="12:13">
      <c r="L15043">
        <v>11504</v>
      </c>
      <c r="M15043">
        <f t="shared" si="246"/>
        <v>504</v>
      </c>
    </row>
    <row r="15044" spans="12:13">
      <c r="L15044">
        <v>11432</v>
      </c>
      <c r="M15044">
        <f t="shared" si="246"/>
        <v>432</v>
      </c>
    </row>
    <row r="15045" spans="12:13">
      <c r="L15045">
        <v>11444</v>
      </c>
      <c r="M15045">
        <f t="shared" si="246"/>
        <v>444</v>
      </c>
    </row>
    <row r="15046" spans="12:13">
      <c r="L15046">
        <v>11428</v>
      </c>
      <c r="M15046">
        <f t="shared" si="246"/>
        <v>428</v>
      </c>
    </row>
    <row r="15047" spans="12:13">
      <c r="L15047">
        <v>11484</v>
      </c>
      <c r="M15047">
        <f t="shared" si="246"/>
        <v>484</v>
      </c>
    </row>
    <row r="15048" spans="12:13">
      <c r="L15048">
        <v>11412</v>
      </c>
      <c r="M15048">
        <f t="shared" si="246"/>
        <v>412</v>
      </c>
    </row>
    <row r="15049" spans="12:13">
      <c r="L15049">
        <v>11456</v>
      </c>
      <c r="M15049">
        <f t="shared" si="246"/>
        <v>456</v>
      </c>
    </row>
    <row r="15050" spans="12:13">
      <c r="L15050">
        <v>11404</v>
      </c>
      <c r="M15050">
        <f t="shared" si="246"/>
        <v>404</v>
      </c>
    </row>
    <row r="15051" spans="12:13">
      <c r="L15051">
        <v>11516</v>
      </c>
      <c r="M15051">
        <f t="shared" si="246"/>
        <v>516</v>
      </c>
    </row>
    <row r="15052" spans="12:13">
      <c r="L15052">
        <v>11416</v>
      </c>
      <c r="M15052">
        <f t="shared" si="246"/>
        <v>416</v>
      </c>
    </row>
    <row r="15053" spans="12:13">
      <c r="L15053">
        <v>11460</v>
      </c>
      <c r="M15053">
        <f t="shared" si="246"/>
        <v>460</v>
      </c>
    </row>
    <row r="15054" spans="12:13">
      <c r="L15054">
        <v>11408</v>
      </c>
      <c r="M15054">
        <f t="shared" si="246"/>
        <v>408</v>
      </c>
    </row>
    <row r="15055" spans="12:13">
      <c r="L15055">
        <v>11420</v>
      </c>
      <c r="M15055">
        <f t="shared" si="246"/>
        <v>420</v>
      </c>
    </row>
    <row r="15056" spans="12:13">
      <c r="L15056">
        <v>11368</v>
      </c>
      <c r="M15056">
        <f t="shared" si="246"/>
        <v>368</v>
      </c>
    </row>
    <row r="15057" spans="12:13">
      <c r="L15057">
        <v>11448</v>
      </c>
      <c r="M15057">
        <f t="shared" si="246"/>
        <v>448</v>
      </c>
    </row>
    <row r="15058" spans="12:13">
      <c r="L15058">
        <v>11384</v>
      </c>
      <c r="M15058">
        <f t="shared" si="246"/>
        <v>384</v>
      </c>
    </row>
    <row r="15059" spans="12:13">
      <c r="L15059">
        <v>11468</v>
      </c>
      <c r="M15059">
        <f t="shared" si="246"/>
        <v>468</v>
      </c>
    </row>
    <row r="15060" spans="12:13">
      <c r="L15060">
        <v>11388</v>
      </c>
      <c r="M15060">
        <f t="shared" si="246"/>
        <v>388</v>
      </c>
    </row>
    <row r="15061" spans="12:13">
      <c r="L15061">
        <v>11408</v>
      </c>
      <c r="M15061">
        <f t="shared" si="246"/>
        <v>408</v>
      </c>
    </row>
    <row r="15062" spans="12:13">
      <c r="L15062">
        <v>11380</v>
      </c>
      <c r="M15062">
        <f t="shared" si="246"/>
        <v>380</v>
      </c>
    </row>
    <row r="15063" spans="12:13">
      <c r="L15063">
        <v>11480</v>
      </c>
      <c r="M15063">
        <f t="shared" si="246"/>
        <v>480</v>
      </c>
    </row>
    <row r="15064" spans="12:13">
      <c r="L15064">
        <v>11372</v>
      </c>
      <c r="M15064">
        <f t="shared" si="246"/>
        <v>372</v>
      </c>
    </row>
    <row r="15065" spans="12:13">
      <c r="L15065">
        <v>11424</v>
      </c>
      <c r="M15065">
        <f t="shared" si="246"/>
        <v>424</v>
      </c>
    </row>
    <row r="15066" spans="12:13">
      <c r="L15066">
        <v>11380</v>
      </c>
      <c r="M15066">
        <f t="shared" si="246"/>
        <v>380</v>
      </c>
    </row>
    <row r="15067" spans="12:13">
      <c r="L15067">
        <v>11428</v>
      </c>
      <c r="M15067">
        <f t="shared" si="246"/>
        <v>428</v>
      </c>
    </row>
    <row r="15068" spans="12:13">
      <c r="L15068">
        <v>11372</v>
      </c>
      <c r="M15068">
        <f t="shared" si="246"/>
        <v>372</v>
      </c>
    </row>
    <row r="15069" spans="12:13">
      <c r="L15069">
        <v>11452</v>
      </c>
      <c r="M15069">
        <f t="shared" si="246"/>
        <v>452</v>
      </c>
    </row>
    <row r="15070" spans="12:13">
      <c r="L15070">
        <v>11408</v>
      </c>
      <c r="M15070">
        <f t="shared" si="246"/>
        <v>408</v>
      </c>
    </row>
    <row r="15071" spans="12:13">
      <c r="L15071">
        <v>11448</v>
      </c>
      <c r="M15071">
        <f t="shared" si="246"/>
        <v>448</v>
      </c>
    </row>
    <row r="15072" spans="12:13">
      <c r="L15072">
        <v>11408</v>
      </c>
      <c r="M15072">
        <f t="shared" si="246"/>
        <v>408</v>
      </c>
    </row>
    <row r="15073" spans="12:13">
      <c r="L15073">
        <v>11424</v>
      </c>
      <c r="M15073">
        <f t="shared" si="246"/>
        <v>424</v>
      </c>
    </row>
    <row r="15074" spans="12:13">
      <c r="L15074">
        <v>11432</v>
      </c>
      <c r="M15074">
        <f t="shared" si="246"/>
        <v>432</v>
      </c>
    </row>
    <row r="15075" spans="12:13">
      <c r="L15075">
        <v>11452</v>
      </c>
      <c r="M15075">
        <f t="shared" si="246"/>
        <v>452</v>
      </c>
    </row>
    <row r="15076" spans="12:13">
      <c r="L15076">
        <v>11380</v>
      </c>
      <c r="M15076">
        <f t="shared" si="246"/>
        <v>380</v>
      </c>
    </row>
    <row r="15077" spans="12:13">
      <c r="L15077" t="s">
        <v>791</v>
      </c>
      <c r="M15077" t="e">
        <f t="shared" si="246"/>
        <v>#VALUE!</v>
      </c>
    </row>
    <row r="15078" spans="12:13">
      <c r="M15078">
        <f t="shared" si="246"/>
        <v>-11000</v>
      </c>
    </row>
    <row r="15079" spans="12:13">
      <c r="L15079">
        <v>11432</v>
      </c>
      <c r="M15079">
        <f t="shared" si="246"/>
        <v>432</v>
      </c>
    </row>
    <row r="15080" spans="12:13">
      <c r="L15080">
        <v>11368</v>
      </c>
      <c r="M15080">
        <f t="shared" si="246"/>
        <v>368</v>
      </c>
    </row>
    <row r="15081" spans="12:13">
      <c r="L15081">
        <v>11472</v>
      </c>
      <c r="M15081">
        <f t="shared" si="246"/>
        <v>472</v>
      </c>
    </row>
    <row r="15082" spans="12:13">
      <c r="L15082">
        <v>11380</v>
      </c>
      <c r="M15082">
        <f t="shared" si="246"/>
        <v>380</v>
      </c>
    </row>
    <row r="15083" spans="12:13">
      <c r="L15083">
        <v>11428</v>
      </c>
      <c r="M15083">
        <f t="shared" si="246"/>
        <v>428</v>
      </c>
    </row>
    <row r="15084" spans="12:13">
      <c r="L15084">
        <v>11388</v>
      </c>
      <c r="M15084">
        <f t="shared" si="246"/>
        <v>388</v>
      </c>
    </row>
    <row r="15085" spans="12:13">
      <c r="L15085">
        <v>11404</v>
      </c>
      <c r="M15085">
        <f t="shared" si="246"/>
        <v>404</v>
      </c>
    </row>
    <row r="15086" spans="12:13">
      <c r="L15086">
        <v>11356</v>
      </c>
      <c r="M15086">
        <f t="shared" si="246"/>
        <v>356</v>
      </c>
    </row>
    <row r="15087" spans="12:13">
      <c r="L15087">
        <v>11432</v>
      </c>
      <c r="M15087">
        <f t="shared" si="246"/>
        <v>432</v>
      </c>
    </row>
    <row r="15088" spans="12:13">
      <c r="L15088">
        <v>11376</v>
      </c>
      <c r="M15088">
        <f t="shared" si="246"/>
        <v>376</v>
      </c>
    </row>
    <row r="15089" spans="12:13">
      <c r="L15089">
        <v>11424</v>
      </c>
      <c r="M15089">
        <f t="shared" si="246"/>
        <v>424</v>
      </c>
    </row>
    <row r="15090" spans="12:13">
      <c r="L15090">
        <v>11400</v>
      </c>
      <c r="M15090">
        <f t="shared" si="246"/>
        <v>400</v>
      </c>
    </row>
    <row r="15091" spans="12:13">
      <c r="L15091">
        <v>11428</v>
      </c>
      <c r="M15091">
        <f t="shared" si="246"/>
        <v>428</v>
      </c>
    </row>
    <row r="15092" spans="12:13">
      <c r="L15092">
        <v>11380</v>
      </c>
      <c r="M15092">
        <f t="shared" si="246"/>
        <v>380</v>
      </c>
    </row>
    <row r="15093" spans="12:13">
      <c r="L15093">
        <v>11452</v>
      </c>
      <c r="M15093">
        <f t="shared" si="246"/>
        <v>452</v>
      </c>
    </row>
    <row r="15094" spans="12:13">
      <c r="L15094">
        <v>11380</v>
      </c>
      <c r="M15094">
        <f t="shared" si="246"/>
        <v>380</v>
      </c>
    </row>
    <row r="15095" spans="12:13">
      <c r="L15095">
        <v>11420</v>
      </c>
      <c r="M15095">
        <f t="shared" si="246"/>
        <v>420</v>
      </c>
    </row>
    <row r="15096" spans="12:13">
      <c r="L15096">
        <v>11396</v>
      </c>
      <c r="M15096">
        <f t="shared" si="246"/>
        <v>396</v>
      </c>
    </row>
    <row r="15097" spans="12:13">
      <c r="L15097">
        <v>11416</v>
      </c>
      <c r="M15097">
        <f t="shared" si="246"/>
        <v>416</v>
      </c>
    </row>
    <row r="15098" spans="12:13">
      <c r="L15098">
        <v>11348</v>
      </c>
      <c r="M15098">
        <f t="shared" si="246"/>
        <v>348</v>
      </c>
    </row>
    <row r="15099" spans="12:13">
      <c r="L15099">
        <v>11424</v>
      </c>
      <c r="M15099">
        <f t="shared" ref="M15099:M15162" si="247">L15099-11000</f>
        <v>424</v>
      </c>
    </row>
    <row r="15100" spans="12:13">
      <c r="L15100">
        <v>11344</v>
      </c>
      <c r="M15100">
        <f t="shared" si="247"/>
        <v>344</v>
      </c>
    </row>
    <row r="15101" spans="12:13">
      <c r="L15101">
        <v>11440</v>
      </c>
      <c r="M15101">
        <f t="shared" si="247"/>
        <v>440</v>
      </c>
    </row>
    <row r="15102" spans="12:13">
      <c r="L15102">
        <v>11392</v>
      </c>
      <c r="M15102">
        <f t="shared" si="247"/>
        <v>392</v>
      </c>
    </row>
    <row r="15103" spans="12:13">
      <c r="L15103">
        <v>11400</v>
      </c>
      <c r="M15103">
        <f t="shared" si="247"/>
        <v>400</v>
      </c>
    </row>
    <row r="15104" spans="12:13">
      <c r="L15104">
        <v>11392</v>
      </c>
      <c r="M15104">
        <f t="shared" si="247"/>
        <v>392</v>
      </c>
    </row>
    <row r="15105" spans="12:13">
      <c r="L15105">
        <v>11452</v>
      </c>
      <c r="M15105">
        <f t="shared" si="247"/>
        <v>452</v>
      </c>
    </row>
    <row r="15106" spans="12:13">
      <c r="L15106">
        <v>11372</v>
      </c>
      <c r="M15106">
        <f t="shared" si="247"/>
        <v>372</v>
      </c>
    </row>
    <row r="15107" spans="12:13">
      <c r="L15107">
        <v>11424</v>
      </c>
      <c r="M15107">
        <f t="shared" si="247"/>
        <v>424</v>
      </c>
    </row>
    <row r="15108" spans="12:13">
      <c r="L15108">
        <v>11372</v>
      </c>
      <c r="M15108">
        <f t="shared" si="247"/>
        <v>372</v>
      </c>
    </row>
    <row r="15109" spans="12:13">
      <c r="L15109">
        <v>11448</v>
      </c>
      <c r="M15109">
        <f t="shared" si="247"/>
        <v>448</v>
      </c>
    </row>
    <row r="15110" spans="12:13">
      <c r="L15110">
        <v>11400</v>
      </c>
      <c r="M15110">
        <f t="shared" si="247"/>
        <v>400</v>
      </c>
    </row>
    <row r="15111" spans="12:13">
      <c r="L15111">
        <v>11432</v>
      </c>
      <c r="M15111">
        <f t="shared" si="247"/>
        <v>432</v>
      </c>
    </row>
    <row r="15112" spans="12:13">
      <c r="L15112">
        <v>11400</v>
      </c>
      <c r="M15112">
        <f t="shared" si="247"/>
        <v>400</v>
      </c>
    </row>
    <row r="15113" spans="12:13">
      <c r="L15113">
        <v>11448</v>
      </c>
      <c r="M15113">
        <f t="shared" si="247"/>
        <v>448</v>
      </c>
    </row>
    <row r="15114" spans="12:13">
      <c r="L15114">
        <v>11400</v>
      </c>
      <c r="M15114">
        <f t="shared" si="247"/>
        <v>400</v>
      </c>
    </row>
    <row r="15115" spans="12:13">
      <c r="L15115">
        <v>11440</v>
      </c>
      <c r="M15115">
        <f t="shared" si="247"/>
        <v>440</v>
      </c>
    </row>
    <row r="15116" spans="12:13">
      <c r="L15116">
        <v>11388</v>
      </c>
      <c r="M15116">
        <f t="shared" si="247"/>
        <v>388</v>
      </c>
    </row>
    <row r="15117" spans="12:13">
      <c r="L15117">
        <v>11444</v>
      </c>
      <c r="M15117">
        <f t="shared" si="247"/>
        <v>444</v>
      </c>
    </row>
    <row r="15118" spans="12:13">
      <c r="L15118">
        <v>11376</v>
      </c>
      <c r="M15118">
        <f t="shared" si="247"/>
        <v>376</v>
      </c>
    </row>
    <row r="15119" spans="12:13">
      <c r="L15119">
        <v>11408</v>
      </c>
      <c r="M15119">
        <f t="shared" si="247"/>
        <v>408</v>
      </c>
    </row>
    <row r="15120" spans="12:13">
      <c r="L15120">
        <v>11408</v>
      </c>
      <c r="M15120">
        <f t="shared" si="247"/>
        <v>408</v>
      </c>
    </row>
    <row r="15121" spans="12:13">
      <c r="L15121">
        <v>11416</v>
      </c>
      <c r="M15121">
        <f t="shared" si="247"/>
        <v>416</v>
      </c>
    </row>
    <row r="15122" spans="12:13">
      <c r="L15122">
        <v>11388</v>
      </c>
      <c r="M15122">
        <f t="shared" si="247"/>
        <v>388</v>
      </c>
    </row>
    <row r="15123" spans="12:13">
      <c r="L15123">
        <v>11424</v>
      </c>
      <c r="M15123">
        <f t="shared" si="247"/>
        <v>424</v>
      </c>
    </row>
    <row r="15124" spans="12:13">
      <c r="L15124">
        <v>11388</v>
      </c>
      <c r="M15124">
        <f t="shared" si="247"/>
        <v>388</v>
      </c>
    </row>
    <row r="15125" spans="12:13">
      <c r="L15125">
        <v>11424</v>
      </c>
      <c r="M15125">
        <f t="shared" si="247"/>
        <v>424</v>
      </c>
    </row>
    <row r="15126" spans="12:13">
      <c r="L15126">
        <v>11356</v>
      </c>
      <c r="M15126">
        <f t="shared" si="247"/>
        <v>356</v>
      </c>
    </row>
    <row r="15127" spans="12:13">
      <c r="L15127">
        <v>11428</v>
      </c>
      <c r="M15127">
        <f t="shared" si="247"/>
        <v>428</v>
      </c>
    </row>
    <row r="15128" spans="12:13">
      <c r="L15128">
        <v>11380</v>
      </c>
      <c r="M15128">
        <f t="shared" si="247"/>
        <v>380</v>
      </c>
    </row>
    <row r="15129" spans="12:13">
      <c r="L15129">
        <v>11400</v>
      </c>
      <c r="M15129">
        <f t="shared" si="247"/>
        <v>400</v>
      </c>
    </row>
    <row r="15130" spans="12:13">
      <c r="L15130">
        <v>11352</v>
      </c>
      <c r="M15130">
        <f t="shared" si="247"/>
        <v>352</v>
      </c>
    </row>
    <row r="15131" spans="12:13">
      <c r="L15131">
        <v>11452</v>
      </c>
      <c r="M15131">
        <f t="shared" si="247"/>
        <v>452</v>
      </c>
    </row>
    <row r="15132" spans="12:13">
      <c r="L15132">
        <v>11368</v>
      </c>
      <c r="M15132">
        <f t="shared" si="247"/>
        <v>368</v>
      </c>
    </row>
    <row r="15133" spans="12:13">
      <c r="L15133">
        <v>11404</v>
      </c>
      <c r="M15133">
        <f t="shared" si="247"/>
        <v>404</v>
      </c>
    </row>
    <row r="15134" spans="12:13">
      <c r="L15134">
        <v>11364</v>
      </c>
      <c r="M15134">
        <f t="shared" si="247"/>
        <v>364</v>
      </c>
    </row>
    <row r="15135" spans="12:13">
      <c r="L15135">
        <v>11476</v>
      </c>
      <c r="M15135">
        <f t="shared" si="247"/>
        <v>476</v>
      </c>
    </row>
    <row r="15136" spans="12:13">
      <c r="L15136">
        <v>11360</v>
      </c>
      <c r="M15136">
        <f t="shared" si="247"/>
        <v>360</v>
      </c>
    </row>
    <row r="15137" spans="12:13">
      <c r="L15137">
        <v>11456</v>
      </c>
      <c r="M15137">
        <f t="shared" si="247"/>
        <v>456</v>
      </c>
    </row>
    <row r="15138" spans="12:13">
      <c r="L15138">
        <v>11360</v>
      </c>
      <c r="M15138">
        <f t="shared" si="247"/>
        <v>360</v>
      </c>
    </row>
    <row r="15139" spans="12:13">
      <c r="L15139">
        <v>11404</v>
      </c>
      <c r="M15139">
        <f t="shared" si="247"/>
        <v>404</v>
      </c>
    </row>
    <row r="15140" spans="12:13">
      <c r="L15140">
        <v>11380</v>
      </c>
      <c r="M15140">
        <f t="shared" si="247"/>
        <v>380</v>
      </c>
    </row>
    <row r="15141" spans="12:13">
      <c r="L15141">
        <v>11440</v>
      </c>
      <c r="M15141">
        <f t="shared" si="247"/>
        <v>440</v>
      </c>
    </row>
    <row r="15142" spans="12:13">
      <c r="L15142">
        <v>11372</v>
      </c>
      <c r="M15142">
        <f t="shared" si="247"/>
        <v>372</v>
      </c>
    </row>
    <row r="15143" spans="12:13">
      <c r="L15143">
        <v>11400</v>
      </c>
      <c r="M15143">
        <f t="shared" si="247"/>
        <v>400</v>
      </c>
    </row>
    <row r="15144" spans="12:13">
      <c r="L15144">
        <v>11364</v>
      </c>
      <c r="M15144">
        <f t="shared" si="247"/>
        <v>364</v>
      </c>
    </row>
    <row r="15145" spans="12:13">
      <c r="L15145">
        <v>11420</v>
      </c>
      <c r="M15145">
        <f t="shared" si="247"/>
        <v>420</v>
      </c>
    </row>
    <row r="15146" spans="12:13">
      <c r="L15146">
        <v>11384</v>
      </c>
      <c r="M15146">
        <f t="shared" si="247"/>
        <v>384</v>
      </c>
    </row>
    <row r="15147" spans="12:13">
      <c r="L15147">
        <v>11396</v>
      </c>
      <c r="M15147">
        <f t="shared" si="247"/>
        <v>396</v>
      </c>
    </row>
    <row r="15148" spans="12:13">
      <c r="L15148">
        <v>11356</v>
      </c>
      <c r="M15148">
        <f t="shared" si="247"/>
        <v>356</v>
      </c>
    </row>
    <row r="15149" spans="12:13">
      <c r="L15149">
        <v>11448</v>
      </c>
      <c r="M15149">
        <f t="shared" si="247"/>
        <v>448</v>
      </c>
    </row>
    <row r="15150" spans="12:13">
      <c r="L15150">
        <v>11396</v>
      </c>
      <c r="M15150">
        <f t="shared" si="247"/>
        <v>396</v>
      </c>
    </row>
    <row r="15151" spans="12:13">
      <c r="L15151">
        <v>11496</v>
      </c>
      <c r="M15151">
        <f t="shared" si="247"/>
        <v>496</v>
      </c>
    </row>
    <row r="15152" spans="12:13">
      <c r="L15152">
        <v>11396</v>
      </c>
      <c r="M15152">
        <f t="shared" si="247"/>
        <v>396</v>
      </c>
    </row>
    <row r="15153" spans="12:13">
      <c r="L15153">
        <v>11480</v>
      </c>
      <c r="M15153">
        <f t="shared" si="247"/>
        <v>480</v>
      </c>
    </row>
    <row r="15154" spans="12:13">
      <c r="L15154">
        <v>11392</v>
      </c>
      <c r="M15154">
        <f t="shared" si="247"/>
        <v>392</v>
      </c>
    </row>
    <row r="15155" spans="12:13">
      <c r="L15155">
        <v>11444</v>
      </c>
      <c r="M15155">
        <f t="shared" si="247"/>
        <v>444</v>
      </c>
    </row>
    <row r="15156" spans="12:13">
      <c r="L15156">
        <v>11400</v>
      </c>
      <c r="M15156">
        <f t="shared" si="247"/>
        <v>400</v>
      </c>
    </row>
    <row r="15157" spans="12:13">
      <c r="L15157">
        <v>11452</v>
      </c>
      <c r="M15157">
        <f t="shared" si="247"/>
        <v>452</v>
      </c>
    </row>
    <row r="15158" spans="12:13">
      <c r="L15158">
        <v>11452</v>
      </c>
      <c r="M15158">
        <f t="shared" si="247"/>
        <v>452</v>
      </c>
    </row>
    <row r="15159" spans="12:13">
      <c r="L15159">
        <v>11452</v>
      </c>
      <c r="M15159">
        <f t="shared" si="247"/>
        <v>452</v>
      </c>
    </row>
    <row r="15160" spans="12:13">
      <c r="L15160">
        <v>11436</v>
      </c>
      <c r="M15160">
        <f t="shared" si="247"/>
        <v>436</v>
      </c>
    </row>
    <row r="15161" spans="12:13">
      <c r="L15161">
        <v>11440</v>
      </c>
      <c r="M15161">
        <f t="shared" si="247"/>
        <v>440</v>
      </c>
    </row>
    <row r="15162" spans="12:13">
      <c r="L15162">
        <v>11384</v>
      </c>
      <c r="M15162">
        <f t="shared" si="247"/>
        <v>384</v>
      </c>
    </row>
    <row r="15163" spans="12:13">
      <c r="L15163">
        <v>11460</v>
      </c>
      <c r="M15163">
        <f t="shared" ref="M15163:M15226" si="248">L15163-11000</f>
        <v>460</v>
      </c>
    </row>
    <row r="15164" spans="12:13">
      <c r="L15164">
        <v>11380</v>
      </c>
      <c r="M15164">
        <f t="shared" si="248"/>
        <v>380</v>
      </c>
    </row>
    <row r="15165" spans="12:13">
      <c r="L15165">
        <v>11452</v>
      </c>
      <c r="M15165">
        <f t="shared" si="248"/>
        <v>452</v>
      </c>
    </row>
    <row r="15166" spans="12:13">
      <c r="L15166">
        <v>11424</v>
      </c>
      <c r="M15166">
        <f t="shared" si="248"/>
        <v>424</v>
      </c>
    </row>
    <row r="15167" spans="12:13">
      <c r="L15167">
        <v>11460</v>
      </c>
      <c r="M15167">
        <f t="shared" si="248"/>
        <v>460</v>
      </c>
    </row>
    <row r="15168" spans="12:13">
      <c r="L15168">
        <v>11388</v>
      </c>
      <c r="M15168">
        <f t="shared" si="248"/>
        <v>388</v>
      </c>
    </row>
    <row r="15169" spans="12:13">
      <c r="L15169">
        <v>11444</v>
      </c>
      <c r="M15169">
        <f t="shared" si="248"/>
        <v>444</v>
      </c>
    </row>
    <row r="15170" spans="12:13">
      <c r="L15170">
        <v>11388</v>
      </c>
      <c r="M15170">
        <f t="shared" si="248"/>
        <v>388</v>
      </c>
    </row>
    <row r="15171" spans="12:13">
      <c r="L15171">
        <v>11452</v>
      </c>
      <c r="M15171">
        <f t="shared" si="248"/>
        <v>452</v>
      </c>
    </row>
    <row r="15172" spans="12:13">
      <c r="L15172">
        <v>11368</v>
      </c>
      <c r="M15172">
        <f t="shared" si="248"/>
        <v>368</v>
      </c>
    </row>
    <row r="15173" spans="12:13">
      <c r="L15173">
        <v>11420</v>
      </c>
      <c r="M15173">
        <f t="shared" si="248"/>
        <v>420</v>
      </c>
    </row>
    <row r="15174" spans="12:13">
      <c r="L15174">
        <v>11380</v>
      </c>
      <c r="M15174">
        <f t="shared" si="248"/>
        <v>380</v>
      </c>
    </row>
    <row r="15175" spans="12:13">
      <c r="L15175">
        <v>11452</v>
      </c>
      <c r="M15175">
        <f t="shared" si="248"/>
        <v>452</v>
      </c>
    </row>
    <row r="15176" spans="12:13">
      <c r="L15176">
        <v>11372</v>
      </c>
      <c r="M15176">
        <f t="shared" si="248"/>
        <v>372</v>
      </c>
    </row>
    <row r="15177" spans="12:13">
      <c r="L15177">
        <v>11468</v>
      </c>
      <c r="M15177">
        <f t="shared" si="248"/>
        <v>468</v>
      </c>
    </row>
    <row r="15178" spans="12:13">
      <c r="L15178">
        <v>11376</v>
      </c>
      <c r="M15178">
        <f t="shared" si="248"/>
        <v>376</v>
      </c>
    </row>
    <row r="15179" spans="12:13">
      <c r="L15179">
        <v>11472</v>
      </c>
      <c r="M15179">
        <f t="shared" si="248"/>
        <v>472</v>
      </c>
    </row>
    <row r="15180" spans="12:13">
      <c r="L15180">
        <v>11404</v>
      </c>
      <c r="M15180">
        <f t="shared" si="248"/>
        <v>404</v>
      </c>
    </row>
    <row r="15181" spans="12:13">
      <c r="L15181">
        <v>11436</v>
      </c>
      <c r="M15181">
        <f t="shared" si="248"/>
        <v>436</v>
      </c>
    </row>
    <row r="15182" spans="12:13">
      <c r="L15182">
        <v>11388</v>
      </c>
      <c r="M15182">
        <f t="shared" si="248"/>
        <v>388</v>
      </c>
    </row>
    <row r="15183" spans="12:13">
      <c r="L15183">
        <v>11460</v>
      </c>
      <c r="M15183">
        <f t="shared" si="248"/>
        <v>460</v>
      </c>
    </row>
    <row r="15184" spans="12:13">
      <c r="L15184">
        <v>11408</v>
      </c>
      <c r="M15184">
        <f t="shared" si="248"/>
        <v>408</v>
      </c>
    </row>
    <row r="15185" spans="12:13">
      <c r="L15185">
        <v>11428</v>
      </c>
      <c r="M15185">
        <f t="shared" si="248"/>
        <v>428</v>
      </c>
    </row>
    <row r="15186" spans="12:13">
      <c r="L15186">
        <v>11408</v>
      </c>
      <c r="M15186">
        <f t="shared" si="248"/>
        <v>408</v>
      </c>
    </row>
    <row r="15187" spans="12:13">
      <c r="L15187">
        <v>11444</v>
      </c>
      <c r="M15187">
        <f t="shared" si="248"/>
        <v>444</v>
      </c>
    </row>
    <row r="15188" spans="12:13">
      <c r="L15188">
        <v>11400</v>
      </c>
      <c r="M15188">
        <f t="shared" si="248"/>
        <v>400</v>
      </c>
    </row>
    <row r="15189" spans="12:13">
      <c r="L15189">
        <v>11448</v>
      </c>
      <c r="M15189">
        <f t="shared" si="248"/>
        <v>448</v>
      </c>
    </row>
    <row r="15190" spans="12:13">
      <c r="L15190">
        <v>11360</v>
      </c>
      <c r="M15190">
        <f t="shared" si="248"/>
        <v>360</v>
      </c>
    </row>
    <row r="15191" spans="12:13">
      <c r="L15191">
        <v>11464</v>
      </c>
      <c r="M15191">
        <f t="shared" si="248"/>
        <v>464</v>
      </c>
    </row>
    <row r="15192" spans="12:13">
      <c r="L15192">
        <v>11428</v>
      </c>
      <c r="M15192">
        <f t="shared" si="248"/>
        <v>428</v>
      </c>
    </row>
    <row r="15193" spans="12:13">
      <c r="L15193">
        <v>11456</v>
      </c>
      <c r="M15193">
        <f t="shared" si="248"/>
        <v>456</v>
      </c>
    </row>
    <row r="15194" spans="12:13">
      <c r="L15194">
        <v>11436</v>
      </c>
      <c r="M15194">
        <f t="shared" si="248"/>
        <v>436</v>
      </c>
    </row>
    <row r="15195" spans="12:13">
      <c r="L15195">
        <v>11460</v>
      </c>
      <c r="M15195">
        <f t="shared" si="248"/>
        <v>460</v>
      </c>
    </row>
    <row r="15196" spans="12:13">
      <c r="L15196">
        <v>11392</v>
      </c>
      <c r="M15196">
        <f t="shared" si="248"/>
        <v>392</v>
      </c>
    </row>
    <row r="15197" spans="12:13">
      <c r="L15197">
        <v>11492</v>
      </c>
      <c r="M15197">
        <f t="shared" si="248"/>
        <v>492</v>
      </c>
    </row>
    <row r="15198" spans="12:13">
      <c r="L15198">
        <v>11396</v>
      </c>
      <c r="M15198">
        <f t="shared" si="248"/>
        <v>396</v>
      </c>
    </row>
    <row r="15199" spans="12:13">
      <c r="L15199">
        <v>11460</v>
      </c>
      <c r="M15199">
        <f t="shared" si="248"/>
        <v>460</v>
      </c>
    </row>
    <row r="15200" spans="12:13">
      <c r="L15200">
        <v>11376</v>
      </c>
      <c r="M15200">
        <f t="shared" si="248"/>
        <v>376</v>
      </c>
    </row>
    <row r="15201" spans="12:13">
      <c r="L15201">
        <v>11464</v>
      </c>
      <c r="M15201">
        <f t="shared" si="248"/>
        <v>464</v>
      </c>
    </row>
    <row r="15202" spans="12:13">
      <c r="L15202">
        <v>11376</v>
      </c>
      <c r="M15202">
        <f t="shared" si="248"/>
        <v>376</v>
      </c>
    </row>
    <row r="15203" spans="12:13">
      <c r="L15203">
        <v>11488</v>
      </c>
      <c r="M15203">
        <f t="shared" si="248"/>
        <v>488</v>
      </c>
    </row>
    <row r="15204" spans="12:13">
      <c r="L15204">
        <v>11428</v>
      </c>
      <c r="M15204">
        <f t="shared" si="248"/>
        <v>428</v>
      </c>
    </row>
    <row r="15205" spans="12:13">
      <c r="L15205">
        <v>11416</v>
      </c>
      <c r="M15205">
        <f t="shared" si="248"/>
        <v>416</v>
      </c>
    </row>
    <row r="15206" spans="12:13">
      <c r="L15206">
        <v>11428</v>
      </c>
      <c r="M15206">
        <f t="shared" si="248"/>
        <v>428</v>
      </c>
    </row>
    <row r="15207" spans="12:13">
      <c r="L15207">
        <v>11468</v>
      </c>
      <c r="M15207">
        <f t="shared" si="248"/>
        <v>468</v>
      </c>
    </row>
    <row r="15208" spans="12:13">
      <c r="L15208">
        <v>11392</v>
      </c>
      <c r="M15208">
        <f t="shared" si="248"/>
        <v>392</v>
      </c>
    </row>
    <row r="15209" spans="12:13">
      <c r="L15209">
        <v>11420</v>
      </c>
      <c r="M15209">
        <f t="shared" si="248"/>
        <v>420</v>
      </c>
    </row>
    <row r="15210" spans="12:13">
      <c r="L15210">
        <v>11384</v>
      </c>
      <c r="M15210">
        <f t="shared" si="248"/>
        <v>384</v>
      </c>
    </row>
    <row r="15211" spans="12:13">
      <c r="L15211">
        <v>11448</v>
      </c>
      <c r="M15211">
        <f t="shared" si="248"/>
        <v>448</v>
      </c>
    </row>
    <row r="15212" spans="12:13">
      <c r="L15212">
        <v>11404</v>
      </c>
      <c r="M15212">
        <f t="shared" si="248"/>
        <v>404</v>
      </c>
    </row>
    <row r="15213" spans="12:13">
      <c r="L15213">
        <v>11456</v>
      </c>
      <c r="M15213">
        <f t="shared" si="248"/>
        <v>456</v>
      </c>
    </row>
    <row r="15214" spans="12:13">
      <c r="L15214">
        <v>11364</v>
      </c>
      <c r="M15214">
        <f t="shared" si="248"/>
        <v>364</v>
      </c>
    </row>
    <row r="15215" spans="12:13">
      <c r="L15215">
        <v>11424</v>
      </c>
      <c r="M15215">
        <f t="shared" si="248"/>
        <v>424</v>
      </c>
    </row>
    <row r="15216" spans="12:13">
      <c r="L15216">
        <v>11384</v>
      </c>
      <c r="M15216">
        <f t="shared" si="248"/>
        <v>384</v>
      </c>
    </row>
    <row r="15217" spans="12:13">
      <c r="L15217">
        <v>11424</v>
      </c>
      <c r="M15217">
        <f t="shared" si="248"/>
        <v>424</v>
      </c>
    </row>
    <row r="15218" spans="12:13">
      <c r="L15218">
        <v>11412</v>
      </c>
      <c r="M15218">
        <f t="shared" si="248"/>
        <v>412</v>
      </c>
    </row>
    <row r="15219" spans="12:13">
      <c r="L15219">
        <v>11444</v>
      </c>
      <c r="M15219">
        <f t="shared" si="248"/>
        <v>444</v>
      </c>
    </row>
    <row r="15220" spans="12:13">
      <c r="L15220">
        <v>11404</v>
      </c>
      <c r="M15220">
        <f t="shared" si="248"/>
        <v>404</v>
      </c>
    </row>
    <row r="15221" spans="12:13">
      <c r="L15221">
        <v>11456</v>
      </c>
      <c r="M15221">
        <f t="shared" si="248"/>
        <v>456</v>
      </c>
    </row>
    <row r="15222" spans="12:13">
      <c r="L15222">
        <v>11416</v>
      </c>
      <c r="M15222">
        <f t="shared" si="248"/>
        <v>416</v>
      </c>
    </row>
    <row r="15223" spans="12:13">
      <c r="L15223">
        <v>11480</v>
      </c>
      <c r="M15223">
        <f t="shared" si="248"/>
        <v>480</v>
      </c>
    </row>
    <row r="15224" spans="12:13">
      <c r="L15224">
        <v>11420</v>
      </c>
      <c r="M15224">
        <f t="shared" si="248"/>
        <v>420</v>
      </c>
    </row>
    <row r="15225" spans="12:13">
      <c r="L15225">
        <v>11452</v>
      </c>
      <c r="M15225">
        <f t="shared" si="248"/>
        <v>452</v>
      </c>
    </row>
    <row r="15226" spans="12:13">
      <c r="L15226">
        <v>11408</v>
      </c>
      <c r="M15226">
        <f t="shared" si="248"/>
        <v>408</v>
      </c>
    </row>
    <row r="15227" spans="12:13">
      <c r="L15227">
        <v>11436</v>
      </c>
      <c r="M15227">
        <f t="shared" ref="M15227:M15290" si="249">L15227-11000</f>
        <v>436</v>
      </c>
    </row>
    <row r="15228" spans="12:13">
      <c r="L15228">
        <v>11416</v>
      </c>
      <c r="M15228">
        <f t="shared" si="249"/>
        <v>416</v>
      </c>
    </row>
    <row r="15229" spans="12:13">
      <c r="L15229">
        <v>11472</v>
      </c>
      <c r="M15229">
        <f t="shared" si="249"/>
        <v>472</v>
      </c>
    </row>
    <row r="15230" spans="12:13">
      <c r="L15230">
        <v>11416</v>
      </c>
      <c r="M15230">
        <f t="shared" si="249"/>
        <v>416</v>
      </c>
    </row>
    <row r="15231" spans="12:13">
      <c r="L15231">
        <v>11464</v>
      </c>
      <c r="M15231">
        <f t="shared" si="249"/>
        <v>464</v>
      </c>
    </row>
    <row r="15232" spans="12:13">
      <c r="L15232">
        <v>11364</v>
      </c>
      <c r="M15232">
        <f t="shared" si="249"/>
        <v>364</v>
      </c>
    </row>
    <row r="15233" spans="12:13">
      <c r="L15233">
        <v>11460</v>
      </c>
      <c r="M15233">
        <f t="shared" si="249"/>
        <v>460</v>
      </c>
    </row>
    <row r="15234" spans="12:13">
      <c r="L15234">
        <v>11372</v>
      </c>
      <c r="M15234">
        <f t="shared" si="249"/>
        <v>372</v>
      </c>
    </row>
    <row r="15235" spans="12:13">
      <c r="L15235">
        <v>11452</v>
      </c>
      <c r="M15235">
        <f t="shared" si="249"/>
        <v>452</v>
      </c>
    </row>
    <row r="15236" spans="12:13">
      <c r="L15236">
        <v>11396</v>
      </c>
      <c r="M15236">
        <f t="shared" si="249"/>
        <v>396</v>
      </c>
    </row>
    <row r="15237" spans="12:13">
      <c r="L15237">
        <v>11400</v>
      </c>
      <c r="M15237">
        <f t="shared" si="249"/>
        <v>400</v>
      </c>
    </row>
    <row r="15238" spans="12:13">
      <c r="L15238">
        <v>11392</v>
      </c>
      <c r="M15238">
        <f t="shared" si="249"/>
        <v>392</v>
      </c>
    </row>
    <row r="15239" spans="12:13">
      <c r="L15239">
        <v>11468</v>
      </c>
      <c r="M15239">
        <f t="shared" si="249"/>
        <v>468</v>
      </c>
    </row>
    <row r="15240" spans="12:13">
      <c r="L15240">
        <v>11356</v>
      </c>
      <c r="M15240">
        <f t="shared" si="249"/>
        <v>356</v>
      </c>
    </row>
    <row r="15241" spans="12:13">
      <c r="L15241">
        <v>11460</v>
      </c>
      <c r="M15241">
        <f t="shared" si="249"/>
        <v>460</v>
      </c>
    </row>
    <row r="15242" spans="12:13">
      <c r="L15242">
        <v>11400</v>
      </c>
      <c r="M15242">
        <f t="shared" si="249"/>
        <v>400</v>
      </c>
    </row>
    <row r="15243" spans="12:13">
      <c r="L15243">
        <v>11452</v>
      </c>
      <c r="M15243">
        <f t="shared" si="249"/>
        <v>452</v>
      </c>
    </row>
    <row r="15244" spans="12:13">
      <c r="L15244">
        <v>11392</v>
      </c>
      <c r="M15244">
        <f t="shared" si="249"/>
        <v>392</v>
      </c>
    </row>
    <row r="15245" spans="12:13">
      <c r="L15245">
        <v>11452</v>
      </c>
      <c r="M15245">
        <f t="shared" si="249"/>
        <v>452</v>
      </c>
    </row>
    <row r="15246" spans="12:13">
      <c r="L15246">
        <v>11384</v>
      </c>
      <c r="M15246">
        <f t="shared" si="249"/>
        <v>384</v>
      </c>
    </row>
    <row r="15247" spans="12:13">
      <c r="L15247">
        <v>11456</v>
      </c>
      <c r="M15247">
        <f t="shared" si="249"/>
        <v>456</v>
      </c>
    </row>
    <row r="15248" spans="12:13">
      <c r="L15248">
        <v>11412</v>
      </c>
      <c r="M15248">
        <f t="shared" si="249"/>
        <v>412</v>
      </c>
    </row>
    <row r="15249" spans="12:13">
      <c r="L15249">
        <v>11464</v>
      </c>
      <c r="M15249">
        <f t="shared" si="249"/>
        <v>464</v>
      </c>
    </row>
    <row r="15250" spans="12:13">
      <c r="L15250">
        <v>11384</v>
      </c>
      <c r="M15250">
        <f t="shared" si="249"/>
        <v>384</v>
      </c>
    </row>
    <row r="15251" spans="12:13">
      <c r="L15251">
        <v>11444</v>
      </c>
      <c r="M15251">
        <f t="shared" si="249"/>
        <v>444</v>
      </c>
    </row>
    <row r="15252" spans="12:13">
      <c r="L15252">
        <v>11404</v>
      </c>
      <c r="M15252">
        <f t="shared" si="249"/>
        <v>404</v>
      </c>
    </row>
    <row r="15253" spans="12:13">
      <c r="L15253">
        <v>11452</v>
      </c>
      <c r="M15253">
        <f t="shared" si="249"/>
        <v>452</v>
      </c>
    </row>
    <row r="15254" spans="12:13">
      <c r="L15254">
        <v>11400</v>
      </c>
      <c r="M15254">
        <f t="shared" si="249"/>
        <v>400</v>
      </c>
    </row>
    <row r="15255" spans="12:13">
      <c r="L15255">
        <v>11448</v>
      </c>
      <c r="M15255">
        <f t="shared" si="249"/>
        <v>448</v>
      </c>
    </row>
    <row r="15256" spans="12:13">
      <c r="L15256">
        <v>11384</v>
      </c>
      <c r="M15256">
        <f t="shared" si="249"/>
        <v>384</v>
      </c>
    </row>
    <row r="15257" spans="12:13">
      <c r="L15257">
        <v>11456</v>
      </c>
      <c r="M15257">
        <f t="shared" si="249"/>
        <v>456</v>
      </c>
    </row>
    <row r="15258" spans="12:13">
      <c r="L15258">
        <v>11408</v>
      </c>
      <c r="M15258">
        <f t="shared" si="249"/>
        <v>408</v>
      </c>
    </row>
    <row r="15259" spans="12:13">
      <c r="L15259">
        <v>11448</v>
      </c>
      <c r="M15259">
        <f t="shared" si="249"/>
        <v>448</v>
      </c>
    </row>
    <row r="15260" spans="12:13">
      <c r="L15260">
        <v>11376</v>
      </c>
      <c r="M15260">
        <f t="shared" si="249"/>
        <v>376</v>
      </c>
    </row>
    <row r="15261" spans="12:13">
      <c r="L15261">
        <v>11444</v>
      </c>
      <c r="M15261">
        <f t="shared" si="249"/>
        <v>444</v>
      </c>
    </row>
    <row r="15262" spans="12:13">
      <c r="L15262">
        <v>11376</v>
      </c>
      <c r="M15262">
        <f t="shared" si="249"/>
        <v>376</v>
      </c>
    </row>
    <row r="15263" spans="12:13">
      <c r="L15263">
        <v>11432</v>
      </c>
      <c r="M15263">
        <f t="shared" si="249"/>
        <v>432</v>
      </c>
    </row>
    <row r="15264" spans="12:13">
      <c r="L15264">
        <v>11372</v>
      </c>
      <c r="M15264">
        <f t="shared" si="249"/>
        <v>372</v>
      </c>
    </row>
    <row r="15265" spans="12:13">
      <c r="L15265">
        <v>11408</v>
      </c>
      <c r="M15265">
        <f t="shared" si="249"/>
        <v>408</v>
      </c>
    </row>
    <row r="15266" spans="12:13">
      <c r="L15266">
        <v>11352</v>
      </c>
      <c r="M15266">
        <f t="shared" si="249"/>
        <v>352</v>
      </c>
    </row>
    <row r="15267" spans="12:13">
      <c r="L15267">
        <v>11444</v>
      </c>
      <c r="M15267">
        <f t="shared" si="249"/>
        <v>444</v>
      </c>
    </row>
    <row r="15268" spans="12:13">
      <c r="L15268">
        <v>11400</v>
      </c>
      <c r="M15268">
        <f t="shared" si="249"/>
        <v>400</v>
      </c>
    </row>
    <row r="15269" spans="12:13">
      <c r="L15269">
        <v>11452</v>
      </c>
      <c r="M15269">
        <f t="shared" si="249"/>
        <v>452</v>
      </c>
    </row>
    <row r="15270" spans="12:13">
      <c r="L15270">
        <v>11424</v>
      </c>
      <c r="M15270">
        <f t="shared" si="249"/>
        <v>424</v>
      </c>
    </row>
    <row r="15271" spans="12:13">
      <c r="L15271">
        <v>11480</v>
      </c>
      <c r="M15271">
        <f t="shared" si="249"/>
        <v>480</v>
      </c>
    </row>
    <row r="15272" spans="12:13">
      <c r="L15272">
        <v>11408</v>
      </c>
      <c r="M15272">
        <f t="shared" si="249"/>
        <v>408</v>
      </c>
    </row>
    <row r="15273" spans="12:13">
      <c r="L15273">
        <v>11404</v>
      </c>
      <c r="M15273">
        <f t="shared" si="249"/>
        <v>404</v>
      </c>
    </row>
    <row r="15274" spans="12:13">
      <c r="L15274">
        <v>11364</v>
      </c>
      <c r="M15274">
        <f t="shared" si="249"/>
        <v>364</v>
      </c>
    </row>
    <row r="15275" spans="12:13">
      <c r="L15275">
        <v>11444</v>
      </c>
      <c r="M15275">
        <f t="shared" si="249"/>
        <v>444</v>
      </c>
    </row>
    <row r="15276" spans="12:13">
      <c r="L15276">
        <v>11400</v>
      </c>
      <c r="M15276">
        <f t="shared" si="249"/>
        <v>400</v>
      </c>
    </row>
    <row r="15277" spans="12:13">
      <c r="L15277">
        <v>11448</v>
      </c>
      <c r="M15277">
        <f t="shared" si="249"/>
        <v>448</v>
      </c>
    </row>
    <row r="15278" spans="12:13">
      <c r="L15278">
        <v>11360</v>
      </c>
      <c r="M15278">
        <f t="shared" si="249"/>
        <v>360</v>
      </c>
    </row>
    <row r="15279" spans="12:13">
      <c r="L15279">
        <v>11416</v>
      </c>
      <c r="M15279">
        <f t="shared" si="249"/>
        <v>416</v>
      </c>
    </row>
    <row r="15280" spans="12:13">
      <c r="L15280">
        <v>11368</v>
      </c>
      <c r="M15280">
        <f t="shared" si="249"/>
        <v>368</v>
      </c>
    </row>
    <row r="15281" spans="12:13">
      <c r="L15281">
        <v>11460</v>
      </c>
      <c r="M15281">
        <f t="shared" si="249"/>
        <v>460</v>
      </c>
    </row>
    <row r="15282" spans="12:13">
      <c r="L15282">
        <v>11380</v>
      </c>
      <c r="M15282">
        <f t="shared" si="249"/>
        <v>380</v>
      </c>
    </row>
    <row r="15283" spans="12:13">
      <c r="L15283">
        <v>11424</v>
      </c>
      <c r="M15283">
        <f t="shared" si="249"/>
        <v>424</v>
      </c>
    </row>
    <row r="15284" spans="12:13">
      <c r="L15284">
        <v>11380</v>
      </c>
      <c r="M15284">
        <f t="shared" si="249"/>
        <v>380</v>
      </c>
    </row>
    <row r="15285" spans="12:13">
      <c r="L15285">
        <v>11408</v>
      </c>
      <c r="M15285">
        <f t="shared" si="249"/>
        <v>408</v>
      </c>
    </row>
    <row r="15286" spans="12:13">
      <c r="L15286">
        <v>11360</v>
      </c>
      <c r="M15286">
        <f t="shared" si="249"/>
        <v>360</v>
      </c>
    </row>
    <row r="15287" spans="12:13">
      <c r="L15287">
        <v>11404</v>
      </c>
      <c r="M15287">
        <f t="shared" si="249"/>
        <v>404</v>
      </c>
    </row>
    <row r="15288" spans="12:13">
      <c r="L15288">
        <v>11388</v>
      </c>
      <c r="M15288">
        <f t="shared" si="249"/>
        <v>388</v>
      </c>
    </row>
    <row r="15289" spans="12:13">
      <c r="L15289">
        <v>11424</v>
      </c>
      <c r="M15289">
        <f t="shared" si="249"/>
        <v>424</v>
      </c>
    </row>
    <row r="15290" spans="12:13">
      <c r="L15290">
        <v>11400</v>
      </c>
      <c r="M15290">
        <f t="shared" si="249"/>
        <v>400</v>
      </c>
    </row>
    <row r="15291" spans="12:13">
      <c r="L15291">
        <v>11428</v>
      </c>
      <c r="M15291">
        <f t="shared" ref="M15291:M15354" si="250">L15291-11000</f>
        <v>428</v>
      </c>
    </row>
    <row r="15292" spans="12:13">
      <c r="L15292">
        <v>11380</v>
      </c>
      <c r="M15292">
        <f t="shared" si="250"/>
        <v>380</v>
      </c>
    </row>
    <row r="15293" spans="12:13">
      <c r="L15293">
        <v>11436</v>
      </c>
      <c r="M15293">
        <f t="shared" si="250"/>
        <v>436</v>
      </c>
    </row>
    <row r="15294" spans="12:13">
      <c r="L15294">
        <v>11376</v>
      </c>
      <c r="M15294">
        <f t="shared" si="250"/>
        <v>376</v>
      </c>
    </row>
    <row r="15295" spans="12:13">
      <c r="L15295">
        <v>11456</v>
      </c>
      <c r="M15295">
        <f t="shared" si="250"/>
        <v>456</v>
      </c>
    </row>
    <row r="15296" spans="12:13">
      <c r="L15296">
        <v>11404</v>
      </c>
      <c r="M15296">
        <f t="shared" si="250"/>
        <v>404</v>
      </c>
    </row>
    <row r="15297" spans="12:13">
      <c r="L15297">
        <v>11432</v>
      </c>
      <c r="M15297">
        <f t="shared" si="250"/>
        <v>432</v>
      </c>
    </row>
    <row r="15298" spans="12:13">
      <c r="L15298">
        <v>11404</v>
      </c>
      <c r="M15298">
        <f t="shared" si="250"/>
        <v>404</v>
      </c>
    </row>
    <row r="15299" spans="12:13">
      <c r="L15299">
        <v>11440</v>
      </c>
      <c r="M15299">
        <f t="shared" si="250"/>
        <v>440</v>
      </c>
    </row>
    <row r="15300" spans="12:13">
      <c r="L15300">
        <v>11412</v>
      </c>
      <c r="M15300">
        <f t="shared" si="250"/>
        <v>412</v>
      </c>
    </row>
    <row r="15301" spans="12:13">
      <c r="L15301">
        <v>11432</v>
      </c>
      <c r="M15301">
        <f t="shared" si="250"/>
        <v>432</v>
      </c>
    </row>
    <row r="15302" spans="12:13">
      <c r="L15302">
        <v>11376</v>
      </c>
      <c r="M15302">
        <f t="shared" si="250"/>
        <v>376</v>
      </c>
    </row>
    <row r="15303" spans="12:13">
      <c r="L15303">
        <v>11436</v>
      </c>
      <c r="M15303">
        <f t="shared" si="250"/>
        <v>436</v>
      </c>
    </row>
    <row r="15304" spans="12:13">
      <c r="L15304">
        <v>11380</v>
      </c>
      <c r="M15304">
        <f t="shared" si="250"/>
        <v>380</v>
      </c>
    </row>
    <row r="15305" spans="12:13">
      <c r="L15305">
        <v>11404</v>
      </c>
      <c r="M15305">
        <f t="shared" si="250"/>
        <v>404</v>
      </c>
    </row>
    <row r="15306" spans="12:13">
      <c r="L15306">
        <v>11344</v>
      </c>
      <c r="M15306">
        <f t="shared" si="250"/>
        <v>344</v>
      </c>
    </row>
    <row r="15307" spans="12:13">
      <c r="L15307">
        <v>11420</v>
      </c>
      <c r="M15307">
        <f t="shared" si="250"/>
        <v>420</v>
      </c>
    </row>
    <row r="15308" spans="12:13">
      <c r="L15308">
        <v>11372</v>
      </c>
      <c r="M15308">
        <f t="shared" si="250"/>
        <v>372</v>
      </c>
    </row>
    <row r="15309" spans="12:13">
      <c r="L15309">
        <v>11456</v>
      </c>
      <c r="M15309">
        <f t="shared" si="250"/>
        <v>456</v>
      </c>
    </row>
    <row r="15310" spans="12:13">
      <c r="L15310">
        <v>11392</v>
      </c>
      <c r="M15310">
        <f t="shared" si="250"/>
        <v>392</v>
      </c>
    </row>
    <row r="15311" spans="12:13">
      <c r="L15311">
        <v>11436</v>
      </c>
      <c r="M15311">
        <f t="shared" si="250"/>
        <v>436</v>
      </c>
    </row>
    <row r="15312" spans="12:13">
      <c r="L15312">
        <v>11388</v>
      </c>
      <c r="M15312">
        <f t="shared" si="250"/>
        <v>388</v>
      </c>
    </row>
    <row r="15313" spans="12:13">
      <c r="L15313">
        <v>11444</v>
      </c>
      <c r="M15313">
        <f t="shared" si="250"/>
        <v>444</v>
      </c>
    </row>
    <row r="15314" spans="12:13">
      <c r="L15314">
        <v>11408</v>
      </c>
      <c r="M15314">
        <f t="shared" si="250"/>
        <v>408</v>
      </c>
    </row>
    <row r="15315" spans="12:13">
      <c r="L15315">
        <v>11428</v>
      </c>
      <c r="M15315">
        <f t="shared" si="250"/>
        <v>428</v>
      </c>
    </row>
    <row r="15316" spans="12:13">
      <c r="L15316">
        <v>11372</v>
      </c>
      <c r="M15316">
        <f t="shared" si="250"/>
        <v>372</v>
      </c>
    </row>
    <row r="15317" spans="12:13">
      <c r="L15317">
        <v>11456</v>
      </c>
      <c r="M15317">
        <f t="shared" si="250"/>
        <v>456</v>
      </c>
    </row>
    <row r="15318" spans="12:13">
      <c r="L15318">
        <v>11416</v>
      </c>
      <c r="M15318">
        <f t="shared" si="250"/>
        <v>416</v>
      </c>
    </row>
    <row r="15319" spans="12:13">
      <c r="L15319">
        <v>11420</v>
      </c>
      <c r="M15319">
        <f t="shared" si="250"/>
        <v>420</v>
      </c>
    </row>
    <row r="15320" spans="12:13">
      <c r="L15320">
        <v>11420</v>
      </c>
      <c r="M15320">
        <f t="shared" si="250"/>
        <v>420</v>
      </c>
    </row>
    <row r="15321" spans="12:13">
      <c r="L15321">
        <v>11424</v>
      </c>
      <c r="M15321">
        <f t="shared" si="250"/>
        <v>424</v>
      </c>
    </row>
    <row r="15322" spans="12:13">
      <c r="L15322">
        <v>11416</v>
      </c>
      <c r="M15322">
        <f t="shared" si="250"/>
        <v>416</v>
      </c>
    </row>
    <row r="15323" spans="12:13">
      <c r="L15323">
        <v>11456</v>
      </c>
      <c r="M15323">
        <f t="shared" si="250"/>
        <v>456</v>
      </c>
    </row>
    <row r="15324" spans="12:13">
      <c r="L15324">
        <v>11368</v>
      </c>
      <c r="M15324">
        <f t="shared" si="250"/>
        <v>368</v>
      </c>
    </row>
    <row r="15325" spans="12:13">
      <c r="L15325">
        <v>11432</v>
      </c>
      <c r="M15325">
        <f t="shared" si="250"/>
        <v>432</v>
      </c>
    </row>
    <row r="15326" spans="12:13">
      <c r="L15326">
        <v>11384</v>
      </c>
      <c r="M15326">
        <f t="shared" si="250"/>
        <v>384</v>
      </c>
    </row>
    <row r="15327" spans="12:13">
      <c r="L15327">
        <v>11432</v>
      </c>
      <c r="M15327">
        <f t="shared" si="250"/>
        <v>432</v>
      </c>
    </row>
    <row r="15328" spans="12:13">
      <c r="L15328">
        <v>11388</v>
      </c>
      <c r="M15328">
        <f t="shared" si="250"/>
        <v>388</v>
      </c>
    </row>
    <row r="15329" spans="12:13">
      <c r="L15329">
        <v>11432</v>
      </c>
      <c r="M15329">
        <f t="shared" si="250"/>
        <v>432</v>
      </c>
    </row>
    <row r="15330" spans="12:13">
      <c r="L15330">
        <v>11368</v>
      </c>
      <c r="M15330">
        <f t="shared" si="250"/>
        <v>368</v>
      </c>
    </row>
    <row r="15331" spans="12:13">
      <c r="L15331">
        <v>11460</v>
      </c>
      <c r="M15331">
        <f t="shared" si="250"/>
        <v>460</v>
      </c>
    </row>
    <row r="15332" spans="12:13">
      <c r="L15332">
        <v>11380</v>
      </c>
      <c r="M15332">
        <f t="shared" si="250"/>
        <v>380</v>
      </c>
    </row>
    <row r="15333" spans="12:13">
      <c r="L15333">
        <v>11424</v>
      </c>
      <c r="M15333">
        <f t="shared" si="250"/>
        <v>424</v>
      </c>
    </row>
    <row r="15334" spans="12:13">
      <c r="L15334">
        <v>11376</v>
      </c>
      <c r="M15334">
        <f t="shared" si="250"/>
        <v>376</v>
      </c>
    </row>
    <row r="15335" spans="12:13">
      <c r="L15335">
        <v>11440</v>
      </c>
      <c r="M15335">
        <f t="shared" si="250"/>
        <v>440</v>
      </c>
    </row>
    <row r="15336" spans="12:13">
      <c r="L15336">
        <v>11400</v>
      </c>
      <c r="M15336">
        <f t="shared" si="250"/>
        <v>400</v>
      </c>
    </row>
    <row r="15337" spans="12:13">
      <c r="L15337">
        <v>11464</v>
      </c>
      <c r="M15337">
        <f t="shared" si="250"/>
        <v>464</v>
      </c>
    </row>
    <row r="15338" spans="12:13">
      <c r="L15338">
        <v>11364</v>
      </c>
      <c r="M15338">
        <f t="shared" si="250"/>
        <v>364</v>
      </c>
    </row>
    <row r="15339" spans="12:13">
      <c r="L15339">
        <v>11432</v>
      </c>
      <c r="M15339">
        <f t="shared" si="250"/>
        <v>432</v>
      </c>
    </row>
    <row r="15340" spans="12:13">
      <c r="L15340">
        <v>11404</v>
      </c>
      <c r="M15340">
        <f t="shared" si="250"/>
        <v>404</v>
      </c>
    </row>
    <row r="15341" spans="12:13">
      <c r="L15341">
        <v>11452</v>
      </c>
      <c r="M15341">
        <f t="shared" si="250"/>
        <v>452</v>
      </c>
    </row>
    <row r="15342" spans="12:13">
      <c r="L15342">
        <v>11392</v>
      </c>
      <c r="M15342">
        <f t="shared" si="250"/>
        <v>392</v>
      </c>
    </row>
    <row r="15343" spans="12:13">
      <c r="L15343">
        <v>11436</v>
      </c>
      <c r="M15343">
        <f t="shared" si="250"/>
        <v>436</v>
      </c>
    </row>
    <row r="15344" spans="12:13">
      <c r="L15344">
        <v>11384</v>
      </c>
      <c r="M15344">
        <f t="shared" si="250"/>
        <v>384</v>
      </c>
    </row>
    <row r="15345" spans="12:13">
      <c r="L15345">
        <v>11432</v>
      </c>
      <c r="M15345">
        <f t="shared" si="250"/>
        <v>432</v>
      </c>
    </row>
    <row r="15346" spans="12:13">
      <c r="L15346">
        <v>11372</v>
      </c>
      <c r="M15346">
        <f t="shared" si="250"/>
        <v>372</v>
      </c>
    </row>
    <row r="15347" spans="12:13">
      <c r="L15347">
        <v>11488</v>
      </c>
      <c r="M15347">
        <f t="shared" si="250"/>
        <v>488</v>
      </c>
    </row>
    <row r="15348" spans="12:13">
      <c r="L15348">
        <v>11360</v>
      </c>
      <c r="M15348">
        <f t="shared" si="250"/>
        <v>360</v>
      </c>
    </row>
    <row r="15349" spans="12:13">
      <c r="L15349">
        <v>11460</v>
      </c>
      <c r="M15349">
        <f t="shared" si="250"/>
        <v>460</v>
      </c>
    </row>
    <row r="15350" spans="12:13">
      <c r="L15350">
        <v>11368</v>
      </c>
      <c r="M15350">
        <f t="shared" si="250"/>
        <v>368</v>
      </c>
    </row>
    <row r="15351" spans="12:13">
      <c r="L15351">
        <v>11468</v>
      </c>
      <c r="M15351">
        <f t="shared" si="250"/>
        <v>468</v>
      </c>
    </row>
    <row r="15352" spans="12:13">
      <c r="L15352">
        <v>11384</v>
      </c>
      <c r="M15352">
        <f t="shared" si="250"/>
        <v>384</v>
      </c>
    </row>
    <row r="15353" spans="12:13">
      <c r="L15353">
        <v>11460</v>
      </c>
      <c r="M15353">
        <f t="shared" si="250"/>
        <v>460</v>
      </c>
    </row>
    <row r="15354" spans="12:13">
      <c r="L15354">
        <v>11368</v>
      </c>
      <c r="M15354">
        <f t="shared" si="250"/>
        <v>368</v>
      </c>
    </row>
    <row r="15355" spans="12:13">
      <c r="L15355">
        <v>11384</v>
      </c>
      <c r="M15355">
        <f t="shared" ref="M15355:M15418" si="251">L15355-11000</f>
        <v>384</v>
      </c>
    </row>
    <row r="15356" spans="12:13">
      <c r="L15356">
        <v>11396</v>
      </c>
      <c r="M15356">
        <f t="shared" si="251"/>
        <v>396</v>
      </c>
    </row>
    <row r="15357" spans="12:13">
      <c r="L15357">
        <v>11424</v>
      </c>
      <c r="M15357">
        <f t="shared" si="251"/>
        <v>424</v>
      </c>
    </row>
    <row r="15358" spans="12:13">
      <c r="L15358">
        <v>11360</v>
      </c>
      <c r="M15358">
        <f t="shared" si="251"/>
        <v>360</v>
      </c>
    </row>
    <row r="15359" spans="12:13">
      <c r="L15359">
        <v>11416</v>
      </c>
      <c r="M15359">
        <f t="shared" si="251"/>
        <v>416</v>
      </c>
    </row>
    <row r="15360" spans="12:13">
      <c r="L15360">
        <v>11352</v>
      </c>
      <c r="M15360">
        <f t="shared" si="251"/>
        <v>352</v>
      </c>
    </row>
    <row r="15361" spans="12:13">
      <c r="L15361">
        <v>11392</v>
      </c>
      <c r="M15361">
        <f t="shared" si="251"/>
        <v>392</v>
      </c>
    </row>
    <row r="15362" spans="12:13">
      <c r="L15362">
        <v>11344</v>
      </c>
      <c r="M15362">
        <f t="shared" si="251"/>
        <v>344</v>
      </c>
    </row>
    <row r="15363" spans="12:13">
      <c r="L15363">
        <v>11440</v>
      </c>
      <c r="M15363">
        <f t="shared" si="251"/>
        <v>440</v>
      </c>
    </row>
    <row r="15364" spans="12:13">
      <c r="L15364">
        <v>11384</v>
      </c>
      <c r="M15364">
        <f t="shared" si="251"/>
        <v>384</v>
      </c>
    </row>
    <row r="15365" spans="12:13">
      <c r="L15365">
        <v>11432</v>
      </c>
      <c r="M15365">
        <f t="shared" si="251"/>
        <v>432</v>
      </c>
    </row>
    <row r="15366" spans="12:13">
      <c r="L15366">
        <v>11400</v>
      </c>
      <c r="M15366">
        <f t="shared" si="251"/>
        <v>400</v>
      </c>
    </row>
    <row r="15367" spans="12:13">
      <c r="L15367">
        <v>11412</v>
      </c>
      <c r="M15367">
        <f t="shared" si="251"/>
        <v>412</v>
      </c>
    </row>
    <row r="15368" spans="12:13">
      <c r="L15368">
        <v>11392</v>
      </c>
      <c r="M15368">
        <f t="shared" si="251"/>
        <v>392</v>
      </c>
    </row>
    <row r="15369" spans="12:13">
      <c r="L15369">
        <v>11456</v>
      </c>
      <c r="M15369">
        <f t="shared" si="251"/>
        <v>456</v>
      </c>
    </row>
    <row r="15370" spans="12:13">
      <c r="L15370">
        <v>11376</v>
      </c>
      <c r="M15370">
        <f t="shared" si="251"/>
        <v>376</v>
      </c>
    </row>
    <row r="15371" spans="12:13">
      <c r="L15371">
        <v>11456</v>
      </c>
      <c r="M15371">
        <f t="shared" si="251"/>
        <v>456</v>
      </c>
    </row>
    <row r="15372" spans="12:13">
      <c r="L15372">
        <v>11364</v>
      </c>
      <c r="M15372">
        <f t="shared" si="251"/>
        <v>364</v>
      </c>
    </row>
    <row r="15373" spans="12:13">
      <c r="L15373">
        <v>11404</v>
      </c>
      <c r="M15373">
        <f t="shared" si="251"/>
        <v>404</v>
      </c>
    </row>
    <row r="15374" spans="12:13">
      <c r="L15374">
        <v>11348</v>
      </c>
      <c r="M15374">
        <f t="shared" si="251"/>
        <v>348</v>
      </c>
    </row>
    <row r="15375" spans="12:13">
      <c r="L15375">
        <v>11436</v>
      </c>
      <c r="M15375">
        <f t="shared" si="251"/>
        <v>436</v>
      </c>
    </row>
    <row r="15376" spans="12:13">
      <c r="L15376">
        <v>11376</v>
      </c>
      <c r="M15376">
        <f t="shared" si="251"/>
        <v>376</v>
      </c>
    </row>
    <row r="15377" spans="12:13">
      <c r="L15377">
        <v>11424</v>
      </c>
      <c r="M15377">
        <f t="shared" si="251"/>
        <v>424</v>
      </c>
    </row>
    <row r="15378" spans="12:13">
      <c r="L15378">
        <v>11360</v>
      </c>
      <c r="M15378">
        <f t="shared" si="251"/>
        <v>360</v>
      </c>
    </row>
    <row r="15379" spans="12:13">
      <c r="L15379">
        <v>11412</v>
      </c>
      <c r="M15379">
        <f t="shared" si="251"/>
        <v>412</v>
      </c>
    </row>
    <row r="15380" spans="12:13">
      <c r="L15380">
        <v>11352</v>
      </c>
      <c r="M15380">
        <f t="shared" si="251"/>
        <v>352</v>
      </c>
    </row>
    <row r="15381" spans="12:13">
      <c r="L15381">
        <v>11448</v>
      </c>
      <c r="M15381">
        <f t="shared" si="251"/>
        <v>448</v>
      </c>
    </row>
    <row r="15382" spans="12:13">
      <c r="L15382">
        <v>11372</v>
      </c>
      <c r="M15382">
        <f t="shared" si="251"/>
        <v>372</v>
      </c>
    </row>
    <row r="15383" spans="12:13">
      <c r="L15383">
        <v>11436</v>
      </c>
      <c r="M15383">
        <f t="shared" si="251"/>
        <v>436</v>
      </c>
    </row>
    <row r="15384" spans="12:13">
      <c r="L15384">
        <v>11376</v>
      </c>
      <c r="M15384">
        <f t="shared" si="251"/>
        <v>376</v>
      </c>
    </row>
    <row r="15385" spans="12:13">
      <c r="L15385">
        <v>11444</v>
      </c>
      <c r="M15385">
        <f t="shared" si="251"/>
        <v>444</v>
      </c>
    </row>
    <row r="15386" spans="12:13">
      <c r="L15386">
        <v>11356</v>
      </c>
      <c r="M15386">
        <f t="shared" si="251"/>
        <v>356</v>
      </c>
    </row>
    <row r="15387" spans="12:13">
      <c r="L15387">
        <v>11436</v>
      </c>
      <c r="M15387">
        <f t="shared" si="251"/>
        <v>436</v>
      </c>
    </row>
    <row r="15388" spans="12:13">
      <c r="L15388">
        <v>11376</v>
      </c>
      <c r="M15388">
        <f t="shared" si="251"/>
        <v>376</v>
      </c>
    </row>
    <row r="15389" spans="12:13">
      <c r="L15389">
        <v>11436</v>
      </c>
      <c r="M15389">
        <f t="shared" si="251"/>
        <v>436</v>
      </c>
    </row>
    <row r="15390" spans="12:13">
      <c r="L15390">
        <v>11364</v>
      </c>
      <c r="M15390">
        <f t="shared" si="251"/>
        <v>364</v>
      </c>
    </row>
    <row r="15391" spans="12:13">
      <c r="L15391">
        <v>11428</v>
      </c>
      <c r="M15391">
        <f t="shared" si="251"/>
        <v>428</v>
      </c>
    </row>
    <row r="15392" spans="12:13">
      <c r="L15392">
        <v>11416</v>
      </c>
      <c r="M15392">
        <f t="shared" si="251"/>
        <v>416</v>
      </c>
    </row>
    <row r="15393" spans="12:13">
      <c r="L15393">
        <v>11404</v>
      </c>
      <c r="M15393">
        <f t="shared" si="251"/>
        <v>404</v>
      </c>
    </row>
    <row r="15394" spans="12:13">
      <c r="L15394">
        <v>11384</v>
      </c>
      <c r="M15394">
        <f t="shared" si="251"/>
        <v>384</v>
      </c>
    </row>
    <row r="15395" spans="12:13">
      <c r="L15395">
        <v>11436</v>
      </c>
      <c r="M15395">
        <f t="shared" si="251"/>
        <v>436</v>
      </c>
    </row>
    <row r="15396" spans="12:13">
      <c r="L15396">
        <v>11348</v>
      </c>
      <c r="M15396">
        <f t="shared" si="251"/>
        <v>348</v>
      </c>
    </row>
    <row r="15397" spans="12:13">
      <c r="L15397">
        <v>11416</v>
      </c>
      <c r="M15397">
        <f t="shared" si="251"/>
        <v>416</v>
      </c>
    </row>
    <row r="15398" spans="12:13">
      <c r="L15398">
        <v>11408</v>
      </c>
      <c r="M15398">
        <f t="shared" si="251"/>
        <v>408</v>
      </c>
    </row>
    <row r="15399" spans="12:13">
      <c r="L15399">
        <v>11408</v>
      </c>
      <c r="M15399">
        <f t="shared" si="251"/>
        <v>408</v>
      </c>
    </row>
    <row r="15400" spans="12:13">
      <c r="L15400">
        <v>11384</v>
      </c>
      <c r="M15400">
        <f t="shared" si="251"/>
        <v>384</v>
      </c>
    </row>
    <row r="15401" spans="12:13">
      <c r="L15401">
        <v>11396</v>
      </c>
      <c r="M15401">
        <f t="shared" si="251"/>
        <v>396</v>
      </c>
    </row>
    <row r="15402" spans="12:13">
      <c r="L15402">
        <v>11412</v>
      </c>
      <c r="M15402">
        <f t="shared" si="251"/>
        <v>412</v>
      </c>
    </row>
    <row r="15403" spans="12:13">
      <c r="L15403">
        <v>11420</v>
      </c>
      <c r="M15403">
        <f t="shared" si="251"/>
        <v>420</v>
      </c>
    </row>
    <row r="15404" spans="12:13">
      <c r="L15404">
        <v>11416</v>
      </c>
      <c r="M15404">
        <f t="shared" si="251"/>
        <v>416</v>
      </c>
    </row>
    <row r="15405" spans="12:13">
      <c r="L15405">
        <v>11436</v>
      </c>
      <c r="M15405">
        <f t="shared" si="251"/>
        <v>436</v>
      </c>
    </row>
    <row r="15406" spans="12:13">
      <c r="L15406">
        <v>11404</v>
      </c>
      <c r="M15406">
        <f t="shared" si="251"/>
        <v>404</v>
      </c>
    </row>
    <row r="15407" spans="12:13">
      <c r="L15407">
        <v>11440</v>
      </c>
      <c r="M15407">
        <f t="shared" si="251"/>
        <v>440</v>
      </c>
    </row>
    <row r="15408" spans="12:13">
      <c r="L15408">
        <v>11388</v>
      </c>
      <c r="M15408">
        <f t="shared" si="251"/>
        <v>388</v>
      </c>
    </row>
    <row r="15409" spans="12:13">
      <c r="L15409">
        <v>11404</v>
      </c>
      <c r="M15409">
        <f t="shared" si="251"/>
        <v>404</v>
      </c>
    </row>
    <row r="15410" spans="12:13">
      <c r="L15410">
        <v>11368</v>
      </c>
      <c r="M15410">
        <f t="shared" si="251"/>
        <v>368</v>
      </c>
    </row>
    <row r="15411" spans="12:13">
      <c r="L15411">
        <v>11464</v>
      </c>
      <c r="M15411">
        <f t="shared" si="251"/>
        <v>464</v>
      </c>
    </row>
    <row r="15412" spans="12:13">
      <c r="L15412">
        <v>11380</v>
      </c>
      <c r="M15412">
        <f t="shared" si="251"/>
        <v>380</v>
      </c>
    </row>
    <row r="15413" spans="12:13">
      <c r="L15413">
        <v>11424</v>
      </c>
      <c r="M15413">
        <f t="shared" si="251"/>
        <v>424</v>
      </c>
    </row>
    <row r="15414" spans="12:13">
      <c r="L15414">
        <v>11384</v>
      </c>
      <c r="M15414">
        <f t="shared" si="251"/>
        <v>384</v>
      </c>
    </row>
    <row r="15415" spans="12:13">
      <c r="L15415">
        <v>11400</v>
      </c>
      <c r="M15415">
        <f t="shared" si="251"/>
        <v>400</v>
      </c>
    </row>
    <row r="15416" spans="12:13">
      <c r="L15416">
        <v>11384</v>
      </c>
      <c r="M15416">
        <f t="shared" si="251"/>
        <v>384</v>
      </c>
    </row>
    <row r="15417" spans="12:13">
      <c r="L15417">
        <v>11416</v>
      </c>
      <c r="M15417">
        <f t="shared" si="251"/>
        <v>416</v>
      </c>
    </row>
    <row r="15418" spans="12:13">
      <c r="L15418">
        <v>11344</v>
      </c>
      <c r="M15418">
        <f t="shared" si="251"/>
        <v>344</v>
      </c>
    </row>
    <row r="15419" spans="12:13">
      <c r="L15419">
        <v>11404</v>
      </c>
      <c r="M15419">
        <f t="shared" ref="M15419:M15482" si="252">L15419-11000</f>
        <v>404</v>
      </c>
    </row>
    <row r="15420" spans="12:13">
      <c r="L15420">
        <v>11384</v>
      </c>
      <c r="M15420">
        <f t="shared" si="252"/>
        <v>384</v>
      </c>
    </row>
    <row r="15421" spans="12:13">
      <c r="L15421">
        <v>11420</v>
      </c>
      <c r="M15421">
        <f t="shared" si="252"/>
        <v>420</v>
      </c>
    </row>
    <row r="15422" spans="12:13">
      <c r="L15422">
        <v>11360</v>
      </c>
      <c r="M15422">
        <f t="shared" si="252"/>
        <v>360</v>
      </c>
    </row>
    <row r="15423" spans="12:13">
      <c r="L15423">
        <v>11412</v>
      </c>
      <c r="M15423">
        <f t="shared" si="252"/>
        <v>412</v>
      </c>
    </row>
    <row r="15424" spans="12:13">
      <c r="L15424">
        <v>11372</v>
      </c>
      <c r="M15424">
        <f t="shared" si="252"/>
        <v>372</v>
      </c>
    </row>
    <row r="15425" spans="12:13">
      <c r="L15425">
        <v>11416</v>
      </c>
      <c r="M15425">
        <f t="shared" si="252"/>
        <v>416</v>
      </c>
    </row>
    <row r="15426" spans="12:13">
      <c r="L15426">
        <v>11380</v>
      </c>
      <c r="M15426">
        <f t="shared" si="252"/>
        <v>380</v>
      </c>
    </row>
    <row r="15427" spans="12:13">
      <c r="L15427">
        <v>11468</v>
      </c>
      <c r="M15427">
        <f t="shared" si="252"/>
        <v>468</v>
      </c>
    </row>
    <row r="15428" spans="12:13">
      <c r="L15428">
        <v>11352</v>
      </c>
      <c r="M15428">
        <f t="shared" si="252"/>
        <v>352</v>
      </c>
    </row>
    <row r="15429" spans="12:13">
      <c r="L15429">
        <v>11444</v>
      </c>
      <c r="M15429">
        <f t="shared" si="252"/>
        <v>444</v>
      </c>
    </row>
    <row r="15430" spans="12:13">
      <c r="L15430">
        <v>11364</v>
      </c>
      <c r="M15430">
        <f t="shared" si="252"/>
        <v>364</v>
      </c>
    </row>
    <row r="15431" spans="12:13">
      <c r="L15431">
        <v>11456</v>
      </c>
      <c r="M15431">
        <f t="shared" si="252"/>
        <v>456</v>
      </c>
    </row>
    <row r="15432" spans="12:13">
      <c r="L15432">
        <v>11372</v>
      </c>
      <c r="M15432">
        <f t="shared" si="252"/>
        <v>372</v>
      </c>
    </row>
    <row r="15433" spans="12:13">
      <c r="L15433">
        <v>11420</v>
      </c>
      <c r="M15433">
        <f t="shared" si="252"/>
        <v>420</v>
      </c>
    </row>
    <row r="15434" spans="12:13">
      <c r="L15434">
        <v>11364</v>
      </c>
      <c r="M15434">
        <f t="shared" si="252"/>
        <v>364</v>
      </c>
    </row>
    <row r="15435" spans="12:13">
      <c r="L15435">
        <v>11444</v>
      </c>
      <c r="M15435">
        <f t="shared" si="252"/>
        <v>444</v>
      </c>
    </row>
    <row r="15436" spans="12:13">
      <c r="L15436">
        <v>11368</v>
      </c>
      <c r="M15436">
        <f t="shared" si="252"/>
        <v>368</v>
      </c>
    </row>
    <row r="15437" spans="12:13">
      <c r="L15437">
        <v>11412</v>
      </c>
      <c r="M15437">
        <f t="shared" si="252"/>
        <v>412</v>
      </c>
    </row>
    <row r="15438" spans="12:13">
      <c r="L15438">
        <v>11384</v>
      </c>
      <c r="M15438">
        <f t="shared" si="252"/>
        <v>384</v>
      </c>
    </row>
    <row r="15439" spans="12:13">
      <c r="L15439">
        <v>11416</v>
      </c>
      <c r="M15439">
        <f t="shared" si="252"/>
        <v>416</v>
      </c>
    </row>
    <row r="15440" spans="12:13">
      <c r="L15440">
        <v>11428</v>
      </c>
      <c r="M15440">
        <f t="shared" si="252"/>
        <v>428</v>
      </c>
    </row>
    <row r="15441" spans="12:13">
      <c r="L15441">
        <v>11448</v>
      </c>
      <c r="M15441">
        <f t="shared" si="252"/>
        <v>448</v>
      </c>
    </row>
    <row r="15442" spans="12:13">
      <c r="L15442">
        <v>11380</v>
      </c>
      <c r="M15442">
        <f t="shared" si="252"/>
        <v>380</v>
      </c>
    </row>
    <row r="15443" spans="12:13">
      <c r="L15443">
        <v>11412</v>
      </c>
      <c r="M15443">
        <f t="shared" si="252"/>
        <v>412</v>
      </c>
    </row>
    <row r="15444" spans="12:13">
      <c r="L15444">
        <v>11356</v>
      </c>
      <c r="M15444">
        <f t="shared" si="252"/>
        <v>356</v>
      </c>
    </row>
    <row r="15445" spans="12:13">
      <c r="L15445">
        <v>11448</v>
      </c>
      <c r="M15445">
        <f t="shared" si="252"/>
        <v>448</v>
      </c>
    </row>
    <row r="15446" spans="12:13">
      <c r="L15446">
        <v>11360</v>
      </c>
      <c r="M15446">
        <f t="shared" si="252"/>
        <v>360</v>
      </c>
    </row>
    <row r="15447" spans="12:13">
      <c r="L15447">
        <v>11468</v>
      </c>
      <c r="M15447">
        <f t="shared" si="252"/>
        <v>468</v>
      </c>
    </row>
    <row r="15448" spans="12:13">
      <c r="L15448">
        <v>11392</v>
      </c>
      <c r="M15448">
        <f t="shared" si="252"/>
        <v>392</v>
      </c>
    </row>
    <row r="15449" spans="12:13">
      <c r="L15449">
        <v>11408</v>
      </c>
      <c r="M15449">
        <f t="shared" si="252"/>
        <v>408</v>
      </c>
    </row>
    <row r="15450" spans="12:13">
      <c r="L15450">
        <v>11384</v>
      </c>
      <c r="M15450">
        <f t="shared" si="252"/>
        <v>384</v>
      </c>
    </row>
    <row r="15451" spans="12:13">
      <c r="L15451">
        <v>11408</v>
      </c>
      <c r="M15451">
        <f t="shared" si="252"/>
        <v>408</v>
      </c>
    </row>
    <row r="15452" spans="12:13">
      <c r="L15452">
        <v>11364</v>
      </c>
      <c r="M15452">
        <f t="shared" si="252"/>
        <v>364</v>
      </c>
    </row>
    <row r="15453" spans="12:13">
      <c r="L15453">
        <v>11416</v>
      </c>
      <c r="M15453">
        <f t="shared" si="252"/>
        <v>416</v>
      </c>
    </row>
    <row r="15454" spans="12:13">
      <c r="L15454">
        <v>11364</v>
      </c>
      <c r="M15454">
        <f t="shared" si="252"/>
        <v>364</v>
      </c>
    </row>
    <row r="15455" spans="12:13">
      <c r="L15455">
        <v>11444</v>
      </c>
      <c r="M15455">
        <f t="shared" si="252"/>
        <v>444</v>
      </c>
    </row>
    <row r="15456" spans="12:13">
      <c r="L15456">
        <v>11376</v>
      </c>
      <c r="M15456">
        <f t="shared" si="252"/>
        <v>376</v>
      </c>
    </row>
    <row r="15457" spans="12:13">
      <c r="L15457">
        <v>11452</v>
      </c>
      <c r="M15457">
        <f t="shared" si="252"/>
        <v>452</v>
      </c>
    </row>
    <row r="15458" spans="12:13">
      <c r="L15458">
        <v>11368</v>
      </c>
      <c r="M15458">
        <f t="shared" si="252"/>
        <v>368</v>
      </c>
    </row>
    <row r="15459" spans="12:13">
      <c r="L15459">
        <v>11432</v>
      </c>
      <c r="M15459">
        <f t="shared" si="252"/>
        <v>432</v>
      </c>
    </row>
    <row r="15460" spans="12:13">
      <c r="L15460">
        <v>11368</v>
      </c>
      <c r="M15460">
        <f t="shared" si="252"/>
        <v>368</v>
      </c>
    </row>
    <row r="15461" spans="12:13">
      <c r="L15461">
        <v>11420</v>
      </c>
      <c r="M15461">
        <f t="shared" si="252"/>
        <v>420</v>
      </c>
    </row>
    <row r="15462" spans="12:13">
      <c r="L15462">
        <v>11376</v>
      </c>
      <c r="M15462">
        <f t="shared" si="252"/>
        <v>376</v>
      </c>
    </row>
    <row r="15463" spans="12:13">
      <c r="L15463">
        <v>11460</v>
      </c>
      <c r="M15463">
        <f t="shared" si="252"/>
        <v>460</v>
      </c>
    </row>
    <row r="15464" spans="12:13">
      <c r="L15464">
        <v>11376</v>
      </c>
      <c r="M15464">
        <f t="shared" si="252"/>
        <v>376</v>
      </c>
    </row>
    <row r="15465" spans="12:13">
      <c r="L15465">
        <v>11428</v>
      </c>
      <c r="M15465">
        <f t="shared" si="252"/>
        <v>428</v>
      </c>
    </row>
    <row r="15466" spans="12:13">
      <c r="L15466">
        <v>11408</v>
      </c>
      <c r="M15466">
        <f t="shared" si="252"/>
        <v>408</v>
      </c>
    </row>
    <row r="15467" spans="12:13">
      <c r="L15467">
        <v>11420</v>
      </c>
      <c r="M15467">
        <f t="shared" si="252"/>
        <v>420</v>
      </c>
    </row>
    <row r="15468" spans="12:13">
      <c r="L15468">
        <v>11376</v>
      </c>
      <c r="M15468">
        <f t="shared" si="252"/>
        <v>376</v>
      </c>
    </row>
    <row r="15469" spans="12:13">
      <c r="L15469">
        <v>11452</v>
      </c>
      <c r="M15469">
        <f t="shared" si="252"/>
        <v>452</v>
      </c>
    </row>
    <row r="15470" spans="12:13">
      <c r="L15470">
        <v>11404</v>
      </c>
      <c r="M15470">
        <f t="shared" si="252"/>
        <v>404</v>
      </c>
    </row>
    <row r="15471" spans="12:13">
      <c r="L15471">
        <v>11468</v>
      </c>
      <c r="M15471">
        <f t="shared" si="252"/>
        <v>468</v>
      </c>
    </row>
    <row r="15472" spans="12:13">
      <c r="L15472">
        <v>11420</v>
      </c>
      <c r="M15472">
        <f t="shared" si="252"/>
        <v>420</v>
      </c>
    </row>
    <row r="15473" spans="12:13">
      <c r="L15473">
        <v>11432</v>
      </c>
      <c r="M15473">
        <f t="shared" si="252"/>
        <v>432</v>
      </c>
    </row>
    <row r="15474" spans="12:13">
      <c r="L15474">
        <v>11352</v>
      </c>
      <c r="M15474">
        <f t="shared" si="252"/>
        <v>352</v>
      </c>
    </row>
    <row r="15475" spans="12:13">
      <c r="L15475">
        <v>11424</v>
      </c>
      <c r="M15475">
        <f t="shared" si="252"/>
        <v>424</v>
      </c>
    </row>
    <row r="15476" spans="12:13">
      <c r="L15476">
        <v>11360</v>
      </c>
      <c r="M15476">
        <f t="shared" si="252"/>
        <v>360</v>
      </c>
    </row>
    <row r="15477" spans="12:13">
      <c r="L15477">
        <v>11444</v>
      </c>
      <c r="M15477">
        <f t="shared" si="252"/>
        <v>444</v>
      </c>
    </row>
    <row r="15478" spans="12:13">
      <c r="L15478">
        <v>11376</v>
      </c>
      <c r="M15478">
        <f t="shared" si="252"/>
        <v>376</v>
      </c>
    </row>
    <row r="15479" spans="12:13">
      <c r="L15479">
        <v>11388</v>
      </c>
      <c r="M15479">
        <f t="shared" si="252"/>
        <v>388</v>
      </c>
    </row>
    <row r="15480" spans="12:13">
      <c r="L15480">
        <v>11440</v>
      </c>
      <c r="M15480">
        <f t="shared" si="252"/>
        <v>440</v>
      </c>
    </row>
    <row r="15481" spans="12:13">
      <c r="L15481">
        <v>11408</v>
      </c>
      <c r="M15481">
        <f t="shared" si="252"/>
        <v>408</v>
      </c>
    </row>
    <row r="15482" spans="12:13">
      <c r="L15482">
        <v>11376</v>
      </c>
      <c r="M15482">
        <f t="shared" si="252"/>
        <v>376</v>
      </c>
    </row>
    <row r="15483" spans="12:13">
      <c r="L15483">
        <v>11452</v>
      </c>
      <c r="M15483">
        <f t="shared" ref="M15483:M15546" si="253">L15483-11000</f>
        <v>452</v>
      </c>
    </row>
    <row r="15484" spans="12:13">
      <c r="L15484">
        <v>11372</v>
      </c>
      <c r="M15484">
        <f t="shared" si="253"/>
        <v>372</v>
      </c>
    </row>
    <row r="15485" spans="12:13">
      <c r="L15485">
        <v>11448</v>
      </c>
      <c r="M15485">
        <f t="shared" si="253"/>
        <v>448</v>
      </c>
    </row>
    <row r="15486" spans="12:13">
      <c r="L15486">
        <v>11372</v>
      </c>
      <c r="M15486">
        <f t="shared" si="253"/>
        <v>372</v>
      </c>
    </row>
    <row r="15487" spans="12:13">
      <c r="L15487">
        <v>11444</v>
      </c>
      <c r="M15487">
        <f t="shared" si="253"/>
        <v>444</v>
      </c>
    </row>
    <row r="15488" spans="12:13">
      <c r="L15488">
        <v>11432</v>
      </c>
      <c r="M15488">
        <f t="shared" si="253"/>
        <v>432</v>
      </c>
    </row>
    <row r="15489" spans="12:13">
      <c r="L15489">
        <v>11428</v>
      </c>
      <c r="M15489">
        <f t="shared" si="253"/>
        <v>428</v>
      </c>
    </row>
    <row r="15490" spans="12:13">
      <c r="L15490">
        <v>11340</v>
      </c>
      <c r="M15490">
        <f t="shared" si="253"/>
        <v>340</v>
      </c>
    </row>
    <row r="15491" spans="12:13">
      <c r="L15491">
        <v>11420</v>
      </c>
      <c r="M15491">
        <f t="shared" si="253"/>
        <v>420</v>
      </c>
    </row>
    <row r="15492" spans="12:13">
      <c r="L15492">
        <v>11372</v>
      </c>
      <c r="M15492">
        <f t="shared" si="253"/>
        <v>372</v>
      </c>
    </row>
    <row r="15493" spans="12:13">
      <c r="L15493">
        <v>11432</v>
      </c>
      <c r="M15493">
        <f t="shared" si="253"/>
        <v>432</v>
      </c>
    </row>
    <row r="15494" spans="12:13">
      <c r="L15494">
        <v>11368</v>
      </c>
      <c r="M15494">
        <f t="shared" si="253"/>
        <v>368</v>
      </c>
    </row>
    <row r="15495" spans="12:13">
      <c r="L15495">
        <v>11420</v>
      </c>
      <c r="M15495">
        <f t="shared" si="253"/>
        <v>420</v>
      </c>
    </row>
    <row r="15496" spans="12:13">
      <c r="L15496">
        <v>11416</v>
      </c>
      <c r="M15496">
        <f t="shared" si="253"/>
        <v>416</v>
      </c>
    </row>
    <row r="15497" spans="12:13">
      <c r="L15497">
        <v>11456</v>
      </c>
      <c r="M15497">
        <f t="shared" si="253"/>
        <v>456</v>
      </c>
    </row>
    <row r="15498" spans="12:13">
      <c r="L15498">
        <v>11384</v>
      </c>
      <c r="M15498">
        <f t="shared" si="253"/>
        <v>384</v>
      </c>
    </row>
    <row r="15499" spans="12:13">
      <c r="L15499">
        <v>11440</v>
      </c>
      <c r="M15499">
        <f t="shared" si="253"/>
        <v>440</v>
      </c>
    </row>
    <row r="15500" spans="12:13">
      <c r="L15500">
        <v>11372</v>
      </c>
      <c r="M15500">
        <f t="shared" si="253"/>
        <v>372</v>
      </c>
    </row>
    <row r="15501" spans="12:13">
      <c r="L15501">
        <v>11408</v>
      </c>
      <c r="M15501">
        <f t="shared" si="253"/>
        <v>408</v>
      </c>
    </row>
    <row r="15502" spans="12:13">
      <c r="L15502">
        <v>11392</v>
      </c>
      <c r="M15502">
        <f t="shared" si="253"/>
        <v>392</v>
      </c>
    </row>
    <row r="15503" spans="12:13">
      <c r="L15503">
        <v>11432</v>
      </c>
      <c r="M15503">
        <f t="shared" si="253"/>
        <v>432</v>
      </c>
    </row>
    <row r="15504" spans="12:13">
      <c r="L15504">
        <v>11384</v>
      </c>
      <c r="M15504">
        <f t="shared" si="253"/>
        <v>384</v>
      </c>
    </row>
    <row r="15505" spans="12:13">
      <c r="L15505">
        <v>11412</v>
      </c>
      <c r="M15505">
        <f t="shared" si="253"/>
        <v>412</v>
      </c>
    </row>
    <row r="15506" spans="12:13">
      <c r="L15506">
        <v>11400</v>
      </c>
      <c r="M15506">
        <f t="shared" si="253"/>
        <v>400</v>
      </c>
    </row>
    <row r="15507" spans="12:13">
      <c r="L15507">
        <v>11440</v>
      </c>
      <c r="M15507">
        <f t="shared" si="253"/>
        <v>440</v>
      </c>
    </row>
    <row r="15508" spans="12:13">
      <c r="L15508">
        <v>11368</v>
      </c>
      <c r="M15508">
        <f t="shared" si="253"/>
        <v>368</v>
      </c>
    </row>
    <row r="15509" spans="12:13">
      <c r="L15509">
        <v>11424</v>
      </c>
      <c r="M15509">
        <f t="shared" si="253"/>
        <v>424</v>
      </c>
    </row>
    <row r="15510" spans="12:13">
      <c r="L15510">
        <v>11428</v>
      </c>
      <c r="M15510">
        <f t="shared" si="253"/>
        <v>428</v>
      </c>
    </row>
    <row r="15511" spans="12:13">
      <c r="L15511">
        <v>11444</v>
      </c>
      <c r="M15511">
        <f t="shared" si="253"/>
        <v>444</v>
      </c>
    </row>
    <row r="15512" spans="12:13">
      <c r="L15512">
        <v>11388</v>
      </c>
      <c r="M15512">
        <f t="shared" si="253"/>
        <v>388</v>
      </c>
    </row>
    <row r="15513" spans="12:13">
      <c r="L15513">
        <v>11476</v>
      </c>
      <c r="M15513">
        <f t="shared" si="253"/>
        <v>476</v>
      </c>
    </row>
    <row r="15514" spans="12:13">
      <c r="L15514">
        <v>11340</v>
      </c>
      <c r="M15514">
        <f t="shared" si="253"/>
        <v>340</v>
      </c>
    </row>
    <row r="15515" spans="12:13">
      <c r="L15515">
        <v>11480</v>
      </c>
      <c r="M15515">
        <f t="shared" si="253"/>
        <v>480</v>
      </c>
    </row>
    <row r="15516" spans="12:13">
      <c r="L15516">
        <v>11368</v>
      </c>
      <c r="M15516">
        <f t="shared" si="253"/>
        <v>368</v>
      </c>
    </row>
    <row r="15517" spans="12:13">
      <c r="L15517">
        <v>11448</v>
      </c>
      <c r="M15517">
        <f t="shared" si="253"/>
        <v>448</v>
      </c>
    </row>
    <row r="15518" spans="12:13">
      <c r="L15518">
        <v>11336</v>
      </c>
      <c r="M15518">
        <f t="shared" si="253"/>
        <v>336</v>
      </c>
    </row>
    <row r="15519" spans="12:13">
      <c r="L15519">
        <v>11432</v>
      </c>
      <c r="M15519">
        <f t="shared" si="253"/>
        <v>432</v>
      </c>
    </row>
    <row r="15520" spans="12:13">
      <c r="L15520">
        <v>11364</v>
      </c>
      <c r="M15520">
        <f t="shared" si="253"/>
        <v>364</v>
      </c>
    </row>
    <row r="15521" spans="12:13">
      <c r="L15521">
        <v>11440</v>
      </c>
      <c r="M15521">
        <f t="shared" si="253"/>
        <v>440</v>
      </c>
    </row>
    <row r="15522" spans="12:13">
      <c r="L15522">
        <v>11324</v>
      </c>
      <c r="M15522">
        <f t="shared" si="253"/>
        <v>324</v>
      </c>
    </row>
    <row r="15523" spans="12:13">
      <c r="L15523">
        <v>11420</v>
      </c>
      <c r="M15523">
        <f t="shared" si="253"/>
        <v>420</v>
      </c>
    </row>
    <row r="15524" spans="12:13">
      <c r="L15524">
        <v>11368</v>
      </c>
      <c r="M15524">
        <f t="shared" si="253"/>
        <v>368</v>
      </c>
    </row>
    <row r="15525" spans="12:13">
      <c r="L15525">
        <v>11432</v>
      </c>
      <c r="M15525">
        <f t="shared" si="253"/>
        <v>432</v>
      </c>
    </row>
    <row r="15526" spans="12:13">
      <c r="L15526">
        <v>11368</v>
      </c>
      <c r="M15526">
        <f t="shared" si="253"/>
        <v>368</v>
      </c>
    </row>
    <row r="15527" spans="12:13">
      <c r="L15527">
        <v>11416</v>
      </c>
      <c r="M15527">
        <f t="shared" si="253"/>
        <v>416</v>
      </c>
    </row>
    <row r="15528" spans="12:13">
      <c r="L15528">
        <v>11364</v>
      </c>
      <c r="M15528">
        <f t="shared" si="253"/>
        <v>364</v>
      </c>
    </row>
    <row r="15529" spans="12:13">
      <c r="L15529">
        <v>11452</v>
      </c>
      <c r="M15529">
        <f t="shared" si="253"/>
        <v>452</v>
      </c>
    </row>
    <row r="15530" spans="12:13">
      <c r="L15530">
        <v>11372</v>
      </c>
      <c r="M15530">
        <f t="shared" si="253"/>
        <v>372</v>
      </c>
    </row>
    <row r="15531" spans="12:13">
      <c r="L15531">
        <v>11448</v>
      </c>
      <c r="M15531">
        <f t="shared" si="253"/>
        <v>448</v>
      </c>
    </row>
    <row r="15532" spans="12:13">
      <c r="L15532">
        <v>11380</v>
      </c>
      <c r="M15532">
        <f t="shared" si="253"/>
        <v>380</v>
      </c>
    </row>
    <row r="15533" spans="12:13">
      <c r="L15533">
        <v>11412</v>
      </c>
      <c r="M15533">
        <f t="shared" si="253"/>
        <v>412</v>
      </c>
    </row>
    <row r="15534" spans="12:13">
      <c r="L15534">
        <v>11404</v>
      </c>
      <c r="M15534">
        <f t="shared" si="253"/>
        <v>404</v>
      </c>
    </row>
    <row r="15535" spans="12:13">
      <c r="L15535">
        <v>11420</v>
      </c>
      <c r="M15535">
        <f t="shared" si="253"/>
        <v>420</v>
      </c>
    </row>
    <row r="15536" spans="12:13">
      <c r="L15536">
        <v>11392</v>
      </c>
      <c r="M15536">
        <f t="shared" si="253"/>
        <v>392</v>
      </c>
    </row>
    <row r="15537" spans="12:13">
      <c r="L15537">
        <v>11456</v>
      </c>
      <c r="M15537">
        <f t="shared" si="253"/>
        <v>456</v>
      </c>
    </row>
    <row r="15538" spans="12:13">
      <c r="L15538">
        <v>11364</v>
      </c>
      <c r="M15538">
        <f t="shared" si="253"/>
        <v>364</v>
      </c>
    </row>
    <row r="15539" spans="12:13">
      <c r="L15539">
        <v>11448</v>
      </c>
      <c r="M15539">
        <f t="shared" si="253"/>
        <v>448</v>
      </c>
    </row>
    <row r="15540" spans="12:13">
      <c r="L15540">
        <v>11404</v>
      </c>
      <c r="M15540">
        <f t="shared" si="253"/>
        <v>404</v>
      </c>
    </row>
    <row r="15541" spans="12:13">
      <c r="L15541">
        <v>11412</v>
      </c>
      <c r="M15541">
        <f t="shared" si="253"/>
        <v>412</v>
      </c>
    </row>
    <row r="15542" spans="12:13">
      <c r="L15542">
        <v>11388</v>
      </c>
      <c r="M15542">
        <f t="shared" si="253"/>
        <v>388</v>
      </c>
    </row>
    <row r="15543" spans="12:13">
      <c r="L15543">
        <v>11436</v>
      </c>
      <c r="M15543">
        <f t="shared" si="253"/>
        <v>436</v>
      </c>
    </row>
    <row r="15544" spans="12:13">
      <c r="L15544">
        <v>11388</v>
      </c>
      <c r="M15544">
        <f t="shared" si="253"/>
        <v>388</v>
      </c>
    </row>
    <row r="15545" spans="12:13">
      <c r="L15545">
        <v>11456</v>
      </c>
      <c r="M15545">
        <f t="shared" si="253"/>
        <v>456</v>
      </c>
    </row>
    <row r="15546" spans="12:13">
      <c r="L15546">
        <v>11416</v>
      </c>
      <c r="M15546">
        <f t="shared" si="253"/>
        <v>416</v>
      </c>
    </row>
    <row r="15547" spans="12:13">
      <c r="L15547">
        <v>11436</v>
      </c>
      <c r="M15547">
        <f t="shared" ref="M15547:M15610" si="254">L15547-11000</f>
        <v>436</v>
      </c>
    </row>
    <row r="15548" spans="12:13">
      <c r="L15548">
        <v>11392</v>
      </c>
      <c r="M15548">
        <f t="shared" si="254"/>
        <v>392</v>
      </c>
    </row>
    <row r="15549" spans="12:13">
      <c r="L15549">
        <v>11448</v>
      </c>
      <c r="M15549">
        <f t="shared" si="254"/>
        <v>448</v>
      </c>
    </row>
    <row r="15550" spans="12:13">
      <c r="L15550">
        <v>11412</v>
      </c>
      <c r="M15550">
        <f t="shared" si="254"/>
        <v>412</v>
      </c>
    </row>
    <row r="15551" spans="12:13">
      <c r="L15551">
        <v>11472</v>
      </c>
      <c r="M15551">
        <f t="shared" si="254"/>
        <v>472</v>
      </c>
    </row>
    <row r="15552" spans="12:13">
      <c r="L15552">
        <v>11360</v>
      </c>
      <c r="M15552">
        <f t="shared" si="254"/>
        <v>360</v>
      </c>
    </row>
    <row r="15553" spans="12:13">
      <c r="L15553">
        <v>11428</v>
      </c>
      <c r="M15553">
        <f t="shared" si="254"/>
        <v>428</v>
      </c>
    </row>
    <row r="15554" spans="12:13">
      <c r="L15554">
        <v>11372</v>
      </c>
      <c r="M15554">
        <f t="shared" si="254"/>
        <v>372</v>
      </c>
    </row>
    <row r="15555" spans="12:13">
      <c r="L15555">
        <v>11452</v>
      </c>
      <c r="M15555">
        <f t="shared" si="254"/>
        <v>452</v>
      </c>
    </row>
    <row r="15556" spans="12:13">
      <c r="L15556">
        <v>11372</v>
      </c>
      <c r="M15556">
        <f t="shared" si="254"/>
        <v>372</v>
      </c>
    </row>
    <row r="15557" spans="12:13">
      <c r="L15557">
        <v>11404</v>
      </c>
      <c r="M15557">
        <f t="shared" si="254"/>
        <v>404</v>
      </c>
    </row>
    <row r="15558" spans="12:13">
      <c r="L15558">
        <v>11388</v>
      </c>
      <c r="M15558">
        <f t="shared" si="254"/>
        <v>388</v>
      </c>
    </row>
    <row r="15559" spans="12:13">
      <c r="L15559">
        <v>11436</v>
      </c>
      <c r="M15559">
        <f t="shared" si="254"/>
        <v>436</v>
      </c>
    </row>
    <row r="15560" spans="12:13">
      <c r="L15560">
        <v>11364</v>
      </c>
      <c r="M15560">
        <f t="shared" si="254"/>
        <v>364</v>
      </c>
    </row>
    <row r="15561" spans="12:13">
      <c r="L15561">
        <v>11420</v>
      </c>
      <c r="M15561">
        <f t="shared" si="254"/>
        <v>420</v>
      </c>
    </row>
    <row r="15562" spans="12:13">
      <c r="L15562">
        <v>11396</v>
      </c>
      <c r="M15562">
        <f t="shared" si="254"/>
        <v>396</v>
      </c>
    </row>
    <row r="15563" spans="12:13">
      <c r="L15563">
        <v>11464</v>
      </c>
      <c r="M15563">
        <f t="shared" si="254"/>
        <v>464</v>
      </c>
    </row>
    <row r="15564" spans="12:13">
      <c r="L15564">
        <v>11388</v>
      </c>
      <c r="M15564">
        <f t="shared" si="254"/>
        <v>388</v>
      </c>
    </row>
    <row r="15565" spans="12:13">
      <c r="L15565">
        <v>11456</v>
      </c>
      <c r="M15565">
        <f t="shared" si="254"/>
        <v>456</v>
      </c>
    </row>
    <row r="15566" spans="12:13">
      <c r="L15566">
        <v>11396</v>
      </c>
      <c r="M15566">
        <f t="shared" si="254"/>
        <v>396</v>
      </c>
    </row>
    <row r="15567" spans="12:13">
      <c r="L15567">
        <v>11440</v>
      </c>
      <c r="M15567">
        <f t="shared" si="254"/>
        <v>440</v>
      </c>
    </row>
    <row r="15568" spans="12:13">
      <c r="L15568">
        <v>11416</v>
      </c>
      <c r="M15568">
        <f t="shared" si="254"/>
        <v>416</v>
      </c>
    </row>
    <row r="15569" spans="12:13">
      <c r="L15569">
        <v>11440</v>
      </c>
      <c r="M15569">
        <f t="shared" si="254"/>
        <v>440</v>
      </c>
    </row>
    <row r="15570" spans="12:13">
      <c r="L15570">
        <v>11396</v>
      </c>
      <c r="M15570">
        <f t="shared" si="254"/>
        <v>396</v>
      </c>
    </row>
    <row r="15571" spans="12:13">
      <c r="L15571">
        <v>11444</v>
      </c>
      <c r="M15571">
        <f t="shared" si="254"/>
        <v>444</v>
      </c>
    </row>
    <row r="15572" spans="12:13">
      <c r="L15572">
        <v>11376</v>
      </c>
      <c r="M15572">
        <f t="shared" si="254"/>
        <v>376</v>
      </c>
    </row>
    <row r="15573" spans="12:13">
      <c r="L15573">
        <v>11420</v>
      </c>
      <c r="M15573">
        <f t="shared" si="254"/>
        <v>420</v>
      </c>
    </row>
    <row r="15574" spans="12:13">
      <c r="L15574">
        <v>11372</v>
      </c>
      <c r="M15574">
        <f t="shared" si="254"/>
        <v>372</v>
      </c>
    </row>
    <row r="15575" spans="12:13">
      <c r="L15575">
        <v>11440</v>
      </c>
      <c r="M15575">
        <f t="shared" si="254"/>
        <v>440</v>
      </c>
    </row>
    <row r="15576" spans="12:13">
      <c r="L15576">
        <v>11368</v>
      </c>
      <c r="M15576">
        <f t="shared" si="254"/>
        <v>368</v>
      </c>
    </row>
    <row r="15577" spans="12:13">
      <c r="L15577">
        <v>11412</v>
      </c>
      <c r="M15577">
        <f t="shared" si="254"/>
        <v>412</v>
      </c>
    </row>
    <row r="15578" spans="12:13">
      <c r="L15578">
        <v>11388</v>
      </c>
      <c r="M15578">
        <f t="shared" si="254"/>
        <v>388</v>
      </c>
    </row>
    <row r="15579" spans="12:13">
      <c r="L15579" t="s">
        <v>792</v>
      </c>
      <c r="M15579" t="e">
        <f t="shared" si="254"/>
        <v>#VALUE!</v>
      </c>
    </row>
    <row r="15580" spans="12:13">
      <c r="M15580">
        <f t="shared" si="254"/>
        <v>-11000</v>
      </c>
    </row>
    <row r="15581" spans="12:13">
      <c r="L15581">
        <v>11448</v>
      </c>
      <c r="M15581">
        <f t="shared" si="254"/>
        <v>448</v>
      </c>
    </row>
    <row r="15582" spans="12:13">
      <c r="L15582">
        <v>11388</v>
      </c>
      <c r="M15582">
        <f t="shared" si="254"/>
        <v>388</v>
      </c>
    </row>
    <row r="15583" spans="12:13">
      <c r="L15583">
        <v>11472</v>
      </c>
      <c r="M15583">
        <f t="shared" si="254"/>
        <v>472</v>
      </c>
    </row>
    <row r="15584" spans="12:13">
      <c r="L15584">
        <v>11356</v>
      </c>
      <c r="M15584">
        <f t="shared" si="254"/>
        <v>356</v>
      </c>
    </row>
    <row r="15585" spans="12:13">
      <c r="L15585">
        <v>11412</v>
      </c>
      <c r="M15585">
        <f t="shared" si="254"/>
        <v>412</v>
      </c>
    </row>
    <row r="15586" spans="12:13">
      <c r="L15586">
        <v>11372</v>
      </c>
      <c r="M15586">
        <f t="shared" si="254"/>
        <v>372</v>
      </c>
    </row>
    <row r="15587" spans="12:13">
      <c r="L15587">
        <v>11468</v>
      </c>
      <c r="M15587">
        <f t="shared" si="254"/>
        <v>468</v>
      </c>
    </row>
    <row r="15588" spans="12:13">
      <c r="L15588">
        <v>11376</v>
      </c>
      <c r="M15588">
        <f t="shared" si="254"/>
        <v>376</v>
      </c>
    </row>
    <row r="15589" spans="12:13">
      <c r="L15589">
        <v>11424</v>
      </c>
      <c r="M15589">
        <f t="shared" si="254"/>
        <v>424</v>
      </c>
    </row>
    <row r="15590" spans="12:13">
      <c r="L15590">
        <v>11372</v>
      </c>
      <c r="M15590">
        <f t="shared" si="254"/>
        <v>372</v>
      </c>
    </row>
    <row r="15591" spans="12:13">
      <c r="L15591">
        <v>11404</v>
      </c>
      <c r="M15591">
        <f t="shared" si="254"/>
        <v>404</v>
      </c>
    </row>
    <row r="15592" spans="12:13">
      <c r="L15592">
        <v>11384</v>
      </c>
      <c r="M15592">
        <f t="shared" si="254"/>
        <v>384</v>
      </c>
    </row>
    <row r="15593" spans="12:13">
      <c r="L15593">
        <v>11460</v>
      </c>
      <c r="M15593">
        <f t="shared" si="254"/>
        <v>460</v>
      </c>
    </row>
    <row r="15594" spans="12:13">
      <c r="L15594">
        <v>11396</v>
      </c>
      <c r="M15594">
        <f t="shared" si="254"/>
        <v>396</v>
      </c>
    </row>
    <row r="15595" spans="12:13">
      <c r="L15595">
        <v>11444</v>
      </c>
      <c r="M15595">
        <f t="shared" si="254"/>
        <v>444</v>
      </c>
    </row>
    <row r="15596" spans="12:13">
      <c r="L15596">
        <v>11388</v>
      </c>
      <c r="M15596">
        <f t="shared" si="254"/>
        <v>388</v>
      </c>
    </row>
    <row r="15597" spans="12:13">
      <c r="L15597">
        <v>11440</v>
      </c>
      <c r="M15597">
        <f t="shared" si="254"/>
        <v>440</v>
      </c>
    </row>
    <row r="15598" spans="12:13">
      <c r="L15598">
        <v>11336</v>
      </c>
      <c r="M15598">
        <f t="shared" si="254"/>
        <v>336</v>
      </c>
    </row>
    <row r="15599" spans="12:13">
      <c r="L15599">
        <v>11412</v>
      </c>
      <c r="M15599">
        <f t="shared" si="254"/>
        <v>412</v>
      </c>
    </row>
    <row r="15600" spans="12:13">
      <c r="L15600">
        <v>11376</v>
      </c>
      <c r="M15600">
        <f t="shared" si="254"/>
        <v>376</v>
      </c>
    </row>
    <row r="15601" spans="12:13">
      <c r="L15601">
        <v>11428</v>
      </c>
      <c r="M15601">
        <f t="shared" si="254"/>
        <v>428</v>
      </c>
    </row>
    <row r="15602" spans="12:13">
      <c r="L15602">
        <v>11384</v>
      </c>
      <c r="M15602">
        <f t="shared" si="254"/>
        <v>384</v>
      </c>
    </row>
    <row r="15603" spans="12:13">
      <c r="L15603">
        <v>11424</v>
      </c>
      <c r="M15603">
        <f t="shared" si="254"/>
        <v>424</v>
      </c>
    </row>
    <row r="15604" spans="12:13">
      <c r="L15604">
        <v>11384</v>
      </c>
      <c r="M15604">
        <f t="shared" si="254"/>
        <v>384</v>
      </c>
    </row>
    <row r="15605" spans="12:13">
      <c r="L15605">
        <v>11452</v>
      </c>
      <c r="M15605">
        <f t="shared" si="254"/>
        <v>452</v>
      </c>
    </row>
    <row r="15606" spans="12:13">
      <c r="L15606">
        <v>11412</v>
      </c>
      <c r="M15606">
        <f t="shared" si="254"/>
        <v>412</v>
      </c>
    </row>
    <row r="15607" spans="12:13">
      <c r="L15607">
        <v>11380</v>
      </c>
      <c r="M15607">
        <f t="shared" si="254"/>
        <v>380</v>
      </c>
    </row>
    <row r="15608" spans="12:13">
      <c r="L15608">
        <v>11408</v>
      </c>
      <c r="M15608">
        <f t="shared" si="254"/>
        <v>408</v>
      </c>
    </row>
    <row r="15609" spans="12:13">
      <c r="L15609">
        <v>11424</v>
      </c>
      <c r="M15609">
        <f t="shared" si="254"/>
        <v>424</v>
      </c>
    </row>
    <row r="15610" spans="12:13">
      <c r="L15610">
        <v>11384</v>
      </c>
      <c r="M15610">
        <f t="shared" si="254"/>
        <v>384</v>
      </c>
    </row>
    <row r="15611" spans="12:13">
      <c r="L15611">
        <v>11428</v>
      </c>
      <c r="M15611">
        <f t="shared" ref="M15611:M15674" si="255">L15611-11000</f>
        <v>428</v>
      </c>
    </row>
    <row r="15612" spans="12:13">
      <c r="L15612">
        <v>11364</v>
      </c>
      <c r="M15612">
        <f t="shared" si="255"/>
        <v>364</v>
      </c>
    </row>
    <row r="15613" spans="12:13">
      <c r="L15613">
        <v>11436</v>
      </c>
      <c r="M15613">
        <f t="shared" si="255"/>
        <v>436</v>
      </c>
    </row>
    <row r="15614" spans="12:13">
      <c r="L15614">
        <v>11416</v>
      </c>
      <c r="M15614">
        <f t="shared" si="255"/>
        <v>416</v>
      </c>
    </row>
    <row r="15615" spans="12:13">
      <c r="L15615">
        <v>11420</v>
      </c>
      <c r="M15615">
        <f t="shared" si="255"/>
        <v>420</v>
      </c>
    </row>
    <row r="15616" spans="12:13">
      <c r="L15616">
        <v>11336</v>
      </c>
      <c r="M15616">
        <f t="shared" si="255"/>
        <v>336</v>
      </c>
    </row>
    <row r="15617" spans="12:13">
      <c r="L15617">
        <v>11448</v>
      </c>
      <c r="M15617">
        <f t="shared" si="255"/>
        <v>448</v>
      </c>
    </row>
    <row r="15618" spans="12:13">
      <c r="L15618">
        <v>11384</v>
      </c>
      <c r="M15618">
        <f t="shared" si="255"/>
        <v>384</v>
      </c>
    </row>
    <row r="15619" spans="12:13">
      <c r="L15619">
        <v>11448</v>
      </c>
      <c r="M15619">
        <f t="shared" si="255"/>
        <v>448</v>
      </c>
    </row>
    <row r="15620" spans="12:13">
      <c r="L15620">
        <v>11400</v>
      </c>
      <c r="M15620">
        <f t="shared" si="255"/>
        <v>400</v>
      </c>
    </row>
    <row r="15621" spans="12:13">
      <c r="L15621">
        <v>11388</v>
      </c>
      <c r="M15621">
        <f t="shared" si="255"/>
        <v>388</v>
      </c>
    </row>
    <row r="15622" spans="12:13">
      <c r="L15622">
        <v>11380</v>
      </c>
      <c r="M15622">
        <f t="shared" si="255"/>
        <v>380</v>
      </c>
    </row>
    <row r="15623" spans="12:13">
      <c r="L15623">
        <v>11408</v>
      </c>
      <c r="M15623">
        <f t="shared" si="255"/>
        <v>408</v>
      </c>
    </row>
    <row r="15624" spans="12:13">
      <c r="L15624">
        <v>11372</v>
      </c>
      <c r="M15624">
        <f t="shared" si="255"/>
        <v>372</v>
      </c>
    </row>
    <row r="15625" spans="12:13">
      <c r="L15625">
        <v>11456</v>
      </c>
      <c r="M15625">
        <f t="shared" si="255"/>
        <v>456</v>
      </c>
    </row>
    <row r="15626" spans="12:13">
      <c r="L15626">
        <v>11376</v>
      </c>
      <c r="M15626">
        <f t="shared" si="255"/>
        <v>376</v>
      </c>
    </row>
    <row r="15627" spans="12:13">
      <c r="L15627">
        <v>11452</v>
      </c>
      <c r="M15627">
        <f t="shared" si="255"/>
        <v>452</v>
      </c>
    </row>
    <row r="15628" spans="12:13">
      <c r="L15628">
        <v>11388</v>
      </c>
      <c r="M15628">
        <f t="shared" si="255"/>
        <v>388</v>
      </c>
    </row>
    <row r="15629" spans="12:13">
      <c r="L15629">
        <v>11428</v>
      </c>
      <c r="M15629">
        <f t="shared" si="255"/>
        <v>428</v>
      </c>
    </row>
    <row r="15630" spans="12:13">
      <c r="L15630">
        <v>11376</v>
      </c>
      <c r="M15630">
        <f t="shared" si="255"/>
        <v>376</v>
      </c>
    </row>
    <row r="15631" spans="12:13">
      <c r="L15631">
        <v>11428</v>
      </c>
      <c r="M15631">
        <f t="shared" si="255"/>
        <v>428</v>
      </c>
    </row>
    <row r="15632" spans="12:13">
      <c r="L15632">
        <v>11408</v>
      </c>
      <c r="M15632">
        <f t="shared" si="255"/>
        <v>408</v>
      </c>
    </row>
    <row r="15633" spans="12:13">
      <c r="L15633">
        <v>11388</v>
      </c>
      <c r="M15633">
        <f t="shared" si="255"/>
        <v>388</v>
      </c>
    </row>
    <row r="15634" spans="12:13">
      <c r="L15634">
        <v>11388</v>
      </c>
      <c r="M15634">
        <f t="shared" si="255"/>
        <v>388</v>
      </c>
    </row>
    <row r="15635" spans="12:13">
      <c r="L15635">
        <v>11448</v>
      </c>
      <c r="M15635">
        <f t="shared" si="255"/>
        <v>448</v>
      </c>
    </row>
    <row r="15636" spans="12:13">
      <c r="L15636">
        <v>11388</v>
      </c>
      <c r="M15636">
        <f t="shared" si="255"/>
        <v>388</v>
      </c>
    </row>
    <row r="15637" spans="12:13">
      <c r="L15637">
        <v>11408</v>
      </c>
      <c r="M15637">
        <f t="shared" si="255"/>
        <v>408</v>
      </c>
    </row>
    <row r="15638" spans="12:13">
      <c r="L15638">
        <v>11368</v>
      </c>
      <c r="M15638">
        <f t="shared" si="255"/>
        <v>368</v>
      </c>
    </row>
    <row r="15639" spans="12:13">
      <c r="L15639">
        <v>11440</v>
      </c>
      <c r="M15639">
        <f t="shared" si="255"/>
        <v>440</v>
      </c>
    </row>
    <row r="15640" spans="12:13">
      <c r="L15640">
        <v>11388</v>
      </c>
      <c r="M15640">
        <f t="shared" si="255"/>
        <v>388</v>
      </c>
    </row>
    <row r="15641" spans="12:13">
      <c r="L15641">
        <v>11416</v>
      </c>
      <c r="M15641">
        <f t="shared" si="255"/>
        <v>416</v>
      </c>
    </row>
    <row r="15642" spans="12:13">
      <c r="L15642">
        <v>11392</v>
      </c>
      <c r="M15642">
        <f t="shared" si="255"/>
        <v>392</v>
      </c>
    </row>
    <row r="15643" spans="12:13">
      <c r="L15643">
        <v>11440</v>
      </c>
      <c r="M15643">
        <f t="shared" si="255"/>
        <v>440</v>
      </c>
    </row>
    <row r="15644" spans="12:13">
      <c r="L15644">
        <v>11396</v>
      </c>
      <c r="M15644">
        <f t="shared" si="255"/>
        <v>396</v>
      </c>
    </row>
    <row r="15645" spans="12:13">
      <c r="L15645">
        <v>11428</v>
      </c>
      <c r="M15645">
        <f t="shared" si="255"/>
        <v>428</v>
      </c>
    </row>
    <row r="15646" spans="12:13">
      <c r="L15646">
        <v>11408</v>
      </c>
      <c r="M15646">
        <f t="shared" si="255"/>
        <v>408</v>
      </c>
    </row>
    <row r="15647" spans="12:13">
      <c r="L15647">
        <v>11468</v>
      </c>
      <c r="M15647">
        <f t="shared" si="255"/>
        <v>468</v>
      </c>
    </row>
    <row r="15648" spans="12:13">
      <c r="L15648">
        <v>11396</v>
      </c>
      <c r="M15648">
        <f t="shared" si="255"/>
        <v>396</v>
      </c>
    </row>
    <row r="15649" spans="12:13">
      <c r="L15649">
        <v>11428</v>
      </c>
      <c r="M15649">
        <f t="shared" si="255"/>
        <v>428</v>
      </c>
    </row>
    <row r="15650" spans="12:13">
      <c r="L15650">
        <v>11404</v>
      </c>
      <c r="M15650">
        <f t="shared" si="255"/>
        <v>404</v>
      </c>
    </row>
    <row r="15651" spans="12:13">
      <c r="L15651">
        <v>11436</v>
      </c>
      <c r="M15651">
        <f t="shared" si="255"/>
        <v>436</v>
      </c>
    </row>
    <row r="15652" spans="12:13">
      <c r="L15652">
        <v>11420</v>
      </c>
      <c r="M15652">
        <f t="shared" si="255"/>
        <v>420</v>
      </c>
    </row>
    <row r="15653" spans="12:13">
      <c r="L15653">
        <v>11436</v>
      </c>
      <c r="M15653">
        <f t="shared" si="255"/>
        <v>436</v>
      </c>
    </row>
    <row r="15654" spans="12:13">
      <c r="L15654">
        <v>11388</v>
      </c>
      <c r="M15654">
        <f t="shared" si="255"/>
        <v>388</v>
      </c>
    </row>
    <row r="15655" spans="12:13">
      <c r="L15655">
        <v>11464</v>
      </c>
      <c r="M15655">
        <f t="shared" si="255"/>
        <v>464</v>
      </c>
    </row>
    <row r="15656" spans="12:13">
      <c r="L15656">
        <v>11396</v>
      </c>
      <c r="M15656">
        <f t="shared" si="255"/>
        <v>396</v>
      </c>
    </row>
    <row r="15657" spans="12:13">
      <c r="L15657">
        <v>11432</v>
      </c>
      <c r="M15657">
        <f t="shared" si="255"/>
        <v>432</v>
      </c>
    </row>
    <row r="15658" spans="12:13">
      <c r="L15658">
        <v>11404</v>
      </c>
      <c r="M15658">
        <f t="shared" si="255"/>
        <v>404</v>
      </c>
    </row>
    <row r="15659" spans="12:13">
      <c r="L15659">
        <v>11432</v>
      </c>
      <c r="M15659">
        <f t="shared" si="255"/>
        <v>432</v>
      </c>
    </row>
    <row r="15660" spans="12:13">
      <c r="L15660">
        <v>11360</v>
      </c>
      <c r="M15660">
        <f t="shared" si="255"/>
        <v>360</v>
      </c>
    </row>
    <row r="15661" spans="12:13">
      <c r="L15661">
        <v>11444</v>
      </c>
      <c r="M15661">
        <f t="shared" si="255"/>
        <v>444</v>
      </c>
    </row>
    <row r="15662" spans="12:13">
      <c r="L15662">
        <v>11412</v>
      </c>
      <c r="M15662">
        <f t="shared" si="255"/>
        <v>412</v>
      </c>
    </row>
    <row r="15663" spans="12:13">
      <c r="L15663">
        <v>11512</v>
      </c>
      <c r="M15663">
        <f t="shared" si="255"/>
        <v>512</v>
      </c>
    </row>
    <row r="15664" spans="12:13">
      <c r="L15664">
        <v>11564</v>
      </c>
      <c r="M15664">
        <f t="shared" si="255"/>
        <v>564</v>
      </c>
    </row>
    <row r="15665" spans="12:13">
      <c r="L15665">
        <v>11884</v>
      </c>
      <c r="M15665">
        <f t="shared" si="255"/>
        <v>884</v>
      </c>
    </row>
    <row r="15666" spans="12:13">
      <c r="L15666">
        <v>12084</v>
      </c>
      <c r="M15666">
        <f t="shared" si="255"/>
        <v>1084</v>
      </c>
    </row>
    <row r="15667" spans="12:13">
      <c r="L15667">
        <v>12408</v>
      </c>
      <c r="M15667">
        <f t="shared" si="255"/>
        <v>1408</v>
      </c>
    </row>
    <row r="15668" spans="12:13">
      <c r="L15668">
        <v>12584</v>
      </c>
      <c r="M15668">
        <f t="shared" si="255"/>
        <v>1584</v>
      </c>
    </row>
    <row r="15669" spans="12:13">
      <c r="L15669">
        <v>12788</v>
      </c>
      <c r="M15669">
        <f t="shared" si="255"/>
        <v>1788</v>
      </c>
    </row>
    <row r="15670" spans="12:13">
      <c r="L15670">
        <v>12904</v>
      </c>
      <c r="M15670">
        <f t="shared" si="255"/>
        <v>1904</v>
      </c>
    </row>
    <row r="15671" spans="12:13">
      <c r="L15671">
        <v>13000</v>
      </c>
      <c r="M15671">
        <f t="shared" si="255"/>
        <v>2000</v>
      </c>
    </row>
    <row r="15672" spans="12:13">
      <c r="L15672">
        <v>13120</v>
      </c>
      <c r="M15672">
        <f t="shared" si="255"/>
        <v>2120</v>
      </c>
    </row>
    <row r="15673" spans="12:13">
      <c r="L15673">
        <v>13204</v>
      </c>
      <c r="M15673">
        <f t="shared" si="255"/>
        <v>2204</v>
      </c>
    </row>
    <row r="15674" spans="12:13">
      <c r="L15674">
        <v>13316</v>
      </c>
      <c r="M15674">
        <f t="shared" si="255"/>
        <v>2316</v>
      </c>
    </row>
    <row r="15675" spans="12:13">
      <c r="L15675">
        <v>13512</v>
      </c>
      <c r="M15675">
        <f t="shared" ref="M15675:M15738" si="256">L15675-11000</f>
        <v>2512</v>
      </c>
    </row>
    <row r="15676" spans="12:13">
      <c r="L15676">
        <v>13404</v>
      </c>
      <c r="M15676">
        <f t="shared" si="256"/>
        <v>2404</v>
      </c>
    </row>
    <row r="15677" spans="12:13">
      <c r="L15677">
        <v>13500</v>
      </c>
      <c r="M15677">
        <f t="shared" si="256"/>
        <v>2500</v>
      </c>
    </row>
    <row r="15678" spans="12:13">
      <c r="L15678">
        <v>13580</v>
      </c>
      <c r="M15678">
        <f t="shared" si="256"/>
        <v>2580</v>
      </c>
    </row>
    <row r="15679" spans="12:13">
      <c r="L15679">
        <v>13616</v>
      </c>
      <c r="M15679">
        <f t="shared" si="256"/>
        <v>2616</v>
      </c>
    </row>
    <row r="15680" spans="12:13">
      <c r="L15680">
        <v>13652</v>
      </c>
      <c r="M15680">
        <f t="shared" si="256"/>
        <v>2652</v>
      </c>
    </row>
    <row r="15681" spans="12:13">
      <c r="L15681">
        <v>13628</v>
      </c>
      <c r="M15681">
        <f t="shared" si="256"/>
        <v>2628</v>
      </c>
    </row>
    <row r="15682" spans="12:13">
      <c r="L15682">
        <v>13720</v>
      </c>
      <c r="M15682">
        <f t="shared" si="256"/>
        <v>2720</v>
      </c>
    </row>
    <row r="15683" spans="12:13">
      <c r="L15683">
        <v>13848</v>
      </c>
      <c r="M15683">
        <f t="shared" si="256"/>
        <v>2848</v>
      </c>
    </row>
    <row r="15684" spans="12:13">
      <c r="L15684">
        <v>13700</v>
      </c>
      <c r="M15684">
        <f t="shared" si="256"/>
        <v>2700</v>
      </c>
    </row>
    <row r="15685" spans="12:13">
      <c r="L15685">
        <v>13776</v>
      </c>
      <c r="M15685">
        <f t="shared" si="256"/>
        <v>2776</v>
      </c>
    </row>
    <row r="15686" spans="12:13">
      <c r="L15686">
        <v>13624</v>
      </c>
      <c r="M15686">
        <f t="shared" si="256"/>
        <v>2624</v>
      </c>
    </row>
    <row r="15687" spans="12:13">
      <c r="L15687">
        <v>13768</v>
      </c>
      <c r="M15687">
        <f t="shared" si="256"/>
        <v>2768</v>
      </c>
    </row>
    <row r="15688" spans="12:13">
      <c r="L15688">
        <v>13836</v>
      </c>
      <c r="M15688">
        <f t="shared" si="256"/>
        <v>2836</v>
      </c>
    </row>
    <row r="15689" spans="12:13">
      <c r="L15689">
        <v>13876</v>
      </c>
      <c r="M15689">
        <f t="shared" si="256"/>
        <v>2876</v>
      </c>
    </row>
    <row r="15690" spans="12:13">
      <c r="L15690">
        <v>13732</v>
      </c>
      <c r="M15690">
        <f t="shared" si="256"/>
        <v>2732</v>
      </c>
    </row>
    <row r="15691" spans="12:13">
      <c r="L15691">
        <v>13916</v>
      </c>
      <c r="M15691">
        <f t="shared" si="256"/>
        <v>2916</v>
      </c>
    </row>
    <row r="15692" spans="12:13">
      <c r="L15692">
        <v>13816</v>
      </c>
      <c r="M15692">
        <f t="shared" si="256"/>
        <v>2816</v>
      </c>
    </row>
    <row r="15693" spans="12:13">
      <c r="L15693">
        <v>13940</v>
      </c>
      <c r="M15693">
        <f t="shared" si="256"/>
        <v>2940</v>
      </c>
    </row>
    <row r="15694" spans="12:13">
      <c r="L15694">
        <v>13888</v>
      </c>
      <c r="M15694">
        <f t="shared" si="256"/>
        <v>2888</v>
      </c>
    </row>
    <row r="15695" spans="12:13">
      <c r="L15695">
        <v>13784</v>
      </c>
      <c r="M15695">
        <f t="shared" si="256"/>
        <v>2784</v>
      </c>
    </row>
    <row r="15696" spans="12:13">
      <c r="L15696">
        <v>13860</v>
      </c>
      <c r="M15696">
        <f t="shared" si="256"/>
        <v>2860</v>
      </c>
    </row>
    <row r="15697" spans="12:13">
      <c r="L15697">
        <v>13940</v>
      </c>
      <c r="M15697">
        <f t="shared" si="256"/>
        <v>2940</v>
      </c>
    </row>
    <row r="15698" spans="12:13">
      <c r="L15698">
        <v>13924</v>
      </c>
      <c r="M15698">
        <f t="shared" si="256"/>
        <v>2924</v>
      </c>
    </row>
    <row r="15699" spans="12:13">
      <c r="L15699">
        <v>13964</v>
      </c>
      <c r="M15699">
        <f t="shared" si="256"/>
        <v>2964</v>
      </c>
    </row>
    <row r="15700" spans="12:13">
      <c r="L15700">
        <v>13980</v>
      </c>
      <c r="M15700">
        <f t="shared" si="256"/>
        <v>2980</v>
      </c>
    </row>
    <row r="15701" spans="12:13">
      <c r="L15701">
        <v>13888</v>
      </c>
      <c r="M15701">
        <f t="shared" si="256"/>
        <v>2888</v>
      </c>
    </row>
    <row r="15702" spans="12:13">
      <c r="L15702">
        <v>13888</v>
      </c>
      <c r="M15702">
        <f t="shared" si="256"/>
        <v>2888</v>
      </c>
    </row>
    <row r="15703" spans="12:13">
      <c r="L15703">
        <v>14088</v>
      </c>
      <c r="M15703">
        <f t="shared" si="256"/>
        <v>3088</v>
      </c>
    </row>
    <row r="15704" spans="12:13">
      <c r="L15704">
        <v>13944</v>
      </c>
      <c r="M15704">
        <f t="shared" si="256"/>
        <v>2944</v>
      </c>
    </row>
    <row r="15705" spans="12:13">
      <c r="L15705">
        <v>14000</v>
      </c>
      <c r="M15705">
        <f t="shared" si="256"/>
        <v>3000</v>
      </c>
    </row>
    <row r="15706" spans="12:13">
      <c r="L15706">
        <v>13980</v>
      </c>
      <c r="M15706">
        <f t="shared" si="256"/>
        <v>2980</v>
      </c>
    </row>
    <row r="15707" spans="12:13">
      <c r="L15707">
        <v>14012</v>
      </c>
      <c r="M15707">
        <f t="shared" si="256"/>
        <v>3012</v>
      </c>
    </row>
    <row r="15708" spans="12:13">
      <c r="L15708">
        <v>13912</v>
      </c>
      <c r="M15708">
        <f t="shared" si="256"/>
        <v>2912</v>
      </c>
    </row>
    <row r="15709" spans="12:13">
      <c r="L15709">
        <v>14012</v>
      </c>
      <c r="M15709">
        <f t="shared" si="256"/>
        <v>3012</v>
      </c>
    </row>
    <row r="15710" spans="12:13">
      <c r="L15710">
        <v>13880</v>
      </c>
      <c r="M15710">
        <f t="shared" si="256"/>
        <v>2880</v>
      </c>
    </row>
    <row r="15711" spans="12:13">
      <c r="L15711">
        <v>13920</v>
      </c>
      <c r="M15711">
        <f t="shared" si="256"/>
        <v>2920</v>
      </c>
    </row>
    <row r="15712" spans="12:13">
      <c r="L15712">
        <v>13940</v>
      </c>
      <c r="M15712">
        <f t="shared" si="256"/>
        <v>2940</v>
      </c>
    </row>
    <row r="15713" spans="12:13">
      <c r="L15713">
        <v>13996</v>
      </c>
      <c r="M15713">
        <f t="shared" si="256"/>
        <v>2996</v>
      </c>
    </row>
    <row r="15714" spans="12:13">
      <c r="L15714">
        <v>13988</v>
      </c>
      <c r="M15714">
        <f t="shared" si="256"/>
        <v>2988</v>
      </c>
    </row>
    <row r="15715" spans="12:13">
      <c r="L15715">
        <v>14144</v>
      </c>
      <c r="M15715">
        <f t="shared" si="256"/>
        <v>3144</v>
      </c>
    </row>
    <row r="15716" spans="12:13">
      <c r="L15716">
        <v>14064</v>
      </c>
      <c r="M15716">
        <f t="shared" si="256"/>
        <v>3064</v>
      </c>
    </row>
    <row r="15717" spans="12:13">
      <c r="L15717">
        <v>14016</v>
      </c>
      <c r="M15717">
        <f t="shared" si="256"/>
        <v>3016</v>
      </c>
    </row>
    <row r="15718" spans="12:13">
      <c r="L15718">
        <v>13964</v>
      </c>
      <c r="M15718">
        <f t="shared" si="256"/>
        <v>2964</v>
      </c>
    </row>
    <row r="15719" spans="12:13">
      <c r="L15719">
        <v>14064</v>
      </c>
      <c r="M15719">
        <f t="shared" si="256"/>
        <v>3064</v>
      </c>
    </row>
    <row r="15720" spans="12:13">
      <c r="L15720">
        <v>14000</v>
      </c>
      <c r="M15720">
        <f t="shared" si="256"/>
        <v>3000</v>
      </c>
    </row>
    <row r="15721" spans="12:13">
      <c r="L15721">
        <v>14168</v>
      </c>
      <c r="M15721">
        <f t="shared" si="256"/>
        <v>3168</v>
      </c>
    </row>
    <row r="15722" spans="12:13">
      <c r="L15722">
        <v>13992</v>
      </c>
      <c r="M15722">
        <f t="shared" si="256"/>
        <v>2992</v>
      </c>
    </row>
    <row r="15723" spans="12:13">
      <c r="L15723">
        <v>14068</v>
      </c>
      <c r="M15723">
        <f t="shared" si="256"/>
        <v>3068</v>
      </c>
    </row>
    <row r="15724" spans="12:13">
      <c r="L15724">
        <v>14000</v>
      </c>
      <c r="M15724">
        <f t="shared" si="256"/>
        <v>3000</v>
      </c>
    </row>
    <row r="15725" spans="12:13">
      <c r="L15725">
        <v>14120</v>
      </c>
      <c r="M15725">
        <f t="shared" si="256"/>
        <v>3120</v>
      </c>
    </row>
    <row r="15726" spans="12:13">
      <c r="L15726">
        <v>13940</v>
      </c>
      <c r="M15726">
        <f t="shared" si="256"/>
        <v>2940</v>
      </c>
    </row>
    <row r="15727" spans="12:13">
      <c r="L15727">
        <v>14116</v>
      </c>
      <c r="M15727">
        <f t="shared" si="256"/>
        <v>3116</v>
      </c>
    </row>
    <row r="15728" spans="12:13">
      <c r="L15728">
        <v>14116</v>
      </c>
      <c r="M15728">
        <f t="shared" si="256"/>
        <v>3116</v>
      </c>
    </row>
    <row r="15729" spans="12:13">
      <c r="L15729">
        <v>14136</v>
      </c>
      <c r="M15729">
        <f t="shared" si="256"/>
        <v>3136</v>
      </c>
    </row>
    <row r="15730" spans="12:13">
      <c r="L15730">
        <v>14056</v>
      </c>
      <c r="M15730">
        <f t="shared" si="256"/>
        <v>3056</v>
      </c>
    </row>
    <row r="15731" spans="12:13">
      <c r="L15731">
        <v>14116</v>
      </c>
      <c r="M15731">
        <f t="shared" si="256"/>
        <v>3116</v>
      </c>
    </row>
    <row r="15732" spans="12:13">
      <c r="L15732">
        <v>14172</v>
      </c>
      <c r="M15732">
        <f t="shared" si="256"/>
        <v>3172</v>
      </c>
    </row>
    <row r="15733" spans="12:13">
      <c r="L15733">
        <v>14228</v>
      </c>
      <c r="M15733">
        <f t="shared" si="256"/>
        <v>3228</v>
      </c>
    </row>
    <row r="15734" spans="12:13">
      <c r="L15734">
        <v>14180</v>
      </c>
      <c r="M15734">
        <f t="shared" si="256"/>
        <v>3180</v>
      </c>
    </row>
    <row r="15735" spans="12:13">
      <c r="L15735">
        <v>14184</v>
      </c>
      <c r="M15735">
        <f t="shared" si="256"/>
        <v>3184</v>
      </c>
    </row>
    <row r="15736" spans="12:13">
      <c r="L15736">
        <v>14108</v>
      </c>
      <c r="M15736">
        <f t="shared" si="256"/>
        <v>3108</v>
      </c>
    </row>
    <row r="15737" spans="12:13">
      <c r="L15737">
        <v>14216</v>
      </c>
      <c r="M15737">
        <f t="shared" si="256"/>
        <v>3216</v>
      </c>
    </row>
    <row r="15738" spans="12:13">
      <c r="L15738">
        <v>14176</v>
      </c>
      <c r="M15738">
        <f t="shared" si="256"/>
        <v>3176</v>
      </c>
    </row>
    <row r="15739" spans="12:13">
      <c r="L15739">
        <v>14176</v>
      </c>
      <c r="M15739">
        <f t="shared" ref="M15739:M15802" si="257">L15739-11000</f>
        <v>3176</v>
      </c>
    </row>
    <row r="15740" spans="12:13">
      <c r="L15740">
        <v>14252</v>
      </c>
      <c r="M15740">
        <f t="shared" si="257"/>
        <v>3252</v>
      </c>
    </row>
    <row r="15741" spans="12:13">
      <c r="L15741">
        <v>14104</v>
      </c>
      <c r="M15741">
        <f t="shared" si="257"/>
        <v>3104</v>
      </c>
    </row>
    <row r="15742" spans="12:13">
      <c r="L15742">
        <v>14236</v>
      </c>
      <c r="M15742">
        <f t="shared" si="257"/>
        <v>3236</v>
      </c>
    </row>
    <row r="15743" spans="12:13">
      <c r="L15743">
        <v>14252</v>
      </c>
      <c r="M15743">
        <f t="shared" si="257"/>
        <v>3252</v>
      </c>
    </row>
    <row r="15744" spans="12:13">
      <c r="L15744">
        <v>14116</v>
      </c>
      <c r="M15744">
        <f t="shared" si="257"/>
        <v>3116</v>
      </c>
    </row>
    <row r="15745" spans="12:13">
      <c r="L15745">
        <v>14212</v>
      </c>
      <c r="M15745">
        <f t="shared" si="257"/>
        <v>3212</v>
      </c>
    </row>
    <row r="15746" spans="12:13">
      <c r="L15746">
        <v>14164</v>
      </c>
      <c r="M15746">
        <f t="shared" si="257"/>
        <v>3164</v>
      </c>
    </row>
    <row r="15747" spans="12:13">
      <c r="L15747">
        <v>14092</v>
      </c>
      <c r="M15747">
        <f t="shared" si="257"/>
        <v>3092</v>
      </c>
    </row>
    <row r="15748" spans="12:13">
      <c r="L15748">
        <v>14156</v>
      </c>
      <c r="M15748">
        <f t="shared" si="257"/>
        <v>3156</v>
      </c>
    </row>
    <row r="15749" spans="12:13">
      <c r="L15749">
        <v>14300</v>
      </c>
      <c r="M15749">
        <f t="shared" si="257"/>
        <v>3300</v>
      </c>
    </row>
    <row r="15750" spans="12:13">
      <c r="L15750">
        <v>14200</v>
      </c>
      <c r="M15750">
        <f t="shared" si="257"/>
        <v>3200</v>
      </c>
    </row>
    <row r="15751" spans="12:13">
      <c r="L15751">
        <v>14308</v>
      </c>
      <c r="M15751">
        <f t="shared" si="257"/>
        <v>3308</v>
      </c>
    </row>
    <row r="15752" spans="12:13">
      <c r="L15752">
        <v>14268</v>
      </c>
      <c r="M15752">
        <f t="shared" si="257"/>
        <v>3268</v>
      </c>
    </row>
    <row r="15753" spans="12:13">
      <c r="L15753">
        <v>14248</v>
      </c>
      <c r="M15753">
        <f t="shared" si="257"/>
        <v>3248</v>
      </c>
    </row>
    <row r="15754" spans="12:13">
      <c r="L15754">
        <v>14140</v>
      </c>
      <c r="M15754">
        <f t="shared" si="257"/>
        <v>3140</v>
      </c>
    </row>
    <row r="15755" spans="12:13">
      <c r="L15755">
        <v>14200</v>
      </c>
      <c r="M15755">
        <f t="shared" si="257"/>
        <v>3200</v>
      </c>
    </row>
    <row r="15756" spans="12:13">
      <c r="L15756">
        <v>14088</v>
      </c>
      <c r="M15756">
        <f t="shared" si="257"/>
        <v>3088</v>
      </c>
    </row>
    <row r="15757" spans="12:13">
      <c r="L15757">
        <v>14244</v>
      </c>
      <c r="M15757">
        <f t="shared" si="257"/>
        <v>3244</v>
      </c>
    </row>
    <row r="15758" spans="12:13">
      <c r="L15758">
        <v>14072</v>
      </c>
      <c r="M15758">
        <f t="shared" si="257"/>
        <v>3072</v>
      </c>
    </row>
    <row r="15759" spans="12:13">
      <c r="L15759">
        <v>14100</v>
      </c>
      <c r="M15759">
        <f t="shared" si="257"/>
        <v>3100</v>
      </c>
    </row>
    <row r="15760" spans="12:13">
      <c r="L15760">
        <v>14180</v>
      </c>
      <c r="M15760">
        <f t="shared" si="257"/>
        <v>3180</v>
      </c>
    </row>
    <row r="15761" spans="12:13">
      <c r="L15761">
        <v>14352</v>
      </c>
      <c r="M15761">
        <f t="shared" si="257"/>
        <v>3352</v>
      </c>
    </row>
    <row r="15762" spans="12:13">
      <c r="L15762">
        <v>14224</v>
      </c>
      <c r="M15762">
        <f t="shared" si="257"/>
        <v>3224</v>
      </c>
    </row>
    <row r="15763" spans="12:13">
      <c r="L15763">
        <v>14120</v>
      </c>
      <c r="M15763">
        <f t="shared" si="257"/>
        <v>3120</v>
      </c>
    </row>
    <row r="15764" spans="12:13">
      <c r="L15764">
        <v>14036</v>
      </c>
      <c r="M15764">
        <f t="shared" si="257"/>
        <v>3036</v>
      </c>
    </row>
    <row r="15765" spans="12:13">
      <c r="L15765">
        <v>14332</v>
      </c>
      <c r="M15765">
        <f t="shared" si="257"/>
        <v>3332</v>
      </c>
    </row>
    <row r="15766" spans="12:13">
      <c r="L15766">
        <v>14176</v>
      </c>
      <c r="M15766">
        <f t="shared" si="257"/>
        <v>3176</v>
      </c>
    </row>
    <row r="15767" spans="12:13">
      <c r="L15767">
        <v>14212</v>
      </c>
      <c r="M15767">
        <f t="shared" si="257"/>
        <v>3212</v>
      </c>
    </row>
    <row r="15768" spans="12:13">
      <c r="L15768">
        <v>14196</v>
      </c>
      <c r="M15768">
        <f t="shared" si="257"/>
        <v>3196</v>
      </c>
    </row>
    <row r="15769" spans="12:13">
      <c r="L15769">
        <v>14372</v>
      </c>
      <c r="M15769">
        <f t="shared" si="257"/>
        <v>3372</v>
      </c>
    </row>
    <row r="15770" spans="12:13">
      <c r="L15770">
        <v>14240</v>
      </c>
      <c r="M15770">
        <f t="shared" si="257"/>
        <v>3240</v>
      </c>
    </row>
    <row r="15771" spans="12:13">
      <c r="L15771">
        <v>14360</v>
      </c>
      <c r="M15771">
        <f t="shared" si="257"/>
        <v>3360</v>
      </c>
    </row>
    <row r="15772" spans="12:13">
      <c r="L15772">
        <v>14244</v>
      </c>
      <c r="M15772">
        <f t="shared" si="257"/>
        <v>3244</v>
      </c>
    </row>
    <row r="15773" spans="12:13">
      <c r="L15773">
        <v>14212</v>
      </c>
      <c r="M15773">
        <f t="shared" si="257"/>
        <v>3212</v>
      </c>
    </row>
    <row r="15774" spans="12:13">
      <c r="L15774">
        <v>14260</v>
      </c>
      <c r="M15774">
        <f t="shared" si="257"/>
        <v>3260</v>
      </c>
    </row>
    <row r="15775" spans="12:13">
      <c r="L15775">
        <v>14336</v>
      </c>
      <c r="M15775">
        <f t="shared" si="257"/>
        <v>3336</v>
      </c>
    </row>
    <row r="15776" spans="12:13">
      <c r="L15776">
        <v>14228</v>
      </c>
      <c r="M15776">
        <f t="shared" si="257"/>
        <v>3228</v>
      </c>
    </row>
    <row r="15777" spans="12:13">
      <c r="L15777">
        <v>14232</v>
      </c>
      <c r="M15777">
        <f t="shared" si="257"/>
        <v>3232</v>
      </c>
    </row>
    <row r="15778" spans="12:13">
      <c r="L15778">
        <v>14152</v>
      </c>
      <c r="M15778">
        <f t="shared" si="257"/>
        <v>3152</v>
      </c>
    </row>
    <row r="15779" spans="12:13">
      <c r="L15779">
        <v>14344</v>
      </c>
      <c r="M15779">
        <f t="shared" si="257"/>
        <v>3344</v>
      </c>
    </row>
    <row r="15780" spans="12:13">
      <c r="L15780">
        <v>14180</v>
      </c>
      <c r="M15780">
        <f t="shared" si="257"/>
        <v>3180</v>
      </c>
    </row>
    <row r="15781" spans="12:13">
      <c r="L15781">
        <v>14360</v>
      </c>
      <c r="M15781">
        <f t="shared" si="257"/>
        <v>3360</v>
      </c>
    </row>
    <row r="15782" spans="12:13">
      <c r="L15782">
        <v>14304</v>
      </c>
      <c r="M15782">
        <f t="shared" si="257"/>
        <v>3304</v>
      </c>
    </row>
    <row r="15783" spans="12:13">
      <c r="L15783">
        <v>14260</v>
      </c>
      <c r="M15783">
        <f t="shared" si="257"/>
        <v>3260</v>
      </c>
    </row>
    <row r="15784" spans="12:13">
      <c r="L15784">
        <v>14192</v>
      </c>
      <c r="M15784">
        <f t="shared" si="257"/>
        <v>3192</v>
      </c>
    </row>
    <row r="15785" spans="12:13">
      <c r="L15785">
        <v>14216</v>
      </c>
      <c r="M15785">
        <f t="shared" si="257"/>
        <v>3216</v>
      </c>
    </row>
    <row r="15786" spans="12:13">
      <c r="L15786">
        <v>14108</v>
      </c>
      <c r="M15786">
        <f t="shared" si="257"/>
        <v>3108</v>
      </c>
    </row>
    <row r="15787" spans="12:13">
      <c r="L15787">
        <v>14224</v>
      </c>
      <c r="M15787">
        <f t="shared" si="257"/>
        <v>3224</v>
      </c>
    </row>
    <row r="15788" spans="12:13">
      <c r="L15788">
        <v>14184</v>
      </c>
      <c r="M15788">
        <f t="shared" si="257"/>
        <v>3184</v>
      </c>
    </row>
    <row r="15789" spans="12:13">
      <c r="L15789">
        <v>14240</v>
      </c>
      <c r="M15789">
        <f t="shared" si="257"/>
        <v>3240</v>
      </c>
    </row>
    <row r="15790" spans="12:13">
      <c r="L15790">
        <v>14252</v>
      </c>
      <c r="M15790">
        <f t="shared" si="257"/>
        <v>3252</v>
      </c>
    </row>
    <row r="15791" spans="12:13">
      <c r="L15791">
        <v>14284</v>
      </c>
      <c r="M15791">
        <f t="shared" si="257"/>
        <v>3284</v>
      </c>
    </row>
    <row r="15792" spans="12:13">
      <c r="L15792">
        <v>14188</v>
      </c>
      <c r="M15792">
        <f t="shared" si="257"/>
        <v>3188</v>
      </c>
    </row>
    <row r="15793" spans="12:13">
      <c r="L15793">
        <v>14140</v>
      </c>
      <c r="M15793">
        <f t="shared" si="257"/>
        <v>3140</v>
      </c>
    </row>
    <row r="15794" spans="12:13">
      <c r="L15794">
        <v>14200</v>
      </c>
      <c r="M15794">
        <f t="shared" si="257"/>
        <v>3200</v>
      </c>
    </row>
    <row r="15795" spans="12:13">
      <c r="L15795">
        <v>14268</v>
      </c>
      <c r="M15795">
        <f t="shared" si="257"/>
        <v>3268</v>
      </c>
    </row>
    <row r="15796" spans="12:13">
      <c r="L15796">
        <v>14132</v>
      </c>
      <c r="M15796">
        <f t="shared" si="257"/>
        <v>3132</v>
      </c>
    </row>
    <row r="15797" spans="12:13">
      <c r="L15797">
        <v>14184</v>
      </c>
      <c r="M15797">
        <f t="shared" si="257"/>
        <v>3184</v>
      </c>
    </row>
    <row r="15798" spans="12:13">
      <c r="L15798">
        <v>14248</v>
      </c>
      <c r="M15798">
        <f t="shared" si="257"/>
        <v>3248</v>
      </c>
    </row>
    <row r="15799" spans="12:13">
      <c r="L15799">
        <v>14184</v>
      </c>
      <c r="M15799">
        <f t="shared" si="257"/>
        <v>3184</v>
      </c>
    </row>
    <row r="15800" spans="12:13">
      <c r="L15800">
        <v>14236</v>
      </c>
      <c r="M15800">
        <f t="shared" si="257"/>
        <v>3236</v>
      </c>
    </row>
    <row r="15801" spans="12:13">
      <c r="L15801">
        <v>14200</v>
      </c>
      <c r="M15801">
        <f t="shared" si="257"/>
        <v>3200</v>
      </c>
    </row>
    <row r="15802" spans="12:13">
      <c r="L15802">
        <v>14164</v>
      </c>
      <c r="M15802">
        <f t="shared" si="257"/>
        <v>3164</v>
      </c>
    </row>
    <row r="15803" spans="12:13">
      <c r="L15803">
        <v>14076</v>
      </c>
      <c r="M15803">
        <f t="shared" ref="M15803:M15866" si="258">L15803-11000</f>
        <v>3076</v>
      </c>
    </row>
    <row r="15804" spans="12:13">
      <c r="L15804">
        <v>14272</v>
      </c>
      <c r="M15804">
        <f t="shared" si="258"/>
        <v>3272</v>
      </c>
    </row>
    <row r="15805" spans="12:13">
      <c r="L15805">
        <v>14184</v>
      </c>
      <c r="M15805">
        <f t="shared" si="258"/>
        <v>3184</v>
      </c>
    </row>
    <row r="15806" spans="12:13">
      <c r="L15806">
        <v>14136</v>
      </c>
      <c r="M15806">
        <f t="shared" si="258"/>
        <v>3136</v>
      </c>
    </row>
    <row r="15807" spans="12:13">
      <c r="L15807">
        <v>14176</v>
      </c>
      <c r="M15807">
        <f t="shared" si="258"/>
        <v>3176</v>
      </c>
    </row>
    <row r="15808" spans="12:13">
      <c r="L15808">
        <v>14244</v>
      </c>
      <c r="M15808">
        <f t="shared" si="258"/>
        <v>3244</v>
      </c>
    </row>
    <row r="15809" spans="12:13">
      <c r="L15809">
        <v>14140</v>
      </c>
      <c r="M15809">
        <f t="shared" si="258"/>
        <v>3140</v>
      </c>
    </row>
    <row r="15810" spans="12:13">
      <c r="L15810">
        <v>14136</v>
      </c>
      <c r="M15810">
        <f t="shared" si="258"/>
        <v>3136</v>
      </c>
    </row>
    <row r="15811" spans="12:13">
      <c r="L15811">
        <v>14184</v>
      </c>
      <c r="M15811">
        <f t="shared" si="258"/>
        <v>3184</v>
      </c>
    </row>
    <row r="15812" spans="12:13">
      <c r="L15812">
        <v>14164</v>
      </c>
      <c r="M15812">
        <f t="shared" si="258"/>
        <v>3164</v>
      </c>
    </row>
    <row r="15813" spans="12:13">
      <c r="L15813">
        <v>14292</v>
      </c>
      <c r="M15813">
        <f t="shared" si="258"/>
        <v>3292</v>
      </c>
    </row>
    <row r="15814" spans="12:13">
      <c r="L15814">
        <v>14160</v>
      </c>
      <c r="M15814">
        <f t="shared" si="258"/>
        <v>3160</v>
      </c>
    </row>
    <row r="15815" spans="12:13">
      <c r="L15815">
        <v>14248</v>
      </c>
      <c r="M15815">
        <f t="shared" si="258"/>
        <v>3248</v>
      </c>
    </row>
    <row r="15816" spans="12:13">
      <c r="L15816">
        <v>14108</v>
      </c>
      <c r="M15816">
        <f t="shared" si="258"/>
        <v>3108</v>
      </c>
    </row>
    <row r="15817" spans="12:13">
      <c r="L15817">
        <v>14164</v>
      </c>
      <c r="M15817">
        <f t="shared" si="258"/>
        <v>3164</v>
      </c>
    </row>
    <row r="15818" spans="12:13">
      <c r="L15818">
        <v>14144</v>
      </c>
      <c r="M15818">
        <f t="shared" si="258"/>
        <v>3144</v>
      </c>
    </row>
    <row r="15819" spans="12:13">
      <c r="L15819">
        <v>14304</v>
      </c>
      <c r="M15819">
        <f t="shared" si="258"/>
        <v>3304</v>
      </c>
    </row>
    <row r="15820" spans="12:13">
      <c r="L15820">
        <v>14184</v>
      </c>
      <c r="M15820">
        <f t="shared" si="258"/>
        <v>3184</v>
      </c>
    </row>
    <row r="15821" spans="12:13">
      <c r="L15821">
        <v>14224</v>
      </c>
      <c r="M15821">
        <f t="shared" si="258"/>
        <v>3224</v>
      </c>
    </row>
    <row r="15822" spans="12:13">
      <c r="L15822">
        <v>14168</v>
      </c>
      <c r="M15822">
        <f t="shared" si="258"/>
        <v>3168</v>
      </c>
    </row>
    <row r="15823" spans="12:13">
      <c r="L15823">
        <v>14252</v>
      </c>
      <c r="M15823">
        <f t="shared" si="258"/>
        <v>3252</v>
      </c>
    </row>
    <row r="15824" spans="12:13">
      <c r="L15824">
        <v>14228</v>
      </c>
      <c r="M15824">
        <f t="shared" si="258"/>
        <v>3228</v>
      </c>
    </row>
    <row r="15825" spans="12:13">
      <c r="L15825">
        <v>14308</v>
      </c>
      <c r="M15825">
        <f t="shared" si="258"/>
        <v>3308</v>
      </c>
    </row>
    <row r="15826" spans="12:13">
      <c r="L15826">
        <v>14276</v>
      </c>
      <c r="M15826">
        <f t="shared" si="258"/>
        <v>3276</v>
      </c>
    </row>
    <row r="15827" spans="12:13">
      <c r="L15827">
        <v>14272</v>
      </c>
      <c r="M15827">
        <f t="shared" si="258"/>
        <v>3272</v>
      </c>
    </row>
    <row r="15828" spans="12:13">
      <c r="L15828">
        <v>14324</v>
      </c>
      <c r="M15828">
        <f t="shared" si="258"/>
        <v>3324</v>
      </c>
    </row>
    <row r="15829" spans="12:13">
      <c r="L15829">
        <v>14392</v>
      </c>
      <c r="M15829">
        <f t="shared" si="258"/>
        <v>3392</v>
      </c>
    </row>
    <row r="15830" spans="12:13">
      <c r="L15830">
        <v>14324</v>
      </c>
      <c r="M15830">
        <f t="shared" si="258"/>
        <v>3324</v>
      </c>
    </row>
    <row r="15831" spans="12:13">
      <c r="L15831">
        <v>14240</v>
      </c>
      <c r="M15831">
        <f t="shared" si="258"/>
        <v>3240</v>
      </c>
    </row>
    <row r="15832" spans="12:13">
      <c r="L15832">
        <v>14164</v>
      </c>
      <c r="M15832">
        <f t="shared" si="258"/>
        <v>3164</v>
      </c>
    </row>
    <row r="15833" spans="12:13">
      <c r="L15833">
        <v>14168</v>
      </c>
      <c r="M15833">
        <f t="shared" si="258"/>
        <v>3168</v>
      </c>
    </row>
    <row r="15834" spans="12:13">
      <c r="L15834">
        <v>13976</v>
      </c>
      <c r="M15834">
        <f t="shared" si="258"/>
        <v>2976</v>
      </c>
    </row>
    <row r="15835" spans="12:13">
      <c r="L15835">
        <v>14192</v>
      </c>
      <c r="M15835">
        <f t="shared" si="258"/>
        <v>3192</v>
      </c>
    </row>
    <row r="15836" spans="12:13">
      <c r="L15836">
        <v>14180</v>
      </c>
      <c r="M15836">
        <f t="shared" si="258"/>
        <v>3180</v>
      </c>
    </row>
    <row r="15837" spans="12:13">
      <c r="L15837">
        <v>14176</v>
      </c>
      <c r="M15837">
        <f t="shared" si="258"/>
        <v>3176</v>
      </c>
    </row>
    <row r="15838" spans="12:13">
      <c r="L15838">
        <v>14128</v>
      </c>
      <c r="M15838">
        <f t="shared" si="258"/>
        <v>3128</v>
      </c>
    </row>
    <row r="15839" spans="12:13">
      <c r="L15839">
        <v>14200</v>
      </c>
      <c r="M15839">
        <f t="shared" si="258"/>
        <v>3200</v>
      </c>
    </row>
    <row r="15840" spans="12:13">
      <c r="L15840">
        <v>14080</v>
      </c>
      <c r="M15840">
        <f t="shared" si="258"/>
        <v>3080</v>
      </c>
    </row>
    <row r="15841" spans="12:13">
      <c r="L15841">
        <v>14060</v>
      </c>
      <c r="M15841">
        <f t="shared" si="258"/>
        <v>3060</v>
      </c>
    </row>
    <row r="15842" spans="12:13">
      <c r="L15842">
        <v>13892</v>
      </c>
      <c r="M15842">
        <f t="shared" si="258"/>
        <v>2892</v>
      </c>
    </row>
    <row r="15843" spans="12:13">
      <c r="L15843">
        <v>13844</v>
      </c>
      <c r="M15843">
        <f t="shared" si="258"/>
        <v>2844</v>
      </c>
    </row>
    <row r="15844" spans="12:13">
      <c r="L15844">
        <v>13632</v>
      </c>
      <c r="M15844">
        <f t="shared" si="258"/>
        <v>2632</v>
      </c>
    </row>
    <row r="15845" spans="12:13">
      <c r="L15845">
        <v>13436</v>
      </c>
      <c r="M15845">
        <f t="shared" si="258"/>
        <v>2436</v>
      </c>
    </row>
    <row r="15846" spans="12:13">
      <c r="L15846">
        <v>13204</v>
      </c>
      <c r="M15846">
        <f t="shared" si="258"/>
        <v>2204</v>
      </c>
    </row>
    <row r="15847" spans="12:13">
      <c r="L15847">
        <v>12936</v>
      </c>
      <c r="M15847">
        <f t="shared" si="258"/>
        <v>1936</v>
      </c>
    </row>
    <row r="15848" spans="12:13">
      <c r="L15848">
        <v>12760</v>
      </c>
      <c r="M15848">
        <f t="shared" si="258"/>
        <v>1760</v>
      </c>
    </row>
    <row r="15849" spans="12:13">
      <c r="L15849">
        <v>12620</v>
      </c>
      <c r="M15849">
        <f t="shared" si="258"/>
        <v>1620</v>
      </c>
    </row>
    <row r="15850" spans="12:13">
      <c r="L15850">
        <v>12540</v>
      </c>
      <c r="M15850">
        <f t="shared" si="258"/>
        <v>1540</v>
      </c>
    </row>
    <row r="15851" spans="12:13">
      <c r="L15851">
        <v>12508</v>
      </c>
      <c r="M15851">
        <f t="shared" si="258"/>
        <v>1508</v>
      </c>
    </row>
    <row r="15852" spans="12:13">
      <c r="L15852">
        <v>12312</v>
      </c>
      <c r="M15852">
        <f t="shared" si="258"/>
        <v>1312</v>
      </c>
    </row>
    <row r="15853" spans="12:13">
      <c r="L15853">
        <v>12204</v>
      </c>
      <c r="M15853">
        <f t="shared" si="258"/>
        <v>1204</v>
      </c>
    </row>
    <row r="15854" spans="12:13">
      <c r="L15854">
        <v>12068</v>
      </c>
      <c r="M15854">
        <f t="shared" si="258"/>
        <v>1068</v>
      </c>
    </row>
    <row r="15855" spans="12:13">
      <c r="L15855">
        <v>12024</v>
      </c>
      <c r="M15855">
        <f t="shared" si="258"/>
        <v>1024</v>
      </c>
    </row>
    <row r="15856" spans="12:13">
      <c r="L15856">
        <v>12020</v>
      </c>
      <c r="M15856">
        <f t="shared" si="258"/>
        <v>1020</v>
      </c>
    </row>
    <row r="15857" spans="12:13">
      <c r="L15857">
        <v>11988</v>
      </c>
      <c r="M15857">
        <f t="shared" si="258"/>
        <v>988</v>
      </c>
    </row>
    <row r="15858" spans="12:13">
      <c r="L15858">
        <v>11836</v>
      </c>
      <c r="M15858">
        <f t="shared" si="258"/>
        <v>836</v>
      </c>
    </row>
    <row r="15859" spans="12:13">
      <c r="L15859">
        <v>11844</v>
      </c>
      <c r="M15859">
        <f t="shared" si="258"/>
        <v>844</v>
      </c>
    </row>
    <row r="15860" spans="12:13">
      <c r="L15860">
        <v>11716</v>
      </c>
      <c r="M15860">
        <f t="shared" si="258"/>
        <v>716</v>
      </c>
    </row>
    <row r="15861" spans="12:13">
      <c r="L15861">
        <v>11788</v>
      </c>
      <c r="M15861">
        <f t="shared" si="258"/>
        <v>788</v>
      </c>
    </row>
    <row r="15862" spans="12:13">
      <c r="L15862">
        <v>11668</v>
      </c>
      <c r="M15862">
        <f t="shared" si="258"/>
        <v>668</v>
      </c>
    </row>
    <row r="15863" spans="12:13">
      <c r="L15863">
        <v>11676</v>
      </c>
      <c r="M15863">
        <f t="shared" si="258"/>
        <v>676</v>
      </c>
    </row>
    <row r="15864" spans="12:13">
      <c r="L15864">
        <v>11600</v>
      </c>
      <c r="M15864">
        <f t="shared" si="258"/>
        <v>600</v>
      </c>
    </row>
    <row r="15865" spans="12:13">
      <c r="L15865">
        <v>11580</v>
      </c>
      <c r="M15865">
        <f t="shared" si="258"/>
        <v>580</v>
      </c>
    </row>
    <row r="15866" spans="12:13">
      <c r="L15866">
        <v>11572</v>
      </c>
      <c r="M15866">
        <f t="shared" si="258"/>
        <v>572</v>
      </c>
    </row>
    <row r="15867" spans="12:13">
      <c r="L15867">
        <v>11576</v>
      </c>
      <c r="M15867">
        <f t="shared" ref="M15867:M15930" si="259">L15867-11000</f>
        <v>576</v>
      </c>
    </row>
    <row r="15868" spans="12:13">
      <c r="L15868">
        <v>11484</v>
      </c>
      <c r="M15868">
        <f t="shared" si="259"/>
        <v>484</v>
      </c>
    </row>
    <row r="15869" spans="12:13">
      <c r="L15869">
        <v>11536</v>
      </c>
      <c r="M15869">
        <f t="shared" si="259"/>
        <v>536</v>
      </c>
    </row>
    <row r="15870" spans="12:13">
      <c r="L15870">
        <v>11484</v>
      </c>
      <c r="M15870">
        <f t="shared" si="259"/>
        <v>484</v>
      </c>
    </row>
    <row r="15871" spans="12:13">
      <c r="L15871">
        <v>11532</v>
      </c>
      <c r="M15871">
        <f t="shared" si="259"/>
        <v>532</v>
      </c>
    </row>
    <row r="15872" spans="12:13">
      <c r="L15872">
        <v>11444</v>
      </c>
      <c r="M15872">
        <f t="shared" si="259"/>
        <v>444</v>
      </c>
    </row>
    <row r="15873" spans="12:13">
      <c r="L15873">
        <v>11496</v>
      </c>
      <c r="M15873">
        <f t="shared" si="259"/>
        <v>496</v>
      </c>
    </row>
    <row r="15874" spans="12:13">
      <c r="L15874">
        <v>11452</v>
      </c>
      <c r="M15874">
        <f t="shared" si="259"/>
        <v>452</v>
      </c>
    </row>
    <row r="15875" spans="12:13">
      <c r="L15875">
        <v>11500</v>
      </c>
      <c r="M15875">
        <f t="shared" si="259"/>
        <v>500</v>
      </c>
    </row>
    <row r="15876" spans="12:13">
      <c r="L15876">
        <v>11428</v>
      </c>
      <c r="M15876">
        <f t="shared" si="259"/>
        <v>428</v>
      </c>
    </row>
    <row r="15877" spans="12:13">
      <c r="L15877">
        <v>11444</v>
      </c>
      <c r="M15877">
        <f t="shared" si="259"/>
        <v>444</v>
      </c>
    </row>
    <row r="15878" spans="12:13">
      <c r="L15878">
        <v>11436</v>
      </c>
      <c r="M15878">
        <f t="shared" si="259"/>
        <v>436</v>
      </c>
    </row>
    <row r="15879" spans="12:13">
      <c r="L15879">
        <v>11476</v>
      </c>
      <c r="M15879">
        <f t="shared" si="259"/>
        <v>476</v>
      </c>
    </row>
    <row r="15880" spans="12:13">
      <c r="L15880">
        <v>11372</v>
      </c>
      <c r="M15880">
        <f t="shared" si="259"/>
        <v>372</v>
      </c>
    </row>
    <row r="15881" spans="12:13">
      <c r="L15881">
        <v>11448</v>
      </c>
      <c r="M15881">
        <f t="shared" si="259"/>
        <v>448</v>
      </c>
    </row>
    <row r="15882" spans="12:13">
      <c r="L15882">
        <v>11404</v>
      </c>
      <c r="M15882">
        <f t="shared" si="259"/>
        <v>404</v>
      </c>
    </row>
    <row r="15883" spans="12:13">
      <c r="L15883">
        <v>11440</v>
      </c>
      <c r="M15883">
        <f t="shared" si="259"/>
        <v>440</v>
      </c>
    </row>
    <row r="15884" spans="12:13">
      <c r="L15884">
        <v>11372</v>
      </c>
      <c r="M15884">
        <f t="shared" si="259"/>
        <v>372</v>
      </c>
    </row>
    <row r="15885" spans="12:13">
      <c r="L15885">
        <v>11452</v>
      </c>
      <c r="M15885">
        <f t="shared" si="259"/>
        <v>452</v>
      </c>
    </row>
    <row r="15886" spans="12:13">
      <c r="L15886">
        <v>11424</v>
      </c>
      <c r="M15886">
        <f t="shared" si="259"/>
        <v>424</v>
      </c>
    </row>
    <row r="15887" spans="12:13">
      <c r="L15887">
        <v>11396</v>
      </c>
      <c r="M15887">
        <f t="shared" si="259"/>
        <v>396</v>
      </c>
    </row>
    <row r="15888" spans="12:13">
      <c r="L15888">
        <v>11380</v>
      </c>
      <c r="M15888">
        <f t="shared" si="259"/>
        <v>380</v>
      </c>
    </row>
    <row r="15889" spans="12:13">
      <c r="L15889">
        <v>11436</v>
      </c>
      <c r="M15889">
        <f t="shared" si="259"/>
        <v>436</v>
      </c>
    </row>
    <row r="15890" spans="12:13">
      <c r="L15890">
        <v>11392</v>
      </c>
      <c r="M15890">
        <f t="shared" si="259"/>
        <v>392</v>
      </c>
    </row>
    <row r="15891" spans="12:13">
      <c r="L15891">
        <v>11480</v>
      </c>
      <c r="M15891">
        <f t="shared" si="259"/>
        <v>480</v>
      </c>
    </row>
    <row r="15892" spans="12:13">
      <c r="L15892">
        <v>11408</v>
      </c>
      <c r="M15892">
        <f t="shared" si="259"/>
        <v>408</v>
      </c>
    </row>
    <row r="15893" spans="12:13">
      <c r="L15893">
        <v>11452</v>
      </c>
      <c r="M15893">
        <f t="shared" si="259"/>
        <v>452</v>
      </c>
    </row>
    <row r="15894" spans="12:13">
      <c r="L15894">
        <v>11392</v>
      </c>
      <c r="M15894">
        <f t="shared" si="259"/>
        <v>392</v>
      </c>
    </row>
    <row r="15895" spans="12:13">
      <c r="L15895">
        <v>11448</v>
      </c>
      <c r="M15895">
        <f t="shared" si="259"/>
        <v>448</v>
      </c>
    </row>
    <row r="15896" spans="12:13">
      <c r="L15896">
        <v>11400</v>
      </c>
      <c r="M15896">
        <f t="shared" si="259"/>
        <v>400</v>
      </c>
    </row>
    <row r="15897" spans="12:13">
      <c r="L15897">
        <v>11452</v>
      </c>
      <c r="M15897">
        <f t="shared" si="259"/>
        <v>452</v>
      </c>
    </row>
    <row r="15898" spans="12:13">
      <c r="L15898">
        <v>11328</v>
      </c>
      <c r="M15898">
        <f t="shared" si="259"/>
        <v>328</v>
      </c>
    </row>
    <row r="15899" spans="12:13">
      <c r="L15899">
        <v>11440</v>
      </c>
      <c r="M15899">
        <f t="shared" si="259"/>
        <v>440</v>
      </c>
    </row>
    <row r="15900" spans="12:13">
      <c r="L15900">
        <v>11412</v>
      </c>
      <c r="M15900">
        <f t="shared" si="259"/>
        <v>412</v>
      </c>
    </row>
    <row r="15901" spans="12:13">
      <c r="L15901">
        <v>11416</v>
      </c>
      <c r="M15901">
        <f t="shared" si="259"/>
        <v>416</v>
      </c>
    </row>
    <row r="15902" spans="12:13">
      <c r="L15902">
        <v>11392</v>
      </c>
      <c r="M15902">
        <f t="shared" si="259"/>
        <v>392</v>
      </c>
    </row>
    <row r="15903" spans="12:13">
      <c r="L15903">
        <v>11464</v>
      </c>
      <c r="M15903">
        <f t="shared" si="259"/>
        <v>464</v>
      </c>
    </row>
    <row r="15904" spans="12:13">
      <c r="L15904">
        <v>11392</v>
      </c>
      <c r="M15904">
        <f t="shared" si="259"/>
        <v>392</v>
      </c>
    </row>
    <row r="15905" spans="12:13">
      <c r="L15905">
        <v>11436</v>
      </c>
      <c r="M15905">
        <f t="shared" si="259"/>
        <v>436</v>
      </c>
    </row>
    <row r="15906" spans="12:13">
      <c r="L15906">
        <v>11404</v>
      </c>
      <c r="M15906">
        <f t="shared" si="259"/>
        <v>404</v>
      </c>
    </row>
    <row r="15907" spans="12:13">
      <c r="L15907">
        <v>11452</v>
      </c>
      <c r="M15907">
        <f t="shared" si="259"/>
        <v>452</v>
      </c>
    </row>
    <row r="15908" spans="12:13">
      <c r="L15908">
        <v>11388</v>
      </c>
      <c r="M15908">
        <f t="shared" si="259"/>
        <v>388</v>
      </c>
    </row>
    <row r="15909" spans="12:13">
      <c r="L15909">
        <v>11472</v>
      </c>
      <c r="M15909">
        <f t="shared" si="259"/>
        <v>472</v>
      </c>
    </row>
    <row r="15910" spans="12:13">
      <c r="L15910">
        <v>11400</v>
      </c>
      <c r="M15910">
        <f t="shared" si="259"/>
        <v>400</v>
      </c>
    </row>
    <row r="15911" spans="12:13">
      <c r="L15911">
        <v>11416</v>
      </c>
      <c r="M15911">
        <f t="shared" si="259"/>
        <v>416</v>
      </c>
    </row>
    <row r="15912" spans="12:13">
      <c r="L15912">
        <v>11400</v>
      </c>
      <c r="M15912">
        <f t="shared" si="259"/>
        <v>400</v>
      </c>
    </row>
    <row r="15913" spans="12:13">
      <c r="L15913">
        <v>11448</v>
      </c>
      <c r="M15913">
        <f t="shared" si="259"/>
        <v>448</v>
      </c>
    </row>
    <row r="15914" spans="12:13">
      <c r="L15914">
        <v>11368</v>
      </c>
      <c r="M15914">
        <f t="shared" si="259"/>
        <v>368</v>
      </c>
    </row>
    <row r="15915" spans="12:13">
      <c r="L15915">
        <v>11424</v>
      </c>
      <c r="M15915">
        <f t="shared" si="259"/>
        <v>424</v>
      </c>
    </row>
    <row r="15916" spans="12:13">
      <c r="L15916">
        <v>11384</v>
      </c>
      <c r="M15916">
        <f t="shared" si="259"/>
        <v>384</v>
      </c>
    </row>
    <row r="15917" spans="12:13">
      <c r="L15917">
        <v>11432</v>
      </c>
      <c r="M15917">
        <f t="shared" si="259"/>
        <v>432</v>
      </c>
    </row>
    <row r="15918" spans="12:13">
      <c r="L15918">
        <v>11396</v>
      </c>
      <c r="M15918">
        <f t="shared" si="259"/>
        <v>396</v>
      </c>
    </row>
    <row r="15919" spans="12:13">
      <c r="L15919">
        <v>11436</v>
      </c>
      <c r="M15919">
        <f t="shared" si="259"/>
        <v>436</v>
      </c>
    </row>
    <row r="15920" spans="12:13">
      <c r="L15920">
        <v>11384</v>
      </c>
      <c r="M15920">
        <f t="shared" si="259"/>
        <v>384</v>
      </c>
    </row>
    <row r="15921" spans="12:13">
      <c r="L15921">
        <v>11464</v>
      </c>
      <c r="M15921">
        <f t="shared" si="259"/>
        <v>464</v>
      </c>
    </row>
    <row r="15922" spans="12:13">
      <c r="L15922">
        <v>11364</v>
      </c>
      <c r="M15922">
        <f t="shared" si="259"/>
        <v>364</v>
      </c>
    </row>
    <row r="15923" spans="12:13">
      <c r="L15923">
        <v>11432</v>
      </c>
      <c r="M15923">
        <f t="shared" si="259"/>
        <v>432</v>
      </c>
    </row>
    <row r="15924" spans="12:13">
      <c r="L15924">
        <v>11400</v>
      </c>
      <c r="M15924">
        <f t="shared" si="259"/>
        <v>400</v>
      </c>
    </row>
    <row r="15925" spans="12:13">
      <c r="L15925">
        <v>11456</v>
      </c>
      <c r="M15925">
        <f t="shared" si="259"/>
        <v>456</v>
      </c>
    </row>
    <row r="15926" spans="12:13">
      <c r="L15926">
        <v>11404</v>
      </c>
      <c r="M15926">
        <f t="shared" si="259"/>
        <v>404</v>
      </c>
    </row>
    <row r="15927" spans="12:13">
      <c r="L15927">
        <v>11448</v>
      </c>
      <c r="M15927">
        <f t="shared" si="259"/>
        <v>448</v>
      </c>
    </row>
    <row r="15928" spans="12:13">
      <c r="L15928">
        <v>11388</v>
      </c>
      <c r="M15928">
        <f t="shared" si="259"/>
        <v>388</v>
      </c>
    </row>
    <row r="15929" spans="12:13">
      <c r="L15929">
        <v>11456</v>
      </c>
      <c r="M15929">
        <f t="shared" si="259"/>
        <v>456</v>
      </c>
    </row>
    <row r="15930" spans="12:13">
      <c r="L15930">
        <v>11364</v>
      </c>
      <c r="M15930">
        <f t="shared" si="259"/>
        <v>364</v>
      </c>
    </row>
    <row r="15931" spans="12:13">
      <c r="L15931">
        <v>11456</v>
      </c>
      <c r="M15931">
        <f t="shared" ref="M15931:M15994" si="260">L15931-11000</f>
        <v>456</v>
      </c>
    </row>
    <row r="15932" spans="12:13">
      <c r="L15932">
        <v>11380</v>
      </c>
      <c r="M15932">
        <f t="shared" si="260"/>
        <v>380</v>
      </c>
    </row>
    <row r="15933" spans="12:13">
      <c r="L15933">
        <v>11448</v>
      </c>
      <c r="M15933">
        <f t="shared" si="260"/>
        <v>448</v>
      </c>
    </row>
    <row r="15934" spans="12:13">
      <c r="L15934">
        <v>11380</v>
      </c>
      <c r="M15934">
        <f t="shared" si="260"/>
        <v>380</v>
      </c>
    </row>
    <row r="15935" spans="12:13">
      <c r="L15935">
        <v>11460</v>
      </c>
      <c r="M15935">
        <f t="shared" si="260"/>
        <v>460</v>
      </c>
    </row>
    <row r="15936" spans="12:13">
      <c r="L15936">
        <v>11364</v>
      </c>
      <c r="M15936">
        <f t="shared" si="260"/>
        <v>364</v>
      </c>
    </row>
    <row r="15937" spans="12:13">
      <c r="L15937">
        <v>11416</v>
      </c>
      <c r="M15937">
        <f t="shared" si="260"/>
        <v>416</v>
      </c>
    </row>
    <row r="15938" spans="12:13">
      <c r="L15938">
        <v>11372</v>
      </c>
      <c r="M15938">
        <f t="shared" si="260"/>
        <v>372</v>
      </c>
    </row>
    <row r="15939" spans="12:13">
      <c r="L15939">
        <v>11460</v>
      </c>
      <c r="M15939">
        <f t="shared" si="260"/>
        <v>460</v>
      </c>
    </row>
    <row r="15940" spans="12:13">
      <c r="L15940">
        <v>11392</v>
      </c>
      <c r="M15940">
        <f t="shared" si="260"/>
        <v>392</v>
      </c>
    </row>
    <row r="15941" spans="12:13">
      <c r="L15941">
        <v>11416</v>
      </c>
      <c r="M15941">
        <f t="shared" si="260"/>
        <v>416</v>
      </c>
    </row>
    <row r="15942" spans="12:13">
      <c r="L15942">
        <v>11424</v>
      </c>
      <c r="M15942">
        <f t="shared" si="260"/>
        <v>424</v>
      </c>
    </row>
    <row r="15943" spans="12:13">
      <c r="L15943">
        <v>11436</v>
      </c>
      <c r="M15943">
        <f t="shared" si="260"/>
        <v>436</v>
      </c>
    </row>
    <row r="15944" spans="12:13">
      <c r="L15944">
        <v>11404</v>
      </c>
      <c r="M15944">
        <f t="shared" si="260"/>
        <v>404</v>
      </c>
    </row>
    <row r="15945" spans="12:13">
      <c r="L15945">
        <v>11464</v>
      </c>
      <c r="M15945">
        <f t="shared" si="260"/>
        <v>464</v>
      </c>
    </row>
    <row r="15946" spans="12:13">
      <c r="L15946">
        <v>11348</v>
      </c>
      <c r="M15946">
        <f t="shared" si="260"/>
        <v>348</v>
      </c>
    </row>
    <row r="15947" spans="12:13">
      <c r="L15947">
        <v>11420</v>
      </c>
      <c r="M15947">
        <f t="shared" si="260"/>
        <v>420</v>
      </c>
    </row>
    <row r="15948" spans="12:13">
      <c r="L15948">
        <v>11408</v>
      </c>
      <c r="M15948">
        <f t="shared" si="260"/>
        <v>408</v>
      </c>
    </row>
    <row r="15949" spans="12:13">
      <c r="L15949">
        <v>11400</v>
      </c>
      <c r="M15949">
        <f t="shared" si="260"/>
        <v>400</v>
      </c>
    </row>
    <row r="15950" spans="12:13">
      <c r="L15950">
        <v>11372</v>
      </c>
      <c r="M15950">
        <f t="shared" si="260"/>
        <v>372</v>
      </c>
    </row>
    <row r="15951" spans="12:13">
      <c r="L15951">
        <v>11424</v>
      </c>
      <c r="M15951">
        <f t="shared" si="260"/>
        <v>424</v>
      </c>
    </row>
    <row r="15952" spans="12:13">
      <c r="L15952">
        <v>11356</v>
      </c>
      <c r="M15952">
        <f t="shared" si="260"/>
        <v>356</v>
      </c>
    </row>
    <row r="15953" spans="12:13">
      <c r="L15953">
        <v>11432</v>
      </c>
      <c r="M15953">
        <f t="shared" si="260"/>
        <v>432</v>
      </c>
    </row>
    <row r="15954" spans="12:13">
      <c r="L15954">
        <v>11384</v>
      </c>
      <c r="M15954">
        <f t="shared" si="260"/>
        <v>384</v>
      </c>
    </row>
    <row r="15955" spans="12:13">
      <c r="L15955">
        <v>11392</v>
      </c>
      <c r="M15955">
        <f t="shared" si="260"/>
        <v>392</v>
      </c>
    </row>
    <row r="15956" spans="12:13">
      <c r="L15956">
        <v>11360</v>
      </c>
      <c r="M15956">
        <f t="shared" si="260"/>
        <v>360</v>
      </c>
    </row>
    <row r="15957" spans="12:13">
      <c r="L15957">
        <v>11448</v>
      </c>
      <c r="M15957">
        <f t="shared" si="260"/>
        <v>448</v>
      </c>
    </row>
    <row r="15958" spans="12:13">
      <c r="L15958">
        <v>11372</v>
      </c>
      <c r="M15958">
        <f t="shared" si="260"/>
        <v>372</v>
      </c>
    </row>
    <row r="15959" spans="12:13">
      <c r="L15959">
        <v>11444</v>
      </c>
      <c r="M15959">
        <f t="shared" si="260"/>
        <v>444</v>
      </c>
    </row>
    <row r="15960" spans="12:13">
      <c r="L15960">
        <v>11388</v>
      </c>
      <c r="M15960">
        <f t="shared" si="260"/>
        <v>388</v>
      </c>
    </row>
    <row r="15961" spans="12:13">
      <c r="L15961">
        <v>11428</v>
      </c>
      <c r="M15961">
        <f t="shared" si="260"/>
        <v>428</v>
      </c>
    </row>
    <row r="15962" spans="12:13">
      <c r="L15962">
        <v>11356</v>
      </c>
      <c r="M15962">
        <f t="shared" si="260"/>
        <v>356</v>
      </c>
    </row>
    <row r="15963" spans="12:13">
      <c r="L15963">
        <v>11460</v>
      </c>
      <c r="M15963">
        <f t="shared" si="260"/>
        <v>460</v>
      </c>
    </row>
    <row r="15964" spans="12:13">
      <c r="L15964">
        <v>11344</v>
      </c>
      <c r="M15964">
        <f t="shared" si="260"/>
        <v>344</v>
      </c>
    </row>
    <row r="15965" spans="12:13">
      <c r="L15965">
        <v>11432</v>
      </c>
      <c r="M15965">
        <f t="shared" si="260"/>
        <v>432</v>
      </c>
    </row>
    <row r="15966" spans="12:13">
      <c r="L15966">
        <v>11372</v>
      </c>
      <c r="M15966">
        <f t="shared" si="260"/>
        <v>372</v>
      </c>
    </row>
    <row r="15967" spans="12:13">
      <c r="L15967">
        <v>11436</v>
      </c>
      <c r="M15967">
        <f t="shared" si="260"/>
        <v>436</v>
      </c>
    </row>
    <row r="15968" spans="12:13">
      <c r="L15968">
        <v>11396</v>
      </c>
      <c r="M15968">
        <f t="shared" si="260"/>
        <v>396</v>
      </c>
    </row>
    <row r="15969" spans="12:13">
      <c r="L15969">
        <v>11436</v>
      </c>
      <c r="M15969">
        <f t="shared" si="260"/>
        <v>436</v>
      </c>
    </row>
    <row r="15970" spans="12:13">
      <c r="L15970">
        <v>11360</v>
      </c>
      <c r="M15970">
        <f t="shared" si="260"/>
        <v>360</v>
      </c>
    </row>
    <row r="15971" spans="12:13">
      <c r="L15971">
        <v>11416</v>
      </c>
      <c r="M15971">
        <f t="shared" si="260"/>
        <v>416</v>
      </c>
    </row>
    <row r="15972" spans="12:13">
      <c r="L15972">
        <v>11400</v>
      </c>
      <c r="M15972">
        <f t="shared" si="260"/>
        <v>400</v>
      </c>
    </row>
    <row r="15973" spans="12:13">
      <c r="L15973">
        <v>11440</v>
      </c>
      <c r="M15973">
        <f t="shared" si="260"/>
        <v>440</v>
      </c>
    </row>
    <row r="15974" spans="12:13">
      <c r="L15974">
        <v>11396</v>
      </c>
      <c r="M15974">
        <f t="shared" si="260"/>
        <v>396</v>
      </c>
    </row>
    <row r="15975" spans="12:13">
      <c r="L15975">
        <v>11412</v>
      </c>
      <c r="M15975">
        <f t="shared" si="260"/>
        <v>412</v>
      </c>
    </row>
    <row r="15976" spans="12:13">
      <c r="L15976">
        <v>11408</v>
      </c>
      <c r="M15976">
        <f t="shared" si="260"/>
        <v>408</v>
      </c>
    </row>
    <row r="15977" spans="12:13">
      <c r="L15977">
        <v>11444</v>
      </c>
      <c r="M15977">
        <f t="shared" si="260"/>
        <v>444</v>
      </c>
    </row>
    <row r="15978" spans="12:13">
      <c r="L15978">
        <v>11380</v>
      </c>
      <c r="M15978">
        <f t="shared" si="260"/>
        <v>380</v>
      </c>
    </row>
    <row r="15979" spans="12:13">
      <c r="L15979">
        <v>11416</v>
      </c>
      <c r="M15979">
        <f t="shared" si="260"/>
        <v>416</v>
      </c>
    </row>
    <row r="15980" spans="12:13">
      <c r="L15980">
        <v>11376</v>
      </c>
      <c r="M15980">
        <f t="shared" si="260"/>
        <v>376</v>
      </c>
    </row>
    <row r="15981" spans="12:13">
      <c r="L15981">
        <v>11448</v>
      </c>
      <c r="M15981">
        <f t="shared" si="260"/>
        <v>448</v>
      </c>
    </row>
    <row r="15982" spans="12:13">
      <c r="L15982">
        <v>11364</v>
      </c>
      <c r="M15982">
        <f t="shared" si="260"/>
        <v>364</v>
      </c>
    </row>
    <row r="15983" spans="12:13">
      <c r="L15983">
        <v>11428</v>
      </c>
      <c r="M15983">
        <f t="shared" si="260"/>
        <v>428</v>
      </c>
    </row>
    <row r="15984" spans="12:13">
      <c r="L15984">
        <v>11368</v>
      </c>
      <c r="M15984">
        <f t="shared" si="260"/>
        <v>368</v>
      </c>
    </row>
    <row r="15985" spans="12:13">
      <c r="L15985">
        <v>11428</v>
      </c>
      <c r="M15985">
        <f t="shared" si="260"/>
        <v>428</v>
      </c>
    </row>
    <row r="15986" spans="12:13">
      <c r="L15986">
        <v>11408</v>
      </c>
      <c r="M15986">
        <f t="shared" si="260"/>
        <v>408</v>
      </c>
    </row>
    <row r="15987" spans="12:13">
      <c r="L15987">
        <v>11428</v>
      </c>
      <c r="M15987">
        <f t="shared" si="260"/>
        <v>428</v>
      </c>
    </row>
    <row r="15988" spans="12:13">
      <c r="L15988">
        <v>11416</v>
      </c>
      <c r="M15988">
        <f t="shared" si="260"/>
        <v>416</v>
      </c>
    </row>
    <row r="15989" spans="12:13">
      <c r="L15989">
        <v>11412</v>
      </c>
      <c r="M15989">
        <f t="shared" si="260"/>
        <v>412</v>
      </c>
    </row>
    <row r="15990" spans="12:13">
      <c r="L15990">
        <v>11344</v>
      </c>
      <c r="M15990">
        <f t="shared" si="260"/>
        <v>344</v>
      </c>
    </row>
    <row r="15991" spans="12:13">
      <c r="L15991">
        <v>11432</v>
      </c>
      <c r="M15991">
        <f t="shared" si="260"/>
        <v>432</v>
      </c>
    </row>
    <row r="15992" spans="12:13">
      <c r="L15992">
        <v>11336</v>
      </c>
      <c r="M15992">
        <f t="shared" si="260"/>
        <v>336</v>
      </c>
    </row>
    <row r="15993" spans="12:13">
      <c r="L15993">
        <v>11456</v>
      </c>
      <c r="M15993">
        <f t="shared" si="260"/>
        <v>456</v>
      </c>
    </row>
    <row r="15994" spans="12:13">
      <c r="L15994">
        <v>11388</v>
      </c>
      <c r="M15994">
        <f t="shared" si="260"/>
        <v>388</v>
      </c>
    </row>
    <row r="15995" spans="12:13">
      <c r="L15995">
        <v>11452</v>
      </c>
      <c r="M15995">
        <f t="shared" ref="M15995:M16058" si="261">L15995-11000</f>
        <v>452</v>
      </c>
    </row>
    <row r="15996" spans="12:13">
      <c r="L15996">
        <v>11380</v>
      </c>
      <c r="M15996">
        <f t="shared" si="261"/>
        <v>380</v>
      </c>
    </row>
    <row r="15997" spans="12:13">
      <c r="L15997">
        <v>11468</v>
      </c>
      <c r="M15997">
        <f t="shared" si="261"/>
        <v>468</v>
      </c>
    </row>
    <row r="15998" spans="12:13">
      <c r="L15998">
        <v>11404</v>
      </c>
      <c r="M15998">
        <f t="shared" si="261"/>
        <v>404</v>
      </c>
    </row>
    <row r="15999" spans="12:13">
      <c r="L15999">
        <v>11456</v>
      </c>
      <c r="M15999">
        <f t="shared" si="261"/>
        <v>456</v>
      </c>
    </row>
    <row r="16000" spans="12:13">
      <c r="L16000">
        <v>11404</v>
      </c>
      <c r="M16000">
        <f t="shared" si="261"/>
        <v>404</v>
      </c>
    </row>
    <row r="16001" spans="12:13">
      <c r="L16001">
        <v>11476</v>
      </c>
      <c r="M16001">
        <f t="shared" si="261"/>
        <v>476</v>
      </c>
    </row>
    <row r="16002" spans="12:13">
      <c r="L16002">
        <v>11376</v>
      </c>
      <c r="M16002">
        <f t="shared" si="261"/>
        <v>376</v>
      </c>
    </row>
    <row r="16003" spans="12:13">
      <c r="L16003">
        <v>11400</v>
      </c>
      <c r="M16003">
        <f t="shared" si="261"/>
        <v>400</v>
      </c>
    </row>
    <row r="16004" spans="12:13">
      <c r="L16004">
        <v>11396</v>
      </c>
      <c r="M16004">
        <f t="shared" si="261"/>
        <v>396</v>
      </c>
    </row>
    <row r="16005" spans="12:13">
      <c r="L16005">
        <v>11420</v>
      </c>
      <c r="M16005">
        <f t="shared" si="261"/>
        <v>420</v>
      </c>
    </row>
    <row r="16006" spans="12:13">
      <c r="L16006">
        <v>11356</v>
      </c>
      <c r="M16006">
        <f t="shared" si="261"/>
        <v>356</v>
      </c>
    </row>
    <row r="16007" spans="12:13">
      <c r="L16007">
        <v>11408</v>
      </c>
      <c r="M16007">
        <f t="shared" si="261"/>
        <v>408</v>
      </c>
    </row>
    <row r="16008" spans="12:13">
      <c r="L16008">
        <v>11360</v>
      </c>
      <c r="M16008">
        <f t="shared" si="261"/>
        <v>360</v>
      </c>
    </row>
    <row r="16009" spans="12:13">
      <c r="L16009">
        <v>11452</v>
      </c>
      <c r="M16009">
        <f t="shared" si="261"/>
        <v>452</v>
      </c>
    </row>
    <row r="16010" spans="12:13">
      <c r="L16010">
        <v>11396</v>
      </c>
      <c r="M16010">
        <f t="shared" si="261"/>
        <v>396</v>
      </c>
    </row>
    <row r="16011" spans="12:13">
      <c r="L16011">
        <v>11436</v>
      </c>
      <c r="M16011">
        <f t="shared" si="261"/>
        <v>436</v>
      </c>
    </row>
    <row r="16012" spans="12:13">
      <c r="L16012">
        <v>11376</v>
      </c>
      <c r="M16012">
        <f t="shared" si="261"/>
        <v>376</v>
      </c>
    </row>
    <row r="16013" spans="12:13">
      <c r="L16013">
        <v>11408</v>
      </c>
      <c r="M16013">
        <f t="shared" si="261"/>
        <v>408</v>
      </c>
    </row>
    <row r="16014" spans="12:13">
      <c r="L16014">
        <v>11376</v>
      </c>
      <c r="M16014">
        <f t="shared" si="261"/>
        <v>376</v>
      </c>
    </row>
    <row r="16015" spans="12:13">
      <c r="L16015">
        <v>11436</v>
      </c>
      <c r="M16015">
        <f t="shared" si="261"/>
        <v>436</v>
      </c>
    </row>
    <row r="16016" spans="12:13">
      <c r="L16016">
        <v>11396</v>
      </c>
      <c r="M16016">
        <f t="shared" si="261"/>
        <v>396</v>
      </c>
    </row>
    <row r="16017" spans="12:13">
      <c r="L16017">
        <v>11520</v>
      </c>
      <c r="M16017">
        <f t="shared" si="261"/>
        <v>520</v>
      </c>
    </row>
    <row r="16018" spans="12:13">
      <c r="L16018">
        <v>11520</v>
      </c>
      <c r="M16018">
        <f t="shared" si="261"/>
        <v>520</v>
      </c>
    </row>
    <row r="16019" spans="12:13">
      <c r="L16019">
        <v>11660</v>
      </c>
      <c r="M16019">
        <f t="shared" si="261"/>
        <v>660</v>
      </c>
    </row>
    <row r="16020" spans="12:13">
      <c r="L16020">
        <v>11680</v>
      </c>
      <c r="M16020">
        <f t="shared" si="261"/>
        <v>680</v>
      </c>
    </row>
    <row r="16021" spans="12:13">
      <c r="L16021">
        <v>11760</v>
      </c>
      <c r="M16021">
        <f t="shared" si="261"/>
        <v>760</v>
      </c>
    </row>
    <row r="16022" spans="12:13">
      <c r="L16022">
        <v>11724</v>
      </c>
      <c r="M16022">
        <f t="shared" si="261"/>
        <v>724</v>
      </c>
    </row>
    <row r="16023" spans="12:13">
      <c r="L16023">
        <v>11736</v>
      </c>
      <c r="M16023">
        <f t="shared" si="261"/>
        <v>736</v>
      </c>
    </row>
    <row r="16024" spans="12:13">
      <c r="L16024">
        <v>11716</v>
      </c>
      <c r="M16024">
        <f t="shared" si="261"/>
        <v>716</v>
      </c>
    </row>
    <row r="16025" spans="12:13">
      <c r="L16025">
        <v>11720</v>
      </c>
      <c r="M16025">
        <f t="shared" si="261"/>
        <v>720</v>
      </c>
    </row>
    <row r="16026" spans="12:13">
      <c r="L16026">
        <v>11628</v>
      </c>
      <c r="M16026">
        <f t="shared" si="261"/>
        <v>628</v>
      </c>
    </row>
    <row r="16027" spans="12:13">
      <c r="L16027">
        <v>11644</v>
      </c>
      <c r="M16027">
        <f t="shared" si="261"/>
        <v>644</v>
      </c>
    </row>
    <row r="16028" spans="12:13">
      <c r="L16028">
        <v>11564</v>
      </c>
      <c r="M16028">
        <f t="shared" si="261"/>
        <v>564</v>
      </c>
    </row>
    <row r="16029" spans="12:13">
      <c r="L16029">
        <v>11656</v>
      </c>
      <c r="M16029">
        <f t="shared" si="261"/>
        <v>656</v>
      </c>
    </row>
    <row r="16030" spans="12:13">
      <c r="L16030">
        <v>11532</v>
      </c>
      <c r="M16030">
        <f t="shared" si="261"/>
        <v>532</v>
      </c>
    </row>
    <row r="16031" spans="12:13">
      <c r="L16031">
        <v>11576</v>
      </c>
      <c r="M16031">
        <f t="shared" si="261"/>
        <v>576</v>
      </c>
    </row>
    <row r="16032" spans="12:13">
      <c r="L16032">
        <v>11508</v>
      </c>
      <c r="M16032">
        <f t="shared" si="261"/>
        <v>508</v>
      </c>
    </row>
    <row r="16033" spans="12:13">
      <c r="L16033">
        <v>11548</v>
      </c>
      <c r="M16033">
        <f t="shared" si="261"/>
        <v>548</v>
      </c>
    </row>
    <row r="16034" spans="12:13">
      <c r="L16034">
        <v>11496</v>
      </c>
      <c r="M16034">
        <f t="shared" si="261"/>
        <v>496</v>
      </c>
    </row>
    <row r="16035" spans="12:13">
      <c r="L16035">
        <v>11532</v>
      </c>
      <c r="M16035">
        <f t="shared" si="261"/>
        <v>532</v>
      </c>
    </row>
    <row r="16036" spans="12:13">
      <c r="L16036">
        <v>11480</v>
      </c>
      <c r="M16036">
        <f t="shared" si="261"/>
        <v>480</v>
      </c>
    </row>
    <row r="16037" spans="12:13">
      <c r="L16037">
        <v>11508</v>
      </c>
      <c r="M16037">
        <f t="shared" si="261"/>
        <v>508</v>
      </c>
    </row>
    <row r="16038" spans="12:13">
      <c r="L16038">
        <v>11436</v>
      </c>
      <c r="M16038">
        <f t="shared" si="261"/>
        <v>436</v>
      </c>
    </row>
    <row r="16039" spans="12:13">
      <c r="L16039">
        <v>11492</v>
      </c>
      <c r="M16039">
        <f t="shared" si="261"/>
        <v>492</v>
      </c>
    </row>
    <row r="16040" spans="12:13">
      <c r="L16040">
        <v>11392</v>
      </c>
      <c r="M16040">
        <f t="shared" si="261"/>
        <v>392</v>
      </c>
    </row>
    <row r="16041" spans="12:13">
      <c r="L16041">
        <v>11488</v>
      </c>
      <c r="M16041">
        <f t="shared" si="261"/>
        <v>488</v>
      </c>
    </row>
    <row r="16042" spans="12:13">
      <c r="L16042">
        <v>11432</v>
      </c>
      <c r="M16042">
        <f t="shared" si="261"/>
        <v>432</v>
      </c>
    </row>
    <row r="16043" spans="12:13">
      <c r="L16043">
        <v>11484</v>
      </c>
      <c r="M16043">
        <f t="shared" si="261"/>
        <v>484</v>
      </c>
    </row>
    <row r="16044" spans="12:13">
      <c r="L16044">
        <v>11400</v>
      </c>
      <c r="M16044">
        <f t="shared" si="261"/>
        <v>400</v>
      </c>
    </row>
    <row r="16045" spans="12:13">
      <c r="L16045">
        <v>11436</v>
      </c>
      <c r="M16045">
        <f t="shared" si="261"/>
        <v>436</v>
      </c>
    </row>
    <row r="16046" spans="12:13">
      <c r="L16046">
        <v>11404</v>
      </c>
      <c r="M16046">
        <f t="shared" si="261"/>
        <v>404</v>
      </c>
    </row>
    <row r="16047" spans="12:13">
      <c r="L16047">
        <v>11456</v>
      </c>
      <c r="M16047">
        <f t="shared" si="261"/>
        <v>456</v>
      </c>
    </row>
    <row r="16048" spans="12:13">
      <c r="L16048">
        <v>11424</v>
      </c>
      <c r="M16048">
        <f t="shared" si="261"/>
        <v>424</v>
      </c>
    </row>
    <row r="16049" spans="12:13">
      <c r="L16049">
        <v>11440</v>
      </c>
      <c r="M16049">
        <f t="shared" si="261"/>
        <v>440</v>
      </c>
    </row>
    <row r="16050" spans="12:13">
      <c r="L16050">
        <v>11392</v>
      </c>
      <c r="M16050">
        <f t="shared" si="261"/>
        <v>392</v>
      </c>
    </row>
    <row r="16051" spans="12:13">
      <c r="L16051">
        <v>11476</v>
      </c>
      <c r="M16051">
        <f t="shared" si="261"/>
        <v>476</v>
      </c>
    </row>
    <row r="16052" spans="12:13">
      <c r="L16052">
        <v>11376</v>
      </c>
      <c r="M16052">
        <f t="shared" si="261"/>
        <v>376</v>
      </c>
    </row>
    <row r="16053" spans="12:13">
      <c r="L16053">
        <v>11464</v>
      </c>
      <c r="M16053">
        <f t="shared" si="261"/>
        <v>464</v>
      </c>
    </row>
    <row r="16054" spans="12:13">
      <c r="L16054">
        <v>11388</v>
      </c>
      <c r="M16054">
        <f t="shared" si="261"/>
        <v>388</v>
      </c>
    </row>
    <row r="16055" spans="12:13">
      <c r="L16055">
        <v>11460</v>
      </c>
      <c r="M16055">
        <f t="shared" si="261"/>
        <v>460</v>
      </c>
    </row>
    <row r="16056" spans="12:13">
      <c r="L16056">
        <v>11408</v>
      </c>
      <c r="M16056">
        <f t="shared" si="261"/>
        <v>408</v>
      </c>
    </row>
    <row r="16057" spans="12:13">
      <c r="L16057">
        <v>11436</v>
      </c>
      <c r="M16057">
        <f t="shared" si="261"/>
        <v>436</v>
      </c>
    </row>
    <row r="16058" spans="12:13">
      <c r="L16058">
        <v>11364</v>
      </c>
      <c r="M16058">
        <f t="shared" si="261"/>
        <v>364</v>
      </c>
    </row>
    <row r="16059" spans="12:13">
      <c r="L16059">
        <v>11464</v>
      </c>
      <c r="M16059">
        <f t="shared" ref="M16059:M16122" si="262">L16059-11000</f>
        <v>464</v>
      </c>
    </row>
    <row r="16060" spans="12:13">
      <c r="L16060">
        <v>11400</v>
      </c>
      <c r="M16060">
        <f t="shared" si="262"/>
        <v>400</v>
      </c>
    </row>
    <row r="16061" spans="12:13">
      <c r="L16061">
        <v>11456</v>
      </c>
      <c r="M16061">
        <f t="shared" si="262"/>
        <v>456</v>
      </c>
    </row>
    <row r="16062" spans="12:13">
      <c r="L16062">
        <v>11400</v>
      </c>
      <c r="M16062">
        <f t="shared" si="262"/>
        <v>400</v>
      </c>
    </row>
    <row r="16063" spans="12:13">
      <c r="L16063">
        <v>11472</v>
      </c>
      <c r="M16063">
        <f t="shared" si="262"/>
        <v>472</v>
      </c>
    </row>
    <row r="16064" spans="12:13">
      <c r="L16064">
        <v>11412</v>
      </c>
      <c r="M16064">
        <f t="shared" si="262"/>
        <v>412</v>
      </c>
    </row>
    <row r="16065" spans="12:13">
      <c r="L16065">
        <v>11456</v>
      </c>
      <c r="M16065">
        <f t="shared" si="262"/>
        <v>456</v>
      </c>
    </row>
    <row r="16066" spans="12:13">
      <c r="L16066">
        <v>11404</v>
      </c>
      <c r="M16066">
        <f t="shared" si="262"/>
        <v>404</v>
      </c>
    </row>
    <row r="16067" spans="12:13">
      <c r="L16067">
        <v>11456</v>
      </c>
      <c r="M16067">
        <f t="shared" si="262"/>
        <v>456</v>
      </c>
    </row>
    <row r="16068" spans="12:13">
      <c r="L16068">
        <v>11384</v>
      </c>
      <c r="M16068">
        <f t="shared" si="262"/>
        <v>384</v>
      </c>
    </row>
    <row r="16069" spans="12:13">
      <c r="L16069">
        <v>11428</v>
      </c>
      <c r="M16069">
        <f t="shared" si="262"/>
        <v>428</v>
      </c>
    </row>
    <row r="16070" spans="12:13">
      <c r="L16070">
        <v>11384</v>
      </c>
      <c r="M16070">
        <f t="shared" si="262"/>
        <v>384</v>
      </c>
    </row>
    <row r="16071" spans="12:13">
      <c r="L16071">
        <v>11408</v>
      </c>
      <c r="M16071">
        <f t="shared" si="262"/>
        <v>408</v>
      </c>
    </row>
    <row r="16072" spans="12:13">
      <c r="L16072">
        <v>11360</v>
      </c>
      <c r="M16072">
        <f t="shared" si="262"/>
        <v>360</v>
      </c>
    </row>
    <row r="16073" spans="12:13">
      <c r="L16073">
        <v>11444</v>
      </c>
      <c r="M16073">
        <f t="shared" si="262"/>
        <v>444</v>
      </c>
    </row>
    <row r="16074" spans="12:13">
      <c r="L16074">
        <v>11360</v>
      </c>
      <c r="M16074">
        <f t="shared" si="262"/>
        <v>360</v>
      </c>
    </row>
    <row r="16075" spans="12:13">
      <c r="L16075">
        <v>11480</v>
      </c>
      <c r="M16075">
        <f t="shared" si="262"/>
        <v>480</v>
      </c>
    </row>
    <row r="16076" spans="12:13">
      <c r="L16076">
        <v>11380</v>
      </c>
      <c r="M16076">
        <f t="shared" si="262"/>
        <v>380</v>
      </c>
    </row>
    <row r="16077" spans="12:13">
      <c r="L16077">
        <v>11440</v>
      </c>
      <c r="M16077">
        <f t="shared" si="262"/>
        <v>440</v>
      </c>
    </row>
    <row r="16078" spans="12:13">
      <c r="L16078">
        <v>11392</v>
      </c>
      <c r="M16078">
        <f t="shared" si="262"/>
        <v>392</v>
      </c>
    </row>
    <row r="16079" spans="12:13">
      <c r="L16079">
        <v>11456</v>
      </c>
      <c r="M16079">
        <f t="shared" si="262"/>
        <v>456</v>
      </c>
    </row>
    <row r="16080" spans="12:13">
      <c r="L16080">
        <v>11400</v>
      </c>
      <c r="M16080">
        <f t="shared" si="262"/>
        <v>400</v>
      </c>
    </row>
    <row r="16081" spans="12:13">
      <c r="L16081" t="s">
        <v>793</v>
      </c>
      <c r="M16081" t="e">
        <f t="shared" si="262"/>
        <v>#VALUE!</v>
      </c>
    </row>
    <row r="16082" spans="12:13">
      <c r="M16082">
        <f t="shared" si="262"/>
        <v>-11000</v>
      </c>
    </row>
    <row r="16083" spans="12:13">
      <c r="L16083">
        <v>11436</v>
      </c>
      <c r="M16083">
        <f t="shared" si="262"/>
        <v>436</v>
      </c>
    </row>
    <row r="16084" spans="12:13">
      <c r="L16084">
        <v>11408</v>
      </c>
      <c r="M16084">
        <f t="shared" si="262"/>
        <v>408</v>
      </c>
    </row>
    <row r="16085" spans="12:13">
      <c r="L16085">
        <v>11436</v>
      </c>
      <c r="M16085">
        <f t="shared" si="262"/>
        <v>436</v>
      </c>
    </row>
    <row r="16086" spans="12:13">
      <c r="L16086">
        <v>11388</v>
      </c>
      <c r="M16086">
        <f t="shared" si="262"/>
        <v>388</v>
      </c>
    </row>
    <row r="16087" spans="12:13">
      <c r="L16087">
        <v>11416</v>
      </c>
      <c r="M16087">
        <f t="shared" si="262"/>
        <v>416</v>
      </c>
    </row>
    <row r="16088" spans="12:13">
      <c r="L16088">
        <v>11376</v>
      </c>
      <c r="M16088">
        <f t="shared" si="262"/>
        <v>376</v>
      </c>
    </row>
    <row r="16089" spans="12:13">
      <c r="L16089">
        <v>11444</v>
      </c>
      <c r="M16089">
        <f t="shared" si="262"/>
        <v>444</v>
      </c>
    </row>
    <row r="16090" spans="12:13">
      <c r="L16090">
        <v>11360</v>
      </c>
      <c r="M16090">
        <f t="shared" si="262"/>
        <v>360</v>
      </c>
    </row>
    <row r="16091" spans="12:13">
      <c r="L16091">
        <v>11428</v>
      </c>
      <c r="M16091">
        <f t="shared" si="262"/>
        <v>428</v>
      </c>
    </row>
    <row r="16092" spans="12:13">
      <c r="L16092">
        <v>11380</v>
      </c>
      <c r="M16092">
        <f t="shared" si="262"/>
        <v>380</v>
      </c>
    </row>
    <row r="16093" spans="12:13">
      <c r="L16093">
        <v>11420</v>
      </c>
      <c r="M16093">
        <f t="shared" si="262"/>
        <v>420</v>
      </c>
    </row>
    <row r="16094" spans="12:13">
      <c r="L16094">
        <v>11348</v>
      </c>
      <c r="M16094">
        <f t="shared" si="262"/>
        <v>348</v>
      </c>
    </row>
    <row r="16095" spans="12:13">
      <c r="L16095">
        <v>11436</v>
      </c>
      <c r="M16095">
        <f t="shared" si="262"/>
        <v>436</v>
      </c>
    </row>
    <row r="16096" spans="12:13">
      <c r="L16096">
        <v>11384</v>
      </c>
      <c r="M16096">
        <f t="shared" si="262"/>
        <v>384</v>
      </c>
    </row>
    <row r="16097" spans="12:13">
      <c r="L16097">
        <v>11408</v>
      </c>
      <c r="M16097">
        <f t="shared" si="262"/>
        <v>408</v>
      </c>
    </row>
    <row r="16098" spans="12:13">
      <c r="L16098">
        <v>11360</v>
      </c>
      <c r="M16098">
        <f t="shared" si="262"/>
        <v>360</v>
      </c>
    </row>
    <row r="16099" spans="12:13">
      <c r="L16099">
        <v>11432</v>
      </c>
      <c r="M16099">
        <f t="shared" si="262"/>
        <v>432</v>
      </c>
    </row>
    <row r="16100" spans="12:13">
      <c r="L16100">
        <v>11392</v>
      </c>
      <c r="M16100">
        <f t="shared" si="262"/>
        <v>392</v>
      </c>
    </row>
    <row r="16101" spans="12:13">
      <c r="L16101">
        <v>11444</v>
      </c>
      <c r="M16101">
        <f t="shared" si="262"/>
        <v>444</v>
      </c>
    </row>
    <row r="16102" spans="12:13">
      <c r="L16102">
        <v>11376</v>
      </c>
      <c r="M16102">
        <f t="shared" si="262"/>
        <v>376</v>
      </c>
    </row>
    <row r="16103" spans="12:13">
      <c r="L16103">
        <v>11448</v>
      </c>
      <c r="M16103">
        <f t="shared" si="262"/>
        <v>448</v>
      </c>
    </row>
    <row r="16104" spans="12:13">
      <c r="L16104">
        <v>11356</v>
      </c>
      <c r="M16104">
        <f t="shared" si="262"/>
        <v>356</v>
      </c>
    </row>
    <row r="16105" spans="12:13">
      <c r="L16105">
        <v>11428</v>
      </c>
      <c r="M16105">
        <f t="shared" si="262"/>
        <v>428</v>
      </c>
    </row>
    <row r="16106" spans="12:13">
      <c r="L16106">
        <v>11404</v>
      </c>
      <c r="M16106">
        <f t="shared" si="262"/>
        <v>404</v>
      </c>
    </row>
    <row r="16107" spans="12:13">
      <c r="L16107">
        <v>11436</v>
      </c>
      <c r="M16107">
        <f t="shared" si="262"/>
        <v>436</v>
      </c>
    </row>
    <row r="16108" spans="12:13">
      <c r="L16108">
        <v>11384</v>
      </c>
      <c r="M16108">
        <f t="shared" si="262"/>
        <v>384</v>
      </c>
    </row>
    <row r="16109" spans="12:13">
      <c r="L16109">
        <v>11440</v>
      </c>
      <c r="M16109">
        <f t="shared" si="262"/>
        <v>440</v>
      </c>
    </row>
    <row r="16110" spans="12:13">
      <c r="L16110">
        <v>11400</v>
      </c>
      <c r="M16110">
        <f t="shared" si="262"/>
        <v>400</v>
      </c>
    </row>
    <row r="16111" spans="12:13">
      <c r="L16111">
        <v>11436</v>
      </c>
      <c r="M16111">
        <f t="shared" si="262"/>
        <v>436</v>
      </c>
    </row>
    <row r="16112" spans="12:13">
      <c r="L16112">
        <v>11360</v>
      </c>
      <c r="M16112">
        <f t="shared" si="262"/>
        <v>360</v>
      </c>
    </row>
    <row r="16113" spans="12:13">
      <c r="L16113">
        <v>11452</v>
      </c>
      <c r="M16113">
        <f t="shared" si="262"/>
        <v>452</v>
      </c>
    </row>
    <row r="16114" spans="12:13">
      <c r="L16114">
        <v>11380</v>
      </c>
      <c r="M16114">
        <f t="shared" si="262"/>
        <v>380</v>
      </c>
    </row>
    <row r="16115" spans="12:13">
      <c r="L16115">
        <v>11432</v>
      </c>
      <c r="M16115">
        <f t="shared" si="262"/>
        <v>432</v>
      </c>
    </row>
    <row r="16116" spans="12:13">
      <c r="L16116">
        <v>11412</v>
      </c>
      <c r="M16116">
        <f t="shared" si="262"/>
        <v>412</v>
      </c>
    </row>
    <row r="16117" spans="12:13">
      <c r="L16117">
        <v>11436</v>
      </c>
      <c r="M16117">
        <f t="shared" si="262"/>
        <v>436</v>
      </c>
    </row>
    <row r="16118" spans="12:13">
      <c r="L16118">
        <v>11376</v>
      </c>
      <c r="M16118">
        <f t="shared" si="262"/>
        <v>376</v>
      </c>
    </row>
    <row r="16119" spans="12:13">
      <c r="L16119">
        <v>11448</v>
      </c>
      <c r="M16119">
        <f t="shared" si="262"/>
        <v>448</v>
      </c>
    </row>
    <row r="16120" spans="12:13">
      <c r="L16120">
        <v>11392</v>
      </c>
      <c r="M16120">
        <f t="shared" si="262"/>
        <v>392</v>
      </c>
    </row>
    <row r="16121" spans="12:13">
      <c r="L16121">
        <v>11452</v>
      </c>
      <c r="M16121">
        <f t="shared" si="262"/>
        <v>452</v>
      </c>
    </row>
    <row r="16122" spans="12:13">
      <c r="L16122">
        <v>11376</v>
      </c>
      <c r="M16122">
        <f t="shared" si="262"/>
        <v>376</v>
      </c>
    </row>
    <row r="16123" spans="12:13">
      <c r="L16123">
        <v>11440</v>
      </c>
      <c r="M16123">
        <f t="shared" ref="M16123:M16186" si="263">L16123-11000</f>
        <v>440</v>
      </c>
    </row>
    <row r="16124" spans="12:13">
      <c r="L16124">
        <v>11388</v>
      </c>
      <c r="M16124">
        <f t="shared" si="263"/>
        <v>388</v>
      </c>
    </row>
    <row r="16125" spans="12:13">
      <c r="L16125">
        <v>11428</v>
      </c>
      <c r="M16125">
        <f t="shared" si="263"/>
        <v>428</v>
      </c>
    </row>
    <row r="16126" spans="12:13">
      <c r="L16126">
        <v>11372</v>
      </c>
      <c r="M16126">
        <f t="shared" si="263"/>
        <v>372</v>
      </c>
    </row>
    <row r="16127" spans="12:13">
      <c r="L16127">
        <v>11432</v>
      </c>
      <c r="M16127">
        <f t="shared" si="263"/>
        <v>432</v>
      </c>
    </row>
    <row r="16128" spans="12:13">
      <c r="L16128">
        <v>11392</v>
      </c>
      <c r="M16128">
        <f t="shared" si="263"/>
        <v>392</v>
      </c>
    </row>
    <row r="16129" spans="12:13">
      <c r="L16129">
        <v>11448</v>
      </c>
      <c r="M16129">
        <f t="shared" si="263"/>
        <v>448</v>
      </c>
    </row>
    <row r="16130" spans="12:13">
      <c r="L16130">
        <v>11372</v>
      </c>
      <c r="M16130">
        <f t="shared" si="263"/>
        <v>372</v>
      </c>
    </row>
    <row r="16131" spans="12:13">
      <c r="L16131">
        <v>11424</v>
      </c>
      <c r="M16131">
        <f t="shared" si="263"/>
        <v>424</v>
      </c>
    </row>
    <row r="16132" spans="12:13">
      <c r="L16132">
        <v>11372</v>
      </c>
      <c r="M16132">
        <f t="shared" si="263"/>
        <v>372</v>
      </c>
    </row>
    <row r="16133" spans="12:13">
      <c r="L16133">
        <v>11472</v>
      </c>
      <c r="M16133">
        <f t="shared" si="263"/>
        <v>472</v>
      </c>
    </row>
    <row r="16134" spans="12:13">
      <c r="L16134">
        <v>11416</v>
      </c>
      <c r="M16134">
        <f t="shared" si="263"/>
        <v>416</v>
      </c>
    </row>
    <row r="16135" spans="12:13">
      <c r="L16135">
        <v>11396</v>
      </c>
      <c r="M16135">
        <f t="shared" si="263"/>
        <v>396</v>
      </c>
    </row>
    <row r="16136" spans="12:13">
      <c r="L16136">
        <v>11376</v>
      </c>
      <c r="M16136">
        <f t="shared" si="263"/>
        <v>376</v>
      </c>
    </row>
    <row r="16137" spans="12:13">
      <c r="L16137">
        <v>11464</v>
      </c>
      <c r="M16137">
        <f t="shared" si="263"/>
        <v>464</v>
      </c>
    </row>
    <row r="16138" spans="12:13">
      <c r="L16138">
        <v>11384</v>
      </c>
      <c r="M16138">
        <f t="shared" si="263"/>
        <v>384</v>
      </c>
    </row>
    <row r="16139" spans="12:13">
      <c r="L16139">
        <v>11444</v>
      </c>
      <c r="M16139">
        <f t="shared" si="263"/>
        <v>444</v>
      </c>
    </row>
    <row r="16140" spans="12:13">
      <c r="L16140">
        <v>11372</v>
      </c>
      <c r="M16140">
        <f t="shared" si="263"/>
        <v>372</v>
      </c>
    </row>
    <row r="16141" spans="12:13">
      <c r="L16141">
        <v>11436</v>
      </c>
      <c r="M16141">
        <f t="shared" si="263"/>
        <v>436</v>
      </c>
    </row>
    <row r="16142" spans="12:13">
      <c r="L16142">
        <v>11384</v>
      </c>
      <c r="M16142">
        <f t="shared" si="263"/>
        <v>384</v>
      </c>
    </row>
    <row r="16143" spans="12:13">
      <c r="L16143">
        <v>11436</v>
      </c>
      <c r="M16143">
        <f t="shared" si="263"/>
        <v>436</v>
      </c>
    </row>
    <row r="16144" spans="12:13">
      <c r="L16144">
        <v>11408</v>
      </c>
      <c r="M16144">
        <f t="shared" si="263"/>
        <v>408</v>
      </c>
    </row>
    <row r="16145" spans="12:13">
      <c r="L16145">
        <v>11448</v>
      </c>
      <c r="M16145">
        <f t="shared" si="263"/>
        <v>448</v>
      </c>
    </row>
    <row r="16146" spans="12:13">
      <c r="L16146">
        <v>11424</v>
      </c>
      <c r="M16146">
        <f t="shared" si="263"/>
        <v>424</v>
      </c>
    </row>
    <row r="16147" spans="12:13">
      <c r="L16147">
        <v>11420</v>
      </c>
      <c r="M16147">
        <f t="shared" si="263"/>
        <v>420</v>
      </c>
    </row>
    <row r="16148" spans="12:13">
      <c r="L16148">
        <v>11424</v>
      </c>
      <c r="M16148">
        <f t="shared" si="263"/>
        <v>424</v>
      </c>
    </row>
    <row r="16149" spans="12:13">
      <c r="L16149">
        <v>11444</v>
      </c>
      <c r="M16149">
        <f t="shared" si="263"/>
        <v>444</v>
      </c>
    </row>
    <row r="16150" spans="12:13">
      <c r="L16150">
        <v>11376</v>
      </c>
      <c r="M16150">
        <f t="shared" si="263"/>
        <v>376</v>
      </c>
    </row>
    <row r="16151" spans="12:13">
      <c r="L16151">
        <v>11444</v>
      </c>
      <c r="M16151">
        <f t="shared" si="263"/>
        <v>444</v>
      </c>
    </row>
    <row r="16152" spans="12:13">
      <c r="L16152">
        <v>11384</v>
      </c>
      <c r="M16152">
        <f t="shared" si="263"/>
        <v>384</v>
      </c>
    </row>
    <row r="16153" spans="12:13">
      <c r="L16153">
        <v>11456</v>
      </c>
      <c r="M16153">
        <f t="shared" si="263"/>
        <v>456</v>
      </c>
    </row>
    <row r="16154" spans="12:13">
      <c r="L16154">
        <v>11412</v>
      </c>
      <c r="M16154">
        <f t="shared" si="263"/>
        <v>412</v>
      </c>
    </row>
    <row r="16155" spans="12:13">
      <c r="L16155">
        <v>11456</v>
      </c>
      <c r="M16155">
        <f t="shared" si="263"/>
        <v>456</v>
      </c>
    </row>
    <row r="16156" spans="12:13">
      <c r="L16156">
        <v>11384</v>
      </c>
      <c r="M16156">
        <f t="shared" si="263"/>
        <v>384</v>
      </c>
    </row>
    <row r="16157" spans="12:13">
      <c r="L16157">
        <v>11412</v>
      </c>
      <c r="M16157">
        <f t="shared" si="263"/>
        <v>412</v>
      </c>
    </row>
    <row r="16158" spans="12:13">
      <c r="L16158">
        <v>11428</v>
      </c>
      <c r="M16158">
        <f t="shared" si="263"/>
        <v>428</v>
      </c>
    </row>
    <row r="16159" spans="12:13">
      <c r="L16159">
        <v>11476</v>
      </c>
      <c r="M16159">
        <f t="shared" si="263"/>
        <v>476</v>
      </c>
    </row>
    <row r="16160" spans="12:13">
      <c r="L16160">
        <v>11444</v>
      </c>
      <c r="M16160">
        <f t="shared" si="263"/>
        <v>444</v>
      </c>
    </row>
    <row r="16161" spans="12:13">
      <c r="L16161">
        <v>11468</v>
      </c>
      <c r="M16161">
        <f t="shared" si="263"/>
        <v>468</v>
      </c>
    </row>
    <row r="16162" spans="12:13">
      <c r="L16162">
        <v>11420</v>
      </c>
      <c r="M16162">
        <f t="shared" si="263"/>
        <v>420</v>
      </c>
    </row>
    <row r="16163" spans="12:13">
      <c r="L16163">
        <v>11496</v>
      </c>
      <c r="M16163">
        <f t="shared" si="263"/>
        <v>496</v>
      </c>
    </row>
    <row r="16164" spans="12:13">
      <c r="L16164">
        <v>11404</v>
      </c>
      <c r="M16164">
        <f t="shared" si="263"/>
        <v>404</v>
      </c>
    </row>
    <row r="16165" spans="12:13">
      <c r="L16165">
        <v>11436</v>
      </c>
      <c r="M16165">
        <f t="shared" si="263"/>
        <v>436</v>
      </c>
    </row>
    <row r="16166" spans="12:13">
      <c r="L16166">
        <v>11420</v>
      </c>
      <c r="M16166">
        <f t="shared" si="263"/>
        <v>420</v>
      </c>
    </row>
    <row r="16167" spans="12:13">
      <c r="L16167">
        <v>11468</v>
      </c>
      <c r="M16167">
        <f t="shared" si="263"/>
        <v>468</v>
      </c>
    </row>
    <row r="16168" spans="12:13">
      <c r="L16168">
        <v>11404</v>
      </c>
      <c r="M16168">
        <f t="shared" si="263"/>
        <v>404</v>
      </c>
    </row>
    <row r="16169" spans="12:13">
      <c r="L16169">
        <v>11464</v>
      </c>
      <c r="M16169">
        <f t="shared" si="263"/>
        <v>464</v>
      </c>
    </row>
    <row r="16170" spans="12:13">
      <c r="L16170">
        <v>11380</v>
      </c>
      <c r="M16170">
        <f t="shared" si="263"/>
        <v>380</v>
      </c>
    </row>
    <row r="16171" spans="12:13">
      <c r="L16171">
        <v>11440</v>
      </c>
      <c r="M16171">
        <f t="shared" si="263"/>
        <v>440</v>
      </c>
    </row>
    <row r="16172" spans="12:13">
      <c r="L16172">
        <v>11356</v>
      </c>
      <c r="M16172">
        <f t="shared" si="263"/>
        <v>356</v>
      </c>
    </row>
    <row r="16173" spans="12:13">
      <c r="L16173">
        <v>11460</v>
      </c>
      <c r="M16173">
        <f t="shared" si="263"/>
        <v>460</v>
      </c>
    </row>
    <row r="16174" spans="12:13">
      <c r="L16174">
        <v>11376</v>
      </c>
      <c r="M16174">
        <f t="shared" si="263"/>
        <v>376</v>
      </c>
    </row>
    <row r="16175" spans="12:13">
      <c r="L16175">
        <v>11460</v>
      </c>
      <c r="M16175">
        <f t="shared" si="263"/>
        <v>460</v>
      </c>
    </row>
    <row r="16176" spans="12:13">
      <c r="L16176">
        <v>11408</v>
      </c>
      <c r="M16176">
        <f t="shared" si="263"/>
        <v>408</v>
      </c>
    </row>
    <row r="16177" spans="12:13">
      <c r="L16177">
        <v>11436</v>
      </c>
      <c r="M16177">
        <f t="shared" si="263"/>
        <v>436</v>
      </c>
    </row>
    <row r="16178" spans="12:13">
      <c r="L16178">
        <v>11340</v>
      </c>
      <c r="M16178">
        <f t="shared" si="263"/>
        <v>340</v>
      </c>
    </row>
    <row r="16179" spans="12:13">
      <c r="L16179">
        <v>11448</v>
      </c>
      <c r="M16179">
        <f t="shared" si="263"/>
        <v>448</v>
      </c>
    </row>
    <row r="16180" spans="12:13">
      <c r="L16180">
        <v>11368</v>
      </c>
      <c r="M16180">
        <f t="shared" si="263"/>
        <v>368</v>
      </c>
    </row>
    <row r="16181" spans="12:13">
      <c r="L16181">
        <v>11436</v>
      </c>
      <c r="M16181">
        <f t="shared" si="263"/>
        <v>436</v>
      </c>
    </row>
    <row r="16182" spans="12:13">
      <c r="L16182">
        <v>11388</v>
      </c>
      <c r="M16182">
        <f t="shared" si="263"/>
        <v>388</v>
      </c>
    </row>
    <row r="16183" spans="12:13">
      <c r="L16183">
        <v>11440</v>
      </c>
      <c r="M16183">
        <f t="shared" si="263"/>
        <v>440</v>
      </c>
    </row>
    <row r="16184" spans="12:13">
      <c r="L16184">
        <v>11400</v>
      </c>
      <c r="M16184">
        <f t="shared" si="263"/>
        <v>400</v>
      </c>
    </row>
    <row r="16185" spans="12:13">
      <c r="L16185">
        <v>11436</v>
      </c>
      <c r="M16185">
        <f t="shared" si="263"/>
        <v>436</v>
      </c>
    </row>
    <row r="16186" spans="12:13">
      <c r="L16186">
        <v>11372</v>
      </c>
      <c r="M16186">
        <f t="shared" si="263"/>
        <v>372</v>
      </c>
    </row>
    <row r="16187" spans="12:13">
      <c r="L16187">
        <v>11476</v>
      </c>
      <c r="M16187">
        <f t="shared" ref="M16187:M16250" si="264">L16187-11000</f>
        <v>476</v>
      </c>
    </row>
    <row r="16188" spans="12:13">
      <c r="L16188">
        <v>11372</v>
      </c>
      <c r="M16188">
        <f t="shared" si="264"/>
        <v>372</v>
      </c>
    </row>
    <row r="16189" spans="12:13">
      <c r="L16189">
        <v>11484</v>
      </c>
      <c r="M16189">
        <f t="shared" si="264"/>
        <v>484</v>
      </c>
    </row>
    <row r="16190" spans="12:13">
      <c r="L16190">
        <v>11412</v>
      </c>
      <c r="M16190">
        <f t="shared" si="264"/>
        <v>412</v>
      </c>
    </row>
    <row r="16191" spans="12:13">
      <c r="L16191">
        <v>11444</v>
      </c>
      <c r="M16191">
        <f t="shared" si="264"/>
        <v>444</v>
      </c>
    </row>
    <row r="16192" spans="12:13">
      <c r="L16192">
        <v>11412</v>
      </c>
      <c r="M16192">
        <f t="shared" si="264"/>
        <v>412</v>
      </c>
    </row>
    <row r="16193" spans="12:13">
      <c r="L16193">
        <v>11444</v>
      </c>
      <c r="M16193">
        <f t="shared" si="264"/>
        <v>444</v>
      </c>
    </row>
    <row r="16194" spans="12:13">
      <c r="L16194">
        <v>11392</v>
      </c>
      <c r="M16194">
        <f t="shared" si="264"/>
        <v>392</v>
      </c>
    </row>
    <row r="16195" spans="12:13">
      <c r="L16195">
        <v>11472</v>
      </c>
      <c r="M16195">
        <f t="shared" si="264"/>
        <v>472</v>
      </c>
    </row>
    <row r="16196" spans="12:13">
      <c r="L16196">
        <v>11372</v>
      </c>
      <c r="M16196">
        <f t="shared" si="264"/>
        <v>372</v>
      </c>
    </row>
    <row r="16197" spans="12:13">
      <c r="L16197">
        <v>11432</v>
      </c>
      <c r="M16197">
        <f t="shared" si="264"/>
        <v>432</v>
      </c>
    </row>
    <row r="16198" spans="12:13">
      <c r="L16198">
        <v>11408</v>
      </c>
      <c r="M16198">
        <f t="shared" si="264"/>
        <v>408</v>
      </c>
    </row>
    <row r="16199" spans="12:13">
      <c r="L16199">
        <v>11480</v>
      </c>
      <c r="M16199">
        <f t="shared" si="264"/>
        <v>480</v>
      </c>
    </row>
    <row r="16200" spans="12:13">
      <c r="L16200">
        <v>11412</v>
      </c>
      <c r="M16200">
        <f t="shared" si="264"/>
        <v>412</v>
      </c>
    </row>
    <row r="16201" spans="12:13">
      <c r="L16201">
        <v>11460</v>
      </c>
      <c r="M16201">
        <f t="shared" si="264"/>
        <v>460</v>
      </c>
    </row>
    <row r="16202" spans="12:13">
      <c r="L16202">
        <v>11380</v>
      </c>
      <c r="M16202">
        <f t="shared" si="264"/>
        <v>380</v>
      </c>
    </row>
    <row r="16203" spans="12:13">
      <c r="L16203">
        <v>11432</v>
      </c>
      <c r="M16203">
        <f t="shared" si="264"/>
        <v>432</v>
      </c>
    </row>
    <row r="16204" spans="12:13">
      <c r="L16204">
        <v>11384</v>
      </c>
      <c r="M16204">
        <f t="shared" si="264"/>
        <v>384</v>
      </c>
    </row>
    <row r="16205" spans="12:13">
      <c r="L16205">
        <v>11424</v>
      </c>
      <c r="M16205">
        <f t="shared" si="264"/>
        <v>424</v>
      </c>
    </row>
    <row r="16206" spans="12:13">
      <c r="L16206">
        <v>11400</v>
      </c>
      <c r="M16206">
        <f t="shared" si="264"/>
        <v>400</v>
      </c>
    </row>
    <row r="16207" spans="12:13">
      <c r="L16207">
        <v>11480</v>
      </c>
      <c r="M16207">
        <f t="shared" si="264"/>
        <v>480</v>
      </c>
    </row>
    <row r="16208" spans="12:13">
      <c r="L16208">
        <v>11384</v>
      </c>
      <c r="M16208">
        <f t="shared" si="264"/>
        <v>384</v>
      </c>
    </row>
    <row r="16209" spans="12:13">
      <c r="L16209">
        <v>11452</v>
      </c>
      <c r="M16209">
        <f t="shared" si="264"/>
        <v>452</v>
      </c>
    </row>
    <row r="16210" spans="12:13">
      <c r="L16210">
        <v>11384</v>
      </c>
      <c r="M16210">
        <f t="shared" si="264"/>
        <v>384</v>
      </c>
    </row>
    <row r="16211" spans="12:13">
      <c r="L16211">
        <v>11428</v>
      </c>
      <c r="M16211">
        <f t="shared" si="264"/>
        <v>428</v>
      </c>
    </row>
    <row r="16212" spans="12:13">
      <c r="L16212">
        <v>11400</v>
      </c>
      <c r="M16212">
        <f t="shared" si="264"/>
        <v>400</v>
      </c>
    </row>
    <row r="16213" spans="12:13">
      <c r="L16213">
        <v>11452</v>
      </c>
      <c r="M16213">
        <f t="shared" si="264"/>
        <v>452</v>
      </c>
    </row>
    <row r="16214" spans="12:13">
      <c r="L16214">
        <v>11412</v>
      </c>
      <c r="M16214">
        <f t="shared" si="264"/>
        <v>412</v>
      </c>
    </row>
    <row r="16215" spans="12:13">
      <c r="L16215">
        <v>11432</v>
      </c>
      <c r="M16215">
        <f t="shared" si="264"/>
        <v>432</v>
      </c>
    </row>
    <row r="16216" spans="12:13">
      <c r="L16216">
        <v>11396</v>
      </c>
      <c r="M16216">
        <f t="shared" si="264"/>
        <v>396</v>
      </c>
    </row>
    <row r="16217" spans="12:13">
      <c r="L16217">
        <v>11428</v>
      </c>
      <c r="M16217">
        <f t="shared" si="264"/>
        <v>428</v>
      </c>
    </row>
    <row r="16218" spans="12:13">
      <c r="L16218">
        <v>11412</v>
      </c>
      <c r="M16218">
        <f t="shared" si="264"/>
        <v>412</v>
      </c>
    </row>
    <row r="16219" spans="12:13">
      <c r="L16219">
        <v>11456</v>
      </c>
      <c r="M16219">
        <f t="shared" si="264"/>
        <v>456</v>
      </c>
    </row>
    <row r="16220" spans="12:13">
      <c r="L16220">
        <v>11412</v>
      </c>
      <c r="M16220">
        <f t="shared" si="264"/>
        <v>412</v>
      </c>
    </row>
    <row r="16221" spans="12:13">
      <c r="L16221">
        <v>11428</v>
      </c>
      <c r="M16221">
        <f t="shared" si="264"/>
        <v>428</v>
      </c>
    </row>
    <row r="16222" spans="12:13">
      <c r="L16222">
        <v>11392</v>
      </c>
      <c r="M16222">
        <f t="shared" si="264"/>
        <v>392</v>
      </c>
    </row>
    <row r="16223" spans="12:13">
      <c r="L16223">
        <v>11484</v>
      </c>
      <c r="M16223">
        <f t="shared" si="264"/>
        <v>484</v>
      </c>
    </row>
    <row r="16224" spans="12:13">
      <c r="L16224">
        <v>11424</v>
      </c>
      <c r="M16224">
        <f t="shared" si="264"/>
        <v>424</v>
      </c>
    </row>
    <row r="16225" spans="12:13">
      <c r="L16225">
        <v>11424</v>
      </c>
      <c r="M16225">
        <f t="shared" si="264"/>
        <v>424</v>
      </c>
    </row>
    <row r="16226" spans="12:13">
      <c r="L16226">
        <v>11396</v>
      </c>
      <c r="M16226">
        <f t="shared" si="264"/>
        <v>396</v>
      </c>
    </row>
    <row r="16227" spans="12:13">
      <c r="L16227">
        <v>11444</v>
      </c>
      <c r="M16227">
        <f t="shared" si="264"/>
        <v>444</v>
      </c>
    </row>
    <row r="16228" spans="12:13">
      <c r="L16228">
        <v>11404</v>
      </c>
      <c r="M16228">
        <f t="shared" si="264"/>
        <v>404</v>
      </c>
    </row>
    <row r="16229" spans="12:13">
      <c r="L16229">
        <v>11440</v>
      </c>
      <c r="M16229">
        <f t="shared" si="264"/>
        <v>440</v>
      </c>
    </row>
    <row r="16230" spans="12:13">
      <c r="L16230">
        <v>11416</v>
      </c>
      <c r="M16230">
        <f t="shared" si="264"/>
        <v>416</v>
      </c>
    </row>
    <row r="16231" spans="12:13">
      <c r="L16231">
        <v>11464</v>
      </c>
      <c r="M16231">
        <f t="shared" si="264"/>
        <v>464</v>
      </c>
    </row>
    <row r="16232" spans="12:13">
      <c r="L16232">
        <v>11412</v>
      </c>
      <c r="M16232">
        <f t="shared" si="264"/>
        <v>412</v>
      </c>
    </row>
    <row r="16233" spans="12:13">
      <c r="L16233">
        <v>11440</v>
      </c>
      <c r="M16233">
        <f t="shared" si="264"/>
        <v>440</v>
      </c>
    </row>
    <row r="16234" spans="12:13">
      <c r="L16234">
        <v>11380</v>
      </c>
      <c r="M16234">
        <f t="shared" si="264"/>
        <v>380</v>
      </c>
    </row>
    <row r="16235" spans="12:13">
      <c r="L16235">
        <v>11428</v>
      </c>
      <c r="M16235">
        <f t="shared" si="264"/>
        <v>428</v>
      </c>
    </row>
    <row r="16236" spans="12:13">
      <c r="L16236">
        <v>11360</v>
      </c>
      <c r="M16236">
        <f t="shared" si="264"/>
        <v>360</v>
      </c>
    </row>
    <row r="16237" spans="12:13">
      <c r="L16237">
        <v>11412</v>
      </c>
      <c r="M16237">
        <f t="shared" si="264"/>
        <v>412</v>
      </c>
    </row>
    <row r="16238" spans="12:13">
      <c r="L16238">
        <v>11392</v>
      </c>
      <c r="M16238">
        <f t="shared" si="264"/>
        <v>392</v>
      </c>
    </row>
    <row r="16239" spans="12:13">
      <c r="L16239">
        <v>11484</v>
      </c>
      <c r="M16239">
        <f t="shared" si="264"/>
        <v>484</v>
      </c>
    </row>
    <row r="16240" spans="12:13">
      <c r="L16240">
        <v>11384</v>
      </c>
      <c r="M16240">
        <f t="shared" si="264"/>
        <v>384</v>
      </c>
    </row>
    <row r="16241" spans="12:13">
      <c r="L16241">
        <v>11432</v>
      </c>
      <c r="M16241">
        <f t="shared" si="264"/>
        <v>432</v>
      </c>
    </row>
    <row r="16242" spans="12:13">
      <c r="L16242">
        <v>11392</v>
      </c>
      <c r="M16242">
        <f t="shared" si="264"/>
        <v>392</v>
      </c>
    </row>
    <row r="16243" spans="12:13">
      <c r="L16243">
        <v>11444</v>
      </c>
      <c r="M16243">
        <f t="shared" si="264"/>
        <v>444</v>
      </c>
    </row>
    <row r="16244" spans="12:13">
      <c r="L16244">
        <v>11420</v>
      </c>
      <c r="M16244">
        <f t="shared" si="264"/>
        <v>420</v>
      </c>
    </row>
    <row r="16245" spans="12:13">
      <c r="L16245">
        <v>11480</v>
      </c>
      <c r="M16245">
        <f t="shared" si="264"/>
        <v>480</v>
      </c>
    </row>
    <row r="16246" spans="12:13">
      <c r="L16246">
        <v>11384</v>
      </c>
      <c r="M16246">
        <f t="shared" si="264"/>
        <v>384</v>
      </c>
    </row>
    <row r="16247" spans="12:13">
      <c r="L16247">
        <v>11460</v>
      </c>
      <c r="M16247">
        <f t="shared" si="264"/>
        <v>460</v>
      </c>
    </row>
    <row r="16248" spans="12:13">
      <c r="L16248">
        <v>11396</v>
      </c>
      <c r="M16248">
        <f t="shared" si="264"/>
        <v>396</v>
      </c>
    </row>
    <row r="16249" spans="12:13">
      <c r="L16249">
        <v>11432</v>
      </c>
      <c r="M16249">
        <f t="shared" si="264"/>
        <v>432</v>
      </c>
    </row>
    <row r="16250" spans="12:13">
      <c r="L16250">
        <v>11368</v>
      </c>
      <c r="M16250">
        <f t="shared" si="264"/>
        <v>368</v>
      </c>
    </row>
    <row r="16251" spans="12:13">
      <c r="L16251">
        <v>11440</v>
      </c>
      <c r="M16251">
        <f t="shared" ref="M16251:M16314" si="265">L16251-11000</f>
        <v>440</v>
      </c>
    </row>
    <row r="16252" spans="12:13">
      <c r="L16252">
        <v>11400</v>
      </c>
      <c r="M16252">
        <f t="shared" si="265"/>
        <v>400</v>
      </c>
    </row>
    <row r="16253" spans="12:13">
      <c r="L16253">
        <v>11440</v>
      </c>
      <c r="M16253">
        <f t="shared" si="265"/>
        <v>440</v>
      </c>
    </row>
    <row r="16254" spans="12:13">
      <c r="L16254">
        <v>11396</v>
      </c>
      <c r="M16254">
        <f t="shared" si="265"/>
        <v>396</v>
      </c>
    </row>
    <row r="16255" spans="12:13">
      <c r="L16255">
        <v>11472</v>
      </c>
      <c r="M16255">
        <f t="shared" si="265"/>
        <v>472</v>
      </c>
    </row>
    <row r="16256" spans="12:13">
      <c r="L16256">
        <v>11396</v>
      </c>
      <c r="M16256">
        <f t="shared" si="265"/>
        <v>396</v>
      </c>
    </row>
    <row r="16257" spans="12:13">
      <c r="L16257">
        <v>11456</v>
      </c>
      <c r="M16257">
        <f t="shared" si="265"/>
        <v>456</v>
      </c>
    </row>
    <row r="16258" spans="12:13">
      <c r="L16258">
        <v>11396</v>
      </c>
      <c r="M16258">
        <f t="shared" si="265"/>
        <v>396</v>
      </c>
    </row>
    <row r="16259" spans="12:13">
      <c r="L16259">
        <v>11460</v>
      </c>
      <c r="M16259">
        <f t="shared" si="265"/>
        <v>460</v>
      </c>
    </row>
    <row r="16260" spans="12:13">
      <c r="L16260">
        <v>11372</v>
      </c>
      <c r="M16260">
        <f t="shared" si="265"/>
        <v>372</v>
      </c>
    </row>
    <row r="16261" spans="12:13">
      <c r="L16261">
        <v>11424</v>
      </c>
      <c r="M16261">
        <f t="shared" si="265"/>
        <v>424</v>
      </c>
    </row>
    <row r="16262" spans="12:13">
      <c r="L16262">
        <v>11372</v>
      </c>
      <c r="M16262">
        <f t="shared" si="265"/>
        <v>372</v>
      </c>
    </row>
    <row r="16263" spans="12:13">
      <c r="L16263">
        <v>11428</v>
      </c>
      <c r="M16263">
        <f t="shared" si="265"/>
        <v>428</v>
      </c>
    </row>
    <row r="16264" spans="12:13">
      <c r="L16264">
        <v>11384</v>
      </c>
      <c r="M16264">
        <f t="shared" si="265"/>
        <v>384</v>
      </c>
    </row>
    <row r="16265" spans="12:13">
      <c r="L16265">
        <v>11440</v>
      </c>
      <c r="M16265">
        <f t="shared" si="265"/>
        <v>440</v>
      </c>
    </row>
    <row r="16266" spans="12:13">
      <c r="L16266">
        <v>11392</v>
      </c>
      <c r="M16266">
        <f t="shared" si="265"/>
        <v>392</v>
      </c>
    </row>
    <row r="16267" spans="12:13">
      <c r="L16267">
        <v>11456</v>
      </c>
      <c r="M16267">
        <f t="shared" si="265"/>
        <v>456</v>
      </c>
    </row>
    <row r="16268" spans="12:13">
      <c r="L16268">
        <v>11368</v>
      </c>
      <c r="M16268">
        <f t="shared" si="265"/>
        <v>368</v>
      </c>
    </row>
    <row r="16269" spans="12:13">
      <c r="L16269">
        <v>11464</v>
      </c>
      <c r="M16269">
        <f t="shared" si="265"/>
        <v>464</v>
      </c>
    </row>
    <row r="16270" spans="12:13">
      <c r="L16270">
        <v>11384</v>
      </c>
      <c r="M16270">
        <f t="shared" si="265"/>
        <v>384</v>
      </c>
    </row>
    <row r="16271" spans="12:13">
      <c r="L16271">
        <v>11448</v>
      </c>
      <c r="M16271">
        <f t="shared" si="265"/>
        <v>448</v>
      </c>
    </row>
    <row r="16272" spans="12:13">
      <c r="L16272">
        <v>11364</v>
      </c>
      <c r="M16272">
        <f t="shared" si="265"/>
        <v>364</v>
      </c>
    </row>
    <row r="16273" spans="12:13">
      <c r="L16273">
        <v>11424</v>
      </c>
      <c r="M16273">
        <f t="shared" si="265"/>
        <v>424</v>
      </c>
    </row>
    <row r="16274" spans="12:13">
      <c r="L16274">
        <v>11404</v>
      </c>
      <c r="M16274">
        <f t="shared" si="265"/>
        <v>404</v>
      </c>
    </row>
    <row r="16275" spans="12:13">
      <c r="L16275">
        <v>11432</v>
      </c>
      <c r="M16275">
        <f t="shared" si="265"/>
        <v>432</v>
      </c>
    </row>
    <row r="16276" spans="12:13">
      <c r="L16276">
        <v>11412</v>
      </c>
      <c r="M16276">
        <f t="shared" si="265"/>
        <v>412</v>
      </c>
    </row>
    <row r="16277" spans="12:13">
      <c r="L16277">
        <v>11456</v>
      </c>
      <c r="M16277">
        <f t="shared" si="265"/>
        <v>456</v>
      </c>
    </row>
    <row r="16278" spans="12:13">
      <c r="L16278">
        <v>11360</v>
      </c>
      <c r="M16278">
        <f t="shared" si="265"/>
        <v>360</v>
      </c>
    </row>
    <row r="16279" spans="12:13">
      <c r="L16279">
        <v>11476</v>
      </c>
      <c r="M16279">
        <f t="shared" si="265"/>
        <v>476</v>
      </c>
    </row>
    <row r="16280" spans="12:13">
      <c r="L16280">
        <v>11400</v>
      </c>
      <c r="M16280">
        <f t="shared" si="265"/>
        <v>400</v>
      </c>
    </row>
    <row r="16281" spans="12:13">
      <c r="L16281">
        <v>11436</v>
      </c>
      <c r="M16281">
        <f t="shared" si="265"/>
        <v>436</v>
      </c>
    </row>
    <row r="16282" spans="12:13">
      <c r="L16282">
        <v>11436</v>
      </c>
      <c r="M16282">
        <f t="shared" si="265"/>
        <v>436</v>
      </c>
    </row>
    <row r="16283" spans="12:13">
      <c r="L16283">
        <v>11444</v>
      </c>
      <c r="M16283">
        <f t="shared" si="265"/>
        <v>444</v>
      </c>
    </row>
    <row r="16284" spans="12:13">
      <c r="L16284">
        <v>11376</v>
      </c>
      <c r="M16284">
        <f t="shared" si="265"/>
        <v>376</v>
      </c>
    </row>
    <row r="16285" spans="12:13">
      <c r="L16285">
        <v>11448</v>
      </c>
      <c r="M16285">
        <f t="shared" si="265"/>
        <v>448</v>
      </c>
    </row>
    <row r="16286" spans="12:13">
      <c r="L16286">
        <v>11404</v>
      </c>
      <c r="M16286">
        <f t="shared" si="265"/>
        <v>404</v>
      </c>
    </row>
    <row r="16287" spans="12:13">
      <c r="L16287">
        <v>11420</v>
      </c>
      <c r="M16287">
        <f t="shared" si="265"/>
        <v>420</v>
      </c>
    </row>
    <row r="16288" spans="12:13">
      <c r="L16288">
        <v>11396</v>
      </c>
      <c r="M16288">
        <f t="shared" si="265"/>
        <v>396</v>
      </c>
    </row>
    <row r="16289" spans="12:13">
      <c r="L16289">
        <v>11456</v>
      </c>
      <c r="M16289">
        <f t="shared" si="265"/>
        <v>456</v>
      </c>
    </row>
    <row r="16290" spans="12:13">
      <c r="L16290">
        <v>11356</v>
      </c>
      <c r="M16290">
        <f t="shared" si="265"/>
        <v>356</v>
      </c>
    </row>
    <row r="16291" spans="12:13">
      <c r="L16291">
        <v>11408</v>
      </c>
      <c r="M16291">
        <f t="shared" si="265"/>
        <v>408</v>
      </c>
    </row>
    <row r="16292" spans="12:13">
      <c r="L16292">
        <v>11388</v>
      </c>
      <c r="M16292">
        <f t="shared" si="265"/>
        <v>388</v>
      </c>
    </row>
    <row r="16293" spans="12:13">
      <c r="L16293">
        <v>11460</v>
      </c>
      <c r="M16293">
        <f t="shared" si="265"/>
        <v>460</v>
      </c>
    </row>
    <row r="16294" spans="12:13">
      <c r="L16294">
        <v>11388</v>
      </c>
      <c r="M16294">
        <f t="shared" si="265"/>
        <v>388</v>
      </c>
    </row>
    <row r="16295" spans="12:13">
      <c r="L16295">
        <v>11468</v>
      </c>
      <c r="M16295">
        <f t="shared" si="265"/>
        <v>468</v>
      </c>
    </row>
    <row r="16296" spans="12:13">
      <c r="L16296">
        <v>11400</v>
      </c>
      <c r="M16296">
        <f t="shared" si="265"/>
        <v>400</v>
      </c>
    </row>
    <row r="16297" spans="12:13">
      <c r="L16297">
        <v>11468</v>
      </c>
      <c r="M16297">
        <f t="shared" si="265"/>
        <v>468</v>
      </c>
    </row>
    <row r="16298" spans="12:13">
      <c r="L16298">
        <v>11396</v>
      </c>
      <c r="M16298">
        <f t="shared" si="265"/>
        <v>396</v>
      </c>
    </row>
    <row r="16299" spans="12:13">
      <c r="L16299">
        <v>11428</v>
      </c>
      <c r="M16299">
        <f t="shared" si="265"/>
        <v>428</v>
      </c>
    </row>
    <row r="16300" spans="12:13">
      <c r="L16300">
        <v>11368</v>
      </c>
      <c r="M16300">
        <f t="shared" si="265"/>
        <v>368</v>
      </c>
    </row>
    <row r="16301" spans="12:13">
      <c r="L16301">
        <v>11444</v>
      </c>
      <c r="M16301">
        <f t="shared" si="265"/>
        <v>444</v>
      </c>
    </row>
    <row r="16302" spans="12:13">
      <c r="L16302">
        <v>11376</v>
      </c>
      <c r="M16302">
        <f t="shared" si="265"/>
        <v>376</v>
      </c>
    </row>
    <row r="16303" spans="12:13">
      <c r="L16303">
        <v>11444</v>
      </c>
      <c r="M16303">
        <f t="shared" si="265"/>
        <v>444</v>
      </c>
    </row>
    <row r="16304" spans="12:13">
      <c r="L16304">
        <v>11368</v>
      </c>
      <c r="M16304">
        <f t="shared" si="265"/>
        <v>368</v>
      </c>
    </row>
    <row r="16305" spans="12:13">
      <c r="L16305">
        <v>11420</v>
      </c>
      <c r="M16305">
        <f t="shared" si="265"/>
        <v>420</v>
      </c>
    </row>
    <row r="16306" spans="12:13">
      <c r="L16306">
        <v>11384</v>
      </c>
      <c r="M16306">
        <f t="shared" si="265"/>
        <v>384</v>
      </c>
    </row>
    <row r="16307" spans="12:13">
      <c r="L16307">
        <v>11404</v>
      </c>
      <c r="M16307">
        <f t="shared" si="265"/>
        <v>404</v>
      </c>
    </row>
    <row r="16308" spans="12:13">
      <c r="L16308">
        <v>11340</v>
      </c>
      <c r="M16308">
        <f t="shared" si="265"/>
        <v>340</v>
      </c>
    </row>
    <row r="16309" spans="12:13">
      <c r="L16309">
        <v>11404</v>
      </c>
      <c r="M16309">
        <f t="shared" si="265"/>
        <v>404</v>
      </c>
    </row>
    <row r="16310" spans="12:13">
      <c r="L16310">
        <v>11372</v>
      </c>
      <c r="M16310">
        <f t="shared" si="265"/>
        <v>372</v>
      </c>
    </row>
    <row r="16311" spans="12:13">
      <c r="L16311">
        <v>11456</v>
      </c>
      <c r="M16311">
        <f t="shared" si="265"/>
        <v>456</v>
      </c>
    </row>
    <row r="16312" spans="12:13">
      <c r="L16312">
        <v>11404</v>
      </c>
      <c r="M16312">
        <f t="shared" si="265"/>
        <v>404</v>
      </c>
    </row>
    <row r="16313" spans="12:13">
      <c r="L16313">
        <v>11444</v>
      </c>
      <c r="M16313">
        <f t="shared" si="265"/>
        <v>444</v>
      </c>
    </row>
    <row r="16314" spans="12:13">
      <c r="L16314">
        <v>11384</v>
      </c>
      <c r="M16314">
        <f t="shared" si="265"/>
        <v>384</v>
      </c>
    </row>
    <row r="16315" spans="12:13">
      <c r="L16315">
        <v>11432</v>
      </c>
      <c r="M16315">
        <f t="shared" ref="M16315:M16378" si="266">L16315-11000</f>
        <v>432</v>
      </c>
    </row>
    <row r="16316" spans="12:13">
      <c r="L16316">
        <v>11380</v>
      </c>
      <c r="M16316">
        <f t="shared" si="266"/>
        <v>380</v>
      </c>
    </row>
    <row r="16317" spans="12:13">
      <c r="L16317">
        <v>11420</v>
      </c>
      <c r="M16317">
        <f t="shared" si="266"/>
        <v>420</v>
      </c>
    </row>
    <row r="16318" spans="12:13">
      <c r="L16318">
        <v>11372</v>
      </c>
      <c r="M16318">
        <f t="shared" si="266"/>
        <v>372</v>
      </c>
    </row>
    <row r="16319" spans="12:13">
      <c r="L16319">
        <v>11420</v>
      </c>
      <c r="M16319">
        <f t="shared" si="266"/>
        <v>420</v>
      </c>
    </row>
    <row r="16320" spans="12:13">
      <c r="L16320">
        <v>11400</v>
      </c>
      <c r="M16320">
        <f t="shared" si="266"/>
        <v>400</v>
      </c>
    </row>
    <row r="16321" spans="12:13">
      <c r="L16321">
        <v>11448</v>
      </c>
      <c r="M16321">
        <f t="shared" si="266"/>
        <v>448</v>
      </c>
    </row>
    <row r="16322" spans="12:13">
      <c r="L16322">
        <v>11376</v>
      </c>
      <c r="M16322">
        <f t="shared" si="266"/>
        <v>376</v>
      </c>
    </row>
    <row r="16323" spans="12:13">
      <c r="L16323">
        <v>11448</v>
      </c>
      <c r="M16323">
        <f t="shared" si="266"/>
        <v>448</v>
      </c>
    </row>
    <row r="16324" spans="12:13">
      <c r="L16324">
        <v>11364</v>
      </c>
      <c r="M16324">
        <f t="shared" si="266"/>
        <v>364</v>
      </c>
    </row>
    <row r="16325" spans="12:13">
      <c r="L16325">
        <v>11456</v>
      </c>
      <c r="M16325">
        <f t="shared" si="266"/>
        <v>456</v>
      </c>
    </row>
    <row r="16326" spans="12:13">
      <c r="L16326">
        <v>11372</v>
      </c>
      <c r="M16326">
        <f t="shared" si="266"/>
        <v>372</v>
      </c>
    </row>
    <row r="16327" spans="12:13">
      <c r="L16327">
        <v>11452</v>
      </c>
      <c r="M16327">
        <f t="shared" si="266"/>
        <v>452</v>
      </c>
    </row>
    <row r="16328" spans="12:13">
      <c r="L16328">
        <v>11396</v>
      </c>
      <c r="M16328">
        <f t="shared" si="266"/>
        <v>396</v>
      </c>
    </row>
    <row r="16329" spans="12:13">
      <c r="L16329">
        <v>11456</v>
      </c>
      <c r="M16329">
        <f t="shared" si="266"/>
        <v>456</v>
      </c>
    </row>
    <row r="16330" spans="12:13">
      <c r="L16330">
        <v>11360</v>
      </c>
      <c r="M16330">
        <f t="shared" si="266"/>
        <v>360</v>
      </c>
    </row>
    <row r="16331" spans="12:13">
      <c r="L16331">
        <v>11416</v>
      </c>
      <c r="M16331">
        <f t="shared" si="266"/>
        <v>416</v>
      </c>
    </row>
    <row r="16332" spans="12:13">
      <c r="L16332">
        <v>11396</v>
      </c>
      <c r="M16332">
        <f t="shared" si="266"/>
        <v>396</v>
      </c>
    </row>
    <row r="16333" spans="12:13">
      <c r="L16333">
        <v>11436</v>
      </c>
      <c r="M16333">
        <f t="shared" si="266"/>
        <v>436</v>
      </c>
    </row>
    <row r="16334" spans="12:13">
      <c r="L16334">
        <v>11396</v>
      </c>
      <c r="M16334">
        <f t="shared" si="266"/>
        <v>396</v>
      </c>
    </row>
    <row r="16335" spans="12:13">
      <c r="L16335">
        <v>11412</v>
      </c>
      <c r="M16335">
        <f t="shared" si="266"/>
        <v>412</v>
      </c>
    </row>
    <row r="16336" spans="12:13">
      <c r="L16336">
        <v>11372</v>
      </c>
      <c r="M16336">
        <f t="shared" si="266"/>
        <v>372</v>
      </c>
    </row>
    <row r="16337" spans="12:13">
      <c r="L16337">
        <v>11436</v>
      </c>
      <c r="M16337">
        <f t="shared" si="266"/>
        <v>436</v>
      </c>
    </row>
    <row r="16338" spans="12:13">
      <c r="L16338">
        <v>11376</v>
      </c>
      <c r="M16338">
        <f t="shared" si="266"/>
        <v>376</v>
      </c>
    </row>
    <row r="16339" spans="12:13">
      <c r="L16339">
        <v>11412</v>
      </c>
      <c r="M16339">
        <f t="shared" si="266"/>
        <v>412</v>
      </c>
    </row>
    <row r="16340" spans="12:13">
      <c r="L16340">
        <v>11400</v>
      </c>
      <c r="M16340">
        <f t="shared" si="266"/>
        <v>400</v>
      </c>
    </row>
    <row r="16341" spans="12:13">
      <c r="L16341">
        <v>11416</v>
      </c>
      <c r="M16341">
        <f t="shared" si="266"/>
        <v>416</v>
      </c>
    </row>
    <row r="16342" spans="12:13">
      <c r="L16342">
        <v>11384</v>
      </c>
      <c r="M16342">
        <f t="shared" si="266"/>
        <v>384</v>
      </c>
    </row>
    <row r="16343" spans="12:13">
      <c r="L16343">
        <v>11420</v>
      </c>
      <c r="M16343">
        <f t="shared" si="266"/>
        <v>420</v>
      </c>
    </row>
    <row r="16344" spans="12:13">
      <c r="L16344">
        <v>11404</v>
      </c>
      <c r="M16344">
        <f t="shared" si="266"/>
        <v>404</v>
      </c>
    </row>
    <row r="16345" spans="12:13">
      <c r="L16345">
        <v>11400</v>
      </c>
      <c r="M16345">
        <f t="shared" si="266"/>
        <v>400</v>
      </c>
    </row>
    <row r="16346" spans="12:13">
      <c r="L16346">
        <v>11356</v>
      </c>
      <c r="M16346">
        <f t="shared" si="266"/>
        <v>356</v>
      </c>
    </row>
    <row r="16347" spans="12:13">
      <c r="L16347">
        <v>11456</v>
      </c>
      <c r="M16347">
        <f t="shared" si="266"/>
        <v>456</v>
      </c>
    </row>
    <row r="16348" spans="12:13">
      <c r="L16348">
        <v>11392</v>
      </c>
      <c r="M16348">
        <f t="shared" si="266"/>
        <v>392</v>
      </c>
    </row>
    <row r="16349" spans="12:13">
      <c r="L16349">
        <v>11424</v>
      </c>
      <c r="M16349">
        <f t="shared" si="266"/>
        <v>424</v>
      </c>
    </row>
    <row r="16350" spans="12:13">
      <c r="L16350">
        <v>11412</v>
      </c>
      <c r="M16350">
        <f t="shared" si="266"/>
        <v>412</v>
      </c>
    </row>
    <row r="16351" spans="12:13">
      <c r="L16351">
        <v>11460</v>
      </c>
      <c r="M16351">
        <f t="shared" si="266"/>
        <v>460</v>
      </c>
    </row>
    <row r="16352" spans="12:13">
      <c r="L16352">
        <v>11384</v>
      </c>
      <c r="M16352">
        <f t="shared" si="266"/>
        <v>384</v>
      </c>
    </row>
    <row r="16353" spans="12:13">
      <c r="L16353">
        <v>11440</v>
      </c>
      <c r="M16353">
        <f t="shared" si="266"/>
        <v>440</v>
      </c>
    </row>
    <row r="16354" spans="12:13">
      <c r="L16354">
        <v>11380</v>
      </c>
      <c r="M16354">
        <f t="shared" si="266"/>
        <v>380</v>
      </c>
    </row>
    <row r="16355" spans="12:13">
      <c r="L16355">
        <v>11448</v>
      </c>
      <c r="M16355">
        <f t="shared" si="266"/>
        <v>448</v>
      </c>
    </row>
    <row r="16356" spans="12:13">
      <c r="L16356">
        <v>11360</v>
      </c>
      <c r="M16356">
        <f t="shared" si="266"/>
        <v>360</v>
      </c>
    </row>
    <row r="16357" spans="12:13">
      <c r="L16357">
        <v>11424</v>
      </c>
      <c r="M16357">
        <f t="shared" si="266"/>
        <v>424</v>
      </c>
    </row>
    <row r="16358" spans="12:13">
      <c r="L16358">
        <v>11384</v>
      </c>
      <c r="M16358">
        <f t="shared" si="266"/>
        <v>384</v>
      </c>
    </row>
    <row r="16359" spans="12:13">
      <c r="L16359">
        <v>11428</v>
      </c>
      <c r="M16359">
        <f t="shared" si="266"/>
        <v>428</v>
      </c>
    </row>
    <row r="16360" spans="12:13">
      <c r="L16360">
        <v>11392</v>
      </c>
      <c r="M16360">
        <f t="shared" si="266"/>
        <v>392</v>
      </c>
    </row>
    <row r="16361" spans="12:13">
      <c r="L16361">
        <v>11436</v>
      </c>
      <c r="M16361">
        <f t="shared" si="266"/>
        <v>436</v>
      </c>
    </row>
    <row r="16362" spans="12:13">
      <c r="L16362">
        <v>11372</v>
      </c>
      <c r="M16362">
        <f t="shared" si="266"/>
        <v>372</v>
      </c>
    </row>
    <row r="16363" spans="12:13">
      <c r="L16363">
        <v>11412</v>
      </c>
      <c r="M16363">
        <f t="shared" si="266"/>
        <v>412</v>
      </c>
    </row>
    <row r="16364" spans="12:13">
      <c r="L16364">
        <v>11388</v>
      </c>
      <c r="M16364">
        <f t="shared" si="266"/>
        <v>388</v>
      </c>
    </row>
    <row r="16365" spans="12:13">
      <c r="L16365">
        <v>11432</v>
      </c>
      <c r="M16365">
        <f t="shared" si="266"/>
        <v>432</v>
      </c>
    </row>
    <row r="16366" spans="12:13">
      <c r="L16366">
        <v>11420</v>
      </c>
      <c r="M16366">
        <f t="shared" si="266"/>
        <v>420</v>
      </c>
    </row>
    <row r="16367" spans="12:13">
      <c r="L16367">
        <v>11460</v>
      </c>
      <c r="M16367">
        <f t="shared" si="266"/>
        <v>460</v>
      </c>
    </row>
    <row r="16368" spans="12:13">
      <c r="L16368">
        <v>11408</v>
      </c>
      <c r="M16368">
        <f t="shared" si="266"/>
        <v>408</v>
      </c>
    </row>
    <row r="16369" spans="12:13">
      <c r="L16369">
        <v>11412</v>
      </c>
      <c r="M16369">
        <f t="shared" si="266"/>
        <v>412</v>
      </c>
    </row>
    <row r="16370" spans="12:13">
      <c r="L16370">
        <v>11380</v>
      </c>
      <c r="M16370">
        <f t="shared" si="266"/>
        <v>380</v>
      </c>
    </row>
    <row r="16371" spans="12:13">
      <c r="L16371">
        <v>11444</v>
      </c>
      <c r="M16371">
        <f t="shared" si="266"/>
        <v>444</v>
      </c>
    </row>
    <row r="16372" spans="12:13">
      <c r="L16372">
        <v>11384</v>
      </c>
      <c r="M16372">
        <f t="shared" si="266"/>
        <v>384</v>
      </c>
    </row>
    <row r="16373" spans="12:13">
      <c r="L16373">
        <v>11432</v>
      </c>
      <c r="M16373">
        <f t="shared" si="266"/>
        <v>432</v>
      </c>
    </row>
    <row r="16374" spans="12:13">
      <c r="L16374">
        <v>11372</v>
      </c>
      <c r="M16374">
        <f t="shared" si="266"/>
        <v>372</v>
      </c>
    </row>
    <row r="16375" spans="12:13">
      <c r="L16375">
        <v>11428</v>
      </c>
      <c r="M16375">
        <f t="shared" si="266"/>
        <v>428</v>
      </c>
    </row>
    <row r="16376" spans="12:13">
      <c r="L16376">
        <v>11364</v>
      </c>
      <c r="M16376">
        <f t="shared" si="266"/>
        <v>364</v>
      </c>
    </row>
    <row r="16377" spans="12:13">
      <c r="L16377">
        <v>11428</v>
      </c>
      <c r="M16377">
        <f t="shared" si="266"/>
        <v>428</v>
      </c>
    </row>
    <row r="16378" spans="12:13">
      <c r="L16378">
        <v>11340</v>
      </c>
      <c r="M16378">
        <f t="shared" si="266"/>
        <v>340</v>
      </c>
    </row>
    <row r="16379" spans="12:13">
      <c r="L16379">
        <v>11432</v>
      </c>
      <c r="M16379">
        <f t="shared" ref="M16379:M16442" si="267">L16379-11000</f>
        <v>432</v>
      </c>
    </row>
    <row r="16380" spans="12:13">
      <c r="L16380">
        <v>11372</v>
      </c>
      <c r="M16380">
        <f t="shared" si="267"/>
        <v>372</v>
      </c>
    </row>
    <row r="16381" spans="12:13">
      <c r="L16381">
        <v>11420</v>
      </c>
      <c r="M16381">
        <f t="shared" si="267"/>
        <v>420</v>
      </c>
    </row>
    <row r="16382" spans="12:13">
      <c r="L16382">
        <v>11368</v>
      </c>
      <c r="M16382">
        <f t="shared" si="267"/>
        <v>368</v>
      </c>
    </row>
    <row r="16383" spans="12:13">
      <c r="L16383">
        <v>11416</v>
      </c>
      <c r="M16383">
        <f t="shared" si="267"/>
        <v>416</v>
      </c>
    </row>
    <row r="16384" spans="12:13">
      <c r="L16384">
        <v>11384</v>
      </c>
      <c r="M16384">
        <f t="shared" si="267"/>
        <v>384</v>
      </c>
    </row>
    <row r="16385" spans="12:13">
      <c r="L16385">
        <v>11432</v>
      </c>
      <c r="M16385">
        <f t="shared" si="267"/>
        <v>432</v>
      </c>
    </row>
    <row r="16386" spans="12:13">
      <c r="L16386">
        <v>11384</v>
      </c>
      <c r="M16386">
        <f t="shared" si="267"/>
        <v>384</v>
      </c>
    </row>
    <row r="16387" spans="12:13">
      <c r="L16387">
        <v>11428</v>
      </c>
      <c r="M16387">
        <f t="shared" si="267"/>
        <v>428</v>
      </c>
    </row>
    <row r="16388" spans="12:13">
      <c r="L16388">
        <v>11380</v>
      </c>
      <c r="M16388">
        <f t="shared" si="267"/>
        <v>380</v>
      </c>
    </row>
    <row r="16389" spans="12:13">
      <c r="L16389">
        <v>11424</v>
      </c>
      <c r="M16389">
        <f t="shared" si="267"/>
        <v>424</v>
      </c>
    </row>
    <row r="16390" spans="12:13">
      <c r="L16390">
        <v>11364</v>
      </c>
      <c r="M16390">
        <f t="shared" si="267"/>
        <v>364</v>
      </c>
    </row>
    <row r="16391" spans="12:13">
      <c r="L16391">
        <v>11408</v>
      </c>
      <c r="M16391">
        <f t="shared" si="267"/>
        <v>408</v>
      </c>
    </row>
    <row r="16392" spans="12:13">
      <c r="L16392">
        <v>11392</v>
      </c>
      <c r="M16392">
        <f t="shared" si="267"/>
        <v>392</v>
      </c>
    </row>
    <row r="16393" spans="12:13">
      <c r="L16393">
        <v>11432</v>
      </c>
      <c r="M16393">
        <f t="shared" si="267"/>
        <v>432</v>
      </c>
    </row>
    <row r="16394" spans="12:13">
      <c r="L16394">
        <v>11412</v>
      </c>
      <c r="M16394">
        <f t="shared" si="267"/>
        <v>412</v>
      </c>
    </row>
    <row r="16395" spans="12:13">
      <c r="L16395">
        <v>11456</v>
      </c>
      <c r="M16395">
        <f t="shared" si="267"/>
        <v>456</v>
      </c>
    </row>
    <row r="16396" spans="12:13">
      <c r="L16396">
        <v>11400</v>
      </c>
      <c r="M16396">
        <f t="shared" si="267"/>
        <v>400</v>
      </c>
    </row>
    <row r="16397" spans="12:13">
      <c r="L16397">
        <v>11420</v>
      </c>
      <c r="M16397">
        <f t="shared" si="267"/>
        <v>420</v>
      </c>
    </row>
    <row r="16398" spans="12:13">
      <c r="L16398">
        <v>11352</v>
      </c>
      <c r="M16398">
        <f t="shared" si="267"/>
        <v>352</v>
      </c>
    </row>
    <row r="16399" spans="12:13">
      <c r="L16399">
        <v>11432</v>
      </c>
      <c r="M16399">
        <f t="shared" si="267"/>
        <v>432</v>
      </c>
    </row>
    <row r="16400" spans="12:13">
      <c r="L16400">
        <v>11368</v>
      </c>
      <c r="M16400">
        <f t="shared" si="267"/>
        <v>368</v>
      </c>
    </row>
    <row r="16401" spans="12:13">
      <c r="L16401">
        <v>11448</v>
      </c>
      <c r="M16401">
        <f t="shared" si="267"/>
        <v>448</v>
      </c>
    </row>
    <row r="16402" spans="12:13">
      <c r="L16402">
        <v>11328</v>
      </c>
      <c r="M16402">
        <f t="shared" si="267"/>
        <v>328</v>
      </c>
    </row>
    <row r="16403" spans="12:13">
      <c r="L16403">
        <v>11428</v>
      </c>
      <c r="M16403">
        <f t="shared" si="267"/>
        <v>428</v>
      </c>
    </row>
    <row r="16404" spans="12:13">
      <c r="L16404">
        <v>11380</v>
      </c>
      <c r="M16404">
        <f t="shared" si="267"/>
        <v>380</v>
      </c>
    </row>
    <row r="16405" spans="12:13">
      <c r="L16405">
        <v>11428</v>
      </c>
      <c r="M16405">
        <f t="shared" si="267"/>
        <v>428</v>
      </c>
    </row>
    <row r="16406" spans="12:13">
      <c r="L16406">
        <v>11384</v>
      </c>
      <c r="M16406">
        <f t="shared" si="267"/>
        <v>384</v>
      </c>
    </row>
    <row r="16407" spans="12:13">
      <c r="L16407">
        <v>11436</v>
      </c>
      <c r="M16407">
        <f t="shared" si="267"/>
        <v>436</v>
      </c>
    </row>
    <row r="16408" spans="12:13">
      <c r="L16408">
        <v>11388</v>
      </c>
      <c r="M16408">
        <f t="shared" si="267"/>
        <v>388</v>
      </c>
    </row>
    <row r="16409" spans="12:13">
      <c r="L16409">
        <v>11448</v>
      </c>
      <c r="M16409">
        <f t="shared" si="267"/>
        <v>448</v>
      </c>
    </row>
    <row r="16410" spans="12:13">
      <c r="L16410">
        <v>11360</v>
      </c>
      <c r="M16410">
        <f t="shared" si="267"/>
        <v>360</v>
      </c>
    </row>
    <row r="16411" spans="12:13">
      <c r="L16411">
        <v>11456</v>
      </c>
      <c r="M16411">
        <f t="shared" si="267"/>
        <v>456</v>
      </c>
    </row>
    <row r="16412" spans="12:13">
      <c r="L16412">
        <v>11384</v>
      </c>
      <c r="M16412">
        <f t="shared" si="267"/>
        <v>384</v>
      </c>
    </row>
    <row r="16413" spans="12:13">
      <c r="L16413">
        <v>11432</v>
      </c>
      <c r="M16413">
        <f t="shared" si="267"/>
        <v>432</v>
      </c>
    </row>
    <row r="16414" spans="12:13">
      <c r="L16414">
        <v>11404</v>
      </c>
      <c r="M16414">
        <f t="shared" si="267"/>
        <v>404</v>
      </c>
    </row>
    <row r="16415" spans="12:13">
      <c r="L16415">
        <v>11424</v>
      </c>
      <c r="M16415">
        <f t="shared" si="267"/>
        <v>424</v>
      </c>
    </row>
    <row r="16416" spans="12:13">
      <c r="L16416">
        <v>11420</v>
      </c>
      <c r="M16416">
        <f t="shared" si="267"/>
        <v>420</v>
      </c>
    </row>
    <row r="16417" spans="12:13">
      <c r="L16417">
        <v>11444</v>
      </c>
      <c r="M16417">
        <f t="shared" si="267"/>
        <v>444</v>
      </c>
    </row>
    <row r="16418" spans="12:13">
      <c r="L16418">
        <v>11352</v>
      </c>
      <c r="M16418">
        <f t="shared" si="267"/>
        <v>352</v>
      </c>
    </row>
    <row r="16419" spans="12:13">
      <c r="L16419">
        <v>11440</v>
      </c>
      <c r="M16419">
        <f t="shared" si="267"/>
        <v>440</v>
      </c>
    </row>
    <row r="16420" spans="12:13">
      <c r="L16420">
        <v>11328</v>
      </c>
      <c r="M16420">
        <f t="shared" si="267"/>
        <v>328</v>
      </c>
    </row>
    <row r="16421" spans="12:13">
      <c r="L16421">
        <v>11448</v>
      </c>
      <c r="M16421">
        <f t="shared" si="267"/>
        <v>448</v>
      </c>
    </row>
    <row r="16422" spans="12:13">
      <c r="L16422">
        <v>11376</v>
      </c>
      <c r="M16422">
        <f t="shared" si="267"/>
        <v>376</v>
      </c>
    </row>
    <row r="16423" spans="12:13">
      <c r="L16423">
        <v>11424</v>
      </c>
      <c r="M16423">
        <f t="shared" si="267"/>
        <v>424</v>
      </c>
    </row>
    <row r="16424" spans="12:13">
      <c r="L16424">
        <v>11380</v>
      </c>
      <c r="M16424">
        <f t="shared" si="267"/>
        <v>380</v>
      </c>
    </row>
    <row r="16425" spans="12:13">
      <c r="L16425">
        <v>11456</v>
      </c>
      <c r="M16425">
        <f t="shared" si="267"/>
        <v>456</v>
      </c>
    </row>
    <row r="16426" spans="12:13">
      <c r="L16426">
        <v>11376</v>
      </c>
      <c r="M16426">
        <f t="shared" si="267"/>
        <v>376</v>
      </c>
    </row>
    <row r="16427" spans="12:13">
      <c r="L16427">
        <v>11440</v>
      </c>
      <c r="M16427">
        <f t="shared" si="267"/>
        <v>440</v>
      </c>
    </row>
    <row r="16428" spans="12:13">
      <c r="L16428">
        <v>11396</v>
      </c>
      <c r="M16428">
        <f t="shared" si="267"/>
        <v>396</v>
      </c>
    </row>
    <row r="16429" spans="12:13">
      <c r="L16429">
        <v>11448</v>
      </c>
      <c r="M16429">
        <f t="shared" si="267"/>
        <v>448</v>
      </c>
    </row>
    <row r="16430" spans="12:13">
      <c r="L16430">
        <v>11360</v>
      </c>
      <c r="M16430">
        <f t="shared" si="267"/>
        <v>360</v>
      </c>
    </row>
    <row r="16431" spans="12:13">
      <c r="L16431">
        <v>11448</v>
      </c>
      <c r="M16431">
        <f t="shared" si="267"/>
        <v>448</v>
      </c>
    </row>
    <row r="16432" spans="12:13">
      <c r="L16432">
        <v>11380</v>
      </c>
      <c r="M16432">
        <f t="shared" si="267"/>
        <v>380</v>
      </c>
    </row>
    <row r="16433" spans="12:13">
      <c r="L16433">
        <v>11464</v>
      </c>
      <c r="M16433">
        <f t="shared" si="267"/>
        <v>464</v>
      </c>
    </row>
    <row r="16434" spans="12:13">
      <c r="L16434">
        <v>11392</v>
      </c>
      <c r="M16434">
        <f t="shared" si="267"/>
        <v>392</v>
      </c>
    </row>
    <row r="16435" spans="12:13">
      <c r="L16435">
        <v>11456</v>
      </c>
      <c r="M16435">
        <f t="shared" si="267"/>
        <v>456</v>
      </c>
    </row>
    <row r="16436" spans="12:13">
      <c r="L16436">
        <v>11384</v>
      </c>
      <c r="M16436">
        <f t="shared" si="267"/>
        <v>384</v>
      </c>
    </row>
    <row r="16437" spans="12:13">
      <c r="L16437">
        <v>11472</v>
      </c>
      <c r="M16437">
        <f t="shared" si="267"/>
        <v>472</v>
      </c>
    </row>
    <row r="16438" spans="12:13">
      <c r="L16438">
        <v>11392</v>
      </c>
      <c r="M16438">
        <f t="shared" si="267"/>
        <v>392</v>
      </c>
    </row>
    <row r="16439" spans="12:13">
      <c r="L16439">
        <v>11396</v>
      </c>
      <c r="M16439">
        <f t="shared" si="267"/>
        <v>396</v>
      </c>
    </row>
    <row r="16440" spans="12:13">
      <c r="L16440">
        <v>11380</v>
      </c>
      <c r="M16440">
        <f t="shared" si="267"/>
        <v>380</v>
      </c>
    </row>
    <row r="16441" spans="12:13">
      <c r="L16441">
        <v>11416</v>
      </c>
      <c r="M16441">
        <f t="shared" si="267"/>
        <v>416</v>
      </c>
    </row>
    <row r="16442" spans="12:13">
      <c r="L16442">
        <v>11380</v>
      </c>
      <c r="M16442">
        <f t="shared" si="267"/>
        <v>380</v>
      </c>
    </row>
    <row r="16443" spans="12:13">
      <c r="L16443">
        <v>11436</v>
      </c>
      <c r="M16443">
        <f t="shared" ref="M16443:M16506" si="268">L16443-11000</f>
        <v>436</v>
      </c>
    </row>
    <row r="16444" spans="12:13">
      <c r="L16444">
        <v>11368</v>
      </c>
      <c r="M16444">
        <f t="shared" si="268"/>
        <v>368</v>
      </c>
    </row>
    <row r="16445" spans="12:13">
      <c r="L16445">
        <v>11460</v>
      </c>
      <c r="M16445">
        <f t="shared" si="268"/>
        <v>460</v>
      </c>
    </row>
    <row r="16446" spans="12:13">
      <c r="L16446">
        <v>11372</v>
      </c>
      <c r="M16446">
        <f t="shared" si="268"/>
        <v>372</v>
      </c>
    </row>
    <row r="16447" spans="12:13">
      <c r="L16447">
        <v>11432</v>
      </c>
      <c r="M16447">
        <f t="shared" si="268"/>
        <v>432</v>
      </c>
    </row>
    <row r="16448" spans="12:13">
      <c r="L16448">
        <v>11388</v>
      </c>
      <c r="M16448">
        <f t="shared" si="268"/>
        <v>388</v>
      </c>
    </row>
    <row r="16449" spans="12:13">
      <c r="L16449">
        <v>11452</v>
      </c>
      <c r="M16449">
        <f t="shared" si="268"/>
        <v>452</v>
      </c>
    </row>
    <row r="16450" spans="12:13">
      <c r="L16450">
        <v>11400</v>
      </c>
      <c r="M16450">
        <f t="shared" si="268"/>
        <v>400</v>
      </c>
    </row>
    <row r="16451" spans="12:13">
      <c r="L16451">
        <v>11420</v>
      </c>
      <c r="M16451">
        <f t="shared" si="268"/>
        <v>420</v>
      </c>
    </row>
    <row r="16452" spans="12:13">
      <c r="L16452">
        <v>11364</v>
      </c>
      <c r="M16452">
        <f t="shared" si="268"/>
        <v>364</v>
      </c>
    </row>
    <row r="16453" spans="12:13">
      <c r="L16453">
        <v>11424</v>
      </c>
      <c r="M16453">
        <f t="shared" si="268"/>
        <v>424</v>
      </c>
    </row>
    <row r="16454" spans="12:13">
      <c r="L16454">
        <v>11364</v>
      </c>
      <c r="M16454">
        <f t="shared" si="268"/>
        <v>364</v>
      </c>
    </row>
    <row r="16455" spans="12:13">
      <c r="L16455">
        <v>11428</v>
      </c>
      <c r="M16455">
        <f t="shared" si="268"/>
        <v>428</v>
      </c>
    </row>
    <row r="16456" spans="12:13">
      <c r="L16456">
        <v>11384</v>
      </c>
      <c r="M16456">
        <f t="shared" si="268"/>
        <v>384</v>
      </c>
    </row>
    <row r="16457" spans="12:13">
      <c r="L16457">
        <v>11456</v>
      </c>
      <c r="M16457">
        <f t="shared" si="268"/>
        <v>456</v>
      </c>
    </row>
    <row r="16458" spans="12:13">
      <c r="L16458">
        <v>11388</v>
      </c>
      <c r="M16458">
        <f t="shared" si="268"/>
        <v>388</v>
      </c>
    </row>
    <row r="16459" spans="12:13">
      <c r="L16459">
        <v>11416</v>
      </c>
      <c r="M16459">
        <f t="shared" si="268"/>
        <v>416</v>
      </c>
    </row>
    <row r="16460" spans="12:13">
      <c r="L16460">
        <v>11376</v>
      </c>
      <c r="M16460">
        <f t="shared" si="268"/>
        <v>376</v>
      </c>
    </row>
    <row r="16461" spans="12:13">
      <c r="L16461">
        <v>11428</v>
      </c>
      <c r="M16461">
        <f t="shared" si="268"/>
        <v>428</v>
      </c>
    </row>
    <row r="16462" spans="12:13">
      <c r="L16462">
        <v>11396</v>
      </c>
      <c r="M16462">
        <f t="shared" si="268"/>
        <v>396</v>
      </c>
    </row>
    <row r="16463" spans="12:13">
      <c r="L16463">
        <v>11420</v>
      </c>
      <c r="M16463">
        <f t="shared" si="268"/>
        <v>420</v>
      </c>
    </row>
    <row r="16464" spans="12:13">
      <c r="L16464">
        <v>11360</v>
      </c>
      <c r="M16464">
        <f t="shared" si="268"/>
        <v>360</v>
      </c>
    </row>
    <row r="16465" spans="12:13">
      <c r="L16465">
        <v>11448</v>
      </c>
      <c r="M16465">
        <f t="shared" si="268"/>
        <v>448</v>
      </c>
    </row>
    <row r="16466" spans="12:13">
      <c r="L16466">
        <v>11424</v>
      </c>
      <c r="M16466">
        <f t="shared" si="268"/>
        <v>424</v>
      </c>
    </row>
    <row r="16467" spans="12:13">
      <c r="L16467">
        <v>11444</v>
      </c>
      <c r="M16467">
        <f t="shared" si="268"/>
        <v>444</v>
      </c>
    </row>
    <row r="16468" spans="12:13">
      <c r="L16468">
        <v>11368</v>
      </c>
      <c r="M16468">
        <f t="shared" si="268"/>
        <v>368</v>
      </c>
    </row>
    <row r="16469" spans="12:13">
      <c r="L16469">
        <v>11428</v>
      </c>
      <c r="M16469">
        <f t="shared" si="268"/>
        <v>428</v>
      </c>
    </row>
    <row r="16470" spans="12:13">
      <c r="L16470">
        <v>11372</v>
      </c>
      <c r="M16470">
        <f t="shared" si="268"/>
        <v>372</v>
      </c>
    </row>
    <row r="16471" spans="12:13">
      <c r="L16471">
        <v>11456</v>
      </c>
      <c r="M16471">
        <f t="shared" si="268"/>
        <v>456</v>
      </c>
    </row>
    <row r="16472" spans="12:13">
      <c r="L16472">
        <v>11408</v>
      </c>
      <c r="M16472">
        <f t="shared" si="268"/>
        <v>408</v>
      </c>
    </row>
    <row r="16473" spans="12:13">
      <c r="L16473">
        <v>11416</v>
      </c>
      <c r="M16473">
        <f t="shared" si="268"/>
        <v>416</v>
      </c>
    </row>
    <row r="16474" spans="12:13">
      <c r="L16474">
        <v>11368</v>
      </c>
      <c r="M16474">
        <f t="shared" si="268"/>
        <v>368</v>
      </c>
    </row>
    <row r="16475" spans="12:13">
      <c r="L16475">
        <v>11416</v>
      </c>
      <c r="M16475">
        <f t="shared" si="268"/>
        <v>416</v>
      </c>
    </row>
    <row r="16476" spans="12:13">
      <c r="L16476">
        <v>11376</v>
      </c>
      <c r="M16476">
        <f t="shared" si="268"/>
        <v>376</v>
      </c>
    </row>
    <row r="16477" spans="12:13">
      <c r="L16477">
        <v>11452</v>
      </c>
      <c r="M16477">
        <f t="shared" si="268"/>
        <v>452</v>
      </c>
    </row>
    <row r="16478" spans="12:13">
      <c r="L16478">
        <v>11376</v>
      </c>
      <c r="M16478">
        <f t="shared" si="268"/>
        <v>376</v>
      </c>
    </row>
    <row r="16479" spans="12:13">
      <c r="L16479">
        <v>11456</v>
      </c>
      <c r="M16479">
        <f t="shared" si="268"/>
        <v>456</v>
      </c>
    </row>
    <row r="16480" spans="12:13">
      <c r="L16480">
        <v>11396</v>
      </c>
      <c r="M16480">
        <f t="shared" si="268"/>
        <v>396</v>
      </c>
    </row>
    <row r="16481" spans="12:13">
      <c r="L16481">
        <v>11484</v>
      </c>
      <c r="M16481">
        <f t="shared" si="268"/>
        <v>484</v>
      </c>
    </row>
    <row r="16482" spans="12:13">
      <c r="L16482">
        <v>11368</v>
      </c>
      <c r="M16482">
        <f t="shared" si="268"/>
        <v>368</v>
      </c>
    </row>
    <row r="16483" spans="12:13">
      <c r="L16483">
        <v>11412</v>
      </c>
      <c r="M16483">
        <f t="shared" si="268"/>
        <v>412</v>
      </c>
    </row>
    <row r="16484" spans="12:13">
      <c r="L16484">
        <v>11372</v>
      </c>
      <c r="M16484">
        <f t="shared" si="268"/>
        <v>372</v>
      </c>
    </row>
    <row r="16485" spans="12:13">
      <c r="L16485">
        <v>11420</v>
      </c>
      <c r="M16485">
        <f t="shared" si="268"/>
        <v>420</v>
      </c>
    </row>
    <row r="16486" spans="12:13">
      <c r="L16486">
        <v>11376</v>
      </c>
      <c r="M16486">
        <f t="shared" si="268"/>
        <v>376</v>
      </c>
    </row>
    <row r="16487" spans="12:13">
      <c r="L16487">
        <v>11448</v>
      </c>
      <c r="M16487">
        <f t="shared" si="268"/>
        <v>448</v>
      </c>
    </row>
    <row r="16488" spans="12:13">
      <c r="L16488">
        <v>11372</v>
      </c>
      <c r="M16488">
        <f t="shared" si="268"/>
        <v>372</v>
      </c>
    </row>
    <row r="16489" spans="12:13">
      <c r="L16489">
        <v>11464</v>
      </c>
      <c r="M16489">
        <f t="shared" si="268"/>
        <v>464</v>
      </c>
    </row>
    <row r="16490" spans="12:13">
      <c r="L16490">
        <v>11352</v>
      </c>
      <c r="M16490">
        <f t="shared" si="268"/>
        <v>352</v>
      </c>
    </row>
    <row r="16491" spans="12:13">
      <c r="L16491">
        <v>11464</v>
      </c>
      <c r="M16491">
        <f t="shared" si="268"/>
        <v>464</v>
      </c>
    </row>
    <row r="16492" spans="12:13">
      <c r="L16492">
        <v>11396</v>
      </c>
      <c r="M16492">
        <f t="shared" si="268"/>
        <v>396</v>
      </c>
    </row>
    <row r="16493" spans="12:13">
      <c r="L16493">
        <v>11448</v>
      </c>
      <c r="M16493">
        <f t="shared" si="268"/>
        <v>448</v>
      </c>
    </row>
    <row r="16494" spans="12:13">
      <c r="L16494">
        <v>11388</v>
      </c>
      <c r="M16494">
        <f t="shared" si="268"/>
        <v>388</v>
      </c>
    </row>
    <row r="16495" spans="12:13">
      <c r="L16495">
        <v>11408</v>
      </c>
      <c r="M16495">
        <f t="shared" si="268"/>
        <v>408</v>
      </c>
    </row>
    <row r="16496" spans="12:13">
      <c r="L16496">
        <v>11400</v>
      </c>
      <c r="M16496">
        <f t="shared" si="268"/>
        <v>400</v>
      </c>
    </row>
    <row r="16497" spans="12:13">
      <c r="L16497">
        <v>11428</v>
      </c>
      <c r="M16497">
        <f t="shared" si="268"/>
        <v>428</v>
      </c>
    </row>
    <row r="16498" spans="12:13">
      <c r="L16498">
        <v>11384</v>
      </c>
      <c r="M16498">
        <f t="shared" si="268"/>
        <v>384</v>
      </c>
    </row>
    <row r="16499" spans="12:13">
      <c r="L16499">
        <v>11404</v>
      </c>
      <c r="M16499">
        <f t="shared" si="268"/>
        <v>404</v>
      </c>
    </row>
    <row r="16500" spans="12:13">
      <c r="L16500">
        <v>11368</v>
      </c>
      <c r="M16500">
        <f t="shared" si="268"/>
        <v>368</v>
      </c>
    </row>
    <row r="16501" spans="12:13">
      <c r="L16501">
        <v>11424</v>
      </c>
      <c r="M16501">
        <f t="shared" si="268"/>
        <v>424</v>
      </c>
    </row>
    <row r="16502" spans="12:13">
      <c r="L16502">
        <v>11400</v>
      </c>
      <c r="M16502">
        <f t="shared" si="268"/>
        <v>400</v>
      </c>
    </row>
    <row r="16503" spans="12:13">
      <c r="L16503">
        <v>11448</v>
      </c>
      <c r="M16503">
        <f t="shared" si="268"/>
        <v>448</v>
      </c>
    </row>
    <row r="16504" spans="12:13">
      <c r="L16504">
        <v>11376</v>
      </c>
      <c r="M16504">
        <f t="shared" si="268"/>
        <v>376</v>
      </c>
    </row>
    <row r="16505" spans="12:13">
      <c r="L16505">
        <v>11448</v>
      </c>
      <c r="M16505">
        <f t="shared" si="268"/>
        <v>448</v>
      </c>
    </row>
    <row r="16506" spans="12:13">
      <c r="L16506">
        <v>11384</v>
      </c>
      <c r="M16506">
        <f t="shared" si="268"/>
        <v>384</v>
      </c>
    </row>
    <row r="16507" spans="12:13">
      <c r="L16507">
        <v>11420</v>
      </c>
      <c r="M16507">
        <f t="shared" ref="M16507:M16570" si="269">L16507-11000</f>
        <v>420</v>
      </c>
    </row>
    <row r="16508" spans="12:13">
      <c r="L16508">
        <v>11352</v>
      </c>
      <c r="M16508">
        <f t="shared" si="269"/>
        <v>352</v>
      </c>
    </row>
    <row r="16509" spans="12:13">
      <c r="L16509">
        <v>11428</v>
      </c>
      <c r="M16509">
        <f t="shared" si="269"/>
        <v>428</v>
      </c>
    </row>
    <row r="16510" spans="12:13">
      <c r="L16510">
        <v>11400</v>
      </c>
      <c r="M16510">
        <f t="shared" si="269"/>
        <v>400</v>
      </c>
    </row>
    <row r="16511" spans="12:13">
      <c r="L16511">
        <v>11428</v>
      </c>
      <c r="M16511">
        <f t="shared" si="269"/>
        <v>428</v>
      </c>
    </row>
    <row r="16512" spans="12:13">
      <c r="L16512">
        <v>11400</v>
      </c>
      <c r="M16512">
        <f t="shared" si="269"/>
        <v>400</v>
      </c>
    </row>
    <row r="16513" spans="12:13">
      <c r="L16513">
        <v>11436</v>
      </c>
      <c r="M16513">
        <f t="shared" si="269"/>
        <v>436</v>
      </c>
    </row>
    <row r="16514" spans="12:13">
      <c r="L16514">
        <v>11384</v>
      </c>
      <c r="M16514">
        <f t="shared" si="269"/>
        <v>384</v>
      </c>
    </row>
    <row r="16515" spans="12:13">
      <c r="L16515">
        <v>11436</v>
      </c>
      <c r="M16515">
        <f t="shared" si="269"/>
        <v>436</v>
      </c>
    </row>
    <row r="16516" spans="12:13">
      <c r="L16516">
        <v>11380</v>
      </c>
      <c r="M16516">
        <f t="shared" si="269"/>
        <v>380</v>
      </c>
    </row>
    <row r="16517" spans="12:13">
      <c r="L16517">
        <v>11440</v>
      </c>
      <c r="M16517">
        <f t="shared" si="269"/>
        <v>440</v>
      </c>
    </row>
    <row r="16518" spans="12:13">
      <c r="L16518">
        <v>11412</v>
      </c>
      <c r="M16518">
        <f t="shared" si="269"/>
        <v>412</v>
      </c>
    </row>
    <row r="16519" spans="12:13">
      <c r="L16519">
        <v>11380</v>
      </c>
      <c r="M16519">
        <f t="shared" si="269"/>
        <v>380</v>
      </c>
    </row>
    <row r="16520" spans="12:13">
      <c r="L16520">
        <v>11376</v>
      </c>
      <c r="M16520">
        <f t="shared" si="269"/>
        <v>376</v>
      </c>
    </row>
    <row r="16521" spans="12:13">
      <c r="L16521">
        <v>11428</v>
      </c>
      <c r="M16521">
        <f t="shared" si="269"/>
        <v>428</v>
      </c>
    </row>
    <row r="16522" spans="12:13">
      <c r="L16522">
        <v>11396</v>
      </c>
      <c r="M16522">
        <f t="shared" si="269"/>
        <v>396</v>
      </c>
    </row>
    <row r="16523" spans="12:13">
      <c r="L16523">
        <v>11436</v>
      </c>
      <c r="M16523">
        <f t="shared" si="269"/>
        <v>436</v>
      </c>
    </row>
    <row r="16524" spans="12:13">
      <c r="L16524">
        <v>11360</v>
      </c>
      <c r="M16524">
        <f t="shared" si="269"/>
        <v>360</v>
      </c>
    </row>
    <row r="16525" spans="12:13">
      <c r="L16525">
        <v>11420</v>
      </c>
      <c r="M16525">
        <f t="shared" si="269"/>
        <v>420</v>
      </c>
    </row>
    <row r="16526" spans="12:13">
      <c r="L16526">
        <v>11380</v>
      </c>
      <c r="M16526">
        <f t="shared" si="269"/>
        <v>380</v>
      </c>
    </row>
    <row r="16527" spans="12:13">
      <c r="L16527">
        <v>11464</v>
      </c>
      <c r="M16527">
        <f t="shared" si="269"/>
        <v>464</v>
      </c>
    </row>
    <row r="16528" spans="12:13">
      <c r="L16528">
        <v>11404</v>
      </c>
      <c r="M16528">
        <f t="shared" si="269"/>
        <v>404</v>
      </c>
    </row>
    <row r="16529" spans="12:13">
      <c r="L16529">
        <v>11488</v>
      </c>
      <c r="M16529">
        <f t="shared" si="269"/>
        <v>488</v>
      </c>
    </row>
    <row r="16530" spans="12:13">
      <c r="L16530">
        <v>11392</v>
      </c>
      <c r="M16530">
        <f t="shared" si="269"/>
        <v>392</v>
      </c>
    </row>
    <row r="16531" spans="12:13">
      <c r="L16531">
        <v>11448</v>
      </c>
      <c r="M16531">
        <f t="shared" si="269"/>
        <v>448</v>
      </c>
    </row>
    <row r="16532" spans="12:13">
      <c r="L16532">
        <v>11380</v>
      </c>
      <c r="M16532">
        <f t="shared" si="269"/>
        <v>380</v>
      </c>
    </row>
    <row r="16533" spans="12:13">
      <c r="L16533">
        <v>11448</v>
      </c>
      <c r="M16533">
        <f t="shared" si="269"/>
        <v>448</v>
      </c>
    </row>
    <row r="16534" spans="12:13">
      <c r="L16534">
        <v>11364</v>
      </c>
      <c r="M16534">
        <f t="shared" si="269"/>
        <v>364</v>
      </c>
    </row>
    <row r="16535" spans="12:13">
      <c r="L16535">
        <v>11428</v>
      </c>
      <c r="M16535">
        <f t="shared" si="269"/>
        <v>428</v>
      </c>
    </row>
    <row r="16536" spans="12:13">
      <c r="L16536">
        <v>11428</v>
      </c>
      <c r="M16536">
        <f t="shared" si="269"/>
        <v>428</v>
      </c>
    </row>
    <row r="16537" spans="12:13">
      <c r="L16537">
        <v>11448</v>
      </c>
      <c r="M16537">
        <f t="shared" si="269"/>
        <v>448</v>
      </c>
    </row>
    <row r="16538" spans="12:13">
      <c r="L16538">
        <v>11424</v>
      </c>
      <c r="M16538">
        <f t="shared" si="269"/>
        <v>424</v>
      </c>
    </row>
    <row r="16539" spans="12:13">
      <c r="L16539">
        <v>11424</v>
      </c>
      <c r="M16539">
        <f t="shared" si="269"/>
        <v>424</v>
      </c>
    </row>
    <row r="16540" spans="12:13">
      <c r="L16540">
        <v>11360</v>
      </c>
      <c r="M16540">
        <f t="shared" si="269"/>
        <v>360</v>
      </c>
    </row>
    <row r="16541" spans="12:13">
      <c r="L16541">
        <v>11424</v>
      </c>
      <c r="M16541">
        <f t="shared" si="269"/>
        <v>424</v>
      </c>
    </row>
    <row r="16542" spans="12:13">
      <c r="L16542">
        <v>11380</v>
      </c>
      <c r="M16542">
        <f t="shared" si="269"/>
        <v>380</v>
      </c>
    </row>
    <row r="16543" spans="12:13">
      <c r="L16543">
        <v>11424</v>
      </c>
      <c r="M16543">
        <f t="shared" si="269"/>
        <v>424</v>
      </c>
    </row>
    <row r="16544" spans="12:13">
      <c r="L16544">
        <v>11380</v>
      </c>
      <c r="M16544">
        <f t="shared" si="269"/>
        <v>380</v>
      </c>
    </row>
    <row r="16545" spans="12:13">
      <c r="L16545">
        <v>11432</v>
      </c>
      <c r="M16545">
        <f t="shared" si="269"/>
        <v>432</v>
      </c>
    </row>
    <row r="16546" spans="12:13">
      <c r="L16546">
        <v>11364</v>
      </c>
      <c r="M16546">
        <f t="shared" si="269"/>
        <v>364</v>
      </c>
    </row>
    <row r="16547" spans="12:13">
      <c r="L16547">
        <v>11440</v>
      </c>
      <c r="M16547">
        <f t="shared" si="269"/>
        <v>440</v>
      </c>
    </row>
    <row r="16548" spans="12:13">
      <c r="L16548">
        <v>11348</v>
      </c>
      <c r="M16548">
        <f t="shared" si="269"/>
        <v>348</v>
      </c>
    </row>
    <row r="16549" spans="12:13">
      <c r="L16549">
        <v>11452</v>
      </c>
      <c r="M16549">
        <f t="shared" si="269"/>
        <v>452</v>
      </c>
    </row>
    <row r="16550" spans="12:13">
      <c r="L16550">
        <v>11392</v>
      </c>
      <c r="M16550">
        <f t="shared" si="269"/>
        <v>392</v>
      </c>
    </row>
    <row r="16551" spans="12:13">
      <c r="L16551">
        <v>11440</v>
      </c>
      <c r="M16551">
        <f t="shared" si="269"/>
        <v>440</v>
      </c>
    </row>
    <row r="16552" spans="12:13">
      <c r="L16552">
        <v>11376</v>
      </c>
      <c r="M16552">
        <f t="shared" si="269"/>
        <v>376</v>
      </c>
    </row>
    <row r="16553" spans="12:13">
      <c r="L16553">
        <v>11444</v>
      </c>
      <c r="M16553">
        <f t="shared" si="269"/>
        <v>444</v>
      </c>
    </row>
    <row r="16554" spans="12:13">
      <c r="L16554">
        <v>11396</v>
      </c>
      <c r="M16554">
        <f t="shared" si="269"/>
        <v>396</v>
      </c>
    </row>
    <row r="16555" spans="12:13">
      <c r="L16555">
        <v>11436</v>
      </c>
      <c r="M16555">
        <f t="shared" si="269"/>
        <v>436</v>
      </c>
    </row>
    <row r="16556" spans="12:13">
      <c r="L16556">
        <v>11404</v>
      </c>
      <c r="M16556">
        <f t="shared" si="269"/>
        <v>404</v>
      </c>
    </row>
    <row r="16557" spans="12:13">
      <c r="L16557">
        <v>11448</v>
      </c>
      <c r="M16557">
        <f t="shared" si="269"/>
        <v>448</v>
      </c>
    </row>
    <row r="16558" spans="12:13">
      <c r="L16558">
        <v>11372</v>
      </c>
      <c r="M16558">
        <f t="shared" si="269"/>
        <v>372</v>
      </c>
    </row>
    <row r="16559" spans="12:13">
      <c r="L16559">
        <v>11464</v>
      </c>
      <c r="M16559">
        <f t="shared" si="269"/>
        <v>464</v>
      </c>
    </row>
    <row r="16560" spans="12:13">
      <c r="L16560">
        <v>11380</v>
      </c>
      <c r="M16560">
        <f t="shared" si="269"/>
        <v>380</v>
      </c>
    </row>
    <row r="16561" spans="12:13">
      <c r="L16561">
        <v>11460</v>
      </c>
      <c r="M16561">
        <f t="shared" si="269"/>
        <v>460</v>
      </c>
    </row>
    <row r="16562" spans="12:13">
      <c r="L16562">
        <v>11400</v>
      </c>
      <c r="M16562">
        <f t="shared" si="269"/>
        <v>400</v>
      </c>
    </row>
    <row r="16563" spans="12:13">
      <c r="L16563">
        <v>11432</v>
      </c>
      <c r="M16563">
        <f t="shared" si="269"/>
        <v>432</v>
      </c>
    </row>
    <row r="16564" spans="12:13">
      <c r="L16564">
        <v>11396</v>
      </c>
      <c r="M16564">
        <f t="shared" si="269"/>
        <v>396</v>
      </c>
    </row>
    <row r="16565" spans="12:13">
      <c r="L16565">
        <v>11440</v>
      </c>
      <c r="M16565">
        <f t="shared" si="269"/>
        <v>440</v>
      </c>
    </row>
    <row r="16566" spans="12:13">
      <c r="L16566">
        <v>11404</v>
      </c>
      <c r="M16566">
        <f t="shared" si="269"/>
        <v>404</v>
      </c>
    </row>
    <row r="16567" spans="12:13">
      <c r="L16567">
        <v>11444</v>
      </c>
      <c r="M16567">
        <f t="shared" si="269"/>
        <v>444</v>
      </c>
    </row>
    <row r="16568" spans="12:13">
      <c r="L16568">
        <v>11392</v>
      </c>
      <c r="M16568">
        <f t="shared" si="269"/>
        <v>392</v>
      </c>
    </row>
    <row r="16569" spans="12:13">
      <c r="L16569">
        <v>11424</v>
      </c>
      <c r="M16569">
        <f t="shared" si="269"/>
        <v>424</v>
      </c>
    </row>
    <row r="16570" spans="12:13">
      <c r="L16570">
        <v>11360</v>
      </c>
      <c r="M16570">
        <f t="shared" si="269"/>
        <v>360</v>
      </c>
    </row>
    <row r="16571" spans="12:13">
      <c r="L16571">
        <v>11408</v>
      </c>
      <c r="M16571">
        <f t="shared" ref="M16571:M16634" si="270">L16571-11000</f>
        <v>408</v>
      </c>
    </row>
    <row r="16572" spans="12:13">
      <c r="L16572">
        <v>11360</v>
      </c>
      <c r="M16572">
        <f t="shared" si="270"/>
        <v>360</v>
      </c>
    </row>
    <row r="16573" spans="12:13">
      <c r="L16573">
        <v>11420</v>
      </c>
      <c r="M16573">
        <f t="shared" si="270"/>
        <v>420</v>
      </c>
    </row>
    <row r="16574" spans="12:13">
      <c r="L16574">
        <v>11352</v>
      </c>
      <c r="M16574">
        <f t="shared" si="270"/>
        <v>352</v>
      </c>
    </row>
    <row r="16575" spans="12:13">
      <c r="L16575">
        <v>11420</v>
      </c>
      <c r="M16575">
        <f t="shared" si="270"/>
        <v>420</v>
      </c>
    </row>
    <row r="16576" spans="12:13">
      <c r="L16576">
        <v>11408</v>
      </c>
      <c r="M16576">
        <f t="shared" si="270"/>
        <v>408</v>
      </c>
    </row>
    <row r="16577" spans="12:13">
      <c r="L16577">
        <v>11424</v>
      </c>
      <c r="M16577">
        <f t="shared" si="270"/>
        <v>424</v>
      </c>
    </row>
    <row r="16578" spans="12:13">
      <c r="L16578">
        <v>11404</v>
      </c>
      <c r="M16578">
        <f t="shared" si="270"/>
        <v>404</v>
      </c>
    </row>
    <row r="16579" spans="12:13">
      <c r="L16579">
        <v>11392</v>
      </c>
      <c r="M16579">
        <f t="shared" si="270"/>
        <v>392</v>
      </c>
    </row>
    <row r="16580" spans="12:13">
      <c r="L16580">
        <v>11360</v>
      </c>
      <c r="M16580">
        <f t="shared" si="270"/>
        <v>360</v>
      </c>
    </row>
    <row r="16581" spans="12:13">
      <c r="L16581">
        <v>11424</v>
      </c>
      <c r="M16581">
        <f t="shared" si="270"/>
        <v>424</v>
      </c>
    </row>
    <row r="16582" spans="12:13">
      <c r="L16582">
        <v>11368</v>
      </c>
      <c r="M16582">
        <f t="shared" si="270"/>
        <v>368</v>
      </c>
    </row>
    <row r="16583" spans="12:13">
      <c r="L16583" t="s">
        <v>794</v>
      </c>
      <c r="M16583" t="e">
        <f t="shared" si="270"/>
        <v>#VALUE!</v>
      </c>
    </row>
    <row r="16584" spans="12:13">
      <c r="M16584">
        <f t="shared" si="270"/>
        <v>-11000</v>
      </c>
    </row>
    <row r="16585" spans="12:13">
      <c r="L16585">
        <v>11416</v>
      </c>
      <c r="M16585">
        <f t="shared" si="270"/>
        <v>416</v>
      </c>
    </row>
    <row r="16586" spans="12:13">
      <c r="L16586">
        <v>11376</v>
      </c>
      <c r="M16586">
        <f t="shared" si="270"/>
        <v>376</v>
      </c>
    </row>
    <row r="16587" spans="12:13">
      <c r="L16587">
        <v>11412</v>
      </c>
      <c r="M16587">
        <f t="shared" si="270"/>
        <v>412</v>
      </c>
    </row>
    <row r="16588" spans="12:13">
      <c r="L16588">
        <v>11384</v>
      </c>
      <c r="M16588">
        <f t="shared" si="270"/>
        <v>384</v>
      </c>
    </row>
    <row r="16589" spans="12:13">
      <c r="L16589">
        <v>11428</v>
      </c>
      <c r="M16589">
        <f t="shared" si="270"/>
        <v>428</v>
      </c>
    </row>
    <row r="16590" spans="12:13">
      <c r="L16590">
        <v>11360</v>
      </c>
      <c r="M16590">
        <f t="shared" si="270"/>
        <v>360</v>
      </c>
    </row>
    <row r="16591" spans="12:13">
      <c r="L16591">
        <v>11424</v>
      </c>
      <c r="M16591">
        <f t="shared" si="270"/>
        <v>424</v>
      </c>
    </row>
    <row r="16592" spans="12:13">
      <c r="L16592">
        <v>11396</v>
      </c>
      <c r="M16592">
        <f t="shared" si="270"/>
        <v>396</v>
      </c>
    </row>
    <row r="16593" spans="12:13">
      <c r="L16593">
        <v>11444</v>
      </c>
      <c r="M16593">
        <f t="shared" si="270"/>
        <v>444</v>
      </c>
    </row>
    <row r="16594" spans="12:13">
      <c r="L16594">
        <v>11364</v>
      </c>
      <c r="M16594">
        <f t="shared" si="270"/>
        <v>364</v>
      </c>
    </row>
    <row r="16595" spans="12:13">
      <c r="L16595">
        <v>11472</v>
      </c>
      <c r="M16595">
        <f t="shared" si="270"/>
        <v>472</v>
      </c>
    </row>
    <row r="16596" spans="12:13">
      <c r="L16596">
        <v>11400</v>
      </c>
      <c r="M16596">
        <f t="shared" si="270"/>
        <v>400</v>
      </c>
    </row>
    <row r="16597" spans="12:13">
      <c r="L16597">
        <v>11464</v>
      </c>
      <c r="M16597">
        <f t="shared" si="270"/>
        <v>464</v>
      </c>
    </row>
    <row r="16598" spans="12:13">
      <c r="L16598">
        <v>11392</v>
      </c>
      <c r="M16598">
        <f t="shared" si="270"/>
        <v>392</v>
      </c>
    </row>
    <row r="16599" spans="12:13">
      <c r="L16599">
        <v>11448</v>
      </c>
      <c r="M16599">
        <f t="shared" si="270"/>
        <v>448</v>
      </c>
    </row>
    <row r="16600" spans="12:13">
      <c r="L16600">
        <v>11364</v>
      </c>
      <c r="M16600">
        <f t="shared" si="270"/>
        <v>364</v>
      </c>
    </row>
    <row r="16601" spans="12:13">
      <c r="L16601">
        <v>11444</v>
      </c>
      <c r="M16601">
        <f t="shared" si="270"/>
        <v>444</v>
      </c>
    </row>
    <row r="16602" spans="12:13">
      <c r="L16602">
        <v>11396</v>
      </c>
      <c r="M16602">
        <f t="shared" si="270"/>
        <v>396</v>
      </c>
    </row>
    <row r="16603" spans="12:13">
      <c r="L16603">
        <v>11412</v>
      </c>
      <c r="M16603">
        <f t="shared" si="270"/>
        <v>412</v>
      </c>
    </row>
    <row r="16604" spans="12:13">
      <c r="L16604">
        <v>11380</v>
      </c>
      <c r="M16604">
        <f t="shared" si="270"/>
        <v>380</v>
      </c>
    </row>
    <row r="16605" spans="12:13">
      <c r="L16605">
        <v>11420</v>
      </c>
      <c r="M16605">
        <f t="shared" si="270"/>
        <v>420</v>
      </c>
    </row>
    <row r="16606" spans="12:13">
      <c r="L16606">
        <v>11400</v>
      </c>
      <c r="M16606">
        <f t="shared" si="270"/>
        <v>400</v>
      </c>
    </row>
    <row r="16607" spans="12:13">
      <c r="L16607">
        <v>11432</v>
      </c>
      <c r="M16607">
        <f t="shared" si="270"/>
        <v>432</v>
      </c>
    </row>
    <row r="16608" spans="12:13">
      <c r="L16608">
        <v>11384</v>
      </c>
      <c r="M16608">
        <f t="shared" si="270"/>
        <v>384</v>
      </c>
    </row>
    <row r="16609" spans="12:13">
      <c r="L16609">
        <v>11424</v>
      </c>
      <c r="M16609">
        <f t="shared" si="270"/>
        <v>424</v>
      </c>
    </row>
    <row r="16610" spans="12:13">
      <c r="L16610">
        <v>11388</v>
      </c>
      <c r="M16610">
        <f t="shared" si="270"/>
        <v>388</v>
      </c>
    </row>
    <row r="16611" spans="12:13">
      <c r="L16611">
        <v>11468</v>
      </c>
      <c r="M16611">
        <f t="shared" si="270"/>
        <v>468</v>
      </c>
    </row>
    <row r="16612" spans="12:13">
      <c r="L16612">
        <v>11364</v>
      </c>
      <c r="M16612">
        <f t="shared" si="270"/>
        <v>364</v>
      </c>
    </row>
    <row r="16613" spans="12:13">
      <c r="L16613">
        <v>11412</v>
      </c>
      <c r="M16613">
        <f t="shared" si="270"/>
        <v>412</v>
      </c>
    </row>
    <row r="16614" spans="12:13">
      <c r="L16614">
        <v>11388</v>
      </c>
      <c r="M16614">
        <f t="shared" si="270"/>
        <v>388</v>
      </c>
    </row>
    <row r="16615" spans="12:13">
      <c r="L16615">
        <v>11452</v>
      </c>
      <c r="M16615">
        <f t="shared" si="270"/>
        <v>452</v>
      </c>
    </row>
    <row r="16616" spans="12:13">
      <c r="L16616">
        <v>11400</v>
      </c>
      <c r="M16616">
        <f t="shared" si="270"/>
        <v>400</v>
      </c>
    </row>
    <row r="16617" spans="12:13">
      <c r="L16617">
        <v>11420</v>
      </c>
      <c r="M16617">
        <f t="shared" si="270"/>
        <v>420</v>
      </c>
    </row>
    <row r="16618" spans="12:13">
      <c r="L16618">
        <v>11376</v>
      </c>
      <c r="M16618">
        <f t="shared" si="270"/>
        <v>376</v>
      </c>
    </row>
    <row r="16619" spans="12:13">
      <c r="L16619">
        <v>11452</v>
      </c>
      <c r="M16619">
        <f t="shared" si="270"/>
        <v>452</v>
      </c>
    </row>
    <row r="16620" spans="12:13">
      <c r="L16620">
        <v>11400</v>
      </c>
      <c r="M16620">
        <f t="shared" si="270"/>
        <v>400</v>
      </c>
    </row>
    <row r="16621" spans="12:13">
      <c r="L16621">
        <v>11456</v>
      </c>
      <c r="M16621">
        <f t="shared" si="270"/>
        <v>456</v>
      </c>
    </row>
    <row r="16622" spans="12:13">
      <c r="L16622">
        <v>11352</v>
      </c>
      <c r="M16622">
        <f t="shared" si="270"/>
        <v>352</v>
      </c>
    </row>
    <row r="16623" spans="12:13">
      <c r="L16623">
        <v>11420</v>
      </c>
      <c r="M16623">
        <f t="shared" si="270"/>
        <v>420</v>
      </c>
    </row>
    <row r="16624" spans="12:13">
      <c r="L16624">
        <v>11392</v>
      </c>
      <c r="M16624">
        <f t="shared" si="270"/>
        <v>392</v>
      </c>
    </row>
    <row r="16625" spans="12:13">
      <c r="L16625">
        <v>11424</v>
      </c>
      <c r="M16625">
        <f t="shared" si="270"/>
        <v>424</v>
      </c>
    </row>
    <row r="16626" spans="12:13">
      <c r="L16626">
        <v>11376</v>
      </c>
      <c r="M16626">
        <f t="shared" si="270"/>
        <v>376</v>
      </c>
    </row>
    <row r="16627" spans="12:13">
      <c r="L16627">
        <v>11432</v>
      </c>
      <c r="M16627">
        <f t="shared" si="270"/>
        <v>432</v>
      </c>
    </row>
    <row r="16628" spans="12:13">
      <c r="L16628">
        <v>11392</v>
      </c>
      <c r="M16628">
        <f t="shared" si="270"/>
        <v>392</v>
      </c>
    </row>
    <row r="16629" spans="12:13">
      <c r="L16629">
        <v>11424</v>
      </c>
      <c r="M16629">
        <f t="shared" si="270"/>
        <v>424</v>
      </c>
    </row>
    <row r="16630" spans="12:13">
      <c r="L16630">
        <v>11388</v>
      </c>
      <c r="M16630">
        <f t="shared" si="270"/>
        <v>388</v>
      </c>
    </row>
    <row r="16631" spans="12:13">
      <c r="L16631">
        <v>11400</v>
      </c>
      <c r="M16631">
        <f t="shared" si="270"/>
        <v>400</v>
      </c>
    </row>
    <row r="16632" spans="12:13">
      <c r="L16632">
        <v>11348</v>
      </c>
      <c r="M16632">
        <f t="shared" si="270"/>
        <v>348</v>
      </c>
    </row>
    <row r="16633" spans="12:13">
      <c r="L16633">
        <v>11428</v>
      </c>
      <c r="M16633">
        <f t="shared" si="270"/>
        <v>428</v>
      </c>
    </row>
    <row r="16634" spans="12:13">
      <c r="L16634">
        <v>11372</v>
      </c>
      <c r="M16634">
        <f t="shared" si="270"/>
        <v>372</v>
      </c>
    </row>
    <row r="16635" spans="12:13">
      <c r="L16635">
        <v>11464</v>
      </c>
      <c r="M16635">
        <f t="shared" ref="M16635:M16698" si="271">L16635-11000</f>
        <v>464</v>
      </c>
    </row>
    <row r="16636" spans="12:13">
      <c r="L16636">
        <v>11376</v>
      </c>
      <c r="M16636">
        <f t="shared" si="271"/>
        <v>376</v>
      </c>
    </row>
    <row r="16637" spans="12:13">
      <c r="L16637">
        <v>11396</v>
      </c>
      <c r="M16637">
        <f t="shared" si="271"/>
        <v>396</v>
      </c>
    </row>
    <row r="16638" spans="12:13">
      <c r="L16638">
        <v>11376</v>
      </c>
      <c r="M16638">
        <f t="shared" si="271"/>
        <v>376</v>
      </c>
    </row>
    <row r="16639" spans="12:13">
      <c r="L16639">
        <v>11468</v>
      </c>
      <c r="M16639">
        <f t="shared" si="271"/>
        <v>468</v>
      </c>
    </row>
    <row r="16640" spans="12:13">
      <c r="L16640">
        <v>11364</v>
      </c>
      <c r="M16640">
        <f t="shared" si="271"/>
        <v>364</v>
      </c>
    </row>
    <row r="16641" spans="12:13">
      <c r="L16641">
        <v>11452</v>
      </c>
      <c r="M16641">
        <f t="shared" si="271"/>
        <v>452</v>
      </c>
    </row>
    <row r="16642" spans="12:13">
      <c r="L16642">
        <v>11364</v>
      </c>
      <c r="M16642">
        <f t="shared" si="271"/>
        <v>364</v>
      </c>
    </row>
    <row r="16643" spans="12:13">
      <c r="L16643">
        <v>11428</v>
      </c>
      <c r="M16643">
        <f t="shared" si="271"/>
        <v>428</v>
      </c>
    </row>
    <row r="16644" spans="12:13">
      <c r="L16644">
        <v>11416</v>
      </c>
      <c r="M16644">
        <f t="shared" si="271"/>
        <v>416</v>
      </c>
    </row>
    <row r="16645" spans="12:13">
      <c r="L16645">
        <v>11436</v>
      </c>
      <c r="M16645">
        <f t="shared" si="271"/>
        <v>436</v>
      </c>
    </row>
    <row r="16646" spans="12:13">
      <c r="L16646">
        <v>11392</v>
      </c>
      <c r="M16646">
        <f t="shared" si="271"/>
        <v>392</v>
      </c>
    </row>
    <row r="16647" spans="12:13">
      <c r="L16647">
        <v>11408</v>
      </c>
      <c r="M16647">
        <f t="shared" si="271"/>
        <v>408</v>
      </c>
    </row>
    <row r="16648" spans="12:13">
      <c r="L16648">
        <v>11376</v>
      </c>
      <c r="M16648">
        <f t="shared" si="271"/>
        <v>376</v>
      </c>
    </row>
    <row r="16649" spans="12:13">
      <c r="L16649">
        <v>11444</v>
      </c>
      <c r="M16649">
        <f t="shared" si="271"/>
        <v>444</v>
      </c>
    </row>
    <row r="16650" spans="12:13">
      <c r="L16650">
        <v>11376</v>
      </c>
      <c r="M16650">
        <f t="shared" si="271"/>
        <v>376</v>
      </c>
    </row>
    <row r="16651" spans="12:13">
      <c r="L16651">
        <v>11444</v>
      </c>
      <c r="M16651">
        <f t="shared" si="271"/>
        <v>444</v>
      </c>
    </row>
    <row r="16652" spans="12:13">
      <c r="L16652">
        <v>11392</v>
      </c>
      <c r="M16652">
        <f t="shared" si="271"/>
        <v>392</v>
      </c>
    </row>
    <row r="16653" spans="12:13">
      <c r="L16653">
        <v>11436</v>
      </c>
      <c r="M16653">
        <f t="shared" si="271"/>
        <v>436</v>
      </c>
    </row>
    <row r="16654" spans="12:13">
      <c r="L16654">
        <v>11372</v>
      </c>
      <c r="M16654">
        <f t="shared" si="271"/>
        <v>372</v>
      </c>
    </row>
    <row r="16655" spans="12:13">
      <c r="L16655">
        <v>11432</v>
      </c>
      <c r="M16655">
        <f t="shared" si="271"/>
        <v>432</v>
      </c>
    </row>
    <row r="16656" spans="12:13">
      <c r="L16656">
        <v>11376</v>
      </c>
      <c r="M16656">
        <f t="shared" si="271"/>
        <v>376</v>
      </c>
    </row>
    <row r="16657" spans="12:13">
      <c r="L16657">
        <v>11400</v>
      </c>
      <c r="M16657">
        <f t="shared" si="271"/>
        <v>400</v>
      </c>
    </row>
    <row r="16658" spans="12:13">
      <c r="L16658">
        <v>11352</v>
      </c>
      <c r="M16658">
        <f t="shared" si="271"/>
        <v>352</v>
      </c>
    </row>
    <row r="16659" spans="12:13">
      <c r="L16659">
        <v>11444</v>
      </c>
      <c r="M16659">
        <f t="shared" si="271"/>
        <v>444</v>
      </c>
    </row>
    <row r="16660" spans="12:13">
      <c r="L16660">
        <v>11380</v>
      </c>
      <c r="M16660">
        <f t="shared" si="271"/>
        <v>380</v>
      </c>
    </row>
    <row r="16661" spans="12:13">
      <c r="L16661">
        <v>11428</v>
      </c>
      <c r="M16661">
        <f t="shared" si="271"/>
        <v>428</v>
      </c>
    </row>
    <row r="16662" spans="12:13">
      <c r="L16662">
        <v>11400</v>
      </c>
      <c r="M16662">
        <f t="shared" si="271"/>
        <v>400</v>
      </c>
    </row>
    <row r="16663" spans="12:13">
      <c r="L16663">
        <v>11460</v>
      </c>
      <c r="M16663">
        <f t="shared" si="271"/>
        <v>460</v>
      </c>
    </row>
    <row r="16664" spans="12:13">
      <c r="L16664">
        <v>11416</v>
      </c>
      <c r="M16664">
        <f t="shared" si="271"/>
        <v>416</v>
      </c>
    </row>
    <row r="16665" spans="12:13">
      <c r="L16665">
        <v>11440</v>
      </c>
      <c r="M16665">
        <f t="shared" si="271"/>
        <v>440</v>
      </c>
    </row>
    <row r="16666" spans="12:13">
      <c r="L16666">
        <v>11380</v>
      </c>
      <c r="M16666">
        <f t="shared" si="271"/>
        <v>380</v>
      </c>
    </row>
    <row r="16667" spans="12:13">
      <c r="L16667">
        <v>11428</v>
      </c>
      <c r="M16667">
        <f t="shared" si="271"/>
        <v>428</v>
      </c>
    </row>
    <row r="16668" spans="12:13">
      <c r="L16668">
        <v>11372</v>
      </c>
      <c r="M16668">
        <f t="shared" si="271"/>
        <v>372</v>
      </c>
    </row>
    <row r="16669" spans="12:13">
      <c r="L16669">
        <v>11412</v>
      </c>
      <c r="M16669">
        <f t="shared" si="271"/>
        <v>412</v>
      </c>
    </row>
    <row r="16670" spans="12:13">
      <c r="L16670">
        <v>11380</v>
      </c>
      <c r="M16670">
        <f t="shared" si="271"/>
        <v>380</v>
      </c>
    </row>
    <row r="16671" spans="12:13">
      <c r="L16671">
        <v>11428</v>
      </c>
      <c r="M16671">
        <f t="shared" si="271"/>
        <v>428</v>
      </c>
    </row>
    <row r="16672" spans="12:13">
      <c r="L16672">
        <v>11420</v>
      </c>
      <c r="M16672">
        <f t="shared" si="271"/>
        <v>420</v>
      </c>
    </row>
    <row r="16673" spans="12:13">
      <c r="L16673">
        <v>11436</v>
      </c>
      <c r="M16673">
        <f t="shared" si="271"/>
        <v>436</v>
      </c>
    </row>
    <row r="16674" spans="12:13">
      <c r="L16674">
        <v>11400</v>
      </c>
      <c r="M16674">
        <f t="shared" si="271"/>
        <v>400</v>
      </c>
    </row>
    <row r="16675" spans="12:13">
      <c r="L16675">
        <v>11480</v>
      </c>
      <c r="M16675">
        <f t="shared" si="271"/>
        <v>480</v>
      </c>
    </row>
    <row r="16676" spans="12:13">
      <c r="L16676">
        <v>11464</v>
      </c>
      <c r="M16676">
        <f t="shared" si="271"/>
        <v>464</v>
      </c>
    </row>
    <row r="16677" spans="12:13">
      <c r="L16677">
        <v>11680</v>
      </c>
      <c r="M16677">
        <f t="shared" si="271"/>
        <v>680</v>
      </c>
    </row>
    <row r="16678" spans="12:13">
      <c r="L16678">
        <v>11864</v>
      </c>
      <c r="M16678">
        <f t="shared" si="271"/>
        <v>864</v>
      </c>
    </row>
    <row r="16679" spans="12:13">
      <c r="L16679">
        <v>12200</v>
      </c>
      <c r="M16679">
        <f t="shared" si="271"/>
        <v>1200</v>
      </c>
    </row>
    <row r="16680" spans="12:13">
      <c r="L16680">
        <v>12424</v>
      </c>
      <c r="M16680">
        <f t="shared" si="271"/>
        <v>1424</v>
      </c>
    </row>
    <row r="16681" spans="12:13">
      <c r="L16681">
        <v>12636</v>
      </c>
      <c r="M16681">
        <f t="shared" si="271"/>
        <v>1636</v>
      </c>
    </row>
    <row r="16682" spans="12:13">
      <c r="L16682">
        <v>12704</v>
      </c>
      <c r="M16682">
        <f t="shared" si="271"/>
        <v>1704</v>
      </c>
    </row>
    <row r="16683" spans="12:13">
      <c r="L16683">
        <v>12940</v>
      </c>
      <c r="M16683">
        <f t="shared" si="271"/>
        <v>1940</v>
      </c>
    </row>
    <row r="16684" spans="12:13">
      <c r="L16684">
        <v>13052</v>
      </c>
      <c r="M16684">
        <f t="shared" si="271"/>
        <v>2052</v>
      </c>
    </row>
    <row r="16685" spans="12:13">
      <c r="L16685">
        <v>13256</v>
      </c>
      <c r="M16685">
        <f t="shared" si="271"/>
        <v>2256</v>
      </c>
    </row>
    <row r="16686" spans="12:13">
      <c r="L16686">
        <v>13220</v>
      </c>
      <c r="M16686">
        <f t="shared" si="271"/>
        <v>2220</v>
      </c>
    </row>
    <row r="16687" spans="12:13">
      <c r="L16687">
        <v>13368</v>
      </c>
      <c r="M16687">
        <f t="shared" si="271"/>
        <v>2368</v>
      </c>
    </row>
    <row r="16688" spans="12:13">
      <c r="L16688">
        <v>13416</v>
      </c>
      <c r="M16688">
        <f t="shared" si="271"/>
        <v>2416</v>
      </c>
    </row>
    <row r="16689" spans="12:13">
      <c r="L16689">
        <v>13508</v>
      </c>
      <c r="M16689">
        <f t="shared" si="271"/>
        <v>2508</v>
      </c>
    </row>
    <row r="16690" spans="12:13">
      <c r="L16690">
        <v>13480</v>
      </c>
      <c r="M16690">
        <f t="shared" si="271"/>
        <v>2480</v>
      </c>
    </row>
    <row r="16691" spans="12:13">
      <c r="L16691">
        <v>13488</v>
      </c>
      <c r="M16691">
        <f t="shared" si="271"/>
        <v>2488</v>
      </c>
    </row>
    <row r="16692" spans="12:13">
      <c r="L16692">
        <v>13580</v>
      </c>
      <c r="M16692">
        <f t="shared" si="271"/>
        <v>2580</v>
      </c>
    </row>
    <row r="16693" spans="12:13">
      <c r="L16693">
        <v>13604</v>
      </c>
      <c r="M16693">
        <f t="shared" si="271"/>
        <v>2604</v>
      </c>
    </row>
    <row r="16694" spans="12:13">
      <c r="L16694">
        <v>13580</v>
      </c>
      <c r="M16694">
        <f t="shared" si="271"/>
        <v>2580</v>
      </c>
    </row>
    <row r="16695" spans="12:13">
      <c r="L16695">
        <v>13752</v>
      </c>
      <c r="M16695">
        <f t="shared" si="271"/>
        <v>2752</v>
      </c>
    </row>
    <row r="16696" spans="12:13">
      <c r="L16696">
        <v>13752</v>
      </c>
      <c r="M16696">
        <f t="shared" si="271"/>
        <v>2752</v>
      </c>
    </row>
    <row r="16697" spans="12:13">
      <c r="L16697">
        <v>13876</v>
      </c>
      <c r="M16697">
        <f t="shared" si="271"/>
        <v>2876</v>
      </c>
    </row>
    <row r="16698" spans="12:13">
      <c r="L16698">
        <v>13840</v>
      </c>
      <c r="M16698">
        <f t="shared" si="271"/>
        <v>2840</v>
      </c>
    </row>
    <row r="16699" spans="12:13">
      <c r="L16699">
        <v>13776</v>
      </c>
      <c r="M16699">
        <f t="shared" ref="M16699:M16762" si="272">L16699-11000</f>
        <v>2776</v>
      </c>
    </row>
    <row r="16700" spans="12:13">
      <c r="L16700">
        <v>13840</v>
      </c>
      <c r="M16700">
        <f t="shared" si="272"/>
        <v>2840</v>
      </c>
    </row>
    <row r="16701" spans="12:13">
      <c r="L16701">
        <v>13928</v>
      </c>
      <c r="M16701">
        <f t="shared" si="272"/>
        <v>2928</v>
      </c>
    </row>
    <row r="16702" spans="12:13">
      <c r="L16702">
        <v>13884</v>
      </c>
      <c r="M16702">
        <f t="shared" si="272"/>
        <v>2884</v>
      </c>
    </row>
    <row r="16703" spans="12:13">
      <c r="L16703">
        <v>13928</v>
      </c>
      <c r="M16703">
        <f t="shared" si="272"/>
        <v>2928</v>
      </c>
    </row>
    <row r="16704" spans="12:13">
      <c r="L16704">
        <v>13824</v>
      </c>
      <c r="M16704">
        <f t="shared" si="272"/>
        <v>2824</v>
      </c>
    </row>
    <row r="16705" spans="12:13">
      <c r="L16705">
        <v>13900</v>
      </c>
      <c r="M16705">
        <f t="shared" si="272"/>
        <v>2900</v>
      </c>
    </row>
    <row r="16706" spans="12:13">
      <c r="L16706">
        <v>13908</v>
      </c>
      <c r="M16706">
        <f t="shared" si="272"/>
        <v>2908</v>
      </c>
    </row>
    <row r="16707" spans="12:13">
      <c r="L16707">
        <v>13884</v>
      </c>
      <c r="M16707">
        <f t="shared" si="272"/>
        <v>2884</v>
      </c>
    </row>
    <row r="16708" spans="12:13">
      <c r="L16708">
        <v>13888</v>
      </c>
      <c r="M16708">
        <f t="shared" si="272"/>
        <v>2888</v>
      </c>
    </row>
    <row r="16709" spans="12:13">
      <c r="L16709">
        <v>13900</v>
      </c>
      <c r="M16709">
        <f t="shared" si="272"/>
        <v>2900</v>
      </c>
    </row>
    <row r="16710" spans="12:13">
      <c r="L16710">
        <v>13868</v>
      </c>
      <c r="M16710">
        <f t="shared" si="272"/>
        <v>2868</v>
      </c>
    </row>
    <row r="16711" spans="12:13">
      <c r="L16711">
        <v>14004</v>
      </c>
      <c r="M16711">
        <f t="shared" si="272"/>
        <v>3004</v>
      </c>
    </row>
    <row r="16712" spans="12:13">
      <c r="L16712">
        <v>13948</v>
      </c>
      <c r="M16712">
        <f t="shared" si="272"/>
        <v>2948</v>
      </c>
    </row>
    <row r="16713" spans="12:13">
      <c r="L16713">
        <v>13856</v>
      </c>
      <c r="M16713">
        <f t="shared" si="272"/>
        <v>2856</v>
      </c>
    </row>
    <row r="16714" spans="12:13">
      <c r="L16714">
        <v>13900</v>
      </c>
      <c r="M16714">
        <f t="shared" si="272"/>
        <v>2900</v>
      </c>
    </row>
    <row r="16715" spans="12:13">
      <c r="L16715">
        <v>14056</v>
      </c>
      <c r="M16715">
        <f t="shared" si="272"/>
        <v>3056</v>
      </c>
    </row>
    <row r="16716" spans="12:13">
      <c r="L16716">
        <v>14052</v>
      </c>
      <c r="M16716">
        <f t="shared" si="272"/>
        <v>3052</v>
      </c>
    </row>
    <row r="16717" spans="12:13">
      <c r="L16717">
        <v>13940</v>
      </c>
      <c r="M16717">
        <f t="shared" si="272"/>
        <v>2940</v>
      </c>
    </row>
    <row r="16718" spans="12:13">
      <c r="L16718">
        <v>13924</v>
      </c>
      <c r="M16718">
        <f t="shared" si="272"/>
        <v>2924</v>
      </c>
    </row>
    <row r="16719" spans="12:13">
      <c r="L16719">
        <v>14144</v>
      </c>
      <c r="M16719">
        <f t="shared" si="272"/>
        <v>3144</v>
      </c>
    </row>
    <row r="16720" spans="12:13">
      <c r="L16720">
        <v>13868</v>
      </c>
      <c r="M16720">
        <f t="shared" si="272"/>
        <v>2868</v>
      </c>
    </row>
    <row r="16721" spans="12:13">
      <c r="L16721">
        <v>14032</v>
      </c>
      <c r="M16721">
        <f t="shared" si="272"/>
        <v>3032</v>
      </c>
    </row>
    <row r="16722" spans="12:13">
      <c r="L16722">
        <v>14088</v>
      </c>
      <c r="M16722">
        <f t="shared" si="272"/>
        <v>3088</v>
      </c>
    </row>
    <row r="16723" spans="12:13">
      <c r="L16723">
        <v>14072</v>
      </c>
      <c r="M16723">
        <f t="shared" si="272"/>
        <v>3072</v>
      </c>
    </row>
    <row r="16724" spans="12:13">
      <c r="L16724">
        <v>14132</v>
      </c>
      <c r="M16724">
        <f t="shared" si="272"/>
        <v>3132</v>
      </c>
    </row>
    <row r="16725" spans="12:13">
      <c r="L16725">
        <v>14176</v>
      </c>
      <c r="M16725">
        <f t="shared" si="272"/>
        <v>3176</v>
      </c>
    </row>
    <row r="16726" spans="12:13">
      <c r="L16726">
        <v>14196</v>
      </c>
      <c r="M16726">
        <f t="shared" si="272"/>
        <v>3196</v>
      </c>
    </row>
    <row r="16727" spans="12:13">
      <c r="L16727">
        <v>14100</v>
      </c>
      <c r="M16727">
        <f t="shared" si="272"/>
        <v>3100</v>
      </c>
    </row>
    <row r="16728" spans="12:13">
      <c r="L16728">
        <v>14144</v>
      </c>
      <c r="M16728">
        <f t="shared" si="272"/>
        <v>3144</v>
      </c>
    </row>
    <row r="16729" spans="12:13">
      <c r="L16729">
        <v>14028</v>
      </c>
      <c r="M16729">
        <f t="shared" si="272"/>
        <v>3028</v>
      </c>
    </row>
    <row r="16730" spans="12:13">
      <c r="L16730">
        <v>14084</v>
      </c>
      <c r="M16730">
        <f t="shared" si="272"/>
        <v>3084</v>
      </c>
    </row>
    <row r="16731" spans="12:13">
      <c r="L16731">
        <v>14148</v>
      </c>
      <c r="M16731">
        <f t="shared" si="272"/>
        <v>3148</v>
      </c>
    </row>
    <row r="16732" spans="12:13">
      <c r="L16732">
        <v>14148</v>
      </c>
      <c r="M16732">
        <f t="shared" si="272"/>
        <v>3148</v>
      </c>
    </row>
    <row r="16733" spans="12:13">
      <c r="L16733">
        <v>14032</v>
      </c>
      <c r="M16733">
        <f t="shared" si="272"/>
        <v>3032</v>
      </c>
    </row>
    <row r="16734" spans="12:13">
      <c r="L16734">
        <v>14144</v>
      </c>
      <c r="M16734">
        <f t="shared" si="272"/>
        <v>3144</v>
      </c>
    </row>
    <row r="16735" spans="12:13">
      <c r="L16735">
        <v>14156</v>
      </c>
      <c r="M16735">
        <f t="shared" si="272"/>
        <v>3156</v>
      </c>
    </row>
    <row r="16736" spans="12:13">
      <c r="L16736">
        <v>14116</v>
      </c>
      <c r="M16736">
        <f t="shared" si="272"/>
        <v>3116</v>
      </c>
    </row>
    <row r="16737" spans="12:13">
      <c r="L16737">
        <v>14132</v>
      </c>
      <c r="M16737">
        <f t="shared" si="272"/>
        <v>3132</v>
      </c>
    </row>
    <row r="16738" spans="12:13">
      <c r="L16738">
        <v>14148</v>
      </c>
      <c r="M16738">
        <f t="shared" si="272"/>
        <v>3148</v>
      </c>
    </row>
    <row r="16739" spans="12:13">
      <c r="L16739">
        <v>14132</v>
      </c>
      <c r="M16739">
        <f t="shared" si="272"/>
        <v>3132</v>
      </c>
    </row>
    <row r="16740" spans="12:13">
      <c r="L16740">
        <v>14136</v>
      </c>
      <c r="M16740">
        <f t="shared" si="272"/>
        <v>3136</v>
      </c>
    </row>
    <row r="16741" spans="12:13">
      <c r="L16741">
        <v>14300</v>
      </c>
      <c r="M16741">
        <f t="shared" si="272"/>
        <v>3300</v>
      </c>
    </row>
    <row r="16742" spans="12:13">
      <c r="L16742">
        <v>14224</v>
      </c>
      <c r="M16742">
        <f t="shared" si="272"/>
        <v>3224</v>
      </c>
    </row>
    <row r="16743" spans="12:13">
      <c r="L16743">
        <v>14248</v>
      </c>
      <c r="M16743">
        <f t="shared" si="272"/>
        <v>3248</v>
      </c>
    </row>
    <row r="16744" spans="12:13">
      <c r="L16744">
        <v>14260</v>
      </c>
      <c r="M16744">
        <f t="shared" si="272"/>
        <v>3260</v>
      </c>
    </row>
    <row r="16745" spans="12:13">
      <c r="L16745">
        <v>14248</v>
      </c>
      <c r="M16745">
        <f t="shared" si="272"/>
        <v>3248</v>
      </c>
    </row>
    <row r="16746" spans="12:13">
      <c r="L16746">
        <v>14148</v>
      </c>
      <c r="M16746">
        <f t="shared" si="272"/>
        <v>3148</v>
      </c>
    </row>
    <row r="16747" spans="12:13">
      <c r="L16747">
        <v>14248</v>
      </c>
      <c r="M16747">
        <f t="shared" si="272"/>
        <v>3248</v>
      </c>
    </row>
    <row r="16748" spans="12:13">
      <c r="L16748">
        <v>14220</v>
      </c>
      <c r="M16748">
        <f t="shared" si="272"/>
        <v>3220</v>
      </c>
    </row>
    <row r="16749" spans="12:13">
      <c r="L16749">
        <v>14344</v>
      </c>
      <c r="M16749">
        <f t="shared" si="272"/>
        <v>3344</v>
      </c>
    </row>
    <row r="16750" spans="12:13">
      <c r="L16750">
        <v>14248</v>
      </c>
      <c r="M16750">
        <f t="shared" si="272"/>
        <v>3248</v>
      </c>
    </row>
    <row r="16751" spans="12:13">
      <c r="L16751">
        <v>14372</v>
      </c>
      <c r="M16751">
        <f t="shared" si="272"/>
        <v>3372</v>
      </c>
    </row>
    <row r="16752" spans="12:13">
      <c r="L16752">
        <v>14256</v>
      </c>
      <c r="M16752">
        <f t="shared" si="272"/>
        <v>3256</v>
      </c>
    </row>
    <row r="16753" spans="12:13">
      <c r="L16753">
        <v>14332</v>
      </c>
      <c r="M16753">
        <f t="shared" si="272"/>
        <v>3332</v>
      </c>
    </row>
    <row r="16754" spans="12:13">
      <c r="L16754">
        <v>14204</v>
      </c>
      <c r="M16754">
        <f t="shared" si="272"/>
        <v>3204</v>
      </c>
    </row>
    <row r="16755" spans="12:13">
      <c r="L16755">
        <v>14424</v>
      </c>
      <c r="M16755">
        <f t="shared" si="272"/>
        <v>3424</v>
      </c>
    </row>
    <row r="16756" spans="12:13">
      <c r="L16756">
        <v>14276</v>
      </c>
      <c r="M16756">
        <f t="shared" si="272"/>
        <v>3276</v>
      </c>
    </row>
    <row r="16757" spans="12:13">
      <c r="L16757">
        <v>14420</v>
      </c>
      <c r="M16757">
        <f t="shared" si="272"/>
        <v>3420</v>
      </c>
    </row>
    <row r="16758" spans="12:13">
      <c r="L16758">
        <v>14424</v>
      </c>
      <c r="M16758">
        <f t="shared" si="272"/>
        <v>3424</v>
      </c>
    </row>
    <row r="16759" spans="12:13">
      <c r="L16759">
        <v>14316</v>
      </c>
      <c r="M16759">
        <f t="shared" si="272"/>
        <v>3316</v>
      </c>
    </row>
    <row r="16760" spans="12:13">
      <c r="L16760">
        <v>14396</v>
      </c>
      <c r="M16760">
        <f t="shared" si="272"/>
        <v>3396</v>
      </c>
    </row>
    <row r="16761" spans="12:13">
      <c r="L16761">
        <v>14348</v>
      </c>
      <c r="M16761">
        <f t="shared" si="272"/>
        <v>3348</v>
      </c>
    </row>
    <row r="16762" spans="12:13">
      <c r="L16762">
        <v>14204</v>
      </c>
      <c r="M16762">
        <f t="shared" si="272"/>
        <v>3204</v>
      </c>
    </row>
    <row r="16763" spans="12:13">
      <c r="L16763">
        <v>14216</v>
      </c>
      <c r="M16763">
        <f t="shared" ref="M16763:M16826" si="273">L16763-11000</f>
        <v>3216</v>
      </c>
    </row>
    <row r="16764" spans="12:13">
      <c r="L16764">
        <v>14200</v>
      </c>
      <c r="M16764">
        <f t="shared" si="273"/>
        <v>3200</v>
      </c>
    </row>
    <row r="16765" spans="12:13">
      <c r="L16765">
        <v>14088</v>
      </c>
      <c r="M16765">
        <f t="shared" si="273"/>
        <v>3088</v>
      </c>
    </row>
    <row r="16766" spans="12:13">
      <c r="L16766">
        <v>14236</v>
      </c>
      <c r="M16766">
        <f t="shared" si="273"/>
        <v>3236</v>
      </c>
    </row>
    <row r="16767" spans="12:13">
      <c r="L16767">
        <v>14376</v>
      </c>
      <c r="M16767">
        <f t="shared" si="273"/>
        <v>3376</v>
      </c>
    </row>
    <row r="16768" spans="12:13">
      <c r="L16768">
        <v>14228</v>
      </c>
      <c r="M16768">
        <f t="shared" si="273"/>
        <v>3228</v>
      </c>
    </row>
    <row r="16769" spans="12:13">
      <c r="L16769">
        <v>14264</v>
      </c>
      <c r="M16769">
        <f t="shared" si="273"/>
        <v>3264</v>
      </c>
    </row>
    <row r="16770" spans="12:13">
      <c r="L16770">
        <v>14228</v>
      </c>
      <c r="M16770">
        <f t="shared" si="273"/>
        <v>3228</v>
      </c>
    </row>
    <row r="16771" spans="12:13">
      <c r="L16771">
        <v>14384</v>
      </c>
      <c r="M16771">
        <f t="shared" si="273"/>
        <v>3384</v>
      </c>
    </row>
    <row r="16772" spans="12:13">
      <c r="L16772">
        <v>14284</v>
      </c>
      <c r="M16772">
        <f t="shared" si="273"/>
        <v>3284</v>
      </c>
    </row>
    <row r="16773" spans="12:13">
      <c r="L16773">
        <v>14272</v>
      </c>
      <c r="M16773">
        <f t="shared" si="273"/>
        <v>3272</v>
      </c>
    </row>
    <row r="16774" spans="12:13">
      <c r="L16774">
        <v>14256</v>
      </c>
      <c r="M16774">
        <f t="shared" si="273"/>
        <v>3256</v>
      </c>
    </row>
    <row r="16775" spans="12:13">
      <c r="L16775">
        <v>14280</v>
      </c>
      <c r="M16775">
        <f t="shared" si="273"/>
        <v>3280</v>
      </c>
    </row>
    <row r="16776" spans="12:13">
      <c r="L16776">
        <v>14340</v>
      </c>
      <c r="M16776">
        <f t="shared" si="273"/>
        <v>3340</v>
      </c>
    </row>
    <row r="16777" spans="12:13">
      <c r="L16777">
        <v>14180</v>
      </c>
      <c r="M16777">
        <f t="shared" si="273"/>
        <v>3180</v>
      </c>
    </row>
    <row r="16778" spans="12:13">
      <c r="L16778">
        <v>14364</v>
      </c>
      <c r="M16778">
        <f t="shared" si="273"/>
        <v>3364</v>
      </c>
    </row>
    <row r="16779" spans="12:13">
      <c r="L16779">
        <v>14328</v>
      </c>
      <c r="M16779">
        <f t="shared" si="273"/>
        <v>3328</v>
      </c>
    </row>
    <row r="16780" spans="12:13">
      <c r="L16780">
        <v>14244</v>
      </c>
      <c r="M16780">
        <f t="shared" si="273"/>
        <v>3244</v>
      </c>
    </row>
    <row r="16781" spans="12:13">
      <c r="L16781">
        <v>14240</v>
      </c>
      <c r="M16781">
        <f t="shared" si="273"/>
        <v>3240</v>
      </c>
    </row>
    <row r="16782" spans="12:13">
      <c r="L16782">
        <v>14200</v>
      </c>
      <c r="M16782">
        <f t="shared" si="273"/>
        <v>3200</v>
      </c>
    </row>
    <row r="16783" spans="12:13">
      <c r="L16783">
        <v>14228</v>
      </c>
      <c r="M16783">
        <f t="shared" si="273"/>
        <v>3228</v>
      </c>
    </row>
    <row r="16784" spans="12:13">
      <c r="L16784">
        <v>14088</v>
      </c>
      <c r="M16784">
        <f t="shared" si="273"/>
        <v>3088</v>
      </c>
    </row>
    <row r="16785" spans="12:13">
      <c r="L16785">
        <v>14400</v>
      </c>
      <c r="M16785">
        <f t="shared" si="273"/>
        <v>3400</v>
      </c>
    </row>
    <row r="16786" spans="12:13">
      <c r="L16786">
        <v>14180</v>
      </c>
      <c r="M16786">
        <f t="shared" si="273"/>
        <v>3180</v>
      </c>
    </row>
    <row r="16787" spans="12:13">
      <c r="L16787">
        <v>14296</v>
      </c>
      <c r="M16787">
        <f t="shared" si="273"/>
        <v>3296</v>
      </c>
    </row>
    <row r="16788" spans="12:13">
      <c r="L16788">
        <v>14356</v>
      </c>
      <c r="M16788">
        <f t="shared" si="273"/>
        <v>3356</v>
      </c>
    </row>
    <row r="16789" spans="12:13">
      <c r="L16789">
        <v>14356</v>
      </c>
      <c r="M16789">
        <f t="shared" si="273"/>
        <v>3356</v>
      </c>
    </row>
    <row r="16790" spans="12:13">
      <c r="L16790">
        <v>14256</v>
      </c>
      <c r="M16790">
        <f t="shared" si="273"/>
        <v>3256</v>
      </c>
    </row>
    <row r="16791" spans="12:13">
      <c r="L16791">
        <v>14348</v>
      </c>
      <c r="M16791">
        <f t="shared" si="273"/>
        <v>3348</v>
      </c>
    </row>
    <row r="16792" spans="12:13">
      <c r="L16792">
        <v>14192</v>
      </c>
      <c r="M16792">
        <f t="shared" si="273"/>
        <v>3192</v>
      </c>
    </row>
    <row r="16793" spans="12:13">
      <c r="L16793">
        <v>14164</v>
      </c>
      <c r="M16793">
        <f t="shared" si="273"/>
        <v>3164</v>
      </c>
    </row>
    <row r="16794" spans="12:13">
      <c r="L16794">
        <v>14228</v>
      </c>
      <c r="M16794">
        <f t="shared" si="273"/>
        <v>3228</v>
      </c>
    </row>
    <row r="16795" spans="12:13">
      <c r="L16795">
        <v>14244</v>
      </c>
      <c r="M16795">
        <f t="shared" si="273"/>
        <v>3244</v>
      </c>
    </row>
    <row r="16796" spans="12:13">
      <c r="L16796">
        <v>14300</v>
      </c>
      <c r="M16796">
        <f t="shared" si="273"/>
        <v>3300</v>
      </c>
    </row>
    <row r="16797" spans="12:13">
      <c r="L16797">
        <v>14220</v>
      </c>
      <c r="M16797">
        <f t="shared" si="273"/>
        <v>3220</v>
      </c>
    </row>
    <row r="16798" spans="12:13">
      <c r="L16798">
        <v>14168</v>
      </c>
      <c r="M16798">
        <f t="shared" si="273"/>
        <v>3168</v>
      </c>
    </row>
    <row r="16799" spans="12:13">
      <c r="L16799">
        <v>14288</v>
      </c>
      <c r="M16799">
        <f t="shared" si="273"/>
        <v>3288</v>
      </c>
    </row>
    <row r="16800" spans="12:13">
      <c r="L16800">
        <v>14252</v>
      </c>
      <c r="M16800">
        <f t="shared" si="273"/>
        <v>3252</v>
      </c>
    </row>
    <row r="16801" spans="12:13">
      <c r="L16801">
        <v>14192</v>
      </c>
      <c r="M16801">
        <f t="shared" si="273"/>
        <v>3192</v>
      </c>
    </row>
    <row r="16802" spans="12:13">
      <c r="L16802">
        <v>14192</v>
      </c>
      <c r="M16802">
        <f t="shared" si="273"/>
        <v>3192</v>
      </c>
    </row>
    <row r="16803" spans="12:13">
      <c r="L16803">
        <v>14300</v>
      </c>
      <c r="M16803">
        <f t="shared" si="273"/>
        <v>3300</v>
      </c>
    </row>
    <row r="16804" spans="12:13">
      <c r="L16804">
        <v>14280</v>
      </c>
      <c r="M16804">
        <f t="shared" si="273"/>
        <v>3280</v>
      </c>
    </row>
    <row r="16805" spans="12:13">
      <c r="L16805">
        <v>14192</v>
      </c>
      <c r="M16805">
        <f t="shared" si="273"/>
        <v>3192</v>
      </c>
    </row>
    <row r="16806" spans="12:13">
      <c r="L16806">
        <v>14172</v>
      </c>
      <c r="M16806">
        <f t="shared" si="273"/>
        <v>3172</v>
      </c>
    </row>
    <row r="16807" spans="12:13">
      <c r="L16807">
        <v>14296</v>
      </c>
      <c r="M16807">
        <f t="shared" si="273"/>
        <v>3296</v>
      </c>
    </row>
    <row r="16808" spans="12:13">
      <c r="L16808">
        <v>14192</v>
      </c>
      <c r="M16808">
        <f t="shared" si="273"/>
        <v>3192</v>
      </c>
    </row>
    <row r="16809" spans="12:13">
      <c r="L16809">
        <v>14372</v>
      </c>
      <c r="M16809">
        <f t="shared" si="273"/>
        <v>3372</v>
      </c>
    </row>
    <row r="16810" spans="12:13">
      <c r="L16810">
        <v>14264</v>
      </c>
      <c r="M16810">
        <f t="shared" si="273"/>
        <v>3264</v>
      </c>
    </row>
    <row r="16811" spans="12:13">
      <c r="L16811">
        <v>14244</v>
      </c>
      <c r="M16811">
        <f t="shared" si="273"/>
        <v>3244</v>
      </c>
    </row>
    <row r="16812" spans="12:13">
      <c r="L16812">
        <v>14308</v>
      </c>
      <c r="M16812">
        <f t="shared" si="273"/>
        <v>3308</v>
      </c>
    </row>
    <row r="16813" spans="12:13">
      <c r="L16813">
        <v>14184</v>
      </c>
      <c r="M16813">
        <f t="shared" si="273"/>
        <v>3184</v>
      </c>
    </row>
    <row r="16814" spans="12:13">
      <c r="L16814">
        <v>14260</v>
      </c>
      <c r="M16814">
        <f t="shared" si="273"/>
        <v>3260</v>
      </c>
    </row>
    <row r="16815" spans="12:13">
      <c r="L16815">
        <v>14348</v>
      </c>
      <c r="M16815">
        <f t="shared" si="273"/>
        <v>3348</v>
      </c>
    </row>
    <row r="16816" spans="12:13">
      <c r="L16816">
        <v>14184</v>
      </c>
      <c r="M16816">
        <f t="shared" si="273"/>
        <v>3184</v>
      </c>
    </row>
    <row r="16817" spans="12:13">
      <c r="L16817">
        <v>14300</v>
      </c>
      <c r="M16817">
        <f t="shared" si="273"/>
        <v>3300</v>
      </c>
    </row>
    <row r="16818" spans="12:13">
      <c r="L16818">
        <v>13992</v>
      </c>
      <c r="M16818">
        <f t="shared" si="273"/>
        <v>2992</v>
      </c>
    </row>
    <row r="16819" spans="12:13">
      <c r="L16819">
        <v>14212</v>
      </c>
      <c r="M16819">
        <f t="shared" si="273"/>
        <v>3212</v>
      </c>
    </row>
    <row r="16820" spans="12:13">
      <c r="L16820">
        <v>14072</v>
      </c>
      <c r="M16820">
        <f t="shared" si="273"/>
        <v>3072</v>
      </c>
    </row>
    <row r="16821" spans="12:13">
      <c r="L16821">
        <v>14152</v>
      </c>
      <c r="M16821">
        <f t="shared" si="273"/>
        <v>3152</v>
      </c>
    </row>
    <row r="16822" spans="12:13">
      <c r="L16822">
        <v>14192</v>
      </c>
      <c r="M16822">
        <f t="shared" si="273"/>
        <v>3192</v>
      </c>
    </row>
    <row r="16823" spans="12:13">
      <c r="L16823">
        <v>14120</v>
      </c>
      <c r="M16823">
        <f t="shared" si="273"/>
        <v>3120</v>
      </c>
    </row>
    <row r="16824" spans="12:13">
      <c r="L16824">
        <v>14120</v>
      </c>
      <c r="M16824">
        <f t="shared" si="273"/>
        <v>3120</v>
      </c>
    </row>
    <row r="16825" spans="12:13">
      <c r="L16825">
        <v>14168</v>
      </c>
      <c r="M16825">
        <f t="shared" si="273"/>
        <v>3168</v>
      </c>
    </row>
    <row r="16826" spans="12:13">
      <c r="L16826">
        <v>14120</v>
      </c>
      <c r="M16826">
        <f t="shared" si="273"/>
        <v>3120</v>
      </c>
    </row>
    <row r="16827" spans="12:13">
      <c r="L16827">
        <v>14148</v>
      </c>
      <c r="M16827">
        <f t="shared" ref="M16827:M16890" si="274">L16827-11000</f>
        <v>3148</v>
      </c>
    </row>
    <row r="16828" spans="12:13">
      <c r="L16828">
        <v>14136</v>
      </c>
      <c r="M16828">
        <f t="shared" si="274"/>
        <v>3136</v>
      </c>
    </row>
    <row r="16829" spans="12:13">
      <c r="L16829">
        <v>14216</v>
      </c>
      <c r="M16829">
        <f t="shared" si="274"/>
        <v>3216</v>
      </c>
    </row>
    <row r="16830" spans="12:13">
      <c r="L16830">
        <v>14068</v>
      </c>
      <c r="M16830">
        <f t="shared" si="274"/>
        <v>3068</v>
      </c>
    </row>
    <row r="16831" spans="12:13">
      <c r="L16831">
        <v>14176</v>
      </c>
      <c r="M16831">
        <f t="shared" si="274"/>
        <v>3176</v>
      </c>
    </row>
    <row r="16832" spans="12:13">
      <c r="L16832">
        <v>14156</v>
      </c>
      <c r="M16832">
        <f t="shared" si="274"/>
        <v>3156</v>
      </c>
    </row>
    <row r="16833" spans="12:13">
      <c r="L16833">
        <v>14344</v>
      </c>
      <c r="M16833">
        <f t="shared" si="274"/>
        <v>3344</v>
      </c>
    </row>
    <row r="16834" spans="12:13">
      <c r="L16834">
        <v>14252</v>
      </c>
      <c r="M16834">
        <f t="shared" si="274"/>
        <v>3252</v>
      </c>
    </row>
    <row r="16835" spans="12:13">
      <c r="L16835">
        <v>14164</v>
      </c>
      <c r="M16835">
        <f t="shared" si="274"/>
        <v>3164</v>
      </c>
    </row>
    <row r="16836" spans="12:13">
      <c r="L16836">
        <v>14204</v>
      </c>
      <c r="M16836">
        <f t="shared" si="274"/>
        <v>3204</v>
      </c>
    </row>
    <row r="16837" spans="12:13">
      <c r="L16837">
        <v>14216</v>
      </c>
      <c r="M16837">
        <f t="shared" si="274"/>
        <v>3216</v>
      </c>
    </row>
    <row r="16838" spans="12:13">
      <c r="L16838">
        <v>14240</v>
      </c>
      <c r="M16838">
        <f t="shared" si="274"/>
        <v>3240</v>
      </c>
    </row>
    <row r="16839" spans="12:13">
      <c r="L16839">
        <v>14296</v>
      </c>
      <c r="M16839">
        <f t="shared" si="274"/>
        <v>3296</v>
      </c>
    </row>
    <row r="16840" spans="12:13">
      <c r="L16840">
        <v>14132</v>
      </c>
      <c r="M16840">
        <f t="shared" si="274"/>
        <v>3132</v>
      </c>
    </row>
    <row r="16841" spans="12:13">
      <c r="L16841">
        <v>14376</v>
      </c>
      <c r="M16841">
        <f t="shared" si="274"/>
        <v>3376</v>
      </c>
    </row>
    <row r="16842" spans="12:13">
      <c r="L16842">
        <v>14200</v>
      </c>
      <c r="M16842">
        <f t="shared" si="274"/>
        <v>3200</v>
      </c>
    </row>
    <row r="16843" spans="12:13">
      <c r="L16843">
        <v>14272</v>
      </c>
      <c r="M16843">
        <f t="shared" si="274"/>
        <v>3272</v>
      </c>
    </row>
    <row r="16844" spans="12:13">
      <c r="L16844">
        <v>14140</v>
      </c>
      <c r="M16844">
        <f t="shared" si="274"/>
        <v>3140</v>
      </c>
    </row>
    <row r="16845" spans="12:13">
      <c r="L16845">
        <v>14228</v>
      </c>
      <c r="M16845">
        <f t="shared" si="274"/>
        <v>3228</v>
      </c>
    </row>
    <row r="16846" spans="12:13">
      <c r="L16846">
        <v>14264</v>
      </c>
      <c r="M16846">
        <f t="shared" si="274"/>
        <v>3264</v>
      </c>
    </row>
    <row r="16847" spans="12:13">
      <c r="L16847">
        <v>14100</v>
      </c>
      <c r="M16847">
        <f t="shared" si="274"/>
        <v>3100</v>
      </c>
    </row>
    <row r="16848" spans="12:13">
      <c r="L16848">
        <v>14040</v>
      </c>
      <c r="M16848">
        <f t="shared" si="274"/>
        <v>3040</v>
      </c>
    </row>
    <row r="16849" spans="12:13">
      <c r="L16849">
        <v>13892</v>
      </c>
      <c r="M16849">
        <f t="shared" si="274"/>
        <v>2892</v>
      </c>
    </row>
    <row r="16850" spans="12:13">
      <c r="L16850">
        <v>13672</v>
      </c>
      <c r="M16850">
        <f t="shared" si="274"/>
        <v>2672</v>
      </c>
    </row>
    <row r="16851" spans="12:13">
      <c r="L16851">
        <v>13368</v>
      </c>
      <c r="M16851">
        <f t="shared" si="274"/>
        <v>2368</v>
      </c>
    </row>
    <row r="16852" spans="12:13">
      <c r="L16852">
        <v>13208</v>
      </c>
      <c r="M16852">
        <f t="shared" si="274"/>
        <v>2208</v>
      </c>
    </row>
    <row r="16853" spans="12:13">
      <c r="L16853">
        <v>13140</v>
      </c>
      <c r="M16853">
        <f t="shared" si="274"/>
        <v>2140</v>
      </c>
    </row>
    <row r="16854" spans="12:13">
      <c r="L16854">
        <v>12900</v>
      </c>
      <c r="M16854">
        <f t="shared" si="274"/>
        <v>1900</v>
      </c>
    </row>
    <row r="16855" spans="12:13">
      <c r="L16855">
        <v>12808</v>
      </c>
      <c r="M16855">
        <f t="shared" si="274"/>
        <v>1808</v>
      </c>
    </row>
    <row r="16856" spans="12:13">
      <c r="L16856">
        <v>12648</v>
      </c>
      <c r="M16856">
        <f t="shared" si="274"/>
        <v>1648</v>
      </c>
    </row>
    <row r="16857" spans="12:13">
      <c r="L16857">
        <v>12612</v>
      </c>
      <c r="M16857">
        <f t="shared" si="274"/>
        <v>1612</v>
      </c>
    </row>
    <row r="16858" spans="12:13">
      <c r="L16858">
        <v>12368</v>
      </c>
      <c r="M16858">
        <f t="shared" si="274"/>
        <v>1368</v>
      </c>
    </row>
    <row r="16859" spans="12:13">
      <c r="L16859">
        <v>12396</v>
      </c>
      <c r="M16859">
        <f t="shared" si="274"/>
        <v>1396</v>
      </c>
    </row>
    <row r="16860" spans="12:13">
      <c r="L16860">
        <v>12200</v>
      </c>
      <c r="M16860">
        <f t="shared" si="274"/>
        <v>1200</v>
      </c>
    </row>
    <row r="16861" spans="12:13">
      <c r="L16861">
        <v>12220</v>
      </c>
      <c r="M16861">
        <f t="shared" si="274"/>
        <v>1220</v>
      </c>
    </row>
    <row r="16862" spans="12:13">
      <c r="L16862">
        <v>12032</v>
      </c>
      <c r="M16862">
        <f t="shared" si="274"/>
        <v>1032</v>
      </c>
    </row>
    <row r="16863" spans="12:13">
      <c r="L16863">
        <v>12044</v>
      </c>
      <c r="M16863">
        <f t="shared" si="274"/>
        <v>1044</v>
      </c>
    </row>
    <row r="16864" spans="12:13">
      <c r="L16864">
        <v>11908</v>
      </c>
      <c r="M16864">
        <f t="shared" si="274"/>
        <v>908</v>
      </c>
    </row>
    <row r="16865" spans="12:13">
      <c r="L16865">
        <v>11892</v>
      </c>
      <c r="M16865">
        <f t="shared" si="274"/>
        <v>892</v>
      </c>
    </row>
    <row r="16866" spans="12:13">
      <c r="L16866">
        <v>11816</v>
      </c>
      <c r="M16866">
        <f t="shared" si="274"/>
        <v>816</v>
      </c>
    </row>
    <row r="16867" spans="12:13">
      <c r="L16867">
        <v>11804</v>
      </c>
      <c r="M16867">
        <f t="shared" si="274"/>
        <v>804</v>
      </c>
    </row>
    <row r="16868" spans="12:13">
      <c r="L16868">
        <v>11692</v>
      </c>
      <c r="M16868">
        <f t="shared" si="274"/>
        <v>692</v>
      </c>
    </row>
    <row r="16869" spans="12:13">
      <c r="L16869">
        <v>11736</v>
      </c>
      <c r="M16869">
        <f t="shared" si="274"/>
        <v>736</v>
      </c>
    </row>
    <row r="16870" spans="12:13">
      <c r="L16870">
        <v>11632</v>
      </c>
      <c r="M16870">
        <f t="shared" si="274"/>
        <v>632</v>
      </c>
    </row>
    <row r="16871" spans="12:13">
      <c r="L16871">
        <v>11620</v>
      </c>
      <c r="M16871">
        <f t="shared" si="274"/>
        <v>620</v>
      </c>
    </row>
    <row r="16872" spans="12:13">
      <c r="L16872">
        <v>11628</v>
      </c>
      <c r="M16872">
        <f t="shared" si="274"/>
        <v>628</v>
      </c>
    </row>
    <row r="16873" spans="12:13">
      <c r="L16873">
        <v>11648</v>
      </c>
      <c r="M16873">
        <f t="shared" si="274"/>
        <v>648</v>
      </c>
    </row>
    <row r="16874" spans="12:13">
      <c r="L16874">
        <v>11544</v>
      </c>
      <c r="M16874">
        <f t="shared" si="274"/>
        <v>544</v>
      </c>
    </row>
    <row r="16875" spans="12:13">
      <c r="L16875">
        <v>11548</v>
      </c>
      <c r="M16875">
        <f t="shared" si="274"/>
        <v>548</v>
      </c>
    </row>
    <row r="16876" spans="12:13">
      <c r="L16876">
        <v>11524</v>
      </c>
      <c r="M16876">
        <f t="shared" si="274"/>
        <v>524</v>
      </c>
    </row>
    <row r="16877" spans="12:13">
      <c r="L16877">
        <v>11564</v>
      </c>
      <c r="M16877">
        <f t="shared" si="274"/>
        <v>564</v>
      </c>
    </row>
    <row r="16878" spans="12:13">
      <c r="L16878">
        <v>11464</v>
      </c>
      <c r="M16878">
        <f t="shared" si="274"/>
        <v>464</v>
      </c>
    </row>
    <row r="16879" spans="12:13">
      <c r="L16879">
        <v>11492</v>
      </c>
      <c r="M16879">
        <f t="shared" si="274"/>
        <v>492</v>
      </c>
    </row>
    <row r="16880" spans="12:13">
      <c r="L16880">
        <v>11412</v>
      </c>
      <c r="M16880">
        <f t="shared" si="274"/>
        <v>412</v>
      </c>
    </row>
    <row r="16881" spans="12:13">
      <c r="L16881">
        <v>11524</v>
      </c>
      <c r="M16881">
        <f t="shared" si="274"/>
        <v>524</v>
      </c>
    </row>
    <row r="16882" spans="12:13">
      <c r="L16882">
        <v>11468</v>
      </c>
      <c r="M16882">
        <f t="shared" si="274"/>
        <v>468</v>
      </c>
    </row>
    <row r="16883" spans="12:13">
      <c r="L16883">
        <v>11516</v>
      </c>
      <c r="M16883">
        <f t="shared" si="274"/>
        <v>516</v>
      </c>
    </row>
    <row r="16884" spans="12:13">
      <c r="L16884">
        <v>11488</v>
      </c>
      <c r="M16884">
        <f t="shared" si="274"/>
        <v>488</v>
      </c>
    </row>
    <row r="16885" spans="12:13">
      <c r="L16885">
        <v>11508</v>
      </c>
      <c r="M16885">
        <f t="shared" si="274"/>
        <v>508</v>
      </c>
    </row>
    <row r="16886" spans="12:13">
      <c r="L16886">
        <v>11436</v>
      </c>
      <c r="M16886">
        <f t="shared" si="274"/>
        <v>436</v>
      </c>
    </row>
    <row r="16887" spans="12:13">
      <c r="L16887">
        <v>11468</v>
      </c>
      <c r="M16887">
        <f t="shared" si="274"/>
        <v>468</v>
      </c>
    </row>
    <row r="16888" spans="12:13">
      <c r="L16888">
        <v>11400</v>
      </c>
      <c r="M16888">
        <f t="shared" si="274"/>
        <v>400</v>
      </c>
    </row>
    <row r="16889" spans="12:13">
      <c r="L16889">
        <v>11448</v>
      </c>
      <c r="M16889">
        <f t="shared" si="274"/>
        <v>448</v>
      </c>
    </row>
    <row r="16890" spans="12:13">
      <c r="L16890">
        <v>11412</v>
      </c>
      <c r="M16890">
        <f t="shared" si="274"/>
        <v>412</v>
      </c>
    </row>
    <row r="16891" spans="12:13">
      <c r="L16891">
        <v>11484</v>
      </c>
      <c r="M16891">
        <f t="shared" ref="M16891:M16954" si="275">L16891-11000</f>
        <v>484</v>
      </c>
    </row>
    <row r="16892" spans="12:13">
      <c r="L16892">
        <v>11408</v>
      </c>
      <c r="M16892">
        <f t="shared" si="275"/>
        <v>408</v>
      </c>
    </row>
    <row r="16893" spans="12:13">
      <c r="L16893">
        <v>11480</v>
      </c>
      <c r="M16893">
        <f t="shared" si="275"/>
        <v>480</v>
      </c>
    </row>
    <row r="16894" spans="12:13">
      <c r="L16894">
        <v>11428</v>
      </c>
      <c r="M16894">
        <f t="shared" si="275"/>
        <v>428</v>
      </c>
    </row>
    <row r="16895" spans="12:13">
      <c r="L16895">
        <v>11456</v>
      </c>
      <c r="M16895">
        <f t="shared" si="275"/>
        <v>456</v>
      </c>
    </row>
    <row r="16896" spans="12:13">
      <c r="L16896">
        <v>11416</v>
      </c>
      <c r="M16896">
        <f t="shared" si="275"/>
        <v>416</v>
      </c>
    </row>
    <row r="16897" spans="12:13">
      <c r="L16897">
        <v>11432</v>
      </c>
      <c r="M16897">
        <f t="shared" si="275"/>
        <v>432</v>
      </c>
    </row>
    <row r="16898" spans="12:13">
      <c r="L16898">
        <v>11392</v>
      </c>
      <c r="M16898">
        <f t="shared" si="275"/>
        <v>392</v>
      </c>
    </row>
    <row r="16899" spans="12:13">
      <c r="L16899">
        <v>11472</v>
      </c>
      <c r="M16899">
        <f t="shared" si="275"/>
        <v>472</v>
      </c>
    </row>
    <row r="16900" spans="12:13">
      <c r="L16900">
        <v>11360</v>
      </c>
      <c r="M16900">
        <f t="shared" si="275"/>
        <v>360</v>
      </c>
    </row>
    <row r="16901" spans="12:13">
      <c r="L16901">
        <v>11492</v>
      </c>
      <c r="M16901">
        <f t="shared" si="275"/>
        <v>492</v>
      </c>
    </row>
    <row r="16902" spans="12:13">
      <c r="L16902">
        <v>11388</v>
      </c>
      <c r="M16902">
        <f t="shared" si="275"/>
        <v>388</v>
      </c>
    </row>
    <row r="16903" spans="12:13">
      <c r="L16903">
        <v>11428</v>
      </c>
      <c r="M16903">
        <f t="shared" si="275"/>
        <v>428</v>
      </c>
    </row>
    <row r="16904" spans="12:13">
      <c r="L16904">
        <v>11376</v>
      </c>
      <c r="M16904">
        <f t="shared" si="275"/>
        <v>376</v>
      </c>
    </row>
    <row r="16905" spans="12:13">
      <c r="L16905">
        <v>11420</v>
      </c>
      <c r="M16905">
        <f t="shared" si="275"/>
        <v>420</v>
      </c>
    </row>
    <row r="16906" spans="12:13">
      <c r="L16906">
        <v>11404</v>
      </c>
      <c r="M16906">
        <f t="shared" si="275"/>
        <v>404</v>
      </c>
    </row>
    <row r="16907" spans="12:13">
      <c r="L16907">
        <v>11472</v>
      </c>
      <c r="M16907">
        <f t="shared" si="275"/>
        <v>472</v>
      </c>
    </row>
    <row r="16908" spans="12:13">
      <c r="L16908">
        <v>11380</v>
      </c>
      <c r="M16908">
        <f t="shared" si="275"/>
        <v>380</v>
      </c>
    </row>
    <row r="16909" spans="12:13">
      <c r="L16909">
        <v>11448</v>
      </c>
      <c r="M16909">
        <f t="shared" si="275"/>
        <v>448</v>
      </c>
    </row>
    <row r="16910" spans="12:13">
      <c r="L16910">
        <v>11368</v>
      </c>
      <c r="M16910">
        <f t="shared" si="275"/>
        <v>368</v>
      </c>
    </row>
    <row r="16911" spans="12:13">
      <c r="L16911">
        <v>11444</v>
      </c>
      <c r="M16911">
        <f t="shared" si="275"/>
        <v>444</v>
      </c>
    </row>
    <row r="16912" spans="12:13">
      <c r="L16912">
        <v>11376</v>
      </c>
      <c r="M16912">
        <f t="shared" si="275"/>
        <v>376</v>
      </c>
    </row>
    <row r="16913" spans="12:13">
      <c r="L16913">
        <v>11416</v>
      </c>
      <c r="M16913">
        <f t="shared" si="275"/>
        <v>416</v>
      </c>
    </row>
    <row r="16914" spans="12:13">
      <c r="L16914">
        <v>11376</v>
      </c>
      <c r="M16914">
        <f t="shared" si="275"/>
        <v>376</v>
      </c>
    </row>
    <row r="16915" spans="12:13">
      <c r="L16915">
        <v>11408</v>
      </c>
      <c r="M16915">
        <f t="shared" si="275"/>
        <v>408</v>
      </c>
    </row>
    <row r="16916" spans="12:13">
      <c r="L16916">
        <v>11396</v>
      </c>
      <c r="M16916">
        <f t="shared" si="275"/>
        <v>396</v>
      </c>
    </row>
    <row r="16917" spans="12:13">
      <c r="L16917">
        <v>11412</v>
      </c>
      <c r="M16917">
        <f t="shared" si="275"/>
        <v>412</v>
      </c>
    </row>
    <row r="16918" spans="12:13">
      <c r="L16918">
        <v>11392</v>
      </c>
      <c r="M16918">
        <f t="shared" si="275"/>
        <v>392</v>
      </c>
    </row>
    <row r="16919" spans="12:13">
      <c r="L16919">
        <v>11448</v>
      </c>
      <c r="M16919">
        <f t="shared" si="275"/>
        <v>448</v>
      </c>
    </row>
    <row r="16920" spans="12:13">
      <c r="L16920">
        <v>11352</v>
      </c>
      <c r="M16920">
        <f t="shared" si="275"/>
        <v>352</v>
      </c>
    </row>
    <row r="16921" spans="12:13">
      <c r="L16921">
        <v>11448</v>
      </c>
      <c r="M16921">
        <f t="shared" si="275"/>
        <v>448</v>
      </c>
    </row>
    <row r="16922" spans="12:13">
      <c r="L16922">
        <v>11364</v>
      </c>
      <c r="M16922">
        <f t="shared" si="275"/>
        <v>364</v>
      </c>
    </row>
    <row r="16923" spans="12:13">
      <c r="L16923">
        <v>11456</v>
      </c>
      <c r="M16923">
        <f t="shared" si="275"/>
        <v>456</v>
      </c>
    </row>
    <row r="16924" spans="12:13">
      <c r="L16924">
        <v>11364</v>
      </c>
      <c r="M16924">
        <f t="shared" si="275"/>
        <v>364</v>
      </c>
    </row>
    <row r="16925" spans="12:13">
      <c r="L16925">
        <v>11420</v>
      </c>
      <c r="M16925">
        <f t="shared" si="275"/>
        <v>420</v>
      </c>
    </row>
    <row r="16926" spans="12:13">
      <c r="L16926">
        <v>11376</v>
      </c>
      <c r="M16926">
        <f t="shared" si="275"/>
        <v>376</v>
      </c>
    </row>
    <row r="16927" spans="12:13">
      <c r="L16927">
        <v>11444</v>
      </c>
      <c r="M16927">
        <f t="shared" si="275"/>
        <v>444</v>
      </c>
    </row>
    <row r="16928" spans="12:13">
      <c r="L16928">
        <v>11368</v>
      </c>
      <c r="M16928">
        <f t="shared" si="275"/>
        <v>368</v>
      </c>
    </row>
    <row r="16929" spans="12:13">
      <c r="L16929">
        <v>11452</v>
      </c>
      <c r="M16929">
        <f t="shared" si="275"/>
        <v>452</v>
      </c>
    </row>
    <row r="16930" spans="12:13">
      <c r="L16930">
        <v>11376</v>
      </c>
      <c r="M16930">
        <f t="shared" si="275"/>
        <v>376</v>
      </c>
    </row>
    <row r="16931" spans="12:13">
      <c r="L16931">
        <v>11428</v>
      </c>
      <c r="M16931">
        <f t="shared" si="275"/>
        <v>428</v>
      </c>
    </row>
    <row r="16932" spans="12:13">
      <c r="L16932">
        <v>11400</v>
      </c>
      <c r="M16932">
        <f t="shared" si="275"/>
        <v>400</v>
      </c>
    </row>
    <row r="16933" spans="12:13">
      <c r="L16933">
        <v>11440</v>
      </c>
      <c r="M16933">
        <f t="shared" si="275"/>
        <v>440</v>
      </c>
    </row>
    <row r="16934" spans="12:13">
      <c r="L16934">
        <v>11364</v>
      </c>
      <c r="M16934">
        <f t="shared" si="275"/>
        <v>364</v>
      </c>
    </row>
    <row r="16935" spans="12:13">
      <c r="L16935">
        <v>11440</v>
      </c>
      <c r="M16935">
        <f t="shared" si="275"/>
        <v>440</v>
      </c>
    </row>
    <row r="16936" spans="12:13">
      <c r="L16936">
        <v>11352</v>
      </c>
      <c r="M16936">
        <f t="shared" si="275"/>
        <v>352</v>
      </c>
    </row>
    <row r="16937" spans="12:13">
      <c r="L16937">
        <v>11396</v>
      </c>
      <c r="M16937">
        <f t="shared" si="275"/>
        <v>396</v>
      </c>
    </row>
    <row r="16938" spans="12:13">
      <c r="L16938">
        <v>11356</v>
      </c>
      <c r="M16938">
        <f t="shared" si="275"/>
        <v>356</v>
      </c>
    </row>
    <row r="16939" spans="12:13">
      <c r="L16939">
        <v>11484</v>
      </c>
      <c r="M16939">
        <f t="shared" si="275"/>
        <v>484</v>
      </c>
    </row>
    <row r="16940" spans="12:13">
      <c r="L16940">
        <v>11376</v>
      </c>
      <c r="M16940">
        <f t="shared" si="275"/>
        <v>376</v>
      </c>
    </row>
    <row r="16941" spans="12:13">
      <c r="L16941">
        <v>11432</v>
      </c>
      <c r="M16941">
        <f t="shared" si="275"/>
        <v>432</v>
      </c>
    </row>
    <row r="16942" spans="12:13">
      <c r="L16942">
        <v>11396</v>
      </c>
      <c r="M16942">
        <f t="shared" si="275"/>
        <v>396</v>
      </c>
    </row>
    <row r="16943" spans="12:13">
      <c r="L16943">
        <v>11412</v>
      </c>
      <c r="M16943">
        <f t="shared" si="275"/>
        <v>412</v>
      </c>
    </row>
    <row r="16944" spans="12:13">
      <c r="L16944">
        <v>11364</v>
      </c>
      <c r="M16944">
        <f t="shared" si="275"/>
        <v>364</v>
      </c>
    </row>
    <row r="16945" spans="12:13">
      <c r="L16945">
        <v>11444</v>
      </c>
      <c r="M16945">
        <f t="shared" si="275"/>
        <v>444</v>
      </c>
    </row>
    <row r="16946" spans="12:13">
      <c r="L16946">
        <v>11360</v>
      </c>
      <c r="M16946">
        <f t="shared" si="275"/>
        <v>360</v>
      </c>
    </row>
    <row r="16947" spans="12:13">
      <c r="L16947">
        <v>11424</v>
      </c>
      <c r="M16947">
        <f t="shared" si="275"/>
        <v>424</v>
      </c>
    </row>
    <row r="16948" spans="12:13">
      <c r="L16948">
        <v>11384</v>
      </c>
      <c r="M16948">
        <f t="shared" si="275"/>
        <v>384</v>
      </c>
    </row>
    <row r="16949" spans="12:13">
      <c r="L16949">
        <v>11444</v>
      </c>
      <c r="M16949">
        <f t="shared" si="275"/>
        <v>444</v>
      </c>
    </row>
    <row r="16950" spans="12:13">
      <c r="L16950">
        <v>11384</v>
      </c>
      <c r="M16950">
        <f t="shared" si="275"/>
        <v>384</v>
      </c>
    </row>
    <row r="16951" spans="12:13">
      <c r="L16951">
        <v>11452</v>
      </c>
      <c r="M16951">
        <f t="shared" si="275"/>
        <v>452</v>
      </c>
    </row>
    <row r="16952" spans="12:13">
      <c r="L16952">
        <v>11388</v>
      </c>
      <c r="M16952">
        <f t="shared" si="275"/>
        <v>388</v>
      </c>
    </row>
    <row r="16953" spans="12:13">
      <c r="L16953">
        <v>11444</v>
      </c>
      <c r="M16953">
        <f t="shared" si="275"/>
        <v>444</v>
      </c>
    </row>
    <row r="16954" spans="12:13">
      <c r="L16954">
        <v>11400</v>
      </c>
      <c r="M16954">
        <f t="shared" si="275"/>
        <v>400</v>
      </c>
    </row>
    <row r="16955" spans="12:13">
      <c r="L16955">
        <v>11428</v>
      </c>
      <c r="M16955">
        <f t="shared" ref="M16955:M17018" si="276">L16955-11000</f>
        <v>428</v>
      </c>
    </row>
    <row r="16956" spans="12:13">
      <c r="L16956">
        <v>11404</v>
      </c>
      <c r="M16956">
        <f t="shared" si="276"/>
        <v>404</v>
      </c>
    </row>
    <row r="16957" spans="12:13">
      <c r="L16957">
        <v>11456</v>
      </c>
      <c r="M16957">
        <f t="shared" si="276"/>
        <v>456</v>
      </c>
    </row>
    <row r="16958" spans="12:13">
      <c r="L16958">
        <v>11336</v>
      </c>
      <c r="M16958">
        <f t="shared" si="276"/>
        <v>336</v>
      </c>
    </row>
    <row r="16959" spans="12:13">
      <c r="L16959">
        <v>11448</v>
      </c>
      <c r="M16959">
        <f t="shared" si="276"/>
        <v>448</v>
      </c>
    </row>
    <row r="16960" spans="12:13">
      <c r="L16960">
        <v>11360</v>
      </c>
      <c r="M16960">
        <f t="shared" si="276"/>
        <v>360</v>
      </c>
    </row>
    <row r="16961" spans="12:13">
      <c r="L16961">
        <v>11440</v>
      </c>
      <c r="M16961">
        <f t="shared" si="276"/>
        <v>440</v>
      </c>
    </row>
    <row r="16962" spans="12:13">
      <c r="L16962">
        <v>11392</v>
      </c>
      <c r="M16962">
        <f t="shared" si="276"/>
        <v>392</v>
      </c>
    </row>
    <row r="16963" spans="12:13">
      <c r="L16963">
        <v>11444</v>
      </c>
      <c r="M16963">
        <f t="shared" si="276"/>
        <v>444</v>
      </c>
    </row>
    <row r="16964" spans="12:13">
      <c r="L16964">
        <v>11368</v>
      </c>
      <c r="M16964">
        <f t="shared" si="276"/>
        <v>368</v>
      </c>
    </row>
    <row r="16965" spans="12:13">
      <c r="L16965">
        <v>11404</v>
      </c>
      <c r="M16965">
        <f t="shared" si="276"/>
        <v>404</v>
      </c>
    </row>
    <row r="16966" spans="12:13">
      <c r="L16966">
        <v>11364</v>
      </c>
      <c r="M16966">
        <f t="shared" si="276"/>
        <v>364</v>
      </c>
    </row>
    <row r="16967" spans="12:13">
      <c r="L16967">
        <v>11400</v>
      </c>
      <c r="M16967">
        <f t="shared" si="276"/>
        <v>400</v>
      </c>
    </row>
    <row r="16968" spans="12:13">
      <c r="L16968">
        <v>11368</v>
      </c>
      <c r="M16968">
        <f t="shared" si="276"/>
        <v>368</v>
      </c>
    </row>
    <row r="16969" spans="12:13">
      <c r="L16969">
        <v>11424</v>
      </c>
      <c r="M16969">
        <f t="shared" si="276"/>
        <v>424</v>
      </c>
    </row>
    <row r="16970" spans="12:13">
      <c r="L16970">
        <v>11384</v>
      </c>
      <c r="M16970">
        <f t="shared" si="276"/>
        <v>384</v>
      </c>
    </row>
    <row r="16971" spans="12:13">
      <c r="L16971">
        <v>11440</v>
      </c>
      <c r="M16971">
        <f t="shared" si="276"/>
        <v>440</v>
      </c>
    </row>
    <row r="16972" spans="12:13">
      <c r="L16972">
        <v>11392</v>
      </c>
      <c r="M16972">
        <f t="shared" si="276"/>
        <v>392</v>
      </c>
    </row>
    <row r="16973" spans="12:13">
      <c r="L16973">
        <v>11404</v>
      </c>
      <c r="M16973">
        <f t="shared" si="276"/>
        <v>404</v>
      </c>
    </row>
    <row r="16974" spans="12:13">
      <c r="L16974">
        <v>11392</v>
      </c>
      <c r="M16974">
        <f t="shared" si="276"/>
        <v>392</v>
      </c>
    </row>
    <row r="16975" spans="12:13">
      <c r="L16975">
        <v>11404</v>
      </c>
      <c r="M16975">
        <f t="shared" si="276"/>
        <v>404</v>
      </c>
    </row>
    <row r="16976" spans="12:13">
      <c r="L16976">
        <v>11352</v>
      </c>
      <c r="M16976">
        <f t="shared" si="276"/>
        <v>352</v>
      </c>
    </row>
    <row r="16977" spans="12:13">
      <c r="L16977">
        <v>11424</v>
      </c>
      <c r="M16977">
        <f t="shared" si="276"/>
        <v>424</v>
      </c>
    </row>
    <row r="16978" spans="12:13">
      <c r="L16978">
        <v>11356</v>
      </c>
      <c r="M16978">
        <f t="shared" si="276"/>
        <v>356</v>
      </c>
    </row>
    <row r="16979" spans="12:13">
      <c r="L16979">
        <v>11436</v>
      </c>
      <c r="M16979">
        <f t="shared" si="276"/>
        <v>436</v>
      </c>
    </row>
    <row r="16980" spans="12:13">
      <c r="L16980">
        <v>11348</v>
      </c>
      <c r="M16980">
        <f t="shared" si="276"/>
        <v>348</v>
      </c>
    </row>
    <row r="16981" spans="12:13">
      <c r="L16981">
        <v>11440</v>
      </c>
      <c r="M16981">
        <f t="shared" si="276"/>
        <v>440</v>
      </c>
    </row>
    <row r="16982" spans="12:13">
      <c r="L16982">
        <v>11344</v>
      </c>
      <c r="M16982">
        <f t="shared" si="276"/>
        <v>344</v>
      </c>
    </row>
    <row r="16983" spans="12:13">
      <c r="L16983">
        <v>11428</v>
      </c>
      <c r="M16983">
        <f t="shared" si="276"/>
        <v>428</v>
      </c>
    </row>
    <row r="16984" spans="12:13">
      <c r="L16984">
        <v>11392</v>
      </c>
      <c r="M16984">
        <f t="shared" si="276"/>
        <v>392</v>
      </c>
    </row>
    <row r="16985" spans="12:13">
      <c r="L16985">
        <v>11476</v>
      </c>
      <c r="M16985">
        <f t="shared" si="276"/>
        <v>476</v>
      </c>
    </row>
    <row r="16986" spans="12:13">
      <c r="L16986">
        <v>11372</v>
      </c>
      <c r="M16986">
        <f t="shared" si="276"/>
        <v>372</v>
      </c>
    </row>
    <row r="16987" spans="12:13">
      <c r="L16987">
        <v>11432</v>
      </c>
      <c r="M16987">
        <f t="shared" si="276"/>
        <v>432</v>
      </c>
    </row>
    <row r="16988" spans="12:13">
      <c r="L16988">
        <v>11396</v>
      </c>
      <c r="M16988">
        <f t="shared" si="276"/>
        <v>396</v>
      </c>
    </row>
    <row r="16989" spans="12:13">
      <c r="L16989">
        <v>11420</v>
      </c>
      <c r="M16989">
        <f t="shared" si="276"/>
        <v>420</v>
      </c>
    </row>
    <row r="16990" spans="12:13">
      <c r="L16990">
        <v>11376</v>
      </c>
      <c r="M16990">
        <f t="shared" si="276"/>
        <v>376</v>
      </c>
    </row>
    <row r="16991" spans="12:13">
      <c r="L16991">
        <v>11420</v>
      </c>
      <c r="M16991">
        <f t="shared" si="276"/>
        <v>420</v>
      </c>
    </row>
    <row r="16992" spans="12:13">
      <c r="L16992">
        <v>11392</v>
      </c>
      <c r="M16992">
        <f t="shared" si="276"/>
        <v>392</v>
      </c>
    </row>
    <row r="16993" spans="12:13">
      <c r="L16993">
        <v>11436</v>
      </c>
      <c r="M16993">
        <f t="shared" si="276"/>
        <v>436</v>
      </c>
    </row>
    <row r="16994" spans="12:13">
      <c r="L16994">
        <v>11376</v>
      </c>
      <c r="M16994">
        <f t="shared" si="276"/>
        <v>376</v>
      </c>
    </row>
    <row r="16995" spans="12:13">
      <c r="L16995">
        <v>11440</v>
      </c>
      <c r="M16995">
        <f t="shared" si="276"/>
        <v>440</v>
      </c>
    </row>
    <row r="16996" spans="12:13">
      <c r="L16996">
        <v>11360</v>
      </c>
      <c r="M16996">
        <f t="shared" si="276"/>
        <v>360</v>
      </c>
    </row>
    <row r="16997" spans="12:13">
      <c r="L16997">
        <v>11432</v>
      </c>
      <c r="M16997">
        <f t="shared" si="276"/>
        <v>432</v>
      </c>
    </row>
    <row r="16998" spans="12:13">
      <c r="L16998">
        <v>11416</v>
      </c>
      <c r="M16998">
        <f t="shared" si="276"/>
        <v>416</v>
      </c>
    </row>
    <row r="16999" spans="12:13">
      <c r="L16999">
        <v>11436</v>
      </c>
      <c r="M16999">
        <f t="shared" si="276"/>
        <v>436</v>
      </c>
    </row>
    <row r="17000" spans="12:13">
      <c r="L17000">
        <v>11384</v>
      </c>
      <c r="M17000">
        <f t="shared" si="276"/>
        <v>384</v>
      </c>
    </row>
    <row r="17001" spans="12:13">
      <c r="L17001">
        <v>11448</v>
      </c>
      <c r="M17001">
        <f t="shared" si="276"/>
        <v>448</v>
      </c>
    </row>
    <row r="17002" spans="12:13">
      <c r="L17002">
        <v>11400</v>
      </c>
      <c r="M17002">
        <f t="shared" si="276"/>
        <v>400</v>
      </c>
    </row>
    <row r="17003" spans="12:13">
      <c r="L17003">
        <v>11452</v>
      </c>
      <c r="M17003">
        <f t="shared" si="276"/>
        <v>452</v>
      </c>
    </row>
    <row r="17004" spans="12:13">
      <c r="L17004">
        <v>11380</v>
      </c>
      <c r="M17004">
        <f t="shared" si="276"/>
        <v>380</v>
      </c>
    </row>
    <row r="17005" spans="12:13">
      <c r="L17005">
        <v>11432</v>
      </c>
      <c r="M17005">
        <f t="shared" si="276"/>
        <v>432</v>
      </c>
    </row>
    <row r="17006" spans="12:13">
      <c r="L17006">
        <v>11400</v>
      </c>
      <c r="M17006">
        <f t="shared" si="276"/>
        <v>400</v>
      </c>
    </row>
    <row r="17007" spans="12:13">
      <c r="L17007">
        <v>11448</v>
      </c>
      <c r="M17007">
        <f t="shared" si="276"/>
        <v>448</v>
      </c>
    </row>
    <row r="17008" spans="12:13">
      <c r="L17008">
        <v>11384</v>
      </c>
      <c r="M17008">
        <f t="shared" si="276"/>
        <v>384</v>
      </c>
    </row>
    <row r="17009" spans="12:13">
      <c r="L17009">
        <v>11404</v>
      </c>
      <c r="M17009">
        <f t="shared" si="276"/>
        <v>404</v>
      </c>
    </row>
    <row r="17010" spans="12:13">
      <c r="L17010">
        <v>11372</v>
      </c>
      <c r="M17010">
        <f t="shared" si="276"/>
        <v>372</v>
      </c>
    </row>
    <row r="17011" spans="12:13">
      <c r="L17011">
        <v>11428</v>
      </c>
      <c r="M17011">
        <f t="shared" si="276"/>
        <v>428</v>
      </c>
    </row>
    <row r="17012" spans="12:13">
      <c r="L17012">
        <v>11444</v>
      </c>
      <c r="M17012">
        <f t="shared" si="276"/>
        <v>444</v>
      </c>
    </row>
    <row r="17013" spans="12:13">
      <c r="L17013">
        <v>11412</v>
      </c>
      <c r="M17013">
        <f t="shared" si="276"/>
        <v>412</v>
      </c>
    </row>
    <row r="17014" spans="12:13">
      <c r="L17014">
        <v>11416</v>
      </c>
      <c r="M17014">
        <f t="shared" si="276"/>
        <v>416</v>
      </c>
    </row>
    <row r="17015" spans="12:13">
      <c r="L17015">
        <v>11404</v>
      </c>
      <c r="M17015">
        <f t="shared" si="276"/>
        <v>404</v>
      </c>
    </row>
    <row r="17016" spans="12:13">
      <c r="L17016">
        <v>11360</v>
      </c>
      <c r="M17016">
        <f t="shared" si="276"/>
        <v>360</v>
      </c>
    </row>
    <row r="17017" spans="12:13">
      <c r="L17017">
        <v>11440</v>
      </c>
      <c r="M17017">
        <f t="shared" si="276"/>
        <v>440</v>
      </c>
    </row>
    <row r="17018" spans="12:13">
      <c r="L17018">
        <v>11308</v>
      </c>
      <c r="M17018">
        <f t="shared" si="276"/>
        <v>308</v>
      </c>
    </row>
    <row r="17019" spans="12:13">
      <c r="L17019">
        <v>11436</v>
      </c>
      <c r="M17019">
        <f t="shared" ref="M17019:M17082" si="277">L17019-11000</f>
        <v>436</v>
      </c>
    </row>
    <row r="17020" spans="12:13">
      <c r="L17020">
        <v>11404</v>
      </c>
      <c r="M17020">
        <f t="shared" si="277"/>
        <v>404</v>
      </c>
    </row>
    <row r="17021" spans="12:13">
      <c r="L17021">
        <v>11472</v>
      </c>
      <c r="M17021">
        <f t="shared" si="277"/>
        <v>472</v>
      </c>
    </row>
    <row r="17022" spans="12:13">
      <c r="L17022">
        <v>11460</v>
      </c>
      <c r="M17022">
        <f t="shared" si="277"/>
        <v>460</v>
      </c>
    </row>
    <row r="17023" spans="12:13">
      <c r="L17023">
        <v>11576</v>
      </c>
      <c r="M17023">
        <f t="shared" si="277"/>
        <v>576</v>
      </c>
    </row>
    <row r="17024" spans="12:13">
      <c r="L17024">
        <v>11652</v>
      </c>
      <c r="M17024">
        <f t="shared" si="277"/>
        <v>652</v>
      </c>
    </row>
    <row r="17025" spans="12:13">
      <c r="L17025">
        <v>11660</v>
      </c>
      <c r="M17025">
        <f t="shared" si="277"/>
        <v>660</v>
      </c>
    </row>
    <row r="17026" spans="12:13">
      <c r="L17026">
        <v>11736</v>
      </c>
      <c r="M17026">
        <f t="shared" si="277"/>
        <v>736</v>
      </c>
    </row>
    <row r="17027" spans="12:13">
      <c r="L17027">
        <v>11776</v>
      </c>
      <c r="M17027">
        <f t="shared" si="277"/>
        <v>776</v>
      </c>
    </row>
    <row r="17028" spans="12:13">
      <c r="L17028">
        <v>11668</v>
      </c>
      <c r="M17028">
        <f t="shared" si="277"/>
        <v>668</v>
      </c>
    </row>
    <row r="17029" spans="12:13">
      <c r="L17029">
        <v>11692</v>
      </c>
      <c r="M17029">
        <f t="shared" si="277"/>
        <v>692</v>
      </c>
    </row>
    <row r="17030" spans="12:13">
      <c r="L17030">
        <v>11628</v>
      </c>
      <c r="M17030">
        <f t="shared" si="277"/>
        <v>628</v>
      </c>
    </row>
    <row r="17031" spans="12:13">
      <c r="L17031">
        <v>11648</v>
      </c>
      <c r="M17031">
        <f t="shared" si="277"/>
        <v>648</v>
      </c>
    </row>
    <row r="17032" spans="12:13">
      <c r="L17032">
        <v>11588</v>
      </c>
      <c r="M17032">
        <f t="shared" si="277"/>
        <v>588</v>
      </c>
    </row>
    <row r="17033" spans="12:13">
      <c r="L17033">
        <v>11612</v>
      </c>
      <c r="M17033">
        <f t="shared" si="277"/>
        <v>612</v>
      </c>
    </row>
    <row r="17034" spans="12:13">
      <c r="L17034">
        <v>11552</v>
      </c>
      <c r="M17034">
        <f t="shared" si="277"/>
        <v>552</v>
      </c>
    </row>
    <row r="17035" spans="12:13">
      <c r="L17035">
        <v>11564</v>
      </c>
      <c r="M17035">
        <f t="shared" si="277"/>
        <v>564</v>
      </c>
    </row>
    <row r="17036" spans="12:13">
      <c r="L17036">
        <v>11528</v>
      </c>
      <c r="M17036">
        <f t="shared" si="277"/>
        <v>528</v>
      </c>
    </row>
    <row r="17037" spans="12:13">
      <c r="L17037">
        <v>11540</v>
      </c>
      <c r="M17037">
        <f t="shared" si="277"/>
        <v>540</v>
      </c>
    </row>
    <row r="17038" spans="12:13">
      <c r="L17038">
        <v>11484</v>
      </c>
      <c r="M17038">
        <f t="shared" si="277"/>
        <v>484</v>
      </c>
    </row>
    <row r="17039" spans="12:13">
      <c r="L17039">
        <v>11516</v>
      </c>
      <c r="M17039">
        <f t="shared" si="277"/>
        <v>516</v>
      </c>
    </row>
    <row r="17040" spans="12:13">
      <c r="L17040">
        <v>11468</v>
      </c>
      <c r="M17040">
        <f t="shared" si="277"/>
        <v>468</v>
      </c>
    </row>
    <row r="17041" spans="12:13">
      <c r="L17041">
        <v>11504</v>
      </c>
      <c r="M17041">
        <f t="shared" si="277"/>
        <v>504</v>
      </c>
    </row>
    <row r="17042" spans="12:13">
      <c r="L17042">
        <v>11464</v>
      </c>
      <c r="M17042">
        <f t="shared" si="277"/>
        <v>464</v>
      </c>
    </row>
    <row r="17043" spans="12:13">
      <c r="L17043">
        <v>11500</v>
      </c>
      <c r="M17043">
        <f t="shared" si="277"/>
        <v>500</v>
      </c>
    </row>
    <row r="17044" spans="12:13">
      <c r="L17044">
        <v>11464</v>
      </c>
      <c r="M17044">
        <f t="shared" si="277"/>
        <v>464</v>
      </c>
    </row>
    <row r="17045" spans="12:13">
      <c r="L17045">
        <v>11464</v>
      </c>
      <c r="M17045">
        <f t="shared" si="277"/>
        <v>464</v>
      </c>
    </row>
    <row r="17046" spans="12:13">
      <c r="L17046">
        <v>11444</v>
      </c>
      <c r="M17046">
        <f t="shared" si="277"/>
        <v>444</v>
      </c>
    </row>
    <row r="17047" spans="12:13">
      <c r="L17047">
        <v>11476</v>
      </c>
      <c r="M17047">
        <f t="shared" si="277"/>
        <v>476</v>
      </c>
    </row>
    <row r="17048" spans="12:13">
      <c r="L17048">
        <v>11408</v>
      </c>
      <c r="M17048">
        <f t="shared" si="277"/>
        <v>408</v>
      </c>
    </row>
    <row r="17049" spans="12:13">
      <c r="L17049">
        <v>11440</v>
      </c>
      <c r="M17049">
        <f t="shared" si="277"/>
        <v>440</v>
      </c>
    </row>
    <row r="17050" spans="12:13">
      <c r="L17050">
        <v>11440</v>
      </c>
      <c r="M17050">
        <f t="shared" si="277"/>
        <v>440</v>
      </c>
    </row>
    <row r="17051" spans="12:13">
      <c r="L17051">
        <v>11472</v>
      </c>
      <c r="M17051">
        <f t="shared" si="277"/>
        <v>472</v>
      </c>
    </row>
    <row r="17052" spans="12:13">
      <c r="L17052">
        <v>11420</v>
      </c>
      <c r="M17052">
        <f t="shared" si="277"/>
        <v>420</v>
      </c>
    </row>
    <row r="17053" spans="12:13">
      <c r="L17053">
        <v>11464</v>
      </c>
      <c r="M17053">
        <f t="shared" si="277"/>
        <v>464</v>
      </c>
    </row>
    <row r="17054" spans="12:13">
      <c r="L17054">
        <v>11428</v>
      </c>
      <c r="M17054">
        <f t="shared" si="277"/>
        <v>428</v>
      </c>
    </row>
    <row r="17055" spans="12:13">
      <c r="L17055">
        <v>11432</v>
      </c>
      <c r="M17055">
        <f t="shared" si="277"/>
        <v>432</v>
      </c>
    </row>
    <row r="17056" spans="12:13">
      <c r="L17056">
        <v>11396</v>
      </c>
      <c r="M17056">
        <f t="shared" si="277"/>
        <v>396</v>
      </c>
    </row>
    <row r="17057" spans="12:13">
      <c r="L17057">
        <v>11432</v>
      </c>
      <c r="M17057">
        <f t="shared" si="277"/>
        <v>432</v>
      </c>
    </row>
    <row r="17058" spans="12:13">
      <c r="L17058">
        <v>11392</v>
      </c>
      <c r="M17058">
        <f t="shared" si="277"/>
        <v>392</v>
      </c>
    </row>
    <row r="17059" spans="12:13">
      <c r="L17059">
        <v>11440</v>
      </c>
      <c r="M17059">
        <f t="shared" si="277"/>
        <v>440</v>
      </c>
    </row>
    <row r="17060" spans="12:13">
      <c r="L17060">
        <v>11428</v>
      </c>
      <c r="M17060">
        <f t="shared" si="277"/>
        <v>428</v>
      </c>
    </row>
    <row r="17061" spans="12:13">
      <c r="L17061">
        <v>11468</v>
      </c>
      <c r="M17061">
        <f t="shared" si="277"/>
        <v>468</v>
      </c>
    </row>
    <row r="17062" spans="12:13">
      <c r="L17062">
        <v>11396</v>
      </c>
      <c r="M17062">
        <f t="shared" si="277"/>
        <v>396</v>
      </c>
    </row>
    <row r="17063" spans="12:13">
      <c r="L17063">
        <v>11468</v>
      </c>
      <c r="M17063">
        <f t="shared" si="277"/>
        <v>468</v>
      </c>
    </row>
    <row r="17064" spans="12:13">
      <c r="L17064">
        <v>11344</v>
      </c>
      <c r="M17064">
        <f t="shared" si="277"/>
        <v>344</v>
      </c>
    </row>
    <row r="17065" spans="12:13">
      <c r="L17065">
        <v>11484</v>
      </c>
      <c r="M17065">
        <f t="shared" si="277"/>
        <v>484</v>
      </c>
    </row>
    <row r="17066" spans="12:13">
      <c r="L17066">
        <v>11404</v>
      </c>
      <c r="M17066">
        <f t="shared" si="277"/>
        <v>404</v>
      </c>
    </row>
    <row r="17067" spans="12:13">
      <c r="L17067">
        <v>11444</v>
      </c>
      <c r="M17067">
        <f t="shared" si="277"/>
        <v>444</v>
      </c>
    </row>
    <row r="17068" spans="12:13">
      <c r="L17068">
        <v>11364</v>
      </c>
      <c r="M17068">
        <f t="shared" si="277"/>
        <v>364</v>
      </c>
    </row>
    <row r="17069" spans="12:13">
      <c r="L17069">
        <v>11424</v>
      </c>
      <c r="M17069">
        <f t="shared" si="277"/>
        <v>424</v>
      </c>
    </row>
    <row r="17070" spans="12:13">
      <c r="L17070">
        <v>11376</v>
      </c>
      <c r="M17070">
        <f t="shared" si="277"/>
        <v>376</v>
      </c>
    </row>
    <row r="17071" spans="12:13">
      <c r="L17071">
        <v>11440</v>
      </c>
      <c r="M17071">
        <f t="shared" si="277"/>
        <v>440</v>
      </c>
    </row>
    <row r="17072" spans="12:13">
      <c r="L17072">
        <v>11392</v>
      </c>
      <c r="M17072">
        <f t="shared" si="277"/>
        <v>392</v>
      </c>
    </row>
    <row r="17073" spans="12:13">
      <c r="L17073">
        <v>11444</v>
      </c>
      <c r="M17073">
        <f t="shared" si="277"/>
        <v>444</v>
      </c>
    </row>
    <row r="17074" spans="12:13">
      <c r="L17074">
        <v>11340</v>
      </c>
      <c r="M17074">
        <f t="shared" si="277"/>
        <v>340</v>
      </c>
    </row>
    <row r="17075" spans="12:13">
      <c r="L17075">
        <v>11460</v>
      </c>
      <c r="M17075">
        <f t="shared" si="277"/>
        <v>460</v>
      </c>
    </row>
    <row r="17076" spans="12:13">
      <c r="L17076">
        <v>11392</v>
      </c>
      <c r="M17076">
        <f t="shared" si="277"/>
        <v>392</v>
      </c>
    </row>
    <row r="17077" spans="12:13">
      <c r="L17077">
        <v>11432</v>
      </c>
      <c r="M17077">
        <f t="shared" si="277"/>
        <v>432</v>
      </c>
    </row>
    <row r="17078" spans="12:13">
      <c r="L17078">
        <v>11380</v>
      </c>
      <c r="M17078">
        <f t="shared" si="277"/>
        <v>380</v>
      </c>
    </row>
    <row r="17079" spans="12:13">
      <c r="L17079">
        <v>11428</v>
      </c>
      <c r="M17079">
        <f t="shared" si="277"/>
        <v>428</v>
      </c>
    </row>
    <row r="17080" spans="12:13">
      <c r="L17080">
        <v>11356</v>
      </c>
      <c r="M17080">
        <f t="shared" si="277"/>
        <v>356</v>
      </c>
    </row>
    <row r="17081" spans="12:13">
      <c r="L17081">
        <v>11428</v>
      </c>
      <c r="M17081">
        <f t="shared" si="277"/>
        <v>428</v>
      </c>
    </row>
    <row r="17082" spans="12:13">
      <c r="L17082">
        <v>11368</v>
      </c>
      <c r="M17082">
        <f t="shared" si="277"/>
        <v>368</v>
      </c>
    </row>
    <row r="17083" spans="12:13">
      <c r="L17083">
        <v>11428</v>
      </c>
      <c r="M17083">
        <f t="shared" ref="M17083:M17146" si="278">L17083-11000</f>
        <v>428</v>
      </c>
    </row>
    <row r="17084" spans="12:13">
      <c r="L17084">
        <v>11420</v>
      </c>
      <c r="M17084">
        <f t="shared" si="278"/>
        <v>420</v>
      </c>
    </row>
    <row r="17085" spans="12:13">
      <c r="L17085" t="s">
        <v>795</v>
      </c>
      <c r="M17085" t="e">
        <f t="shared" si="278"/>
        <v>#VALUE!</v>
      </c>
    </row>
    <row r="17086" spans="12:13">
      <c r="M17086">
        <f t="shared" si="278"/>
        <v>-11000</v>
      </c>
    </row>
    <row r="17087" spans="12:13">
      <c r="L17087">
        <v>11452</v>
      </c>
      <c r="M17087">
        <f t="shared" si="278"/>
        <v>452</v>
      </c>
    </row>
    <row r="17088" spans="12:13">
      <c r="L17088">
        <v>11360</v>
      </c>
      <c r="M17088">
        <f t="shared" si="278"/>
        <v>360</v>
      </c>
    </row>
    <row r="17089" spans="12:13">
      <c r="L17089">
        <v>11440</v>
      </c>
      <c r="M17089">
        <f t="shared" si="278"/>
        <v>440</v>
      </c>
    </row>
    <row r="17090" spans="12:13">
      <c r="L17090">
        <v>11380</v>
      </c>
      <c r="M17090">
        <f t="shared" si="278"/>
        <v>380</v>
      </c>
    </row>
    <row r="17091" spans="12:13">
      <c r="L17091">
        <v>11432</v>
      </c>
      <c r="M17091">
        <f t="shared" si="278"/>
        <v>432</v>
      </c>
    </row>
    <row r="17092" spans="12:13">
      <c r="L17092">
        <v>11352</v>
      </c>
      <c r="M17092">
        <f t="shared" si="278"/>
        <v>352</v>
      </c>
    </row>
    <row r="17093" spans="12:13">
      <c r="L17093">
        <v>11460</v>
      </c>
      <c r="M17093">
        <f t="shared" si="278"/>
        <v>460</v>
      </c>
    </row>
    <row r="17094" spans="12:13">
      <c r="L17094">
        <v>11368</v>
      </c>
      <c r="M17094">
        <f t="shared" si="278"/>
        <v>368</v>
      </c>
    </row>
    <row r="17095" spans="12:13">
      <c r="L17095">
        <v>11424</v>
      </c>
      <c r="M17095">
        <f t="shared" si="278"/>
        <v>424</v>
      </c>
    </row>
    <row r="17096" spans="12:13">
      <c r="L17096">
        <v>11412</v>
      </c>
      <c r="M17096">
        <f t="shared" si="278"/>
        <v>412</v>
      </c>
    </row>
    <row r="17097" spans="12:13">
      <c r="L17097">
        <v>11444</v>
      </c>
      <c r="M17097">
        <f t="shared" si="278"/>
        <v>444</v>
      </c>
    </row>
    <row r="17098" spans="12:13">
      <c r="L17098">
        <v>11400</v>
      </c>
      <c r="M17098">
        <f t="shared" si="278"/>
        <v>400</v>
      </c>
    </row>
    <row r="17099" spans="12:13">
      <c r="L17099">
        <v>11396</v>
      </c>
      <c r="M17099">
        <f t="shared" si="278"/>
        <v>396</v>
      </c>
    </row>
    <row r="17100" spans="12:13">
      <c r="L17100">
        <v>11360</v>
      </c>
      <c r="M17100">
        <f t="shared" si="278"/>
        <v>360</v>
      </c>
    </row>
    <row r="17101" spans="12:13">
      <c r="L17101">
        <v>11440</v>
      </c>
      <c r="M17101">
        <f t="shared" si="278"/>
        <v>440</v>
      </c>
    </row>
    <row r="17102" spans="12:13">
      <c r="L17102">
        <v>11400</v>
      </c>
      <c r="M17102">
        <f t="shared" si="278"/>
        <v>400</v>
      </c>
    </row>
    <row r="17103" spans="12:13">
      <c r="L17103">
        <v>11412</v>
      </c>
      <c r="M17103">
        <f t="shared" si="278"/>
        <v>412</v>
      </c>
    </row>
    <row r="17104" spans="12:13">
      <c r="L17104">
        <v>11384</v>
      </c>
      <c r="M17104">
        <f t="shared" si="278"/>
        <v>384</v>
      </c>
    </row>
    <row r="17105" spans="12:13">
      <c r="L17105">
        <v>11448</v>
      </c>
      <c r="M17105">
        <f t="shared" si="278"/>
        <v>448</v>
      </c>
    </row>
    <row r="17106" spans="12:13">
      <c r="L17106">
        <v>11388</v>
      </c>
      <c r="M17106">
        <f t="shared" si="278"/>
        <v>388</v>
      </c>
    </row>
    <row r="17107" spans="12:13">
      <c r="L17107">
        <v>11432</v>
      </c>
      <c r="M17107">
        <f t="shared" si="278"/>
        <v>432</v>
      </c>
    </row>
    <row r="17108" spans="12:13">
      <c r="L17108">
        <v>11364</v>
      </c>
      <c r="M17108">
        <f t="shared" si="278"/>
        <v>364</v>
      </c>
    </row>
    <row r="17109" spans="12:13">
      <c r="L17109">
        <v>11444</v>
      </c>
      <c r="M17109">
        <f t="shared" si="278"/>
        <v>444</v>
      </c>
    </row>
    <row r="17110" spans="12:13">
      <c r="L17110">
        <v>11408</v>
      </c>
      <c r="M17110">
        <f t="shared" si="278"/>
        <v>408</v>
      </c>
    </row>
    <row r="17111" spans="12:13">
      <c r="L17111">
        <v>11428</v>
      </c>
      <c r="M17111">
        <f t="shared" si="278"/>
        <v>428</v>
      </c>
    </row>
    <row r="17112" spans="12:13">
      <c r="L17112">
        <v>11392</v>
      </c>
      <c r="M17112">
        <f t="shared" si="278"/>
        <v>392</v>
      </c>
    </row>
    <row r="17113" spans="12:13">
      <c r="L17113">
        <v>11424</v>
      </c>
      <c r="M17113">
        <f t="shared" si="278"/>
        <v>424</v>
      </c>
    </row>
    <row r="17114" spans="12:13">
      <c r="L17114">
        <v>11396</v>
      </c>
      <c r="M17114">
        <f t="shared" si="278"/>
        <v>396</v>
      </c>
    </row>
    <row r="17115" spans="12:13">
      <c r="L17115">
        <v>11408</v>
      </c>
      <c r="M17115">
        <f t="shared" si="278"/>
        <v>408</v>
      </c>
    </row>
    <row r="17116" spans="12:13">
      <c r="L17116">
        <v>11392</v>
      </c>
      <c r="M17116">
        <f t="shared" si="278"/>
        <v>392</v>
      </c>
    </row>
    <row r="17117" spans="12:13">
      <c r="L17117">
        <v>11424</v>
      </c>
      <c r="M17117">
        <f t="shared" si="278"/>
        <v>424</v>
      </c>
    </row>
    <row r="17118" spans="12:13">
      <c r="L17118">
        <v>11396</v>
      </c>
      <c r="M17118">
        <f t="shared" si="278"/>
        <v>396</v>
      </c>
    </row>
    <row r="17119" spans="12:13">
      <c r="L17119">
        <v>11444</v>
      </c>
      <c r="M17119">
        <f t="shared" si="278"/>
        <v>444</v>
      </c>
    </row>
    <row r="17120" spans="12:13">
      <c r="L17120">
        <v>11384</v>
      </c>
      <c r="M17120">
        <f t="shared" si="278"/>
        <v>384</v>
      </c>
    </row>
    <row r="17121" spans="12:13">
      <c r="L17121">
        <v>11448</v>
      </c>
      <c r="M17121">
        <f t="shared" si="278"/>
        <v>448</v>
      </c>
    </row>
    <row r="17122" spans="12:13">
      <c r="L17122">
        <v>11348</v>
      </c>
      <c r="M17122">
        <f t="shared" si="278"/>
        <v>348</v>
      </c>
    </row>
    <row r="17123" spans="12:13">
      <c r="L17123">
        <v>11460</v>
      </c>
      <c r="M17123">
        <f t="shared" si="278"/>
        <v>460</v>
      </c>
    </row>
    <row r="17124" spans="12:13">
      <c r="L17124">
        <v>11364</v>
      </c>
      <c r="M17124">
        <f t="shared" si="278"/>
        <v>364</v>
      </c>
    </row>
    <row r="17125" spans="12:13">
      <c r="L17125">
        <v>11416</v>
      </c>
      <c r="M17125">
        <f t="shared" si="278"/>
        <v>416</v>
      </c>
    </row>
    <row r="17126" spans="12:13">
      <c r="L17126">
        <v>11332</v>
      </c>
      <c r="M17126">
        <f t="shared" si="278"/>
        <v>332</v>
      </c>
    </row>
    <row r="17127" spans="12:13">
      <c r="L17127">
        <v>11432</v>
      </c>
      <c r="M17127">
        <f t="shared" si="278"/>
        <v>432</v>
      </c>
    </row>
    <row r="17128" spans="12:13">
      <c r="L17128">
        <v>11352</v>
      </c>
      <c r="M17128">
        <f t="shared" si="278"/>
        <v>352</v>
      </c>
    </row>
    <row r="17129" spans="12:13">
      <c r="L17129">
        <v>11408</v>
      </c>
      <c r="M17129">
        <f t="shared" si="278"/>
        <v>408</v>
      </c>
    </row>
    <row r="17130" spans="12:13">
      <c r="L17130">
        <v>11360</v>
      </c>
      <c r="M17130">
        <f t="shared" si="278"/>
        <v>360</v>
      </c>
    </row>
    <row r="17131" spans="12:13">
      <c r="L17131">
        <v>11408</v>
      </c>
      <c r="M17131">
        <f t="shared" si="278"/>
        <v>408</v>
      </c>
    </row>
    <row r="17132" spans="12:13">
      <c r="L17132">
        <v>11368</v>
      </c>
      <c r="M17132">
        <f t="shared" si="278"/>
        <v>368</v>
      </c>
    </row>
    <row r="17133" spans="12:13">
      <c r="L17133">
        <v>11448</v>
      </c>
      <c r="M17133">
        <f t="shared" si="278"/>
        <v>448</v>
      </c>
    </row>
    <row r="17134" spans="12:13">
      <c r="L17134">
        <v>11396</v>
      </c>
      <c r="M17134">
        <f t="shared" si="278"/>
        <v>396</v>
      </c>
    </row>
    <row r="17135" spans="12:13">
      <c r="L17135">
        <v>11452</v>
      </c>
      <c r="M17135">
        <f t="shared" si="278"/>
        <v>452</v>
      </c>
    </row>
    <row r="17136" spans="12:13">
      <c r="L17136">
        <v>11380</v>
      </c>
      <c r="M17136">
        <f t="shared" si="278"/>
        <v>380</v>
      </c>
    </row>
    <row r="17137" spans="12:13">
      <c r="L17137">
        <v>11472</v>
      </c>
      <c r="M17137">
        <f t="shared" si="278"/>
        <v>472</v>
      </c>
    </row>
    <row r="17138" spans="12:13">
      <c r="L17138">
        <v>11408</v>
      </c>
      <c r="M17138">
        <f t="shared" si="278"/>
        <v>408</v>
      </c>
    </row>
    <row r="17139" spans="12:13">
      <c r="L17139">
        <v>11420</v>
      </c>
      <c r="M17139">
        <f t="shared" si="278"/>
        <v>420</v>
      </c>
    </row>
    <row r="17140" spans="12:13">
      <c r="L17140">
        <v>11416</v>
      </c>
      <c r="M17140">
        <f t="shared" si="278"/>
        <v>416</v>
      </c>
    </row>
    <row r="17141" spans="12:13">
      <c r="L17141">
        <v>11440</v>
      </c>
      <c r="M17141">
        <f t="shared" si="278"/>
        <v>440</v>
      </c>
    </row>
    <row r="17142" spans="12:13">
      <c r="L17142">
        <v>11372</v>
      </c>
      <c r="M17142">
        <f t="shared" si="278"/>
        <v>372</v>
      </c>
    </row>
    <row r="17143" spans="12:13">
      <c r="L17143">
        <v>11424</v>
      </c>
      <c r="M17143">
        <f t="shared" si="278"/>
        <v>424</v>
      </c>
    </row>
    <row r="17144" spans="12:13">
      <c r="L17144">
        <v>11360</v>
      </c>
      <c r="M17144">
        <f t="shared" si="278"/>
        <v>360</v>
      </c>
    </row>
    <row r="17145" spans="12:13">
      <c r="L17145">
        <v>11460</v>
      </c>
      <c r="M17145">
        <f t="shared" si="278"/>
        <v>460</v>
      </c>
    </row>
    <row r="17146" spans="12:13">
      <c r="L17146">
        <v>11368</v>
      </c>
      <c r="M17146">
        <f t="shared" si="278"/>
        <v>368</v>
      </c>
    </row>
    <row r="17147" spans="12:13">
      <c r="L17147">
        <v>11412</v>
      </c>
      <c r="M17147">
        <f t="shared" ref="M17147:M17210" si="279">L17147-11000</f>
        <v>412</v>
      </c>
    </row>
    <row r="17148" spans="12:13">
      <c r="L17148">
        <v>11388</v>
      </c>
      <c r="M17148">
        <f t="shared" si="279"/>
        <v>388</v>
      </c>
    </row>
    <row r="17149" spans="12:13">
      <c r="L17149">
        <v>11452</v>
      </c>
      <c r="M17149">
        <f t="shared" si="279"/>
        <v>452</v>
      </c>
    </row>
    <row r="17150" spans="12:13">
      <c r="L17150">
        <v>11352</v>
      </c>
      <c r="M17150">
        <f t="shared" si="279"/>
        <v>352</v>
      </c>
    </row>
    <row r="17151" spans="12:13">
      <c r="L17151">
        <v>11456</v>
      </c>
      <c r="M17151">
        <f t="shared" si="279"/>
        <v>456</v>
      </c>
    </row>
    <row r="17152" spans="12:13">
      <c r="L17152">
        <v>11392</v>
      </c>
      <c r="M17152">
        <f t="shared" si="279"/>
        <v>392</v>
      </c>
    </row>
    <row r="17153" spans="12:13">
      <c r="L17153">
        <v>11420</v>
      </c>
      <c r="M17153">
        <f t="shared" si="279"/>
        <v>420</v>
      </c>
    </row>
    <row r="17154" spans="12:13">
      <c r="L17154">
        <v>11388</v>
      </c>
      <c r="M17154">
        <f t="shared" si="279"/>
        <v>388</v>
      </c>
    </row>
    <row r="17155" spans="12:13">
      <c r="L17155">
        <v>11420</v>
      </c>
      <c r="M17155">
        <f t="shared" si="279"/>
        <v>420</v>
      </c>
    </row>
    <row r="17156" spans="12:13">
      <c r="L17156">
        <v>11368</v>
      </c>
      <c r="M17156">
        <f t="shared" si="279"/>
        <v>368</v>
      </c>
    </row>
    <row r="17157" spans="12:13">
      <c r="L17157">
        <v>11420</v>
      </c>
      <c r="M17157">
        <f t="shared" si="279"/>
        <v>420</v>
      </c>
    </row>
    <row r="17158" spans="12:13">
      <c r="L17158">
        <v>11392</v>
      </c>
      <c r="M17158">
        <f t="shared" si="279"/>
        <v>392</v>
      </c>
    </row>
    <row r="17159" spans="12:13">
      <c r="L17159">
        <v>11460</v>
      </c>
      <c r="M17159">
        <f t="shared" si="279"/>
        <v>460</v>
      </c>
    </row>
    <row r="17160" spans="12:13">
      <c r="L17160">
        <v>11416</v>
      </c>
      <c r="M17160">
        <f t="shared" si="279"/>
        <v>416</v>
      </c>
    </row>
    <row r="17161" spans="12:13">
      <c r="L17161">
        <v>11472</v>
      </c>
      <c r="M17161">
        <f t="shared" si="279"/>
        <v>472</v>
      </c>
    </row>
    <row r="17162" spans="12:13">
      <c r="L17162">
        <v>11396</v>
      </c>
      <c r="M17162">
        <f t="shared" si="279"/>
        <v>396</v>
      </c>
    </row>
    <row r="17163" spans="12:13">
      <c r="L17163">
        <v>11436</v>
      </c>
      <c r="M17163">
        <f t="shared" si="279"/>
        <v>436</v>
      </c>
    </row>
    <row r="17164" spans="12:13">
      <c r="L17164">
        <v>11412</v>
      </c>
      <c r="M17164">
        <f t="shared" si="279"/>
        <v>412</v>
      </c>
    </row>
    <row r="17165" spans="12:13">
      <c r="L17165">
        <v>11464</v>
      </c>
      <c r="M17165">
        <f t="shared" si="279"/>
        <v>464</v>
      </c>
    </row>
    <row r="17166" spans="12:13">
      <c r="L17166">
        <v>11396</v>
      </c>
      <c r="M17166">
        <f t="shared" si="279"/>
        <v>396</v>
      </c>
    </row>
    <row r="17167" spans="12:13">
      <c r="L17167">
        <v>11456</v>
      </c>
      <c r="M17167">
        <f t="shared" si="279"/>
        <v>456</v>
      </c>
    </row>
    <row r="17168" spans="12:13">
      <c r="L17168">
        <v>11408</v>
      </c>
      <c r="M17168">
        <f t="shared" si="279"/>
        <v>408</v>
      </c>
    </row>
    <row r="17169" spans="12:13">
      <c r="L17169">
        <v>11436</v>
      </c>
      <c r="M17169">
        <f t="shared" si="279"/>
        <v>436</v>
      </c>
    </row>
    <row r="17170" spans="12:13">
      <c r="L17170">
        <v>11392</v>
      </c>
      <c r="M17170">
        <f t="shared" si="279"/>
        <v>392</v>
      </c>
    </row>
    <row r="17171" spans="12:13">
      <c r="L17171">
        <v>11480</v>
      </c>
      <c r="M17171">
        <f t="shared" si="279"/>
        <v>480</v>
      </c>
    </row>
    <row r="17172" spans="12:13">
      <c r="L17172">
        <v>11416</v>
      </c>
      <c r="M17172">
        <f t="shared" si="279"/>
        <v>416</v>
      </c>
    </row>
    <row r="17173" spans="12:13">
      <c r="L17173">
        <v>11456</v>
      </c>
      <c r="M17173">
        <f t="shared" si="279"/>
        <v>456</v>
      </c>
    </row>
    <row r="17174" spans="12:13">
      <c r="L17174">
        <v>11396</v>
      </c>
      <c r="M17174">
        <f t="shared" si="279"/>
        <v>396</v>
      </c>
    </row>
    <row r="17175" spans="12:13">
      <c r="L17175">
        <v>11412</v>
      </c>
      <c r="M17175">
        <f t="shared" si="279"/>
        <v>412</v>
      </c>
    </row>
    <row r="17176" spans="12:13">
      <c r="L17176">
        <v>11416</v>
      </c>
      <c r="M17176">
        <f t="shared" si="279"/>
        <v>416</v>
      </c>
    </row>
    <row r="17177" spans="12:13">
      <c r="L17177">
        <v>11392</v>
      </c>
      <c r="M17177">
        <f t="shared" si="279"/>
        <v>392</v>
      </c>
    </row>
    <row r="17178" spans="12:13">
      <c r="L17178">
        <v>11376</v>
      </c>
      <c r="M17178">
        <f t="shared" si="279"/>
        <v>376</v>
      </c>
    </row>
    <row r="17179" spans="12:13">
      <c r="L17179">
        <v>11432</v>
      </c>
      <c r="M17179">
        <f t="shared" si="279"/>
        <v>432</v>
      </c>
    </row>
    <row r="17180" spans="12:13">
      <c r="L17180">
        <v>11384</v>
      </c>
      <c r="M17180">
        <f t="shared" si="279"/>
        <v>384</v>
      </c>
    </row>
    <row r="17181" spans="12:13">
      <c r="L17181">
        <v>11452</v>
      </c>
      <c r="M17181">
        <f t="shared" si="279"/>
        <v>452</v>
      </c>
    </row>
    <row r="17182" spans="12:13">
      <c r="L17182">
        <v>11396</v>
      </c>
      <c r="M17182">
        <f t="shared" si="279"/>
        <v>396</v>
      </c>
    </row>
    <row r="17183" spans="12:13">
      <c r="L17183">
        <v>11408</v>
      </c>
      <c r="M17183">
        <f t="shared" si="279"/>
        <v>408</v>
      </c>
    </row>
    <row r="17184" spans="12:13">
      <c r="L17184">
        <v>11352</v>
      </c>
      <c r="M17184">
        <f t="shared" si="279"/>
        <v>352</v>
      </c>
    </row>
    <row r="17185" spans="12:13">
      <c r="L17185">
        <v>11436</v>
      </c>
      <c r="M17185">
        <f t="shared" si="279"/>
        <v>436</v>
      </c>
    </row>
    <row r="17186" spans="12:13">
      <c r="L17186">
        <v>11400</v>
      </c>
      <c r="M17186">
        <f t="shared" si="279"/>
        <v>400</v>
      </c>
    </row>
    <row r="17187" spans="12:13">
      <c r="L17187">
        <v>11452</v>
      </c>
      <c r="M17187">
        <f t="shared" si="279"/>
        <v>452</v>
      </c>
    </row>
    <row r="17188" spans="12:13">
      <c r="L17188">
        <v>11356</v>
      </c>
      <c r="M17188">
        <f t="shared" si="279"/>
        <v>356</v>
      </c>
    </row>
    <row r="17189" spans="12:13">
      <c r="L17189">
        <v>11428</v>
      </c>
      <c r="M17189">
        <f t="shared" si="279"/>
        <v>428</v>
      </c>
    </row>
    <row r="17190" spans="12:13">
      <c r="L17190">
        <v>11396</v>
      </c>
      <c r="M17190">
        <f t="shared" si="279"/>
        <v>396</v>
      </c>
    </row>
    <row r="17191" spans="12:13">
      <c r="L17191">
        <v>11424</v>
      </c>
      <c r="M17191">
        <f t="shared" si="279"/>
        <v>424</v>
      </c>
    </row>
    <row r="17192" spans="12:13">
      <c r="L17192">
        <v>11416</v>
      </c>
      <c r="M17192">
        <f t="shared" si="279"/>
        <v>416</v>
      </c>
    </row>
    <row r="17193" spans="12:13">
      <c r="L17193">
        <v>11460</v>
      </c>
      <c r="M17193">
        <f t="shared" si="279"/>
        <v>460</v>
      </c>
    </row>
    <row r="17194" spans="12:13">
      <c r="L17194">
        <v>11388</v>
      </c>
      <c r="M17194">
        <f t="shared" si="279"/>
        <v>388</v>
      </c>
    </row>
    <row r="17195" spans="12:13">
      <c r="L17195">
        <v>11416</v>
      </c>
      <c r="M17195">
        <f t="shared" si="279"/>
        <v>416</v>
      </c>
    </row>
    <row r="17196" spans="12:13">
      <c r="L17196">
        <v>11400</v>
      </c>
      <c r="M17196">
        <f t="shared" si="279"/>
        <v>400</v>
      </c>
    </row>
    <row r="17197" spans="12:13">
      <c r="L17197">
        <v>11428</v>
      </c>
      <c r="M17197">
        <f t="shared" si="279"/>
        <v>428</v>
      </c>
    </row>
    <row r="17198" spans="12:13">
      <c r="L17198">
        <v>11396</v>
      </c>
      <c r="M17198">
        <f t="shared" si="279"/>
        <v>396</v>
      </c>
    </row>
    <row r="17199" spans="12:13">
      <c r="L17199">
        <v>11456</v>
      </c>
      <c r="M17199">
        <f t="shared" si="279"/>
        <v>456</v>
      </c>
    </row>
    <row r="17200" spans="12:13">
      <c r="L17200">
        <v>11420</v>
      </c>
      <c r="M17200">
        <f t="shared" si="279"/>
        <v>420</v>
      </c>
    </row>
    <row r="17201" spans="12:13">
      <c r="L17201">
        <v>11444</v>
      </c>
      <c r="M17201">
        <f t="shared" si="279"/>
        <v>444</v>
      </c>
    </row>
    <row r="17202" spans="12:13">
      <c r="L17202">
        <v>11388</v>
      </c>
      <c r="M17202">
        <f t="shared" si="279"/>
        <v>388</v>
      </c>
    </row>
    <row r="17203" spans="12:13">
      <c r="L17203">
        <v>11460</v>
      </c>
      <c r="M17203">
        <f t="shared" si="279"/>
        <v>460</v>
      </c>
    </row>
    <row r="17204" spans="12:13">
      <c r="L17204">
        <v>11416</v>
      </c>
      <c r="M17204">
        <f t="shared" si="279"/>
        <v>416</v>
      </c>
    </row>
    <row r="17205" spans="12:13">
      <c r="L17205">
        <v>11452</v>
      </c>
      <c r="M17205">
        <f t="shared" si="279"/>
        <v>452</v>
      </c>
    </row>
    <row r="17206" spans="12:13">
      <c r="L17206">
        <v>11380</v>
      </c>
      <c r="M17206">
        <f t="shared" si="279"/>
        <v>380</v>
      </c>
    </row>
    <row r="17207" spans="12:13">
      <c r="L17207">
        <v>11408</v>
      </c>
      <c r="M17207">
        <f t="shared" si="279"/>
        <v>408</v>
      </c>
    </row>
    <row r="17208" spans="12:13">
      <c r="L17208">
        <v>11376</v>
      </c>
      <c r="M17208">
        <f t="shared" si="279"/>
        <v>376</v>
      </c>
    </row>
    <row r="17209" spans="12:13">
      <c r="L17209">
        <v>11420</v>
      </c>
      <c r="M17209">
        <f t="shared" si="279"/>
        <v>420</v>
      </c>
    </row>
    <row r="17210" spans="12:13">
      <c r="L17210">
        <v>11408</v>
      </c>
      <c r="M17210">
        <f t="shared" si="279"/>
        <v>408</v>
      </c>
    </row>
    <row r="17211" spans="12:13">
      <c r="L17211">
        <v>11428</v>
      </c>
      <c r="M17211">
        <f t="shared" ref="M17211:M17274" si="280">L17211-11000</f>
        <v>428</v>
      </c>
    </row>
    <row r="17212" spans="12:13">
      <c r="L17212">
        <v>11396</v>
      </c>
      <c r="M17212">
        <f t="shared" si="280"/>
        <v>396</v>
      </c>
    </row>
    <row r="17213" spans="12:13">
      <c r="L17213">
        <v>11456</v>
      </c>
      <c r="M17213">
        <f t="shared" si="280"/>
        <v>456</v>
      </c>
    </row>
    <row r="17214" spans="12:13">
      <c r="L17214">
        <v>11416</v>
      </c>
      <c r="M17214">
        <f t="shared" si="280"/>
        <v>416</v>
      </c>
    </row>
    <row r="17215" spans="12:13">
      <c r="L17215">
        <v>11468</v>
      </c>
      <c r="M17215">
        <f t="shared" si="280"/>
        <v>468</v>
      </c>
    </row>
    <row r="17216" spans="12:13">
      <c r="L17216">
        <v>11384</v>
      </c>
      <c r="M17216">
        <f t="shared" si="280"/>
        <v>384</v>
      </c>
    </row>
    <row r="17217" spans="12:13">
      <c r="L17217">
        <v>11456</v>
      </c>
      <c r="M17217">
        <f t="shared" si="280"/>
        <v>456</v>
      </c>
    </row>
    <row r="17218" spans="12:13">
      <c r="L17218">
        <v>11388</v>
      </c>
      <c r="M17218">
        <f t="shared" si="280"/>
        <v>388</v>
      </c>
    </row>
    <row r="17219" spans="12:13">
      <c r="L17219">
        <v>11488</v>
      </c>
      <c r="M17219">
        <f t="shared" si="280"/>
        <v>488</v>
      </c>
    </row>
    <row r="17220" spans="12:13">
      <c r="L17220">
        <v>11360</v>
      </c>
      <c r="M17220">
        <f t="shared" si="280"/>
        <v>360</v>
      </c>
    </row>
    <row r="17221" spans="12:13">
      <c r="L17221">
        <v>11420</v>
      </c>
      <c r="M17221">
        <f t="shared" si="280"/>
        <v>420</v>
      </c>
    </row>
    <row r="17222" spans="12:13">
      <c r="L17222">
        <v>11392</v>
      </c>
      <c r="M17222">
        <f t="shared" si="280"/>
        <v>392</v>
      </c>
    </row>
    <row r="17223" spans="12:13">
      <c r="L17223">
        <v>11472</v>
      </c>
      <c r="M17223">
        <f t="shared" si="280"/>
        <v>472</v>
      </c>
    </row>
    <row r="17224" spans="12:13">
      <c r="L17224">
        <v>11428</v>
      </c>
      <c r="M17224">
        <f t="shared" si="280"/>
        <v>428</v>
      </c>
    </row>
    <row r="17225" spans="12:13">
      <c r="L17225">
        <v>11448</v>
      </c>
      <c r="M17225">
        <f t="shared" si="280"/>
        <v>448</v>
      </c>
    </row>
    <row r="17226" spans="12:13">
      <c r="L17226">
        <v>11392</v>
      </c>
      <c r="M17226">
        <f t="shared" si="280"/>
        <v>392</v>
      </c>
    </row>
    <row r="17227" spans="12:13">
      <c r="L17227">
        <v>11468</v>
      </c>
      <c r="M17227">
        <f t="shared" si="280"/>
        <v>468</v>
      </c>
    </row>
    <row r="17228" spans="12:13">
      <c r="L17228">
        <v>11436</v>
      </c>
      <c r="M17228">
        <f t="shared" si="280"/>
        <v>436</v>
      </c>
    </row>
    <row r="17229" spans="12:13">
      <c r="L17229">
        <v>11456</v>
      </c>
      <c r="M17229">
        <f t="shared" si="280"/>
        <v>456</v>
      </c>
    </row>
    <row r="17230" spans="12:13">
      <c r="L17230">
        <v>11384</v>
      </c>
      <c r="M17230">
        <f t="shared" si="280"/>
        <v>384</v>
      </c>
    </row>
    <row r="17231" spans="12:13">
      <c r="L17231">
        <v>11480</v>
      </c>
      <c r="M17231">
        <f t="shared" si="280"/>
        <v>480</v>
      </c>
    </row>
    <row r="17232" spans="12:13">
      <c r="L17232">
        <v>11420</v>
      </c>
      <c r="M17232">
        <f t="shared" si="280"/>
        <v>420</v>
      </c>
    </row>
    <row r="17233" spans="12:13">
      <c r="L17233">
        <v>11460</v>
      </c>
      <c r="M17233">
        <f t="shared" si="280"/>
        <v>460</v>
      </c>
    </row>
    <row r="17234" spans="12:13">
      <c r="L17234">
        <v>11388</v>
      </c>
      <c r="M17234">
        <f t="shared" si="280"/>
        <v>388</v>
      </c>
    </row>
    <row r="17235" spans="12:13">
      <c r="L17235">
        <v>11440</v>
      </c>
      <c r="M17235">
        <f t="shared" si="280"/>
        <v>440</v>
      </c>
    </row>
    <row r="17236" spans="12:13">
      <c r="L17236">
        <v>11372</v>
      </c>
      <c r="M17236">
        <f t="shared" si="280"/>
        <v>372</v>
      </c>
    </row>
    <row r="17237" spans="12:13">
      <c r="L17237">
        <v>11440</v>
      </c>
      <c r="M17237">
        <f t="shared" si="280"/>
        <v>440</v>
      </c>
    </row>
    <row r="17238" spans="12:13">
      <c r="L17238">
        <v>11412</v>
      </c>
      <c r="M17238">
        <f t="shared" si="280"/>
        <v>412</v>
      </c>
    </row>
    <row r="17239" spans="12:13">
      <c r="L17239">
        <v>11460</v>
      </c>
      <c r="M17239">
        <f t="shared" si="280"/>
        <v>460</v>
      </c>
    </row>
    <row r="17240" spans="12:13">
      <c r="L17240">
        <v>11404</v>
      </c>
      <c r="M17240">
        <f t="shared" si="280"/>
        <v>404</v>
      </c>
    </row>
    <row r="17241" spans="12:13">
      <c r="L17241">
        <v>11448</v>
      </c>
      <c r="M17241">
        <f t="shared" si="280"/>
        <v>448</v>
      </c>
    </row>
    <row r="17242" spans="12:13">
      <c r="L17242">
        <v>11384</v>
      </c>
      <c r="M17242">
        <f t="shared" si="280"/>
        <v>384</v>
      </c>
    </row>
    <row r="17243" spans="12:13">
      <c r="L17243">
        <v>11484</v>
      </c>
      <c r="M17243">
        <f t="shared" si="280"/>
        <v>484</v>
      </c>
    </row>
    <row r="17244" spans="12:13">
      <c r="L17244">
        <v>11384</v>
      </c>
      <c r="M17244">
        <f t="shared" si="280"/>
        <v>384</v>
      </c>
    </row>
    <row r="17245" spans="12:13">
      <c r="L17245">
        <v>11440</v>
      </c>
      <c r="M17245">
        <f t="shared" si="280"/>
        <v>440</v>
      </c>
    </row>
    <row r="17246" spans="12:13">
      <c r="L17246">
        <v>11416</v>
      </c>
      <c r="M17246">
        <f t="shared" si="280"/>
        <v>416</v>
      </c>
    </row>
    <row r="17247" spans="12:13">
      <c r="L17247">
        <v>11416</v>
      </c>
      <c r="M17247">
        <f t="shared" si="280"/>
        <v>416</v>
      </c>
    </row>
    <row r="17248" spans="12:13">
      <c r="L17248">
        <v>11388</v>
      </c>
      <c r="M17248">
        <f t="shared" si="280"/>
        <v>388</v>
      </c>
    </row>
    <row r="17249" spans="12:13">
      <c r="L17249">
        <v>11456</v>
      </c>
      <c r="M17249">
        <f t="shared" si="280"/>
        <v>456</v>
      </c>
    </row>
    <row r="17250" spans="12:13">
      <c r="L17250">
        <v>11416</v>
      </c>
      <c r="M17250">
        <f t="shared" si="280"/>
        <v>416</v>
      </c>
    </row>
    <row r="17251" spans="12:13">
      <c r="L17251">
        <v>11424</v>
      </c>
      <c r="M17251">
        <f t="shared" si="280"/>
        <v>424</v>
      </c>
    </row>
    <row r="17252" spans="12:13">
      <c r="L17252">
        <v>11408</v>
      </c>
      <c r="M17252">
        <f t="shared" si="280"/>
        <v>408</v>
      </c>
    </row>
    <row r="17253" spans="12:13">
      <c r="L17253">
        <v>11456</v>
      </c>
      <c r="M17253">
        <f t="shared" si="280"/>
        <v>456</v>
      </c>
    </row>
    <row r="17254" spans="12:13">
      <c r="L17254">
        <v>11376</v>
      </c>
      <c r="M17254">
        <f t="shared" si="280"/>
        <v>376</v>
      </c>
    </row>
    <row r="17255" spans="12:13">
      <c r="L17255">
        <v>11464</v>
      </c>
      <c r="M17255">
        <f t="shared" si="280"/>
        <v>464</v>
      </c>
    </row>
    <row r="17256" spans="12:13">
      <c r="L17256">
        <v>11396</v>
      </c>
      <c r="M17256">
        <f t="shared" si="280"/>
        <v>396</v>
      </c>
    </row>
    <row r="17257" spans="12:13">
      <c r="L17257">
        <v>11444</v>
      </c>
      <c r="M17257">
        <f t="shared" si="280"/>
        <v>444</v>
      </c>
    </row>
    <row r="17258" spans="12:13">
      <c r="L17258">
        <v>11392</v>
      </c>
      <c r="M17258">
        <f t="shared" si="280"/>
        <v>392</v>
      </c>
    </row>
    <row r="17259" spans="12:13">
      <c r="L17259">
        <v>11416</v>
      </c>
      <c r="M17259">
        <f t="shared" si="280"/>
        <v>416</v>
      </c>
    </row>
    <row r="17260" spans="12:13">
      <c r="L17260">
        <v>11424</v>
      </c>
      <c r="M17260">
        <f t="shared" si="280"/>
        <v>424</v>
      </c>
    </row>
    <row r="17261" spans="12:13">
      <c r="L17261">
        <v>11420</v>
      </c>
      <c r="M17261">
        <f t="shared" si="280"/>
        <v>420</v>
      </c>
    </row>
    <row r="17262" spans="12:13">
      <c r="L17262">
        <v>11440</v>
      </c>
      <c r="M17262">
        <f t="shared" si="280"/>
        <v>440</v>
      </c>
    </row>
    <row r="17263" spans="12:13">
      <c r="L17263">
        <v>11436</v>
      </c>
      <c r="M17263">
        <f t="shared" si="280"/>
        <v>436</v>
      </c>
    </row>
    <row r="17264" spans="12:13">
      <c r="L17264">
        <v>11372</v>
      </c>
      <c r="M17264">
        <f t="shared" si="280"/>
        <v>372</v>
      </c>
    </row>
    <row r="17265" spans="12:13">
      <c r="L17265">
        <v>11460</v>
      </c>
      <c r="M17265">
        <f t="shared" si="280"/>
        <v>460</v>
      </c>
    </row>
    <row r="17266" spans="12:13">
      <c r="L17266">
        <v>11336</v>
      </c>
      <c r="M17266">
        <f t="shared" si="280"/>
        <v>336</v>
      </c>
    </row>
    <row r="17267" spans="12:13">
      <c r="L17267">
        <v>11468</v>
      </c>
      <c r="M17267">
        <f t="shared" si="280"/>
        <v>468</v>
      </c>
    </row>
    <row r="17268" spans="12:13">
      <c r="L17268">
        <v>11392</v>
      </c>
      <c r="M17268">
        <f t="shared" si="280"/>
        <v>392</v>
      </c>
    </row>
    <row r="17269" spans="12:13">
      <c r="L17269">
        <v>11420</v>
      </c>
      <c r="M17269">
        <f t="shared" si="280"/>
        <v>420</v>
      </c>
    </row>
    <row r="17270" spans="12:13">
      <c r="L17270">
        <v>11400</v>
      </c>
      <c r="M17270">
        <f t="shared" si="280"/>
        <v>400</v>
      </c>
    </row>
    <row r="17271" spans="12:13">
      <c r="L17271">
        <v>11424</v>
      </c>
      <c r="M17271">
        <f t="shared" si="280"/>
        <v>424</v>
      </c>
    </row>
    <row r="17272" spans="12:13">
      <c r="L17272">
        <v>11404</v>
      </c>
      <c r="M17272">
        <f t="shared" si="280"/>
        <v>404</v>
      </c>
    </row>
    <row r="17273" spans="12:13">
      <c r="L17273">
        <v>11468</v>
      </c>
      <c r="M17273">
        <f t="shared" si="280"/>
        <v>468</v>
      </c>
    </row>
    <row r="17274" spans="12:13">
      <c r="L17274">
        <v>11412</v>
      </c>
      <c r="M17274">
        <f t="shared" si="280"/>
        <v>412</v>
      </c>
    </row>
    <row r="17275" spans="12:13">
      <c r="L17275">
        <v>11472</v>
      </c>
      <c r="M17275">
        <f t="shared" ref="M17275:M17338" si="281">L17275-11000</f>
        <v>472</v>
      </c>
    </row>
    <row r="17276" spans="12:13">
      <c r="L17276">
        <v>11380</v>
      </c>
      <c r="M17276">
        <f t="shared" si="281"/>
        <v>380</v>
      </c>
    </row>
    <row r="17277" spans="12:13">
      <c r="L17277">
        <v>11468</v>
      </c>
      <c r="M17277">
        <f t="shared" si="281"/>
        <v>468</v>
      </c>
    </row>
    <row r="17278" spans="12:13">
      <c r="L17278">
        <v>11404</v>
      </c>
      <c r="M17278">
        <f t="shared" si="281"/>
        <v>404</v>
      </c>
    </row>
    <row r="17279" spans="12:13">
      <c r="L17279">
        <v>11464</v>
      </c>
      <c r="M17279">
        <f t="shared" si="281"/>
        <v>464</v>
      </c>
    </row>
    <row r="17280" spans="12:13">
      <c r="L17280">
        <v>11376</v>
      </c>
      <c r="M17280">
        <f t="shared" si="281"/>
        <v>376</v>
      </c>
    </row>
    <row r="17281" spans="12:13">
      <c r="L17281">
        <v>11460</v>
      </c>
      <c r="M17281">
        <f t="shared" si="281"/>
        <v>460</v>
      </c>
    </row>
    <row r="17282" spans="12:13">
      <c r="L17282">
        <v>11412</v>
      </c>
      <c r="M17282">
        <f t="shared" si="281"/>
        <v>412</v>
      </c>
    </row>
    <row r="17283" spans="12:13">
      <c r="L17283">
        <v>11436</v>
      </c>
      <c r="M17283">
        <f t="shared" si="281"/>
        <v>436</v>
      </c>
    </row>
    <row r="17284" spans="12:13">
      <c r="L17284">
        <v>11404</v>
      </c>
      <c r="M17284">
        <f t="shared" si="281"/>
        <v>404</v>
      </c>
    </row>
    <row r="17285" spans="12:13">
      <c r="L17285">
        <v>11448</v>
      </c>
      <c r="M17285">
        <f t="shared" si="281"/>
        <v>448</v>
      </c>
    </row>
    <row r="17286" spans="12:13">
      <c r="L17286">
        <v>11392</v>
      </c>
      <c r="M17286">
        <f t="shared" si="281"/>
        <v>392</v>
      </c>
    </row>
    <row r="17287" spans="12:13">
      <c r="L17287">
        <v>11464</v>
      </c>
      <c r="M17287">
        <f t="shared" si="281"/>
        <v>464</v>
      </c>
    </row>
    <row r="17288" spans="12:13">
      <c r="L17288">
        <v>11408</v>
      </c>
      <c r="M17288">
        <f t="shared" si="281"/>
        <v>408</v>
      </c>
    </row>
    <row r="17289" spans="12:13">
      <c r="L17289">
        <v>11432</v>
      </c>
      <c r="M17289">
        <f t="shared" si="281"/>
        <v>432</v>
      </c>
    </row>
    <row r="17290" spans="12:13">
      <c r="L17290">
        <v>11368</v>
      </c>
      <c r="M17290">
        <f t="shared" si="281"/>
        <v>368</v>
      </c>
    </row>
    <row r="17291" spans="12:13">
      <c r="L17291">
        <v>11436</v>
      </c>
      <c r="M17291">
        <f t="shared" si="281"/>
        <v>436</v>
      </c>
    </row>
    <row r="17292" spans="12:13">
      <c r="L17292">
        <v>11412</v>
      </c>
      <c r="M17292">
        <f t="shared" si="281"/>
        <v>412</v>
      </c>
    </row>
    <row r="17293" spans="12:13">
      <c r="L17293">
        <v>11460</v>
      </c>
      <c r="M17293">
        <f t="shared" si="281"/>
        <v>460</v>
      </c>
    </row>
    <row r="17294" spans="12:13">
      <c r="L17294">
        <v>11356</v>
      </c>
      <c r="M17294">
        <f t="shared" si="281"/>
        <v>356</v>
      </c>
    </row>
    <row r="17295" spans="12:13">
      <c r="L17295">
        <v>11440</v>
      </c>
      <c r="M17295">
        <f t="shared" si="281"/>
        <v>440</v>
      </c>
    </row>
    <row r="17296" spans="12:13">
      <c r="L17296">
        <v>11384</v>
      </c>
      <c r="M17296">
        <f t="shared" si="281"/>
        <v>384</v>
      </c>
    </row>
    <row r="17297" spans="12:13">
      <c r="L17297">
        <v>11468</v>
      </c>
      <c r="M17297">
        <f t="shared" si="281"/>
        <v>468</v>
      </c>
    </row>
    <row r="17298" spans="12:13">
      <c r="L17298">
        <v>11400</v>
      </c>
      <c r="M17298">
        <f t="shared" si="281"/>
        <v>400</v>
      </c>
    </row>
    <row r="17299" spans="12:13">
      <c r="L17299">
        <v>11452</v>
      </c>
      <c r="M17299">
        <f t="shared" si="281"/>
        <v>452</v>
      </c>
    </row>
    <row r="17300" spans="12:13">
      <c r="L17300">
        <v>11360</v>
      </c>
      <c r="M17300">
        <f t="shared" si="281"/>
        <v>360</v>
      </c>
    </row>
    <row r="17301" spans="12:13">
      <c r="L17301">
        <v>11484</v>
      </c>
      <c r="M17301">
        <f t="shared" si="281"/>
        <v>484</v>
      </c>
    </row>
    <row r="17302" spans="12:13">
      <c r="L17302">
        <v>11408</v>
      </c>
      <c r="M17302">
        <f t="shared" si="281"/>
        <v>408</v>
      </c>
    </row>
    <row r="17303" spans="12:13">
      <c r="L17303">
        <v>11488</v>
      </c>
      <c r="M17303">
        <f t="shared" si="281"/>
        <v>488</v>
      </c>
    </row>
    <row r="17304" spans="12:13">
      <c r="L17304">
        <v>11396</v>
      </c>
      <c r="M17304">
        <f t="shared" si="281"/>
        <v>396</v>
      </c>
    </row>
    <row r="17305" spans="12:13">
      <c r="L17305">
        <v>11456</v>
      </c>
      <c r="M17305">
        <f t="shared" si="281"/>
        <v>456</v>
      </c>
    </row>
    <row r="17306" spans="12:13">
      <c r="L17306">
        <v>11416</v>
      </c>
      <c r="M17306">
        <f t="shared" si="281"/>
        <v>416</v>
      </c>
    </row>
    <row r="17307" spans="12:13">
      <c r="L17307">
        <v>11460</v>
      </c>
      <c r="M17307">
        <f t="shared" si="281"/>
        <v>460</v>
      </c>
    </row>
    <row r="17308" spans="12:13">
      <c r="L17308">
        <v>11384</v>
      </c>
      <c r="M17308">
        <f t="shared" si="281"/>
        <v>384</v>
      </c>
    </row>
    <row r="17309" spans="12:13">
      <c r="L17309">
        <v>11428</v>
      </c>
      <c r="M17309">
        <f t="shared" si="281"/>
        <v>428</v>
      </c>
    </row>
    <row r="17310" spans="12:13">
      <c r="L17310">
        <v>11444</v>
      </c>
      <c r="M17310">
        <f t="shared" si="281"/>
        <v>444</v>
      </c>
    </row>
    <row r="17311" spans="12:13">
      <c r="L17311">
        <v>11472</v>
      </c>
      <c r="M17311">
        <f t="shared" si="281"/>
        <v>472</v>
      </c>
    </row>
    <row r="17312" spans="12:13">
      <c r="L17312">
        <v>11412</v>
      </c>
      <c r="M17312">
        <f t="shared" si="281"/>
        <v>412</v>
      </c>
    </row>
    <row r="17313" spans="12:13">
      <c r="L17313">
        <v>11460</v>
      </c>
      <c r="M17313">
        <f t="shared" si="281"/>
        <v>460</v>
      </c>
    </row>
    <row r="17314" spans="12:13">
      <c r="L17314">
        <v>11392</v>
      </c>
      <c r="M17314">
        <f t="shared" si="281"/>
        <v>392</v>
      </c>
    </row>
    <row r="17315" spans="12:13">
      <c r="L17315">
        <v>11396</v>
      </c>
      <c r="M17315">
        <f t="shared" si="281"/>
        <v>396</v>
      </c>
    </row>
    <row r="17316" spans="12:13">
      <c r="L17316">
        <v>11368</v>
      </c>
      <c r="M17316">
        <f t="shared" si="281"/>
        <v>368</v>
      </c>
    </row>
    <row r="17317" spans="12:13">
      <c r="L17317">
        <v>11468</v>
      </c>
      <c r="M17317">
        <f t="shared" si="281"/>
        <v>468</v>
      </c>
    </row>
    <row r="17318" spans="12:13">
      <c r="L17318">
        <v>11404</v>
      </c>
      <c r="M17318">
        <f t="shared" si="281"/>
        <v>404</v>
      </c>
    </row>
    <row r="17319" spans="12:13">
      <c r="L17319">
        <v>11428</v>
      </c>
      <c r="M17319">
        <f t="shared" si="281"/>
        <v>428</v>
      </c>
    </row>
    <row r="17320" spans="12:13">
      <c r="L17320">
        <v>11384</v>
      </c>
      <c r="M17320">
        <f t="shared" si="281"/>
        <v>384</v>
      </c>
    </row>
    <row r="17321" spans="12:13">
      <c r="L17321">
        <v>11440</v>
      </c>
      <c r="M17321">
        <f t="shared" si="281"/>
        <v>440</v>
      </c>
    </row>
    <row r="17322" spans="12:13">
      <c r="L17322">
        <v>11420</v>
      </c>
      <c r="M17322">
        <f t="shared" si="281"/>
        <v>420</v>
      </c>
    </row>
    <row r="17323" spans="12:13">
      <c r="L17323">
        <v>11480</v>
      </c>
      <c r="M17323">
        <f t="shared" si="281"/>
        <v>480</v>
      </c>
    </row>
    <row r="17324" spans="12:13">
      <c r="L17324">
        <v>11396</v>
      </c>
      <c r="M17324">
        <f t="shared" si="281"/>
        <v>396</v>
      </c>
    </row>
    <row r="17325" spans="12:13">
      <c r="L17325">
        <v>11472</v>
      </c>
      <c r="M17325">
        <f t="shared" si="281"/>
        <v>472</v>
      </c>
    </row>
    <row r="17326" spans="12:13">
      <c r="L17326">
        <v>11400</v>
      </c>
      <c r="M17326">
        <f t="shared" si="281"/>
        <v>400</v>
      </c>
    </row>
    <row r="17327" spans="12:13">
      <c r="L17327">
        <v>11456</v>
      </c>
      <c r="M17327">
        <f t="shared" si="281"/>
        <v>456</v>
      </c>
    </row>
    <row r="17328" spans="12:13">
      <c r="L17328">
        <v>11384</v>
      </c>
      <c r="M17328">
        <f t="shared" si="281"/>
        <v>384</v>
      </c>
    </row>
    <row r="17329" spans="12:13">
      <c r="L17329">
        <v>11472</v>
      </c>
      <c r="M17329">
        <f t="shared" si="281"/>
        <v>472</v>
      </c>
    </row>
    <row r="17330" spans="12:13">
      <c r="L17330">
        <v>11412</v>
      </c>
      <c r="M17330">
        <f t="shared" si="281"/>
        <v>412</v>
      </c>
    </row>
    <row r="17331" spans="12:13">
      <c r="L17331">
        <v>11440</v>
      </c>
      <c r="M17331">
        <f t="shared" si="281"/>
        <v>440</v>
      </c>
    </row>
    <row r="17332" spans="12:13">
      <c r="L17332">
        <v>11388</v>
      </c>
      <c r="M17332">
        <f t="shared" si="281"/>
        <v>388</v>
      </c>
    </row>
    <row r="17333" spans="12:13">
      <c r="L17333">
        <v>11444</v>
      </c>
      <c r="M17333">
        <f t="shared" si="281"/>
        <v>444</v>
      </c>
    </row>
    <row r="17334" spans="12:13">
      <c r="L17334">
        <v>11372</v>
      </c>
      <c r="M17334">
        <f t="shared" si="281"/>
        <v>372</v>
      </c>
    </row>
    <row r="17335" spans="12:13">
      <c r="L17335">
        <v>11464</v>
      </c>
      <c r="M17335">
        <f t="shared" si="281"/>
        <v>464</v>
      </c>
    </row>
    <row r="17336" spans="12:13">
      <c r="L17336">
        <v>11376</v>
      </c>
      <c r="M17336">
        <f t="shared" si="281"/>
        <v>376</v>
      </c>
    </row>
    <row r="17337" spans="12:13">
      <c r="L17337">
        <v>11444</v>
      </c>
      <c r="M17337">
        <f t="shared" si="281"/>
        <v>444</v>
      </c>
    </row>
    <row r="17338" spans="12:13">
      <c r="L17338">
        <v>11404</v>
      </c>
      <c r="M17338">
        <f t="shared" si="281"/>
        <v>404</v>
      </c>
    </row>
    <row r="17339" spans="12:13">
      <c r="L17339">
        <v>11436</v>
      </c>
      <c r="M17339">
        <f t="shared" ref="M17339:M17402" si="282">L17339-11000</f>
        <v>436</v>
      </c>
    </row>
    <row r="17340" spans="12:13">
      <c r="L17340">
        <v>11408</v>
      </c>
      <c r="M17340">
        <f t="shared" si="282"/>
        <v>408</v>
      </c>
    </row>
    <row r="17341" spans="12:13">
      <c r="L17341">
        <v>11424</v>
      </c>
      <c r="M17341">
        <f t="shared" si="282"/>
        <v>424</v>
      </c>
    </row>
    <row r="17342" spans="12:13">
      <c r="L17342">
        <v>11444</v>
      </c>
      <c r="M17342">
        <f t="shared" si="282"/>
        <v>444</v>
      </c>
    </row>
    <row r="17343" spans="12:13">
      <c r="L17343">
        <v>11448</v>
      </c>
      <c r="M17343">
        <f t="shared" si="282"/>
        <v>448</v>
      </c>
    </row>
    <row r="17344" spans="12:13">
      <c r="L17344">
        <v>11344</v>
      </c>
      <c r="M17344">
        <f t="shared" si="282"/>
        <v>344</v>
      </c>
    </row>
    <row r="17345" spans="12:13">
      <c r="L17345">
        <v>11448</v>
      </c>
      <c r="M17345">
        <f t="shared" si="282"/>
        <v>448</v>
      </c>
    </row>
    <row r="17346" spans="12:13">
      <c r="L17346">
        <v>11396</v>
      </c>
      <c r="M17346">
        <f t="shared" si="282"/>
        <v>396</v>
      </c>
    </row>
    <row r="17347" spans="12:13">
      <c r="L17347">
        <v>11452</v>
      </c>
      <c r="M17347">
        <f t="shared" si="282"/>
        <v>452</v>
      </c>
    </row>
    <row r="17348" spans="12:13">
      <c r="L17348">
        <v>11384</v>
      </c>
      <c r="M17348">
        <f t="shared" si="282"/>
        <v>384</v>
      </c>
    </row>
    <row r="17349" spans="12:13">
      <c r="L17349">
        <v>11436</v>
      </c>
      <c r="M17349">
        <f t="shared" si="282"/>
        <v>436</v>
      </c>
    </row>
    <row r="17350" spans="12:13">
      <c r="L17350">
        <v>11372</v>
      </c>
      <c r="M17350">
        <f t="shared" si="282"/>
        <v>372</v>
      </c>
    </row>
    <row r="17351" spans="12:13">
      <c r="L17351">
        <v>11472</v>
      </c>
      <c r="M17351">
        <f t="shared" si="282"/>
        <v>472</v>
      </c>
    </row>
    <row r="17352" spans="12:13">
      <c r="L17352">
        <v>11384</v>
      </c>
      <c r="M17352">
        <f t="shared" si="282"/>
        <v>384</v>
      </c>
    </row>
    <row r="17353" spans="12:13">
      <c r="L17353">
        <v>11420</v>
      </c>
      <c r="M17353">
        <f t="shared" si="282"/>
        <v>420</v>
      </c>
    </row>
    <row r="17354" spans="12:13">
      <c r="L17354">
        <v>11360</v>
      </c>
      <c r="M17354">
        <f t="shared" si="282"/>
        <v>360</v>
      </c>
    </row>
    <row r="17355" spans="12:13">
      <c r="L17355">
        <v>11480</v>
      </c>
      <c r="M17355">
        <f t="shared" si="282"/>
        <v>480</v>
      </c>
    </row>
    <row r="17356" spans="12:13">
      <c r="L17356">
        <v>11408</v>
      </c>
      <c r="M17356">
        <f t="shared" si="282"/>
        <v>408</v>
      </c>
    </row>
    <row r="17357" spans="12:13">
      <c r="L17357">
        <v>11412</v>
      </c>
      <c r="M17357">
        <f t="shared" si="282"/>
        <v>412</v>
      </c>
    </row>
    <row r="17358" spans="12:13">
      <c r="L17358">
        <v>11440</v>
      </c>
      <c r="M17358">
        <f t="shared" si="282"/>
        <v>440</v>
      </c>
    </row>
    <row r="17359" spans="12:13">
      <c r="L17359">
        <v>11392</v>
      </c>
      <c r="M17359">
        <f t="shared" si="282"/>
        <v>392</v>
      </c>
    </row>
    <row r="17360" spans="12:13">
      <c r="L17360">
        <v>11384</v>
      </c>
      <c r="M17360">
        <f t="shared" si="282"/>
        <v>384</v>
      </c>
    </row>
    <row r="17361" spans="12:13">
      <c r="L17361">
        <v>11440</v>
      </c>
      <c r="M17361">
        <f t="shared" si="282"/>
        <v>440</v>
      </c>
    </row>
    <row r="17362" spans="12:13">
      <c r="L17362">
        <v>11380</v>
      </c>
      <c r="M17362">
        <f t="shared" si="282"/>
        <v>380</v>
      </c>
    </row>
    <row r="17363" spans="12:13">
      <c r="L17363">
        <v>11440</v>
      </c>
      <c r="M17363">
        <f t="shared" si="282"/>
        <v>440</v>
      </c>
    </row>
    <row r="17364" spans="12:13">
      <c r="L17364">
        <v>11400</v>
      </c>
      <c r="M17364">
        <f t="shared" si="282"/>
        <v>400</v>
      </c>
    </row>
    <row r="17365" spans="12:13">
      <c r="L17365">
        <v>11436</v>
      </c>
      <c r="M17365">
        <f t="shared" si="282"/>
        <v>436</v>
      </c>
    </row>
    <row r="17366" spans="12:13">
      <c r="L17366">
        <v>11396</v>
      </c>
      <c r="M17366">
        <f t="shared" si="282"/>
        <v>396</v>
      </c>
    </row>
    <row r="17367" spans="12:13">
      <c r="L17367">
        <v>11468</v>
      </c>
      <c r="M17367">
        <f t="shared" si="282"/>
        <v>468</v>
      </c>
    </row>
    <row r="17368" spans="12:13">
      <c r="L17368">
        <v>11400</v>
      </c>
      <c r="M17368">
        <f t="shared" si="282"/>
        <v>400</v>
      </c>
    </row>
    <row r="17369" spans="12:13">
      <c r="L17369">
        <v>11448</v>
      </c>
      <c r="M17369">
        <f t="shared" si="282"/>
        <v>448</v>
      </c>
    </row>
    <row r="17370" spans="12:13">
      <c r="L17370">
        <v>11368</v>
      </c>
      <c r="M17370">
        <f t="shared" si="282"/>
        <v>368</v>
      </c>
    </row>
    <row r="17371" spans="12:13">
      <c r="L17371">
        <v>11424</v>
      </c>
      <c r="M17371">
        <f t="shared" si="282"/>
        <v>424</v>
      </c>
    </row>
    <row r="17372" spans="12:13">
      <c r="L17372">
        <v>11380</v>
      </c>
      <c r="M17372">
        <f t="shared" si="282"/>
        <v>380</v>
      </c>
    </row>
    <row r="17373" spans="12:13">
      <c r="L17373">
        <v>11404</v>
      </c>
      <c r="M17373">
        <f t="shared" si="282"/>
        <v>404</v>
      </c>
    </row>
    <row r="17374" spans="12:13">
      <c r="L17374">
        <v>11368</v>
      </c>
      <c r="M17374">
        <f t="shared" si="282"/>
        <v>368</v>
      </c>
    </row>
    <row r="17375" spans="12:13">
      <c r="L17375">
        <v>11480</v>
      </c>
      <c r="M17375">
        <f t="shared" si="282"/>
        <v>480</v>
      </c>
    </row>
    <row r="17376" spans="12:13">
      <c r="L17376">
        <v>11384</v>
      </c>
      <c r="M17376">
        <f t="shared" si="282"/>
        <v>384</v>
      </c>
    </row>
    <row r="17377" spans="12:13">
      <c r="L17377">
        <v>11432</v>
      </c>
      <c r="M17377">
        <f t="shared" si="282"/>
        <v>432</v>
      </c>
    </row>
    <row r="17378" spans="12:13">
      <c r="L17378">
        <v>11400</v>
      </c>
      <c r="M17378">
        <f t="shared" si="282"/>
        <v>400</v>
      </c>
    </row>
    <row r="17379" spans="12:13">
      <c r="L17379">
        <v>11436</v>
      </c>
      <c r="M17379">
        <f t="shared" si="282"/>
        <v>436</v>
      </c>
    </row>
    <row r="17380" spans="12:13">
      <c r="L17380">
        <v>11404</v>
      </c>
      <c r="M17380">
        <f t="shared" si="282"/>
        <v>404</v>
      </c>
    </row>
    <row r="17381" spans="12:13">
      <c r="L17381">
        <v>11448</v>
      </c>
      <c r="M17381">
        <f t="shared" si="282"/>
        <v>448</v>
      </c>
    </row>
    <row r="17382" spans="12:13">
      <c r="L17382">
        <v>11360</v>
      </c>
      <c r="M17382">
        <f t="shared" si="282"/>
        <v>360</v>
      </c>
    </row>
    <row r="17383" spans="12:13">
      <c r="L17383">
        <v>11472</v>
      </c>
      <c r="M17383">
        <f t="shared" si="282"/>
        <v>472</v>
      </c>
    </row>
    <row r="17384" spans="12:13">
      <c r="L17384">
        <v>11424</v>
      </c>
      <c r="M17384">
        <f t="shared" si="282"/>
        <v>424</v>
      </c>
    </row>
    <row r="17385" spans="12:13">
      <c r="L17385">
        <v>11432</v>
      </c>
      <c r="M17385">
        <f t="shared" si="282"/>
        <v>432</v>
      </c>
    </row>
    <row r="17386" spans="12:13">
      <c r="L17386">
        <v>11380</v>
      </c>
      <c r="M17386">
        <f t="shared" si="282"/>
        <v>380</v>
      </c>
    </row>
    <row r="17387" spans="12:13">
      <c r="L17387">
        <v>11440</v>
      </c>
      <c r="M17387">
        <f t="shared" si="282"/>
        <v>440</v>
      </c>
    </row>
    <row r="17388" spans="12:13">
      <c r="L17388">
        <v>11396</v>
      </c>
      <c r="M17388">
        <f t="shared" si="282"/>
        <v>396</v>
      </c>
    </row>
    <row r="17389" spans="12:13">
      <c r="L17389">
        <v>11436</v>
      </c>
      <c r="M17389">
        <f t="shared" si="282"/>
        <v>436</v>
      </c>
    </row>
    <row r="17390" spans="12:13">
      <c r="L17390">
        <v>11396</v>
      </c>
      <c r="M17390">
        <f t="shared" si="282"/>
        <v>396</v>
      </c>
    </row>
    <row r="17391" spans="12:13">
      <c r="L17391">
        <v>11460</v>
      </c>
      <c r="M17391">
        <f t="shared" si="282"/>
        <v>460</v>
      </c>
    </row>
    <row r="17392" spans="12:13">
      <c r="L17392">
        <v>11416</v>
      </c>
      <c r="M17392">
        <f t="shared" si="282"/>
        <v>416</v>
      </c>
    </row>
    <row r="17393" spans="12:13">
      <c r="L17393">
        <v>11464</v>
      </c>
      <c r="M17393">
        <f t="shared" si="282"/>
        <v>464</v>
      </c>
    </row>
    <row r="17394" spans="12:13">
      <c r="L17394">
        <v>11364</v>
      </c>
      <c r="M17394">
        <f t="shared" si="282"/>
        <v>364</v>
      </c>
    </row>
    <row r="17395" spans="12:13">
      <c r="L17395">
        <v>11432</v>
      </c>
      <c r="M17395">
        <f t="shared" si="282"/>
        <v>432</v>
      </c>
    </row>
    <row r="17396" spans="12:13">
      <c r="L17396">
        <v>11372</v>
      </c>
      <c r="M17396">
        <f t="shared" si="282"/>
        <v>372</v>
      </c>
    </row>
    <row r="17397" spans="12:13">
      <c r="L17397">
        <v>11416</v>
      </c>
      <c r="M17397">
        <f t="shared" si="282"/>
        <v>416</v>
      </c>
    </row>
    <row r="17398" spans="12:13">
      <c r="L17398">
        <v>11388</v>
      </c>
      <c r="M17398">
        <f t="shared" si="282"/>
        <v>388</v>
      </c>
    </row>
    <row r="17399" spans="12:13">
      <c r="L17399">
        <v>11464</v>
      </c>
      <c r="M17399">
        <f t="shared" si="282"/>
        <v>464</v>
      </c>
    </row>
    <row r="17400" spans="12:13">
      <c r="L17400">
        <v>11412</v>
      </c>
      <c r="M17400">
        <f t="shared" si="282"/>
        <v>412</v>
      </c>
    </row>
    <row r="17401" spans="12:13">
      <c r="L17401">
        <v>11436</v>
      </c>
      <c r="M17401">
        <f t="shared" si="282"/>
        <v>436</v>
      </c>
    </row>
    <row r="17402" spans="12:13">
      <c r="L17402">
        <v>11380</v>
      </c>
      <c r="M17402">
        <f t="shared" si="282"/>
        <v>380</v>
      </c>
    </row>
    <row r="17403" spans="12:13">
      <c r="L17403">
        <v>11460</v>
      </c>
      <c r="M17403">
        <f t="shared" ref="M17403:M17466" si="283">L17403-11000</f>
        <v>460</v>
      </c>
    </row>
    <row r="17404" spans="12:13">
      <c r="L17404">
        <v>11412</v>
      </c>
      <c r="M17404">
        <f t="shared" si="283"/>
        <v>412</v>
      </c>
    </row>
    <row r="17405" spans="12:13">
      <c r="L17405">
        <v>11460</v>
      </c>
      <c r="M17405">
        <f t="shared" si="283"/>
        <v>460</v>
      </c>
    </row>
    <row r="17406" spans="12:13">
      <c r="L17406">
        <v>11376</v>
      </c>
      <c r="M17406">
        <f t="shared" si="283"/>
        <v>376</v>
      </c>
    </row>
    <row r="17407" spans="12:13">
      <c r="L17407">
        <v>11432</v>
      </c>
      <c r="M17407">
        <f t="shared" si="283"/>
        <v>432</v>
      </c>
    </row>
    <row r="17408" spans="12:13">
      <c r="L17408">
        <v>11408</v>
      </c>
      <c r="M17408">
        <f t="shared" si="283"/>
        <v>408</v>
      </c>
    </row>
    <row r="17409" spans="12:13">
      <c r="L17409">
        <v>11452</v>
      </c>
      <c r="M17409">
        <f t="shared" si="283"/>
        <v>452</v>
      </c>
    </row>
    <row r="17410" spans="12:13">
      <c r="L17410">
        <v>11384</v>
      </c>
      <c r="M17410">
        <f t="shared" si="283"/>
        <v>384</v>
      </c>
    </row>
    <row r="17411" spans="12:13">
      <c r="L17411">
        <v>11412</v>
      </c>
      <c r="M17411">
        <f t="shared" si="283"/>
        <v>412</v>
      </c>
    </row>
    <row r="17412" spans="12:13">
      <c r="L17412">
        <v>11380</v>
      </c>
      <c r="M17412">
        <f t="shared" si="283"/>
        <v>380</v>
      </c>
    </row>
    <row r="17413" spans="12:13">
      <c r="L17413">
        <v>11472</v>
      </c>
      <c r="M17413">
        <f t="shared" si="283"/>
        <v>472</v>
      </c>
    </row>
    <row r="17414" spans="12:13">
      <c r="L17414">
        <v>11412</v>
      </c>
      <c r="M17414">
        <f t="shared" si="283"/>
        <v>412</v>
      </c>
    </row>
    <row r="17415" spans="12:13">
      <c r="L17415">
        <v>11436</v>
      </c>
      <c r="M17415">
        <f t="shared" si="283"/>
        <v>436</v>
      </c>
    </row>
    <row r="17416" spans="12:13">
      <c r="L17416">
        <v>11380</v>
      </c>
      <c r="M17416">
        <f t="shared" si="283"/>
        <v>380</v>
      </c>
    </row>
    <row r="17417" spans="12:13">
      <c r="L17417">
        <v>11416</v>
      </c>
      <c r="M17417">
        <f t="shared" si="283"/>
        <v>416</v>
      </c>
    </row>
    <row r="17418" spans="12:13">
      <c r="L17418">
        <v>11372</v>
      </c>
      <c r="M17418">
        <f t="shared" si="283"/>
        <v>372</v>
      </c>
    </row>
    <row r="17419" spans="12:13">
      <c r="L17419">
        <v>11452</v>
      </c>
      <c r="M17419">
        <f t="shared" si="283"/>
        <v>452</v>
      </c>
    </row>
    <row r="17420" spans="12:13">
      <c r="L17420">
        <v>11372</v>
      </c>
      <c r="M17420">
        <f t="shared" si="283"/>
        <v>372</v>
      </c>
    </row>
    <row r="17421" spans="12:13">
      <c r="L17421">
        <v>11440</v>
      </c>
      <c r="M17421">
        <f t="shared" si="283"/>
        <v>440</v>
      </c>
    </row>
    <row r="17422" spans="12:13">
      <c r="L17422">
        <v>11388</v>
      </c>
      <c r="M17422">
        <f t="shared" si="283"/>
        <v>388</v>
      </c>
    </row>
    <row r="17423" spans="12:13">
      <c r="L17423">
        <v>11416</v>
      </c>
      <c r="M17423">
        <f t="shared" si="283"/>
        <v>416</v>
      </c>
    </row>
    <row r="17424" spans="12:13">
      <c r="L17424">
        <v>11384</v>
      </c>
      <c r="M17424">
        <f t="shared" si="283"/>
        <v>384</v>
      </c>
    </row>
    <row r="17425" spans="12:13">
      <c r="L17425">
        <v>11396</v>
      </c>
      <c r="M17425">
        <f t="shared" si="283"/>
        <v>396</v>
      </c>
    </row>
    <row r="17426" spans="12:13">
      <c r="L17426">
        <v>11396</v>
      </c>
      <c r="M17426">
        <f t="shared" si="283"/>
        <v>396</v>
      </c>
    </row>
    <row r="17427" spans="12:13">
      <c r="L17427">
        <v>11460</v>
      </c>
      <c r="M17427">
        <f t="shared" si="283"/>
        <v>460</v>
      </c>
    </row>
    <row r="17428" spans="12:13">
      <c r="L17428">
        <v>11356</v>
      </c>
      <c r="M17428">
        <f t="shared" si="283"/>
        <v>356</v>
      </c>
    </row>
    <row r="17429" spans="12:13">
      <c r="L17429">
        <v>11420</v>
      </c>
      <c r="M17429">
        <f t="shared" si="283"/>
        <v>420</v>
      </c>
    </row>
    <row r="17430" spans="12:13">
      <c r="L17430">
        <v>11396</v>
      </c>
      <c r="M17430">
        <f t="shared" si="283"/>
        <v>396</v>
      </c>
    </row>
    <row r="17431" spans="12:13">
      <c r="L17431">
        <v>11476</v>
      </c>
      <c r="M17431">
        <f t="shared" si="283"/>
        <v>476</v>
      </c>
    </row>
    <row r="17432" spans="12:13">
      <c r="L17432">
        <v>11424</v>
      </c>
      <c r="M17432">
        <f t="shared" si="283"/>
        <v>424</v>
      </c>
    </row>
    <row r="17433" spans="12:13">
      <c r="L17433">
        <v>11444</v>
      </c>
      <c r="M17433">
        <f t="shared" si="283"/>
        <v>444</v>
      </c>
    </row>
    <row r="17434" spans="12:13">
      <c r="L17434">
        <v>11404</v>
      </c>
      <c r="M17434">
        <f t="shared" si="283"/>
        <v>404</v>
      </c>
    </row>
    <row r="17435" spans="12:13">
      <c r="L17435">
        <v>11468</v>
      </c>
      <c r="M17435">
        <f t="shared" si="283"/>
        <v>468</v>
      </c>
    </row>
    <row r="17436" spans="12:13">
      <c r="L17436">
        <v>11380</v>
      </c>
      <c r="M17436">
        <f t="shared" si="283"/>
        <v>380</v>
      </c>
    </row>
    <row r="17437" spans="12:13">
      <c r="L17437">
        <v>11416</v>
      </c>
      <c r="M17437">
        <f t="shared" si="283"/>
        <v>416</v>
      </c>
    </row>
    <row r="17438" spans="12:13">
      <c r="L17438">
        <v>11368</v>
      </c>
      <c r="M17438">
        <f t="shared" si="283"/>
        <v>368</v>
      </c>
    </row>
    <row r="17439" spans="12:13">
      <c r="L17439">
        <v>11436</v>
      </c>
      <c r="M17439">
        <f t="shared" si="283"/>
        <v>436</v>
      </c>
    </row>
    <row r="17440" spans="12:13">
      <c r="L17440">
        <v>11368</v>
      </c>
      <c r="M17440">
        <f t="shared" si="283"/>
        <v>368</v>
      </c>
    </row>
    <row r="17441" spans="12:13">
      <c r="L17441">
        <v>11436</v>
      </c>
      <c r="M17441">
        <f t="shared" si="283"/>
        <v>436</v>
      </c>
    </row>
    <row r="17442" spans="12:13">
      <c r="L17442">
        <v>11356</v>
      </c>
      <c r="M17442">
        <f t="shared" si="283"/>
        <v>356</v>
      </c>
    </row>
    <row r="17443" spans="12:13">
      <c r="L17443">
        <v>11440</v>
      </c>
      <c r="M17443">
        <f t="shared" si="283"/>
        <v>440</v>
      </c>
    </row>
    <row r="17444" spans="12:13">
      <c r="L17444">
        <v>11404</v>
      </c>
      <c r="M17444">
        <f t="shared" si="283"/>
        <v>404</v>
      </c>
    </row>
    <row r="17445" spans="12:13">
      <c r="L17445">
        <v>11392</v>
      </c>
      <c r="M17445">
        <f t="shared" si="283"/>
        <v>392</v>
      </c>
    </row>
    <row r="17446" spans="12:13">
      <c r="L17446">
        <v>11416</v>
      </c>
      <c r="M17446">
        <f t="shared" si="283"/>
        <v>416</v>
      </c>
    </row>
    <row r="17447" spans="12:13">
      <c r="L17447">
        <v>11416</v>
      </c>
      <c r="M17447">
        <f t="shared" si="283"/>
        <v>416</v>
      </c>
    </row>
    <row r="17448" spans="12:13">
      <c r="L17448">
        <v>11368</v>
      </c>
      <c r="M17448">
        <f t="shared" si="283"/>
        <v>368</v>
      </c>
    </row>
    <row r="17449" spans="12:13">
      <c r="L17449">
        <v>11444</v>
      </c>
      <c r="M17449">
        <f t="shared" si="283"/>
        <v>444</v>
      </c>
    </row>
    <row r="17450" spans="12:13">
      <c r="L17450">
        <v>11376</v>
      </c>
      <c r="M17450">
        <f t="shared" si="283"/>
        <v>376</v>
      </c>
    </row>
    <row r="17451" spans="12:13">
      <c r="L17451">
        <v>11436</v>
      </c>
      <c r="M17451">
        <f t="shared" si="283"/>
        <v>436</v>
      </c>
    </row>
    <row r="17452" spans="12:13">
      <c r="L17452">
        <v>11400</v>
      </c>
      <c r="M17452">
        <f t="shared" si="283"/>
        <v>400</v>
      </c>
    </row>
    <row r="17453" spans="12:13">
      <c r="L17453">
        <v>11412</v>
      </c>
      <c r="M17453">
        <f t="shared" si="283"/>
        <v>412</v>
      </c>
    </row>
    <row r="17454" spans="12:13">
      <c r="L17454">
        <v>11400</v>
      </c>
      <c r="M17454">
        <f t="shared" si="283"/>
        <v>400</v>
      </c>
    </row>
    <row r="17455" spans="12:13">
      <c r="L17455">
        <v>11468</v>
      </c>
      <c r="M17455">
        <f t="shared" si="283"/>
        <v>468</v>
      </c>
    </row>
    <row r="17456" spans="12:13">
      <c r="L17456">
        <v>11384</v>
      </c>
      <c r="M17456">
        <f t="shared" si="283"/>
        <v>384</v>
      </c>
    </row>
    <row r="17457" spans="12:13">
      <c r="L17457">
        <v>11424</v>
      </c>
      <c r="M17457">
        <f t="shared" si="283"/>
        <v>424</v>
      </c>
    </row>
    <row r="17458" spans="12:13">
      <c r="L17458">
        <v>11388</v>
      </c>
      <c r="M17458">
        <f t="shared" si="283"/>
        <v>388</v>
      </c>
    </row>
    <row r="17459" spans="12:13">
      <c r="L17459">
        <v>11404</v>
      </c>
      <c r="M17459">
        <f t="shared" si="283"/>
        <v>404</v>
      </c>
    </row>
    <row r="17460" spans="12:13">
      <c r="L17460">
        <v>11360</v>
      </c>
      <c r="M17460">
        <f t="shared" si="283"/>
        <v>360</v>
      </c>
    </row>
    <row r="17461" spans="12:13">
      <c r="L17461">
        <v>11432</v>
      </c>
      <c r="M17461">
        <f t="shared" si="283"/>
        <v>432</v>
      </c>
    </row>
    <row r="17462" spans="12:13">
      <c r="L17462">
        <v>11408</v>
      </c>
      <c r="M17462">
        <f t="shared" si="283"/>
        <v>408</v>
      </c>
    </row>
    <row r="17463" spans="12:13">
      <c r="L17463">
        <v>11440</v>
      </c>
      <c r="M17463">
        <f t="shared" si="283"/>
        <v>440</v>
      </c>
    </row>
    <row r="17464" spans="12:13">
      <c r="L17464">
        <v>11392</v>
      </c>
      <c r="M17464">
        <f t="shared" si="283"/>
        <v>392</v>
      </c>
    </row>
    <row r="17465" spans="12:13">
      <c r="L17465">
        <v>11432</v>
      </c>
      <c r="M17465">
        <f t="shared" si="283"/>
        <v>432</v>
      </c>
    </row>
    <row r="17466" spans="12:13">
      <c r="L17466">
        <v>11388</v>
      </c>
      <c r="M17466">
        <f t="shared" si="283"/>
        <v>388</v>
      </c>
    </row>
    <row r="17467" spans="12:13">
      <c r="L17467">
        <v>11384</v>
      </c>
      <c r="M17467">
        <f t="shared" ref="M17467:M17530" si="284">L17467-11000</f>
        <v>384</v>
      </c>
    </row>
    <row r="17468" spans="12:13">
      <c r="L17468">
        <v>11388</v>
      </c>
      <c r="M17468">
        <f t="shared" si="284"/>
        <v>388</v>
      </c>
    </row>
    <row r="17469" spans="12:13">
      <c r="L17469">
        <v>11416</v>
      </c>
      <c r="M17469">
        <f t="shared" si="284"/>
        <v>416</v>
      </c>
    </row>
    <row r="17470" spans="12:13">
      <c r="L17470">
        <v>11348</v>
      </c>
      <c r="M17470">
        <f t="shared" si="284"/>
        <v>348</v>
      </c>
    </row>
    <row r="17471" spans="12:13">
      <c r="L17471">
        <v>11388</v>
      </c>
      <c r="M17471">
        <f t="shared" si="284"/>
        <v>388</v>
      </c>
    </row>
    <row r="17472" spans="12:13">
      <c r="L17472">
        <v>11376</v>
      </c>
      <c r="M17472">
        <f t="shared" si="284"/>
        <v>376</v>
      </c>
    </row>
    <row r="17473" spans="12:13">
      <c r="L17473">
        <v>11424</v>
      </c>
      <c r="M17473">
        <f t="shared" si="284"/>
        <v>424</v>
      </c>
    </row>
    <row r="17474" spans="12:13">
      <c r="L17474">
        <v>11352</v>
      </c>
      <c r="M17474">
        <f t="shared" si="284"/>
        <v>352</v>
      </c>
    </row>
    <row r="17475" spans="12:13">
      <c r="L17475">
        <v>11432</v>
      </c>
      <c r="M17475">
        <f t="shared" si="284"/>
        <v>432</v>
      </c>
    </row>
    <row r="17476" spans="12:13">
      <c r="L17476">
        <v>11384</v>
      </c>
      <c r="M17476">
        <f t="shared" si="284"/>
        <v>384</v>
      </c>
    </row>
    <row r="17477" spans="12:13">
      <c r="L17477">
        <v>11440</v>
      </c>
      <c r="M17477">
        <f t="shared" si="284"/>
        <v>440</v>
      </c>
    </row>
    <row r="17478" spans="12:13">
      <c r="L17478">
        <v>11380</v>
      </c>
      <c r="M17478">
        <f t="shared" si="284"/>
        <v>380</v>
      </c>
    </row>
    <row r="17479" spans="12:13">
      <c r="L17479">
        <v>11444</v>
      </c>
      <c r="M17479">
        <f t="shared" si="284"/>
        <v>444</v>
      </c>
    </row>
    <row r="17480" spans="12:13">
      <c r="L17480">
        <v>11380</v>
      </c>
      <c r="M17480">
        <f t="shared" si="284"/>
        <v>380</v>
      </c>
    </row>
    <row r="17481" spans="12:13">
      <c r="L17481">
        <v>11440</v>
      </c>
      <c r="M17481">
        <f t="shared" si="284"/>
        <v>440</v>
      </c>
    </row>
    <row r="17482" spans="12:13">
      <c r="L17482">
        <v>11388</v>
      </c>
      <c r="M17482">
        <f t="shared" si="284"/>
        <v>388</v>
      </c>
    </row>
    <row r="17483" spans="12:13">
      <c r="L17483">
        <v>11452</v>
      </c>
      <c r="M17483">
        <f t="shared" si="284"/>
        <v>452</v>
      </c>
    </row>
    <row r="17484" spans="12:13">
      <c r="L17484">
        <v>11404</v>
      </c>
      <c r="M17484">
        <f t="shared" si="284"/>
        <v>404</v>
      </c>
    </row>
    <row r="17485" spans="12:13">
      <c r="L17485">
        <v>11464</v>
      </c>
      <c r="M17485">
        <f t="shared" si="284"/>
        <v>464</v>
      </c>
    </row>
    <row r="17486" spans="12:13">
      <c r="L17486">
        <v>11388</v>
      </c>
      <c r="M17486">
        <f t="shared" si="284"/>
        <v>388</v>
      </c>
    </row>
    <row r="17487" spans="12:13">
      <c r="L17487">
        <v>11484</v>
      </c>
      <c r="M17487">
        <f t="shared" si="284"/>
        <v>484</v>
      </c>
    </row>
    <row r="17488" spans="12:13">
      <c r="L17488">
        <v>11388</v>
      </c>
      <c r="M17488">
        <f t="shared" si="284"/>
        <v>388</v>
      </c>
    </row>
    <row r="17489" spans="12:13">
      <c r="L17489">
        <v>11448</v>
      </c>
      <c r="M17489">
        <f t="shared" si="284"/>
        <v>448</v>
      </c>
    </row>
    <row r="17490" spans="12:13">
      <c r="L17490">
        <v>11408</v>
      </c>
      <c r="M17490">
        <f t="shared" si="284"/>
        <v>408</v>
      </c>
    </row>
    <row r="17491" spans="12:13">
      <c r="L17491">
        <v>11452</v>
      </c>
      <c r="M17491">
        <f t="shared" si="284"/>
        <v>452</v>
      </c>
    </row>
    <row r="17492" spans="12:13">
      <c r="L17492">
        <v>11376</v>
      </c>
      <c r="M17492">
        <f t="shared" si="284"/>
        <v>376</v>
      </c>
    </row>
    <row r="17493" spans="12:13">
      <c r="L17493">
        <v>11444</v>
      </c>
      <c r="M17493">
        <f t="shared" si="284"/>
        <v>444</v>
      </c>
    </row>
    <row r="17494" spans="12:13">
      <c r="L17494">
        <v>11376</v>
      </c>
      <c r="M17494">
        <f t="shared" si="284"/>
        <v>376</v>
      </c>
    </row>
    <row r="17495" spans="12:13">
      <c r="L17495">
        <v>11436</v>
      </c>
      <c r="M17495">
        <f t="shared" si="284"/>
        <v>436</v>
      </c>
    </row>
    <row r="17496" spans="12:13">
      <c r="L17496">
        <v>11436</v>
      </c>
      <c r="M17496">
        <f t="shared" si="284"/>
        <v>436</v>
      </c>
    </row>
    <row r="17497" spans="12:13">
      <c r="L17497">
        <v>11416</v>
      </c>
      <c r="M17497">
        <f t="shared" si="284"/>
        <v>416</v>
      </c>
    </row>
    <row r="17498" spans="12:13">
      <c r="L17498">
        <v>11376</v>
      </c>
      <c r="M17498">
        <f t="shared" si="284"/>
        <v>376</v>
      </c>
    </row>
    <row r="17499" spans="12:13">
      <c r="L17499">
        <v>11420</v>
      </c>
      <c r="M17499">
        <f t="shared" si="284"/>
        <v>420</v>
      </c>
    </row>
    <row r="17500" spans="12:13">
      <c r="L17500">
        <v>11364</v>
      </c>
      <c r="M17500">
        <f t="shared" si="284"/>
        <v>364</v>
      </c>
    </row>
    <row r="17501" spans="12:13">
      <c r="L17501">
        <v>11444</v>
      </c>
      <c r="M17501">
        <f t="shared" si="284"/>
        <v>444</v>
      </c>
    </row>
    <row r="17502" spans="12:13">
      <c r="L17502">
        <v>11376</v>
      </c>
      <c r="M17502">
        <f t="shared" si="284"/>
        <v>376</v>
      </c>
    </row>
    <row r="17503" spans="12:13">
      <c r="L17503">
        <v>11464</v>
      </c>
      <c r="M17503">
        <f t="shared" si="284"/>
        <v>464</v>
      </c>
    </row>
    <row r="17504" spans="12:13">
      <c r="L17504">
        <v>11416</v>
      </c>
      <c r="M17504">
        <f t="shared" si="284"/>
        <v>416</v>
      </c>
    </row>
    <row r="17505" spans="12:13">
      <c r="L17505">
        <v>11444</v>
      </c>
      <c r="M17505">
        <f t="shared" si="284"/>
        <v>444</v>
      </c>
    </row>
    <row r="17506" spans="12:13">
      <c r="L17506">
        <v>11376</v>
      </c>
      <c r="M17506">
        <f t="shared" si="284"/>
        <v>376</v>
      </c>
    </row>
    <row r="17507" spans="12:13">
      <c r="L17507">
        <v>11428</v>
      </c>
      <c r="M17507">
        <f t="shared" si="284"/>
        <v>428</v>
      </c>
    </row>
    <row r="17508" spans="12:13">
      <c r="L17508">
        <v>11376</v>
      </c>
      <c r="M17508">
        <f t="shared" si="284"/>
        <v>376</v>
      </c>
    </row>
    <row r="17509" spans="12:13">
      <c r="L17509">
        <v>11420</v>
      </c>
      <c r="M17509">
        <f t="shared" si="284"/>
        <v>420</v>
      </c>
    </row>
    <row r="17510" spans="12:13">
      <c r="L17510">
        <v>11400</v>
      </c>
      <c r="M17510">
        <f t="shared" si="284"/>
        <v>400</v>
      </c>
    </row>
    <row r="17511" spans="12:13">
      <c r="L17511">
        <v>11456</v>
      </c>
      <c r="M17511">
        <f t="shared" si="284"/>
        <v>456</v>
      </c>
    </row>
    <row r="17512" spans="12:13">
      <c r="L17512">
        <v>11388</v>
      </c>
      <c r="M17512">
        <f t="shared" si="284"/>
        <v>388</v>
      </c>
    </row>
    <row r="17513" spans="12:13">
      <c r="L17513">
        <v>11448</v>
      </c>
      <c r="M17513">
        <f t="shared" si="284"/>
        <v>448</v>
      </c>
    </row>
    <row r="17514" spans="12:13">
      <c r="L17514">
        <v>11412</v>
      </c>
      <c r="M17514">
        <f t="shared" si="284"/>
        <v>412</v>
      </c>
    </row>
    <row r="17515" spans="12:13">
      <c r="L17515">
        <v>11432</v>
      </c>
      <c r="M17515">
        <f t="shared" si="284"/>
        <v>432</v>
      </c>
    </row>
    <row r="17516" spans="12:13">
      <c r="L17516">
        <v>11404</v>
      </c>
      <c r="M17516">
        <f t="shared" si="284"/>
        <v>404</v>
      </c>
    </row>
    <row r="17517" spans="12:13">
      <c r="L17517">
        <v>11408</v>
      </c>
      <c r="M17517">
        <f t="shared" si="284"/>
        <v>408</v>
      </c>
    </row>
    <row r="17518" spans="12:13">
      <c r="L17518">
        <v>11388</v>
      </c>
      <c r="M17518">
        <f t="shared" si="284"/>
        <v>388</v>
      </c>
    </row>
    <row r="17519" spans="12:13">
      <c r="L17519">
        <v>11444</v>
      </c>
      <c r="M17519">
        <f t="shared" si="284"/>
        <v>444</v>
      </c>
    </row>
    <row r="17520" spans="12:13">
      <c r="L17520">
        <v>11392</v>
      </c>
      <c r="M17520">
        <f t="shared" si="284"/>
        <v>392</v>
      </c>
    </row>
    <row r="17521" spans="12:13">
      <c r="L17521">
        <v>11400</v>
      </c>
      <c r="M17521">
        <f t="shared" si="284"/>
        <v>400</v>
      </c>
    </row>
    <row r="17522" spans="12:13">
      <c r="L17522">
        <v>11396</v>
      </c>
      <c r="M17522">
        <f t="shared" si="284"/>
        <v>396</v>
      </c>
    </row>
    <row r="17523" spans="12:13">
      <c r="L17523">
        <v>11436</v>
      </c>
      <c r="M17523">
        <f t="shared" si="284"/>
        <v>436</v>
      </c>
    </row>
    <row r="17524" spans="12:13">
      <c r="L17524">
        <v>11364</v>
      </c>
      <c r="M17524">
        <f t="shared" si="284"/>
        <v>364</v>
      </c>
    </row>
    <row r="17525" spans="12:13">
      <c r="L17525">
        <v>11404</v>
      </c>
      <c r="M17525">
        <f t="shared" si="284"/>
        <v>404</v>
      </c>
    </row>
    <row r="17526" spans="12:13">
      <c r="L17526">
        <v>11400</v>
      </c>
      <c r="M17526">
        <f t="shared" si="284"/>
        <v>400</v>
      </c>
    </row>
    <row r="17527" spans="12:13">
      <c r="L17527">
        <v>11452</v>
      </c>
      <c r="M17527">
        <f t="shared" si="284"/>
        <v>452</v>
      </c>
    </row>
    <row r="17528" spans="12:13">
      <c r="L17528">
        <v>11380</v>
      </c>
      <c r="M17528">
        <f t="shared" si="284"/>
        <v>380</v>
      </c>
    </row>
    <row r="17529" spans="12:13">
      <c r="L17529">
        <v>11432</v>
      </c>
      <c r="M17529">
        <f t="shared" si="284"/>
        <v>432</v>
      </c>
    </row>
    <row r="17530" spans="12:13">
      <c r="L17530">
        <v>11396</v>
      </c>
      <c r="M17530">
        <f t="shared" si="284"/>
        <v>396</v>
      </c>
    </row>
    <row r="17531" spans="12:13">
      <c r="L17531">
        <v>11384</v>
      </c>
      <c r="M17531">
        <f t="shared" ref="M17531:M17594" si="285">L17531-11000</f>
        <v>384</v>
      </c>
    </row>
    <row r="17532" spans="12:13">
      <c r="L17532">
        <v>11388</v>
      </c>
      <c r="M17532">
        <f t="shared" si="285"/>
        <v>388</v>
      </c>
    </row>
    <row r="17533" spans="12:13">
      <c r="L17533">
        <v>11436</v>
      </c>
      <c r="M17533">
        <f t="shared" si="285"/>
        <v>436</v>
      </c>
    </row>
    <row r="17534" spans="12:13">
      <c r="L17534">
        <v>11356</v>
      </c>
      <c r="M17534">
        <f t="shared" si="285"/>
        <v>356</v>
      </c>
    </row>
    <row r="17535" spans="12:13">
      <c r="L17535">
        <v>11452</v>
      </c>
      <c r="M17535">
        <f t="shared" si="285"/>
        <v>452</v>
      </c>
    </row>
    <row r="17536" spans="12:13">
      <c r="L17536">
        <v>11372</v>
      </c>
      <c r="M17536">
        <f t="shared" si="285"/>
        <v>372</v>
      </c>
    </row>
    <row r="17537" spans="12:13">
      <c r="L17537">
        <v>11432</v>
      </c>
      <c r="M17537">
        <f t="shared" si="285"/>
        <v>432</v>
      </c>
    </row>
    <row r="17538" spans="12:13">
      <c r="L17538">
        <v>11396</v>
      </c>
      <c r="M17538">
        <f t="shared" si="285"/>
        <v>396</v>
      </c>
    </row>
    <row r="17539" spans="12:13">
      <c r="L17539">
        <v>11428</v>
      </c>
      <c r="M17539">
        <f t="shared" si="285"/>
        <v>428</v>
      </c>
    </row>
    <row r="17540" spans="12:13">
      <c r="L17540">
        <v>11356</v>
      </c>
      <c r="M17540">
        <f t="shared" si="285"/>
        <v>356</v>
      </c>
    </row>
    <row r="17541" spans="12:13">
      <c r="L17541">
        <v>11428</v>
      </c>
      <c r="M17541">
        <f t="shared" si="285"/>
        <v>428</v>
      </c>
    </row>
    <row r="17542" spans="12:13">
      <c r="L17542">
        <v>11384</v>
      </c>
      <c r="M17542">
        <f t="shared" si="285"/>
        <v>384</v>
      </c>
    </row>
    <row r="17543" spans="12:13">
      <c r="L17543">
        <v>11440</v>
      </c>
      <c r="M17543">
        <f t="shared" si="285"/>
        <v>440</v>
      </c>
    </row>
    <row r="17544" spans="12:13">
      <c r="L17544">
        <v>11404</v>
      </c>
      <c r="M17544">
        <f t="shared" si="285"/>
        <v>404</v>
      </c>
    </row>
    <row r="17545" spans="12:13">
      <c r="L17545">
        <v>11420</v>
      </c>
      <c r="M17545">
        <f t="shared" si="285"/>
        <v>420</v>
      </c>
    </row>
    <row r="17546" spans="12:13">
      <c r="L17546">
        <v>11384</v>
      </c>
      <c r="M17546">
        <f t="shared" si="285"/>
        <v>384</v>
      </c>
    </row>
    <row r="17547" spans="12:13">
      <c r="L17547">
        <v>11444</v>
      </c>
      <c r="M17547">
        <f t="shared" si="285"/>
        <v>444</v>
      </c>
    </row>
    <row r="17548" spans="12:13">
      <c r="L17548">
        <v>11408</v>
      </c>
      <c r="M17548">
        <f t="shared" si="285"/>
        <v>408</v>
      </c>
    </row>
    <row r="17549" spans="12:13">
      <c r="L17549">
        <v>11444</v>
      </c>
      <c r="M17549">
        <f t="shared" si="285"/>
        <v>444</v>
      </c>
    </row>
    <row r="17550" spans="12:13">
      <c r="L17550">
        <v>11380</v>
      </c>
      <c r="M17550">
        <f t="shared" si="285"/>
        <v>380</v>
      </c>
    </row>
    <row r="17551" spans="12:13">
      <c r="L17551">
        <v>11400</v>
      </c>
      <c r="M17551">
        <f t="shared" si="285"/>
        <v>400</v>
      </c>
    </row>
    <row r="17552" spans="12:13">
      <c r="L17552">
        <v>11380</v>
      </c>
      <c r="M17552">
        <f t="shared" si="285"/>
        <v>380</v>
      </c>
    </row>
    <row r="17553" spans="12:13">
      <c r="L17553">
        <v>11456</v>
      </c>
      <c r="M17553">
        <f t="shared" si="285"/>
        <v>456</v>
      </c>
    </row>
    <row r="17554" spans="12:13">
      <c r="L17554">
        <v>11396</v>
      </c>
      <c r="M17554">
        <f t="shared" si="285"/>
        <v>396</v>
      </c>
    </row>
    <row r="17555" spans="12:13">
      <c r="L17555">
        <v>11432</v>
      </c>
      <c r="M17555">
        <f t="shared" si="285"/>
        <v>432</v>
      </c>
    </row>
    <row r="17556" spans="12:13">
      <c r="L17556">
        <v>11428</v>
      </c>
      <c r="M17556">
        <f t="shared" si="285"/>
        <v>428</v>
      </c>
    </row>
    <row r="17557" spans="12:13">
      <c r="L17557">
        <v>11448</v>
      </c>
      <c r="M17557">
        <f t="shared" si="285"/>
        <v>448</v>
      </c>
    </row>
    <row r="17558" spans="12:13">
      <c r="L17558">
        <v>11364</v>
      </c>
      <c r="M17558">
        <f t="shared" si="285"/>
        <v>364</v>
      </c>
    </row>
    <row r="17559" spans="12:13">
      <c r="L17559">
        <v>11428</v>
      </c>
      <c r="M17559">
        <f t="shared" si="285"/>
        <v>428</v>
      </c>
    </row>
    <row r="17560" spans="12:13">
      <c r="L17560">
        <v>11380</v>
      </c>
      <c r="M17560">
        <f t="shared" si="285"/>
        <v>380</v>
      </c>
    </row>
    <row r="17561" spans="12:13">
      <c r="L17561">
        <v>11436</v>
      </c>
      <c r="M17561">
        <f t="shared" si="285"/>
        <v>436</v>
      </c>
    </row>
    <row r="17562" spans="12:13">
      <c r="L17562">
        <v>11364</v>
      </c>
      <c r="M17562">
        <f t="shared" si="285"/>
        <v>364</v>
      </c>
    </row>
    <row r="17563" spans="12:13">
      <c r="L17563">
        <v>11440</v>
      </c>
      <c r="M17563">
        <f t="shared" si="285"/>
        <v>440</v>
      </c>
    </row>
    <row r="17564" spans="12:13">
      <c r="L17564">
        <v>11408</v>
      </c>
      <c r="M17564">
        <f t="shared" si="285"/>
        <v>408</v>
      </c>
    </row>
    <row r="17565" spans="12:13">
      <c r="L17565">
        <v>11428</v>
      </c>
      <c r="M17565">
        <f t="shared" si="285"/>
        <v>428</v>
      </c>
    </row>
    <row r="17566" spans="12:13">
      <c r="L17566">
        <v>11388</v>
      </c>
      <c r="M17566">
        <f t="shared" si="285"/>
        <v>388</v>
      </c>
    </row>
    <row r="17567" spans="12:13">
      <c r="L17567">
        <v>11484</v>
      </c>
      <c r="M17567">
        <f t="shared" si="285"/>
        <v>484</v>
      </c>
    </row>
    <row r="17568" spans="12:13">
      <c r="L17568">
        <v>11380</v>
      </c>
      <c r="M17568">
        <f t="shared" si="285"/>
        <v>380</v>
      </c>
    </row>
    <row r="17569" spans="12:13">
      <c r="L17569">
        <v>11452</v>
      </c>
      <c r="M17569">
        <f t="shared" si="285"/>
        <v>452</v>
      </c>
    </row>
    <row r="17570" spans="12:13">
      <c r="L17570">
        <v>11404</v>
      </c>
      <c r="M17570">
        <f t="shared" si="285"/>
        <v>404</v>
      </c>
    </row>
    <row r="17571" spans="12:13">
      <c r="L17571">
        <v>11448</v>
      </c>
      <c r="M17571">
        <f t="shared" si="285"/>
        <v>448</v>
      </c>
    </row>
    <row r="17572" spans="12:13">
      <c r="L17572">
        <v>11396</v>
      </c>
      <c r="M17572">
        <f t="shared" si="285"/>
        <v>396</v>
      </c>
    </row>
    <row r="17573" spans="12:13">
      <c r="L17573">
        <v>11408</v>
      </c>
      <c r="M17573">
        <f t="shared" si="285"/>
        <v>408</v>
      </c>
    </row>
    <row r="17574" spans="12:13">
      <c r="L17574">
        <v>11396</v>
      </c>
      <c r="M17574">
        <f t="shared" si="285"/>
        <v>396</v>
      </c>
    </row>
    <row r="17575" spans="12:13">
      <c r="L17575">
        <v>11452</v>
      </c>
      <c r="M17575">
        <f t="shared" si="285"/>
        <v>452</v>
      </c>
    </row>
    <row r="17576" spans="12:13">
      <c r="L17576">
        <v>11420</v>
      </c>
      <c r="M17576">
        <f t="shared" si="285"/>
        <v>420</v>
      </c>
    </row>
    <row r="17577" spans="12:13">
      <c r="L17577">
        <v>11440</v>
      </c>
      <c r="M17577">
        <f t="shared" si="285"/>
        <v>440</v>
      </c>
    </row>
    <row r="17578" spans="12:13">
      <c r="L17578">
        <v>11396</v>
      </c>
      <c r="M17578">
        <f t="shared" si="285"/>
        <v>396</v>
      </c>
    </row>
    <row r="17579" spans="12:13">
      <c r="L17579">
        <v>11444</v>
      </c>
      <c r="M17579">
        <f t="shared" si="285"/>
        <v>444</v>
      </c>
    </row>
    <row r="17580" spans="12:13">
      <c r="L17580">
        <v>11404</v>
      </c>
      <c r="M17580">
        <f t="shared" si="285"/>
        <v>404</v>
      </c>
    </row>
    <row r="17581" spans="12:13">
      <c r="L17581">
        <v>11436</v>
      </c>
      <c r="M17581">
        <f t="shared" si="285"/>
        <v>436</v>
      </c>
    </row>
    <row r="17582" spans="12:13">
      <c r="L17582">
        <v>11384</v>
      </c>
      <c r="M17582">
        <f t="shared" si="285"/>
        <v>384</v>
      </c>
    </row>
    <row r="17583" spans="12:13">
      <c r="L17583">
        <v>11448</v>
      </c>
      <c r="M17583">
        <f t="shared" si="285"/>
        <v>448</v>
      </c>
    </row>
    <row r="17584" spans="12:13">
      <c r="L17584">
        <v>11368</v>
      </c>
      <c r="M17584">
        <f t="shared" si="285"/>
        <v>368</v>
      </c>
    </row>
    <row r="17585" spans="12:13">
      <c r="L17585">
        <v>11436</v>
      </c>
      <c r="M17585">
        <f t="shared" si="285"/>
        <v>436</v>
      </c>
    </row>
    <row r="17586" spans="12:13">
      <c r="L17586">
        <v>11396</v>
      </c>
      <c r="M17586">
        <f t="shared" si="285"/>
        <v>396</v>
      </c>
    </row>
    <row r="17587" spans="12:13">
      <c r="L17587" t="s">
        <v>796</v>
      </c>
      <c r="M17587" t="e">
        <f t="shared" si="285"/>
        <v>#VALUE!</v>
      </c>
    </row>
    <row r="17588" spans="12:13">
      <c r="M17588">
        <f t="shared" si="285"/>
        <v>-11000</v>
      </c>
    </row>
    <row r="17589" spans="12:13">
      <c r="L17589">
        <v>11428</v>
      </c>
      <c r="M17589">
        <f t="shared" si="285"/>
        <v>428</v>
      </c>
    </row>
    <row r="17590" spans="12:13">
      <c r="L17590">
        <v>11388</v>
      </c>
      <c r="M17590">
        <f t="shared" si="285"/>
        <v>388</v>
      </c>
    </row>
    <row r="17591" spans="12:13">
      <c r="L17591">
        <v>11444</v>
      </c>
      <c r="M17591">
        <f t="shared" si="285"/>
        <v>444</v>
      </c>
    </row>
    <row r="17592" spans="12:13">
      <c r="L17592">
        <v>11372</v>
      </c>
      <c r="M17592">
        <f t="shared" si="285"/>
        <v>372</v>
      </c>
    </row>
    <row r="17593" spans="12:13">
      <c r="L17593">
        <v>11416</v>
      </c>
      <c r="M17593">
        <f t="shared" si="285"/>
        <v>416</v>
      </c>
    </row>
    <row r="17594" spans="12:13">
      <c r="L17594">
        <v>11384</v>
      </c>
      <c r="M17594">
        <f t="shared" si="285"/>
        <v>384</v>
      </c>
    </row>
    <row r="17595" spans="12:13">
      <c r="L17595">
        <v>11436</v>
      </c>
      <c r="M17595">
        <f t="shared" ref="M17595:M17658" si="286">L17595-11000</f>
        <v>436</v>
      </c>
    </row>
    <row r="17596" spans="12:13">
      <c r="L17596">
        <v>11324</v>
      </c>
      <c r="M17596">
        <f t="shared" si="286"/>
        <v>324</v>
      </c>
    </row>
    <row r="17597" spans="12:13">
      <c r="L17597">
        <v>11416</v>
      </c>
      <c r="M17597">
        <f t="shared" si="286"/>
        <v>416</v>
      </c>
    </row>
    <row r="17598" spans="12:13">
      <c r="L17598">
        <v>11388</v>
      </c>
      <c r="M17598">
        <f t="shared" si="286"/>
        <v>388</v>
      </c>
    </row>
    <row r="17599" spans="12:13">
      <c r="L17599">
        <v>11428</v>
      </c>
      <c r="M17599">
        <f t="shared" si="286"/>
        <v>428</v>
      </c>
    </row>
    <row r="17600" spans="12:13">
      <c r="L17600">
        <v>11388</v>
      </c>
      <c r="M17600">
        <f t="shared" si="286"/>
        <v>388</v>
      </c>
    </row>
    <row r="17601" spans="12:13">
      <c r="L17601">
        <v>11432</v>
      </c>
      <c r="M17601">
        <f t="shared" si="286"/>
        <v>432</v>
      </c>
    </row>
    <row r="17602" spans="12:13">
      <c r="L17602">
        <v>11376</v>
      </c>
      <c r="M17602">
        <f t="shared" si="286"/>
        <v>376</v>
      </c>
    </row>
    <row r="17603" spans="12:13">
      <c r="L17603">
        <v>11416</v>
      </c>
      <c r="M17603">
        <f t="shared" si="286"/>
        <v>416</v>
      </c>
    </row>
    <row r="17604" spans="12:13">
      <c r="L17604">
        <v>11408</v>
      </c>
      <c r="M17604">
        <f t="shared" si="286"/>
        <v>408</v>
      </c>
    </row>
    <row r="17605" spans="12:13">
      <c r="L17605">
        <v>11444</v>
      </c>
      <c r="M17605">
        <f t="shared" si="286"/>
        <v>444</v>
      </c>
    </row>
    <row r="17606" spans="12:13">
      <c r="L17606">
        <v>11388</v>
      </c>
      <c r="M17606">
        <f t="shared" si="286"/>
        <v>388</v>
      </c>
    </row>
    <row r="17607" spans="12:13">
      <c r="L17607">
        <v>11444</v>
      </c>
      <c r="M17607">
        <f t="shared" si="286"/>
        <v>444</v>
      </c>
    </row>
    <row r="17608" spans="12:13">
      <c r="L17608">
        <v>11400</v>
      </c>
      <c r="M17608">
        <f t="shared" si="286"/>
        <v>400</v>
      </c>
    </row>
    <row r="17609" spans="12:13">
      <c r="L17609">
        <v>11484</v>
      </c>
      <c r="M17609">
        <f t="shared" si="286"/>
        <v>484</v>
      </c>
    </row>
    <row r="17610" spans="12:13">
      <c r="L17610">
        <v>11368</v>
      </c>
      <c r="M17610">
        <f t="shared" si="286"/>
        <v>368</v>
      </c>
    </row>
    <row r="17611" spans="12:13">
      <c r="L17611">
        <v>11428</v>
      </c>
      <c r="M17611">
        <f t="shared" si="286"/>
        <v>428</v>
      </c>
    </row>
    <row r="17612" spans="12:13">
      <c r="L17612">
        <v>11404</v>
      </c>
      <c r="M17612">
        <f t="shared" si="286"/>
        <v>404</v>
      </c>
    </row>
    <row r="17613" spans="12:13">
      <c r="L17613">
        <v>11436</v>
      </c>
      <c r="M17613">
        <f t="shared" si="286"/>
        <v>436</v>
      </c>
    </row>
    <row r="17614" spans="12:13">
      <c r="L17614">
        <v>11412</v>
      </c>
      <c r="M17614">
        <f t="shared" si="286"/>
        <v>412</v>
      </c>
    </row>
    <row r="17615" spans="12:13">
      <c r="L17615">
        <v>11456</v>
      </c>
      <c r="M17615">
        <f t="shared" si="286"/>
        <v>456</v>
      </c>
    </row>
    <row r="17616" spans="12:13">
      <c r="L17616">
        <v>11352</v>
      </c>
      <c r="M17616">
        <f t="shared" si="286"/>
        <v>352</v>
      </c>
    </row>
    <row r="17617" spans="12:13">
      <c r="L17617">
        <v>11444</v>
      </c>
      <c r="M17617">
        <f t="shared" si="286"/>
        <v>444</v>
      </c>
    </row>
    <row r="17618" spans="12:13">
      <c r="L17618">
        <v>11384</v>
      </c>
      <c r="M17618">
        <f t="shared" si="286"/>
        <v>384</v>
      </c>
    </row>
    <row r="17619" spans="12:13">
      <c r="L17619">
        <v>11416</v>
      </c>
      <c r="M17619">
        <f t="shared" si="286"/>
        <v>416</v>
      </c>
    </row>
    <row r="17620" spans="12:13">
      <c r="L17620">
        <v>11376</v>
      </c>
      <c r="M17620">
        <f t="shared" si="286"/>
        <v>376</v>
      </c>
    </row>
    <row r="17621" spans="12:13">
      <c r="L17621">
        <v>11428</v>
      </c>
      <c r="M17621">
        <f t="shared" si="286"/>
        <v>428</v>
      </c>
    </row>
    <row r="17622" spans="12:13">
      <c r="L17622">
        <v>11408</v>
      </c>
      <c r="M17622">
        <f t="shared" si="286"/>
        <v>408</v>
      </c>
    </row>
    <row r="17623" spans="12:13">
      <c r="L17623">
        <v>11448</v>
      </c>
      <c r="M17623">
        <f t="shared" si="286"/>
        <v>448</v>
      </c>
    </row>
    <row r="17624" spans="12:13">
      <c r="L17624">
        <v>11380</v>
      </c>
      <c r="M17624">
        <f t="shared" si="286"/>
        <v>380</v>
      </c>
    </row>
    <row r="17625" spans="12:13">
      <c r="L17625">
        <v>11400</v>
      </c>
      <c r="M17625">
        <f t="shared" si="286"/>
        <v>400</v>
      </c>
    </row>
    <row r="17626" spans="12:13">
      <c r="L17626">
        <v>11388</v>
      </c>
      <c r="M17626">
        <f t="shared" si="286"/>
        <v>388</v>
      </c>
    </row>
    <row r="17627" spans="12:13">
      <c r="L17627">
        <v>11412</v>
      </c>
      <c r="M17627">
        <f t="shared" si="286"/>
        <v>412</v>
      </c>
    </row>
    <row r="17628" spans="12:13">
      <c r="L17628">
        <v>11384</v>
      </c>
      <c r="M17628">
        <f t="shared" si="286"/>
        <v>384</v>
      </c>
    </row>
    <row r="17629" spans="12:13">
      <c r="L17629">
        <v>11424</v>
      </c>
      <c r="M17629">
        <f t="shared" si="286"/>
        <v>424</v>
      </c>
    </row>
    <row r="17630" spans="12:13">
      <c r="L17630">
        <v>11424</v>
      </c>
      <c r="M17630">
        <f t="shared" si="286"/>
        <v>424</v>
      </c>
    </row>
    <row r="17631" spans="12:13">
      <c r="L17631">
        <v>11432</v>
      </c>
      <c r="M17631">
        <f t="shared" si="286"/>
        <v>432</v>
      </c>
    </row>
    <row r="17632" spans="12:13">
      <c r="L17632">
        <v>11376</v>
      </c>
      <c r="M17632">
        <f t="shared" si="286"/>
        <v>376</v>
      </c>
    </row>
    <row r="17633" spans="12:13">
      <c r="L17633">
        <v>11432</v>
      </c>
      <c r="M17633">
        <f t="shared" si="286"/>
        <v>432</v>
      </c>
    </row>
    <row r="17634" spans="12:13">
      <c r="L17634">
        <v>11404</v>
      </c>
      <c r="M17634">
        <f t="shared" si="286"/>
        <v>404</v>
      </c>
    </row>
    <row r="17635" spans="12:13">
      <c r="L17635">
        <v>11448</v>
      </c>
      <c r="M17635">
        <f t="shared" si="286"/>
        <v>448</v>
      </c>
    </row>
    <row r="17636" spans="12:13">
      <c r="L17636">
        <v>11400</v>
      </c>
      <c r="M17636">
        <f t="shared" si="286"/>
        <v>400</v>
      </c>
    </row>
    <row r="17637" spans="12:13">
      <c r="L17637">
        <v>11412</v>
      </c>
      <c r="M17637">
        <f t="shared" si="286"/>
        <v>412</v>
      </c>
    </row>
    <row r="17638" spans="12:13">
      <c r="L17638">
        <v>11396</v>
      </c>
      <c r="M17638">
        <f t="shared" si="286"/>
        <v>396</v>
      </c>
    </row>
    <row r="17639" spans="12:13">
      <c r="L17639">
        <v>11412</v>
      </c>
      <c r="M17639">
        <f t="shared" si="286"/>
        <v>412</v>
      </c>
    </row>
    <row r="17640" spans="12:13">
      <c r="L17640">
        <v>11348</v>
      </c>
      <c r="M17640">
        <f t="shared" si="286"/>
        <v>348</v>
      </c>
    </row>
    <row r="17641" spans="12:13">
      <c r="L17641">
        <v>11404</v>
      </c>
      <c r="M17641">
        <f t="shared" si="286"/>
        <v>404</v>
      </c>
    </row>
    <row r="17642" spans="12:13">
      <c r="L17642">
        <v>11360</v>
      </c>
      <c r="M17642">
        <f t="shared" si="286"/>
        <v>360</v>
      </c>
    </row>
    <row r="17643" spans="12:13">
      <c r="L17643">
        <v>11448</v>
      </c>
      <c r="M17643">
        <f t="shared" si="286"/>
        <v>448</v>
      </c>
    </row>
    <row r="17644" spans="12:13">
      <c r="L17644">
        <v>11376</v>
      </c>
      <c r="M17644">
        <f t="shared" si="286"/>
        <v>376</v>
      </c>
    </row>
    <row r="17645" spans="12:13">
      <c r="L17645">
        <v>11416</v>
      </c>
      <c r="M17645">
        <f t="shared" si="286"/>
        <v>416</v>
      </c>
    </row>
    <row r="17646" spans="12:13">
      <c r="L17646">
        <v>11368</v>
      </c>
      <c r="M17646">
        <f t="shared" si="286"/>
        <v>368</v>
      </c>
    </row>
    <row r="17647" spans="12:13">
      <c r="L17647">
        <v>11444</v>
      </c>
      <c r="M17647">
        <f t="shared" si="286"/>
        <v>444</v>
      </c>
    </row>
    <row r="17648" spans="12:13">
      <c r="L17648">
        <v>11444</v>
      </c>
      <c r="M17648">
        <f t="shared" si="286"/>
        <v>444</v>
      </c>
    </row>
    <row r="17649" spans="12:13">
      <c r="L17649">
        <v>11436</v>
      </c>
      <c r="M17649">
        <f t="shared" si="286"/>
        <v>436</v>
      </c>
    </row>
    <row r="17650" spans="12:13">
      <c r="L17650">
        <v>11408</v>
      </c>
      <c r="M17650">
        <f t="shared" si="286"/>
        <v>408</v>
      </c>
    </row>
    <row r="17651" spans="12:13">
      <c r="L17651">
        <v>11428</v>
      </c>
      <c r="M17651">
        <f t="shared" si="286"/>
        <v>428</v>
      </c>
    </row>
    <row r="17652" spans="12:13">
      <c r="L17652">
        <v>11400</v>
      </c>
      <c r="M17652">
        <f t="shared" si="286"/>
        <v>400</v>
      </c>
    </row>
    <row r="17653" spans="12:13">
      <c r="L17653">
        <v>11428</v>
      </c>
      <c r="M17653">
        <f t="shared" si="286"/>
        <v>428</v>
      </c>
    </row>
    <row r="17654" spans="12:13">
      <c r="L17654">
        <v>11340</v>
      </c>
      <c r="M17654">
        <f t="shared" si="286"/>
        <v>340</v>
      </c>
    </row>
    <row r="17655" spans="12:13">
      <c r="L17655">
        <v>11428</v>
      </c>
      <c r="M17655">
        <f t="shared" si="286"/>
        <v>428</v>
      </c>
    </row>
    <row r="17656" spans="12:13">
      <c r="L17656">
        <v>11364</v>
      </c>
      <c r="M17656">
        <f t="shared" si="286"/>
        <v>364</v>
      </c>
    </row>
    <row r="17657" spans="12:13">
      <c r="L17657">
        <v>11444</v>
      </c>
      <c r="M17657">
        <f t="shared" si="286"/>
        <v>444</v>
      </c>
    </row>
    <row r="17658" spans="12:13">
      <c r="L17658">
        <v>11400</v>
      </c>
      <c r="M17658">
        <f t="shared" si="286"/>
        <v>400</v>
      </c>
    </row>
    <row r="17659" spans="12:13">
      <c r="L17659">
        <v>11432</v>
      </c>
      <c r="M17659">
        <f t="shared" ref="M17659:M17722" si="287">L17659-11000</f>
        <v>432</v>
      </c>
    </row>
    <row r="17660" spans="12:13">
      <c r="L17660">
        <v>11372</v>
      </c>
      <c r="M17660">
        <f t="shared" si="287"/>
        <v>372</v>
      </c>
    </row>
    <row r="17661" spans="12:13">
      <c r="L17661">
        <v>11448</v>
      </c>
      <c r="M17661">
        <f t="shared" si="287"/>
        <v>448</v>
      </c>
    </row>
    <row r="17662" spans="12:13">
      <c r="L17662">
        <v>11356</v>
      </c>
      <c r="M17662">
        <f t="shared" si="287"/>
        <v>356</v>
      </c>
    </row>
    <row r="17663" spans="12:13">
      <c r="L17663">
        <v>11432</v>
      </c>
      <c r="M17663">
        <f t="shared" si="287"/>
        <v>432</v>
      </c>
    </row>
    <row r="17664" spans="12:13">
      <c r="L17664">
        <v>11372</v>
      </c>
      <c r="M17664">
        <f t="shared" si="287"/>
        <v>372</v>
      </c>
    </row>
    <row r="17665" spans="12:13">
      <c r="L17665">
        <v>11472</v>
      </c>
      <c r="M17665">
        <f t="shared" si="287"/>
        <v>472</v>
      </c>
    </row>
    <row r="17666" spans="12:13">
      <c r="L17666">
        <v>11396</v>
      </c>
      <c r="M17666">
        <f t="shared" si="287"/>
        <v>396</v>
      </c>
    </row>
    <row r="17667" spans="12:13">
      <c r="L17667">
        <v>11440</v>
      </c>
      <c r="M17667">
        <f t="shared" si="287"/>
        <v>440</v>
      </c>
    </row>
    <row r="17668" spans="12:13">
      <c r="L17668">
        <v>11352</v>
      </c>
      <c r="M17668">
        <f t="shared" si="287"/>
        <v>352</v>
      </c>
    </row>
    <row r="17669" spans="12:13">
      <c r="L17669">
        <v>11436</v>
      </c>
      <c r="M17669">
        <f t="shared" si="287"/>
        <v>436</v>
      </c>
    </row>
    <row r="17670" spans="12:13">
      <c r="L17670">
        <v>11384</v>
      </c>
      <c r="M17670">
        <f t="shared" si="287"/>
        <v>384</v>
      </c>
    </row>
    <row r="17671" spans="12:13">
      <c r="L17671">
        <v>11436</v>
      </c>
      <c r="M17671">
        <f t="shared" si="287"/>
        <v>436</v>
      </c>
    </row>
    <row r="17672" spans="12:13">
      <c r="L17672">
        <v>11392</v>
      </c>
      <c r="M17672">
        <f t="shared" si="287"/>
        <v>392</v>
      </c>
    </row>
    <row r="17673" spans="12:13">
      <c r="L17673">
        <v>11444</v>
      </c>
      <c r="M17673">
        <f t="shared" si="287"/>
        <v>444</v>
      </c>
    </row>
    <row r="17674" spans="12:13">
      <c r="L17674">
        <v>11392</v>
      </c>
      <c r="M17674">
        <f t="shared" si="287"/>
        <v>392</v>
      </c>
    </row>
    <row r="17675" spans="12:13">
      <c r="L17675">
        <v>11432</v>
      </c>
      <c r="M17675">
        <f t="shared" si="287"/>
        <v>432</v>
      </c>
    </row>
    <row r="17676" spans="12:13">
      <c r="L17676">
        <v>11400</v>
      </c>
      <c r="M17676">
        <f t="shared" si="287"/>
        <v>400</v>
      </c>
    </row>
    <row r="17677" spans="12:13">
      <c r="L17677">
        <v>11448</v>
      </c>
      <c r="M17677">
        <f t="shared" si="287"/>
        <v>448</v>
      </c>
    </row>
    <row r="17678" spans="12:13">
      <c r="L17678">
        <v>11372</v>
      </c>
      <c r="M17678">
        <f t="shared" si="287"/>
        <v>372</v>
      </c>
    </row>
    <row r="17679" spans="12:13">
      <c r="L17679">
        <v>11456</v>
      </c>
      <c r="M17679">
        <f t="shared" si="287"/>
        <v>456</v>
      </c>
    </row>
    <row r="17680" spans="12:13">
      <c r="L17680">
        <v>11484</v>
      </c>
      <c r="M17680">
        <f t="shared" si="287"/>
        <v>484</v>
      </c>
    </row>
    <row r="17681" spans="12:13">
      <c r="L17681">
        <v>11636</v>
      </c>
      <c r="M17681">
        <f t="shared" si="287"/>
        <v>636</v>
      </c>
    </row>
    <row r="17682" spans="12:13">
      <c r="L17682">
        <v>11928</v>
      </c>
      <c r="M17682">
        <f t="shared" si="287"/>
        <v>928</v>
      </c>
    </row>
    <row r="17683" spans="12:13">
      <c r="L17683">
        <v>12184</v>
      </c>
      <c r="M17683">
        <f t="shared" si="287"/>
        <v>1184</v>
      </c>
    </row>
    <row r="17684" spans="12:13">
      <c r="L17684">
        <v>12308</v>
      </c>
      <c r="M17684">
        <f t="shared" si="287"/>
        <v>1308</v>
      </c>
    </row>
    <row r="17685" spans="12:13">
      <c r="L17685">
        <v>12588</v>
      </c>
      <c r="M17685">
        <f t="shared" si="287"/>
        <v>1588</v>
      </c>
    </row>
    <row r="17686" spans="12:13">
      <c r="L17686">
        <v>12764</v>
      </c>
      <c r="M17686">
        <f t="shared" si="287"/>
        <v>1764</v>
      </c>
    </row>
    <row r="17687" spans="12:13">
      <c r="L17687">
        <v>12984</v>
      </c>
      <c r="M17687">
        <f t="shared" si="287"/>
        <v>1984</v>
      </c>
    </row>
    <row r="17688" spans="12:13">
      <c r="L17688">
        <v>12944</v>
      </c>
      <c r="M17688">
        <f t="shared" si="287"/>
        <v>1944</v>
      </c>
    </row>
    <row r="17689" spans="12:13">
      <c r="L17689">
        <v>13188</v>
      </c>
      <c r="M17689">
        <f t="shared" si="287"/>
        <v>2188</v>
      </c>
    </row>
    <row r="17690" spans="12:13">
      <c r="L17690">
        <v>13096</v>
      </c>
      <c r="M17690">
        <f t="shared" si="287"/>
        <v>2096</v>
      </c>
    </row>
    <row r="17691" spans="12:13">
      <c r="L17691">
        <v>13304</v>
      </c>
      <c r="M17691">
        <f t="shared" si="287"/>
        <v>2304</v>
      </c>
    </row>
    <row r="17692" spans="12:13">
      <c r="L17692">
        <v>13216</v>
      </c>
      <c r="M17692">
        <f t="shared" si="287"/>
        <v>2216</v>
      </c>
    </row>
    <row r="17693" spans="12:13">
      <c r="L17693">
        <v>13368</v>
      </c>
      <c r="M17693">
        <f t="shared" si="287"/>
        <v>2368</v>
      </c>
    </row>
    <row r="17694" spans="12:13">
      <c r="L17694">
        <v>13396</v>
      </c>
      <c r="M17694">
        <f t="shared" si="287"/>
        <v>2396</v>
      </c>
    </row>
    <row r="17695" spans="12:13">
      <c r="L17695">
        <v>13512</v>
      </c>
      <c r="M17695">
        <f t="shared" si="287"/>
        <v>2512</v>
      </c>
    </row>
    <row r="17696" spans="12:13">
      <c r="L17696">
        <v>13504</v>
      </c>
      <c r="M17696">
        <f t="shared" si="287"/>
        <v>2504</v>
      </c>
    </row>
    <row r="17697" spans="12:13">
      <c r="L17697">
        <v>13652</v>
      </c>
      <c r="M17697">
        <f t="shared" si="287"/>
        <v>2652</v>
      </c>
    </row>
    <row r="17698" spans="12:13">
      <c r="L17698">
        <v>13628</v>
      </c>
      <c r="M17698">
        <f t="shared" si="287"/>
        <v>2628</v>
      </c>
    </row>
    <row r="17699" spans="12:13">
      <c r="L17699">
        <v>13592</v>
      </c>
      <c r="M17699">
        <f t="shared" si="287"/>
        <v>2592</v>
      </c>
    </row>
    <row r="17700" spans="12:13">
      <c r="L17700">
        <v>13636</v>
      </c>
      <c r="M17700">
        <f t="shared" si="287"/>
        <v>2636</v>
      </c>
    </row>
    <row r="17701" spans="12:13">
      <c r="L17701">
        <v>13952</v>
      </c>
      <c r="M17701">
        <f t="shared" si="287"/>
        <v>2952</v>
      </c>
    </row>
    <row r="17702" spans="12:13">
      <c r="L17702">
        <v>13728</v>
      </c>
      <c r="M17702">
        <f t="shared" si="287"/>
        <v>2728</v>
      </c>
    </row>
    <row r="17703" spans="12:13">
      <c r="L17703">
        <v>13872</v>
      </c>
      <c r="M17703">
        <f t="shared" si="287"/>
        <v>2872</v>
      </c>
    </row>
    <row r="17704" spans="12:13">
      <c r="L17704">
        <v>13800</v>
      </c>
      <c r="M17704">
        <f t="shared" si="287"/>
        <v>2800</v>
      </c>
    </row>
    <row r="17705" spans="12:13">
      <c r="L17705">
        <v>13748</v>
      </c>
      <c r="M17705">
        <f t="shared" si="287"/>
        <v>2748</v>
      </c>
    </row>
    <row r="17706" spans="12:13">
      <c r="L17706">
        <v>13840</v>
      </c>
      <c r="M17706">
        <f t="shared" si="287"/>
        <v>2840</v>
      </c>
    </row>
    <row r="17707" spans="12:13">
      <c r="L17707">
        <v>13924</v>
      </c>
      <c r="M17707">
        <f t="shared" si="287"/>
        <v>2924</v>
      </c>
    </row>
    <row r="17708" spans="12:13">
      <c r="L17708">
        <v>13880</v>
      </c>
      <c r="M17708">
        <f t="shared" si="287"/>
        <v>2880</v>
      </c>
    </row>
    <row r="17709" spans="12:13">
      <c r="L17709">
        <v>13936</v>
      </c>
      <c r="M17709">
        <f t="shared" si="287"/>
        <v>2936</v>
      </c>
    </row>
    <row r="17710" spans="12:13">
      <c r="L17710">
        <v>13848</v>
      </c>
      <c r="M17710">
        <f t="shared" si="287"/>
        <v>2848</v>
      </c>
    </row>
    <row r="17711" spans="12:13">
      <c r="L17711">
        <v>13972</v>
      </c>
      <c r="M17711">
        <f t="shared" si="287"/>
        <v>2972</v>
      </c>
    </row>
    <row r="17712" spans="12:13">
      <c r="L17712">
        <v>13756</v>
      </c>
      <c r="M17712">
        <f t="shared" si="287"/>
        <v>2756</v>
      </c>
    </row>
    <row r="17713" spans="12:13">
      <c r="L17713">
        <v>13968</v>
      </c>
      <c r="M17713">
        <f t="shared" si="287"/>
        <v>2968</v>
      </c>
    </row>
    <row r="17714" spans="12:13">
      <c r="L17714">
        <v>13912</v>
      </c>
      <c r="M17714">
        <f t="shared" si="287"/>
        <v>2912</v>
      </c>
    </row>
    <row r="17715" spans="12:13">
      <c r="L17715">
        <v>13980</v>
      </c>
      <c r="M17715">
        <f t="shared" si="287"/>
        <v>2980</v>
      </c>
    </row>
    <row r="17716" spans="12:13">
      <c r="L17716">
        <v>13908</v>
      </c>
      <c r="M17716">
        <f t="shared" si="287"/>
        <v>2908</v>
      </c>
    </row>
    <row r="17717" spans="12:13">
      <c r="L17717">
        <v>14076</v>
      </c>
      <c r="M17717">
        <f t="shared" si="287"/>
        <v>3076</v>
      </c>
    </row>
    <row r="17718" spans="12:13">
      <c r="L17718">
        <v>13916</v>
      </c>
      <c r="M17718">
        <f t="shared" si="287"/>
        <v>2916</v>
      </c>
    </row>
    <row r="17719" spans="12:13">
      <c r="L17719">
        <v>14036</v>
      </c>
      <c r="M17719">
        <f t="shared" si="287"/>
        <v>3036</v>
      </c>
    </row>
    <row r="17720" spans="12:13">
      <c r="L17720">
        <v>13876</v>
      </c>
      <c r="M17720">
        <f t="shared" si="287"/>
        <v>2876</v>
      </c>
    </row>
    <row r="17721" spans="12:13">
      <c r="L17721">
        <v>14056</v>
      </c>
      <c r="M17721">
        <f t="shared" si="287"/>
        <v>3056</v>
      </c>
    </row>
    <row r="17722" spans="12:13">
      <c r="L17722">
        <v>13896</v>
      </c>
      <c r="M17722">
        <f t="shared" si="287"/>
        <v>2896</v>
      </c>
    </row>
    <row r="17723" spans="12:13">
      <c r="L17723">
        <v>14028</v>
      </c>
      <c r="M17723">
        <f t="shared" ref="M17723:M17786" si="288">L17723-11000</f>
        <v>3028</v>
      </c>
    </row>
    <row r="17724" spans="12:13">
      <c r="L17724">
        <v>13876</v>
      </c>
      <c r="M17724">
        <f t="shared" si="288"/>
        <v>2876</v>
      </c>
    </row>
    <row r="17725" spans="12:13">
      <c r="L17725">
        <v>14092</v>
      </c>
      <c r="M17725">
        <f t="shared" si="288"/>
        <v>3092</v>
      </c>
    </row>
    <row r="17726" spans="12:13">
      <c r="L17726">
        <v>13864</v>
      </c>
      <c r="M17726">
        <f t="shared" si="288"/>
        <v>2864</v>
      </c>
    </row>
    <row r="17727" spans="12:13">
      <c r="L17727">
        <v>13892</v>
      </c>
      <c r="M17727">
        <f t="shared" si="288"/>
        <v>2892</v>
      </c>
    </row>
    <row r="17728" spans="12:13">
      <c r="L17728">
        <v>13948</v>
      </c>
      <c r="M17728">
        <f t="shared" si="288"/>
        <v>2948</v>
      </c>
    </row>
    <row r="17729" spans="12:13">
      <c r="L17729">
        <v>14052</v>
      </c>
      <c r="M17729">
        <f t="shared" si="288"/>
        <v>3052</v>
      </c>
    </row>
    <row r="17730" spans="12:13">
      <c r="L17730">
        <v>13924</v>
      </c>
      <c r="M17730">
        <f t="shared" si="288"/>
        <v>2924</v>
      </c>
    </row>
    <row r="17731" spans="12:13">
      <c r="L17731">
        <v>14040</v>
      </c>
      <c r="M17731">
        <f t="shared" si="288"/>
        <v>3040</v>
      </c>
    </row>
    <row r="17732" spans="12:13">
      <c r="L17732">
        <v>13948</v>
      </c>
      <c r="M17732">
        <f t="shared" si="288"/>
        <v>2948</v>
      </c>
    </row>
    <row r="17733" spans="12:13">
      <c r="L17733">
        <v>14124</v>
      </c>
      <c r="M17733">
        <f t="shared" si="288"/>
        <v>3124</v>
      </c>
    </row>
    <row r="17734" spans="12:13">
      <c r="L17734">
        <v>14024</v>
      </c>
      <c r="M17734">
        <f t="shared" si="288"/>
        <v>3024</v>
      </c>
    </row>
    <row r="17735" spans="12:13">
      <c r="L17735">
        <v>14072</v>
      </c>
      <c r="M17735">
        <f t="shared" si="288"/>
        <v>3072</v>
      </c>
    </row>
    <row r="17736" spans="12:13">
      <c r="L17736">
        <v>14016</v>
      </c>
      <c r="M17736">
        <f t="shared" si="288"/>
        <v>3016</v>
      </c>
    </row>
    <row r="17737" spans="12:13">
      <c r="L17737">
        <v>14056</v>
      </c>
      <c r="M17737">
        <f t="shared" si="288"/>
        <v>3056</v>
      </c>
    </row>
    <row r="17738" spans="12:13">
      <c r="L17738">
        <v>13960</v>
      </c>
      <c r="M17738">
        <f t="shared" si="288"/>
        <v>2960</v>
      </c>
    </row>
    <row r="17739" spans="12:13">
      <c r="L17739">
        <v>14116</v>
      </c>
      <c r="M17739">
        <f t="shared" si="288"/>
        <v>3116</v>
      </c>
    </row>
    <row r="17740" spans="12:13">
      <c r="L17740">
        <v>14048</v>
      </c>
      <c r="M17740">
        <f t="shared" si="288"/>
        <v>3048</v>
      </c>
    </row>
    <row r="17741" spans="12:13">
      <c r="L17741">
        <v>14080</v>
      </c>
      <c r="M17741">
        <f t="shared" si="288"/>
        <v>3080</v>
      </c>
    </row>
    <row r="17742" spans="12:13">
      <c r="L17742">
        <v>14096</v>
      </c>
      <c r="M17742">
        <f t="shared" si="288"/>
        <v>3096</v>
      </c>
    </row>
    <row r="17743" spans="12:13">
      <c r="L17743">
        <v>14124</v>
      </c>
      <c r="M17743">
        <f t="shared" si="288"/>
        <v>3124</v>
      </c>
    </row>
    <row r="17744" spans="12:13">
      <c r="L17744">
        <v>14132</v>
      </c>
      <c r="M17744">
        <f t="shared" si="288"/>
        <v>3132</v>
      </c>
    </row>
    <row r="17745" spans="12:13">
      <c r="L17745">
        <v>14260</v>
      </c>
      <c r="M17745">
        <f t="shared" si="288"/>
        <v>3260</v>
      </c>
    </row>
    <row r="17746" spans="12:13">
      <c r="L17746">
        <v>14120</v>
      </c>
      <c r="M17746">
        <f t="shared" si="288"/>
        <v>3120</v>
      </c>
    </row>
    <row r="17747" spans="12:13">
      <c r="L17747">
        <v>14168</v>
      </c>
      <c r="M17747">
        <f t="shared" si="288"/>
        <v>3168</v>
      </c>
    </row>
    <row r="17748" spans="12:13">
      <c r="L17748">
        <v>14188</v>
      </c>
      <c r="M17748">
        <f t="shared" si="288"/>
        <v>3188</v>
      </c>
    </row>
    <row r="17749" spans="12:13">
      <c r="L17749">
        <v>14236</v>
      </c>
      <c r="M17749">
        <f t="shared" si="288"/>
        <v>3236</v>
      </c>
    </row>
    <row r="17750" spans="12:13">
      <c r="L17750">
        <v>14148</v>
      </c>
      <c r="M17750">
        <f t="shared" si="288"/>
        <v>3148</v>
      </c>
    </row>
    <row r="17751" spans="12:13">
      <c r="L17751">
        <v>14244</v>
      </c>
      <c r="M17751">
        <f t="shared" si="288"/>
        <v>3244</v>
      </c>
    </row>
    <row r="17752" spans="12:13">
      <c r="L17752">
        <v>14232</v>
      </c>
      <c r="M17752">
        <f t="shared" si="288"/>
        <v>3232</v>
      </c>
    </row>
    <row r="17753" spans="12:13">
      <c r="L17753">
        <v>14132</v>
      </c>
      <c r="M17753">
        <f t="shared" si="288"/>
        <v>3132</v>
      </c>
    </row>
    <row r="17754" spans="12:13">
      <c r="L17754">
        <v>14104</v>
      </c>
      <c r="M17754">
        <f t="shared" si="288"/>
        <v>3104</v>
      </c>
    </row>
    <row r="17755" spans="12:13">
      <c r="L17755">
        <v>14276</v>
      </c>
      <c r="M17755">
        <f t="shared" si="288"/>
        <v>3276</v>
      </c>
    </row>
    <row r="17756" spans="12:13">
      <c r="L17756">
        <v>14248</v>
      </c>
      <c r="M17756">
        <f t="shared" si="288"/>
        <v>3248</v>
      </c>
    </row>
    <row r="17757" spans="12:13">
      <c r="L17757">
        <v>14264</v>
      </c>
      <c r="M17757">
        <f t="shared" si="288"/>
        <v>3264</v>
      </c>
    </row>
    <row r="17758" spans="12:13">
      <c r="L17758">
        <v>14148</v>
      </c>
      <c r="M17758">
        <f t="shared" si="288"/>
        <v>3148</v>
      </c>
    </row>
    <row r="17759" spans="12:13">
      <c r="L17759">
        <v>14256</v>
      </c>
      <c r="M17759">
        <f t="shared" si="288"/>
        <v>3256</v>
      </c>
    </row>
    <row r="17760" spans="12:13">
      <c r="L17760">
        <v>14180</v>
      </c>
      <c r="M17760">
        <f t="shared" si="288"/>
        <v>3180</v>
      </c>
    </row>
    <row r="17761" spans="12:13">
      <c r="L17761">
        <v>14316</v>
      </c>
      <c r="M17761">
        <f t="shared" si="288"/>
        <v>3316</v>
      </c>
    </row>
    <row r="17762" spans="12:13">
      <c r="L17762">
        <v>14116</v>
      </c>
      <c r="M17762">
        <f t="shared" si="288"/>
        <v>3116</v>
      </c>
    </row>
    <row r="17763" spans="12:13">
      <c r="L17763">
        <v>14224</v>
      </c>
      <c r="M17763">
        <f t="shared" si="288"/>
        <v>3224</v>
      </c>
    </row>
    <row r="17764" spans="12:13">
      <c r="L17764">
        <v>14324</v>
      </c>
      <c r="M17764">
        <f t="shared" si="288"/>
        <v>3324</v>
      </c>
    </row>
    <row r="17765" spans="12:13">
      <c r="L17765">
        <v>14184</v>
      </c>
      <c r="M17765">
        <f t="shared" si="288"/>
        <v>3184</v>
      </c>
    </row>
    <row r="17766" spans="12:13">
      <c r="L17766">
        <v>14208</v>
      </c>
      <c r="M17766">
        <f t="shared" si="288"/>
        <v>3208</v>
      </c>
    </row>
    <row r="17767" spans="12:13">
      <c r="L17767">
        <v>14344</v>
      </c>
      <c r="M17767">
        <f t="shared" si="288"/>
        <v>3344</v>
      </c>
    </row>
    <row r="17768" spans="12:13">
      <c r="L17768">
        <v>14196</v>
      </c>
      <c r="M17768">
        <f t="shared" si="288"/>
        <v>3196</v>
      </c>
    </row>
    <row r="17769" spans="12:13">
      <c r="L17769">
        <v>14288</v>
      </c>
      <c r="M17769">
        <f t="shared" si="288"/>
        <v>3288</v>
      </c>
    </row>
    <row r="17770" spans="12:13">
      <c r="L17770">
        <v>14184</v>
      </c>
      <c r="M17770">
        <f t="shared" si="288"/>
        <v>3184</v>
      </c>
    </row>
    <row r="17771" spans="12:13">
      <c r="L17771">
        <v>14208</v>
      </c>
      <c r="M17771">
        <f t="shared" si="288"/>
        <v>3208</v>
      </c>
    </row>
    <row r="17772" spans="12:13">
      <c r="L17772">
        <v>14340</v>
      </c>
      <c r="M17772">
        <f t="shared" si="288"/>
        <v>3340</v>
      </c>
    </row>
    <row r="17773" spans="12:13">
      <c r="L17773">
        <v>14380</v>
      </c>
      <c r="M17773">
        <f t="shared" si="288"/>
        <v>3380</v>
      </c>
    </row>
    <row r="17774" spans="12:13">
      <c r="L17774">
        <v>14308</v>
      </c>
      <c r="M17774">
        <f t="shared" si="288"/>
        <v>3308</v>
      </c>
    </row>
    <row r="17775" spans="12:13">
      <c r="L17775">
        <v>14252</v>
      </c>
      <c r="M17775">
        <f t="shared" si="288"/>
        <v>3252</v>
      </c>
    </row>
    <row r="17776" spans="12:13">
      <c r="L17776">
        <v>14344</v>
      </c>
      <c r="M17776">
        <f t="shared" si="288"/>
        <v>3344</v>
      </c>
    </row>
    <row r="17777" spans="12:13">
      <c r="L17777">
        <v>14264</v>
      </c>
      <c r="M17777">
        <f t="shared" si="288"/>
        <v>3264</v>
      </c>
    </row>
    <row r="17778" spans="12:13">
      <c r="L17778">
        <v>14292</v>
      </c>
      <c r="M17778">
        <f t="shared" si="288"/>
        <v>3292</v>
      </c>
    </row>
    <row r="17779" spans="12:13">
      <c r="L17779">
        <v>14236</v>
      </c>
      <c r="M17779">
        <f t="shared" si="288"/>
        <v>3236</v>
      </c>
    </row>
    <row r="17780" spans="12:13">
      <c r="L17780">
        <v>14380</v>
      </c>
      <c r="M17780">
        <f t="shared" si="288"/>
        <v>3380</v>
      </c>
    </row>
    <row r="17781" spans="12:13">
      <c r="L17781">
        <v>14428</v>
      </c>
      <c r="M17781">
        <f t="shared" si="288"/>
        <v>3428</v>
      </c>
    </row>
    <row r="17782" spans="12:13">
      <c r="L17782">
        <v>14308</v>
      </c>
      <c r="M17782">
        <f t="shared" si="288"/>
        <v>3308</v>
      </c>
    </row>
    <row r="17783" spans="12:13">
      <c r="L17783">
        <v>14228</v>
      </c>
      <c r="M17783">
        <f t="shared" si="288"/>
        <v>3228</v>
      </c>
    </row>
    <row r="17784" spans="12:13">
      <c r="L17784">
        <v>14292</v>
      </c>
      <c r="M17784">
        <f t="shared" si="288"/>
        <v>3292</v>
      </c>
    </row>
    <row r="17785" spans="12:13">
      <c r="L17785">
        <v>14268</v>
      </c>
      <c r="M17785">
        <f t="shared" si="288"/>
        <v>3268</v>
      </c>
    </row>
    <row r="17786" spans="12:13">
      <c r="L17786">
        <v>14248</v>
      </c>
      <c r="M17786">
        <f t="shared" si="288"/>
        <v>3248</v>
      </c>
    </row>
    <row r="17787" spans="12:13">
      <c r="L17787">
        <v>14348</v>
      </c>
      <c r="M17787">
        <f t="shared" ref="M17787:M17850" si="289">L17787-11000</f>
        <v>3348</v>
      </c>
    </row>
    <row r="17788" spans="12:13">
      <c r="L17788">
        <v>14308</v>
      </c>
      <c r="M17788">
        <f t="shared" si="289"/>
        <v>3308</v>
      </c>
    </row>
    <row r="17789" spans="12:13">
      <c r="L17789">
        <v>14160</v>
      </c>
      <c r="M17789">
        <f t="shared" si="289"/>
        <v>3160</v>
      </c>
    </row>
    <row r="17790" spans="12:13">
      <c r="L17790">
        <v>14252</v>
      </c>
      <c r="M17790">
        <f t="shared" si="289"/>
        <v>3252</v>
      </c>
    </row>
    <row r="17791" spans="12:13">
      <c r="L17791">
        <v>14348</v>
      </c>
      <c r="M17791">
        <f t="shared" si="289"/>
        <v>3348</v>
      </c>
    </row>
    <row r="17792" spans="12:13">
      <c r="L17792">
        <v>14180</v>
      </c>
      <c r="M17792">
        <f t="shared" si="289"/>
        <v>3180</v>
      </c>
    </row>
    <row r="17793" spans="12:13">
      <c r="L17793">
        <v>14304</v>
      </c>
      <c r="M17793">
        <f t="shared" si="289"/>
        <v>3304</v>
      </c>
    </row>
    <row r="17794" spans="12:13">
      <c r="L17794">
        <v>14332</v>
      </c>
      <c r="M17794">
        <f t="shared" si="289"/>
        <v>3332</v>
      </c>
    </row>
    <row r="17795" spans="12:13">
      <c r="L17795">
        <v>14360</v>
      </c>
      <c r="M17795">
        <f t="shared" si="289"/>
        <v>3360</v>
      </c>
    </row>
    <row r="17796" spans="12:13">
      <c r="L17796">
        <v>14208</v>
      </c>
      <c r="M17796">
        <f t="shared" si="289"/>
        <v>3208</v>
      </c>
    </row>
    <row r="17797" spans="12:13">
      <c r="L17797">
        <v>14440</v>
      </c>
      <c r="M17797">
        <f t="shared" si="289"/>
        <v>3440</v>
      </c>
    </row>
    <row r="17798" spans="12:13">
      <c r="L17798">
        <v>14196</v>
      </c>
      <c r="M17798">
        <f t="shared" si="289"/>
        <v>3196</v>
      </c>
    </row>
    <row r="17799" spans="12:13">
      <c r="L17799">
        <v>14224</v>
      </c>
      <c r="M17799">
        <f t="shared" si="289"/>
        <v>3224</v>
      </c>
    </row>
    <row r="17800" spans="12:13">
      <c r="L17800">
        <v>14156</v>
      </c>
      <c r="M17800">
        <f t="shared" si="289"/>
        <v>3156</v>
      </c>
    </row>
    <row r="17801" spans="12:13">
      <c r="L17801">
        <v>14212</v>
      </c>
      <c r="M17801">
        <f t="shared" si="289"/>
        <v>3212</v>
      </c>
    </row>
    <row r="17802" spans="12:13">
      <c r="L17802">
        <v>14264</v>
      </c>
      <c r="M17802">
        <f t="shared" si="289"/>
        <v>3264</v>
      </c>
    </row>
    <row r="17803" spans="12:13">
      <c r="L17803">
        <v>14272</v>
      </c>
      <c r="M17803">
        <f t="shared" si="289"/>
        <v>3272</v>
      </c>
    </row>
    <row r="17804" spans="12:13">
      <c r="L17804">
        <v>14368</v>
      </c>
      <c r="M17804">
        <f t="shared" si="289"/>
        <v>3368</v>
      </c>
    </row>
    <row r="17805" spans="12:13">
      <c r="L17805">
        <v>14280</v>
      </c>
      <c r="M17805">
        <f t="shared" si="289"/>
        <v>3280</v>
      </c>
    </row>
    <row r="17806" spans="12:13">
      <c r="L17806">
        <v>14132</v>
      </c>
      <c r="M17806">
        <f t="shared" si="289"/>
        <v>3132</v>
      </c>
    </row>
    <row r="17807" spans="12:13">
      <c r="L17807">
        <v>14356</v>
      </c>
      <c r="M17807">
        <f t="shared" si="289"/>
        <v>3356</v>
      </c>
    </row>
    <row r="17808" spans="12:13">
      <c r="L17808">
        <v>14160</v>
      </c>
      <c r="M17808">
        <f t="shared" si="289"/>
        <v>3160</v>
      </c>
    </row>
    <row r="17809" spans="12:13">
      <c r="L17809">
        <v>14352</v>
      </c>
      <c r="M17809">
        <f t="shared" si="289"/>
        <v>3352</v>
      </c>
    </row>
    <row r="17810" spans="12:13">
      <c r="L17810">
        <v>14240</v>
      </c>
      <c r="M17810">
        <f t="shared" si="289"/>
        <v>3240</v>
      </c>
    </row>
    <row r="17811" spans="12:13">
      <c r="L17811">
        <v>14332</v>
      </c>
      <c r="M17811">
        <f t="shared" si="289"/>
        <v>3332</v>
      </c>
    </row>
    <row r="17812" spans="12:13">
      <c r="L17812">
        <v>14312</v>
      </c>
      <c r="M17812">
        <f t="shared" si="289"/>
        <v>3312</v>
      </c>
    </row>
    <row r="17813" spans="12:13">
      <c r="L17813">
        <v>14308</v>
      </c>
      <c r="M17813">
        <f t="shared" si="289"/>
        <v>3308</v>
      </c>
    </row>
    <row r="17814" spans="12:13">
      <c r="L17814">
        <v>14272</v>
      </c>
      <c r="M17814">
        <f t="shared" si="289"/>
        <v>3272</v>
      </c>
    </row>
    <row r="17815" spans="12:13">
      <c r="L17815">
        <v>14284</v>
      </c>
      <c r="M17815">
        <f t="shared" si="289"/>
        <v>3284</v>
      </c>
    </row>
    <row r="17816" spans="12:13">
      <c r="L17816">
        <v>14048</v>
      </c>
      <c r="M17816">
        <f t="shared" si="289"/>
        <v>3048</v>
      </c>
    </row>
    <row r="17817" spans="12:13">
      <c r="L17817">
        <v>14168</v>
      </c>
      <c r="M17817">
        <f t="shared" si="289"/>
        <v>3168</v>
      </c>
    </row>
    <row r="17818" spans="12:13">
      <c r="L17818">
        <v>14132</v>
      </c>
      <c r="M17818">
        <f t="shared" si="289"/>
        <v>3132</v>
      </c>
    </row>
    <row r="17819" spans="12:13">
      <c r="L17819">
        <v>14140</v>
      </c>
      <c r="M17819">
        <f t="shared" si="289"/>
        <v>3140</v>
      </c>
    </row>
    <row r="17820" spans="12:13">
      <c r="L17820">
        <v>14180</v>
      </c>
      <c r="M17820">
        <f t="shared" si="289"/>
        <v>3180</v>
      </c>
    </row>
    <row r="17821" spans="12:13">
      <c r="L17821">
        <v>14296</v>
      </c>
      <c r="M17821">
        <f t="shared" si="289"/>
        <v>3296</v>
      </c>
    </row>
    <row r="17822" spans="12:13">
      <c r="L17822">
        <v>14124</v>
      </c>
      <c r="M17822">
        <f t="shared" si="289"/>
        <v>3124</v>
      </c>
    </row>
    <row r="17823" spans="12:13">
      <c r="L17823">
        <v>14136</v>
      </c>
      <c r="M17823">
        <f t="shared" si="289"/>
        <v>3136</v>
      </c>
    </row>
    <row r="17824" spans="12:13">
      <c r="L17824">
        <v>14088</v>
      </c>
      <c r="M17824">
        <f t="shared" si="289"/>
        <v>3088</v>
      </c>
    </row>
    <row r="17825" spans="12:13">
      <c r="L17825">
        <v>14272</v>
      </c>
      <c r="M17825">
        <f t="shared" si="289"/>
        <v>3272</v>
      </c>
    </row>
    <row r="17826" spans="12:13">
      <c r="L17826">
        <v>14180</v>
      </c>
      <c r="M17826">
        <f t="shared" si="289"/>
        <v>3180</v>
      </c>
    </row>
    <row r="17827" spans="12:13">
      <c r="L17827">
        <v>14244</v>
      </c>
      <c r="M17827">
        <f t="shared" si="289"/>
        <v>3244</v>
      </c>
    </row>
    <row r="17828" spans="12:13">
      <c r="L17828">
        <v>14172</v>
      </c>
      <c r="M17828">
        <f t="shared" si="289"/>
        <v>3172</v>
      </c>
    </row>
    <row r="17829" spans="12:13">
      <c r="L17829">
        <v>14204</v>
      </c>
      <c r="M17829">
        <f t="shared" si="289"/>
        <v>3204</v>
      </c>
    </row>
    <row r="17830" spans="12:13">
      <c r="L17830">
        <v>14156</v>
      </c>
      <c r="M17830">
        <f t="shared" si="289"/>
        <v>3156</v>
      </c>
    </row>
    <row r="17831" spans="12:13">
      <c r="L17831">
        <v>14192</v>
      </c>
      <c r="M17831">
        <f t="shared" si="289"/>
        <v>3192</v>
      </c>
    </row>
    <row r="17832" spans="12:13">
      <c r="L17832">
        <v>14112</v>
      </c>
      <c r="M17832">
        <f t="shared" si="289"/>
        <v>3112</v>
      </c>
    </row>
    <row r="17833" spans="12:13">
      <c r="L17833">
        <v>14284</v>
      </c>
      <c r="M17833">
        <f t="shared" si="289"/>
        <v>3284</v>
      </c>
    </row>
    <row r="17834" spans="12:13">
      <c r="L17834">
        <v>14136</v>
      </c>
      <c r="M17834">
        <f t="shared" si="289"/>
        <v>3136</v>
      </c>
    </row>
    <row r="17835" spans="12:13">
      <c r="L17835">
        <v>14276</v>
      </c>
      <c r="M17835">
        <f t="shared" si="289"/>
        <v>3276</v>
      </c>
    </row>
    <row r="17836" spans="12:13">
      <c r="L17836">
        <v>14236</v>
      </c>
      <c r="M17836">
        <f t="shared" si="289"/>
        <v>3236</v>
      </c>
    </row>
    <row r="17837" spans="12:13">
      <c r="L17837">
        <v>14352</v>
      </c>
      <c r="M17837">
        <f t="shared" si="289"/>
        <v>3352</v>
      </c>
    </row>
    <row r="17838" spans="12:13">
      <c r="L17838">
        <v>14088</v>
      </c>
      <c r="M17838">
        <f t="shared" si="289"/>
        <v>3088</v>
      </c>
    </row>
    <row r="17839" spans="12:13">
      <c r="L17839">
        <v>14152</v>
      </c>
      <c r="M17839">
        <f t="shared" si="289"/>
        <v>3152</v>
      </c>
    </row>
    <row r="17840" spans="12:13">
      <c r="L17840">
        <v>14152</v>
      </c>
      <c r="M17840">
        <f t="shared" si="289"/>
        <v>3152</v>
      </c>
    </row>
    <row r="17841" spans="12:13">
      <c r="L17841">
        <v>14232</v>
      </c>
      <c r="M17841">
        <f t="shared" si="289"/>
        <v>3232</v>
      </c>
    </row>
    <row r="17842" spans="12:13">
      <c r="L17842">
        <v>14120</v>
      </c>
      <c r="M17842">
        <f t="shared" si="289"/>
        <v>3120</v>
      </c>
    </row>
    <row r="17843" spans="12:13">
      <c r="L17843">
        <v>14340</v>
      </c>
      <c r="M17843">
        <f t="shared" si="289"/>
        <v>3340</v>
      </c>
    </row>
    <row r="17844" spans="12:13">
      <c r="L17844">
        <v>14140</v>
      </c>
      <c r="M17844">
        <f t="shared" si="289"/>
        <v>3140</v>
      </c>
    </row>
    <row r="17845" spans="12:13">
      <c r="L17845">
        <v>14288</v>
      </c>
      <c r="M17845">
        <f t="shared" si="289"/>
        <v>3288</v>
      </c>
    </row>
    <row r="17846" spans="12:13">
      <c r="L17846">
        <v>14236</v>
      </c>
      <c r="M17846">
        <f t="shared" si="289"/>
        <v>3236</v>
      </c>
    </row>
    <row r="17847" spans="12:13">
      <c r="L17847">
        <v>14108</v>
      </c>
      <c r="M17847">
        <f t="shared" si="289"/>
        <v>3108</v>
      </c>
    </row>
    <row r="17848" spans="12:13">
      <c r="L17848">
        <v>14152</v>
      </c>
      <c r="M17848">
        <f t="shared" si="289"/>
        <v>3152</v>
      </c>
    </row>
    <row r="17849" spans="12:13">
      <c r="L17849">
        <v>14388</v>
      </c>
      <c r="M17849">
        <f t="shared" si="289"/>
        <v>3388</v>
      </c>
    </row>
    <row r="17850" spans="12:13">
      <c r="L17850">
        <v>14056</v>
      </c>
      <c r="M17850">
        <f t="shared" si="289"/>
        <v>3056</v>
      </c>
    </row>
    <row r="17851" spans="12:13">
      <c r="L17851">
        <v>14076</v>
      </c>
      <c r="M17851">
        <f t="shared" ref="M17851:M17914" si="290">L17851-11000</f>
        <v>3076</v>
      </c>
    </row>
    <row r="17852" spans="12:13">
      <c r="L17852">
        <v>13668</v>
      </c>
      <c r="M17852">
        <f t="shared" si="290"/>
        <v>2668</v>
      </c>
    </row>
    <row r="17853" spans="12:13">
      <c r="L17853">
        <v>13456</v>
      </c>
      <c r="M17853">
        <f t="shared" si="290"/>
        <v>2456</v>
      </c>
    </row>
    <row r="17854" spans="12:13">
      <c r="L17854">
        <v>13256</v>
      </c>
      <c r="M17854">
        <f t="shared" si="290"/>
        <v>2256</v>
      </c>
    </row>
    <row r="17855" spans="12:13">
      <c r="L17855">
        <v>13112</v>
      </c>
      <c r="M17855">
        <f t="shared" si="290"/>
        <v>2112</v>
      </c>
    </row>
    <row r="17856" spans="12:13">
      <c r="L17856">
        <v>12820</v>
      </c>
      <c r="M17856">
        <f t="shared" si="290"/>
        <v>1820</v>
      </c>
    </row>
    <row r="17857" spans="12:13">
      <c r="L17857">
        <v>12784</v>
      </c>
      <c r="M17857">
        <f t="shared" si="290"/>
        <v>1784</v>
      </c>
    </row>
    <row r="17858" spans="12:13">
      <c r="L17858">
        <v>12456</v>
      </c>
      <c r="M17858">
        <f t="shared" si="290"/>
        <v>1456</v>
      </c>
    </row>
    <row r="17859" spans="12:13">
      <c r="L17859">
        <v>12432</v>
      </c>
      <c r="M17859">
        <f t="shared" si="290"/>
        <v>1432</v>
      </c>
    </row>
    <row r="17860" spans="12:13">
      <c r="L17860">
        <v>12216</v>
      </c>
      <c r="M17860">
        <f t="shared" si="290"/>
        <v>1216</v>
      </c>
    </row>
    <row r="17861" spans="12:13">
      <c r="L17861">
        <v>12180</v>
      </c>
      <c r="M17861">
        <f t="shared" si="290"/>
        <v>1180</v>
      </c>
    </row>
    <row r="17862" spans="12:13">
      <c r="L17862">
        <v>12128</v>
      </c>
      <c r="M17862">
        <f t="shared" si="290"/>
        <v>1128</v>
      </c>
    </row>
    <row r="17863" spans="12:13">
      <c r="L17863">
        <v>12092</v>
      </c>
      <c r="M17863">
        <f t="shared" si="290"/>
        <v>1092</v>
      </c>
    </row>
    <row r="17864" spans="12:13">
      <c r="L17864">
        <v>11964</v>
      </c>
      <c r="M17864">
        <f t="shared" si="290"/>
        <v>964</v>
      </c>
    </row>
    <row r="17865" spans="12:13">
      <c r="L17865">
        <v>11968</v>
      </c>
      <c r="M17865">
        <f t="shared" si="290"/>
        <v>968</v>
      </c>
    </row>
    <row r="17866" spans="12:13">
      <c r="L17866">
        <v>11864</v>
      </c>
      <c r="M17866">
        <f t="shared" si="290"/>
        <v>864</v>
      </c>
    </row>
    <row r="17867" spans="12:13">
      <c r="L17867">
        <v>11892</v>
      </c>
      <c r="M17867">
        <f t="shared" si="290"/>
        <v>892</v>
      </c>
    </row>
    <row r="17868" spans="12:13">
      <c r="L17868">
        <v>11752</v>
      </c>
      <c r="M17868">
        <f t="shared" si="290"/>
        <v>752</v>
      </c>
    </row>
    <row r="17869" spans="12:13">
      <c r="L17869">
        <v>11724</v>
      </c>
      <c r="M17869">
        <f t="shared" si="290"/>
        <v>724</v>
      </c>
    </row>
    <row r="17870" spans="12:13">
      <c r="L17870">
        <v>11672</v>
      </c>
      <c r="M17870">
        <f t="shared" si="290"/>
        <v>672</v>
      </c>
    </row>
    <row r="17871" spans="12:13">
      <c r="L17871">
        <v>11704</v>
      </c>
      <c r="M17871">
        <f t="shared" si="290"/>
        <v>704</v>
      </c>
    </row>
    <row r="17872" spans="12:13">
      <c r="L17872">
        <v>11660</v>
      </c>
      <c r="M17872">
        <f t="shared" si="290"/>
        <v>660</v>
      </c>
    </row>
    <row r="17873" spans="12:13">
      <c r="L17873">
        <v>11688</v>
      </c>
      <c r="M17873">
        <f t="shared" si="290"/>
        <v>688</v>
      </c>
    </row>
    <row r="17874" spans="12:13">
      <c r="L17874">
        <v>11608</v>
      </c>
      <c r="M17874">
        <f t="shared" si="290"/>
        <v>608</v>
      </c>
    </row>
    <row r="17875" spans="12:13">
      <c r="L17875">
        <v>11560</v>
      </c>
      <c r="M17875">
        <f t="shared" si="290"/>
        <v>560</v>
      </c>
    </row>
    <row r="17876" spans="12:13">
      <c r="L17876">
        <v>11528</v>
      </c>
      <c r="M17876">
        <f t="shared" si="290"/>
        <v>528</v>
      </c>
    </row>
    <row r="17877" spans="12:13">
      <c r="L17877">
        <v>11608</v>
      </c>
      <c r="M17877">
        <f t="shared" si="290"/>
        <v>608</v>
      </c>
    </row>
    <row r="17878" spans="12:13">
      <c r="L17878">
        <v>11464</v>
      </c>
      <c r="M17878">
        <f t="shared" si="290"/>
        <v>464</v>
      </c>
    </row>
    <row r="17879" spans="12:13">
      <c r="L17879">
        <v>11560</v>
      </c>
      <c r="M17879">
        <f t="shared" si="290"/>
        <v>560</v>
      </c>
    </row>
    <row r="17880" spans="12:13">
      <c r="L17880">
        <v>11452</v>
      </c>
      <c r="M17880">
        <f t="shared" si="290"/>
        <v>452</v>
      </c>
    </row>
    <row r="17881" spans="12:13">
      <c r="L17881">
        <v>11564</v>
      </c>
      <c r="M17881">
        <f t="shared" si="290"/>
        <v>564</v>
      </c>
    </row>
    <row r="17882" spans="12:13">
      <c r="L17882">
        <v>11480</v>
      </c>
      <c r="M17882">
        <f t="shared" si="290"/>
        <v>480</v>
      </c>
    </row>
    <row r="17883" spans="12:13">
      <c r="L17883">
        <v>11496</v>
      </c>
      <c r="M17883">
        <f t="shared" si="290"/>
        <v>496</v>
      </c>
    </row>
    <row r="17884" spans="12:13">
      <c r="L17884">
        <v>11436</v>
      </c>
      <c r="M17884">
        <f t="shared" si="290"/>
        <v>436</v>
      </c>
    </row>
    <row r="17885" spans="12:13">
      <c r="L17885">
        <v>11492</v>
      </c>
      <c r="M17885">
        <f t="shared" si="290"/>
        <v>492</v>
      </c>
    </row>
    <row r="17886" spans="12:13">
      <c r="L17886">
        <v>11440</v>
      </c>
      <c r="M17886">
        <f t="shared" si="290"/>
        <v>440</v>
      </c>
    </row>
    <row r="17887" spans="12:13">
      <c r="L17887">
        <v>11504</v>
      </c>
      <c r="M17887">
        <f t="shared" si="290"/>
        <v>504</v>
      </c>
    </row>
    <row r="17888" spans="12:13">
      <c r="L17888">
        <v>11448</v>
      </c>
      <c r="M17888">
        <f t="shared" si="290"/>
        <v>448</v>
      </c>
    </row>
    <row r="17889" spans="12:13">
      <c r="L17889">
        <v>11500</v>
      </c>
      <c r="M17889">
        <f t="shared" si="290"/>
        <v>500</v>
      </c>
    </row>
    <row r="17890" spans="12:13">
      <c r="L17890">
        <v>11404</v>
      </c>
      <c r="M17890">
        <f t="shared" si="290"/>
        <v>404</v>
      </c>
    </row>
    <row r="17891" spans="12:13">
      <c r="L17891">
        <v>11444</v>
      </c>
      <c r="M17891">
        <f t="shared" si="290"/>
        <v>444</v>
      </c>
    </row>
    <row r="17892" spans="12:13">
      <c r="L17892">
        <v>11368</v>
      </c>
      <c r="M17892">
        <f t="shared" si="290"/>
        <v>368</v>
      </c>
    </row>
    <row r="17893" spans="12:13">
      <c r="L17893">
        <v>11484</v>
      </c>
      <c r="M17893">
        <f t="shared" si="290"/>
        <v>484</v>
      </c>
    </row>
    <row r="17894" spans="12:13">
      <c r="L17894">
        <v>11380</v>
      </c>
      <c r="M17894">
        <f t="shared" si="290"/>
        <v>380</v>
      </c>
    </row>
    <row r="17895" spans="12:13">
      <c r="L17895">
        <v>11492</v>
      </c>
      <c r="M17895">
        <f t="shared" si="290"/>
        <v>492</v>
      </c>
    </row>
    <row r="17896" spans="12:13">
      <c r="L17896">
        <v>11372</v>
      </c>
      <c r="M17896">
        <f t="shared" si="290"/>
        <v>372</v>
      </c>
    </row>
    <row r="17897" spans="12:13">
      <c r="L17897">
        <v>11436</v>
      </c>
      <c r="M17897">
        <f t="shared" si="290"/>
        <v>436</v>
      </c>
    </row>
    <row r="17898" spans="12:13">
      <c r="L17898">
        <v>11408</v>
      </c>
      <c r="M17898">
        <f t="shared" si="290"/>
        <v>408</v>
      </c>
    </row>
    <row r="17899" spans="12:13">
      <c r="L17899">
        <v>11444</v>
      </c>
      <c r="M17899">
        <f t="shared" si="290"/>
        <v>444</v>
      </c>
    </row>
    <row r="17900" spans="12:13">
      <c r="L17900">
        <v>11408</v>
      </c>
      <c r="M17900">
        <f t="shared" si="290"/>
        <v>408</v>
      </c>
    </row>
    <row r="17901" spans="12:13">
      <c r="L17901">
        <v>11480</v>
      </c>
      <c r="M17901">
        <f t="shared" si="290"/>
        <v>480</v>
      </c>
    </row>
    <row r="17902" spans="12:13">
      <c r="L17902">
        <v>11396</v>
      </c>
      <c r="M17902">
        <f t="shared" si="290"/>
        <v>396</v>
      </c>
    </row>
    <row r="17903" spans="12:13">
      <c r="L17903">
        <v>11460</v>
      </c>
      <c r="M17903">
        <f t="shared" si="290"/>
        <v>460</v>
      </c>
    </row>
    <row r="17904" spans="12:13">
      <c r="L17904">
        <v>11408</v>
      </c>
      <c r="M17904">
        <f t="shared" si="290"/>
        <v>408</v>
      </c>
    </row>
    <row r="17905" spans="12:13">
      <c r="L17905">
        <v>11424</v>
      </c>
      <c r="M17905">
        <f t="shared" si="290"/>
        <v>424</v>
      </c>
    </row>
    <row r="17906" spans="12:13">
      <c r="L17906">
        <v>11340</v>
      </c>
      <c r="M17906">
        <f t="shared" si="290"/>
        <v>340</v>
      </c>
    </row>
    <row r="17907" spans="12:13">
      <c r="L17907">
        <v>11440</v>
      </c>
      <c r="M17907">
        <f t="shared" si="290"/>
        <v>440</v>
      </c>
    </row>
    <row r="17908" spans="12:13">
      <c r="L17908">
        <v>11416</v>
      </c>
      <c r="M17908">
        <f t="shared" si="290"/>
        <v>416</v>
      </c>
    </row>
    <row r="17909" spans="12:13">
      <c r="L17909">
        <v>11468</v>
      </c>
      <c r="M17909">
        <f t="shared" si="290"/>
        <v>468</v>
      </c>
    </row>
    <row r="17910" spans="12:13">
      <c r="L17910">
        <v>11400</v>
      </c>
      <c r="M17910">
        <f t="shared" si="290"/>
        <v>400</v>
      </c>
    </row>
    <row r="17911" spans="12:13">
      <c r="L17911">
        <v>11460</v>
      </c>
      <c r="M17911">
        <f t="shared" si="290"/>
        <v>460</v>
      </c>
    </row>
    <row r="17912" spans="12:13">
      <c r="L17912">
        <v>11400</v>
      </c>
      <c r="M17912">
        <f t="shared" si="290"/>
        <v>400</v>
      </c>
    </row>
    <row r="17913" spans="12:13">
      <c r="L17913">
        <v>11476</v>
      </c>
      <c r="M17913">
        <f t="shared" si="290"/>
        <v>476</v>
      </c>
    </row>
    <row r="17914" spans="12:13">
      <c r="L17914">
        <v>11364</v>
      </c>
      <c r="M17914">
        <f t="shared" si="290"/>
        <v>364</v>
      </c>
    </row>
    <row r="17915" spans="12:13">
      <c r="L17915">
        <v>11456</v>
      </c>
      <c r="M17915">
        <f t="shared" ref="M17915:M17978" si="291">L17915-11000</f>
        <v>456</v>
      </c>
    </row>
    <row r="17916" spans="12:13">
      <c r="L17916">
        <v>11364</v>
      </c>
      <c r="M17916">
        <f t="shared" si="291"/>
        <v>364</v>
      </c>
    </row>
    <row r="17917" spans="12:13">
      <c r="L17917">
        <v>11448</v>
      </c>
      <c r="M17917">
        <f t="shared" si="291"/>
        <v>448</v>
      </c>
    </row>
    <row r="17918" spans="12:13">
      <c r="L17918">
        <v>11380</v>
      </c>
      <c r="M17918">
        <f t="shared" si="291"/>
        <v>380</v>
      </c>
    </row>
    <row r="17919" spans="12:13">
      <c r="L17919">
        <v>11424</v>
      </c>
      <c r="M17919">
        <f t="shared" si="291"/>
        <v>424</v>
      </c>
    </row>
    <row r="17920" spans="12:13">
      <c r="L17920">
        <v>11408</v>
      </c>
      <c r="M17920">
        <f t="shared" si="291"/>
        <v>408</v>
      </c>
    </row>
    <row r="17921" spans="12:13">
      <c r="L17921">
        <v>11424</v>
      </c>
      <c r="M17921">
        <f t="shared" si="291"/>
        <v>424</v>
      </c>
    </row>
    <row r="17922" spans="12:13">
      <c r="L17922">
        <v>11412</v>
      </c>
      <c r="M17922">
        <f t="shared" si="291"/>
        <v>412</v>
      </c>
    </row>
    <row r="17923" spans="12:13">
      <c r="L17923">
        <v>11460</v>
      </c>
      <c r="M17923">
        <f t="shared" si="291"/>
        <v>460</v>
      </c>
    </row>
    <row r="17924" spans="12:13">
      <c r="L17924">
        <v>11376</v>
      </c>
      <c r="M17924">
        <f t="shared" si="291"/>
        <v>376</v>
      </c>
    </row>
    <row r="17925" spans="12:13">
      <c r="L17925">
        <v>11460</v>
      </c>
      <c r="M17925">
        <f t="shared" si="291"/>
        <v>460</v>
      </c>
    </row>
    <row r="17926" spans="12:13">
      <c r="L17926">
        <v>11368</v>
      </c>
      <c r="M17926">
        <f t="shared" si="291"/>
        <v>368</v>
      </c>
    </row>
    <row r="17927" spans="12:13">
      <c r="L17927">
        <v>11456</v>
      </c>
      <c r="M17927">
        <f t="shared" si="291"/>
        <v>456</v>
      </c>
    </row>
    <row r="17928" spans="12:13">
      <c r="L17928">
        <v>11372</v>
      </c>
      <c r="M17928">
        <f t="shared" si="291"/>
        <v>372</v>
      </c>
    </row>
    <row r="17929" spans="12:13">
      <c r="L17929">
        <v>11480</v>
      </c>
      <c r="M17929">
        <f t="shared" si="291"/>
        <v>480</v>
      </c>
    </row>
    <row r="17930" spans="12:13">
      <c r="L17930">
        <v>11360</v>
      </c>
      <c r="M17930">
        <f t="shared" si="291"/>
        <v>360</v>
      </c>
    </row>
    <row r="17931" spans="12:13">
      <c r="L17931">
        <v>11444</v>
      </c>
      <c r="M17931">
        <f t="shared" si="291"/>
        <v>444</v>
      </c>
    </row>
    <row r="17932" spans="12:13">
      <c r="L17932">
        <v>11392</v>
      </c>
      <c r="M17932">
        <f t="shared" si="291"/>
        <v>392</v>
      </c>
    </row>
    <row r="17933" spans="12:13">
      <c r="L17933">
        <v>11432</v>
      </c>
      <c r="M17933">
        <f t="shared" si="291"/>
        <v>432</v>
      </c>
    </row>
    <row r="17934" spans="12:13">
      <c r="L17934">
        <v>11392</v>
      </c>
      <c r="M17934">
        <f t="shared" si="291"/>
        <v>392</v>
      </c>
    </row>
    <row r="17935" spans="12:13">
      <c r="L17935">
        <v>11416</v>
      </c>
      <c r="M17935">
        <f t="shared" si="291"/>
        <v>416</v>
      </c>
    </row>
    <row r="17936" spans="12:13">
      <c r="L17936">
        <v>11360</v>
      </c>
      <c r="M17936">
        <f t="shared" si="291"/>
        <v>360</v>
      </c>
    </row>
    <row r="17937" spans="12:13">
      <c r="L17937">
        <v>11476</v>
      </c>
      <c r="M17937">
        <f t="shared" si="291"/>
        <v>476</v>
      </c>
    </row>
    <row r="17938" spans="12:13">
      <c r="L17938">
        <v>11396</v>
      </c>
      <c r="M17938">
        <f t="shared" si="291"/>
        <v>396</v>
      </c>
    </row>
    <row r="17939" spans="12:13">
      <c r="L17939">
        <v>11448</v>
      </c>
      <c r="M17939">
        <f t="shared" si="291"/>
        <v>448</v>
      </c>
    </row>
    <row r="17940" spans="12:13">
      <c r="L17940">
        <v>11372</v>
      </c>
      <c r="M17940">
        <f t="shared" si="291"/>
        <v>372</v>
      </c>
    </row>
    <row r="17941" spans="12:13">
      <c r="L17941">
        <v>11432</v>
      </c>
      <c r="M17941">
        <f t="shared" si="291"/>
        <v>432</v>
      </c>
    </row>
    <row r="17942" spans="12:13">
      <c r="L17942">
        <v>11388</v>
      </c>
      <c r="M17942">
        <f t="shared" si="291"/>
        <v>388</v>
      </c>
    </row>
    <row r="17943" spans="12:13">
      <c r="L17943">
        <v>11404</v>
      </c>
      <c r="M17943">
        <f t="shared" si="291"/>
        <v>404</v>
      </c>
    </row>
    <row r="17944" spans="12:13">
      <c r="L17944">
        <v>11396</v>
      </c>
      <c r="M17944">
        <f t="shared" si="291"/>
        <v>396</v>
      </c>
    </row>
    <row r="17945" spans="12:13">
      <c r="L17945">
        <v>11444</v>
      </c>
      <c r="M17945">
        <f t="shared" si="291"/>
        <v>444</v>
      </c>
    </row>
    <row r="17946" spans="12:13">
      <c r="L17946">
        <v>11372</v>
      </c>
      <c r="M17946">
        <f t="shared" si="291"/>
        <v>372</v>
      </c>
    </row>
    <row r="17947" spans="12:13">
      <c r="L17947">
        <v>11428</v>
      </c>
      <c r="M17947">
        <f t="shared" si="291"/>
        <v>428</v>
      </c>
    </row>
    <row r="17948" spans="12:13">
      <c r="L17948">
        <v>11372</v>
      </c>
      <c r="M17948">
        <f t="shared" si="291"/>
        <v>372</v>
      </c>
    </row>
    <row r="17949" spans="12:13">
      <c r="L17949">
        <v>11428</v>
      </c>
      <c r="M17949">
        <f t="shared" si="291"/>
        <v>428</v>
      </c>
    </row>
    <row r="17950" spans="12:13">
      <c r="L17950">
        <v>11400</v>
      </c>
      <c r="M17950">
        <f t="shared" si="291"/>
        <v>400</v>
      </c>
    </row>
    <row r="17951" spans="12:13">
      <c r="L17951">
        <v>11448</v>
      </c>
      <c r="M17951">
        <f t="shared" si="291"/>
        <v>448</v>
      </c>
    </row>
    <row r="17952" spans="12:13">
      <c r="L17952">
        <v>11404</v>
      </c>
      <c r="M17952">
        <f t="shared" si="291"/>
        <v>404</v>
      </c>
    </row>
    <row r="17953" spans="12:13">
      <c r="L17953">
        <v>11432</v>
      </c>
      <c r="M17953">
        <f t="shared" si="291"/>
        <v>432</v>
      </c>
    </row>
    <row r="17954" spans="12:13">
      <c r="L17954">
        <v>11396</v>
      </c>
      <c r="M17954">
        <f t="shared" si="291"/>
        <v>396</v>
      </c>
    </row>
    <row r="17955" spans="12:13">
      <c r="L17955">
        <v>11448</v>
      </c>
      <c r="M17955">
        <f t="shared" si="291"/>
        <v>448</v>
      </c>
    </row>
    <row r="17956" spans="12:13">
      <c r="L17956">
        <v>11364</v>
      </c>
      <c r="M17956">
        <f t="shared" si="291"/>
        <v>364</v>
      </c>
    </row>
    <row r="17957" spans="12:13">
      <c r="L17957">
        <v>11420</v>
      </c>
      <c r="M17957">
        <f t="shared" si="291"/>
        <v>420</v>
      </c>
    </row>
    <row r="17958" spans="12:13">
      <c r="L17958">
        <v>11392</v>
      </c>
      <c r="M17958">
        <f t="shared" si="291"/>
        <v>392</v>
      </c>
    </row>
    <row r="17959" spans="12:13">
      <c r="L17959">
        <v>11416</v>
      </c>
      <c r="M17959">
        <f t="shared" si="291"/>
        <v>416</v>
      </c>
    </row>
    <row r="17960" spans="12:13">
      <c r="L17960">
        <v>11360</v>
      </c>
      <c r="M17960">
        <f t="shared" si="291"/>
        <v>360</v>
      </c>
    </row>
    <row r="17961" spans="12:13">
      <c r="L17961">
        <v>11416</v>
      </c>
      <c r="M17961">
        <f t="shared" si="291"/>
        <v>416</v>
      </c>
    </row>
    <row r="17962" spans="12:13">
      <c r="L17962">
        <v>11376</v>
      </c>
      <c r="M17962">
        <f t="shared" si="291"/>
        <v>376</v>
      </c>
    </row>
    <row r="17963" spans="12:13">
      <c r="L17963">
        <v>11416</v>
      </c>
      <c r="M17963">
        <f t="shared" si="291"/>
        <v>416</v>
      </c>
    </row>
    <row r="17964" spans="12:13">
      <c r="L17964">
        <v>11384</v>
      </c>
      <c r="M17964">
        <f t="shared" si="291"/>
        <v>384</v>
      </c>
    </row>
    <row r="17965" spans="12:13">
      <c r="L17965">
        <v>11448</v>
      </c>
      <c r="M17965">
        <f t="shared" si="291"/>
        <v>448</v>
      </c>
    </row>
    <row r="17966" spans="12:13">
      <c r="L17966">
        <v>11392</v>
      </c>
      <c r="M17966">
        <f t="shared" si="291"/>
        <v>392</v>
      </c>
    </row>
    <row r="17967" spans="12:13">
      <c r="L17967">
        <v>11448</v>
      </c>
      <c r="M17967">
        <f t="shared" si="291"/>
        <v>448</v>
      </c>
    </row>
    <row r="17968" spans="12:13">
      <c r="L17968">
        <v>11428</v>
      </c>
      <c r="M17968">
        <f t="shared" si="291"/>
        <v>428</v>
      </c>
    </row>
    <row r="17969" spans="12:13">
      <c r="L17969">
        <v>11412</v>
      </c>
      <c r="M17969">
        <f t="shared" si="291"/>
        <v>412</v>
      </c>
    </row>
    <row r="17970" spans="12:13">
      <c r="L17970">
        <v>11408</v>
      </c>
      <c r="M17970">
        <f t="shared" si="291"/>
        <v>408</v>
      </c>
    </row>
    <row r="17971" spans="12:13">
      <c r="L17971">
        <v>11432</v>
      </c>
      <c r="M17971">
        <f t="shared" si="291"/>
        <v>432</v>
      </c>
    </row>
    <row r="17972" spans="12:13">
      <c r="L17972">
        <v>11376</v>
      </c>
      <c r="M17972">
        <f t="shared" si="291"/>
        <v>376</v>
      </c>
    </row>
    <row r="17973" spans="12:13">
      <c r="L17973">
        <v>11420</v>
      </c>
      <c r="M17973">
        <f t="shared" si="291"/>
        <v>420</v>
      </c>
    </row>
    <row r="17974" spans="12:13">
      <c r="L17974">
        <v>11360</v>
      </c>
      <c r="M17974">
        <f t="shared" si="291"/>
        <v>360</v>
      </c>
    </row>
    <row r="17975" spans="12:13">
      <c r="L17975">
        <v>11472</v>
      </c>
      <c r="M17975">
        <f t="shared" si="291"/>
        <v>472</v>
      </c>
    </row>
    <row r="17976" spans="12:13">
      <c r="L17976">
        <v>11388</v>
      </c>
      <c r="M17976">
        <f t="shared" si="291"/>
        <v>388</v>
      </c>
    </row>
    <row r="17977" spans="12:13">
      <c r="L17977">
        <v>11444</v>
      </c>
      <c r="M17977">
        <f t="shared" si="291"/>
        <v>444</v>
      </c>
    </row>
    <row r="17978" spans="12:13">
      <c r="L17978">
        <v>11400</v>
      </c>
      <c r="M17978">
        <f t="shared" si="291"/>
        <v>400</v>
      </c>
    </row>
    <row r="17979" spans="12:13">
      <c r="L17979">
        <v>11428</v>
      </c>
      <c r="M17979">
        <f t="shared" ref="M17979:M18042" si="292">L17979-11000</f>
        <v>428</v>
      </c>
    </row>
    <row r="17980" spans="12:13">
      <c r="L17980">
        <v>11364</v>
      </c>
      <c r="M17980">
        <f t="shared" si="292"/>
        <v>364</v>
      </c>
    </row>
    <row r="17981" spans="12:13">
      <c r="L17981">
        <v>11432</v>
      </c>
      <c r="M17981">
        <f t="shared" si="292"/>
        <v>432</v>
      </c>
    </row>
    <row r="17982" spans="12:13">
      <c r="L17982">
        <v>11324</v>
      </c>
      <c r="M17982">
        <f t="shared" si="292"/>
        <v>324</v>
      </c>
    </row>
    <row r="17983" spans="12:13">
      <c r="L17983">
        <v>11440</v>
      </c>
      <c r="M17983">
        <f t="shared" si="292"/>
        <v>440</v>
      </c>
    </row>
    <row r="17984" spans="12:13">
      <c r="L17984">
        <v>11360</v>
      </c>
      <c r="M17984">
        <f t="shared" si="292"/>
        <v>360</v>
      </c>
    </row>
    <row r="17985" spans="12:13">
      <c r="L17985">
        <v>11400</v>
      </c>
      <c r="M17985">
        <f t="shared" si="292"/>
        <v>400</v>
      </c>
    </row>
    <row r="17986" spans="12:13">
      <c r="L17986">
        <v>11380</v>
      </c>
      <c r="M17986">
        <f t="shared" si="292"/>
        <v>380</v>
      </c>
    </row>
    <row r="17987" spans="12:13">
      <c r="L17987">
        <v>11404</v>
      </c>
      <c r="M17987">
        <f t="shared" si="292"/>
        <v>404</v>
      </c>
    </row>
    <row r="17988" spans="12:13">
      <c r="L17988">
        <v>11396</v>
      </c>
      <c r="M17988">
        <f t="shared" si="292"/>
        <v>396</v>
      </c>
    </row>
    <row r="17989" spans="12:13">
      <c r="L17989">
        <v>11420</v>
      </c>
      <c r="M17989">
        <f t="shared" si="292"/>
        <v>420</v>
      </c>
    </row>
    <row r="17990" spans="12:13">
      <c r="L17990">
        <v>11384</v>
      </c>
      <c r="M17990">
        <f t="shared" si="292"/>
        <v>384</v>
      </c>
    </row>
    <row r="17991" spans="12:13">
      <c r="L17991">
        <v>11444</v>
      </c>
      <c r="M17991">
        <f t="shared" si="292"/>
        <v>444</v>
      </c>
    </row>
    <row r="17992" spans="12:13">
      <c r="L17992">
        <v>11372</v>
      </c>
      <c r="M17992">
        <f t="shared" si="292"/>
        <v>372</v>
      </c>
    </row>
    <row r="17993" spans="12:13">
      <c r="L17993">
        <v>11400</v>
      </c>
      <c r="M17993">
        <f t="shared" si="292"/>
        <v>400</v>
      </c>
    </row>
    <row r="17994" spans="12:13">
      <c r="L17994">
        <v>11396</v>
      </c>
      <c r="M17994">
        <f t="shared" si="292"/>
        <v>396</v>
      </c>
    </row>
    <row r="17995" spans="12:13">
      <c r="L17995">
        <v>11428</v>
      </c>
      <c r="M17995">
        <f t="shared" si="292"/>
        <v>428</v>
      </c>
    </row>
    <row r="17996" spans="12:13">
      <c r="L17996">
        <v>11380</v>
      </c>
      <c r="M17996">
        <f t="shared" si="292"/>
        <v>380</v>
      </c>
    </row>
    <row r="17997" spans="12:13">
      <c r="L17997">
        <v>11416</v>
      </c>
      <c r="M17997">
        <f t="shared" si="292"/>
        <v>416</v>
      </c>
    </row>
    <row r="17998" spans="12:13">
      <c r="L17998">
        <v>11400</v>
      </c>
      <c r="M17998">
        <f t="shared" si="292"/>
        <v>400</v>
      </c>
    </row>
    <row r="17999" spans="12:13">
      <c r="L17999">
        <v>11452</v>
      </c>
      <c r="M17999">
        <f t="shared" si="292"/>
        <v>452</v>
      </c>
    </row>
    <row r="18000" spans="12:13">
      <c r="L18000">
        <v>11376</v>
      </c>
      <c r="M18000">
        <f t="shared" si="292"/>
        <v>376</v>
      </c>
    </row>
    <row r="18001" spans="12:13">
      <c r="L18001">
        <v>11444</v>
      </c>
      <c r="M18001">
        <f t="shared" si="292"/>
        <v>444</v>
      </c>
    </row>
    <row r="18002" spans="12:13">
      <c r="L18002">
        <v>11392</v>
      </c>
      <c r="M18002">
        <f t="shared" si="292"/>
        <v>392</v>
      </c>
    </row>
    <row r="18003" spans="12:13">
      <c r="L18003">
        <v>11436</v>
      </c>
      <c r="M18003">
        <f t="shared" si="292"/>
        <v>436</v>
      </c>
    </row>
    <row r="18004" spans="12:13">
      <c r="L18004">
        <v>11412</v>
      </c>
      <c r="M18004">
        <f t="shared" si="292"/>
        <v>412</v>
      </c>
    </row>
    <row r="18005" spans="12:13">
      <c r="L18005">
        <v>11416</v>
      </c>
      <c r="M18005">
        <f t="shared" si="292"/>
        <v>416</v>
      </c>
    </row>
    <row r="18006" spans="12:13">
      <c r="L18006">
        <v>11364</v>
      </c>
      <c r="M18006">
        <f t="shared" si="292"/>
        <v>364</v>
      </c>
    </row>
    <row r="18007" spans="12:13">
      <c r="L18007">
        <v>11492</v>
      </c>
      <c r="M18007">
        <f t="shared" si="292"/>
        <v>492</v>
      </c>
    </row>
    <row r="18008" spans="12:13">
      <c r="L18008">
        <v>11356</v>
      </c>
      <c r="M18008">
        <f t="shared" si="292"/>
        <v>356</v>
      </c>
    </row>
    <row r="18009" spans="12:13">
      <c r="L18009">
        <v>11428</v>
      </c>
      <c r="M18009">
        <f t="shared" si="292"/>
        <v>428</v>
      </c>
    </row>
    <row r="18010" spans="12:13">
      <c r="L18010">
        <v>11384</v>
      </c>
      <c r="M18010">
        <f t="shared" si="292"/>
        <v>384</v>
      </c>
    </row>
    <row r="18011" spans="12:13">
      <c r="L18011">
        <v>11440</v>
      </c>
      <c r="M18011">
        <f t="shared" si="292"/>
        <v>440</v>
      </c>
    </row>
    <row r="18012" spans="12:13">
      <c r="L18012">
        <v>11376</v>
      </c>
      <c r="M18012">
        <f t="shared" si="292"/>
        <v>376</v>
      </c>
    </row>
    <row r="18013" spans="12:13">
      <c r="L18013">
        <v>11444</v>
      </c>
      <c r="M18013">
        <f t="shared" si="292"/>
        <v>444</v>
      </c>
    </row>
    <row r="18014" spans="12:13">
      <c r="L18014">
        <v>11404</v>
      </c>
      <c r="M18014">
        <f t="shared" si="292"/>
        <v>404</v>
      </c>
    </row>
    <row r="18015" spans="12:13">
      <c r="L18015">
        <v>11432</v>
      </c>
      <c r="M18015">
        <f t="shared" si="292"/>
        <v>432</v>
      </c>
    </row>
    <row r="18016" spans="12:13">
      <c r="L18016">
        <v>11408</v>
      </c>
      <c r="M18016">
        <f t="shared" si="292"/>
        <v>408</v>
      </c>
    </row>
    <row r="18017" spans="12:13">
      <c r="L18017">
        <v>11440</v>
      </c>
      <c r="M18017">
        <f t="shared" si="292"/>
        <v>440</v>
      </c>
    </row>
    <row r="18018" spans="12:13">
      <c r="L18018">
        <v>11372</v>
      </c>
      <c r="M18018">
        <f t="shared" si="292"/>
        <v>372</v>
      </c>
    </row>
    <row r="18019" spans="12:13">
      <c r="L18019">
        <v>11448</v>
      </c>
      <c r="M18019">
        <f t="shared" si="292"/>
        <v>448</v>
      </c>
    </row>
    <row r="18020" spans="12:13">
      <c r="L18020">
        <v>11352</v>
      </c>
      <c r="M18020">
        <f t="shared" si="292"/>
        <v>352</v>
      </c>
    </row>
    <row r="18021" spans="12:13">
      <c r="L18021">
        <v>11404</v>
      </c>
      <c r="M18021">
        <f t="shared" si="292"/>
        <v>404</v>
      </c>
    </row>
    <row r="18022" spans="12:13">
      <c r="L18022">
        <v>11364</v>
      </c>
      <c r="M18022">
        <f t="shared" si="292"/>
        <v>364</v>
      </c>
    </row>
    <row r="18023" spans="12:13">
      <c r="L18023">
        <v>11424</v>
      </c>
      <c r="M18023">
        <f t="shared" si="292"/>
        <v>424</v>
      </c>
    </row>
    <row r="18024" spans="12:13">
      <c r="L18024">
        <v>11368</v>
      </c>
      <c r="M18024">
        <f t="shared" si="292"/>
        <v>368</v>
      </c>
    </row>
    <row r="18025" spans="12:13">
      <c r="L18025">
        <v>11432</v>
      </c>
      <c r="M18025">
        <f t="shared" si="292"/>
        <v>432</v>
      </c>
    </row>
    <row r="18026" spans="12:13">
      <c r="L18026">
        <v>11440</v>
      </c>
      <c r="M18026">
        <f t="shared" si="292"/>
        <v>440</v>
      </c>
    </row>
    <row r="18027" spans="12:13">
      <c r="L18027">
        <v>11508</v>
      </c>
      <c r="M18027">
        <f t="shared" si="292"/>
        <v>508</v>
      </c>
    </row>
    <row r="18028" spans="12:13">
      <c r="L18028">
        <v>11548</v>
      </c>
      <c r="M18028">
        <f t="shared" si="292"/>
        <v>548</v>
      </c>
    </row>
    <row r="18029" spans="12:13">
      <c r="L18029">
        <v>11664</v>
      </c>
      <c r="M18029">
        <f t="shared" si="292"/>
        <v>664</v>
      </c>
    </row>
    <row r="18030" spans="12:13">
      <c r="L18030">
        <v>11632</v>
      </c>
      <c r="M18030">
        <f t="shared" si="292"/>
        <v>632</v>
      </c>
    </row>
    <row r="18031" spans="12:13">
      <c r="L18031">
        <v>11748</v>
      </c>
      <c r="M18031">
        <f t="shared" si="292"/>
        <v>748</v>
      </c>
    </row>
    <row r="18032" spans="12:13">
      <c r="L18032">
        <v>11672</v>
      </c>
      <c r="M18032">
        <f t="shared" si="292"/>
        <v>672</v>
      </c>
    </row>
    <row r="18033" spans="12:13">
      <c r="L18033">
        <v>11724</v>
      </c>
      <c r="M18033">
        <f t="shared" si="292"/>
        <v>724</v>
      </c>
    </row>
    <row r="18034" spans="12:13">
      <c r="L18034">
        <v>11624</v>
      </c>
      <c r="M18034">
        <f t="shared" si="292"/>
        <v>624</v>
      </c>
    </row>
    <row r="18035" spans="12:13">
      <c r="L18035">
        <v>11672</v>
      </c>
      <c r="M18035">
        <f t="shared" si="292"/>
        <v>672</v>
      </c>
    </row>
    <row r="18036" spans="12:13">
      <c r="L18036">
        <v>11616</v>
      </c>
      <c r="M18036">
        <f t="shared" si="292"/>
        <v>616</v>
      </c>
    </row>
    <row r="18037" spans="12:13">
      <c r="L18037">
        <v>11660</v>
      </c>
      <c r="M18037">
        <f t="shared" si="292"/>
        <v>660</v>
      </c>
    </row>
    <row r="18038" spans="12:13">
      <c r="L18038">
        <v>11576</v>
      </c>
      <c r="M18038">
        <f t="shared" si="292"/>
        <v>576</v>
      </c>
    </row>
    <row r="18039" spans="12:13">
      <c r="L18039">
        <v>11596</v>
      </c>
      <c r="M18039">
        <f t="shared" si="292"/>
        <v>596</v>
      </c>
    </row>
    <row r="18040" spans="12:13">
      <c r="L18040">
        <v>11508</v>
      </c>
      <c r="M18040">
        <f t="shared" si="292"/>
        <v>508</v>
      </c>
    </row>
    <row r="18041" spans="12:13">
      <c r="L18041">
        <v>11564</v>
      </c>
      <c r="M18041">
        <f t="shared" si="292"/>
        <v>564</v>
      </c>
    </row>
    <row r="18042" spans="12:13">
      <c r="L18042">
        <v>11528</v>
      </c>
      <c r="M18042">
        <f t="shared" si="292"/>
        <v>528</v>
      </c>
    </row>
    <row r="18043" spans="12:13">
      <c r="L18043">
        <v>11544</v>
      </c>
      <c r="M18043">
        <f t="shared" ref="M18043:M18106" si="293">L18043-11000</f>
        <v>544</v>
      </c>
    </row>
    <row r="18044" spans="12:13">
      <c r="L18044">
        <v>11448</v>
      </c>
      <c r="M18044">
        <f t="shared" si="293"/>
        <v>448</v>
      </c>
    </row>
    <row r="18045" spans="12:13">
      <c r="L18045">
        <v>11540</v>
      </c>
      <c r="M18045">
        <f t="shared" si="293"/>
        <v>540</v>
      </c>
    </row>
    <row r="18046" spans="12:13">
      <c r="L18046">
        <v>11420</v>
      </c>
      <c r="M18046">
        <f t="shared" si="293"/>
        <v>420</v>
      </c>
    </row>
    <row r="18047" spans="12:13">
      <c r="L18047">
        <v>11504</v>
      </c>
      <c r="M18047">
        <f t="shared" si="293"/>
        <v>504</v>
      </c>
    </row>
    <row r="18048" spans="12:13">
      <c r="L18048">
        <v>11460</v>
      </c>
      <c r="M18048">
        <f t="shared" si="293"/>
        <v>460</v>
      </c>
    </row>
    <row r="18049" spans="12:13">
      <c r="L18049">
        <v>11500</v>
      </c>
      <c r="M18049">
        <f t="shared" si="293"/>
        <v>500</v>
      </c>
    </row>
    <row r="18050" spans="12:13">
      <c r="L18050">
        <v>11408</v>
      </c>
      <c r="M18050">
        <f t="shared" si="293"/>
        <v>408</v>
      </c>
    </row>
    <row r="18051" spans="12:13">
      <c r="L18051">
        <v>11468</v>
      </c>
      <c r="M18051">
        <f t="shared" si="293"/>
        <v>468</v>
      </c>
    </row>
    <row r="18052" spans="12:13">
      <c r="L18052">
        <v>11376</v>
      </c>
      <c r="M18052">
        <f t="shared" si="293"/>
        <v>376</v>
      </c>
    </row>
    <row r="18053" spans="12:13">
      <c r="L18053">
        <v>11428</v>
      </c>
      <c r="M18053">
        <f t="shared" si="293"/>
        <v>428</v>
      </c>
    </row>
    <row r="18054" spans="12:13">
      <c r="L18054">
        <v>11396</v>
      </c>
      <c r="M18054">
        <f t="shared" si="293"/>
        <v>396</v>
      </c>
    </row>
    <row r="18055" spans="12:13">
      <c r="L18055">
        <v>11452</v>
      </c>
      <c r="M18055">
        <f t="shared" si="293"/>
        <v>452</v>
      </c>
    </row>
    <row r="18056" spans="12:13">
      <c r="L18056">
        <v>11408</v>
      </c>
      <c r="M18056">
        <f t="shared" si="293"/>
        <v>408</v>
      </c>
    </row>
    <row r="18057" spans="12:13">
      <c r="L18057">
        <v>11460</v>
      </c>
      <c r="M18057">
        <f t="shared" si="293"/>
        <v>460</v>
      </c>
    </row>
    <row r="18058" spans="12:13">
      <c r="L18058">
        <v>11364</v>
      </c>
      <c r="M18058">
        <f t="shared" si="293"/>
        <v>364</v>
      </c>
    </row>
    <row r="18059" spans="12:13">
      <c r="L18059">
        <v>11460</v>
      </c>
      <c r="M18059">
        <f t="shared" si="293"/>
        <v>460</v>
      </c>
    </row>
    <row r="18060" spans="12:13">
      <c r="L18060">
        <v>11380</v>
      </c>
      <c r="M18060">
        <f t="shared" si="293"/>
        <v>380</v>
      </c>
    </row>
    <row r="18061" spans="12:13">
      <c r="L18061">
        <v>11480</v>
      </c>
      <c r="M18061">
        <f t="shared" si="293"/>
        <v>480</v>
      </c>
    </row>
    <row r="18062" spans="12:13">
      <c r="L18062">
        <v>11416</v>
      </c>
      <c r="M18062">
        <f t="shared" si="293"/>
        <v>416</v>
      </c>
    </row>
    <row r="18063" spans="12:13">
      <c r="L18063">
        <v>11448</v>
      </c>
      <c r="M18063">
        <f t="shared" si="293"/>
        <v>448</v>
      </c>
    </row>
    <row r="18064" spans="12:13">
      <c r="L18064">
        <v>11412</v>
      </c>
      <c r="M18064">
        <f t="shared" si="293"/>
        <v>412</v>
      </c>
    </row>
    <row r="18065" spans="12:13">
      <c r="L18065">
        <v>11452</v>
      </c>
      <c r="M18065">
        <f t="shared" si="293"/>
        <v>452</v>
      </c>
    </row>
    <row r="18066" spans="12:13">
      <c r="L18066">
        <v>11420</v>
      </c>
      <c r="M18066">
        <f t="shared" si="293"/>
        <v>420</v>
      </c>
    </row>
    <row r="18067" spans="12:13">
      <c r="L18067">
        <v>11440</v>
      </c>
      <c r="M18067">
        <f t="shared" si="293"/>
        <v>440</v>
      </c>
    </row>
    <row r="18068" spans="12:13">
      <c r="L18068">
        <v>11428</v>
      </c>
      <c r="M18068">
        <f t="shared" si="293"/>
        <v>428</v>
      </c>
    </row>
    <row r="18069" spans="12:13">
      <c r="L18069">
        <v>11428</v>
      </c>
      <c r="M18069">
        <f t="shared" si="293"/>
        <v>428</v>
      </c>
    </row>
    <row r="18070" spans="12:13">
      <c r="L18070">
        <v>11388</v>
      </c>
      <c r="M18070">
        <f t="shared" si="293"/>
        <v>388</v>
      </c>
    </row>
    <row r="18071" spans="12:13">
      <c r="L18071">
        <v>11420</v>
      </c>
      <c r="M18071">
        <f t="shared" si="293"/>
        <v>420</v>
      </c>
    </row>
    <row r="18072" spans="12:13">
      <c r="L18072">
        <v>11404</v>
      </c>
      <c r="M18072">
        <f t="shared" si="293"/>
        <v>404</v>
      </c>
    </row>
    <row r="18073" spans="12:13">
      <c r="L18073">
        <v>11448</v>
      </c>
      <c r="M18073">
        <f t="shared" si="293"/>
        <v>448</v>
      </c>
    </row>
    <row r="18074" spans="12:13">
      <c r="L18074">
        <v>11400</v>
      </c>
      <c r="M18074">
        <f t="shared" si="293"/>
        <v>400</v>
      </c>
    </row>
    <row r="18075" spans="12:13">
      <c r="L18075">
        <v>11440</v>
      </c>
      <c r="M18075">
        <f t="shared" si="293"/>
        <v>440</v>
      </c>
    </row>
    <row r="18076" spans="12:13">
      <c r="L18076">
        <v>11380</v>
      </c>
      <c r="M18076">
        <f t="shared" si="293"/>
        <v>380</v>
      </c>
    </row>
    <row r="18077" spans="12:13">
      <c r="L18077">
        <v>11420</v>
      </c>
      <c r="M18077">
        <f t="shared" si="293"/>
        <v>420</v>
      </c>
    </row>
    <row r="18078" spans="12:13">
      <c r="L18078">
        <v>11432</v>
      </c>
      <c r="M18078">
        <f t="shared" si="293"/>
        <v>432</v>
      </c>
    </row>
    <row r="18079" spans="12:13">
      <c r="L18079">
        <v>11384</v>
      </c>
      <c r="M18079">
        <f t="shared" si="293"/>
        <v>384</v>
      </c>
    </row>
    <row r="18080" spans="12:13">
      <c r="L18080">
        <v>11388</v>
      </c>
      <c r="M18080">
        <f t="shared" si="293"/>
        <v>388</v>
      </c>
    </row>
    <row r="18081" spans="12:13">
      <c r="L18081">
        <v>11428</v>
      </c>
      <c r="M18081">
        <f t="shared" si="293"/>
        <v>428</v>
      </c>
    </row>
    <row r="18082" spans="12:13">
      <c r="L18082">
        <v>11372</v>
      </c>
      <c r="M18082">
        <f t="shared" si="293"/>
        <v>372</v>
      </c>
    </row>
    <row r="18083" spans="12:13">
      <c r="L18083">
        <v>11452</v>
      </c>
      <c r="M18083">
        <f t="shared" si="293"/>
        <v>452</v>
      </c>
    </row>
    <row r="18084" spans="12:13">
      <c r="L18084">
        <v>11408</v>
      </c>
      <c r="M18084">
        <f t="shared" si="293"/>
        <v>408</v>
      </c>
    </row>
    <row r="18085" spans="12:13">
      <c r="L18085">
        <v>11428</v>
      </c>
      <c r="M18085">
        <f t="shared" si="293"/>
        <v>428</v>
      </c>
    </row>
    <row r="18086" spans="12:13">
      <c r="L18086">
        <v>11368</v>
      </c>
      <c r="M18086">
        <f t="shared" si="293"/>
        <v>368</v>
      </c>
    </row>
    <row r="18087" spans="12:13">
      <c r="L18087">
        <v>11440</v>
      </c>
      <c r="M18087">
        <f t="shared" si="293"/>
        <v>440</v>
      </c>
    </row>
    <row r="18088" spans="12:13">
      <c r="L18088">
        <v>11400</v>
      </c>
      <c r="M18088">
        <f t="shared" si="293"/>
        <v>400</v>
      </c>
    </row>
    <row r="18089" spans="12:13">
      <c r="L18089" t="s">
        <v>796</v>
      </c>
      <c r="M18089" t="e">
        <f t="shared" si="293"/>
        <v>#VALUE!</v>
      </c>
    </row>
    <row r="18090" spans="12:13">
      <c r="M18090">
        <f t="shared" si="293"/>
        <v>-11000</v>
      </c>
    </row>
    <row r="18091" spans="12:13">
      <c r="M18091">
        <f t="shared" si="293"/>
        <v>-11000</v>
      </c>
    </row>
    <row r="18092" spans="12:13">
      <c r="L18092">
        <v>11436</v>
      </c>
      <c r="M18092">
        <f t="shared" si="293"/>
        <v>436</v>
      </c>
    </row>
    <row r="18093" spans="12:13">
      <c r="L18093">
        <v>11348</v>
      </c>
      <c r="M18093">
        <f t="shared" si="293"/>
        <v>348</v>
      </c>
    </row>
    <row r="18094" spans="12:13">
      <c r="L18094">
        <v>11440</v>
      </c>
      <c r="M18094">
        <f t="shared" si="293"/>
        <v>440</v>
      </c>
    </row>
    <row r="18095" spans="12:13">
      <c r="L18095">
        <v>11396</v>
      </c>
      <c r="M18095">
        <f t="shared" si="293"/>
        <v>396</v>
      </c>
    </row>
    <row r="18096" spans="12:13">
      <c r="L18096">
        <v>11416</v>
      </c>
      <c r="M18096">
        <f t="shared" si="293"/>
        <v>416</v>
      </c>
    </row>
    <row r="18097" spans="12:13">
      <c r="L18097">
        <v>11348</v>
      </c>
      <c r="M18097">
        <f t="shared" si="293"/>
        <v>348</v>
      </c>
    </row>
    <row r="18098" spans="12:13">
      <c r="L18098">
        <v>11440</v>
      </c>
      <c r="M18098">
        <f t="shared" si="293"/>
        <v>440</v>
      </c>
    </row>
    <row r="18099" spans="12:13">
      <c r="L18099">
        <v>11396</v>
      </c>
      <c r="M18099">
        <f t="shared" si="293"/>
        <v>396</v>
      </c>
    </row>
    <row r="18100" spans="12:13">
      <c r="L18100">
        <v>11444</v>
      </c>
      <c r="M18100">
        <f t="shared" si="293"/>
        <v>444</v>
      </c>
    </row>
    <row r="18101" spans="12:13">
      <c r="L18101">
        <v>11392</v>
      </c>
      <c r="M18101">
        <f t="shared" si="293"/>
        <v>392</v>
      </c>
    </row>
    <row r="18102" spans="12:13">
      <c r="L18102">
        <v>11396</v>
      </c>
      <c r="M18102">
        <f t="shared" si="293"/>
        <v>396</v>
      </c>
    </row>
    <row r="18103" spans="12:13">
      <c r="L18103">
        <v>11408</v>
      </c>
      <c r="M18103">
        <f t="shared" si="293"/>
        <v>408</v>
      </c>
    </row>
    <row r="18104" spans="12:13">
      <c r="L18104">
        <v>11424</v>
      </c>
      <c r="M18104">
        <f t="shared" si="293"/>
        <v>424</v>
      </c>
    </row>
    <row r="18105" spans="12:13">
      <c r="L18105">
        <v>11388</v>
      </c>
      <c r="M18105">
        <f t="shared" si="293"/>
        <v>388</v>
      </c>
    </row>
    <row r="18106" spans="12:13">
      <c r="L18106">
        <v>11416</v>
      </c>
      <c r="M18106">
        <f t="shared" si="293"/>
        <v>416</v>
      </c>
    </row>
    <row r="18107" spans="12:13">
      <c r="L18107">
        <v>11356</v>
      </c>
      <c r="M18107">
        <f t="shared" ref="M18107:M18170" si="294">L18107-11000</f>
        <v>356</v>
      </c>
    </row>
    <row r="18108" spans="12:13">
      <c r="L18108">
        <v>11412</v>
      </c>
      <c r="M18108">
        <f t="shared" si="294"/>
        <v>412</v>
      </c>
    </row>
    <row r="18109" spans="12:13">
      <c r="L18109">
        <v>11356</v>
      </c>
      <c r="M18109">
        <f t="shared" si="294"/>
        <v>356</v>
      </c>
    </row>
    <row r="18110" spans="12:13">
      <c r="L18110">
        <v>11416</v>
      </c>
      <c r="M18110">
        <f t="shared" si="294"/>
        <v>416</v>
      </c>
    </row>
    <row r="18111" spans="12:13">
      <c r="L18111">
        <v>11384</v>
      </c>
      <c r="M18111">
        <f t="shared" si="294"/>
        <v>384</v>
      </c>
    </row>
    <row r="18112" spans="12:13">
      <c r="L18112">
        <v>11436</v>
      </c>
      <c r="M18112">
        <f t="shared" si="294"/>
        <v>436</v>
      </c>
    </row>
    <row r="18113" spans="12:13">
      <c r="L18113">
        <v>11384</v>
      </c>
      <c r="M18113">
        <f t="shared" si="294"/>
        <v>384</v>
      </c>
    </row>
    <row r="18114" spans="12:13">
      <c r="L18114">
        <v>11448</v>
      </c>
      <c r="M18114">
        <f t="shared" si="294"/>
        <v>448</v>
      </c>
    </row>
    <row r="18115" spans="12:13">
      <c r="L18115">
        <v>11388</v>
      </c>
      <c r="M18115">
        <f t="shared" si="294"/>
        <v>388</v>
      </c>
    </row>
    <row r="18116" spans="12:13">
      <c r="L18116">
        <v>11400</v>
      </c>
      <c r="M18116">
        <f t="shared" si="294"/>
        <v>400</v>
      </c>
    </row>
    <row r="18117" spans="12:13">
      <c r="L18117">
        <v>11400</v>
      </c>
      <c r="M18117">
        <f t="shared" si="294"/>
        <v>400</v>
      </c>
    </row>
    <row r="18118" spans="12:13">
      <c r="L18118">
        <v>11468</v>
      </c>
      <c r="M18118">
        <f t="shared" si="294"/>
        <v>468</v>
      </c>
    </row>
    <row r="18119" spans="12:13">
      <c r="L18119">
        <v>11396</v>
      </c>
      <c r="M18119">
        <f t="shared" si="294"/>
        <v>396</v>
      </c>
    </row>
    <row r="18120" spans="12:13">
      <c r="L18120">
        <v>11444</v>
      </c>
      <c r="M18120">
        <f t="shared" si="294"/>
        <v>444</v>
      </c>
    </row>
    <row r="18121" spans="12:13">
      <c r="L18121">
        <v>11408</v>
      </c>
      <c r="M18121">
        <f t="shared" si="294"/>
        <v>408</v>
      </c>
    </row>
    <row r="18122" spans="12:13">
      <c r="L18122">
        <v>11452</v>
      </c>
      <c r="M18122">
        <f t="shared" si="294"/>
        <v>452</v>
      </c>
    </row>
    <row r="18123" spans="12:13">
      <c r="L18123">
        <v>11416</v>
      </c>
      <c r="M18123">
        <f t="shared" si="294"/>
        <v>416</v>
      </c>
    </row>
    <row r="18124" spans="12:13">
      <c r="L18124">
        <v>11472</v>
      </c>
      <c r="M18124">
        <f t="shared" si="294"/>
        <v>472</v>
      </c>
    </row>
    <row r="18125" spans="12:13">
      <c r="L18125">
        <v>11412</v>
      </c>
      <c r="M18125">
        <f t="shared" si="294"/>
        <v>412</v>
      </c>
    </row>
    <row r="18126" spans="12:13">
      <c r="L18126">
        <v>11412</v>
      </c>
      <c r="M18126">
        <f t="shared" si="294"/>
        <v>412</v>
      </c>
    </row>
    <row r="18127" spans="12:13">
      <c r="L18127">
        <v>11380</v>
      </c>
      <c r="M18127">
        <f t="shared" si="294"/>
        <v>380</v>
      </c>
    </row>
    <row r="18128" spans="12:13">
      <c r="L18128">
        <v>11428</v>
      </c>
      <c r="M18128">
        <f t="shared" si="294"/>
        <v>428</v>
      </c>
    </row>
    <row r="18129" spans="12:13">
      <c r="L18129">
        <v>11372</v>
      </c>
      <c r="M18129">
        <f t="shared" si="294"/>
        <v>372</v>
      </c>
    </row>
    <row r="18130" spans="12:13">
      <c r="L18130">
        <v>11444</v>
      </c>
      <c r="M18130">
        <f t="shared" si="294"/>
        <v>444</v>
      </c>
    </row>
    <row r="18131" spans="12:13">
      <c r="L18131">
        <v>11388</v>
      </c>
      <c r="M18131">
        <f t="shared" si="294"/>
        <v>388</v>
      </c>
    </row>
    <row r="18132" spans="12:13">
      <c r="L18132">
        <v>11420</v>
      </c>
      <c r="M18132">
        <f t="shared" si="294"/>
        <v>420</v>
      </c>
    </row>
    <row r="18133" spans="12:13">
      <c r="L18133">
        <v>11372</v>
      </c>
      <c r="M18133">
        <f t="shared" si="294"/>
        <v>372</v>
      </c>
    </row>
    <row r="18134" spans="12:13">
      <c r="L18134">
        <v>11420</v>
      </c>
      <c r="M18134">
        <f t="shared" si="294"/>
        <v>420</v>
      </c>
    </row>
    <row r="18135" spans="12:13">
      <c r="L18135">
        <v>11372</v>
      </c>
      <c r="M18135">
        <f t="shared" si="294"/>
        <v>372</v>
      </c>
    </row>
    <row r="18136" spans="12:13">
      <c r="L18136">
        <v>11440</v>
      </c>
      <c r="M18136">
        <f t="shared" si="294"/>
        <v>440</v>
      </c>
    </row>
    <row r="18137" spans="12:13">
      <c r="L18137">
        <v>11404</v>
      </c>
      <c r="M18137">
        <f t="shared" si="294"/>
        <v>404</v>
      </c>
    </row>
    <row r="18138" spans="12:13">
      <c r="L18138">
        <v>11412</v>
      </c>
      <c r="M18138">
        <f t="shared" si="294"/>
        <v>412</v>
      </c>
    </row>
    <row r="18139" spans="12:13">
      <c r="L18139">
        <v>11384</v>
      </c>
      <c r="M18139">
        <f t="shared" si="294"/>
        <v>384</v>
      </c>
    </row>
    <row r="18140" spans="12:13">
      <c r="L18140">
        <v>11432</v>
      </c>
      <c r="M18140">
        <f t="shared" si="294"/>
        <v>432</v>
      </c>
    </row>
    <row r="18141" spans="12:13">
      <c r="L18141">
        <v>11404</v>
      </c>
      <c r="M18141">
        <f t="shared" si="294"/>
        <v>404</v>
      </c>
    </row>
    <row r="18142" spans="12:13">
      <c r="L18142">
        <v>11456</v>
      </c>
      <c r="M18142">
        <f t="shared" si="294"/>
        <v>456</v>
      </c>
    </row>
    <row r="18143" spans="12:13">
      <c r="L18143">
        <v>11404</v>
      </c>
      <c r="M18143">
        <f t="shared" si="294"/>
        <v>404</v>
      </c>
    </row>
    <row r="18144" spans="12:13">
      <c r="L18144">
        <v>11444</v>
      </c>
      <c r="M18144">
        <f t="shared" si="294"/>
        <v>444</v>
      </c>
    </row>
    <row r="18145" spans="12:13">
      <c r="L18145">
        <v>11356</v>
      </c>
      <c r="M18145">
        <f t="shared" si="294"/>
        <v>356</v>
      </c>
    </row>
    <row r="18146" spans="12:13">
      <c r="L18146">
        <v>11476</v>
      </c>
      <c r="M18146">
        <f t="shared" si="294"/>
        <v>476</v>
      </c>
    </row>
    <row r="18147" spans="12:13">
      <c r="L18147">
        <v>11396</v>
      </c>
      <c r="M18147">
        <f t="shared" si="294"/>
        <v>396</v>
      </c>
    </row>
    <row r="18148" spans="12:13">
      <c r="L18148">
        <v>11476</v>
      </c>
      <c r="M18148">
        <f t="shared" si="294"/>
        <v>476</v>
      </c>
    </row>
    <row r="18149" spans="12:13">
      <c r="L18149">
        <v>11356</v>
      </c>
      <c r="M18149">
        <f t="shared" si="294"/>
        <v>356</v>
      </c>
    </row>
    <row r="18150" spans="12:13">
      <c r="L18150">
        <v>11440</v>
      </c>
      <c r="M18150">
        <f t="shared" si="294"/>
        <v>440</v>
      </c>
    </row>
    <row r="18151" spans="12:13">
      <c r="L18151">
        <v>11364</v>
      </c>
      <c r="M18151">
        <f t="shared" si="294"/>
        <v>364</v>
      </c>
    </row>
    <row r="18152" spans="12:13">
      <c r="L18152">
        <v>11436</v>
      </c>
      <c r="M18152">
        <f t="shared" si="294"/>
        <v>436</v>
      </c>
    </row>
    <row r="18153" spans="12:13">
      <c r="L18153">
        <v>11360</v>
      </c>
      <c r="M18153">
        <f t="shared" si="294"/>
        <v>360</v>
      </c>
    </row>
    <row r="18154" spans="12:13">
      <c r="L18154">
        <v>11452</v>
      </c>
      <c r="M18154">
        <f t="shared" si="294"/>
        <v>452</v>
      </c>
    </row>
    <row r="18155" spans="12:13">
      <c r="L18155">
        <v>11344</v>
      </c>
      <c r="M18155">
        <f t="shared" si="294"/>
        <v>344</v>
      </c>
    </row>
    <row r="18156" spans="12:13">
      <c r="L18156">
        <v>11444</v>
      </c>
      <c r="M18156">
        <f t="shared" si="294"/>
        <v>444</v>
      </c>
    </row>
    <row r="18157" spans="12:13">
      <c r="L18157">
        <v>11400</v>
      </c>
      <c r="M18157">
        <f t="shared" si="294"/>
        <v>400</v>
      </c>
    </row>
    <row r="18158" spans="12:13">
      <c r="L18158">
        <v>11424</v>
      </c>
      <c r="M18158">
        <f t="shared" si="294"/>
        <v>424</v>
      </c>
    </row>
    <row r="18159" spans="12:13">
      <c r="L18159">
        <v>11348</v>
      </c>
      <c r="M18159">
        <f t="shared" si="294"/>
        <v>348</v>
      </c>
    </row>
    <row r="18160" spans="12:13">
      <c r="L18160">
        <v>11448</v>
      </c>
      <c r="M18160">
        <f t="shared" si="294"/>
        <v>448</v>
      </c>
    </row>
    <row r="18161" spans="12:13">
      <c r="L18161">
        <v>11412</v>
      </c>
      <c r="M18161">
        <f t="shared" si="294"/>
        <v>412</v>
      </c>
    </row>
    <row r="18162" spans="12:13">
      <c r="L18162">
        <v>11412</v>
      </c>
      <c r="M18162">
        <f t="shared" si="294"/>
        <v>412</v>
      </c>
    </row>
    <row r="18163" spans="12:13">
      <c r="L18163">
        <v>11360</v>
      </c>
      <c r="M18163">
        <f t="shared" si="294"/>
        <v>360</v>
      </c>
    </row>
    <row r="18164" spans="12:13">
      <c r="L18164">
        <v>11424</v>
      </c>
      <c r="M18164">
        <f t="shared" si="294"/>
        <v>424</v>
      </c>
    </row>
    <row r="18165" spans="12:13">
      <c r="L18165">
        <v>11400</v>
      </c>
      <c r="M18165">
        <f t="shared" si="294"/>
        <v>400</v>
      </c>
    </row>
    <row r="18166" spans="12:13">
      <c r="L18166">
        <v>11468</v>
      </c>
      <c r="M18166">
        <f t="shared" si="294"/>
        <v>468</v>
      </c>
    </row>
    <row r="18167" spans="12:13">
      <c r="L18167">
        <v>11372</v>
      </c>
      <c r="M18167">
        <f t="shared" si="294"/>
        <v>372</v>
      </c>
    </row>
    <row r="18168" spans="12:13">
      <c r="L18168">
        <v>11432</v>
      </c>
      <c r="M18168">
        <f t="shared" si="294"/>
        <v>432</v>
      </c>
    </row>
    <row r="18169" spans="12:13">
      <c r="L18169">
        <v>11384</v>
      </c>
      <c r="M18169">
        <f t="shared" si="294"/>
        <v>384</v>
      </c>
    </row>
    <row r="18170" spans="12:13">
      <c r="L18170">
        <v>11496</v>
      </c>
      <c r="M18170">
        <f t="shared" si="294"/>
        <v>496</v>
      </c>
    </row>
    <row r="18171" spans="12:13">
      <c r="L18171">
        <v>11380</v>
      </c>
      <c r="M18171">
        <f t="shared" ref="M18171:M18234" si="295">L18171-11000</f>
        <v>380</v>
      </c>
    </row>
    <row r="18172" spans="12:13">
      <c r="L18172">
        <v>11428</v>
      </c>
      <c r="M18172">
        <f t="shared" si="295"/>
        <v>428</v>
      </c>
    </row>
    <row r="18173" spans="12:13">
      <c r="L18173">
        <v>11432</v>
      </c>
      <c r="M18173">
        <f t="shared" si="295"/>
        <v>432</v>
      </c>
    </row>
    <row r="18174" spans="12:13">
      <c r="L18174">
        <v>11452</v>
      </c>
      <c r="M18174">
        <f t="shared" si="295"/>
        <v>452</v>
      </c>
    </row>
    <row r="18175" spans="12:13">
      <c r="L18175">
        <v>11364</v>
      </c>
      <c r="M18175">
        <f t="shared" si="295"/>
        <v>364</v>
      </c>
    </row>
    <row r="18176" spans="12:13">
      <c r="L18176">
        <v>11448</v>
      </c>
      <c r="M18176">
        <f t="shared" si="295"/>
        <v>448</v>
      </c>
    </row>
    <row r="18177" spans="12:13">
      <c r="L18177">
        <v>11380</v>
      </c>
      <c r="M18177">
        <f t="shared" si="295"/>
        <v>380</v>
      </c>
    </row>
    <row r="18178" spans="12:13">
      <c r="L18178">
        <v>11444</v>
      </c>
      <c r="M18178">
        <f t="shared" si="295"/>
        <v>444</v>
      </c>
    </row>
    <row r="18179" spans="12:13">
      <c r="L18179">
        <v>11376</v>
      </c>
      <c r="M18179">
        <f t="shared" si="295"/>
        <v>376</v>
      </c>
    </row>
    <row r="18180" spans="12:13">
      <c r="L18180">
        <v>11464</v>
      </c>
      <c r="M18180">
        <f t="shared" si="295"/>
        <v>464</v>
      </c>
    </row>
    <row r="18181" spans="12:13">
      <c r="L18181">
        <v>11380</v>
      </c>
      <c r="M18181">
        <f t="shared" si="295"/>
        <v>380</v>
      </c>
    </row>
    <row r="18182" spans="12:13">
      <c r="L18182">
        <v>11440</v>
      </c>
      <c r="M18182">
        <f t="shared" si="295"/>
        <v>440</v>
      </c>
    </row>
    <row r="18183" spans="12:13">
      <c r="L18183">
        <v>11368</v>
      </c>
      <c r="M18183">
        <f t="shared" si="295"/>
        <v>368</v>
      </c>
    </row>
    <row r="18184" spans="12:13">
      <c r="L18184">
        <v>11440</v>
      </c>
      <c r="M18184">
        <f t="shared" si="295"/>
        <v>440</v>
      </c>
    </row>
    <row r="18185" spans="12:13">
      <c r="L18185">
        <v>11412</v>
      </c>
      <c r="M18185">
        <f t="shared" si="295"/>
        <v>412</v>
      </c>
    </row>
    <row r="18186" spans="12:13">
      <c r="L18186">
        <v>11440</v>
      </c>
      <c r="M18186">
        <f t="shared" si="295"/>
        <v>440</v>
      </c>
    </row>
    <row r="18187" spans="12:13">
      <c r="L18187">
        <v>11388</v>
      </c>
      <c r="M18187">
        <f t="shared" si="295"/>
        <v>388</v>
      </c>
    </row>
    <row r="18188" spans="12:13">
      <c r="L18188">
        <v>11436</v>
      </c>
      <c r="M18188">
        <f t="shared" si="295"/>
        <v>436</v>
      </c>
    </row>
    <row r="18189" spans="12:13">
      <c r="L18189">
        <v>11396</v>
      </c>
      <c r="M18189">
        <f t="shared" si="295"/>
        <v>396</v>
      </c>
    </row>
    <row r="18190" spans="12:13">
      <c r="L18190">
        <v>11464</v>
      </c>
      <c r="M18190">
        <f t="shared" si="295"/>
        <v>464</v>
      </c>
    </row>
    <row r="18191" spans="12:13">
      <c r="L18191">
        <v>11396</v>
      </c>
      <c r="M18191">
        <f t="shared" si="295"/>
        <v>396</v>
      </c>
    </row>
    <row r="18192" spans="12:13">
      <c r="L18192">
        <v>11408</v>
      </c>
      <c r="M18192">
        <f t="shared" si="295"/>
        <v>408</v>
      </c>
    </row>
    <row r="18193" spans="12:13">
      <c r="L18193">
        <v>11380</v>
      </c>
      <c r="M18193">
        <f t="shared" si="295"/>
        <v>380</v>
      </c>
    </row>
    <row r="18194" spans="12:13">
      <c r="L18194">
        <v>11472</v>
      </c>
      <c r="M18194">
        <f t="shared" si="295"/>
        <v>472</v>
      </c>
    </row>
    <row r="18195" spans="12:13">
      <c r="L18195">
        <v>11372</v>
      </c>
      <c r="M18195">
        <f t="shared" si="295"/>
        <v>372</v>
      </c>
    </row>
    <row r="18196" spans="12:13">
      <c r="L18196">
        <v>11464</v>
      </c>
      <c r="M18196">
        <f t="shared" si="295"/>
        <v>464</v>
      </c>
    </row>
    <row r="18197" spans="12:13">
      <c r="L18197">
        <v>11412</v>
      </c>
      <c r="M18197">
        <f t="shared" si="295"/>
        <v>412</v>
      </c>
    </row>
    <row r="18198" spans="12:13">
      <c r="L18198">
        <v>11452</v>
      </c>
      <c r="M18198">
        <f t="shared" si="295"/>
        <v>452</v>
      </c>
    </row>
    <row r="18199" spans="12:13">
      <c r="L18199">
        <v>11372</v>
      </c>
      <c r="M18199">
        <f t="shared" si="295"/>
        <v>372</v>
      </c>
    </row>
    <row r="18200" spans="12:13">
      <c r="L18200">
        <v>11424</v>
      </c>
      <c r="M18200">
        <f t="shared" si="295"/>
        <v>424</v>
      </c>
    </row>
    <row r="18201" spans="12:13">
      <c r="L18201">
        <v>11392</v>
      </c>
      <c r="M18201">
        <f t="shared" si="295"/>
        <v>392</v>
      </c>
    </row>
    <row r="18202" spans="12:13">
      <c r="L18202">
        <v>11432</v>
      </c>
      <c r="M18202">
        <f t="shared" si="295"/>
        <v>432</v>
      </c>
    </row>
    <row r="18203" spans="12:13">
      <c r="L18203">
        <v>11380</v>
      </c>
      <c r="M18203">
        <f t="shared" si="295"/>
        <v>380</v>
      </c>
    </row>
    <row r="18204" spans="12:13">
      <c r="L18204">
        <v>11456</v>
      </c>
      <c r="M18204">
        <f t="shared" si="295"/>
        <v>456</v>
      </c>
    </row>
    <row r="18205" spans="12:13">
      <c r="L18205">
        <v>11380</v>
      </c>
      <c r="M18205">
        <f t="shared" si="295"/>
        <v>380</v>
      </c>
    </row>
    <row r="18206" spans="12:13">
      <c r="L18206">
        <v>11468</v>
      </c>
      <c r="M18206">
        <f t="shared" si="295"/>
        <v>468</v>
      </c>
    </row>
    <row r="18207" spans="12:13">
      <c r="L18207">
        <v>11364</v>
      </c>
      <c r="M18207">
        <f t="shared" si="295"/>
        <v>364</v>
      </c>
    </row>
    <row r="18208" spans="12:13">
      <c r="L18208">
        <v>11432</v>
      </c>
      <c r="M18208">
        <f t="shared" si="295"/>
        <v>432</v>
      </c>
    </row>
    <row r="18209" spans="12:13">
      <c r="L18209">
        <v>11416</v>
      </c>
      <c r="M18209">
        <f t="shared" si="295"/>
        <v>416</v>
      </c>
    </row>
    <row r="18210" spans="12:13">
      <c r="L18210">
        <v>11432</v>
      </c>
      <c r="M18210">
        <f t="shared" si="295"/>
        <v>432</v>
      </c>
    </row>
    <row r="18211" spans="12:13">
      <c r="L18211">
        <v>11436</v>
      </c>
      <c r="M18211">
        <f t="shared" si="295"/>
        <v>436</v>
      </c>
    </row>
    <row r="18212" spans="12:13">
      <c r="L18212">
        <v>11436</v>
      </c>
      <c r="M18212">
        <f t="shared" si="295"/>
        <v>436</v>
      </c>
    </row>
    <row r="18213" spans="12:13">
      <c r="L18213">
        <v>11384</v>
      </c>
      <c r="M18213">
        <f t="shared" si="295"/>
        <v>384</v>
      </c>
    </row>
    <row r="18214" spans="12:13">
      <c r="L18214">
        <v>11464</v>
      </c>
      <c r="M18214">
        <f t="shared" si="295"/>
        <v>464</v>
      </c>
    </row>
    <row r="18215" spans="12:13">
      <c r="L18215">
        <v>11388</v>
      </c>
      <c r="M18215">
        <f t="shared" si="295"/>
        <v>388</v>
      </c>
    </row>
    <row r="18216" spans="12:13">
      <c r="L18216">
        <v>11440</v>
      </c>
      <c r="M18216">
        <f t="shared" si="295"/>
        <v>440</v>
      </c>
    </row>
    <row r="18217" spans="12:13">
      <c r="L18217">
        <v>11384</v>
      </c>
      <c r="M18217">
        <f t="shared" si="295"/>
        <v>384</v>
      </c>
    </row>
    <row r="18218" spans="12:13">
      <c r="L18218">
        <v>11484</v>
      </c>
      <c r="M18218">
        <f t="shared" si="295"/>
        <v>484</v>
      </c>
    </row>
    <row r="18219" spans="12:13">
      <c r="L18219">
        <v>11408</v>
      </c>
      <c r="M18219">
        <f t="shared" si="295"/>
        <v>408</v>
      </c>
    </row>
    <row r="18220" spans="12:13">
      <c r="L18220">
        <v>11424</v>
      </c>
      <c r="M18220">
        <f t="shared" si="295"/>
        <v>424</v>
      </c>
    </row>
    <row r="18221" spans="12:13">
      <c r="L18221">
        <v>11412</v>
      </c>
      <c r="M18221">
        <f t="shared" si="295"/>
        <v>412</v>
      </c>
    </row>
    <row r="18222" spans="12:13">
      <c r="L18222">
        <v>11448</v>
      </c>
      <c r="M18222">
        <f t="shared" si="295"/>
        <v>448</v>
      </c>
    </row>
    <row r="18223" spans="12:13">
      <c r="L18223">
        <v>11380</v>
      </c>
      <c r="M18223">
        <f t="shared" si="295"/>
        <v>380</v>
      </c>
    </row>
    <row r="18224" spans="12:13">
      <c r="L18224">
        <v>11400</v>
      </c>
      <c r="M18224">
        <f t="shared" si="295"/>
        <v>400</v>
      </c>
    </row>
    <row r="18225" spans="12:13">
      <c r="L18225">
        <v>11396</v>
      </c>
      <c r="M18225">
        <f t="shared" si="295"/>
        <v>396</v>
      </c>
    </row>
    <row r="18226" spans="12:13">
      <c r="L18226">
        <v>11404</v>
      </c>
      <c r="M18226">
        <f t="shared" si="295"/>
        <v>404</v>
      </c>
    </row>
    <row r="18227" spans="12:13">
      <c r="L18227">
        <v>11384</v>
      </c>
      <c r="M18227">
        <f t="shared" si="295"/>
        <v>384</v>
      </c>
    </row>
    <row r="18228" spans="12:13">
      <c r="L18228">
        <v>11436</v>
      </c>
      <c r="M18228">
        <f t="shared" si="295"/>
        <v>436</v>
      </c>
    </row>
    <row r="18229" spans="12:13">
      <c r="L18229">
        <v>11392</v>
      </c>
      <c r="M18229">
        <f t="shared" si="295"/>
        <v>392</v>
      </c>
    </row>
    <row r="18230" spans="12:13">
      <c r="L18230">
        <v>11488</v>
      </c>
      <c r="M18230">
        <f t="shared" si="295"/>
        <v>488</v>
      </c>
    </row>
    <row r="18231" spans="12:13">
      <c r="L18231">
        <v>11388</v>
      </c>
      <c r="M18231">
        <f t="shared" si="295"/>
        <v>388</v>
      </c>
    </row>
    <row r="18232" spans="12:13">
      <c r="L18232">
        <v>11440</v>
      </c>
      <c r="M18232">
        <f t="shared" si="295"/>
        <v>440</v>
      </c>
    </row>
    <row r="18233" spans="12:13">
      <c r="L18233">
        <v>11384</v>
      </c>
      <c r="M18233">
        <f t="shared" si="295"/>
        <v>384</v>
      </c>
    </row>
    <row r="18234" spans="12:13">
      <c r="L18234">
        <v>11412</v>
      </c>
      <c r="M18234">
        <f t="shared" si="295"/>
        <v>412</v>
      </c>
    </row>
    <row r="18235" spans="12:13">
      <c r="L18235">
        <v>11388</v>
      </c>
      <c r="M18235">
        <f t="shared" ref="M18235:M18298" si="296">L18235-11000</f>
        <v>388</v>
      </c>
    </row>
    <row r="18236" spans="12:13">
      <c r="L18236">
        <v>11432</v>
      </c>
      <c r="M18236">
        <f t="shared" si="296"/>
        <v>432</v>
      </c>
    </row>
    <row r="18237" spans="12:13">
      <c r="L18237">
        <v>11388</v>
      </c>
      <c r="M18237">
        <f t="shared" si="296"/>
        <v>388</v>
      </c>
    </row>
    <row r="18238" spans="12:13">
      <c r="L18238">
        <v>11448</v>
      </c>
      <c r="M18238">
        <f t="shared" si="296"/>
        <v>448</v>
      </c>
    </row>
    <row r="18239" spans="12:13">
      <c r="L18239">
        <v>11332</v>
      </c>
      <c r="M18239">
        <f t="shared" si="296"/>
        <v>332</v>
      </c>
    </row>
    <row r="18240" spans="12:13">
      <c r="L18240">
        <v>11412</v>
      </c>
      <c r="M18240">
        <f t="shared" si="296"/>
        <v>412</v>
      </c>
    </row>
    <row r="18241" spans="12:13">
      <c r="L18241">
        <v>11368</v>
      </c>
      <c r="M18241">
        <f t="shared" si="296"/>
        <v>368</v>
      </c>
    </row>
    <row r="18242" spans="12:13">
      <c r="L18242">
        <v>11448</v>
      </c>
      <c r="M18242">
        <f t="shared" si="296"/>
        <v>448</v>
      </c>
    </row>
    <row r="18243" spans="12:13">
      <c r="L18243">
        <v>11412</v>
      </c>
      <c r="M18243">
        <f t="shared" si="296"/>
        <v>412</v>
      </c>
    </row>
    <row r="18244" spans="12:13">
      <c r="L18244">
        <v>11412</v>
      </c>
      <c r="M18244">
        <f t="shared" si="296"/>
        <v>412</v>
      </c>
    </row>
    <row r="18245" spans="12:13">
      <c r="L18245">
        <v>11384</v>
      </c>
      <c r="M18245">
        <f t="shared" si="296"/>
        <v>384</v>
      </c>
    </row>
    <row r="18246" spans="12:13">
      <c r="L18246">
        <v>11488</v>
      </c>
      <c r="M18246">
        <f t="shared" si="296"/>
        <v>488</v>
      </c>
    </row>
    <row r="18247" spans="12:13">
      <c r="L18247">
        <v>11404</v>
      </c>
      <c r="M18247">
        <f t="shared" si="296"/>
        <v>404</v>
      </c>
    </row>
    <row r="18248" spans="12:13">
      <c r="L18248">
        <v>11440</v>
      </c>
      <c r="M18248">
        <f t="shared" si="296"/>
        <v>440</v>
      </c>
    </row>
    <row r="18249" spans="12:13">
      <c r="L18249">
        <v>11404</v>
      </c>
      <c r="M18249">
        <f t="shared" si="296"/>
        <v>404</v>
      </c>
    </row>
    <row r="18250" spans="12:13">
      <c r="L18250">
        <v>11468</v>
      </c>
      <c r="M18250">
        <f t="shared" si="296"/>
        <v>468</v>
      </c>
    </row>
    <row r="18251" spans="12:13">
      <c r="L18251">
        <v>11376</v>
      </c>
      <c r="M18251">
        <f t="shared" si="296"/>
        <v>376</v>
      </c>
    </row>
    <row r="18252" spans="12:13">
      <c r="L18252">
        <v>11460</v>
      </c>
      <c r="M18252">
        <f t="shared" si="296"/>
        <v>460</v>
      </c>
    </row>
    <row r="18253" spans="12:13">
      <c r="L18253">
        <v>11388</v>
      </c>
      <c r="M18253">
        <f t="shared" si="296"/>
        <v>388</v>
      </c>
    </row>
    <row r="18254" spans="12:13">
      <c r="L18254">
        <v>11452</v>
      </c>
      <c r="M18254">
        <f t="shared" si="296"/>
        <v>452</v>
      </c>
    </row>
    <row r="18255" spans="12:13">
      <c r="L18255">
        <v>11388</v>
      </c>
      <c r="M18255">
        <f t="shared" si="296"/>
        <v>388</v>
      </c>
    </row>
    <row r="18256" spans="12:13">
      <c r="L18256">
        <v>11424</v>
      </c>
      <c r="M18256">
        <f t="shared" si="296"/>
        <v>424</v>
      </c>
    </row>
    <row r="18257" spans="12:13">
      <c r="L18257">
        <v>11364</v>
      </c>
      <c r="M18257">
        <f t="shared" si="296"/>
        <v>364</v>
      </c>
    </row>
    <row r="18258" spans="12:13">
      <c r="L18258">
        <v>11452</v>
      </c>
      <c r="M18258">
        <f t="shared" si="296"/>
        <v>452</v>
      </c>
    </row>
    <row r="18259" spans="12:13">
      <c r="L18259">
        <v>11400</v>
      </c>
      <c r="M18259">
        <f t="shared" si="296"/>
        <v>400</v>
      </c>
    </row>
    <row r="18260" spans="12:13">
      <c r="L18260">
        <v>11436</v>
      </c>
      <c r="M18260">
        <f t="shared" si="296"/>
        <v>436</v>
      </c>
    </row>
    <row r="18261" spans="12:13">
      <c r="L18261">
        <v>11432</v>
      </c>
      <c r="M18261">
        <f t="shared" si="296"/>
        <v>432</v>
      </c>
    </row>
    <row r="18262" spans="12:13">
      <c r="L18262">
        <v>11452</v>
      </c>
      <c r="M18262">
        <f t="shared" si="296"/>
        <v>452</v>
      </c>
    </row>
    <row r="18263" spans="12:13">
      <c r="L18263">
        <v>11396</v>
      </c>
      <c r="M18263">
        <f t="shared" si="296"/>
        <v>396</v>
      </c>
    </row>
    <row r="18264" spans="12:13">
      <c r="L18264">
        <v>11468</v>
      </c>
      <c r="M18264">
        <f t="shared" si="296"/>
        <v>468</v>
      </c>
    </row>
    <row r="18265" spans="12:13">
      <c r="L18265">
        <v>11400</v>
      </c>
      <c r="M18265">
        <f t="shared" si="296"/>
        <v>400</v>
      </c>
    </row>
    <row r="18266" spans="12:13">
      <c r="L18266">
        <v>11452</v>
      </c>
      <c r="M18266">
        <f t="shared" si="296"/>
        <v>452</v>
      </c>
    </row>
    <row r="18267" spans="12:13">
      <c r="L18267">
        <v>11416</v>
      </c>
      <c r="M18267">
        <f t="shared" si="296"/>
        <v>416</v>
      </c>
    </row>
    <row r="18268" spans="12:13">
      <c r="L18268">
        <v>11468</v>
      </c>
      <c r="M18268">
        <f t="shared" si="296"/>
        <v>468</v>
      </c>
    </row>
    <row r="18269" spans="12:13">
      <c r="L18269">
        <v>11380</v>
      </c>
      <c r="M18269">
        <f t="shared" si="296"/>
        <v>380</v>
      </c>
    </row>
    <row r="18270" spans="12:13">
      <c r="L18270">
        <v>11408</v>
      </c>
      <c r="M18270">
        <f t="shared" si="296"/>
        <v>408</v>
      </c>
    </row>
    <row r="18271" spans="12:13">
      <c r="L18271">
        <v>11392</v>
      </c>
      <c r="M18271">
        <f t="shared" si="296"/>
        <v>392</v>
      </c>
    </row>
    <row r="18272" spans="12:13">
      <c r="L18272">
        <v>11460</v>
      </c>
      <c r="M18272">
        <f t="shared" si="296"/>
        <v>460</v>
      </c>
    </row>
    <row r="18273" spans="12:13">
      <c r="L18273">
        <v>11384</v>
      </c>
      <c r="M18273">
        <f t="shared" si="296"/>
        <v>384</v>
      </c>
    </row>
    <row r="18274" spans="12:13">
      <c r="L18274">
        <v>11480</v>
      </c>
      <c r="M18274">
        <f t="shared" si="296"/>
        <v>480</v>
      </c>
    </row>
    <row r="18275" spans="12:13">
      <c r="L18275">
        <v>11380</v>
      </c>
      <c r="M18275">
        <f t="shared" si="296"/>
        <v>380</v>
      </c>
    </row>
    <row r="18276" spans="12:13">
      <c r="L18276">
        <v>11456</v>
      </c>
      <c r="M18276">
        <f t="shared" si="296"/>
        <v>456</v>
      </c>
    </row>
    <row r="18277" spans="12:13">
      <c r="L18277">
        <v>11376</v>
      </c>
      <c r="M18277">
        <f t="shared" si="296"/>
        <v>376</v>
      </c>
    </row>
    <row r="18278" spans="12:13">
      <c r="L18278">
        <v>11420</v>
      </c>
      <c r="M18278">
        <f t="shared" si="296"/>
        <v>420</v>
      </c>
    </row>
    <row r="18279" spans="12:13">
      <c r="L18279">
        <v>11400</v>
      </c>
      <c r="M18279">
        <f t="shared" si="296"/>
        <v>400</v>
      </c>
    </row>
    <row r="18280" spans="12:13">
      <c r="L18280">
        <v>11408</v>
      </c>
      <c r="M18280">
        <f t="shared" si="296"/>
        <v>408</v>
      </c>
    </row>
    <row r="18281" spans="12:13">
      <c r="L18281">
        <v>11388</v>
      </c>
      <c r="M18281">
        <f t="shared" si="296"/>
        <v>388</v>
      </c>
    </row>
    <row r="18282" spans="12:13">
      <c r="L18282">
        <v>11420</v>
      </c>
      <c r="M18282">
        <f t="shared" si="296"/>
        <v>420</v>
      </c>
    </row>
    <row r="18283" spans="12:13">
      <c r="L18283">
        <v>11384</v>
      </c>
      <c r="M18283">
        <f t="shared" si="296"/>
        <v>384</v>
      </c>
    </row>
    <row r="18284" spans="12:13">
      <c r="L18284">
        <v>11448</v>
      </c>
      <c r="M18284">
        <f t="shared" si="296"/>
        <v>448</v>
      </c>
    </row>
    <row r="18285" spans="12:13">
      <c r="L18285">
        <v>11376</v>
      </c>
      <c r="M18285">
        <f t="shared" si="296"/>
        <v>376</v>
      </c>
    </row>
    <row r="18286" spans="12:13">
      <c r="L18286">
        <v>11452</v>
      </c>
      <c r="M18286">
        <f t="shared" si="296"/>
        <v>452</v>
      </c>
    </row>
    <row r="18287" spans="12:13">
      <c r="L18287">
        <v>11364</v>
      </c>
      <c r="M18287">
        <f t="shared" si="296"/>
        <v>364</v>
      </c>
    </row>
    <row r="18288" spans="12:13">
      <c r="L18288">
        <v>11444</v>
      </c>
      <c r="M18288">
        <f t="shared" si="296"/>
        <v>444</v>
      </c>
    </row>
    <row r="18289" spans="12:13">
      <c r="L18289">
        <v>11388</v>
      </c>
      <c r="M18289">
        <f t="shared" si="296"/>
        <v>388</v>
      </c>
    </row>
    <row r="18290" spans="12:13">
      <c r="L18290">
        <v>11432</v>
      </c>
      <c r="M18290">
        <f t="shared" si="296"/>
        <v>432</v>
      </c>
    </row>
    <row r="18291" spans="12:13">
      <c r="L18291">
        <v>11400</v>
      </c>
      <c r="M18291">
        <f t="shared" si="296"/>
        <v>400</v>
      </c>
    </row>
    <row r="18292" spans="12:13">
      <c r="L18292">
        <v>11476</v>
      </c>
      <c r="M18292">
        <f t="shared" si="296"/>
        <v>476</v>
      </c>
    </row>
    <row r="18293" spans="12:13">
      <c r="L18293">
        <v>11352</v>
      </c>
      <c r="M18293">
        <f t="shared" si="296"/>
        <v>352</v>
      </c>
    </row>
    <row r="18294" spans="12:13">
      <c r="L18294">
        <v>11440</v>
      </c>
      <c r="M18294">
        <f t="shared" si="296"/>
        <v>440</v>
      </c>
    </row>
    <row r="18295" spans="12:13">
      <c r="L18295">
        <v>11404</v>
      </c>
      <c r="M18295">
        <f t="shared" si="296"/>
        <v>404</v>
      </c>
    </row>
    <row r="18296" spans="12:13">
      <c r="L18296">
        <v>11456</v>
      </c>
      <c r="M18296">
        <f t="shared" si="296"/>
        <v>456</v>
      </c>
    </row>
    <row r="18297" spans="12:13">
      <c r="L18297">
        <v>11384</v>
      </c>
      <c r="M18297">
        <f t="shared" si="296"/>
        <v>384</v>
      </c>
    </row>
    <row r="18298" spans="12:13">
      <c r="L18298">
        <v>11424</v>
      </c>
      <c r="M18298">
        <f t="shared" si="296"/>
        <v>424</v>
      </c>
    </row>
    <row r="18299" spans="12:13">
      <c r="L18299">
        <v>11392</v>
      </c>
      <c r="M18299">
        <f t="shared" ref="M18299:M18362" si="297">L18299-11000</f>
        <v>392</v>
      </c>
    </row>
    <row r="18300" spans="12:13">
      <c r="L18300">
        <v>11472</v>
      </c>
      <c r="M18300">
        <f t="shared" si="297"/>
        <v>472</v>
      </c>
    </row>
    <row r="18301" spans="12:13">
      <c r="L18301">
        <v>11372</v>
      </c>
      <c r="M18301">
        <f t="shared" si="297"/>
        <v>372</v>
      </c>
    </row>
    <row r="18302" spans="12:13">
      <c r="L18302">
        <v>11424</v>
      </c>
      <c r="M18302">
        <f t="shared" si="297"/>
        <v>424</v>
      </c>
    </row>
    <row r="18303" spans="12:13">
      <c r="L18303">
        <v>11396</v>
      </c>
      <c r="M18303">
        <f t="shared" si="297"/>
        <v>396</v>
      </c>
    </row>
    <row r="18304" spans="12:13">
      <c r="L18304">
        <v>11428</v>
      </c>
      <c r="M18304">
        <f t="shared" si="297"/>
        <v>428</v>
      </c>
    </row>
    <row r="18305" spans="12:13">
      <c r="L18305">
        <v>11388</v>
      </c>
      <c r="M18305">
        <f t="shared" si="297"/>
        <v>388</v>
      </c>
    </row>
    <row r="18306" spans="12:13">
      <c r="L18306">
        <v>11412</v>
      </c>
      <c r="M18306">
        <f t="shared" si="297"/>
        <v>412</v>
      </c>
    </row>
    <row r="18307" spans="12:13">
      <c r="L18307">
        <v>11404</v>
      </c>
      <c r="M18307">
        <f t="shared" si="297"/>
        <v>404</v>
      </c>
    </row>
    <row r="18308" spans="12:13">
      <c r="L18308">
        <v>11452</v>
      </c>
      <c r="M18308">
        <f t="shared" si="297"/>
        <v>452</v>
      </c>
    </row>
    <row r="18309" spans="12:13">
      <c r="L18309">
        <v>11396</v>
      </c>
      <c r="M18309">
        <f t="shared" si="297"/>
        <v>396</v>
      </c>
    </row>
    <row r="18310" spans="12:13">
      <c r="L18310">
        <v>11460</v>
      </c>
      <c r="M18310">
        <f t="shared" si="297"/>
        <v>460</v>
      </c>
    </row>
    <row r="18311" spans="12:13">
      <c r="L18311">
        <v>11376</v>
      </c>
      <c r="M18311">
        <f t="shared" si="297"/>
        <v>376</v>
      </c>
    </row>
    <row r="18312" spans="12:13">
      <c r="L18312">
        <v>11428</v>
      </c>
      <c r="M18312">
        <f t="shared" si="297"/>
        <v>428</v>
      </c>
    </row>
    <row r="18313" spans="12:13">
      <c r="L18313">
        <v>11364</v>
      </c>
      <c r="M18313">
        <f t="shared" si="297"/>
        <v>364</v>
      </c>
    </row>
    <row r="18314" spans="12:13">
      <c r="L18314">
        <v>11456</v>
      </c>
      <c r="M18314">
        <f t="shared" si="297"/>
        <v>456</v>
      </c>
    </row>
    <row r="18315" spans="12:13">
      <c r="L18315">
        <v>11408</v>
      </c>
      <c r="M18315">
        <f t="shared" si="297"/>
        <v>408</v>
      </c>
    </row>
    <row r="18316" spans="12:13">
      <c r="L18316">
        <v>11408</v>
      </c>
      <c r="M18316">
        <f t="shared" si="297"/>
        <v>408</v>
      </c>
    </row>
    <row r="18317" spans="12:13">
      <c r="L18317">
        <v>11384</v>
      </c>
      <c r="M18317">
        <f t="shared" si="297"/>
        <v>384</v>
      </c>
    </row>
    <row r="18318" spans="12:13">
      <c r="L18318">
        <v>11432</v>
      </c>
      <c r="M18318">
        <f t="shared" si="297"/>
        <v>432</v>
      </c>
    </row>
    <row r="18319" spans="12:13">
      <c r="L18319">
        <v>11392</v>
      </c>
      <c r="M18319">
        <f t="shared" si="297"/>
        <v>392</v>
      </c>
    </row>
    <row r="18320" spans="12:13">
      <c r="L18320">
        <v>11424</v>
      </c>
      <c r="M18320">
        <f t="shared" si="297"/>
        <v>424</v>
      </c>
    </row>
    <row r="18321" spans="12:13">
      <c r="L18321">
        <v>11392</v>
      </c>
      <c r="M18321">
        <f t="shared" si="297"/>
        <v>392</v>
      </c>
    </row>
    <row r="18322" spans="12:13">
      <c r="L18322">
        <v>11428</v>
      </c>
      <c r="M18322">
        <f t="shared" si="297"/>
        <v>428</v>
      </c>
    </row>
    <row r="18323" spans="12:13">
      <c r="L18323">
        <v>11408</v>
      </c>
      <c r="M18323">
        <f t="shared" si="297"/>
        <v>408</v>
      </c>
    </row>
    <row r="18324" spans="12:13">
      <c r="L18324">
        <v>11440</v>
      </c>
      <c r="M18324">
        <f t="shared" si="297"/>
        <v>440</v>
      </c>
    </row>
    <row r="18325" spans="12:13">
      <c r="L18325">
        <v>11376</v>
      </c>
      <c r="M18325">
        <f t="shared" si="297"/>
        <v>376</v>
      </c>
    </row>
    <row r="18326" spans="12:13">
      <c r="L18326">
        <v>11448</v>
      </c>
      <c r="M18326">
        <f t="shared" si="297"/>
        <v>448</v>
      </c>
    </row>
    <row r="18327" spans="12:13">
      <c r="L18327">
        <v>11408</v>
      </c>
      <c r="M18327">
        <f t="shared" si="297"/>
        <v>408</v>
      </c>
    </row>
    <row r="18328" spans="12:13">
      <c r="L18328">
        <v>11404</v>
      </c>
      <c r="M18328">
        <f t="shared" si="297"/>
        <v>404</v>
      </c>
    </row>
    <row r="18329" spans="12:13">
      <c r="L18329">
        <v>11392</v>
      </c>
      <c r="M18329">
        <f t="shared" si="297"/>
        <v>392</v>
      </c>
    </row>
    <row r="18330" spans="12:13">
      <c r="L18330">
        <v>11452</v>
      </c>
      <c r="M18330">
        <f t="shared" si="297"/>
        <v>452</v>
      </c>
    </row>
    <row r="18331" spans="12:13">
      <c r="L18331">
        <v>11392</v>
      </c>
      <c r="M18331">
        <f t="shared" si="297"/>
        <v>392</v>
      </c>
    </row>
    <row r="18332" spans="12:13">
      <c r="L18332">
        <v>11452</v>
      </c>
      <c r="M18332">
        <f t="shared" si="297"/>
        <v>452</v>
      </c>
    </row>
    <row r="18333" spans="12:13">
      <c r="L18333">
        <v>11352</v>
      </c>
      <c r="M18333">
        <f t="shared" si="297"/>
        <v>352</v>
      </c>
    </row>
    <row r="18334" spans="12:13">
      <c r="L18334">
        <v>11448</v>
      </c>
      <c r="M18334">
        <f t="shared" si="297"/>
        <v>448</v>
      </c>
    </row>
    <row r="18335" spans="12:13">
      <c r="L18335">
        <v>11400</v>
      </c>
      <c r="M18335">
        <f t="shared" si="297"/>
        <v>400</v>
      </c>
    </row>
    <row r="18336" spans="12:13">
      <c r="L18336">
        <v>11456</v>
      </c>
      <c r="M18336">
        <f t="shared" si="297"/>
        <v>456</v>
      </c>
    </row>
    <row r="18337" spans="12:13">
      <c r="L18337">
        <v>11360</v>
      </c>
      <c r="M18337">
        <f t="shared" si="297"/>
        <v>360</v>
      </c>
    </row>
    <row r="18338" spans="12:13">
      <c r="L18338">
        <v>11460</v>
      </c>
      <c r="M18338">
        <f t="shared" si="297"/>
        <v>460</v>
      </c>
    </row>
    <row r="18339" spans="12:13">
      <c r="L18339">
        <v>11348</v>
      </c>
      <c r="M18339">
        <f t="shared" si="297"/>
        <v>348</v>
      </c>
    </row>
    <row r="18340" spans="12:13">
      <c r="L18340">
        <v>11424</v>
      </c>
      <c r="M18340">
        <f t="shared" si="297"/>
        <v>424</v>
      </c>
    </row>
    <row r="18341" spans="12:13">
      <c r="L18341">
        <v>11392</v>
      </c>
      <c r="M18341">
        <f t="shared" si="297"/>
        <v>392</v>
      </c>
    </row>
    <row r="18342" spans="12:13">
      <c r="L18342">
        <v>11424</v>
      </c>
      <c r="M18342">
        <f t="shared" si="297"/>
        <v>424</v>
      </c>
    </row>
    <row r="18343" spans="12:13">
      <c r="L18343">
        <v>11416</v>
      </c>
      <c r="M18343">
        <f t="shared" si="297"/>
        <v>416</v>
      </c>
    </row>
    <row r="18344" spans="12:13">
      <c r="L18344">
        <v>11448</v>
      </c>
      <c r="M18344">
        <f t="shared" si="297"/>
        <v>448</v>
      </c>
    </row>
    <row r="18345" spans="12:13">
      <c r="L18345">
        <v>11396</v>
      </c>
      <c r="M18345">
        <f t="shared" si="297"/>
        <v>396</v>
      </c>
    </row>
    <row r="18346" spans="12:13">
      <c r="L18346">
        <v>11444</v>
      </c>
      <c r="M18346">
        <f t="shared" si="297"/>
        <v>444</v>
      </c>
    </row>
    <row r="18347" spans="12:13">
      <c r="L18347">
        <v>11412</v>
      </c>
      <c r="M18347">
        <f t="shared" si="297"/>
        <v>412</v>
      </c>
    </row>
    <row r="18348" spans="12:13">
      <c r="L18348">
        <v>11456</v>
      </c>
      <c r="M18348">
        <f t="shared" si="297"/>
        <v>456</v>
      </c>
    </row>
    <row r="18349" spans="12:13">
      <c r="L18349">
        <v>11380</v>
      </c>
      <c r="M18349">
        <f t="shared" si="297"/>
        <v>380</v>
      </c>
    </row>
    <row r="18350" spans="12:13">
      <c r="L18350">
        <v>11456</v>
      </c>
      <c r="M18350">
        <f t="shared" si="297"/>
        <v>456</v>
      </c>
    </row>
    <row r="18351" spans="12:13">
      <c r="L18351">
        <v>11376</v>
      </c>
      <c r="M18351">
        <f t="shared" si="297"/>
        <v>376</v>
      </c>
    </row>
    <row r="18352" spans="12:13">
      <c r="L18352">
        <v>11420</v>
      </c>
      <c r="M18352">
        <f t="shared" si="297"/>
        <v>420</v>
      </c>
    </row>
    <row r="18353" spans="12:13">
      <c r="L18353">
        <v>11392</v>
      </c>
      <c r="M18353">
        <f t="shared" si="297"/>
        <v>392</v>
      </c>
    </row>
    <row r="18354" spans="12:13">
      <c r="L18354">
        <v>11440</v>
      </c>
      <c r="M18354">
        <f t="shared" si="297"/>
        <v>440</v>
      </c>
    </row>
    <row r="18355" spans="12:13">
      <c r="L18355">
        <v>11380</v>
      </c>
      <c r="M18355">
        <f t="shared" si="297"/>
        <v>380</v>
      </c>
    </row>
    <row r="18356" spans="12:13">
      <c r="L18356">
        <v>11432</v>
      </c>
      <c r="M18356">
        <f t="shared" si="297"/>
        <v>432</v>
      </c>
    </row>
    <row r="18357" spans="12:13">
      <c r="L18357">
        <v>11392</v>
      </c>
      <c r="M18357">
        <f t="shared" si="297"/>
        <v>392</v>
      </c>
    </row>
    <row r="18358" spans="12:13">
      <c r="L18358">
        <v>11436</v>
      </c>
      <c r="M18358">
        <f t="shared" si="297"/>
        <v>436</v>
      </c>
    </row>
    <row r="18359" spans="12:13">
      <c r="L18359">
        <v>11412</v>
      </c>
      <c r="M18359">
        <f t="shared" si="297"/>
        <v>412</v>
      </c>
    </row>
    <row r="18360" spans="12:13">
      <c r="L18360">
        <v>11484</v>
      </c>
      <c r="M18360">
        <f t="shared" si="297"/>
        <v>484</v>
      </c>
    </row>
    <row r="18361" spans="12:13">
      <c r="L18361">
        <v>11380</v>
      </c>
      <c r="M18361">
        <f t="shared" si="297"/>
        <v>380</v>
      </c>
    </row>
    <row r="18362" spans="12:13">
      <c r="L18362">
        <v>11460</v>
      </c>
      <c r="M18362">
        <f t="shared" si="297"/>
        <v>460</v>
      </c>
    </row>
    <row r="18363" spans="12:13">
      <c r="L18363">
        <v>11368</v>
      </c>
      <c r="M18363">
        <f t="shared" ref="M18363:M18426" si="298">L18363-11000</f>
        <v>368</v>
      </c>
    </row>
    <row r="18364" spans="12:13">
      <c r="L18364">
        <v>11432</v>
      </c>
      <c r="M18364">
        <f t="shared" si="298"/>
        <v>432</v>
      </c>
    </row>
    <row r="18365" spans="12:13">
      <c r="L18365">
        <v>11388</v>
      </c>
      <c r="M18365">
        <f t="shared" si="298"/>
        <v>388</v>
      </c>
    </row>
    <row r="18366" spans="12:13">
      <c r="L18366">
        <v>11468</v>
      </c>
      <c r="M18366">
        <f t="shared" si="298"/>
        <v>468</v>
      </c>
    </row>
    <row r="18367" spans="12:13">
      <c r="L18367">
        <v>11368</v>
      </c>
      <c r="M18367">
        <f t="shared" si="298"/>
        <v>368</v>
      </c>
    </row>
    <row r="18368" spans="12:13">
      <c r="L18368">
        <v>11428</v>
      </c>
      <c r="M18368">
        <f t="shared" si="298"/>
        <v>428</v>
      </c>
    </row>
    <row r="18369" spans="12:13">
      <c r="L18369">
        <v>11388</v>
      </c>
      <c r="M18369">
        <f t="shared" si="298"/>
        <v>388</v>
      </c>
    </row>
    <row r="18370" spans="12:13">
      <c r="L18370">
        <v>11432</v>
      </c>
      <c r="M18370">
        <f t="shared" si="298"/>
        <v>432</v>
      </c>
    </row>
    <row r="18371" spans="12:13">
      <c r="L18371">
        <v>11400</v>
      </c>
      <c r="M18371">
        <f t="shared" si="298"/>
        <v>400</v>
      </c>
    </row>
    <row r="18372" spans="12:13">
      <c r="L18372">
        <v>11444</v>
      </c>
      <c r="M18372">
        <f t="shared" si="298"/>
        <v>444</v>
      </c>
    </row>
    <row r="18373" spans="12:13">
      <c r="L18373">
        <v>11392</v>
      </c>
      <c r="M18373">
        <f t="shared" si="298"/>
        <v>392</v>
      </c>
    </row>
    <row r="18374" spans="12:13">
      <c r="L18374">
        <v>11420</v>
      </c>
      <c r="M18374">
        <f t="shared" si="298"/>
        <v>420</v>
      </c>
    </row>
    <row r="18375" spans="12:13">
      <c r="L18375">
        <v>11388</v>
      </c>
      <c r="M18375">
        <f t="shared" si="298"/>
        <v>388</v>
      </c>
    </row>
    <row r="18376" spans="12:13">
      <c r="L18376">
        <v>11436</v>
      </c>
      <c r="M18376">
        <f t="shared" si="298"/>
        <v>436</v>
      </c>
    </row>
    <row r="18377" spans="12:13">
      <c r="L18377">
        <v>11400</v>
      </c>
      <c r="M18377">
        <f t="shared" si="298"/>
        <v>400</v>
      </c>
    </row>
    <row r="18378" spans="12:13">
      <c r="L18378">
        <v>11420</v>
      </c>
      <c r="M18378">
        <f t="shared" si="298"/>
        <v>420</v>
      </c>
    </row>
    <row r="18379" spans="12:13">
      <c r="L18379">
        <v>11376</v>
      </c>
      <c r="M18379">
        <f t="shared" si="298"/>
        <v>376</v>
      </c>
    </row>
    <row r="18380" spans="12:13">
      <c r="L18380">
        <v>11396</v>
      </c>
      <c r="M18380">
        <f t="shared" si="298"/>
        <v>396</v>
      </c>
    </row>
    <row r="18381" spans="12:13">
      <c r="L18381">
        <v>11356</v>
      </c>
      <c r="M18381">
        <f t="shared" si="298"/>
        <v>356</v>
      </c>
    </row>
    <row r="18382" spans="12:13">
      <c r="L18382">
        <v>11412</v>
      </c>
      <c r="M18382">
        <f t="shared" si="298"/>
        <v>412</v>
      </c>
    </row>
    <row r="18383" spans="12:13">
      <c r="L18383">
        <v>11368</v>
      </c>
      <c r="M18383">
        <f t="shared" si="298"/>
        <v>368</v>
      </c>
    </row>
    <row r="18384" spans="12:13">
      <c r="L18384">
        <v>11420</v>
      </c>
      <c r="M18384">
        <f t="shared" si="298"/>
        <v>420</v>
      </c>
    </row>
    <row r="18385" spans="12:13">
      <c r="L18385">
        <v>11392</v>
      </c>
      <c r="M18385">
        <f t="shared" si="298"/>
        <v>392</v>
      </c>
    </row>
    <row r="18386" spans="12:13">
      <c r="L18386">
        <v>11440</v>
      </c>
      <c r="M18386">
        <f t="shared" si="298"/>
        <v>440</v>
      </c>
    </row>
    <row r="18387" spans="12:13">
      <c r="L18387">
        <v>11380</v>
      </c>
      <c r="M18387">
        <f t="shared" si="298"/>
        <v>380</v>
      </c>
    </row>
    <row r="18388" spans="12:13">
      <c r="L18388">
        <v>11424</v>
      </c>
      <c r="M18388">
        <f t="shared" si="298"/>
        <v>424</v>
      </c>
    </row>
    <row r="18389" spans="12:13">
      <c r="L18389">
        <v>11392</v>
      </c>
      <c r="M18389">
        <f t="shared" si="298"/>
        <v>392</v>
      </c>
    </row>
    <row r="18390" spans="12:13">
      <c r="L18390">
        <v>11440</v>
      </c>
      <c r="M18390">
        <f t="shared" si="298"/>
        <v>440</v>
      </c>
    </row>
    <row r="18391" spans="12:13">
      <c r="L18391">
        <v>11400</v>
      </c>
      <c r="M18391">
        <f t="shared" si="298"/>
        <v>400</v>
      </c>
    </row>
    <row r="18392" spans="12:13">
      <c r="L18392">
        <v>11472</v>
      </c>
      <c r="M18392">
        <f t="shared" si="298"/>
        <v>472</v>
      </c>
    </row>
    <row r="18393" spans="12:13">
      <c r="L18393">
        <v>11400</v>
      </c>
      <c r="M18393">
        <f t="shared" si="298"/>
        <v>400</v>
      </c>
    </row>
    <row r="18394" spans="12:13">
      <c r="L18394">
        <v>11472</v>
      </c>
      <c r="M18394">
        <f t="shared" si="298"/>
        <v>472</v>
      </c>
    </row>
    <row r="18395" spans="12:13">
      <c r="L18395">
        <v>11400</v>
      </c>
      <c r="M18395">
        <f t="shared" si="298"/>
        <v>400</v>
      </c>
    </row>
    <row r="18396" spans="12:13">
      <c r="L18396">
        <v>11416</v>
      </c>
      <c r="M18396">
        <f t="shared" si="298"/>
        <v>416</v>
      </c>
    </row>
    <row r="18397" spans="12:13">
      <c r="L18397">
        <v>11380</v>
      </c>
      <c r="M18397">
        <f t="shared" si="298"/>
        <v>380</v>
      </c>
    </row>
    <row r="18398" spans="12:13">
      <c r="L18398">
        <v>11424</v>
      </c>
      <c r="M18398">
        <f t="shared" si="298"/>
        <v>424</v>
      </c>
    </row>
    <row r="18399" spans="12:13">
      <c r="L18399">
        <v>11368</v>
      </c>
      <c r="M18399">
        <f t="shared" si="298"/>
        <v>368</v>
      </c>
    </row>
    <row r="18400" spans="12:13">
      <c r="L18400">
        <v>11440</v>
      </c>
      <c r="M18400">
        <f t="shared" si="298"/>
        <v>440</v>
      </c>
    </row>
    <row r="18401" spans="12:13">
      <c r="L18401">
        <v>11392</v>
      </c>
      <c r="M18401">
        <f t="shared" si="298"/>
        <v>392</v>
      </c>
    </row>
    <row r="18402" spans="12:13">
      <c r="L18402">
        <v>11428</v>
      </c>
      <c r="M18402">
        <f t="shared" si="298"/>
        <v>428</v>
      </c>
    </row>
    <row r="18403" spans="12:13">
      <c r="L18403">
        <v>11392</v>
      </c>
      <c r="M18403">
        <f t="shared" si="298"/>
        <v>392</v>
      </c>
    </row>
    <row r="18404" spans="12:13">
      <c r="L18404">
        <v>11412</v>
      </c>
      <c r="M18404">
        <f t="shared" si="298"/>
        <v>412</v>
      </c>
    </row>
    <row r="18405" spans="12:13">
      <c r="L18405">
        <v>11372</v>
      </c>
      <c r="M18405">
        <f t="shared" si="298"/>
        <v>372</v>
      </c>
    </row>
    <row r="18406" spans="12:13">
      <c r="L18406">
        <v>11476</v>
      </c>
      <c r="M18406">
        <f t="shared" si="298"/>
        <v>476</v>
      </c>
    </row>
    <row r="18407" spans="12:13">
      <c r="L18407">
        <v>11356</v>
      </c>
      <c r="M18407">
        <f t="shared" si="298"/>
        <v>356</v>
      </c>
    </row>
    <row r="18408" spans="12:13">
      <c r="L18408">
        <v>11440</v>
      </c>
      <c r="M18408">
        <f t="shared" si="298"/>
        <v>440</v>
      </c>
    </row>
    <row r="18409" spans="12:13">
      <c r="L18409">
        <v>11352</v>
      </c>
      <c r="M18409">
        <f t="shared" si="298"/>
        <v>352</v>
      </c>
    </row>
    <row r="18410" spans="12:13">
      <c r="L18410">
        <v>11448</v>
      </c>
      <c r="M18410">
        <f t="shared" si="298"/>
        <v>448</v>
      </c>
    </row>
    <row r="18411" spans="12:13">
      <c r="L18411">
        <v>11392</v>
      </c>
      <c r="M18411">
        <f t="shared" si="298"/>
        <v>392</v>
      </c>
    </row>
    <row r="18412" spans="12:13">
      <c r="L18412">
        <v>11428</v>
      </c>
      <c r="M18412">
        <f t="shared" si="298"/>
        <v>428</v>
      </c>
    </row>
    <row r="18413" spans="12:13">
      <c r="L18413">
        <v>11388</v>
      </c>
      <c r="M18413">
        <f t="shared" si="298"/>
        <v>388</v>
      </c>
    </row>
    <row r="18414" spans="12:13">
      <c r="L18414">
        <v>11468</v>
      </c>
      <c r="M18414">
        <f t="shared" si="298"/>
        <v>468</v>
      </c>
    </row>
    <row r="18415" spans="12:13">
      <c r="L18415">
        <v>11412</v>
      </c>
      <c r="M18415">
        <f t="shared" si="298"/>
        <v>412</v>
      </c>
    </row>
    <row r="18416" spans="12:13">
      <c r="L18416">
        <v>11432</v>
      </c>
      <c r="M18416">
        <f t="shared" si="298"/>
        <v>432</v>
      </c>
    </row>
    <row r="18417" spans="12:13">
      <c r="L18417">
        <v>11364</v>
      </c>
      <c r="M18417">
        <f t="shared" si="298"/>
        <v>364</v>
      </c>
    </row>
    <row r="18418" spans="12:13">
      <c r="L18418">
        <v>11416</v>
      </c>
      <c r="M18418">
        <f t="shared" si="298"/>
        <v>416</v>
      </c>
    </row>
    <row r="18419" spans="12:13">
      <c r="L18419">
        <v>11368</v>
      </c>
      <c r="M18419">
        <f t="shared" si="298"/>
        <v>368</v>
      </c>
    </row>
    <row r="18420" spans="12:13">
      <c r="L18420">
        <v>11424</v>
      </c>
      <c r="M18420">
        <f t="shared" si="298"/>
        <v>424</v>
      </c>
    </row>
    <row r="18421" spans="12:13">
      <c r="L18421">
        <v>11360</v>
      </c>
      <c r="M18421">
        <f t="shared" si="298"/>
        <v>360</v>
      </c>
    </row>
    <row r="18422" spans="12:13">
      <c r="L18422">
        <v>11452</v>
      </c>
      <c r="M18422">
        <f t="shared" si="298"/>
        <v>452</v>
      </c>
    </row>
    <row r="18423" spans="12:13">
      <c r="L18423">
        <v>11392</v>
      </c>
      <c r="M18423">
        <f t="shared" si="298"/>
        <v>392</v>
      </c>
    </row>
    <row r="18424" spans="12:13">
      <c r="L18424">
        <v>11452</v>
      </c>
      <c r="M18424">
        <f t="shared" si="298"/>
        <v>452</v>
      </c>
    </row>
    <row r="18425" spans="12:13">
      <c r="L18425">
        <v>11420</v>
      </c>
      <c r="M18425">
        <f t="shared" si="298"/>
        <v>420</v>
      </c>
    </row>
    <row r="18426" spans="12:13">
      <c r="L18426">
        <v>11440</v>
      </c>
      <c r="M18426">
        <f t="shared" si="298"/>
        <v>440</v>
      </c>
    </row>
    <row r="18427" spans="12:13">
      <c r="L18427">
        <v>11396</v>
      </c>
      <c r="M18427">
        <f t="shared" ref="M18427:M18490" si="299">L18427-11000</f>
        <v>396</v>
      </c>
    </row>
    <row r="18428" spans="12:13">
      <c r="L18428">
        <v>11412</v>
      </c>
      <c r="M18428">
        <f t="shared" si="299"/>
        <v>412</v>
      </c>
    </row>
    <row r="18429" spans="12:13">
      <c r="L18429">
        <v>11376</v>
      </c>
      <c r="M18429">
        <f t="shared" si="299"/>
        <v>376</v>
      </c>
    </row>
    <row r="18430" spans="12:13">
      <c r="L18430">
        <v>11456</v>
      </c>
      <c r="M18430">
        <f t="shared" si="299"/>
        <v>456</v>
      </c>
    </row>
    <row r="18431" spans="12:13">
      <c r="L18431">
        <v>11384</v>
      </c>
      <c r="M18431">
        <f t="shared" si="299"/>
        <v>384</v>
      </c>
    </row>
    <row r="18432" spans="12:13">
      <c r="L18432">
        <v>11456</v>
      </c>
      <c r="M18432">
        <f t="shared" si="299"/>
        <v>456</v>
      </c>
    </row>
    <row r="18433" spans="12:13">
      <c r="L18433">
        <v>11384</v>
      </c>
      <c r="M18433">
        <f t="shared" si="299"/>
        <v>384</v>
      </c>
    </row>
    <row r="18434" spans="12:13">
      <c r="L18434">
        <v>11416</v>
      </c>
      <c r="M18434">
        <f t="shared" si="299"/>
        <v>416</v>
      </c>
    </row>
    <row r="18435" spans="12:13">
      <c r="L18435">
        <v>11416</v>
      </c>
      <c r="M18435">
        <f t="shared" si="299"/>
        <v>416</v>
      </c>
    </row>
    <row r="18436" spans="12:13">
      <c r="L18436">
        <v>11468</v>
      </c>
      <c r="M18436">
        <f t="shared" si="299"/>
        <v>468</v>
      </c>
    </row>
    <row r="18437" spans="12:13">
      <c r="L18437">
        <v>11388</v>
      </c>
      <c r="M18437">
        <f t="shared" si="299"/>
        <v>388</v>
      </c>
    </row>
    <row r="18438" spans="12:13">
      <c r="L18438">
        <v>11448</v>
      </c>
      <c r="M18438">
        <f t="shared" si="299"/>
        <v>448</v>
      </c>
    </row>
    <row r="18439" spans="12:13">
      <c r="L18439">
        <v>11368</v>
      </c>
      <c r="M18439">
        <f t="shared" si="299"/>
        <v>368</v>
      </c>
    </row>
    <row r="18440" spans="12:13">
      <c r="L18440">
        <v>11436</v>
      </c>
      <c r="M18440">
        <f t="shared" si="299"/>
        <v>436</v>
      </c>
    </row>
    <row r="18441" spans="12:13">
      <c r="L18441">
        <v>11364</v>
      </c>
      <c r="M18441">
        <f t="shared" si="299"/>
        <v>364</v>
      </c>
    </row>
    <row r="18442" spans="12:13">
      <c r="L18442">
        <v>11440</v>
      </c>
      <c r="M18442">
        <f t="shared" si="299"/>
        <v>440</v>
      </c>
    </row>
    <row r="18443" spans="12:13">
      <c r="L18443">
        <v>11360</v>
      </c>
      <c r="M18443">
        <f t="shared" si="299"/>
        <v>360</v>
      </c>
    </row>
    <row r="18444" spans="12:13">
      <c r="L18444">
        <v>11424</v>
      </c>
      <c r="M18444">
        <f t="shared" si="299"/>
        <v>424</v>
      </c>
    </row>
    <row r="18445" spans="12:13">
      <c r="L18445">
        <v>11352</v>
      </c>
      <c r="M18445">
        <f t="shared" si="299"/>
        <v>352</v>
      </c>
    </row>
    <row r="18446" spans="12:13">
      <c r="L18446">
        <v>11428</v>
      </c>
      <c r="M18446">
        <f t="shared" si="299"/>
        <v>428</v>
      </c>
    </row>
    <row r="18447" spans="12:13">
      <c r="L18447">
        <v>11400</v>
      </c>
      <c r="M18447">
        <f t="shared" si="299"/>
        <v>400</v>
      </c>
    </row>
    <row r="18448" spans="12:13">
      <c r="L18448">
        <v>11432</v>
      </c>
      <c r="M18448">
        <f t="shared" si="299"/>
        <v>432</v>
      </c>
    </row>
    <row r="18449" spans="12:13">
      <c r="L18449">
        <v>11420</v>
      </c>
      <c r="M18449">
        <f t="shared" si="299"/>
        <v>420</v>
      </c>
    </row>
    <row r="18450" spans="12:13">
      <c r="L18450">
        <v>11428</v>
      </c>
      <c r="M18450">
        <f t="shared" si="299"/>
        <v>428</v>
      </c>
    </row>
    <row r="18451" spans="12:13">
      <c r="L18451">
        <v>11404</v>
      </c>
      <c r="M18451">
        <f t="shared" si="299"/>
        <v>404</v>
      </c>
    </row>
    <row r="18452" spans="12:13">
      <c r="L18452">
        <v>11448</v>
      </c>
      <c r="M18452">
        <f t="shared" si="299"/>
        <v>448</v>
      </c>
    </row>
    <row r="18453" spans="12:13">
      <c r="L18453">
        <v>11408</v>
      </c>
      <c r="M18453">
        <f t="shared" si="299"/>
        <v>408</v>
      </c>
    </row>
    <row r="18454" spans="12:13">
      <c r="L18454">
        <v>11436</v>
      </c>
      <c r="M18454">
        <f t="shared" si="299"/>
        <v>436</v>
      </c>
    </row>
    <row r="18455" spans="12:13">
      <c r="L18455">
        <v>11388</v>
      </c>
      <c r="M18455">
        <f t="shared" si="299"/>
        <v>388</v>
      </c>
    </row>
    <row r="18456" spans="12:13">
      <c r="L18456">
        <v>11456</v>
      </c>
      <c r="M18456">
        <f t="shared" si="299"/>
        <v>456</v>
      </c>
    </row>
    <row r="18457" spans="12:13">
      <c r="L18457">
        <v>11384</v>
      </c>
      <c r="M18457">
        <f t="shared" si="299"/>
        <v>384</v>
      </c>
    </row>
    <row r="18458" spans="12:13">
      <c r="L18458">
        <v>11416</v>
      </c>
      <c r="M18458">
        <f t="shared" si="299"/>
        <v>416</v>
      </c>
    </row>
    <row r="18459" spans="12:13">
      <c r="L18459">
        <v>11392</v>
      </c>
      <c r="M18459">
        <f t="shared" si="299"/>
        <v>392</v>
      </c>
    </row>
    <row r="18460" spans="12:13">
      <c r="L18460">
        <v>11468</v>
      </c>
      <c r="M18460">
        <f t="shared" si="299"/>
        <v>468</v>
      </c>
    </row>
    <row r="18461" spans="12:13">
      <c r="L18461">
        <v>11400</v>
      </c>
      <c r="M18461">
        <f t="shared" si="299"/>
        <v>400</v>
      </c>
    </row>
    <row r="18462" spans="12:13">
      <c r="L18462">
        <v>11428</v>
      </c>
      <c r="M18462">
        <f t="shared" si="299"/>
        <v>428</v>
      </c>
    </row>
    <row r="18463" spans="12:13">
      <c r="L18463">
        <v>11340</v>
      </c>
      <c r="M18463">
        <f t="shared" si="299"/>
        <v>340</v>
      </c>
    </row>
    <row r="18464" spans="12:13">
      <c r="L18464">
        <v>11448</v>
      </c>
      <c r="M18464">
        <f t="shared" si="299"/>
        <v>448</v>
      </c>
    </row>
    <row r="18465" spans="12:13">
      <c r="L18465">
        <v>11344</v>
      </c>
      <c r="M18465">
        <f t="shared" si="299"/>
        <v>344</v>
      </c>
    </row>
    <row r="18466" spans="12:13">
      <c r="L18466">
        <v>11452</v>
      </c>
      <c r="M18466">
        <f t="shared" si="299"/>
        <v>452</v>
      </c>
    </row>
    <row r="18467" spans="12:13">
      <c r="L18467">
        <v>11388</v>
      </c>
      <c r="M18467">
        <f t="shared" si="299"/>
        <v>388</v>
      </c>
    </row>
    <row r="18468" spans="12:13">
      <c r="L18468">
        <v>11424</v>
      </c>
      <c r="M18468">
        <f t="shared" si="299"/>
        <v>424</v>
      </c>
    </row>
    <row r="18469" spans="12:13">
      <c r="L18469">
        <v>11388</v>
      </c>
      <c r="M18469">
        <f t="shared" si="299"/>
        <v>388</v>
      </c>
    </row>
    <row r="18470" spans="12:13">
      <c r="L18470">
        <v>11408</v>
      </c>
      <c r="M18470">
        <f t="shared" si="299"/>
        <v>408</v>
      </c>
    </row>
    <row r="18471" spans="12:13">
      <c r="L18471">
        <v>11380</v>
      </c>
      <c r="M18471">
        <f t="shared" si="299"/>
        <v>380</v>
      </c>
    </row>
    <row r="18472" spans="12:13">
      <c r="L18472">
        <v>11380</v>
      </c>
      <c r="M18472">
        <f t="shared" si="299"/>
        <v>380</v>
      </c>
    </row>
    <row r="18473" spans="12:13">
      <c r="L18473">
        <v>11388</v>
      </c>
      <c r="M18473">
        <f t="shared" si="299"/>
        <v>388</v>
      </c>
    </row>
    <row r="18474" spans="12:13">
      <c r="L18474">
        <v>11436</v>
      </c>
      <c r="M18474">
        <f t="shared" si="299"/>
        <v>436</v>
      </c>
    </row>
    <row r="18475" spans="12:13">
      <c r="L18475">
        <v>11400</v>
      </c>
      <c r="M18475">
        <f t="shared" si="299"/>
        <v>400</v>
      </c>
    </row>
    <row r="18476" spans="12:13">
      <c r="L18476">
        <v>11404</v>
      </c>
      <c r="M18476">
        <f t="shared" si="299"/>
        <v>404</v>
      </c>
    </row>
    <row r="18477" spans="12:13">
      <c r="L18477">
        <v>11364</v>
      </c>
      <c r="M18477">
        <f t="shared" si="299"/>
        <v>364</v>
      </c>
    </row>
    <row r="18478" spans="12:13">
      <c r="L18478">
        <v>11428</v>
      </c>
      <c r="M18478">
        <f t="shared" si="299"/>
        <v>428</v>
      </c>
    </row>
    <row r="18479" spans="12:13">
      <c r="L18479">
        <v>11360</v>
      </c>
      <c r="M18479">
        <f t="shared" si="299"/>
        <v>360</v>
      </c>
    </row>
    <row r="18480" spans="12:13">
      <c r="L18480">
        <v>11444</v>
      </c>
      <c r="M18480">
        <f t="shared" si="299"/>
        <v>444</v>
      </c>
    </row>
    <row r="18481" spans="12:13">
      <c r="L18481">
        <v>11384</v>
      </c>
      <c r="M18481">
        <f t="shared" si="299"/>
        <v>384</v>
      </c>
    </row>
    <row r="18482" spans="12:13">
      <c r="L18482">
        <v>11436</v>
      </c>
      <c r="M18482">
        <f t="shared" si="299"/>
        <v>436</v>
      </c>
    </row>
    <row r="18483" spans="12:13">
      <c r="L18483">
        <v>11328</v>
      </c>
      <c r="M18483">
        <f t="shared" si="299"/>
        <v>328</v>
      </c>
    </row>
    <row r="18484" spans="12:13">
      <c r="L18484">
        <v>11416</v>
      </c>
      <c r="M18484">
        <f t="shared" si="299"/>
        <v>416</v>
      </c>
    </row>
    <row r="18485" spans="12:13">
      <c r="L18485">
        <v>11368</v>
      </c>
      <c r="M18485">
        <f t="shared" si="299"/>
        <v>368</v>
      </c>
    </row>
    <row r="18486" spans="12:13">
      <c r="L18486">
        <v>11444</v>
      </c>
      <c r="M18486">
        <f t="shared" si="299"/>
        <v>444</v>
      </c>
    </row>
    <row r="18487" spans="12:13">
      <c r="L18487">
        <v>11360</v>
      </c>
      <c r="M18487">
        <f t="shared" si="299"/>
        <v>360</v>
      </c>
    </row>
    <row r="18488" spans="12:13">
      <c r="L18488">
        <v>11420</v>
      </c>
      <c r="M18488">
        <f t="shared" si="299"/>
        <v>420</v>
      </c>
    </row>
    <row r="18489" spans="12:13">
      <c r="L18489">
        <v>11372</v>
      </c>
      <c r="M18489">
        <f t="shared" si="299"/>
        <v>372</v>
      </c>
    </row>
    <row r="18490" spans="12:13">
      <c r="L18490">
        <v>11440</v>
      </c>
      <c r="M18490">
        <f t="shared" si="299"/>
        <v>440</v>
      </c>
    </row>
    <row r="18491" spans="12:13">
      <c r="L18491">
        <v>11388</v>
      </c>
      <c r="M18491">
        <f t="shared" ref="M18491:M18554" si="300">L18491-11000</f>
        <v>388</v>
      </c>
    </row>
    <row r="18492" spans="12:13">
      <c r="L18492">
        <v>11440</v>
      </c>
      <c r="M18492">
        <f t="shared" si="300"/>
        <v>440</v>
      </c>
    </row>
    <row r="18493" spans="12:13">
      <c r="L18493">
        <v>11392</v>
      </c>
      <c r="M18493">
        <f t="shared" si="300"/>
        <v>392</v>
      </c>
    </row>
    <row r="18494" spans="12:13">
      <c r="L18494">
        <v>11452</v>
      </c>
      <c r="M18494">
        <f t="shared" si="300"/>
        <v>452</v>
      </c>
    </row>
    <row r="18495" spans="12:13">
      <c r="L18495">
        <v>11352</v>
      </c>
      <c r="M18495">
        <f t="shared" si="300"/>
        <v>352</v>
      </c>
    </row>
    <row r="18496" spans="12:13">
      <c r="L18496">
        <v>11448</v>
      </c>
      <c r="M18496">
        <f t="shared" si="300"/>
        <v>448</v>
      </c>
    </row>
    <row r="18497" spans="12:13">
      <c r="L18497">
        <v>11380</v>
      </c>
      <c r="M18497">
        <f t="shared" si="300"/>
        <v>380</v>
      </c>
    </row>
    <row r="18498" spans="12:13">
      <c r="L18498">
        <v>11428</v>
      </c>
      <c r="M18498">
        <f t="shared" si="300"/>
        <v>428</v>
      </c>
    </row>
    <row r="18499" spans="12:13">
      <c r="L18499">
        <v>11368</v>
      </c>
      <c r="M18499">
        <f t="shared" si="300"/>
        <v>368</v>
      </c>
    </row>
    <row r="18500" spans="12:13">
      <c r="L18500">
        <v>11472</v>
      </c>
      <c r="M18500">
        <f t="shared" si="300"/>
        <v>472</v>
      </c>
    </row>
    <row r="18501" spans="12:13">
      <c r="L18501">
        <v>11400</v>
      </c>
      <c r="M18501">
        <f t="shared" si="300"/>
        <v>400</v>
      </c>
    </row>
    <row r="18502" spans="12:13">
      <c r="L18502">
        <v>11436</v>
      </c>
      <c r="M18502">
        <f t="shared" si="300"/>
        <v>436</v>
      </c>
    </row>
    <row r="18503" spans="12:13">
      <c r="L18503">
        <v>11388</v>
      </c>
      <c r="M18503">
        <f t="shared" si="300"/>
        <v>388</v>
      </c>
    </row>
    <row r="18504" spans="12:13">
      <c r="L18504">
        <v>11468</v>
      </c>
      <c r="M18504">
        <f t="shared" si="300"/>
        <v>468</v>
      </c>
    </row>
    <row r="18505" spans="12:13">
      <c r="L18505">
        <v>11376</v>
      </c>
      <c r="M18505">
        <f t="shared" si="300"/>
        <v>376</v>
      </c>
    </row>
    <row r="18506" spans="12:13">
      <c r="L18506">
        <v>11456</v>
      </c>
      <c r="M18506">
        <f t="shared" si="300"/>
        <v>456</v>
      </c>
    </row>
    <row r="18507" spans="12:13">
      <c r="L18507">
        <v>11400</v>
      </c>
      <c r="M18507">
        <f t="shared" si="300"/>
        <v>400</v>
      </c>
    </row>
    <row r="18508" spans="12:13">
      <c r="L18508">
        <v>11416</v>
      </c>
      <c r="M18508">
        <f t="shared" si="300"/>
        <v>416</v>
      </c>
    </row>
    <row r="18509" spans="12:13">
      <c r="L18509">
        <v>11356</v>
      </c>
      <c r="M18509">
        <f t="shared" si="300"/>
        <v>356</v>
      </c>
    </row>
    <row r="18510" spans="12:13">
      <c r="L18510">
        <v>11412</v>
      </c>
      <c r="M18510">
        <f t="shared" si="300"/>
        <v>412</v>
      </c>
    </row>
    <row r="18511" spans="12:13">
      <c r="L18511">
        <v>11404</v>
      </c>
      <c r="M18511">
        <f t="shared" si="300"/>
        <v>404</v>
      </c>
    </row>
    <row r="18512" spans="12:13">
      <c r="L18512">
        <v>11460</v>
      </c>
      <c r="M18512">
        <f t="shared" si="300"/>
        <v>460</v>
      </c>
    </row>
    <row r="18513" spans="12:13">
      <c r="L18513">
        <v>11376</v>
      </c>
      <c r="M18513">
        <f t="shared" si="300"/>
        <v>376</v>
      </c>
    </row>
    <row r="18514" spans="12:13">
      <c r="L18514">
        <v>11432</v>
      </c>
      <c r="M18514">
        <f t="shared" si="300"/>
        <v>432</v>
      </c>
    </row>
    <row r="18515" spans="12:13">
      <c r="L18515">
        <v>11400</v>
      </c>
      <c r="M18515">
        <f t="shared" si="300"/>
        <v>400</v>
      </c>
    </row>
    <row r="18516" spans="12:13">
      <c r="L18516">
        <v>11416</v>
      </c>
      <c r="M18516">
        <f t="shared" si="300"/>
        <v>416</v>
      </c>
    </row>
    <row r="18517" spans="12:13">
      <c r="L18517">
        <v>11388</v>
      </c>
      <c r="M18517">
        <f t="shared" si="300"/>
        <v>388</v>
      </c>
    </row>
    <row r="18518" spans="12:13">
      <c r="L18518">
        <v>11432</v>
      </c>
      <c r="M18518">
        <f t="shared" si="300"/>
        <v>432</v>
      </c>
    </row>
    <row r="18519" spans="12:13">
      <c r="L18519">
        <v>11388</v>
      </c>
      <c r="M18519">
        <f t="shared" si="300"/>
        <v>388</v>
      </c>
    </row>
    <row r="18520" spans="12:13">
      <c r="L18520">
        <v>11408</v>
      </c>
      <c r="M18520">
        <f t="shared" si="300"/>
        <v>408</v>
      </c>
    </row>
    <row r="18521" spans="12:13">
      <c r="L18521">
        <v>11380</v>
      </c>
      <c r="M18521">
        <f t="shared" si="300"/>
        <v>380</v>
      </c>
    </row>
    <row r="18522" spans="12:13">
      <c r="L18522">
        <v>11432</v>
      </c>
      <c r="M18522">
        <f t="shared" si="300"/>
        <v>432</v>
      </c>
    </row>
    <row r="18523" spans="12:13">
      <c r="L18523">
        <v>11396</v>
      </c>
      <c r="M18523">
        <f t="shared" si="300"/>
        <v>396</v>
      </c>
    </row>
    <row r="18524" spans="12:13">
      <c r="L18524">
        <v>11456</v>
      </c>
      <c r="M18524">
        <f t="shared" si="300"/>
        <v>456</v>
      </c>
    </row>
    <row r="18525" spans="12:13">
      <c r="L18525">
        <v>11424</v>
      </c>
      <c r="M18525">
        <f t="shared" si="300"/>
        <v>424</v>
      </c>
    </row>
    <row r="18526" spans="12:13">
      <c r="L18526">
        <v>11428</v>
      </c>
      <c r="M18526">
        <f t="shared" si="300"/>
        <v>428</v>
      </c>
    </row>
    <row r="18527" spans="12:13">
      <c r="L18527">
        <v>11408</v>
      </c>
      <c r="M18527">
        <f t="shared" si="300"/>
        <v>408</v>
      </c>
    </row>
    <row r="18528" spans="12:13">
      <c r="L18528">
        <v>11452</v>
      </c>
      <c r="M18528">
        <f t="shared" si="300"/>
        <v>452</v>
      </c>
    </row>
    <row r="18529" spans="12:13">
      <c r="L18529">
        <v>11400</v>
      </c>
      <c r="M18529">
        <f t="shared" si="300"/>
        <v>400</v>
      </c>
    </row>
    <row r="18530" spans="12:13">
      <c r="L18530">
        <v>11432</v>
      </c>
      <c r="M18530">
        <f t="shared" si="300"/>
        <v>432</v>
      </c>
    </row>
    <row r="18531" spans="12:13">
      <c r="L18531">
        <v>11404</v>
      </c>
      <c r="M18531">
        <f t="shared" si="300"/>
        <v>404</v>
      </c>
    </row>
    <row r="18532" spans="12:13">
      <c r="L18532">
        <v>11420</v>
      </c>
      <c r="M18532">
        <f t="shared" si="300"/>
        <v>420</v>
      </c>
    </row>
    <row r="18533" spans="12:13">
      <c r="L18533">
        <v>11368</v>
      </c>
      <c r="M18533">
        <f t="shared" si="300"/>
        <v>368</v>
      </c>
    </row>
    <row r="18534" spans="12:13">
      <c r="L18534">
        <v>11444</v>
      </c>
      <c r="M18534">
        <f t="shared" si="300"/>
        <v>444</v>
      </c>
    </row>
    <row r="18535" spans="12:13">
      <c r="L18535">
        <v>11380</v>
      </c>
      <c r="M18535">
        <f t="shared" si="300"/>
        <v>380</v>
      </c>
    </row>
    <row r="18536" spans="12:13">
      <c r="L18536">
        <v>11468</v>
      </c>
      <c r="M18536">
        <f t="shared" si="300"/>
        <v>468</v>
      </c>
    </row>
    <row r="18537" spans="12:13">
      <c r="L18537">
        <v>11396</v>
      </c>
      <c r="M18537">
        <f t="shared" si="300"/>
        <v>396</v>
      </c>
    </row>
    <row r="18538" spans="12:13">
      <c r="L18538">
        <v>11412</v>
      </c>
      <c r="M18538">
        <f t="shared" si="300"/>
        <v>412</v>
      </c>
    </row>
    <row r="18539" spans="12:13">
      <c r="L18539">
        <v>11364</v>
      </c>
      <c r="M18539">
        <f t="shared" si="300"/>
        <v>364</v>
      </c>
    </row>
    <row r="18540" spans="12:13">
      <c r="L18540">
        <v>11464</v>
      </c>
      <c r="M18540">
        <f t="shared" si="300"/>
        <v>464</v>
      </c>
    </row>
    <row r="18541" spans="12:13">
      <c r="L18541">
        <v>11348</v>
      </c>
      <c r="M18541">
        <f t="shared" si="300"/>
        <v>348</v>
      </c>
    </row>
    <row r="18542" spans="12:13">
      <c r="L18542">
        <v>11432</v>
      </c>
      <c r="M18542">
        <f t="shared" si="300"/>
        <v>432</v>
      </c>
    </row>
    <row r="18543" spans="12:13">
      <c r="L18543">
        <v>11408</v>
      </c>
      <c r="M18543">
        <f t="shared" si="300"/>
        <v>408</v>
      </c>
    </row>
    <row r="18544" spans="12:13">
      <c r="L18544">
        <v>11392</v>
      </c>
      <c r="M18544">
        <f t="shared" si="300"/>
        <v>392</v>
      </c>
    </row>
    <row r="18545" spans="12:13">
      <c r="L18545">
        <v>11396</v>
      </c>
      <c r="M18545">
        <f t="shared" si="300"/>
        <v>396</v>
      </c>
    </row>
    <row r="18546" spans="12:13">
      <c r="L18546">
        <v>11428</v>
      </c>
      <c r="M18546">
        <f t="shared" si="300"/>
        <v>428</v>
      </c>
    </row>
    <row r="18547" spans="12:13">
      <c r="L18547">
        <v>11404</v>
      </c>
      <c r="M18547">
        <f t="shared" si="300"/>
        <v>404</v>
      </c>
    </row>
    <row r="18548" spans="12:13">
      <c r="L18548">
        <v>11452</v>
      </c>
      <c r="M18548">
        <f t="shared" si="300"/>
        <v>452</v>
      </c>
    </row>
    <row r="18549" spans="12:13">
      <c r="L18549">
        <v>11352</v>
      </c>
      <c r="M18549">
        <f t="shared" si="300"/>
        <v>352</v>
      </c>
    </row>
    <row r="18550" spans="12:13">
      <c r="L18550">
        <v>11456</v>
      </c>
      <c r="M18550">
        <f t="shared" si="300"/>
        <v>456</v>
      </c>
    </row>
    <row r="18551" spans="12:13">
      <c r="L18551">
        <v>11400</v>
      </c>
      <c r="M18551">
        <f t="shared" si="300"/>
        <v>400</v>
      </c>
    </row>
    <row r="18552" spans="12:13">
      <c r="L18552">
        <v>11448</v>
      </c>
      <c r="M18552">
        <f t="shared" si="300"/>
        <v>448</v>
      </c>
    </row>
    <row r="18553" spans="12:13">
      <c r="L18553">
        <v>11368</v>
      </c>
      <c r="M18553">
        <f t="shared" si="300"/>
        <v>368</v>
      </c>
    </row>
    <row r="18554" spans="12:13">
      <c r="L18554">
        <v>11440</v>
      </c>
      <c r="M18554">
        <f t="shared" si="300"/>
        <v>440</v>
      </c>
    </row>
    <row r="18555" spans="12:13">
      <c r="L18555">
        <v>11336</v>
      </c>
      <c r="M18555">
        <f t="shared" ref="M18555:M18618" si="301">L18555-11000</f>
        <v>336</v>
      </c>
    </row>
    <row r="18556" spans="12:13">
      <c r="L18556">
        <v>11428</v>
      </c>
      <c r="M18556">
        <f t="shared" si="301"/>
        <v>428</v>
      </c>
    </row>
    <row r="18557" spans="12:13">
      <c r="L18557">
        <v>11376</v>
      </c>
      <c r="M18557">
        <f t="shared" si="301"/>
        <v>376</v>
      </c>
    </row>
    <row r="18558" spans="12:13">
      <c r="L18558">
        <v>11460</v>
      </c>
      <c r="M18558">
        <f t="shared" si="301"/>
        <v>460</v>
      </c>
    </row>
    <row r="18559" spans="12:13">
      <c r="L18559">
        <v>11368</v>
      </c>
      <c r="M18559">
        <f t="shared" si="301"/>
        <v>368</v>
      </c>
    </row>
    <row r="18560" spans="12:13">
      <c r="L18560">
        <v>11424</v>
      </c>
      <c r="M18560">
        <f t="shared" si="301"/>
        <v>424</v>
      </c>
    </row>
    <row r="18561" spans="12:13">
      <c r="L18561">
        <v>11408</v>
      </c>
      <c r="M18561">
        <f t="shared" si="301"/>
        <v>408</v>
      </c>
    </row>
    <row r="18562" spans="12:13">
      <c r="L18562">
        <v>11484</v>
      </c>
      <c r="M18562">
        <f t="shared" si="301"/>
        <v>484</v>
      </c>
    </row>
    <row r="18563" spans="12:13">
      <c r="L18563">
        <v>11372</v>
      </c>
      <c r="M18563">
        <f t="shared" si="301"/>
        <v>372</v>
      </c>
    </row>
    <row r="18564" spans="12:13">
      <c r="L18564">
        <v>11456</v>
      </c>
      <c r="M18564">
        <f t="shared" si="301"/>
        <v>456</v>
      </c>
    </row>
    <row r="18565" spans="12:13">
      <c r="L18565">
        <v>11372</v>
      </c>
      <c r="M18565">
        <f t="shared" si="301"/>
        <v>372</v>
      </c>
    </row>
    <row r="18566" spans="12:13">
      <c r="L18566">
        <v>11428</v>
      </c>
      <c r="M18566">
        <f t="shared" si="301"/>
        <v>428</v>
      </c>
    </row>
    <row r="18567" spans="12:13">
      <c r="L18567">
        <v>11416</v>
      </c>
      <c r="M18567">
        <f t="shared" si="301"/>
        <v>416</v>
      </c>
    </row>
    <row r="18568" spans="12:13">
      <c r="L18568">
        <v>11440</v>
      </c>
      <c r="M18568">
        <f t="shared" si="301"/>
        <v>440</v>
      </c>
    </row>
    <row r="18569" spans="12:13">
      <c r="L18569">
        <v>11396</v>
      </c>
      <c r="M18569">
        <f t="shared" si="301"/>
        <v>396</v>
      </c>
    </row>
    <row r="18570" spans="12:13">
      <c r="L18570">
        <v>11480</v>
      </c>
      <c r="M18570">
        <f t="shared" si="301"/>
        <v>480</v>
      </c>
    </row>
    <row r="18571" spans="12:13">
      <c r="L18571">
        <v>11384</v>
      </c>
      <c r="M18571">
        <f t="shared" si="301"/>
        <v>384</v>
      </c>
    </row>
    <row r="18572" spans="12:13">
      <c r="L18572">
        <v>11456</v>
      </c>
      <c r="M18572">
        <f t="shared" si="301"/>
        <v>456</v>
      </c>
    </row>
    <row r="18573" spans="12:13">
      <c r="L18573">
        <v>11392</v>
      </c>
      <c r="M18573">
        <f t="shared" si="301"/>
        <v>392</v>
      </c>
    </row>
    <row r="18574" spans="12:13">
      <c r="L18574">
        <v>11400</v>
      </c>
      <c r="M18574">
        <f t="shared" si="301"/>
        <v>400</v>
      </c>
    </row>
    <row r="18575" spans="12:13">
      <c r="L18575">
        <v>11376</v>
      </c>
      <c r="M18575">
        <f t="shared" si="301"/>
        <v>376</v>
      </c>
    </row>
    <row r="18576" spans="12:13">
      <c r="L18576">
        <v>11436</v>
      </c>
      <c r="M18576">
        <f t="shared" si="301"/>
        <v>436</v>
      </c>
    </row>
    <row r="18577" spans="12:13">
      <c r="L18577">
        <v>11404</v>
      </c>
      <c r="M18577">
        <f t="shared" si="301"/>
        <v>404</v>
      </c>
    </row>
    <row r="18578" spans="12:13">
      <c r="L18578">
        <v>11436</v>
      </c>
      <c r="M18578">
        <f t="shared" si="301"/>
        <v>436</v>
      </c>
    </row>
    <row r="18579" spans="12:13">
      <c r="L18579">
        <v>11372</v>
      </c>
      <c r="M18579">
        <f t="shared" si="301"/>
        <v>372</v>
      </c>
    </row>
    <row r="18580" spans="12:13">
      <c r="L18580">
        <v>11420</v>
      </c>
      <c r="M18580">
        <f t="shared" si="301"/>
        <v>420</v>
      </c>
    </row>
    <row r="18581" spans="12:13">
      <c r="L18581">
        <v>11392</v>
      </c>
      <c r="M18581">
        <f t="shared" si="301"/>
        <v>392</v>
      </c>
    </row>
    <row r="18582" spans="12:13">
      <c r="L18582">
        <v>11468</v>
      </c>
      <c r="M18582">
        <f t="shared" si="301"/>
        <v>468</v>
      </c>
    </row>
    <row r="18583" spans="12:13">
      <c r="L18583">
        <v>11392</v>
      </c>
      <c r="M18583">
        <f t="shared" si="301"/>
        <v>392</v>
      </c>
    </row>
    <row r="18584" spans="12:13">
      <c r="L18584">
        <v>11436</v>
      </c>
      <c r="M18584">
        <f t="shared" si="301"/>
        <v>436</v>
      </c>
    </row>
    <row r="18585" spans="12:13">
      <c r="L18585">
        <v>11400</v>
      </c>
      <c r="M18585">
        <f t="shared" si="301"/>
        <v>400</v>
      </c>
    </row>
    <row r="18586" spans="12:13">
      <c r="L18586">
        <v>11444</v>
      </c>
      <c r="M18586">
        <f t="shared" si="301"/>
        <v>444</v>
      </c>
    </row>
    <row r="18587" spans="12:13">
      <c r="L18587">
        <v>11392</v>
      </c>
      <c r="M18587">
        <f t="shared" si="301"/>
        <v>392</v>
      </c>
    </row>
    <row r="18588" spans="12:13">
      <c r="L18588">
        <v>11452</v>
      </c>
      <c r="M18588">
        <f t="shared" si="301"/>
        <v>452</v>
      </c>
    </row>
    <row r="18589" spans="12:13">
      <c r="L18589">
        <v>11404</v>
      </c>
      <c r="M18589">
        <f t="shared" si="301"/>
        <v>404</v>
      </c>
    </row>
    <row r="18590" spans="12:13">
      <c r="L18590">
        <v>11448</v>
      </c>
      <c r="M18590">
        <f t="shared" si="301"/>
        <v>448</v>
      </c>
    </row>
    <row r="18591" spans="12:13">
      <c r="L18591">
        <v>11396</v>
      </c>
      <c r="M18591">
        <f t="shared" si="301"/>
        <v>396</v>
      </c>
    </row>
    <row r="18592" spans="12:13">
      <c r="L18592" t="s">
        <v>797</v>
      </c>
      <c r="M18592" t="e">
        <f t="shared" si="301"/>
        <v>#VALUE!</v>
      </c>
    </row>
    <row r="18593" spans="12:13">
      <c r="M18593">
        <f t="shared" si="301"/>
        <v>-11000</v>
      </c>
    </row>
    <row r="18594" spans="12:13">
      <c r="L18594">
        <v>11440</v>
      </c>
      <c r="M18594">
        <f t="shared" si="301"/>
        <v>440</v>
      </c>
    </row>
    <row r="18595" spans="12:13">
      <c r="L18595">
        <v>11384</v>
      </c>
      <c r="M18595">
        <f t="shared" si="301"/>
        <v>384</v>
      </c>
    </row>
    <row r="18596" spans="12:13">
      <c r="L18596">
        <v>11432</v>
      </c>
      <c r="M18596">
        <f t="shared" si="301"/>
        <v>432</v>
      </c>
    </row>
    <row r="18597" spans="12:13">
      <c r="L18597">
        <v>11388</v>
      </c>
      <c r="M18597">
        <f t="shared" si="301"/>
        <v>388</v>
      </c>
    </row>
    <row r="18598" spans="12:13">
      <c r="L18598">
        <v>11420</v>
      </c>
      <c r="M18598">
        <f t="shared" si="301"/>
        <v>420</v>
      </c>
    </row>
    <row r="18599" spans="12:13">
      <c r="L18599">
        <v>11380</v>
      </c>
      <c r="M18599">
        <f t="shared" si="301"/>
        <v>380</v>
      </c>
    </row>
    <row r="18600" spans="12:13">
      <c r="L18600">
        <v>11420</v>
      </c>
      <c r="M18600">
        <f t="shared" si="301"/>
        <v>420</v>
      </c>
    </row>
    <row r="18601" spans="12:13">
      <c r="L18601">
        <v>11404</v>
      </c>
      <c r="M18601">
        <f t="shared" si="301"/>
        <v>404</v>
      </c>
    </row>
    <row r="18602" spans="12:13">
      <c r="L18602">
        <v>11440</v>
      </c>
      <c r="M18602">
        <f t="shared" si="301"/>
        <v>440</v>
      </c>
    </row>
    <row r="18603" spans="12:13">
      <c r="L18603">
        <v>11404</v>
      </c>
      <c r="M18603">
        <f t="shared" si="301"/>
        <v>404</v>
      </c>
    </row>
    <row r="18604" spans="12:13">
      <c r="L18604">
        <v>11480</v>
      </c>
      <c r="M18604">
        <f t="shared" si="301"/>
        <v>480</v>
      </c>
    </row>
    <row r="18605" spans="12:13">
      <c r="L18605">
        <v>11380</v>
      </c>
      <c r="M18605">
        <f t="shared" si="301"/>
        <v>380</v>
      </c>
    </row>
    <row r="18606" spans="12:13">
      <c r="L18606">
        <v>11428</v>
      </c>
      <c r="M18606">
        <f t="shared" si="301"/>
        <v>428</v>
      </c>
    </row>
    <row r="18607" spans="12:13">
      <c r="L18607">
        <v>11368</v>
      </c>
      <c r="M18607">
        <f t="shared" si="301"/>
        <v>368</v>
      </c>
    </row>
    <row r="18608" spans="12:13">
      <c r="L18608">
        <v>11396</v>
      </c>
      <c r="M18608">
        <f t="shared" si="301"/>
        <v>396</v>
      </c>
    </row>
    <row r="18609" spans="12:13">
      <c r="L18609">
        <v>11396</v>
      </c>
      <c r="M18609">
        <f t="shared" si="301"/>
        <v>396</v>
      </c>
    </row>
    <row r="18610" spans="12:13">
      <c r="L18610">
        <v>11448</v>
      </c>
      <c r="M18610">
        <f t="shared" si="301"/>
        <v>448</v>
      </c>
    </row>
    <row r="18611" spans="12:13">
      <c r="L18611">
        <v>11360</v>
      </c>
      <c r="M18611">
        <f t="shared" si="301"/>
        <v>360</v>
      </c>
    </row>
    <row r="18612" spans="12:13">
      <c r="L18612">
        <v>11452</v>
      </c>
      <c r="M18612">
        <f t="shared" si="301"/>
        <v>452</v>
      </c>
    </row>
    <row r="18613" spans="12:13">
      <c r="L18613">
        <v>11340</v>
      </c>
      <c r="M18613">
        <f t="shared" si="301"/>
        <v>340</v>
      </c>
    </row>
    <row r="18614" spans="12:13">
      <c r="L18614">
        <v>11428</v>
      </c>
      <c r="M18614">
        <f t="shared" si="301"/>
        <v>428</v>
      </c>
    </row>
    <row r="18615" spans="12:13">
      <c r="L18615">
        <v>11368</v>
      </c>
      <c r="M18615">
        <f t="shared" si="301"/>
        <v>368</v>
      </c>
    </row>
    <row r="18616" spans="12:13">
      <c r="L18616">
        <v>11460</v>
      </c>
      <c r="M18616">
        <f t="shared" si="301"/>
        <v>460</v>
      </c>
    </row>
    <row r="18617" spans="12:13">
      <c r="L18617">
        <v>11404</v>
      </c>
      <c r="M18617">
        <f t="shared" si="301"/>
        <v>404</v>
      </c>
    </row>
    <row r="18618" spans="12:13">
      <c r="L18618">
        <v>11452</v>
      </c>
      <c r="M18618">
        <f t="shared" si="301"/>
        <v>452</v>
      </c>
    </row>
    <row r="18619" spans="12:13">
      <c r="L18619">
        <v>11400</v>
      </c>
      <c r="M18619">
        <f t="shared" ref="M18619:M18682" si="302">L18619-11000</f>
        <v>400</v>
      </c>
    </row>
    <row r="18620" spans="12:13">
      <c r="L18620">
        <v>11456</v>
      </c>
      <c r="M18620">
        <f t="shared" si="302"/>
        <v>456</v>
      </c>
    </row>
    <row r="18621" spans="12:13">
      <c r="L18621">
        <v>11372</v>
      </c>
      <c r="M18621">
        <f t="shared" si="302"/>
        <v>372</v>
      </c>
    </row>
    <row r="18622" spans="12:13">
      <c r="L18622">
        <v>11460</v>
      </c>
      <c r="M18622">
        <f t="shared" si="302"/>
        <v>460</v>
      </c>
    </row>
    <row r="18623" spans="12:13">
      <c r="L18623">
        <v>11380</v>
      </c>
      <c r="M18623">
        <f t="shared" si="302"/>
        <v>380</v>
      </c>
    </row>
    <row r="18624" spans="12:13">
      <c r="L18624">
        <v>11372</v>
      </c>
      <c r="M18624">
        <f t="shared" si="302"/>
        <v>372</v>
      </c>
    </row>
    <row r="18625" spans="12:13">
      <c r="L18625">
        <v>11368</v>
      </c>
      <c r="M18625">
        <f t="shared" si="302"/>
        <v>368</v>
      </c>
    </row>
    <row r="18626" spans="12:13">
      <c r="L18626">
        <v>11424</v>
      </c>
      <c r="M18626">
        <f t="shared" si="302"/>
        <v>424</v>
      </c>
    </row>
    <row r="18627" spans="12:13">
      <c r="L18627">
        <v>11356</v>
      </c>
      <c r="M18627">
        <f t="shared" si="302"/>
        <v>356</v>
      </c>
    </row>
    <row r="18628" spans="12:13">
      <c r="L18628">
        <v>11444</v>
      </c>
      <c r="M18628">
        <f t="shared" si="302"/>
        <v>444</v>
      </c>
    </row>
    <row r="18629" spans="12:13">
      <c r="L18629">
        <v>11372</v>
      </c>
      <c r="M18629">
        <f t="shared" si="302"/>
        <v>372</v>
      </c>
    </row>
    <row r="18630" spans="12:13">
      <c r="L18630">
        <v>11404</v>
      </c>
      <c r="M18630">
        <f t="shared" si="302"/>
        <v>404</v>
      </c>
    </row>
    <row r="18631" spans="12:13">
      <c r="L18631">
        <v>11376</v>
      </c>
      <c r="M18631">
        <f t="shared" si="302"/>
        <v>376</v>
      </c>
    </row>
    <row r="18632" spans="12:13">
      <c r="L18632">
        <v>11400</v>
      </c>
      <c r="M18632">
        <f t="shared" si="302"/>
        <v>400</v>
      </c>
    </row>
    <row r="18633" spans="12:13">
      <c r="L18633">
        <v>11332</v>
      </c>
      <c r="M18633">
        <f t="shared" si="302"/>
        <v>332</v>
      </c>
    </row>
    <row r="18634" spans="12:13">
      <c r="L18634">
        <v>11400</v>
      </c>
      <c r="M18634">
        <f t="shared" si="302"/>
        <v>400</v>
      </c>
    </row>
    <row r="18635" spans="12:13">
      <c r="L18635">
        <v>11376</v>
      </c>
      <c r="M18635">
        <f t="shared" si="302"/>
        <v>376</v>
      </c>
    </row>
    <row r="18636" spans="12:13">
      <c r="L18636">
        <v>11440</v>
      </c>
      <c r="M18636">
        <f t="shared" si="302"/>
        <v>440</v>
      </c>
    </row>
    <row r="18637" spans="12:13">
      <c r="L18637">
        <v>11384</v>
      </c>
      <c r="M18637">
        <f t="shared" si="302"/>
        <v>384</v>
      </c>
    </row>
    <row r="18638" spans="12:13">
      <c r="L18638">
        <v>11416</v>
      </c>
      <c r="M18638">
        <f t="shared" si="302"/>
        <v>416</v>
      </c>
    </row>
    <row r="18639" spans="12:13">
      <c r="L18639">
        <v>11372</v>
      </c>
      <c r="M18639">
        <f t="shared" si="302"/>
        <v>372</v>
      </c>
    </row>
    <row r="18640" spans="12:13">
      <c r="L18640">
        <v>11444</v>
      </c>
      <c r="M18640">
        <f t="shared" si="302"/>
        <v>444</v>
      </c>
    </row>
    <row r="18641" spans="12:13">
      <c r="L18641">
        <v>11372</v>
      </c>
      <c r="M18641">
        <f t="shared" si="302"/>
        <v>372</v>
      </c>
    </row>
    <row r="18642" spans="12:13">
      <c r="L18642">
        <v>11444</v>
      </c>
      <c r="M18642">
        <f t="shared" si="302"/>
        <v>444</v>
      </c>
    </row>
    <row r="18643" spans="12:13">
      <c r="L18643">
        <v>11388</v>
      </c>
      <c r="M18643">
        <f t="shared" si="302"/>
        <v>388</v>
      </c>
    </row>
    <row r="18644" spans="12:13">
      <c r="L18644">
        <v>11408</v>
      </c>
      <c r="M18644">
        <f t="shared" si="302"/>
        <v>408</v>
      </c>
    </row>
    <row r="18645" spans="12:13">
      <c r="L18645">
        <v>11380</v>
      </c>
      <c r="M18645">
        <f t="shared" si="302"/>
        <v>380</v>
      </c>
    </row>
    <row r="18646" spans="12:13">
      <c r="L18646">
        <v>11400</v>
      </c>
      <c r="M18646">
        <f t="shared" si="302"/>
        <v>400</v>
      </c>
    </row>
    <row r="18647" spans="12:13">
      <c r="L18647">
        <v>11360</v>
      </c>
      <c r="M18647">
        <f t="shared" si="302"/>
        <v>360</v>
      </c>
    </row>
    <row r="18648" spans="12:13">
      <c r="L18648">
        <v>11432</v>
      </c>
      <c r="M18648">
        <f t="shared" si="302"/>
        <v>432</v>
      </c>
    </row>
    <row r="18649" spans="12:13">
      <c r="L18649">
        <v>11372</v>
      </c>
      <c r="M18649">
        <f t="shared" si="302"/>
        <v>372</v>
      </c>
    </row>
    <row r="18650" spans="12:13">
      <c r="L18650">
        <v>11376</v>
      </c>
      <c r="M18650">
        <f t="shared" si="302"/>
        <v>376</v>
      </c>
    </row>
    <row r="18651" spans="12:13">
      <c r="L18651">
        <v>11372</v>
      </c>
      <c r="M18651">
        <f t="shared" si="302"/>
        <v>372</v>
      </c>
    </row>
    <row r="18652" spans="12:13">
      <c r="L18652">
        <v>11400</v>
      </c>
      <c r="M18652">
        <f t="shared" si="302"/>
        <v>400</v>
      </c>
    </row>
    <row r="18653" spans="12:13">
      <c r="L18653">
        <v>11360</v>
      </c>
      <c r="M18653">
        <f t="shared" si="302"/>
        <v>360</v>
      </c>
    </row>
    <row r="18654" spans="12:13">
      <c r="L18654">
        <v>11440</v>
      </c>
      <c r="M18654">
        <f t="shared" si="302"/>
        <v>440</v>
      </c>
    </row>
    <row r="18655" spans="12:13">
      <c r="L18655">
        <v>11352</v>
      </c>
      <c r="M18655">
        <f t="shared" si="302"/>
        <v>352</v>
      </c>
    </row>
    <row r="18656" spans="12:13">
      <c r="L18656">
        <v>11420</v>
      </c>
      <c r="M18656">
        <f t="shared" si="302"/>
        <v>420</v>
      </c>
    </row>
    <row r="18657" spans="12:13">
      <c r="L18657">
        <v>11416</v>
      </c>
      <c r="M18657">
        <f t="shared" si="302"/>
        <v>416</v>
      </c>
    </row>
    <row r="18658" spans="12:13">
      <c r="L18658">
        <v>11416</v>
      </c>
      <c r="M18658">
        <f t="shared" si="302"/>
        <v>416</v>
      </c>
    </row>
    <row r="18659" spans="12:13">
      <c r="L18659">
        <v>11384</v>
      </c>
      <c r="M18659">
        <f t="shared" si="302"/>
        <v>384</v>
      </c>
    </row>
    <row r="18660" spans="12:13">
      <c r="L18660">
        <v>11420</v>
      </c>
      <c r="M18660">
        <f t="shared" si="302"/>
        <v>420</v>
      </c>
    </row>
    <row r="18661" spans="12:13">
      <c r="L18661">
        <v>11376</v>
      </c>
      <c r="M18661">
        <f t="shared" si="302"/>
        <v>376</v>
      </c>
    </row>
    <row r="18662" spans="12:13">
      <c r="L18662">
        <v>11464</v>
      </c>
      <c r="M18662">
        <f t="shared" si="302"/>
        <v>464</v>
      </c>
    </row>
    <row r="18663" spans="12:13">
      <c r="L18663">
        <v>11428</v>
      </c>
      <c r="M18663">
        <f t="shared" si="302"/>
        <v>428</v>
      </c>
    </row>
    <row r="18664" spans="12:13">
      <c r="L18664">
        <v>11412</v>
      </c>
      <c r="M18664">
        <f t="shared" si="302"/>
        <v>412</v>
      </c>
    </row>
    <row r="18665" spans="12:13">
      <c r="L18665">
        <v>11360</v>
      </c>
      <c r="M18665">
        <f t="shared" si="302"/>
        <v>360</v>
      </c>
    </row>
    <row r="18666" spans="12:13">
      <c r="L18666">
        <v>11456</v>
      </c>
      <c r="M18666">
        <f t="shared" si="302"/>
        <v>456</v>
      </c>
    </row>
    <row r="18667" spans="12:13">
      <c r="L18667">
        <v>11380</v>
      </c>
      <c r="M18667">
        <f t="shared" si="302"/>
        <v>380</v>
      </c>
    </row>
    <row r="18668" spans="12:13">
      <c r="L18668">
        <v>11472</v>
      </c>
      <c r="M18668">
        <f t="shared" si="302"/>
        <v>472</v>
      </c>
    </row>
    <row r="18669" spans="12:13">
      <c r="L18669">
        <v>11424</v>
      </c>
      <c r="M18669">
        <f t="shared" si="302"/>
        <v>424</v>
      </c>
    </row>
    <row r="18670" spans="12:13">
      <c r="L18670">
        <v>11404</v>
      </c>
      <c r="M18670">
        <f t="shared" si="302"/>
        <v>404</v>
      </c>
    </row>
    <row r="18671" spans="12:13">
      <c r="L18671">
        <v>11420</v>
      </c>
      <c r="M18671">
        <f t="shared" si="302"/>
        <v>420</v>
      </c>
    </row>
    <row r="18672" spans="12:13">
      <c r="L18672">
        <v>11432</v>
      </c>
      <c r="M18672">
        <f t="shared" si="302"/>
        <v>432</v>
      </c>
    </row>
    <row r="18673" spans="12:13">
      <c r="L18673">
        <v>11392</v>
      </c>
      <c r="M18673">
        <f t="shared" si="302"/>
        <v>392</v>
      </c>
    </row>
    <row r="18674" spans="12:13">
      <c r="L18674">
        <v>11452</v>
      </c>
      <c r="M18674">
        <f t="shared" si="302"/>
        <v>452</v>
      </c>
    </row>
    <row r="18675" spans="12:13">
      <c r="L18675">
        <v>11384</v>
      </c>
      <c r="M18675">
        <f t="shared" si="302"/>
        <v>384</v>
      </c>
    </row>
    <row r="18676" spans="12:13">
      <c r="L18676">
        <v>11468</v>
      </c>
      <c r="M18676">
        <f t="shared" si="302"/>
        <v>468</v>
      </c>
    </row>
    <row r="18677" spans="12:13">
      <c r="L18677">
        <v>11384</v>
      </c>
      <c r="M18677">
        <f t="shared" si="302"/>
        <v>384</v>
      </c>
    </row>
    <row r="18678" spans="12:13">
      <c r="L18678">
        <v>11432</v>
      </c>
      <c r="M18678">
        <f t="shared" si="302"/>
        <v>432</v>
      </c>
    </row>
    <row r="18679" spans="12:13">
      <c r="L18679">
        <v>11408</v>
      </c>
      <c r="M18679">
        <f t="shared" si="302"/>
        <v>408</v>
      </c>
    </row>
    <row r="18680" spans="12:13">
      <c r="L18680">
        <v>11460</v>
      </c>
      <c r="M18680">
        <f t="shared" si="302"/>
        <v>460</v>
      </c>
    </row>
    <row r="18681" spans="12:13">
      <c r="L18681">
        <v>11400</v>
      </c>
      <c r="M18681">
        <f t="shared" si="302"/>
        <v>400</v>
      </c>
    </row>
    <row r="18682" spans="12:13">
      <c r="L18682">
        <v>11428</v>
      </c>
      <c r="M18682">
        <f t="shared" si="302"/>
        <v>428</v>
      </c>
    </row>
    <row r="18683" spans="12:13">
      <c r="L18683">
        <v>11364</v>
      </c>
      <c r="M18683">
        <f t="shared" ref="M18683:M18746" si="303">L18683-11000</f>
        <v>364</v>
      </c>
    </row>
    <row r="18684" spans="12:13">
      <c r="L18684">
        <v>11452</v>
      </c>
      <c r="M18684">
        <f t="shared" si="303"/>
        <v>452</v>
      </c>
    </row>
    <row r="18685" spans="12:13">
      <c r="L18685">
        <v>11364</v>
      </c>
      <c r="M18685">
        <f t="shared" si="303"/>
        <v>364</v>
      </c>
    </row>
    <row r="18686" spans="12:13">
      <c r="L18686">
        <v>11464</v>
      </c>
      <c r="M18686">
        <f t="shared" si="303"/>
        <v>464</v>
      </c>
    </row>
    <row r="18687" spans="12:13">
      <c r="L18687">
        <v>11496</v>
      </c>
      <c r="M18687">
        <f t="shared" si="303"/>
        <v>496</v>
      </c>
    </row>
    <row r="18688" spans="12:13">
      <c r="L18688">
        <v>11776</v>
      </c>
      <c r="M18688">
        <f t="shared" si="303"/>
        <v>776</v>
      </c>
    </row>
    <row r="18689" spans="12:13">
      <c r="L18689">
        <v>11968</v>
      </c>
      <c r="M18689">
        <f t="shared" si="303"/>
        <v>968</v>
      </c>
    </row>
    <row r="18690" spans="12:13">
      <c r="L18690">
        <v>12208</v>
      </c>
      <c r="M18690">
        <f t="shared" si="303"/>
        <v>1208</v>
      </c>
    </row>
    <row r="18691" spans="12:13">
      <c r="L18691">
        <v>12304</v>
      </c>
      <c r="M18691">
        <f t="shared" si="303"/>
        <v>1304</v>
      </c>
    </row>
    <row r="18692" spans="12:13">
      <c r="L18692">
        <v>12532</v>
      </c>
      <c r="M18692">
        <f t="shared" si="303"/>
        <v>1532</v>
      </c>
    </row>
    <row r="18693" spans="12:13">
      <c r="L18693">
        <v>12808</v>
      </c>
      <c r="M18693">
        <f t="shared" si="303"/>
        <v>1808</v>
      </c>
    </row>
    <row r="18694" spans="12:13">
      <c r="L18694">
        <v>12956</v>
      </c>
      <c r="M18694">
        <f t="shared" si="303"/>
        <v>1956</v>
      </c>
    </row>
    <row r="18695" spans="12:13">
      <c r="L18695">
        <v>12952</v>
      </c>
      <c r="M18695">
        <f t="shared" si="303"/>
        <v>1952</v>
      </c>
    </row>
    <row r="18696" spans="12:13">
      <c r="L18696">
        <v>13120</v>
      </c>
      <c r="M18696">
        <f t="shared" si="303"/>
        <v>2120</v>
      </c>
    </row>
    <row r="18697" spans="12:13">
      <c r="L18697">
        <v>13220</v>
      </c>
      <c r="M18697">
        <f t="shared" si="303"/>
        <v>2220</v>
      </c>
    </row>
    <row r="18698" spans="12:13">
      <c r="L18698">
        <v>13236</v>
      </c>
      <c r="M18698">
        <f t="shared" si="303"/>
        <v>2236</v>
      </c>
    </row>
    <row r="18699" spans="12:13">
      <c r="L18699">
        <v>13396</v>
      </c>
      <c r="M18699">
        <f t="shared" si="303"/>
        <v>2396</v>
      </c>
    </row>
    <row r="18700" spans="12:13">
      <c r="L18700">
        <v>13480</v>
      </c>
      <c r="M18700">
        <f t="shared" si="303"/>
        <v>2480</v>
      </c>
    </row>
    <row r="18701" spans="12:13">
      <c r="L18701">
        <v>13612</v>
      </c>
      <c r="M18701">
        <f t="shared" si="303"/>
        <v>2612</v>
      </c>
    </row>
    <row r="18702" spans="12:13">
      <c r="L18702">
        <v>13596</v>
      </c>
      <c r="M18702">
        <f t="shared" si="303"/>
        <v>2596</v>
      </c>
    </row>
    <row r="18703" spans="12:13">
      <c r="L18703">
        <v>13496</v>
      </c>
      <c r="M18703">
        <f t="shared" si="303"/>
        <v>2496</v>
      </c>
    </row>
    <row r="18704" spans="12:13">
      <c r="L18704">
        <v>13616</v>
      </c>
      <c r="M18704">
        <f t="shared" si="303"/>
        <v>2616</v>
      </c>
    </row>
    <row r="18705" spans="12:13">
      <c r="L18705">
        <v>13684</v>
      </c>
      <c r="M18705">
        <f t="shared" si="303"/>
        <v>2684</v>
      </c>
    </row>
    <row r="18706" spans="12:13">
      <c r="L18706">
        <v>13736</v>
      </c>
      <c r="M18706">
        <f t="shared" si="303"/>
        <v>2736</v>
      </c>
    </row>
    <row r="18707" spans="12:13">
      <c r="L18707">
        <v>13768</v>
      </c>
      <c r="M18707">
        <f t="shared" si="303"/>
        <v>2768</v>
      </c>
    </row>
    <row r="18708" spans="12:13">
      <c r="L18708">
        <v>13940</v>
      </c>
      <c r="M18708">
        <f t="shared" si="303"/>
        <v>2940</v>
      </c>
    </row>
    <row r="18709" spans="12:13">
      <c r="L18709">
        <v>13668</v>
      </c>
      <c r="M18709">
        <f t="shared" si="303"/>
        <v>2668</v>
      </c>
    </row>
    <row r="18710" spans="12:13">
      <c r="L18710">
        <v>13724</v>
      </c>
      <c r="M18710">
        <f t="shared" si="303"/>
        <v>2724</v>
      </c>
    </row>
    <row r="18711" spans="12:13">
      <c r="L18711">
        <v>13808</v>
      </c>
      <c r="M18711">
        <f t="shared" si="303"/>
        <v>2808</v>
      </c>
    </row>
    <row r="18712" spans="12:13">
      <c r="L18712">
        <v>13784</v>
      </c>
      <c r="M18712">
        <f t="shared" si="303"/>
        <v>2784</v>
      </c>
    </row>
    <row r="18713" spans="12:13">
      <c r="L18713">
        <v>13856</v>
      </c>
      <c r="M18713">
        <f t="shared" si="303"/>
        <v>2856</v>
      </c>
    </row>
    <row r="18714" spans="12:13">
      <c r="L18714">
        <v>13956</v>
      </c>
      <c r="M18714">
        <f t="shared" si="303"/>
        <v>2956</v>
      </c>
    </row>
    <row r="18715" spans="12:13">
      <c r="L18715">
        <v>13784</v>
      </c>
      <c r="M18715">
        <f t="shared" si="303"/>
        <v>2784</v>
      </c>
    </row>
    <row r="18716" spans="12:13">
      <c r="L18716">
        <v>14028</v>
      </c>
      <c r="M18716">
        <f t="shared" si="303"/>
        <v>3028</v>
      </c>
    </row>
    <row r="18717" spans="12:13">
      <c r="L18717">
        <v>13880</v>
      </c>
      <c r="M18717">
        <f t="shared" si="303"/>
        <v>2880</v>
      </c>
    </row>
    <row r="18718" spans="12:13">
      <c r="L18718">
        <v>14152</v>
      </c>
      <c r="M18718">
        <f t="shared" si="303"/>
        <v>3152</v>
      </c>
    </row>
    <row r="18719" spans="12:13">
      <c r="L18719">
        <v>13980</v>
      </c>
      <c r="M18719">
        <f t="shared" si="303"/>
        <v>2980</v>
      </c>
    </row>
    <row r="18720" spans="12:13">
      <c r="L18720">
        <v>14028</v>
      </c>
      <c r="M18720">
        <f t="shared" si="303"/>
        <v>3028</v>
      </c>
    </row>
    <row r="18721" spans="12:13">
      <c r="L18721">
        <v>13968</v>
      </c>
      <c r="M18721">
        <f t="shared" si="303"/>
        <v>2968</v>
      </c>
    </row>
    <row r="18722" spans="12:13">
      <c r="L18722">
        <v>14024</v>
      </c>
      <c r="M18722">
        <f t="shared" si="303"/>
        <v>3024</v>
      </c>
    </row>
    <row r="18723" spans="12:13">
      <c r="L18723">
        <v>13952</v>
      </c>
      <c r="M18723">
        <f t="shared" si="303"/>
        <v>2952</v>
      </c>
    </row>
    <row r="18724" spans="12:13">
      <c r="L18724">
        <v>14008</v>
      </c>
      <c r="M18724">
        <f t="shared" si="303"/>
        <v>3008</v>
      </c>
    </row>
    <row r="18725" spans="12:13">
      <c r="L18725">
        <v>13932</v>
      </c>
      <c r="M18725">
        <f t="shared" si="303"/>
        <v>2932</v>
      </c>
    </row>
    <row r="18726" spans="12:13">
      <c r="L18726">
        <v>14036</v>
      </c>
      <c r="M18726">
        <f t="shared" si="303"/>
        <v>3036</v>
      </c>
    </row>
    <row r="18727" spans="12:13">
      <c r="L18727">
        <v>14068</v>
      </c>
      <c r="M18727">
        <f t="shared" si="303"/>
        <v>3068</v>
      </c>
    </row>
    <row r="18728" spans="12:13">
      <c r="L18728">
        <v>14060</v>
      </c>
      <c r="M18728">
        <f t="shared" si="303"/>
        <v>3060</v>
      </c>
    </row>
    <row r="18729" spans="12:13">
      <c r="L18729">
        <v>14084</v>
      </c>
      <c r="M18729">
        <f t="shared" si="303"/>
        <v>3084</v>
      </c>
    </row>
    <row r="18730" spans="12:13">
      <c r="L18730">
        <v>14044</v>
      </c>
      <c r="M18730">
        <f t="shared" si="303"/>
        <v>3044</v>
      </c>
    </row>
    <row r="18731" spans="12:13">
      <c r="L18731">
        <v>14052</v>
      </c>
      <c r="M18731">
        <f t="shared" si="303"/>
        <v>3052</v>
      </c>
    </row>
    <row r="18732" spans="12:13">
      <c r="L18732">
        <v>14004</v>
      </c>
      <c r="M18732">
        <f t="shared" si="303"/>
        <v>3004</v>
      </c>
    </row>
    <row r="18733" spans="12:13">
      <c r="L18733">
        <v>14004</v>
      </c>
      <c r="M18733">
        <f t="shared" si="303"/>
        <v>3004</v>
      </c>
    </row>
    <row r="18734" spans="12:13">
      <c r="L18734">
        <v>14044</v>
      </c>
      <c r="M18734">
        <f t="shared" si="303"/>
        <v>3044</v>
      </c>
    </row>
    <row r="18735" spans="12:13">
      <c r="L18735">
        <v>13908</v>
      </c>
      <c r="M18735">
        <f t="shared" si="303"/>
        <v>2908</v>
      </c>
    </row>
    <row r="18736" spans="12:13">
      <c r="L18736">
        <v>14076</v>
      </c>
      <c r="M18736">
        <f t="shared" si="303"/>
        <v>3076</v>
      </c>
    </row>
    <row r="18737" spans="12:13">
      <c r="L18737">
        <v>13996</v>
      </c>
      <c r="M18737">
        <f t="shared" si="303"/>
        <v>2996</v>
      </c>
    </row>
    <row r="18738" spans="12:13">
      <c r="L18738">
        <v>14008</v>
      </c>
      <c r="M18738">
        <f t="shared" si="303"/>
        <v>3008</v>
      </c>
    </row>
    <row r="18739" spans="12:13">
      <c r="L18739">
        <v>14052</v>
      </c>
      <c r="M18739">
        <f t="shared" si="303"/>
        <v>3052</v>
      </c>
    </row>
    <row r="18740" spans="12:13">
      <c r="L18740">
        <v>14040</v>
      </c>
      <c r="M18740">
        <f t="shared" si="303"/>
        <v>3040</v>
      </c>
    </row>
    <row r="18741" spans="12:13">
      <c r="L18741">
        <v>14100</v>
      </c>
      <c r="M18741">
        <f t="shared" si="303"/>
        <v>3100</v>
      </c>
    </row>
    <row r="18742" spans="12:13">
      <c r="L18742">
        <v>14068</v>
      </c>
      <c r="M18742">
        <f t="shared" si="303"/>
        <v>3068</v>
      </c>
    </row>
    <row r="18743" spans="12:13">
      <c r="L18743">
        <v>13976</v>
      </c>
      <c r="M18743">
        <f t="shared" si="303"/>
        <v>2976</v>
      </c>
    </row>
    <row r="18744" spans="12:13">
      <c r="L18744">
        <v>14000</v>
      </c>
      <c r="M18744">
        <f t="shared" si="303"/>
        <v>3000</v>
      </c>
    </row>
    <row r="18745" spans="12:13">
      <c r="L18745">
        <v>14072</v>
      </c>
      <c r="M18745">
        <f t="shared" si="303"/>
        <v>3072</v>
      </c>
    </row>
    <row r="18746" spans="12:13">
      <c r="L18746">
        <v>14076</v>
      </c>
      <c r="M18746">
        <f t="shared" si="303"/>
        <v>3076</v>
      </c>
    </row>
    <row r="18747" spans="12:13">
      <c r="L18747">
        <v>14064</v>
      </c>
      <c r="M18747">
        <f t="shared" ref="M18747:M18810" si="304">L18747-11000</f>
        <v>3064</v>
      </c>
    </row>
    <row r="18748" spans="12:13">
      <c r="L18748">
        <v>14044</v>
      </c>
      <c r="M18748">
        <f t="shared" si="304"/>
        <v>3044</v>
      </c>
    </row>
    <row r="18749" spans="12:13">
      <c r="L18749">
        <v>14060</v>
      </c>
      <c r="M18749">
        <f t="shared" si="304"/>
        <v>3060</v>
      </c>
    </row>
    <row r="18750" spans="12:13">
      <c r="L18750">
        <v>13980</v>
      </c>
      <c r="M18750">
        <f t="shared" si="304"/>
        <v>2980</v>
      </c>
    </row>
    <row r="18751" spans="12:13">
      <c r="L18751">
        <v>14024</v>
      </c>
      <c r="M18751">
        <f t="shared" si="304"/>
        <v>3024</v>
      </c>
    </row>
    <row r="18752" spans="12:13">
      <c r="L18752">
        <v>14164</v>
      </c>
      <c r="M18752">
        <f t="shared" si="304"/>
        <v>3164</v>
      </c>
    </row>
    <row r="18753" spans="12:13">
      <c r="L18753">
        <v>14132</v>
      </c>
      <c r="M18753">
        <f t="shared" si="304"/>
        <v>3132</v>
      </c>
    </row>
    <row r="18754" spans="12:13">
      <c r="L18754">
        <v>14148</v>
      </c>
      <c r="M18754">
        <f t="shared" si="304"/>
        <v>3148</v>
      </c>
    </row>
    <row r="18755" spans="12:13">
      <c r="L18755">
        <v>14048</v>
      </c>
      <c r="M18755">
        <f t="shared" si="304"/>
        <v>3048</v>
      </c>
    </row>
    <row r="18756" spans="12:13">
      <c r="L18756">
        <v>14048</v>
      </c>
      <c r="M18756">
        <f t="shared" si="304"/>
        <v>3048</v>
      </c>
    </row>
    <row r="18757" spans="12:13">
      <c r="L18757">
        <v>14060</v>
      </c>
      <c r="M18757">
        <f t="shared" si="304"/>
        <v>3060</v>
      </c>
    </row>
    <row r="18758" spans="12:13">
      <c r="L18758">
        <v>14192</v>
      </c>
      <c r="M18758">
        <f t="shared" si="304"/>
        <v>3192</v>
      </c>
    </row>
    <row r="18759" spans="12:13">
      <c r="L18759">
        <v>14152</v>
      </c>
      <c r="M18759">
        <f t="shared" si="304"/>
        <v>3152</v>
      </c>
    </row>
    <row r="18760" spans="12:13">
      <c r="L18760">
        <v>14116</v>
      </c>
      <c r="M18760">
        <f t="shared" si="304"/>
        <v>3116</v>
      </c>
    </row>
    <row r="18761" spans="12:13">
      <c r="L18761">
        <v>14248</v>
      </c>
      <c r="M18761">
        <f t="shared" si="304"/>
        <v>3248</v>
      </c>
    </row>
    <row r="18762" spans="12:13">
      <c r="L18762">
        <v>14196</v>
      </c>
      <c r="M18762">
        <f t="shared" si="304"/>
        <v>3196</v>
      </c>
    </row>
    <row r="18763" spans="12:13">
      <c r="L18763">
        <v>13972</v>
      </c>
      <c r="M18763">
        <f t="shared" si="304"/>
        <v>2972</v>
      </c>
    </row>
    <row r="18764" spans="12:13">
      <c r="L18764">
        <v>14220</v>
      </c>
      <c r="M18764">
        <f t="shared" si="304"/>
        <v>3220</v>
      </c>
    </row>
    <row r="18765" spans="12:13">
      <c r="L18765">
        <v>14156</v>
      </c>
      <c r="M18765">
        <f t="shared" si="304"/>
        <v>3156</v>
      </c>
    </row>
    <row r="18766" spans="12:13">
      <c r="L18766">
        <v>14240</v>
      </c>
      <c r="M18766">
        <f t="shared" si="304"/>
        <v>3240</v>
      </c>
    </row>
    <row r="18767" spans="12:13">
      <c r="L18767">
        <v>14228</v>
      </c>
      <c r="M18767">
        <f t="shared" si="304"/>
        <v>3228</v>
      </c>
    </row>
    <row r="18768" spans="12:13">
      <c r="L18768">
        <v>14292</v>
      </c>
      <c r="M18768">
        <f t="shared" si="304"/>
        <v>3292</v>
      </c>
    </row>
    <row r="18769" spans="12:13">
      <c r="L18769">
        <v>14188</v>
      </c>
      <c r="M18769">
        <f t="shared" si="304"/>
        <v>3188</v>
      </c>
    </row>
    <row r="18770" spans="12:13">
      <c r="L18770">
        <v>14300</v>
      </c>
      <c r="M18770">
        <f t="shared" si="304"/>
        <v>3300</v>
      </c>
    </row>
    <row r="18771" spans="12:13">
      <c r="L18771">
        <v>14156</v>
      </c>
      <c r="M18771">
        <f t="shared" si="304"/>
        <v>3156</v>
      </c>
    </row>
    <row r="18772" spans="12:13">
      <c r="L18772">
        <v>14300</v>
      </c>
      <c r="M18772">
        <f t="shared" si="304"/>
        <v>3300</v>
      </c>
    </row>
    <row r="18773" spans="12:13">
      <c r="L18773">
        <v>14232</v>
      </c>
      <c r="M18773">
        <f t="shared" si="304"/>
        <v>3232</v>
      </c>
    </row>
    <row r="18774" spans="12:13">
      <c r="L18774">
        <v>14092</v>
      </c>
      <c r="M18774">
        <f t="shared" si="304"/>
        <v>3092</v>
      </c>
    </row>
    <row r="18775" spans="12:13">
      <c r="L18775">
        <v>14092</v>
      </c>
      <c r="M18775">
        <f t="shared" si="304"/>
        <v>3092</v>
      </c>
    </row>
    <row r="18776" spans="12:13">
      <c r="L18776">
        <v>14136</v>
      </c>
      <c r="M18776">
        <f t="shared" si="304"/>
        <v>3136</v>
      </c>
    </row>
    <row r="18777" spans="12:13">
      <c r="L18777">
        <v>14204</v>
      </c>
      <c r="M18777">
        <f t="shared" si="304"/>
        <v>3204</v>
      </c>
    </row>
    <row r="18778" spans="12:13">
      <c r="L18778">
        <v>14280</v>
      </c>
      <c r="M18778">
        <f t="shared" si="304"/>
        <v>3280</v>
      </c>
    </row>
    <row r="18779" spans="12:13">
      <c r="L18779">
        <v>14296</v>
      </c>
      <c r="M18779">
        <f t="shared" si="304"/>
        <v>3296</v>
      </c>
    </row>
    <row r="18780" spans="12:13">
      <c r="L18780">
        <v>14132</v>
      </c>
      <c r="M18780">
        <f t="shared" si="304"/>
        <v>3132</v>
      </c>
    </row>
    <row r="18781" spans="12:13">
      <c r="L18781">
        <v>14244</v>
      </c>
      <c r="M18781">
        <f t="shared" si="304"/>
        <v>3244</v>
      </c>
    </row>
    <row r="18782" spans="12:13">
      <c r="L18782">
        <v>14280</v>
      </c>
      <c r="M18782">
        <f t="shared" si="304"/>
        <v>3280</v>
      </c>
    </row>
    <row r="18783" spans="12:13">
      <c r="L18783">
        <v>14120</v>
      </c>
      <c r="M18783">
        <f t="shared" si="304"/>
        <v>3120</v>
      </c>
    </row>
    <row r="18784" spans="12:13">
      <c r="L18784">
        <v>14200</v>
      </c>
      <c r="M18784">
        <f t="shared" si="304"/>
        <v>3200</v>
      </c>
    </row>
    <row r="18785" spans="12:13">
      <c r="L18785">
        <v>14216</v>
      </c>
      <c r="M18785">
        <f t="shared" si="304"/>
        <v>3216</v>
      </c>
    </row>
    <row r="18786" spans="12:13">
      <c r="L18786">
        <v>14392</v>
      </c>
      <c r="M18786">
        <f t="shared" si="304"/>
        <v>3392</v>
      </c>
    </row>
    <row r="18787" spans="12:13">
      <c r="L18787">
        <v>14228</v>
      </c>
      <c r="M18787">
        <f t="shared" si="304"/>
        <v>3228</v>
      </c>
    </row>
    <row r="18788" spans="12:13">
      <c r="L18788">
        <v>14356</v>
      </c>
      <c r="M18788">
        <f t="shared" si="304"/>
        <v>3356</v>
      </c>
    </row>
    <row r="18789" spans="12:13">
      <c r="L18789">
        <v>14236</v>
      </c>
      <c r="M18789">
        <f t="shared" si="304"/>
        <v>3236</v>
      </c>
    </row>
    <row r="18790" spans="12:13">
      <c r="L18790">
        <v>14352</v>
      </c>
      <c r="M18790">
        <f t="shared" si="304"/>
        <v>3352</v>
      </c>
    </row>
    <row r="18791" spans="12:13">
      <c r="L18791">
        <v>14164</v>
      </c>
      <c r="M18791">
        <f t="shared" si="304"/>
        <v>3164</v>
      </c>
    </row>
    <row r="18792" spans="12:13">
      <c r="L18792">
        <v>14296</v>
      </c>
      <c r="M18792">
        <f t="shared" si="304"/>
        <v>3296</v>
      </c>
    </row>
    <row r="18793" spans="12:13">
      <c r="L18793">
        <v>14104</v>
      </c>
      <c r="M18793">
        <f t="shared" si="304"/>
        <v>3104</v>
      </c>
    </row>
    <row r="18794" spans="12:13">
      <c r="L18794">
        <v>14392</v>
      </c>
      <c r="M18794">
        <f t="shared" si="304"/>
        <v>3392</v>
      </c>
    </row>
    <row r="18795" spans="12:13">
      <c r="L18795">
        <v>14180</v>
      </c>
      <c r="M18795">
        <f t="shared" si="304"/>
        <v>3180</v>
      </c>
    </row>
    <row r="18796" spans="12:13">
      <c r="L18796">
        <v>14316</v>
      </c>
      <c r="M18796">
        <f t="shared" si="304"/>
        <v>3316</v>
      </c>
    </row>
    <row r="18797" spans="12:13">
      <c r="L18797">
        <v>14340</v>
      </c>
      <c r="M18797">
        <f t="shared" si="304"/>
        <v>3340</v>
      </c>
    </row>
    <row r="18798" spans="12:13">
      <c r="L18798">
        <v>14360</v>
      </c>
      <c r="M18798">
        <f t="shared" si="304"/>
        <v>3360</v>
      </c>
    </row>
    <row r="18799" spans="12:13">
      <c r="L18799">
        <v>14200</v>
      </c>
      <c r="M18799">
        <f t="shared" si="304"/>
        <v>3200</v>
      </c>
    </row>
    <row r="18800" spans="12:13">
      <c r="L18800">
        <v>14140</v>
      </c>
      <c r="M18800">
        <f t="shared" si="304"/>
        <v>3140</v>
      </c>
    </row>
    <row r="18801" spans="12:13">
      <c r="L18801">
        <v>14308</v>
      </c>
      <c r="M18801">
        <f t="shared" si="304"/>
        <v>3308</v>
      </c>
    </row>
    <row r="18802" spans="12:13">
      <c r="L18802">
        <v>14292</v>
      </c>
      <c r="M18802">
        <f t="shared" si="304"/>
        <v>3292</v>
      </c>
    </row>
    <row r="18803" spans="12:13">
      <c r="L18803">
        <v>14112</v>
      </c>
      <c r="M18803">
        <f t="shared" si="304"/>
        <v>3112</v>
      </c>
    </row>
    <row r="18804" spans="12:13">
      <c r="L18804">
        <v>14320</v>
      </c>
      <c r="M18804">
        <f t="shared" si="304"/>
        <v>3320</v>
      </c>
    </row>
    <row r="18805" spans="12:13">
      <c r="L18805">
        <v>14196</v>
      </c>
      <c r="M18805">
        <f t="shared" si="304"/>
        <v>3196</v>
      </c>
    </row>
    <row r="18806" spans="12:13">
      <c r="L18806">
        <v>14244</v>
      </c>
      <c r="M18806">
        <f t="shared" si="304"/>
        <v>3244</v>
      </c>
    </row>
    <row r="18807" spans="12:13">
      <c r="L18807">
        <v>14192</v>
      </c>
      <c r="M18807">
        <f t="shared" si="304"/>
        <v>3192</v>
      </c>
    </row>
    <row r="18808" spans="12:13">
      <c r="L18808">
        <v>14268</v>
      </c>
      <c r="M18808">
        <f t="shared" si="304"/>
        <v>3268</v>
      </c>
    </row>
    <row r="18809" spans="12:13">
      <c r="L18809">
        <v>14084</v>
      </c>
      <c r="M18809">
        <f t="shared" si="304"/>
        <v>3084</v>
      </c>
    </row>
    <row r="18810" spans="12:13">
      <c r="L18810">
        <v>14300</v>
      </c>
      <c r="M18810">
        <f t="shared" si="304"/>
        <v>3300</v>
      </c>
    </row>
    <row r="18811" spans="12:13">
      <c r="L18811">
        <v>14212</v>
      </c>
      <c r="M18811">
        <f t="shared" ref="M18811:M18874" si="305">L18811-11000</f>
        <v>3212</v>
      </c>
    </row>
    <row r="18812" spans="12:13">
      <c r="L18812">
        <v>14236</v>
      </c>
      <c r="M18812">
        <f t="shared" si="305"/>
        <v>3236</v>
      </c>
    </row>
    <row r="18813" spans="12:13">
      <c r="L18813">
        <v>14248</v>
      </c>
      <c r="M18813">
        <f t="shared" si="305"/>
        <v>3248</v>
      </c>
    </row>
    <row r="18814" spans="12:13">
      <c r="L18814">
        <v>14232</v>
      </c>
      <c r="M18814">
        <f t="shared" si="305"/>
        <v>3232</v>
      </c>
    </row>
    <row r="18815" spans="12:13">
      <c r="L18815">
        <v>14272</v>
      </c>
      <c r="M18815">
        <f t="shared" si="305"/>
        <v>3272</v>
      </c>
    </row>
    <row r="18816" spans="12:13">
      <c r="L18816">
        <v>14280</v>
      </c>
      <c r="M18816">
        <f t="shared" si="305"/>
        <v>3280</v>
      </c>
    </row>
    <row r="18817" spans="12:13">
      <c r="L18817">
        <v>14280</v>
      </c>
      <c r="M18817">
        <f t="shared" si="305"/>
        <v>3280</v>
      </c>
    </row>
    <row r="18818" spans="12:13">
      <c r="L18818">
        <v>14320</v>
      </c>
      <c r="M18818">
        <f t="shared" si="305"/>
        <v>3320</v>
      </c>
    </row>
    <row r="18819" spans="12:13">
      <c r="L18819">
        <v>14220</v>
      </c>
      <c r="M18819">
        <f t="shared" si="305"/>
        <v>3220</v>
      </c>
    </row>
    <row r="18820" spans="12:13">
      <c r="L18820">
        <v>14344</v>
      </c>
      <c r="M18820">
        <f t="shared" si="305"/>
        <v>3344</v>
      </c>
    </row>
    <row r="18821" spans="12:13">
      <c r="L18821">
        <v>14080</v>
      </c>
      <c r="M18821">
        <f t="shared" si="305"/>
        <v>3080</v>
      </c>
    </row>
    <row r="18822" spans="12:13">
      <c r="L18822">
        <v>14272</v>
      </c>
      <c r="M18822">
        <f t="shared" si="305"/>
        <v>3272</v>
      </c>
    </row>
    <row r="18823" spans="12:13">
      <c r="L18823">
        <v>14272</v>
      </c>
      <c r="M18823">
        <f t="shared" si="305"/>
        <v>3272</v>
      </c>
    </row>
    <row r="18824" spans="12:13">
      <c r="L18824">
        <v>14232</v>
      </c>
      <c r="M18824">
        <f t="shared" si="305"/>
        <v>3232</v>
      </c>
    </row>
    <row r="18825" spans="12:13">
      <c r="L18825">
        <v>14068</v>
      </c>
      <c r="M18825">
        <f t="shared" si="305"/>
        <v>3068</v>
      </c>
    </row>
    <row r="18826" spans="12:13">
      <c r="L18826">
        <v>14220</v>
      </c>
      <c r="M18826">
        <f t="shared" si="305"/>
        <v>3220</v>
      </c>
    </row>
    <row r="18827" spans="12:13">
      <c r="L18827">
        <v>14180</v>
      </c>
      <c r="M18827">
        <f t="shared" si="305"/>
        <v>3180</v>
      </c>
    </row>
    <row r="18828" spans="12:13">
      <c r="L18828">
        <v>14084</v>
      </c>
      <c r="M18828">
        <f t="shared" si="305"/>
        <v>3084</v>
      </c>
    </row>
    <row r="18829" spans="12:13">
      <c r="L18829">
        <v>14204</v>
      </c>
      <c r="M18829">
        <f t="shared" si="305"/>
        <v>3204</v>
      </c>
    </row>
    <row r="18830" spans="12:13">
      <c r="L18830">
        <v>14080</v>
      </c>
      <c r="M18830">
        <f t="shared" si="305"/>
        <v>3080</v>
      </c>
    </row>
    <row r="18831" spans="12:13">
      <c r="L18831">
        <v>14144</v>
      </c>
      <c r="M18831">
        <f t="shared" si="305"/>
        <v>3144</v>
      </c>
    </row>
    <row r="18832" spans="12:13">
      <c r="L18832">
        <v>14184</v>
      </c>
      <c r="M18832">
        <f t="shared" si="305"/>
        <v>3184</v>
      </c>
    </row>
    <row r="18833" spans="12:13">
      <c r="L18833">
        <v>14196</v>
      </c>
      <c r="M18833">
        <f t="shared" si="305"/>
        <v>3196</v>
      </c>
    </row>
    <row r="18834" spans="12:13">
      <c r="L18834">
        <v>14224</v>
      </c>
      <c r="M18834">
        <f t="shared" si="305"/>
        <v>3224</v>
      </c>
    </row>
    <row r="18835" spans="12:13">
      <c r="L18835">
        <v>14084</v>
      </c>
      <c r="M18835">
        <f t="shared" si="305"/>
        <v>3084</v>
      </c>
    </row>
    <row r="18836" spans="12:13">
      <c r="L18836">
        <v>14208</v>
      </c>
      <c r="M18836">
        <f t="shared" si="305"/>
        <v>3208</v>
      </c>
    </row>
    <row r="18837" spans="12:13">
      <c r="L18837">
        <v>14292</v>
      </c>
      <c r="M18837">
        <f t="shared" si="305"/>
        <v>3292</v>
      </c>
    </row>
    <row r="18838" spans="12:13">
      <c r="L18838">
        <v>14284</v>
      </c>
      <c r="M18838">
        <f t="shared" si="305"/>
        <v>3284</v>
      </c>
    </row>
    <row r="18839" spans="12:13">
      <c r="L18839">
        <v>14080</v>
      </c>
      <c r="M18839">
        <f t="shared" si="305"/>
        <v>3080</v>
      </c>
    </row>
    <row r="18840" spans="12:13">
      <c r="L18840">
        <v>14144</v>
      </c>
      <c r="M18840">
        <f t="shared" si="305"/>
        <v>3144</v>
      </c>
    </row>
    <row r="18841" spans="12:13">
      <c r="L18841">
        <v>14028</v>
      </c>
      <c r="M18841">
        <f t="shared" si="305"/>
        <v>3028</v>
      </c>
    </row>
    <row r="18842" spans="12:13">
      <c r="L18842">
        <v>14212</v>
      </c>
      <c r="M18842">
        <f t="shared" si="305"/>
        <v>3212</v>
      </c>
    </row>
    <row r="18843" spans="12:13">
      <c r="L18843">
        <v>14180</v>
      </c>
      <c r="M18843">
        <f t="shared" si="305"/>
        <v>3180</v>
      </c>
    </row>
    <row r="18844" spans="12:13">
      <c r="L18844">
        <v>14112</v>
      </c>
      <c r="M18844">
        <f t="shared" si="305"/>
        <v>3112</v>
      </c>
    </row>
    <row r="18845" spans="12:13">
      <c r="L18845">
        <v>14008</v>
      </c>
      <c r="M18845">
        <f t="shared" si="305"/>
        <v>3008</v>
      </c>
    </row>
    <row r="18846" spans="12:13">
      <c r="L18846">
        <v>14212</v>
      </c>
      <c r="M18846">
        <f t="shared" si="305"/>
        <v>3212</v>
      </c>
    </row>
    <row r="18847" spans="12:13">
      <c r="L18847">
        <v>14156</v>
      </c>
      <c r="M18847">
        <f t="shared" si="305"/>
        <v>3156</v>
      </c>
    </row>
    <row r="18848" spans="12:13">
      <c r="L18848">
        <v>14136</v>
      </c>
      <c r="M18848">
        <f t="shared" si="305"/>
        <v>3136</v>
      </c>
    </row>
    <row r="18849" spans="12:13">
      <c r="L18849">
        <v>14144</v>
      </c>
      <c r="M18849">
        <f t="shared" si="305"/>
        <v>3144</v>
      </c>
    </row>
    <row r="18850" spans="12:13">
      <c r="L18850">
        <v>14068</v>
      </c>
      <c r="M18850">
        <f t="shared" si="305"/>
        <v>3068</v>
      </c>
    </row>
    <row r="18851" spans="12:13">
      <c r="L18851">
        <v>14188</v>
      </c>
      <c r="M18851">
        <f t="shared" si="305"/>
        <v>3188</v>
      </c>
    </row>
    <row r="18852" spans="12:13">
      <c r="L18852">
        <v>14220</v>
      </c>
      <c r="M18852">
        <f t="shared" si="305"/>
        <v>3220</v>
      </c>
    </row>
    <row r="18853" spans="12:13">
      <c r="L18853">
        <v>14176</v>
      </c>
      <c r="M18853">
        <f t="shared" si="305"/>
        <v>3176</v>
      </c>
    </row>
    <row r="18854" spans="12:13">
      <c r="L18854">
        <v>14252</v>
      </c>
      <c r="M18854">
        <f t="shared" si="305"/>
        <v>3252</v>
      </c>
    </row>
    <row r="18855" spans="12:13">
      <c r="L18855">
        <v>14216</v>
      </c>
      <c r="M18855">
        <f t="shared" si="305"/>
        <v>3216</v>
      </c>
    </row>
    <row r="18856" spans="12:13">
      <c r="L18856">
        <v>14120</v>
      </c>
      <c r="M18856">
        <f t="shared" si="305"/>
        <v>3120</v>
      </c>
    </row>
    <row r="18857" spans="12:13">
      <c r="L18857">
        <v>13888</v>
      </c>
      <c r="M18857">
        <f t="shared" si="305"/>
        <v>2888</v>
      </c>
    </row>
    <row r="18858" spans="12:13">
      <c r="L18858">
        <v>13764</v>
      </c>
      <c r="M18858">
        <f t="shared" si="305"/>
        <v>2764</v>
      </c>
    </row>
    <row r="18859" spans="12:13">
      <c r="L18859">
        <v>13588</v>
      </c>
      <c r="M18859">
        <f t="shared" si="305"/>
        <v>2588</v>
      </c>
    </row>
    <row r="18860" spans="12:13">
      <c r="L18860">
        <v>13428</v>
      </c>
      <c r="M18860">
        <f t="shared" si="305"/>
        <v>2428</v>
      </c>
    </row>
    <row r="18861" spans="12:13">
      <c r="L18861">
        <v>13172</v>
      </c>
      <c r="M18861">
        <f t="shared" si="305"/>
        <v>2172</v>
      </c>
    </row>
    <row r="18862" spans="12:13">
      <c r="L18862">
        <v>13104</v>
      </c>
      <c r="M18862">
        <f t="shared" si="305"/>
        <v>2104</v>
      </c>
    </row>
    <row r="18863" spans="12:13">
      <c r="L18863">
        <v>12744</v>
      </c>
      <c r="M18863">
        <f t="shared" si="305"/>
        <v>1744</v>
      </c>
    </row>
    <row r="18864" spans="12:13">
      <c r="L18864">
        <v>12656</v>
      </c>
      <c r="M18864">
        <f t="shared" si="305"/>
        <v>1656</v>
      </c>
    </row>
    <row r="18865" spans="12:13">
      <c r="L18865">
        <v>12440</v>
      </c>
      <c r="M18865">
        <f t="shared" si="305"/>
        <v>1440</v>
      </c>
    </row>
    <row r="18866" spans="12:13">
      <c r="L18866">
        <v>12380</v>
      </c>
      <c r="M18866">
        <f t="shared" si="305"/>
        <v>1380</v>
      </c>
    </row>
    <row r="18867" spans="12:13">
      <c r="L18867">
        <v>12272</v>
      </c>
      <c r="M18867">
        <f t="shared" si="305"/>
        <v>1272</v>
      </c>
    </row>
    <row r="18868" spans="12:13">
      <c r="L18868">
        <v>12204</v>
      </c>
      <c r="M18868">
        <f t="shared" si="305"/>
        <v>1204</v>
      </c>
    </row>
    <row r="18869" spans="12:13">
      <c r="L18869">
        <v>12036</v>
      </c>
      <c r="M18869">
        <f t="shared" si="305"/>
        <v>1036</v>
      </c>
    </row>
    <row r="18870" spans="12:13">
      <c r="L18870">
        <v>12004</v>
      </c>
      <c r="M18870">
        <f t="shared" si="305"/>
        <v>1004</v>
      </c>
    </row>
    <row r="18871" spans="12:13">
      <c r="L18871">
        <v>11908</v>
      </c>
      <c r="M18871">
        <f t="shared" si="305"/>
        <v>908</v>
      </c>
    </row>
    <row r="18872" spans="12:13">
      <c r="L18872">
        <v>11924</v>
      </c>
      <c r="M18872">
        <f t="shared" si="305"/>
        <v>924</v>
      </c>
    </row>
    <row r="18873" spans="12:13">
      <c r="L18873">
        <v>11812</v>
      </c>
      <c r="M18873">
        <f t="shared" si="305"/>
        <v>812</v>
      </c>
    </row>
    <row r="18874" spans="12:13">
      <c r="L18874">
        <v>11816</v>
      </c>
      <c r="M18874">
        <f t="shared" si="305"/>
        <v>816</v>
      </c>
    </row>
    <row r="18875" spans="12:13">
      <c r="L18875">
        <v>11748</v>
      </c>
      <c r="M18875">
        <f t="shared" ref="M18875:M18938" si="306">L18875-11000</f>
        <v>748</v>
      </c>
    </row>
    <row r="18876" spans="12:13">
      <c r="L18876">
        <v>11792</v>
      </c>
      <c r="M18876">
        <f t="shared" si="306"/>
        <v>792</v>
      </c>
    </row>
    <row r="18877" spans="12:13">
      <c r="L18877">
        <v>11652</v>
      </c>
      <c r="M18877">
        <f t="shared" si="306"/>
        <v>652</v>
      </c>
    </row>
    <row r="18878" spans="12:13">
      <c r="L18878">
        <v>11692</v>
      </c>
      <c r="M18878">
        <f t="shared" si="306"/>
        <v>692</v>
      </c>
    </row>
    <row r="18879" spans="12:13">
      <c r="L18879">
        <v>11648</v>
      </c>
      <c r="M18879">
        <f t="shared" si="306"/>
        <v>648</v>
      </c>
    </row>
    <row r="18880" spans="12:13">
      <c r="L18880">
        <v>11664</v>
      </c>
      <c r="M18880">
        <f t="shared" si="306"/>
        <v>664</v>
      </c>
    </row>
    <row r="18881" spans="12:13">
      <c r="L18881">
        <v>11600</v>
      </c>
      <c r="M18881">
        <f t="shared" si="306"/>
        <v>600</v>
      </c>
    </row>
    <row r="18882" spans="12:13">
      <c r="L18882">
        <v>11636</v>
      </c>
      <c r="M18882">
        <f t="shared" si="306"/>
        <v>636</v>
      </c>
    </row>
    <row r="18883" spans="12:13">
      <c r="L18883">
        <v>11528</v>
      </c>
      <c r="M18883">
        <f t="shared" si="306"/>
        <v>528</v>
      </c>
    </row>
    <row r="18884" spans="12:13">
      <c r="L18884">
        <v>11576</v>
      </c>
      <c r="M18884">
        <f t="shared" si="306"/>
        <v>576</v>
      </c>
    </row>
    <row r="18885" spans="12:13">
      <c r="L18885">
        <v>11508</v>
      </c>
      <c r="M18885">
        <f t="shared" si="306"/>
        <v>508</v>
      </c>
    </row>
    <row r="18886" spans="12:13">
      <c r="L18886">
        <v>11524</v>
      </c>
      <c r="M18886">
        <f t="shared" si="306"/>
        <v>524</v>
      </c>
    </row>
    <row r="18887" spans="12:13">
      <c r="L18887">
        <v>11480</v>
      </c>
      <c r="M18887">
        <f t="shared" si="306"/>
        <v>480</v>
      </c>
    </row>
    <row r="18888" spans="12:13">
      <c r="L18888">
        <v>11516</v>
      </c>
      <c r="M18888">
        <f t="shared" si="306"/>
        <v>516</v>
      </c>
    </row>
    <row r="18889" spans="12:13">
      <c r="L18889">
        <v>11440</v>
      </c>
      <c r="M18889">
        <f t="shared" si="306"/>
        <v>440</v>
      </c>
    </row>
    <row r="18890" spans="12:13">
      <c r="L18890">
        <v>11532</v>
      </c>
      <c r="M18890">
        <f t="shared" si="306"/>
        <v>532</v>
      </c>
    </row>
    <row r="18891" spans="12:13">
      <c r="L18891">
        <v>11436</v>
      </c>
      <c r="M18891">
        <f t="shared" si="306"/>
        <v>436</v>
      </c>
    </row>
    <row r="18892" spans="12:13">
      <c r="L18892">
        <v>11496</v>
      </c>
      <c r="M18892">
        <f t="shared" si="306"/>
        <v>496</v>
      </c>
    </row>
    <row r="18893" spans="12:13">
      <c r="L18893">
        <v>11464</v>
      </c>
      <c r="M18893">
        <f t="shared" si="306"/>
        <v>464</v>
      </c>
    </row>
    <row r="18894" spans="12:13">
      <c r="L18894">
        <v>11516</v>
      </c>
      <c r="M18894">
        <f t="shared" si="306"/>
        <v>516</v>
      </c>
    </row>
    <row r="18895" spans="12:13">
      <c r="L18895">
        <v>11384</v>
      </c>
      <c r="M18895">
        <f t="shared" si="306"/>
        <v>384</v>
      </c>
    </row>
    <row r="18896" spans="12:13">
      <c r="L18896">
        <v>11472</v>
      </c>
      <c r="M18896">
        <f t="shared" si="306"/>
        <v>472</v>
      </c>
    </row>
    <row r="18897" spans="12:13">
      <c r="L18897">
        <v>11416</v>
      </c>
      <c r="M18897">
        <f t="shared" si="306"/>
        <v>416</v>
      </c>
    </row>
    <row r="18898" spans="12:13">
      <c r="L18898">
        <v>11476</v>
      </c>
      <c r="M18898">
        <f t="shared" si="306"/>
        <v>476</v>
      </c>
    </row>
    <row r="18899" spans="12:13">
      <c r="L18899">
        <v>11440</v>
      </c>
      <c r="M18899">
        <f t="shared" si="306"/>
        <v>440</v>
      </c>
    </row>
    <row r="18900" spans="12:13">
      <c r="L18900">
        <v>11476</v>
      </c>
      <c r="M18900">
        <f t="shared" si="306"/>
        <v>476</v>
      </c>
    </row>
    <row r="18901" spans="12:13">
      <c r="L18901">
        <v>11416</v>
      </c>
      <c r="M18901">
        <f t="shared" si="306"/>
        <v>416</v>
      </c>
    </row>
    <row r="18902" spans="12:13">
      <c r="L18902">
        <v>11492</v>
      </c>
      <c r="M18902">
        <f t="shared" si="306"/>
        <v>492</v>
      </c>
    </row>
    <row r="18903" spans="12:13">
      <c r="L18903">
        <v>11412</v>
      </c>
      <c r="M18903">
        <f t="shared" si="306"/>
        <v>412</v>
      </c>
    </row>
    <row r="18904" spans="12:13">
      <c r="L18904">
        <v>11412</v>
      </c>
      <c r="M18904">
        <f t="shared" si="306"/>
        <v>412</v>
      </c>
    </row>
    <row r="18905" spans="12:13">
      <c r="L18905">
        <v>11428</v>
      </c>
      <c r="M18905">
        <f t="shared" si="306"/>
        <v>428</v>
      </c>
    </row>
    <row r="18906" spans="12:13">
      <c r="L18906">
        <v>11444</v>
      </c>
      <c r="M18906">
        <f t="shared" si="306"/>
        <v>444</v>
      </c>
    </row>
    <row r="18907" spans="12:13">
      <c r="L18907">
        <v>11392</v>
      </c>
      <c r="M18907">
        <f t="shared" si="306"/>
        <v>392</v>
      </c>
    </row>
    <row r="18908" spans="12:13">
      <c r="L18908">
        <v>11460</v>
      </c>
      <c r="M18908">
        <f t="shared" si="306"/>
        <v>460</v>
      </c>
    </row>
    <row r="18909" spans="12:13">
      <c r="L18909">
        <v>11400</v>
      </c>
      <c r="M18909">
        <f t="shared" si="306"/>
        <v>400</v>
      </c>
    </row>
    <row r="18910" spans="12:13">
      <c r="L18910">
        <v>11448</v>
      </c>
      <c r="M18910">
        <f t="shared" si="306"/>
        <v>448</v>
      </c>
    </row>
    <row r="18911" spans="12:13">
      <c r="L18911">
        <v>11396</v>
      </c>
      <c r="M18911">
        <f t="shared" si="306"/>
        <v>396</v>
      </c>
    </row>
    <row r="18912" spans="12:13">
      <c r="L18912">
        <v>11456</v>
      </c>
      <c r="M18912">
        <f t="shared" si="306"/>
        <v>456</v>
      </c>
    </row>
    <row r="18913" spans="12:13">
      <c r="L18913">
        <v>11384</v>
      </c>
      <c r="M18913">
        <f t="shared" si="306"/>
        <v>384</v>
      </c>
    </row>
    <row r="18914" spans="12:13">
      <c r="L18914">
        <v>11428</v>
      </c>
      <c r="M18914">
        <f t="shared" si="306"/>
        <v>428</v>
      </c>
    </row>
    <row r="18915" spans="12:13">
      <c r="L18915">
        <v>11408</v>
      </c>
      <c r="M18915">
        <f t="shared" si="306"/>
        <v>408</v>
      </c>
    </row>
    <row r="18916" spans="12:13">
      <c r="L18916">
        <v>11444</v>
      </c>
      <c r="M18916">
        <f t="shared" si="306"/>
        <v>444</v>
      </c>
    </row>
    <row r="18917" spans="12:13">
      <c r="L18917">
        <v>11392</v>
      </c>
      <c r="M18917">
        <f t="shared" si="306"/>
        <v>392</v>
      </c>
    </row>
    <row r="18918" spans="12:13">
      <c r="L18918">
        <v>11460</v>
      </c>
      <c r="M18918">
        <f t="shared" si="306"/>
        <v>460</v>
      </c>
    </row>
    <row r="18919" spans="12:13">
      <c r="L18919">
        <v>11364</v>
      </c>
      <c r="M18919">
        <f t="shared" si="306"/>
        <v>364</v>
      </c>
    </row>
    <row r="18920" spans="12:13">
      <c r="L18920">
        <v>11440</v>
      </c>
      <c r="M18920">
        <f t="shared" si="306"/>
        <v>440</v>
      </c>
    </row>
    <row r="18921" spans="12:13">
      <c r="L18921">
        <v>11372</v>
      </c>
      <c r="M18921">
        <f t="shared" si="306"/>
        <v>372</v>
      </c>
    </row>
    <row r="18922" spans="12:13">
      <c r="L18922">
        <v>11440</v>
      </c>
      <c r="M18922">
        <f t="shared" si="306"/>
        <v>440</v>
      </c>
    </row>
    <row r="18923" spans="12:13">
      <c r="L18923">
        <v>11408</v>
      </c>
      <c r="M18923">
        <f t="shared" si="306"/>
        <v>408</v>
      </c>
    </row>
    <row r="18924" spans="12:13">
      <c r="L18924">
        <v>11464</v>
      </c>
      <c r="M18924">
        <f t="shared" si="306"/>
        <v>464</v>
      </c>
    </row>
    <row r="18925" spans="12:13">
      <c r="L18925">
        <v>11372</v>
      </c>
      <c r="M18925">
        <f t="shared" si="306"/>
        <v>372</v>
      </c>
    </row>
    <row r="18926" spans="12:13">
      <c r="L18926">
        <v>11456</v>
      </c>
      <c r="M18926">
        <f t="shared" si="306"/>
        <v>456</v>
      </c>
    </row>
    <row r="18927" spans="12:13">
      <c r="L18927">
        <v>11384</v>
      </c>
      <c r="M18927">
        <f t="shared" si="306"/>
        <v>384</v>
      </c>
    </row>
    <row r="18928" spans="12:13">
      <c r="L18928">
        <v>11452</v>
      </c>
      <c r="M18928">
        <f t="shared" si="306"/>
        <v>452</v>
      </c>
    </row>
    <row r="18929" spans="12:13">
      <c r="L18929">
        <v>11392</v>
      </c>
      <c r="M18929">
        <f t="shared" si="306"/>
        <v>392</v>
      </c>
    </row>
    <row r="18930" spans="12:13">
      <c r="L18930">
        <v>11428</v>
      </c>
      <c r="M18930">
        <f t="shared" si="306"/>
        <v>428</v>
      </c>
    </row>
    <row r="18931" spans="12:13">
      <c r="L18931">
        <v>11388</v>
      </c>
      <c r="M18931">
        <f t="shared" si="306"/>
        <v>388</v>
      </c>
    </row>
    <row r="18932" spans="12:13">
      <c r="L18932">
        <v>11444</v>
      </c>
      <c r="M18932">
        <f t="shared" si="306"/>
        <v>444</v>
      </c>
    </row>
    <row r="18933" spans="12:13">
      <c r="L18933">
        <v>11364</v>
      </c>
      <c r="M18933">
        <f t="shared" si="306"/>
        <v>364</v>
      </c>
    </row>
    <row r="18934" spans="12:13">
      <c r="L18934">
        <v>11440</v>
      </c>
      <c r="M18934">
        <f t="shared" si="306"/>
        <v>440</v>
      </c>
    </row>
    <row r="18935" spans="12:13">
      <c r="L18935">
        <v>11376</v>
      </c>
      <c r="M18935">
        <f t="shared" si="306"/>
        <v>376</v>
      </c>
    </row>
    <row r="18936" spans="12:13">
      <c r="L18936">
        <v>11432</v>
      </c>
      <c r="M18936">
        <f t="shared" si="306"/>
        <v>432</v>
      </c>
    </row>
    <row r="18937" spans="12:13">
      <c r="L18937">
        <v>11368</v>
      </c>
      <c r="M18937">
        <f t="shared" si="306"/>
        <v>368</v>
      </c>
    </row>
    <row r="18938" spans="12:13">
      <c r="L18938">
        <v>11424</v>
      </c>
      <c r="M18938">
        <f t="shared" si="306"/>
        <v>424</v>
      </c>
    </row>
    <row r="18939" spans="12:13">
      <c r="L18939">
        <v>11392</v>
      </c>
      <c r="M18939">
        <f t="shared" ref="M18939:M19002" si="307">L18939-11000</f>
        <v>392</v>
      </c>
    </row>
    <row r="18940" spans="12:13">
      <c r="L18940">
        <v>11448</v>
      </c>
      <c r="M18940">
        <f t="shared" si="307"/>
        <v>448</v>
      </c>
    </row>
    <row r="18941" spans="12:13">
      <c r="L18941">
        <v>11388</v>
      </c>
      <c r="M18941">
        <f t="shared" si="307"/>
        <v>388</v>
      </c>
    </row>
    <row r="18942" spans="12:13">
      <c r="L18942">
        <v>11432</v>
      </c>
      <c r="M18942">
        <f t="shared" si="307"/>
        <v>432</v>
      </c>
    </row>
    <row r="18943" spans="12:13">
      <c r="L18943">
        <v>11412</v>
      </c>
      <c r="M18943">
        <f t="shared" si="307"/>
        <v>412</v>
      </c>
    </row>
    <row r="18944" spans="12:13">
      <c r="L18944">
        <v>11468</v>
      </c>
      <c r="M18944">
        <f t="shared" si="307"/>
        <v>468</v>
      </c>
    </row>
    <row r="18945" spans="12:13">
      <c r="L18945">
        <v>11376</v>
      </c>
      <c r="M18945">
        <f t="shared" si="307"/>
        <v>376</v>
      </c>
    </row>
    <row r="18946" spans="12:13">
      <c r="L18946">
        <v>11424</v>
      </c>
      <c r="M18946">
        <f t="shared" si="307"/>
        <v>424</v>
      </c>
    </row>
    <row r="18947" spans="12:13">
      <c r="L18947">
        <v>11412</v>
      </c>
      <c r="M18947">
        <f t="shared" si="307"/>
        <v>412</v>
      </c>
    </row>
    <row r="18948" spans="12:13">
      <c r="L18948">
        <v>11436</v>
      </c>
      <c r="M18948">
        <f t="shared" si="307"/>
        <v>436</v>
      </c>
    </row>
    <row r="18949" spans="12:13">
      <c r="L18949">
        <v>11356</v>
      </c>
      <c r="M18949">
        <f t="shared" si="307"/>
        <v>356</v>
      </c>
    </row>
    <row r="18950" spans="12:13">
      <c r="L18950">
        <v>11464</v>
      </c>
      <c r="M18950">
        <f t="shared" si="307"/>
        <v>464</v>
      </c>
    </row>
    <row r="18951" spans="12:13">
      <c r="L18951">
        <v>11396</v>
      </c>
      <c r="M18951">
        <f t="shared" si="307"/>
        <v>396</v>
      </c>
    </row>
    <row r="18952" spans="12:13">
      <c r="L18952">
        <v>11448</v>
      </c>
      <c r="M18952">
        <f t="shared" si="307"/>
        <v>448</v>
      </c>
    </row>
    <row r="18953" spans="12:13">
      <c r="L18953">
        <v>11392</v>
      </c>
      <c r="M18953">
        <f t="shared" si="307"/>
        <v>392</v>
      </c>
    </row>
    <row r="18954" spans="12:13">
      <c r="L18954">
        <v>11452</v>
      </c>
      <c r="M18954">
        <f t="shared" si="307"/>
        <v>452</v>
      </c>
    </row>
    <row r="18955" spans="12:13">
      <c r="L18955">
        <v>11380</v>
      </c>
      <c r="M18955">
        <f t="shared" si="307"/>
        <v>380</v>
      </c>
    </row>
    <row r="18956" spans="12:13">
      <c r="L18956">
        <v>11416</v>
      </c>
      <c r="M18956">
        <f t="shared" si="307"/>
        <v>416</v>
      </c>
    </row>
    <row r="18957" spans="12:13">
      <c r="L18957">
        <v>11360</v>
      </c>
      <c r="M18957">
        <f t="shared" si="307"/>
        <v>360</v>
      </c>
    </row>
    <row r="18958" spans="12:13">
      <c r="L18958">
        <v>11424</v>
      </c>
      <c r="M18958">
        <f t="shared" si="307"/>
        <v>424</v>
      </c>
    </row>
    <row r="18959" spans="12:13">
      <c r="L18959">
        <v>11332</v>
      </c>
      <c r="M18959">
        <f t="shared" si="307"/>
        <v>332</v>
      </c>
    </row>
    <row r="18960" spans="12:13">
      <c r="L18960">
        <v>11500</v>
      </c>
      <c r="M18960">
        <f t="shared" si="307"/>
        <v>500</v>
      </c>
    </row>
    <row r="18961" spans="12:13">
      <c r="L18961">
        <v>11396</v>
      </c>
      <c r="M18961">
        <f t="shared" si="307"/>
        <v>396</v>
      </c>
    </row>
    <row r="18962" spans="12:13">
      <c r="L18962">
        <v>11444</v>
      </c>
      <c r="M18962">
        <f t="shared" si="307"/>
        <v>444</v>
      </c>
    </row>
    <row r="18963" spans="12:13">
      <c r="L18963">
        <v>11388</v>
      </c>
      <c r="M18963">
        <f t="shared" si="307"/>
        <v>388</v>
      </c>
    </row>
    <row r="18964" spans="12:13">
      <c r="L18964">
        <v>11444</v>
      </c>
      <c r="M18964">
        <f t="shared" si="307"/>
        <v>444</v>
      </c>
    </row>
    <row r="18965" spans="12:13">
      <c r="L18965">
        <v>11396</v>
      </c>
      <c r="M18965">
        <f t="shared" si="307"/>
        <v>396</v>
      </c>
    </row>
    <row r="18966" spans="12:13">
      <c r="L18966">
        <v>11432</v>
      </c>
      <c r="M18966">
        <f t="shared" si="307"/>
        <v>432</v>
      </c>
    </row>
    <row r="18967" spans="12:13">
      <c r="L18967">
        <v>11384</v>
      </c>
      <c r="M18967">
        <f t="shared" si="307"/>
        <v>384</v>
      </c>
    </row>
    <row r="18968" spans="12:13">
      <c r="L18968">
        <v>11444</v>
      </c>
      <c r="M18968">
        <f t="shared" si="307"/>
        <v>444</v>
      </c>
    </row>
    <row r="18969" spans="12:13">
      <c r="L18969">
        <v>11376</v>
      </c>
      <c r="M18969">
        <f t="shared" si="307"/>
        <v>376</v>
      </c>
    </row>
    <row r="18970" spans="12:13">
      <c r="L18970">
        <v>11460</v>
      </c>
      <c r="M18970">
        <f t="shared" si="307"/>
        <v>460</v>
      </c>
    </row>
    <row r="18971" spans="12:13">
      <c r="L18971">
        <v>11388</v>
      </c>
      <c r="M18971">
        <f t="shared" si="307"/>
        <v>388</v>
      </c>
    </row>
    <row r="18972" spans="12:13">
      <c r="L18972">
        <v>11440</v>
      </c>
      <c r="M18972">
        <f t="shared" si="307"/>
        <v>440</v>
      </c>
    </row>
    <row r="18973" spans="12:13">
      <c r="L18973">
        <v>11396</v>
      </c>
      <c r="M18973">
        <f t="shared" si="307"/>
        <v>396</v>
      </c>
    </row>
    <row r="18974" spans="12:13">
      <c r="L18974">
        <v>11460</v>
      </c>
      <c r="M18974">
        <f t="shared" si="307"/>
        <v>460</v>
      </c>
    </row>
    <row r="18975" spans="12:13">
      <c r="L18975">
        <v>11388</v>
      </c>
      <c r="M18975">
        <f t="shared" si="307"/>
        <v>388</v>
      </c>
    </row>
    <row r="18976" spans="12:13">
      <c r="L18976">
        <v>11420</v>
      </c>
      <c r="M18976">
        <f t="shared" si="307"/>
        <v>420</v>
      </c>
    </row>
    <row r="18977" spans="12:13">
      <c r="L18977">
        <v>11396</v>
      </c>
      <c r="M18977">
        <f t="shared" si="307"/>
        <v>396</v>
      </c>
    </row>
    <row r="18978" spans="12:13">
      <c r="L18978">
        <v>11404</v>
      </c>
      <c r="M18978">
        <f t="shared" si="307"/>
        <v>404</v>
      </c>
    </row>
    <row r="18979" spans="12:13">
      <c r="L18979">
        <v>11388</v>
      </c>
      <c r="M18979">
        <f t="shared" si="307"/>
        <v>388</v>
      </c>
    </row>
    <row r="18980" spans="12:13">
      <c r="L18980">
        <v>11424</v>
      </c>
      <c r="M18980">
        <f t="shared" si="307"/>
        <v>424</v>
      </c>
    </row>
    <row r="18981" spans="12:13">
      <c r="L18981">
        <v>11364</v>
      </c>
      <c r="M18981">
        <f t="shared" si="307"/>
        <v>364</v>
      </c>
    </row>
    <row r="18982" spans="12:13">
      <c r="L18982">
        <v>11424</v>
      </c>
      <c r="M18982">
        <f t="shared" si="307"/>
        <v>424</v>
      </c>
    </row>
    <row r="18983" spans="12:13">
      <c r="L18983">
        <v>11384</v>
      </c>
      <c r="M18983">
        <f t="shared" si="307"/>
        <v>384</v>
      </c>
    </row>
    <row r="18984" spans="12:13">
      <c r="L18984">
        <v>11432</v>
      </c>
      <c r="M18984">
        <f t="shared" si="307"/>
        <v>432</v>
      </c>
    </row>
    <row r="18985" spans="12:13">
      <c r="L18985">
        <v>11384</v>
      </c>
      <c r="M18985">
        <f t="shared" si="307"/>
        <v>384</v>
      </c>
    </row>
    <row r="18986" spans="12:13">
      <c r="L18986">
        <v>11392</v>
      </c>
      <c r="M18986">
        <f t="shared" si="307"/>
        <v>392</v>
      </c>
    </row>
    <row r="18987" spans="12:13">
      <c r="L18987">
        <v>11388</v>
      </c>
      <c r="M18987">
        <f t="shared" si="307"/>
        <v>388</v>
      </c>
    </row>
    <row r="18988" spans="12:13">
      <c r="L18988">
        <v>11420</v>
      </c>
      <c r="M18988">
        <f t="shared" si="307"/>
        <v>420</v>
      </c>
    </row>
    <row r="18989" spans="12:13">
      <c r="L18989">
        <v>11376</v>
      </c>
      <c r="M18989">
        <f t="shared" si="307"/>
        <v>376</v>
      </c>
    </row>
    <row r="18990" spans="12:13">
      <c r="L18990">
        <v>11428</v>
      </c>
      <c r="M18990">
        <f t="shared" si="307"/>
        <v>428</v>
      </c>
    </row>
    <row r="18991" spans="12:13">
      <c r="L18991">
        <v>11376</v>
      </c>
      <c r="M18991">
        <f t="shared" si="307"/>
        <v>376</v>
      </c>
    </row>
    <row r="18992" spans="12:13">
      <c r="L18992">
        <v>11448</v>
      </c>
      <c r="M18992">
        <f t="shared" si="307"/>
        <v>448</v>
      </c>
    </row>
    <row r="18993" spans="12:13">
      <c r="L18993">
        <v>11412</v>
      </c>
      <c r="M18993">
        <f t="shared" si="307"/>
        <v>412</v>
      </c>
    </row>
    <row r="18994" spans="12:13">
      <c r="L18994">
        <v>11420</v>
      </c>
      <c r="M18994">
        <f t="shared" si="307"/>
        <v>420</v>
      </c>
    </row>
    <row r="18995" spans="12:13">
      <c r="L18995">
        <v>11376</v>
      </c>
      <c r="M18995">
        <f t="shared" si="307"/>
        <v>376</v>
      </c>
    </row>
    <row r="18996" spans="12:13">
      <c r="L18996">
        <v>11444</v>
      </c>
      <c r="M18996">
        <f t="shared" si="307"/>
        <v>444</v>
      </c>
    </row>
    <row r="18997" spans="12:13">
      <c r="L18997">
        <v>11360</v>
      </c>
      <c r="M18997">
        <f t="shared" si="307"/>
        <v>360</v>
      </c>
    </row>
    <row r="18998" spans="12:13">
      <c r="L18998">
        <v>11420</v>
      </c>
      <c r="M18998">
        <f t="shared" si="307"/>
        <v>420</v>
      </c>
    </row>
    <row r="18999" spans="12:13">
      <c r="L18999">
        <v>11340</v>
      </c>
      <c r="M18999">
        <f t="shared" si="307"/>
        <v>340</v>
      </c>
    </row>
    <row r="19000" spans="12:13">
      <c r="L19000">
        <v>11408</v>
      </c>
      <c r="M19000">
        <f t="shared" si="307"/>
        <v>408</v>
      </c>
    </row>
    <row r="19001" spans="12:13">
      <c r="L19001">
        <v>11368</v>
      </c>
      <c r="M19001">
        <f t="shared" si="307"/>
        <v>368</v>
      </c>
    </row>
    <row r="19002" spans="12:13">
      <c r="L19002">
        <v>11412</v>
      </c>
      <c r="M19002">
        <f t="shared" si="307"/>
        <v>412</v>
      </c>
    </row>
    <row r="19003" spans="12:13">
      <c r="L19003">
        <v>11392</v>
      </c>
      <c r="M19003">
        <f t="shared" ref="M19003:M19066" si="308">L19003-11000</f>
        <v>392</v>
      </c>
    </row>
    <row r="19004" spans="12:13">
      <c r="L19004">
        <v>11420</v>
      </c>
      <c r="M19004">
        <f t="shared" si="308"/>
        <v>420</v>
      </c>
    </row>
    <row r="19005" spans="12:13">
      <c r="L19005">
        <v>11364</v>
      </c>
      <c r="M19005">
        <f t="shared" si="308"/>
        <v>364</v>
      </c>
    </row>
    <row r="19006" spans="12:13">
      <c r="L19006">
        <v>11448</v>
      </c>
      <c r="M19006">
        <f t="shared" si="308"/>
        <v>448</v>
      </c>
    </row>
    <row r="19007" spans="12:13">
      <c r="L19007">
        <v>11372</v>
      </c>
      <c r="M19007">
        <f t="shared" si="308"/>
        <v>372</v>
      </c>
    </row>
    <row r="19008" spans="12:13">
      <c r="L19008">
        <v>11440</v>
      </c>
      <c r="M19008">
        <f t="shared" si="308"/>
        <v>440</v>
      </c>
    </row>
    <row r="19009" spans="12:13">
      <c r="L19009">
        <v>11392</v>
      </c>
      <c r="M19009">
        <f t="shared" si="308"/>
        <v>392</v>
      </c>
    </row>
    <row r="19010" spans="12:13">
      <c r="L19010">
        <v>11444</v>
      </c>
      <c r="M19010">
        <f t="shared" si="308"/>
        <v>444</v>
      </c>
    </row>
    <row r="19011" spans="12:13">
      <c r="L19011">
        <v>11408</v>
      </c>
      <c r="M19011">
        <f t="shared" si="308"/>
        <v>408</v>
      </c>
    </row>
    <row r="19012" spans="12:13">
      <c r="L19012">
        <v>11440</v>
      </c>
      <c r="M19012">
        <f t="shared" si="308"/>
        <v>440</v>
      </c>
    </row>
    <row r="19013" spans="12:13">
      <c r="L19013">
        <v>11428</v>
      </c>
      <c r="M19013">
        <f t="shared" si="308"/>
        <v>428</v>
      </c>
    </row>
    <row r="19014" spans="12:13">
      <c r="L19014">
        <v>11464</v>
      </c>
      <c r="M19014">
        <f t="shared" si="308"/>
        <v>464</v>
      </c>
    </row>
    <row r="19015" spans="12:13">
      <c r="L19015">
        <v>11336</v>
      </c>
      <c r="M19015">
        <f t="shared" si="308"/>
        <v>336</v>
      </c>
    </row>
    <row r="19016" spans="12:13">
      <c r="L19016">
        <v>11392</v>
      </c>
      <c r="M19016">
        <f t="shared" si="308"/>
        <v>392</v>
      </c>
    </row>
    <row r="19017" spans="12:13">
      <c r="L19017">
        <v>11372</v>
      </c>
      <c r="M19017">
        <f t="shared" si="308"/>
        <v>372</v>
      </c>
    </row>
    <row r="19018" spans="12:13">
      <c r="L19018">
        <v>11420</v>
      </c>
      <c r="M19018">
        <f t="shared" si="308"/>
        <v>420</v>
      </c>
    </row>
    <row r="19019" spans="12:13">
      <c r="L19019">
        <v>11376</v>
      </c>
      <c r="M19019">
        <f t="shared" si="308"/>
        <v>376</v>
      </c>
    </row>
    <row r="19020" spans="12:13">
      <c r="L19020">
        <v>11444</v>
      </c>
      <c r="M19020">
        <f t="shared" si="308"/>
        <v>444</v>
      </c>
    </row>
    <row r="19021" spans="12:13">
      <c r="L19021">
        <v>11348</v>
      </c>
      <c r="M19021">
        <f t="shared" si="308"/>
        <v>348</v>
      </c>
    </row>
    <row r="19022" spans="12:13">
      <c r="L19022">
        <v>11420</v>
      </c>
      <c r="M19022">
        <f t="shared" si="308"/>
        <v>420</v>
      </c>
    </row>
    <row r="19023" spans="12:13">
      <c r="L19023">
        <v>11428</v>
      </c>
      <c r="M19023">
        <f t="shared" si="308"/>
        <v>428</v>
      </c>
    </row>
    <row r="19024" spans="12:13">
      <c r="L19024">
        <v>11452</v>
      </c>
      <c r="M19024">
        <f t="shared" si="308"/>
        <v>452</v>
      </c>
    </row>
    <row r="19025" spans="12:13">
      <c r="L19025">
        <v>11388</v>
      </c>
      <c r="M19025">
        <f t="shared" si="308"/>
        <v>388</v>
      </c>
    </row>
    <row r="19026" spans="12:13">
      <c r="L19026">
        <v>11424</v>
      </c>
      <c r="M19026">
        <f t="shared" si="308"/>
        <v>424</v>
      </c>
    </row>
    <row r="19027" spans="12:13">
      <c r="L19027">
        <v>11404</v>
      </c>
      <c r="M19027">
        <f t="shared" si="308"/>
        <v>404</v>
      </c>
    </row>
    <row r="19028" spans="12:13">
      <c r="L19028">
        <v>11440</v>
      </c>
      <c r="M19028">
        <f t="shared" si="308"/>
        <v>440</v>
      </c>
    </row>
    <row r="19029" spans="12:13">
      <c r="L19029">
        <v>11368</v>
      </c>
      <c r="M19029">
        <f t="shared" si="308"/>
        <v>368</v>
      </c>
    </row>
    <row r="19030" spans="12:13">
      <c r="L19030">
        <v>11436</v>
      </c>
      <c r="M19030">
        <f t="shared" si="308"/>
        <v>436</v>
      </c>
    </row>
    <row r="19031" spans="12:13">
      <c r="L19031">
        <v>11396</v>
      </c>
      <c r="M19031">
        <f t="shared" si="308"/>
        <v>396</v>
      </c>
    </row>
    <row r="19032" spans="12:13">
      <c r="L19032">
        <v>11476</v>
      </c>
      <c r="M19032">
        <f t="shared" si="308"/>
        <v>476</v>
      </c>
    </row>
    <row r="19033" spans="12:13">
      <c r="L19033">
        <v>11472</v>
      </c>
      <c r="M19033">
        <f t="shared" si="308"/>
        <v>472</v>
      </c>
    </row>
    <row r="19034" spans="12:13">
      <c r="L19034">
        <v>11540</v>
      </c>
      <c r="M19034">
        <f t="shared" si="308"/>
        <v>540</v>
      </c>
    </row>
    <row r="19035" spans="12:13">
      <c r="L19035">
        <v>11580</v>
      </c>
      <c r="M19035">
        <f t="shared" si="308"/>
        <v>580</v>
      </c>
    </row>
    <row r="19036" spans="12:13">
      <c r="L19036">
        <v>11660</v>
      </c>
      <c r="M19036">
        <f t="shared" si="308"/>
        <v>660</v>
      </c>
    </row>
    <row r="19037" spans="12:13">
      <c r="L19037">
        <v>11656</v>
      </c>
      <c r="M19037">
        <f t="shared" si="308"/>
        <v>656</v>
      </c>
    </row>
    <row r="19038" spans="12:13">
      <c r="L19038">
        <v>11708</v>
      </c>
      <c r="M19038">
        <f t="shared" si="308"/>
        <v>708</v>
      </c>
    </row>
    <row r="19039" spans="12:13">
      <c r="L19039">
        <v>11672</v>
      </c>
      <c r="M19039">
        <f t="shared" si="308"/>
        <v>672</v>
      </c>
    </row>
    <row r="19040" spans="12:13">
      <c r="L19040">
        <v>11708</v>
      </c>
      <c r="M19040">
        <f t="shared" si="308"/>
        <v>708</v>
      </c>
    </row>
    <row r="19041" spans="12:13">
      <c r="L19041">
        <v>11612</v>
      </c>
      <c r="M19041">
        <f t="shared" si="308"/>
        <v>612</v>
      </c>
    </row>
    <row r="19042" spans="12:13">
      <c r="L19042">
        <v>11692</v>
      </c>
      <c r="M19042">
        <f t="shared" si="308"/>
        <v>692</v>
      </c>
    </row>
    <row r="19043" spans="12:13">
      <c r="L19043">
        <v>11612</v>
      </c>
      <c r="M19043">
        <f t="shared" si="308"/>
        <v>612</v>
      </c>
    </row>
    <row r="19044" spans="12:13">
      <c r="L19044">
        <v>11624</v>
      </c>
      <c r="M19044">
        <f t="shared" si="308"/>
        <v>624</v>
      </c>
    </row>
    <row r="19045" spans="12:13">
      <c r="L19045">
        <v>11556</v>
      </c>
      <c r="M19045">
        <f t="shared" si="308"/>
        <v>556</v>
      </c>
    </row>
    <row r="19046" spans="12:13">
      <c r="L19046">
        <v>11576</v>
      </c>
      <c r="M19046">
        <f t="shared" si="308"/>
        <v>576</v>
      </c>
    </row>
    <row r="19047" spans="12:13">
      <c r="L19047">
        <v>11540</v>
      </c>
      <c r="M19047">
        <f t="shared" si="308"/>
        <v>540</v>
      </c>
    </row>
    <row r="19048" spans="12:13">
      <c r="L19048">
        <v>11564</v>
      </c>
      <c r="M19048">
        <f t="shared" si="308"/>
        <v>564</v>
      </c>
    </row>
    <row r="19049" spans="12:13">
      <c r="L19049">
        <v>11504</v>
      </c>
      <c r="M19049">
        <f t="shared" si="308"/>
        <v>504</v>
      </c>
    </row>
    <row r="19050" spans="12:13">
      <c r="L19050">
        <v>11552</v>
      </c>
      <c r="M19050">
        <f t="shared" si="308"/>
        <v>552</v>
      </c>
    </row>
    <row r="19051" spans="12:13">
      <c r="L19051">
        <v>11484</v>
      </c>
      <c r="M19051">
        <f t="shared" si="308"/>
        <v>484</v>
      </c>
    </row>
    <row r="19052" spans="12:13">
      <c r="L19052">
        <v>11504</v>
      </c>
      <c r="M19052">
        <f t="shared" si="308"/>
        <v>504</v>
      </c>
    </row>
    <row r="19053" spans="12:13">
      <c r="L19053">
        <v>11424</v>
      </c>
      <c r="M19053">
        <f t="shared" si="308"/>
        <v>424</v>
      </c>
    </row>
    <row r="19054" spans="12:13">
      <c r="L19054">
        <v>11504</v>
      </c>
      <c r="M19054">
        <f t="shared" si="308"/>
        <v>504</v>
      </c>
    </row>
    <row r="19055" spans="12:13">
      <c r="L19055">
        <v>11432</v>
      </c>
      <c r="M19055">
        <f t="shared" si="308"/>
        <v>432</v>
      </c>
    </row>
    <row r="19056" spans="12:13">
      <c r="L19056">
        <v>11488</v>
      </c>
      <c r="M19056">
        <f t="shared" si="308"/>
        <v>488</v>
      </c>
    </row>
    <row r="19057" spans="12:13">
      <c r="L19057">
        <v>11416</v>
      </c>
      <c r="M19057">
        <f t="shared" si="308"/>
        <v>416</v>
      </c>
    </row>
    <row r="19058" spans="12:13">
      <c r="L19058">
        <v>11472</v>
      </c>
      <c r="M19058">
        <f t="shared" si="308"/>
        <v>472</v>
      </c>
    </row>
    <row r="19059" spans="12:13">
      <c r="L19059">
        <v>11420</v>
      </c>
      <c r="M19059">
        <f t="shared" si="308"/>
        <v>420</v>
      </c>
    </row>
    <row r="19060" spans="12:13">
      <c r="L19060">
        <v>11452</v>
      </c>
      <c r="M19060">
        <f t="shared" si="308"/>
        <v>452</v>
      </c>
    </row>
    <row r="19061" spans="12:13">
      <c r="L19061">
        <v>11420</v>
      </c>
      <c r="M19061">
        <f t="shared" si="308"/>
        <v>420</v>
      </c>
    </row>
    <row r="19062" spans="12:13">
      <c r="L19062">
        <v>11452</v>
      </c>
      <c r="M19062">
        <f t="shared" si="308"/>
        <v>452</v>
      </c>
    </row>
    <row r="19063" spans="12:13">
      <c r="L19063">
        <v>11400</v>
      </c>
      <c r="M19063">
        <f t="shared" si="308"/>
        <v>400</v>
      </c>
    </row>
    <row r="19064" spans="12:13">
      <c r="L19064">
        <v>11444</v>
      </c>
      <c r="M19064">
        <f t="shared" si="308"/>
        <v>444</v>
      </c>
    </row>
    <row r="19065" spans="12:13">
      <c r="L19065">
        <v>11384</v>
      </c>
      <c r="M19065">
        <f t="shared" si="308"/>
        <v>384</v>
      </c>
    </row>
    <row r="19066" spans="12:13">
      <c r="L19066">
        <v>11428</v>
      </c>
      <c r="M19066">
        <f t="shared" si="308"/>
        <v>428</v>
      </c>
    </row>
    <row r="19067" spans="12:13">
      <c r="L19067">
        <v>11368</v>
      </c>
      <c r="M19067">
        <f t="shared" ref="M19067:M19130" si="309">L19067-11000</f>
        <v>368</v>
      </c>
    </row>
    <row r="19068" spans="12:13">
      <c r="L19068">
        <v>11432</v>
      </c>
      <c r="M19068">
        <f t="shared" si="309"/>
        <v>432</v>
      </c>
    </row>
    <row r="19069" spans="12:13">
      <c r="L19069">
        <v>11372</v>
      </c>
      <c r="M19069">
        <f t="shared" si="309"/>
        <v>372</v>
      </c>
    </row>
    <row r="19070" spans="12:13">
      <c r="L19070">
        <v>11448</v>
      </c>
      <c r="M19070">
        <f t="shared" si="309"/>
        <v>448</v>
      </c>
    </row>
    <row r="19071" spans="12:13">
      <c r="L19071">
        <v>11372</v>
      </c>
      <c r="M19071">
        <f t="shared" si="309"/>
        <v>372</v>
      </c>
    </row>
    <row r="19072" spans="12:13">
      <c r="L19072">
        <v>11488</v>
      </c>
      <c r="M19072">
        <f t="shared" si="309"/>
        <v>488</v>
      </c>
    </row>
    <row r="19073" spans="12:13">
      <c r="L19073">
        <v>11388</v>
      </c>
      <c r="M19073">
        <f t="shared" si="309"/>
        <v>388</v>
      </c>
    </row>
    <row r="19074" spans="12:13">
      <c r="L19074">
        <v>11468</v>
      </c>
      <c r="M19074">
        <f t="shared" si="309"/>
        <v>468</v>
      </c>
    </row>
    <row r="19075" spans="12:13">
      <c r="L19075">
        <v>11400</v>
      </c>
      <c r="M19075">
        <f t="shared" si="309"/>
        <v>400</v>
      </c>
    </row>
    <row r="19076" spans="12:13">
      <c r="L19076">
        <v>11436</v>
      </c>
      <c r="M19076">
        <f t="shared" si="309"/>
        <v>436</v>
      </c>
    </row>
    <row r="19077" spans="12:13">
      <c r="L19077">
        <v>11420</v>
      </c>
      <c r="M19077">
        <f t="shared" si="309"/>
        <v>420</v>
      </c>
    </row>
    <row r="19078" spans="12:13">
      <c r="L19078">
        <v>11460</v>
      </c>
      <c r="M19078">
        <f t="shared" si="309"/>
        <v>460</v>
      </c>
    </row>
    <row r="19079" spans="12:13">
      <c r="L19079">
        <v>11392</v>
      </c>
      <c r="M19079">
        <f t="shared" si="309"/>
        <v>392</v>
      </c>
    </row>
    <row r="19080" spans="12:13">
      <c r="L19080">
        <v>11468</v>
      </c>
      <c r="M19080">
        <f t="shared" si="309"/>
        <v>468</v>
      </c>
    </row>
    <row r="19081" spans="12:13">
      <c r="L19081">
        <v>11404</v>
      </c>
      <c r="M19081">
        <f t="shared" si="309"/>
        <v>404</v>
      </c>
    </row>
    <row r="19082" spans="12:13">
      <c r="L19082">
        <v>11468</v>
      </c>
      <c r="M19082">
        <f t="shared" si="309"/>
        <v>468</v>
      </c>
    </row>
    <row r="19083" spans="12:13">
      <c r="L19083">
        <v>11440</v>
      </c>
      <c r="M19083">
        <f t="shared" si="309"/>
        <v>440</v>
      </c>
    </row>
    <row r="19084" spans="12:13">
      <c r="L19084">
        <v>11476</v>
      </c>
      <c r="M19084">
        <f t="shared" si="309"/>
        <v>476</v>
      </c>
    </row>
    <row r="19085" spans="12:13">
      <c r="L19085">
        <v>11396</v>
      </c>
      <c r="M19085">
        <f t="shared" si="309"/>
        <v>396</v>
      </c>
    </row>
    <row r="19086" spans="12:13">
      <c r="L19086">
        <v>11448</v>
      </c>
      <c r="M19086">
        <f t="shared" si="309"/>
        <v>448</v>
      </c>
    </row>
    <row r="19087" spans="12:13">
      <c r="L19087">
        <v>11376</v>
      </c>
      <c r="M19087">
        <f t="shared" si="309"/>
        <v>376</v>
      </c>
    </row>
    <row r="19088" spans="12:13">
      <c r="L19088">
        <v>11420</v>
      </c>
      <c r="M19088">
        <f t="shared" si="309"/>
        <v>420</v>
      </c>
    </row>
    <row r="19089" spans="12:13">
      <c r="L19089">
        <v>11348</v>
      </c>
      <c r="M19089">
        <f t="shared" si="309"/>
        <v>348</v>
      </c>
    </row>
    <row r="19090" spans="12:13">
      <c r="L19090">
        <v>11456</v>
      </c>
      <c r="M19090">
        <f t="shared" si="309"/>
        <v>456</v>
      </c>
    </row>
    <row r="19091" spans="12:13">
      <c r="L19091">
        <v>11392</v>
      </c>
      <c r="M19091">
        <f t="shared" si="309"/>
        <v>392</v>
      </c>
    </row>
    <row r="19092" spans="12:13">
      <c r="L19092">
        <v>11436</v>
      </c>
      <c r="M19092">
        <f t="shared" si="309"/>
        <v>436</v>
      </c>
    </row>
    <row r="19093" spans="12:13">
      <c r="L19093">
        <v>11352</v>
      </c>
      <c r="M19093">
        <f t="shared" si="309"/>
        <v>352</v>
      </c>
    </row>
    <row r="19094" spans="12:13">
      <c r="L19094" t="s">
        <v>798</v>
      </c>
      <c r="M19094" t="e">
        <f t="shared" si="309"/>
        <v>#VALUE!</v>
      </c>
    </row>
    <row r="19095" spans="12:13">
      <c r="M19095">
        <f t="shared" si="309"/>
        <v>-11000</v>
      </c>
    </row>
    <row r="19096" spans="12:13">
      <c r="L19096">
        <v>11428</v>
      </c>
      <c r="M19096">
        <f t="shared" si="309"/>
        <v>428</v>
      </c>
    </row>
    <row r="19097" spans="12:13">
      <c r="L19097">
        <v>11376</v>
      </c>
      <c r="M19097">
        <f t="shared" si="309"/>
        <v>376</v>
      </c>
    </row>
    <row r="19098" spans="12:13">
      <c r="L19098">
        <v>11468</v>
      </c>
      <c r="M19098">
        <f t="shared" si="309"/>
        <v>468</v>
      </c>
    </row>
    <row r="19099" spans="12:13">
      <c r="L19099">
        <v>11384</v>
      </c>
      <c r="M19099">
        <f t="shared" si="309"/>
        <v>384</v>
      </c>
    </row>
    <row r="19100" spans="12:13">
      <c r="L19100">
        <v>11444</v>
      </c>
      <c r="M19100">
        <f t="shared" si="309"/>
        <v>444</v>
      </c>
    </row>
    <row r="19101" spans="12:13">
      <c r="L19101">
        <v>11368</v>
      </c>
      <c r="M19101">
        <f t="shared" si="309"/>
        <v>368</v>
      </c>
    </row>
    <row r="19102" spans="12:13">
      <c r="L19102">
        <v>11436</v>
      </c>
      <c r="M19102">
        <f t="shared" si="309"/>
        <v>436</v>
      </c>
    </row>
    <row r="19103" spans="12:13">
      <c r="L19103">
        <v>11372</v>
      </c>
      <c r="M19103">
        <f t="shared" si="309"/>
        <v>372</v>
      </c>
    </row>
    <row r="19104" spans="12:13">
      <c r="L19104">
        <v>11428</v>
      </c>
      <c r="M19104">
        <f t="shared" si="309"/>
        <v>428</v>
      </c>
    </row>
    <row r="19105" spans="12:13">
      <c r="L19105">
        <v>11384</v>
      </c>
      <c r="M19105">
        <f t="shared" si="309"/>
        <v>384</v>
      </c>
    </row>
    <row r="19106" spans="12:13">
      <c r="L19106">
        <v>11448</v>
      </c>
      <c r="M19106">
        <f t="shared" si="309"/>
        <v>448</v>
      </c>
    </row>
    <row r="19107" spans="12:13">
      <c r="L19107">
        <v>11312</v>
      </c>
      <c r="M19107">
        <f t="shared" si="309"/>
        <v>312</v>
      </c>
    </row>
    <row r="19108" spans="12:13">
      <c r="L19108">
        <v>11444</v>
      </c>
      <c r="M19108">
        <f t="shared" si="309"/>
        <v>444</v>
      </c>
    </row>
    <row r="19109" spans="12:13">
      <c r="L19109">
        <v>11392</v>
      </c>
      <c r="M19109">
        <f t="shared" si="309"/>
        <v>392</v>
      </c>
    </row>
    <row r="19110" spans="12:13">
      <c r="L19110">
        <v>11468</v>
      </c>
      <c r="M19110">
        <f t="shared" si="309"/>
        <v>468</v>
      </c>
    </row>
    <row r="19111" spans="12:13">
      <c r="L19111">
        <v>11372</v>
      </c>
      <c r="M19111">
        <f t="shared" si="309"/>
        <v>372</v>
      </c>
    </row>
    <row r="19112" spans="12:13">
      <c r="L19112">
        <v>11460</v>
      </c>
      <c r="M19112">
        <f t="shared" si="309"/>
        <v>460</v>
      </c>
    </row>
    <row r="19113" spans="12:13">
      <c r="L19113">
        <v>11388</v>
      </c>
      <c r="M19113">
        <f t="shared" si="309"/>
        <v>388</v>
      </c>
    </row>
    <row r="19114" spans="12:13">
      <c r="L19114">
        <v>11448</v>
      </c>
      <c r="M19114">
        <f t="shared" si="309"/>
        <v>448</v>
      </c>
    </row>
    <row r="19115" spans="12:13">
      <c r="L19115">
        <v>11368</v>
      </c>
      <c r="M19115">
        <f t="shared" si="309"/>
        <v>368</v>
      </c>
    </row>
    <row r="19116" spans="12:13">
      <c r="L19116">
        <v>11420</v>
      </c>
      <c r="M19116">
        <f t="shared" si="309"/>
        <v>420</v>
      </c>
    </row>
    <row r="19117" spans="12:13">
      <c r="L19117">
        <v>11368</v>
      </c>
      <c r="M19117">
        <f t="shared" si="309"/>
        <v>368</v>
      </c>
    </row>
    <row r="19118" spans="12:13">
      <c r="L19118">
        <v>11428</v>
      </c>
      <c r="M19118">
        <f t="shared" si="309"/>
        <v>428</v>
      </c>
    </row>
    <row r="19119" spans="12:13">
      <c r="L19119">
        <v>11380</v>
      </c>
      <c r="M19119">
        <f t="shared" si="309"/>
        <v>380</v>
      </c>
    </row>
    <row r="19120" spans="12:13">
      <c r="L19120">
        <v>11416</v>
      </c>
      <c r="M19120">
        <f t="shared" si="309"/>
        <v>416</v>
      </c>
    </row>
    <row r="19121" spans="12:13">
      <c r="L19121">
        <v>11400</v>
      </c>
      <c r="M19121">
        <f t="shared" si="309"/>
        <v>400</v>
      </c>
    </row>
    <row r="19122" spans="12:13">
      <c r="L19122">
        <v>11444</v>
      </c>
      <c r="M19122">
        <f t="shared" si="309"/>
        <v>444</v>
      </c>
    </row>
    <row r="19123" spans="12:13">
      <c r="L19123">
        <v>11368</v>
      </c>
      <c r="M19123">
        <f t="shared" si="309"/>
        <v>368</v>
      </c>
    </row>
    <row r="19124" spans="12:13">
      <c r="L19124">
        <v>11464</v>
      </c>
      <c r="M19124">
        <f t="shared" si="309"/>
        <v>464</v>
      </c>
    </row>
    <row r="19125" spans="12:13">
      <c r="L19125">
        <v>11376</v>
      </c>
      <c r="M19125">
        <f t="shared" si="309"/>
        <v>376</v>
      </c>
    </row>
    <row r="19126" spans="12:13">
      <c r="L19126">
        <v>11412</v>
      </c>
      <c r="M19126">
        <f t="shared" si="309"/>
        <v>412</v>
      </c>
    </row>
    <row r="19127" spans="12:13">
      <c r="L19127">
        <v>11404</v>
      </c>
      <c r="M19127">
        <f t="shared" si="309"/>
        <v>404</v>
      </c>
    </row>
    <row r="19128" spans="12:13">
      <c r="L19128">
        <v>11440</v>
      </c>
      <c r="M19128">
        <f t="shared" si="309"/>
        <v>440</v>
      </c>
    </row>
    <row r="19129" spans="12:13">
      <c r="L19129">
        <v>11384</v>
      </c>
      <c r="M19129">
        <f t="shared" si="309"/>
        <v>384</v>
      </c>
    </row>
    <row r="19130" spans="12:13">
      <c r="L19130">
        <v>11420</v>
      </c>
      <c r="M19130">
        <f t="shared" si="309"/>
        <v>420</v>
      </c>
    </row>
    <row r="19131" spans="12:13">
      <c r="L19131">
        <v>11372</v>
      </c>
      <c r="M19131">
        <f t="shared" ref="M19131:M19194" si="310">L19131-11000</f>
        <v>372</v>
      </c>
    </row>
    <row r="19132" spans="12:13">
      <c r="L19132">
        <v>11424</v>
      </c>
      <c r="M19132">
        <f t="shared" si="310"/>
        <v>424</v>
      </c>
    </row>
    <row r="19133" spans="12:13">
      <c r="L19133">
        <v>11396</v>
      </c>
      <c r="M19133">
        <f t="shared" si="310"/>
        <v>396</v>
      </c>
    </row>
    <row r="19134" spans="12:13">
      <c r="L19134">
        <v>11416</v>
      </c>
      <c r="M19134">
        <f t="shared" si="310"/>
        <v>416</v>
      </c>
    </row>
    <row r="19135" spans="12:13">
      <c r="L19135">
        <v>11344</v>
      </c>
      <c r="M19135">
        <f t="shared" si="310"/>
        <v>344</v>
      </c>
    </row>
    <row r="19136" spans="12:13">
      <c r="L19136">
        <v>11428</v>
      </c>
      <c r="M19136">
        <f t="shared" si="310"/>
        <v>428</v>
      </c>
    </row>
    <row r="19137" spans="12:13">
      <c r="L19137">
        <v>11376</v>
      </c>
      <c r="M19137">
        <f t="shared" si="310"/>
        <v>376</v>
      </c>
    </row>
    <row r="19138" spans="12:13">
      <c r="L19138">
        <v>11432</v>
      </c>
      <c r="M19138">
        <f t="shared" si="310"/>
        <v>432</v>
      </c>
    </row>
    <row r="19139" spans="12:13">
      <c r="L19139">
        <v>11352</v>
      </c>
      <c r="M19139">
        <f t="shared" si="310"/>
        <v>352</v>
      </c>
    </row>
    <row r="19140" spans="12:13">
      <c r="L19140">
        <v>11444</v>
      </c>
      <c r="M19140">
        <f t="shared" si="310"/>
        <v>444</v>
      </c>
    </row>
    <row r="19141" spans="12:13">
      <c r="L19141">
        <v>11388</v>
      </c>
      <c r="M19141">
        <f t="shared" si="310"/>
        <v>388</v>
      </c>
    </row>
    <row r="19142" spans="12:13">
      <c r="L19142">
        <v>11428</v>
      </c>
      <c r="M19142">
        <f t="shared" si="310"/>
        <v>428</v>
      </c>
    </row>
    <row r="19143" spans="12:13">
      <c r="L19143">
        <v>11416</v>
      </c>
      <c r="M19143">
        <f t="shared" si="310"/>
        <v>416</v>
      </c>
    </row>
    <row r="19144" spans="12:13">
      <c r="L19144">
        <v>11424</v>
      </c>
      <c r="M19144">
        <f t="shared" si="310"/>
        <v>424</v>
      </c>
    </row>
    <row r="19145" spans="12:13">
      <c r="L19145">
        <v>11380</v>
      </c>
      <c r="M19145">
        <f t="shared" si="310"/>
        <v>380</v>
      </c>
    </row>
    <row r="19146" spans="12:13">
      <c r="L19146">
        <v>11460</v>
      </c>
      <c r="M19146">
        <f t="shared" si="310"/>
        <v>460</v>
      </c>
    </row>
    <row r="19147" spans="12:13">
      <c r="L19147">
        <v>11364</v>
      </c>
      <c r="M19147">
        <f t="shared" si="310"/>
        <v>364</v>
      </c>
    </row>
    <row r="19148" spans="12:13">
      <c r="L19148">
        <v>11416</v>
      </c>
      <c r="M19148">
        <f t="shared" si="310"/>
        <v>416</v>
      </c>
    </row>
    <row r="19149" spans="12:13">
      <c r="L19149">
        <v>11376</v>
      </c>
      <c r="M19149">
        <f t="shared" si="310"/>
        <v>376</v>
      </c>
    </row>
    <row r="19150" spans="12:13">
      <c r="L19150">
        <v>11416</v>
      </c>
      <c r="M19150">
        <f t="shared" si="310"/>
        <v>416</v>
      </c>
    </row>
    <row r="19151" spans="12:13">
      <c r="L19151">
        <v>11400</v>
      </c>
      <c r="M19151">
        <f t="shared" si="310"/>
        <v>400</v>
      </c>
    </row>
    <row r="19152" spans="12:13">
      <c r="L19152">
        <v>11444</v>
      </c>
      <c r="M19152">
        <f t="shared" si="310"/>
        <v>444</v>
      </c>
    </row>
    <row r="19153" spans="12:13">
      <c r="L19153">
        <v>11372</v>
      </c>
      <c r="M19153">
        <f t="shared" si="310"/>
        <v>372</v>
      </c>
    </row>
    <row r="19154" spans="12:13">
      <c r="L19154">
        <v>11432</v>
      </c>
      <c r="M19154">
        <f t="shared" si="310"/>
        <v>432</v>
      </c>
    </row>
    <row r="19155" spans="12:13">
      <c r="L19155">
        <v>11360</v>
      </c>
      <c r="M19155">
        <f t="shared" si="310"/>
        <v>360</v>
      </c>
    </row>
    <row r="19156" spans="12:13">
      <c r="L19156">
        <v>11456</v>
      </c>
      <c r="M19156">
        <f t="shared" si="310"/>
        <v>456</v>
      </c>
    </row>
    <row r="19157" spans="12:13">
      <c r="L19157">
        <v>11348</v>
      </c>
      <c r="M19157">
        <f t="shared" si="310"/>
        <v>348</v>
      </c>
    </row>
    <row r="19158" spans="12:13">
      <c r="L19158">
        <v>11436</v>
      </c>
      <c r="M19158">
        <f t="shared" si="310"/>
        <v>436</v>
      </c>
    </row>
    <row r="19159" spans="12:13">
      <c r="L19159">
        <v>11384</v>
      </c>
      <c r="M19159">
        <f t="shared" si="310"/>
        <v>384</v>
      </c>
    </row>
    <row r="19160" spans="12:13">
      <c r="L19160">
        <v>11424</v>
      </c>
      <c r="M19160">
        <f t="shared" si="310"/>
        <v>424</v>
      </c>
    </row>
    <row r="19161" spans="12:13">
      <c r="L19161">
        <v>11340</v>
      </c>
      <c r="M19161">
        <f t="shared" si="310"/>
        <v>340</v>
      </c>
    </row>
    <row r="19162" spans="12:13">
      <c r="L19162">
        <v>11448</v>
      </c>
      <c r="M19162">
        <f t="shared" si="310"/>
        <v>448</v>
      </c>
    </row>
    <row r="19163" spans="12:13">
      <c r="L19163">
        <v>11380</v>
      </c>
      <c r="M19163">
        <f t="shared" si="310"/>
        <v>380</v>
      </c>
    </row>
    <row r="19164" spans="12:13">
      <c r="L19164">
        <v>11416</v>
      </c>
      <c r="M19164">
        <f t="shared" si="310"/>
        <v>416</v>
      </c>
    </row>
    <row r="19165" spans="12:13">
      <c r="L19165">
        <v>11348</v>
      </c>
      <c r="M19165">
        <f t="shared" si="310"/>
        <v>348</v>
      </c>
    </row>
    <row r="19166" spans="12:13">
      <c r="L19166">
        <v>11460</v>
      </c>
      <c r="M19166">
        <f t="shared" si="310"/>
        <v>460</v>
      </c>
    </row>
    <row r="19167" spans="12:13">
      <c r="L19167">
        <v>11388</v>
      </c>
      <c r="M19167">
        <f t="shared" si="310"/>
        <v>388</v>
      </c>
    </row>
    <row r="19168" spans="12:13">
      <c r="L19168">
        <v>11432</v>
      </c>
      <c r="M19168">
        <f t="shared" si="310"/>
        <v>432</v>
      </c>
    </row>
    <row r="19169" spans="12:13">
      <c r="L19169">
        <v>11352</v>
      </c>
      <c r="M19169">
        <f t="shared" si="310"/>
        <v>352</v>
      </c>
    </row>
    <row r="19170" spans="12:13">
      <c r="L19170">
        <v>11436</v>
      </c>
      <c r="M19170">
        <f t="shared" si="310"/>
        <v>436</v>
      </c>
    </row>
    <row r="19171" spans="12:13">
      <c r="L19171">
        <v>11328</v>
      </c>
      <c r="M19171">
        <f t="shared" si="310"/>
        <v>328</v>
      </c>
    </row>
    <row r="19172" spans="12:13">
      <c r="L19172">
        <v>11468</v>
      </c>
      <c r="M19172">
        <f t="shared" si="310"/>
        <v>468</v>
      </c>
    </row>
    <row r="19173" spans="12:13">
      <c r="L19173">
        <v>11408</v>
      </c>
      <c r="M19173">
        <f t="shared" si="310"/>
        <v>408</v>
      </c>
    </row>
    <row r="19174" spans="12:13">
      <c r="L19174">
        <v>11460</v>
      </c>
      <c r="M19174">
        <f t="shared" si="310"/>
        <v>460</v>
      </c>
    </row>
    <row r="19175" spans="12:13">
      <c r="L19175">
        <v>11384</v>
      </c>
      <c r="M19175">
        <f t="shared" si="310"/>
        <v>384</v>
      </c>
    </row>
    <row r="19176" spans="12:13">
      <c r="L19176">
        <v>11440</v>
      </c>
      <c r="M19176">
        <f t="shared" si="310"/>
        <v>440</v>
      </c>
    </row>
    <row r="19177" spans="12:13">
      <c r="L19177">
        <v>11436</v>
      </c>
      <c r="M19177">
        <f t="shared" si="310"/>
        <v>436</v>
      </c>
    </row>
    <row r="19178" spans="12:13">
      <c r="L19178">
        <v>11424</v>
      </c>
      <c r="M19178">
        <f t="shared" si="310"/>
        <v>424</v>
      </c>
    </row>
    <row r="19179" spans="12:13">
      <c r="L19179">
        <v>11408</v>
      </c>
      <c r="M19179">
        <f t="shared" si="310"/>
        <v>408</v>
      </c>
    </row>
    <row r="19180" spans="12:13">
      <c r="L19180">
        <v>11476</v>
      </c>
      <c r="M19180">
        <f t="shared" si="310"/>
        <v>476</v>
      </c>
    </row>
    <row r="19181" spans="12:13">
      <c r="L19181">
        <v>11400</v>
      </c>
      <c r="M19181">
        <f t="shared" si="310"/>
        <v>400</v>
      </c>
    </row>
    <row r="19182" spans="12:13">
      <c r="L19182">
        <v>11408</v>
      </c>
      <c r="M19182">
        <f t="shared" si="310"/>
        <v>408</v>
      </c>
    </row>
    <row r="19183" spans="12:13">
      <c r="L19183">
        <v>11392</v>
      </c>
      <c r="M19183">
        <f t="shared" si="310"/>
        <v>392</v>
      </c>
    </row>
    <row r="19184" spans="12:13">
      <c r="L19184">
        <v>11412</v>
      </c>
      <c r="M19184">
        <f t="shared" si="310"/>
        <v>412</v>
      </c>
    </row>
    <row r="19185" spans="12:13">
      <c r="L19185">
        <v>11380</v>
      </c>
      <c r="M19185">
        <f t="shared" si="310"/>
        <v>380</v>
      </c>
    </row>
    <row r="19186" spans="12:13">
      <c r="L19186">
        <v>11456</v>
      </c>
      <c r="M19186">
        <f t="shared" si="310"/>
        <v>456</v>
      </c>
    </row>
    <row r="19187" spans="12:13">
      <c r="L19187">
        <v>11428</v>
      </c>
      <c r="M19187">
        <f t="shared" si="310"/>
        <v>428</v>
      </c>
    </row>
    <row r="19188" spans="12:13">
      <c r="L19188">
        <v>11476</v>
      </c>
      <c r="M19188">
        <f t="shared" si="310"/>
        <v>476</v>
      </c>
    </row>
    <row r="19189" spans="12:13">
      <c r="L19189">
        <v>11392</v>
      </c>
      <c r="M19189">
        <f t="shared" si="310"/>
        <v>392</v>
      </c>
    </row>
    <row r="19190" spans="12:13">
      <c r="L19190">
        <v>11420</v>
      </c>
      <c r="M19190">
        <f t="shared" si="310"/>
        <v>420</v>
      </c>
    </row>
    <row r="19191" spans="12:13">
      <c r="L19191">
        <v>11380</v>
      </c>
      <c r="M19191">
        <f t="shared" si="310"/>
        <v>380</v>
      </c>
    </row>
    <row r="19192" spans="12:13">
      <c r="L19192">
        <v>11424</v>
      </c>
      <c r="M19192">
        <f t="shared" si="310"/>
        <v>424</v>
      </c>
    </row>
    <row r="19193" spans="12:13">
      <c r="L19193">
        <v>11360</v>
      </c>
      <c r="M19193">
        <f t="shared" si="310"/>
        <v>360</v>
      </c>
    </row>
    <row r="19194" spans="12:13">
      <c r="L19194">
        <v>11440</v>
      </c>
      <c r="M19194">
        <f t="shared" si="310"/>
        <v>440</v>
      </c>
    </row>
    <row r="19195" spans="12:13">
      <c r="L19195">
        <v>11400</v>
      </c>
      <c r="M19195">
        <f t="shared" ref="M19195:M19258" si="311">L19195-11000</f>
        <v>400</v>
      </c>
    </row>
    <row r="19196" spans="12:13">
      <c r="L19196">
        <v>11440</v>
      </c>
      <c r="M19196">
        <f t="shared" si="311"/>
        <v>440</v>
      </c>
    </row>
    <row r="19197" spans="12:13">
      <c r="L19197">
        <v>11392</v>
      </c>
      <c r="M19197">
        <f t="shared" si="311"/>
        <v>392</v>
      </c>
    </row>
    <row r="19198" spans="12:13">
      <c r="L19198">
        <v>11440</v>
      </c>
      <c r="M19198">
        <f t="shared" si="311"/>
        <v>440</v>
      </c>
    </row>
    <row r="19199" spans="12:13">
      <c r="L19199">
        <v>11376</v>
      </c>
      <c r="M19199">
        <f t="shared" si="311"/>
        <v>376</v>
      </c>
    </row>
    <row r="19200" spans="12:13">
      <c r="L19200">
        <v>11432</v>
      </c>
      <c r="M19200">
        <f t="shared" si="311"/>
        <v>432</v>
      </c>
    </row>
    <row r="19201" spans="12:13">
      <c r="L19201">
        <v>11388</v>
      </c>
      <c r="M19201">
        <f t="shared" si="311"/>
        <v>388</v>
      </c>
    </row>
    <row r="19202" spans="12:13">
      <c r="L19202">
        <v>11432</v>
      </c>
      <c r="M19202">
        <f t="shared" si="311"/>
        <v>432</v>
      </c>
    </row>
    <row r="19203" spans="12:13">
      <c r="L19203">
        <v>11380</v>
      </c>
      <c r="M19203">
        <f t="shared" si="311"/>
        <v>380</v>
      </c>
    </row>
    <row r="19204" spans="12:13">
      <c r="L19204">
        <v>11448</v>
      </c>
      <c r="M19204">
        <f t="shared" si="311"/>
        <v>448</v>
      </c>
    </row>
    <row r="19205" spans="12:13">
      <c r="L19205">
        <v>11416</v>
      </c>
      <c r="M19205">
        <f t="shared" si="311"/>
        <v>416</v>
      </c>
    </row>
    <row r="19206" spans="12:13">
      <c r="L19206">
        <v>11420</v>
      </c>
      <c r="M19206">
        <f t="shared" si="311"/>
        <v>420</v>
      </c>
    </row>
    <row r="19207" spans="12:13">
      <c r="L19207">
        <v>11404</v>
      </c>
      <c r="M19207">
        <f t="shared" si="311"/>
        <v>404</v>
      </c>
    </row>
    <row r="19208" spans="12:13">
      <c r="L19208">
        <v>11440</v>
      </c>
      <c r="M19208">
        <f t="shared" si="311"/>
        <v>440</v>
      </c>
    </row>
    <row r="19209" spans="12:13">
      <c r="L19209">
        <v>11384</v>
      </c>
      <c r="M19209">
        <f t="shared" si="311"/>
        <v>384</v>
      </c>
    </row>
    <row r="19210" spans="12:13">
      <c r="L19210">
        <v>11456</v>
      </c>
      <c r="M19210">
        <f t="shared" si="311"/>
        <v>456</v>
      </c>
    </row>
    <row r="19211" spans="12:13">
      <c r="L19211">
        <v>11364</v>
      </c>
      <c r="M19211">
        <f t="shared" si="311"/>
        <v>364</v>
      </c>
    </row>
    <row r="19212" spans="12:13">
      <c r="L19212">
        <v>11444</v>
      </c>
      <c r="M19212">
        <f t="shared" si="311"/>
        <v>444</v>
      </c>
    </row>
    <row r="19213" spans="12:13">
      <c r="L19213">
        <v>11376</v>
      </c>
      <c r="M19213">
        <f t="shared" si="311"/>
        <v>376</v>
      </c>
    </row>
    <row r="19214" spans="12:13">
      <c r="L19214">
        <v>11404</v>
      </c>
      <c r="M19214">
        <f t="shared" si="311"/>
        <v>404</v>
      </c>
    </row>
    <row r="19215" spans="12:13">
      <c r="L19215">
        <v>11396</v>
      </c>
      <c r="M19215">
        <f t="shared" si="311"/>
        <v>396</v>
      </c>
    </row>
    <row r="19216" spans="12:13">
      <c r="L19216">
        <v>11464</v>
      </c>
      <c r="M19216">
        <f t="shared" si="311"/>
        <v>464</v>
      </c>
    </row>
    <row r="19217" spans="12:13">
      <c r="L19217">
        <v>11376</v>
      </c>
      <c r="M19217">
        <f t="shared" si="311"/>
        <v>376</v>
      </c>
    </row>
    <row r="19218" spans="12:13">
      <c r="L19218">
        <v>11456</v>
      </c>
      <c r="M19218">
        <f t="shared" si="311"/>
        <v>456</v>
      </c>
    </row>
    <row r="19219" spans="12:13">
      <c r="L19219">
        <v>11392</v>
      </c>
      <c r="M19219">
        <f t="shared" si="311"/>
        <v>392</v>
      </c>
    </row>
    <row r="19220" spans="12:13">
      <c r="L19220">
        <v>11444</v>
      </c>
      <c r="M19220">
        <f t="shared" si="311"/>
        <v>444</v>
      </c>
    </row>
    <row r="19221" spans="12:13">
      <c r="L19221">
        <v>11368</v>
      </c>
      <c r="M19221">
        <f t="shared" si="311"/>
        <v>368</v>
      </c>
    </row>
    <row r="19222" spans="12:13">
      <c r="L19222">
        <v>11472</v>
      </c>
      <c r="M19222">
        <f t="shared" si="311"/>
        <v>472</v>
      </c>
    </row>
    <row r="19223" spans="12:13">
      <c r="L19223">
        <v>11408</v>
      </c>
      <c r="M19223">
        <f t="shared" si="311"/>
        <v>408</v>
      </c>
    </row>
    <row r="19224" spans="12:13">
      <c r="L19224">
        <v>11460</v>
      </c>
      <c r="M19224">
        <f t="shared" si="311"/>
        <v>460</v>
      </c>
    </row>
    <row r="19225" spans="12:13">
      <c r="L19225">
        <v>11392</v>
      </c>
      <c r="M19225">
        <f t="shared" si="311"/>
        <v>392</v>
      </c>
    </row>
    <row r="19226" spans="12:13">
      <c r="L19226">
        <v>11424</v>
      </c>
      <c r="M19226">
        <f t="shared" si="311"/>
        <v>424</v>
      </c>
    </row>
    <row r="19227" spans="12:13">
      <c r="L19227">
        <v>11364</v>
      </c>
      <c r="M19227">
        <f t="shared" si="311"/>
        <v>364</v>
      </c>
    </row>
    <row r="19228" spans="12:13">
      <c r="L19228">
        <v>11452</v>
      </c>
      <c r="M19228">
        <f t="shared" si="311"/>
        <v>452</v>
      </c>
    </row>
    <row r="19229" spans="12:13">
      <c r="L19229">
        <v>11364</v>
      </c>
      <c r="M19229">
        <f t="shared" si="311"/>
        <v>364</v>
      </c>
    </row>
    <row r="19230" spans="12:13">
      <c r="L19230">
        <v>11424</v>
      </c>
      <c r="M19230">
        <f t="shared" si="311"/>
        <v>424</v>
      </c>
    </row>
    <row r="19231" spans="12:13">
      <c r="L19231">
        <v>11416</v>
      </c>
      <c r="M19231">
        <f t="shared" si="311"/>
        <v>416</v>
      </c>
    </row>
    <row r="19232" spans="12:13">
      <c r="L19232">
        <v>11436</v>
      </c>
      <c r="M19232">
        <f t="shared" si="311"/>
        <v>436</v>
      </c>
    </row>
    <row r="19233" spans="12:13">
      <c r="L19233">
        <v>11368</v>
      </c>
      <c r="M19233">
        <f t="shared" si="311"/>
        <v>368</v>
      </c>
    </row>
    <row r="19234" spans="12:13">
      <c r="L19234">
        <v>11436</v>
      </c>
      <c r="M19234">
        <f t="shared" si="311"/>
        <v>436</v>
      </c>
    </row>
    <row r="19235" spans="12:13">
      <c r="L19235">
        <v>11372</v>
      </c>
      <c r="M19235">
        <f t="shared" si="311"/>
        <v>372</v>
      </c>
    </row>
    <row r="19236" spans="12:13">
      <c r="L19236">
        <v>11444</v>
      </c>
      <c r="M19236">
        <f t="shared" si="311"/>
        <v>444</v>
      </c>
    </row>
    <row r="19237" spans="12:13">
      <c r="L19237">
        <v>11388</v>
      </c>
      <c r="M19237">
        <f t="shared" si="311"/>
        <v>388</v>
      </c>
    </row>
    <row r="19238" spans="12:13">
      <c r="L19238">
        <v>11436</v>
      </c>
      <c r="M19238">
        <f t="shared" si="311"/>
        <v>436</v>
      </c>
    </row>
    <row r="19239" spans="12:13">
      <c r="L19239">
        <v>11408</v>
      </c>
      <c r="M19239">
        <f t="shared" si="311"/>
        <v>408</v>
      </c>
    </row>
    <row r="19240" spans="12:13">
      <c r="L19240">
        <v>11472</v>
      </c>
      <c r="M19240">
        <f t="shared" si="311"/>
        <v>472</v>
      </c>
    </row>
    <row r="19241" spans="12:13">
      <c r="L19241">
        <v>11384</v>
      </c>
      <c r="M19241">
        <f t="shared" si="311"/>
        <v>384</v>
      </c>
    </row>
    <row r="19242" spans="12:13">
      <c r="L19242">
        <v>11468</v>
      </c>
      <c r="M19242">
        <f t="shared" si="311"/>
        <v>468</v>
      </c>
    </row>
    <row r="19243" spans="12:13">
      <c r="L19243">
        <v>11376</v>
      </c>
      <c r="M19243">
        <f t="shared" si="311"/>
        <v>376</v>
      </c>
    </row>
    <row r="19244" spans="12:13">
      <c r="L19244">
        <v>11440</v>
      </c>
      <c r="M19244">
        <f t="shared" si="311"/>
        <v>440</v>
      </c>
    </row>
    <row r="19245" spans="12:13">
      <c r="L19245">
        <v>11388</v>
      </c>
      <c r="M19245">
        <f t="shared" si="311"/>
        <v>388</v>
      </c>
    </row>
    <row r="19246" spans="12:13">
      <c r="L19246">
        <v>11420</v>
      </c>
      <c r="M19246">
        <f t="shared" si="311"/>
        <v>420</v>
      </c>
    </row>
    <row r="19247" spans="12:13">
      <c r="L19247">
        <v>11400</v>
      </c>
      <c r="M19247">
        <f t="shared" si="311"/>
        <v>400</v>
      </c>
    </row>
    <row r="19248" spans="12:13">
      <c r="L19248">
        <v>11468</v>
      </c>
      <c r="M19248">
        <f t="shared" si="311"/>
        <v>468</v>
      </c>
    </row>
    <row r="19249" spans="12:13">
      <c r="L19249">
        <v>11408</v>
      </c>
      <c r="M19249">
        <f t="shared" si="311"/>
        <v>408</v>
      </c>
    </row>
    <row r="19250" spans="12:13">
      <c r="L19250">
        <v>11416</v>
      </c>
      <c r="M19250">
        <f t="shared" si="311"/>
        <v>416</v>
      </c>
    </row>
    <row r="19251" spans="12:13">
      <c r="L19251">
        <v>11412</v>
      </c>
      <c r="M19251">
        <f t="shared" si="311"/>
        <v>412</v>
      </c>
    </row>
    <row r="19252" spans="12:13">
      <c r="L19252">
        <v>11452</v>
      </c>
      <c r="M19252">
        <f t="shared" si="311"/>
        <v>452</v>
      </c>
    </row>
    <row r="19253" spans="12:13">
      <c r="L19253">
        <v>11428</v>
      </c>
      <c r="M19253">
        <f t="shared" si="311"/>
        <v>428</v>
      </c>
    </row>
    <row r="19254" spans="12:13">
      <c r="L19254">
        <v>11444</v>
      </c>
      <c r="M19254">
        <f t="shared" si="311"/>
        <v>444</v>
      </c>
    </row>
    <row r="19255" spans="12:13">
      <c r="L19255">
        <v>11392</v>
      </c>
      <c r="M19255">
        <f t="shared" si="311"/>
        <v>392</v>
      </c>
    </row>
    <row r="19256" spans="12:13">
      <c r="L19256">
        <v>11452</v>
      </c>
      <c r="M19256">
        <f t="shared" si="311"/>
        <v>452</v>
      </c>
    </row>
    <row r="19257" spans="12:13">
      <c r="L19257">
        <v>11376</v>
      </c>
      <c r="M19257">
        <f t="shared" si="311"/>
        <v>376</v>
      </c>
    </row>
    <row r="19258" spans="12:13">
      <c r="L19258">
        <v>11452</v>
      </c>
      <c r="M19258">
        <f t="shared" si="311"/>
        <v>452</v>
      </c>
    </row>
    <row r="19259" spans="12:13">
      <c r="L19259">
        <v>11400</v>
      </c>
      <c r="M19259">
        <f t="shared" ref="M19259:M19322" si="312">L19259-11000</f>
        <v>400</v>
      </c>
    </row>
    <row r="19260" spans="12:13">
      <c r="L19260">
        <v>11488</v>
      </c>
      <c r="M19260">
        <f t="shared" si="312"/>
        <v>488</v>
      </c>
    </row>
    <row r="19261" spans="12:13">
      <c r="L19261">
        <v>11408</v>
      </c>
      <c r="M19261">
        <f t="shared" si="312"/>
        <v>408</v>
      </c>
    </row>
    <row r="19262" spans="12:13">
      <c r="L19262">
        <v>11452</v>
      </c>
      <c r="M19262">
        <f t="shared" si="312"/>
        <v>452</v>
      </c>
    </row>
    <row r="19263" spans="12:13">
      <c r="L19263">
        <v>11396</v>
      </c>
      <c r="M19263">
        <f t="shared" si="312"/>
        <v>396</v>
      </c>
    </row>
    <row r="19264" spans="12:13">
      <c r="L19264">
        <v>11440</v>
      </c>
      <c r="M19264">
        <f t="shared" si="312"/>
        <v>440</v>
      </c>
    </row>
    <row r="19265" spans="12:13">
      <c r="L19265">
        <v>11404</v>
      </c>
      <c r="M19265">
        <f t="shared" si="312"/>
        <v>404</v>
      </c>
    </row>
    <row r="19266" spans="12:13">
      <c r="L19266">
        <v>11448</v>
      </c>
      <c r="M19266">
        <f t="shared" si="312"/>
        <v>448</v>
      </c>
    </row>
    <row r="19267" spans="12:13">
      <c r="L19267">
        <v>11392</v>
      </c>
      <c r="M19267">
        <f t="shared" si="312"/>
        <v>392</v>
      </c>
    </row>
    <row r="19268" spans="12:13">
      <c r="L19268">
        <v>11460</v>
      </c>
      <c r="M19268">
        <f t="shared" si="312"/>
        <v>460</v>
      </c>
    </row>
    <row r="19269" spans="12:13">
      <c r="L19269">
        <v>11392</v>
      </c>
      <c r="M19269">
        <f t="shared" si="312"/>
        <v>392</v>
      </c>
    </row>
    <row r="19270" spans="12:13">
      <c r="L19270">
        <v>11432</v>
      </c>
      <c r="M19270">
        <f t="shared" si="312"/>
        <v>432</v>
      </c>
    </row>
    <row r="19271" spans="12:13">
      <c r="L19271">
        <v>11368</v>
      </c>
      <c r="M19271">
        <f t="shared" si="312"/>
        <v>368</v>
      </c>
    </row>
    <row r="19272" spans="12:13">
      <c r="L19272">
        <v>11416</v>
      </c>
      <c r="M19272">
        <f t="shared" si="312"/>
        <v>416</v>
      </c>
    </row>
    <row r="19273" spans="12:13">
      <c r="L19273">
        <v>11396</v>
      </c>
      <c r="M19273">
        <f t="shared" si="312"/>
        <v>396</v>
      </c>
    </row>
    <row r="19274" spans="12:13">
      <c r="L19274">
        <v>11460</v>
      </c>
      <c r="M19274">
        <f t="shared" si="312"/>
        <v>460</v>
      </c>
    </row>
    <row r="19275" spans="12:13">
      <c r="L19275">
        <v>11404</v>
      </c>
      <c r="M19275">
        <f t="shared" si="312"/>
        <v>404</v>
      </c>
    </row>
    <row r="19276" spans="12:13">
      <c r="L19276">
        <v>11452</v>
      </c>
      <c r="M19276">
        <f t="shared" si="312"/>
        <v>452</v>
      </c>
    </row>
    <row r="19277" spans="12:13">
      <c r="L19277">
        <v>11392</v>
      </c>
      <c r="M19277">
        <f t="shared" si="312"/>
        <v>392</v>
      </c>
    </row>
    <row r="19278" spans="12:13">
      <c r="L19278">
        <v>11424</v>
      </c>
      <c r="M19278">
        <f t="shared" si="312"/>
        <v>424</v>
      </c>
    </row>
    <row r="19279" spans="12:13">
      <c r="L19279">
        <v>11392</v>
      </c>
      <c r="M19279">
        <f t="shared" si="312"/>
        <v>392</v>
      </c>
    </row>
    <row r="19280" spans="12:13">
      <c r="L19280">
        <v>11436</v>
      </c>
      <c r="M19280">
        <f t="shared" si="312"/>
        <v>436</v>
      </c>
    </row>
    <row r="19281" spans="12:13">
      <c r="L19281">
        <v>11396</v>
      </c>
      <c r="M19281">
        <f t="shared" si="312"/>
        <v>396</v>
      </c>
    </row>
    <row r="19282" spans="12:13">
      <c r="L19282">
        <v>11440</v>
      </c>
      <c r="M19282">
        <f t="shared" si="312"/>
        <v>440</v>
      </c>
    </row>
    <row r="19283" spans="12:13">
      <c r="L19283">
        <v>11368</v>
      </c>
      <c r="M19283">
        <f t="shared" si="312"/>
        <v>368</v>
      </c>
    </row>
    <row r="19284" spans="12:13">
      <c r="L19284">
        <v>11460</v>
      </c>
      <c r="M19284">
        <f t="shared" si="312"/>
        <v>460</v>
      </c>
    </row>
    <row r="19285" spans="12:13">
      <c r="L19285">
        <v>11400</v>
      </c>
      <c r="M19285">
        <f t="shared" si="312"/>
        <v>400</v>
      </c>
    </row>
    <row r="19286" spans="12:13">
      <c r="L19286">
        <v>11448</v>
      </c>
      <c r="M19286">
        <f t="shared" si="312"/>
        <v>448</v>
      </c>
    </row>
    <row r="19287" spans="12:13">
      <c r="L19287">
        <v>11376</v>
      </c>
      <c r="M19287">
        <f t="shared" si="312"/>
        <v>376</v>
      </c>
    </row>
    <row r="19288" spans="12:13">
      <c r="L19288">
        <v>11440</v>
      </c>
      <c r="M19288">
        <f t="shared" si="312"/>
        <v>440</v>
      </c>
    </row>
    <row r="19289" spans="12:13">
      <c r="L19289">
        <v>11388</v>
      </c>
      <c r="M19289">
        <f t="shared" si="312"/>
        <v>388</v>
      </c>
    </row>
    <row r="19290" spans="12:13">
      <c r="L19290">
        <v>11464</v>
      </c>
      <c r="M19290">
        <f t="shared" si="312"/>
        <v>464</v>
      </c>
    </row>
    <row r="19291" spans="12:13">
      <c r="L19291">
        <v>11380</v>
      </c>
      <c r="M19291">
        <f t="shared" si="312"/>
        <v>380</v>
      </c>
    </row>
    <row r="19292" spans="12:13">
      <c r="L19292">
        <v>11448</v>
      </c>
      <c r="M19292">
        <f t="shared" si="312"/>
        <v>448</v>
      </c>
    </row>
    <row r="19293" spans="12:13">
      <c r="L19293">
        <v>11396</v>
      </c>
      <c r="M19293">
        <f t="shared" si="312"/>
        <v>396</v>
      </c>
    </row>
    <row r="19294" spans="12:13">
      <c r="L19294">
        <v>11412</v>
      </c>
      <c r="M19294">
        <f t="shared" si="312"/>
        <v>412</v>
      </c>
    </row>
    <row r="19295" spans="12:13">
      <c r="L19295">
        <v>11392</v>
      </c>
      <c r="M19295">
        <f t="shared" si="312"/>
        <v>392</v>
      </c>
    </row>
    <row r="19296" spans="12:13">
      <c r="L19296">
        <v>11420</v>
      </c>
      <c r="M19296">
        <f t="shared" si="312"/>
        <v>420</v>
      </c>
    </row>
    <row r="19297" spans="12:13">
      <c r="L19297">
        <v>11384</v>
      </c>
      <c r="M19297">
        <f t="shared" si="312"/>
        <v>384</v>
      </c>
    </row>
    <row r="19298" spans="12:13">
      <c r="L19298">
        <v>11452</v>
      </c>
      <c r="M19298">
        <f t="shared" si="312"/>
        <v>452</v>
      </c>
    </row>
    <row r="19299" spans="12:13">
      <c r="L19299">
        <v>11372</v>
      </c>
      <c r="M19299">
        <f t="shared" si="312"/>
        <v>372</v>
      </c>
    </row>
    <row r="19300" spans="12:13">
      <c r="L19300">
        <v>11492</v>
      </c>
      <c r="M19300">
        <f t="shared" si="312"/>
        <v>492</v>
      </c>
    </row>
    <row r="19301" spans="12:13">
      <c r="L19301">
        <v>11368</v>
      </c>
      <c r="M19301">
        <f t="shared" si="312"/>
        <v>368</v>
      </c>
    </row>
    <row r="19302" spans="12:13">
      <c r="L19302">
        <v>11456</v>
      </c>
      <c r="M19302">
        <f t="shared" si="312"/>
        <v>456</v>
      </c>
    </row>
    <row r="19303" spans="12:13">
      <c r="L19303">
        <v>11392</v>
      </c>
      <c r="M19303">
        <f t="shared" si="312"/>
        <v>392</v>
      </c>
    </row>
    <row r="19304" spans="12:13">
      <c r="L19304">
        <v>11460</v>
      </c>
      <c r="M19304">
        <f t="shared" si="312"/>
        <v>460</v>
      </c>
    </row>
    <row r="19305" spans="12:13">
      <c r="L19305">
        <v>11392</v>
      </c>
      <c r="M19305">
        <f t="shared" si="312"/>
        <v>392</v>
      </c>
    </row>
    <row r="19306" spans="12:13">
      <c r="L19306">
        <v>11428</v>
      </c>
      <c r="M19306">
        <f t="shared" si="312"/>
        <v>428</v>
      </c>
    </row>
    <row r="19307" spans="12:13">
      <c r="L19307">
        <v>11380</v>
      </c>
      <c r="M19307">
        <f t="shared" si="312"/>
        <v>380</v>
      </c>
    </row>
    <row r="19308" spans="12:13">
      <c r="L19308">
        <v>11440</v>
      </c>
      <c r="M19308">
        <f t="shared" si="312"/>
        <v>440</v>
      </c>
    </row>
    <row r="19309" spans="12:13">
      <c r="L19309">
        <v>11376</v>
      </c>
      <c r="M19309">
        <f t="shared" si="312"/>
        <v>376</v>
      </c>
    </row>
    <row r="19310" spans="12:13">
      <c r="L19310">
        <v>11432</v>
      </c>
      <c r="M19310">
        <f t="shared" si="312"/>
        <v>432</v>
      </c>
    </row>
    <row r="19311" spans="12:13">
      <c r="L19311">
        <v>11408</v>
      </c>
      <c r="M19311">
        <f t="shared" si="312"/>
        <v>408</v>
      </c>
    </row>
    <row r="19312" spans="12:13">
      <c r="L19312">
        <v>11444</v>
      </c>
      <c r="M19312">
        <f t="shared" si="312"/>
        <v>444</v>
      </c>
    </row>
    <row r="19313" spans="12:13">
      <c r="L19313">
        <v>11372</v>
      </c>
      <c r="M19313">
        <f t="shared" si="312"/>
        <v>372</v>
      </c>
    </row>
    <row r="19314" spans="12:13">
      <c r="L19314">
        <v>11428</v>
      </c>
      <c r="M19314">
        <f t="shared" si="312"/>
        <v>428</v>
      </c>
    </row>
    <row r="19315" spans="12:13">
      <c r="L19315">
        <v>11396</v>
      </c>
      <c r="M19315">
        <f t="shared" si="312"/>
        <v>396</v>
      </c>
    </row>
    <row r="19316" spans="12:13">
      <c r="L19316">
        <v>11432</v>
      </c>
      <c r="M19316">
        <f t="shared" si="312"/>
        <v>432</v>
      </c>
    </row>
    <row r="19317" spans="12:13">
      <c r="L19317">
        <v>11376</v>
      </c>
      <c r="M19317">
        <f t="shared" si="312"/>
        <v>376</v>
      </c>
    </row>
    <row r="19318" spans="12:13">
      <c r="L19318">
        <v>11424</v>
      </c>
      <c r="M19318">
        <f t="shared" si="312"/>
        <v>424</v>
      </c>
    </row>
    <row r="19319" spans="12:13">
      <c r="L19319">
        <v>11388</v>
      </c>
      <c r="M19319">
        <f t="shared" si="312"/>
        <v>388</v>
      </c>
    </row>
    <row r="19320" spans="12:13">
      <c r="L19320">
        <v>11452</v>
      </c>
      <c r="M19320">
        <f t="shared" si="312"/>
        <v>452</v>
      </c>
    </row>
    <row r="19321" spans="12:13">
      <c r="L19321">
        <v>11396</v>
      </c>
      <c r="M19321">
        <f t="shared" si="312"/>
        <v>396</v>
      </c>
    </row>
    <row r="19322" spans="12:13">
      <c r="L19322">
        <v>11448</v>
      </c>
      <c r="M19322">
        <f t="shared" si="312"/>
        <v>448</v>
      </c>
    </row>
    <row r="19323" spans="12:13">
      <c r="L19323">
        <v>11412</v>
      </c>
      <c r="M19323">
        <f t="shared" ref="M19323:M19386" si="313">L19323-11000</f>
        <v>412</v>
      </c>
    </row>
    <row r="19324" spans="12:13">
      <c r="L19324">
        <v>11424</v>
      </c>
      <c r="M19324">
        <f t="shared" si="313"/>
        <v>424</v>
      </c>
    </row>
    <row r="19325" spans="12:13">
      <c r="L19325">
        <v>11404</v>
      </c>
      <c r="M19325">
        <f t="shared" si="313"/>
        <v>404</v>
      </c>
    </row>
    <row r="19326" spans="12:13">
      <c r="L19326">
        <v>11472</v>
      </c>
      <c r="M19326">
        <f t="shared" si="313"/>
        <v>472</v>
      </c>
    </row>
    <row r="19327" spans="12:13">
      <c r="L19327">
        <v>11368</v>
      </c>
      <c r="M19327">
        <f t="shared" si="313"/>
        <v>368</v>
      </c>
    </row>
    <row r="19328" spans="12:13">
      <c r="L19328">
        <v>11412</v>
      </c>
      <c r="M19328">
        <f t="shared" si="313"/>
        <v>412</v>
      </c>
    </row>
    <row r="19329" spans="12:13">
      <c r="L19329">
        <v>11384</v>
      </c>
      <c r="M19329">
        <f t="shared" si="313"/>
        <v>384</v>
      </c>
    </row>
    <row r="19330" spans="12:13">
      <c r="L19330">
        <v>11456</v>
      </c>
      <c r="M19330">
        <f t="shared" si="313"/>
        <v>456</v>
      </c>
    </row>
    <row r="19331" spans="12:13">
      <c r="L19331">
        <v>11356</v>
      </c>
      <c r="M19331">
        <f t="shared" si="313"/>
        <v>356</v>
      </c>
    </row>
    <row r="19332" spans="12:13">
      <c r="L19332">
        <v>11432</v>
      </c>
      <c r="M19332">
        <f t="shared" si="313"/>
        <v>432</v>
      </c>
    </row>
    <row r="19333" spans="12:13">
      <c r="L19333">
        <v>11384</v>
      </c>
      <c r="M19333">
        <f t="shared" si="313"/>
        <v>384</v>
      </c>
    </row>
    <row r="19334" spans="12:13">
      <c r="L19334">
        <v>11436</v>
      </c>
      <c r="M19334">
        <f t="shared" si="313"/>
        <v>436</v>
      </c>
    </row>
    <row r="19335" spans="12:13">
      <c r="L19335">
        <v>11420</v>
      </c>
      <c r="M19335">
        <f t="shared" si="313"/>
        <v>420</v>
      </c>
    </row>
    <row r="19336" spans="12:13">
      <c r="L19336">
        <v>11456</v>
      </c>
      <c r="M19336">
        <f t="shared" si="313"/>
        <v>456</v>
      </c>
    </row>
    <row r="19337" spans="12:13">
      <c r="L19337">
        <v>11392</v>
      </c>
      <c r="M19337">
        <f t="shared" si="313"/>
        <v>392</v>
      </c>
    </row>
    <row r="19338" spans="12:13">
      <c r="L19338">
        <v>11444</v>
      </c>
      <c r="M19338">
        <f t="shared" si="313"/>
        <v>444</v>
      </c>
    </row>
    <row r="19339" spans="12:13">
      <c r="L19339">
        <v>11352</v>
      </c>
      <c r="M19339">
        <f t="shared" si="313"/>
        <v>352</v>
      </c>
    </row>
    <row r="19340" spans="12:13">
      <c r="L19340">
        <v>11388</v>
      </c>
      <c r="M19340">
        <f t="shared" si="313"/>
        <v>388</v>
      </c>
    </row>
    <row r="19341" spans="12:13">
      <c r="L19341">
        <v>11376</v>
      </c>
      <c r="M19341">
        <f t="shared" si="313"/>
        <v>376</v>
      </c>
    </row>
    <row r="19342" spans="12:13">
      <c r="L19342">
        <v>11448</v>
      </c>
      <c r="M19342">
        <f t="shared" si="313"/>
        <v>448</v>
      </c>
    </row>
    <row r="19343" spans="12:13">
      <c r="L19343">
        <v>11372</v>
      </c>
      <c r="M19343">
        <f t="shared" si="313"/>
        <v>372</v>
      </c>
    </row>
    <row r="19344" spans="12:13">
      <c r="L19344">
        <v>11436</v>
      </c>
      <c r="M19344">
        <f t="shared" si="313"/>
        <v>436</v>
      </c>
    </row>
    <row r="19345" spans="12:13">
      <c r="L19345">
        <v>11392</v>
      </c>
      <c r="M19345">
        <f t="shared" si="313"/>
        <v>392</v>
      </c>
    </row>
    <row r="19346" spans="12:13">
      <c r="L19346">
        <v>11448</v>
      </c>
      <c r="M19346">
        <f t="shared" si="313"/>
        <v>448</v>
      </c>
    </row>
    <row r="19347" spans="12:13">
      <c r="L19347">
        <v>11356</v>
      </c>
      <c r="M19347">
        <f t="shared" si="313"/>
        <v>356</v>
      </c>
    </row>
    <row r="19348" spans="12:13">
      <c r="L19348">
        <v>11464</v>
      </c>
      <c r="M19348">
        <f t="shared" si="313"/>
        <v>464</v>
      </c>
    </row>
    <row r="19349" spans="12:13">
      <c r="L19349">
        <v>11428</v>
      </c>
      <c r="M19349">
        <f t="shared" si="313"/>
        <v>428</v>
      </c>
    </row>
    <row r="19350" spans="12:13">
      <c r="L19350">
        <v>11436</v>
      </c>
      <c r="M19350">
        <f t="shared" si="313"/>
        <v>436</v>
      </c>
    </row>
    <row r="19351" spans="12:13">
      <c r="L19351">
        <v>11356</v>
      </c>
      <c r="M19351">
        <f t="shared" si="313"/>
        <v>356</v>
      </c>
    </row>
    <row r="19352" spans="12:13">
      <c r="L19352">
        <v>11428</v>
      </c>
      <c r="M19352">
        <f t="shared" si="313"/>
        <v>428</v>
      </c>
    </row>
    <row r="19353" spans="12:13">
      <c r="L19353">
        <v>11372</v>
      </c>
      <c r="M19353">
        <f t="shared" si="313"/>
        <v>372</v>
      </c>
    </row>
    <row r="19354" spans="12:13">
      <c r="L19354">
        <v>11424</v>
      </c>
      <c r="M19354">
        <f t="shared" si="313"/>
        <v>424</v>
      </c>
    </row>
    <row r="19355" spans="12:13">
      <c r="L19355">
        <v>11448</v>
      </c>
      <c r="M19355">
        <f t="shared" si="313"/>
        <v>448</v>
      </c>
    </row>
    <row r="19356" spans="12:13">
      <c r="L19356">
        <v>11448</v>
      </c>
      <c r="M19356">
        <f t="shared" si="313"/>
        <v>448</v>
      </c>
    </row>
    <row r="19357" spans="12:13">
      <c r="L19357">
        <v>11400</v>
      </c>
      <c r="M19357">
        <f t="shared" si="313"/>
        <v>400</v>
      </c>
    </row>
    <row r="19358" spans="12:13">
      <c r="L19358">
        <v>11416</v>
      </c>
      <c r="M19358">
        <f t="shared" si="313"/>
        <v>416</v>
      </c>
    </row>
    <row r="19359" spans="12:13">
      <c r="L19359">
        <v>11392</v>
      </c>
      <c r="M19359">
        <f t="shared" si="313"/>
        <v>392</v>
      </c>
    </row>
    <row r="19360" spans="12:13">
      <c r="L19360">
        <v>11460</v>
      </c>
      <c r="M19360">
        <f t="shared" si="313"/>
        <v>460</v>
      </c>
    </row>
    <row r="19361" spans="12:13">
      <c r="L19361">
        <v>11388</v>
      </c>
      <c r="M19361">
        <f t="shared" si="313"/>
        <v>388</v>
      </c>
    </row>
    <row r="19362" spans="12:13">
      <c r="L19362">
        <v>11424</v>
      </c>
      <c r="M19362">
        <f t="shared" si="313"/>
        <v>424</v>
      </c>
    </row>
    <row r="19363" spans="12:13">
      <c r="L19363">
        <v>11424</v>
      </c>
      <c r="M19363">
        <f t="shared" si="313"/>
        <v>424</v>
      </c>
    </row>
    <row r="19364" spans="12:13">
      <c r="L19364">
        <v>11436</v>
      </c>
      <c r="M19364">
        <f t="shared" si="313"/>
        <v>436</v>
      </c>
    </row>
    <row r="19365" spans="12:13">
      <c r="L19365">
        <v>11384</v>
      </c>
      <c r="M19365">
        <f t="shared" si="313"/>
        <v>384</v>
      </c>
    </row>
    <row r="19366" spans="12:13">
      <c r="L19366">
        <v>11444</v>
      </c>
      <c r="M19366">
        <f t="shared" si="313"/>
        <v>444</v>
      </c>
    </row>
    <row r="19367" spans="12:13">
      <c r="L19367">
        <v>11404</v>
      </c>
      <c r="M19367">
        <f t="shared" si="313"/>
        <v>404</v>
      </c>
    </row>
    <row r="19368" spans="12:13">
      <c r="L19368">
        <v>11452</v>
      </c>
      <c r="M19368">
        <f t="shared" si="313"/>
        <v>452</v>
      </c>
    </row>
    <row r="19369" spans="12:13">
      <c r="L19369">
        <v>11372</v>
      </c>
      <c r="M19369">
        <f t="shared" si="313"/>
        <v>372</v>
      </c>
    </row>
    <row r="19370" spans="12:13">
      <c r="L19370">
        <v>11436</v>
      </c>
      <c r="M19370">
        <f t="shared" si="313"/>
        <v>436</v>
      </c>
    </row>
    <row r="19371" spans="12:13">
      <c r="L19371">
        <v>11360</v>
      </c>
      <c r="M19371">
        <f t="shared" si="313"/>
        <v>360</v>
      </c>
    </row>
    <row r="19372" spans="12:13">
      <c r="L19372">
        <v>11440</v>
      </c>
      <c r="M19372">
        <f t="shared" si="313"/>
        <v>440</v>
      </c>
    </row>
    <row r="19373" spans="12:13">
      <c r="L19373">
        <v>11372</v>
      </c>
      <c r="M19373">
        <f t="shared" si="313"/>
        <v>372</v>
      </c>
    </row>
    <row r="19374" spans="12:13">
      <c r="L19374">
        <v>11452</v>
      </c>
      <c r="M19374">
        <f t="shared" si="313"/>
        <v>452</v>
      </c>
    </row>
    <row r="19375" spans="12:13">
      <c r="L19375">
        <v>11376</v>
      </c>
      <c r="M19375">
        <f t="shared" si="313"/>
        <v>376</v>
      </c>
    </row>
    <row r="19376" spans="12:13">
      <c r="L19376">
        <v>11436</v>
      </c>
      <c r="M19376">
        <f t="shared" si="313"/>
        <v>436</v>
      </c>
    </row>
    <row r="19377" spans="12:13">
      <c r="L19377">
        <v>11376</v>
      </c>
      <c r="M19377">
        <f t="shared" si="313"/>
        <v>376</v>
      </c>
    </row>
    <row r="19378" spans="12:13">
      <c r="L19378">
        <v>11448</v>
      </c>
      <c r="M19378">
        <f t="shared" si="313"/>
        <v>448</v>
      </c>
    </row>
    <row r="19379" spans="12:13">
      <c r="L19379">
        <v>11400</v>
      </c>
      <c r="M19379">
        <f t="shared" si="313"/>
        <v>400</v>
      </c>
    </row>
    <row r="19380" spans="12:13">
      <c r="L19380">
        <v>11448</v>
      </c>
      <c r="M19380">
        <f t="shared" si="313"/>
        <v>448</v>
      </c>
    </row>
    <row r="19381" spans="12:13">
      <c r="L19381">
        <v>11376</v>
      </c>
      <c r="M19381">
        <f t="shared" si="313"/>
        <v>376</v>
      </c>
    </row>
    <row r="19382" spans="12:13">
      <c r="L19382">
        <v>11444</v>
      </c>
      <c r="M19382">
        <f t="shared" si="313"/>
        <v>444</v>
      </c>
    </row>
    <row r="19383" spans="12:13">
      <c r="L19383">
        <v>11368</v>
      </c>
      <c r="M19383">
        <f t="shared" si="313"/>
        <v>368</v>
      </c>
    </row>
    <row r="19384" spans="12:13">
      <c r="L19384">
        <v>11444</v>
      </c>
      <c r="M19384">
        <f t="shared" si="313"/>
        <v>444</v>
      </c>
    </row>
    <row r="19385" spans="12:13">
      <c r="L19385">
        <v>11364</v>
      </c>
      <c r="M19385">
        <f t="shared" si="313"/>
        <v>364</v>
      </c>
    </row>
    <row r="19386" spans="12:13">
      <c r="L19386">
        <v>11444</v>
      </c>
      <c r="M19386">
        <f t="shared" si="313"/>
        <v>444</v>
      </c>
    </row>
    <row r="19387" spans="12:13">
      <c r="L19387">
        <v>11420</v>
      </c>
      <c r="M19387">
        <f t="shared" ref="M19387:M19450" si="314">L19387-11000</f>
        <v>420</v>
      </c>
    </row>
    <row r="19388" spans="12:13">
      <c r="L19388">
        <v>11436</v>
      </c>
      <c r="M19388">
        <f t="shared" si="314"/>
        <v>436</v>
      </c>
    </row>
    <row r="19389" spans="12:13">
      <c r="L19389">
        <v>11380</v>
      </c>
      <c r="M19389">
        <f t="shared" si="314"/>
        <v>380</v>
      </c>
    </row>
    <row r="19390" spans="12:13">
      <c r="L19390">
        <v>11420</v>
      </c>
      <c r="M19390">
        <f t="shared" si="314"/>
        <v>420</v>
      </c>
    </row>
    <row r="19391" spans="12:13">
      <c r="L19391">
        <v>11404</v>
      </c>
      <c r="M19391">
        <f t="shared" si="314"/>
        <v>404</v>
      </c>
    </row>
    <row r="19392" spans="12:13">
      <c r="L19392">
        <v>11456</v>
      </c>
      <c r="M19392">
        <f t="shared" si="314"/>
        <v>456</v>
      </c>
    </row>
    <row r="19393" spans="12:13">
      <c r="L19393">
        <v>11404</v>
      </c>
      <c r="M19393">
        <f t="shared" si="314"/>
        <v>404</v>
      </c>
    </row>
    <row r="19394" spans="12:13">
      <c r="L19394">
        <v>11452</v>
      </c>
      <c r="M19394">
        <f t="shared" si="314"/>
        <v>452</v>
      </c>
    </row>
    <row r="19395" spans="12:13">
      <c r="L19395">
        <v>11368</v>
      </c>
      <c r="M19395">
        <f t="shared" si="314"/>
        <v>368</v>
      </c>
    </row>
    <row r="19396" spans="12:13">
      <c r="L19396">
        <v>11476</v>
      </c>
      <c r="M19396">
        <f t="shared" si="314"/>
        <v>476</v>
      </c>
    </row>
    <row r="19397" spans="12:13">
      <c r="L19397">
        <v>11384</v>
      </c>
      <c r="M19397">
        <f t="shared" si="314"/>
        <v>384</v>
      </c>
    </row>
    <row r="19398" spans="12:13">
      <c r="L19398">
        <v>11472</v>
      </c>
      <c r="M19398">
        <f t="shared" si="314"/>
        <v>472</v>
      </c>
    </row>
    <row r="19399" spans="12:13">
      <c r="L19399">
        <v>11384</v>
      </c>
      <c r="M19399">
        <f t="shared" si="314"/>
        <v>384</v>
      </c>
    </row>
    <row r="19400" spans="12:13">
      <c r="L19400">
        <v>11412</v>
      </c>
      <c r="M19400">
        <f t="shared" si="314"/>
        <v>412</v>
      </c>
    </row>
    <row r="19401" spans="12:13">
      <c r="L19401">
        <v>11392</v>
      </c>
      <c r="M19401">
        <f t="shared" si="314"/>
        <v>392</v>
      </c>
    </row>
    <row r="19402" spans="12:13">
      <c r="L19402">
        <v>11460</v>
      </c>
      <c r="M19402">
        <f t="shared" si="314"/>
        <v>460</v>
      </c>
    </row>
    <row r="19403" spans="12:13">
      <c r="L19403">
        <v>11364</v>
      </c>
      <c r="M19403">
        <f t="shared" si="314"/>
        <v>364</v>
      </c>
    </row>
    <row r="19404" spans="12:13">
      <c r="L19404">
        <v>11404</v>
      </c>
      <c r="M19404">
        <f t="shared" si="314"/>
        <v>404</v>
      </c>
    </row>
    <row r="19405" spans="12:13">
      <c r="L19405">
        <v>11372</v>
      </c>
      <c r="M19405">
        <f t="shared" si="314"/>
        <v>372</v>
      </c>
    </row>
    <row r="19406" spans="12:13">
      <c r="L19406">
        <v>11460</v>
      </c>
      <c r="M19406">
        <f t="shared" si="314"/>
        <v>460</v>
      </c>
    </row>
    <row r="19407" spans="12:13">
      <c r="L19407">
        <v>11388</v>
      </c>
      <c r="M19407">
        <f t="shared" si="314"/>
        <v>388</v>
      </c>
    </row>
    <row r="19408" spans="12:13">
      <c r="L19408">
        <v>11416</v>
      </c>
      <c r="M19408">
        <f t="shared" si="314"/>
        <v>416</v>
      </c>
    </row>
    <row r="19409" spans="12:13">
      <c r="L19409">
        <v>11356</v>
      </c>
      <c r="M19409">
        <f t="shared" si="314"/>
        <v>356</v>
      </c>
    </row>
    <row r="19410" spans="12:13">
      <c r="L19410">
        <v>11424</v>
      </c>
      <c r="M19410">
        <f t="shared" si="314"/>
        <v>424</v>
      </c>
    </row>
    <row r="19411" spans="12:13">
      <c r="L19411">
        <v>11412</v>
      </c>
      <c r="M19411">
        <f t="shared" si="314"/>
        <v>412</v>
      </c>
    </row>
    <row r="19412" spans="12:13">
      <c r="L19412">
        <v>11412</v>
      </c>
      <c r="M19412">
        <f t="shared" si="314"/>
        <v>412</v>
      </c>
    </row>
    <row r="19413" spans="12:13">
      <c r="L19413">
        <v>11392</v>
      </c>
      <c r="M19413">
        <f t="shared" si="314"/>
        <v>392</v>
      </c>
    </row>
    <row r="19414" spans="12:13">
      <c r="L19414">
        <v>11420</v>
      </c>
      <c r="M19414">
        <f t="shared" si="314"/>
        <v>420</v>
      </c>
    </row>
    <row r="19415" spans="12:13">
      <c r="L19415">
        <v>11392</v>
      </c>
      <c r="M19415">
        <f t="shared" si="314"/>
        <v>392</v>
      </c>
    </row>
    <row r="19416" spans="12:13">
      <c r="L19416">
        <v>11452</v>
      </c>
      <c r="M19416">
        <f t="shared" si="314"/>
        <v>452</v>
      </c>
    </row>
    <row r="19417" spans="12:13">
      <c r="L19417">
        <v>11372</v>
      </c>
      <c r="M19417">
        <f t="shared" si="314"/>
        <v>372</v>
      </c>
    </row>
    <row r="19418" spans="12:13">
      <c r="L19418">
        <v>11452</v>
      </c>
      <c r="M19418">
        <f t="shared" si="314"/>
        <v>452</v>
      </c>
    </row>
    <row r="19419" spans="12:13">
      <c r="L19419">
        <v>11396</v>
      </c>
      <c r="M19419">
        <f t="shared" si="314"/>
        <v>396</v>
      </c>
    </row>
    <row r="19420" spans="12:13">
      <c r="L19420">
        <v>11448</v>
      </c>
      <c r="M19420">
        <f t="shared" si="314"/>
        <v>448</v>
      </c>
    </row>
    <row r="19421" spans="12:13">
      <c r="L19421">
        <v>11364</v>
      </c>
      <c r="M19421">
        <f t="shared" si="314"/>
        <v>364</v>
      </c>
    </row>
    <row r="19422" spans="12:13">
      <c r="L19422">
        <v>11432</v>
      </c>
      <c r="M19422">
        <f t="shared" si="314"/>
        <v>432</v>
      </c>
    </row>
    <row r="19423" spans="12:13">
      <c r="L19423">
        <v>11392</v>
      </c>
      <c r="M19423">
        <f t="shared" si="314"/>
        <v>392</v>
      </c>
    </row>
    <row r="19424" spans="12:13">
      <c r="L19424">
        <v>11464</v>
      </c>
      <c r="M19424">
        <f t="shared" si="314"/>
        <v>464</v>
      </c>
    </row>
    <row r="19425" spans="12:13">
      <c r="L19425">
        <v>11380</v>
      </c>
      <c r="M19425">
        <f t="shared" si="314"/>
        <v>380</v>
      </c>
    </row>
    <row r="19426" spans="12:13">
      <c r="L19426">
        <v>11428</v>
      </c>
      <c r="M19426">
        <f t="shared" si="314"/>
        <v>428</v>
      </c>
    </row>
    <row r="19427" spans="12:13">
      <c r="L19427">
        <v>11364</v>
      </c>
      <c r="M19427">
        <f t="shared" si="314"/>
        <v>364</v>
      </c>
    </row>
    <row r="19428" spans="12:13">
      <c r="L19428">
        <v>11464</v>
      </c>
      <c r="M19428">
        <f t="shared" si="314"/>
        <v>464</v>
      </c>
    </row>
    <row r="19429" spans="12:13">
      <c r="L19429">
        <v>11392</v>
      </c>
      <c r="M19429">
        <f t="shared" si="314"/>
        <v>392</v>
      </c>
    </row>
    <row r="19430" spans="12:13">
      <c r="L19430">
        <v>11420</v>
      </c>
      <c r="M19430">
        <f t="shared" si="314"/>
        <v>420</v>
      </c>
    </row>
    <row r="19431" spans="12:13">
      <c r="L19431">
        <v>11364</v>
      </c>
      <c r="M19431">
        <f t="shared" si="314"/>
        <v>364</v>
      </c>
    </row>
    <row r="19432" spans="12:13">
      <c r="L19432">
        <v>11420</v>
      </c>
      <c r="M19432">
        <f t="shared" si="314"/>
        <v>420</v>
      </c>
    </row>
    <row r="19433" spans="12:13">
      <c r="L19433">
        <v>11364</v>
      </c>
      <c r="M19433">
        <f t="shared" si="314"/>
        <v>364</v>
      </c>
    </row>
    <row r="19434" spans="12:13">
      <c r="L19434">
        <v>11440</v>
      </c>
      <c r="M19434">
        <f t="shared" si="314"/>
        <v>440</v>
      </c>
    </row>
    <row r="19435" spans="12:13">
      <c r="L19435">
        <v>11368</v>
      </c>
      <c r="M19435">
        <f t="shared" si="314"/>
        <v>368</v>
      </c>
    </row>
    <row r="19436" spans="12:13">
      <c r="L19436">
        <v>11452</v>
      </c>
      <c r="M19436">
        <f t="shared" si="314"/>
        <v>452</v>
      </c>
    </row>
    <row r="19437" spans="12:13">
      <c r="L19437">
        <v>11384</v>
      </c>
      <c r="M19437">
        <f t="shared" si="314"/>
        <v>384</v>
      </c>
    </row>
    <row r="19438" spans="12:13">
      <c r="L19438">
        <v>11428</v>
      </c>
      <c r="M19438">
        <f t="shared" si="314"/>
        <v>428</v>
      </c>
    </row>
    <row r="19439" spans="12:13">
      <c r="L19439">
        <v>11388</v>
      </c>
      <c r="M19439">
        <f t="shared" si="314"/>
        <v>388</v>
      </c>
    </row>
    <row r="19440" spans="12:13">
      <c r="L19440">
        <v>11432</v>
      </c>
      <c r="M19440">
        <f t="shared" si="314"/>
        <v>432</v>
      </c>
    </row>
    <row r="19441" spans="12:13">
      <c r="L19441">
        <v>11372</v>
      </c>
      <c r="M19441">
        <f t="shared" si="314"/>
        <v>372</v>
      </c>
    </row>
    <row r="19442" spans="12:13">
      <c r="L19442">
        <v>11436</v>
      </c>
      <c r="M19442">
        <f t="shared" si="314"/>
        <v>436</v>
      </c>
    </row>
    <row r="19443" spans="12:13">
      <c r="L19443">
        <v>11380</v>
      </c>
      <c r="M19443">
        <f t="shared" si="314"/>
        <v>380</v>
      </c>
    </row>
    <row r="19444" spans="12:13">
      <c r="L19444">
        <v>11436</v>
      </c>
      <c r="M19444">
        <f t="shared" si="314"/>
        <v>436</v>
      </c>
    </row>
    <row r="19445" spans="12:13">
      <c r="L19445">
        <v>11400</v>
      </c>
      <c r="M19445">
        <f t="shared" si="314"/>
        <v>400</v>
      </c>
    </row>
    <row r="19446" spans="12:13">
      <c r="L19446">
        <v>11424</v>
      </c>
      <c r="M19446">
        <f t="shared" si="314"/>
        <v>424</v>
      </c>
    </row>
    <row r="19447" spans="12:13">
      <c r="L19447">
        <v>11380</v>
      </c>
      <c r="M19447">
        <f t="shared" si="314"/>
        <v>380</v>
      </c>
    </row>
    <row r="19448" spans="12:13">
      <c r="L19448">
        <v>11424</v>
      </c>
      <c r="M19448">
        <f t="shared" si="314"/>
        <v>424</v>
      </c>
    </row>
    <row r="19449" spans="12:13">
      <c r="L19449">
        <v>11364</v>
      </c>
      <c r="M19449">
        <f t="shared" si="314"/>
        <v>364</v>
      </c>
    </row>
    <row r="19450" spans="12:13">
      <c r="L19450">
        <v>11436</v>
      </c>
      <c r="M19450">
        <f t="shared" si="314"/>
        <v>436</v>
      </c>
    </row>
    <row r="19451" spans="12:13">
      <c r="L19451">
        <v>11372</v>
      </c>
      <c r="M19451">
        <f t="shared" ref="M19451:M19514" si="315">L19451-11000</f>
        <v>372</v>
      </c>
    </row>
    <row r="19452" spans="12:13">
      <c r="L19452">
        <v>11436</v>
      </c>
      <c r="M19452">
        <f t="shared" si="315"/>
        <v>436</v>
      </c>
    </row>
    <row r="19453" spans="12:13">
      <c r="L19453">
        <v>11360</v>
      </c>
      <c r="M19453">
        <f t="shared" si="315"/>
        <v>360</v>
      </c>
    </row>
    <row r="19454" spans="12:13">
      <c r="L19454">
        <v>11424</v>
      </c>
      <c r="M19454">
        <f t="shared" si="315"/>
        <v>424</v>
      </c>
    </row>
    <row r="19455" spans="12:13">
      <c r="L19455">
        <v>11368</v>
      </c>
      <c r="M19455">
        <f t="shared" si="315"/>
        <v>368</v>
      </c>
    </row>
    <row r="19456" spans="12:13">
      <c r="L19456">
        <v>11436</v>
      </c>
      <c r="M19456">
        <f t="shared" si="315"/>
        <v>436</v>
      </c>
    </row>
    <row r="19457" spans="12:13">
      <c r="L19457">
        <v>11324</v>
      </c>
      <c r="M19457">
        <f t="shared" si="315"/>
        <v>324</v>
      </c>
    </row>
    <row r="19458" spans="12:13">
      <c r="L19458">
        <v>11488</v>
      </c>
      <c r="M19458">
        <f t="shared" si="315"/>
        <v>488</v>
      </c>
    </row>
    <row r="19459" spans="12:13">
      <c r="L19459">
        <v>11424</v>
      </c>
      <c r="M19459">
        <f t="shared" si="315"/>
        <v>424</v>
      </c>
    </row>
    <row r="19460" spans="12:13">
      <c r="L19460">
        <v>11412</v>
      </c>
      <c r="M19460">
        <f t="shared" si="315"/>
        <v>412</v>
      </c>
    </row>
    <row r="19461" spans="12:13">
      <c r="L19461">
        <v>11392</v>
      </c>
      <c r="M19461">
        <f t="shared" si="315"/>
        <v>392</v>
      </c>
    </row>
    <row r="19462" spans="12:13">
      <c r="L19462">
        <v>11436</v>
      </c>
      <c r="M19462">
        <f t="shared" si="315"/>
        <v>436</v>
      </c>
    </row>
    <row r="19463" spans="12:13">
      <c r="L19463">
        <v>11356</v>
      </c>
      <c r="M19463">
        <f t="shared" si="315"/>
        <v>356</v>
      </c>
    </row>
    <row r="19464" spans="12:13">
      <c r="L19464">
        <v>11436</v>
      </c>
      <c r="M19464">
        <f t="shared" si="315"/>
        <v>436</v>
      </c>
    </row>
    <row r="19465" spans="12:13">
      <c r="L19465">
        <v>11364</v>
      </c>
      <c r="M19465">
        <f t="shared" si="315"/>
        <v>364</v>
      </c>
    </row>
    <row r="19466" spans="12:13">
      <c r="L19466">
        <v>11384</v>
      </c>
      <c r="M19466">
        <f t="shared" si="315"/>
        <v>384</v>
      </c>
    </row>
    <row r="19467" spans="12:13">
      <c r="L19467">
        <v>11384</v>
      </c>
      <c r="M19467">
        <f t="shared" si="315"/>
        <v>384</v>
      </c>
    </row>
    <row r="19468" spans="12:13">
      <c r="L19468">
        <v>11412</v>
      </c>
      <c r="M19468">
        <f t="shared" si="315"/>
        <v>412</v>
      </c>
    </row>
    <row r="19469" spans="12:13">
      <c r="L19469">
        <v>11396</v>
      </c>
      <c r="M19469">
        <f t="shared" si="315"/>
        <v>396</v>
      </c>
    </row>
    <row r="19470" spans="12:13">
      <c r="L19470">
        <v>11416</v>
      </c>
      <c r="M19470">
        <f t="shared" si="315"/>
        <v>416</v>
      </c>
    </row>
    <row r="19471" spans="12:13">
      <c r="L19471">
        <v>11364</v>
      </c>
      <c r="M19471">
        <f t="shared" si="315"/>
        <v>364</v>
      </c>
    </row>
    <row r="19472" spans="12:13">
      <c r="L19472">
        <v>11452</v>
      </c>
      <c r="M19472">
        <f t="shared" si="315"/>
        <v>452</v>
      </c>
    </row>
    <row r="19473" spans="12:13">
      <c r="L19473">
        <v>11396</v>
      </c>
      <c r="M19473">
        <f t="shared" si="315"/>
        <v>396</v>
      </c>
    </row>
    <row r="19474" spans="12:13">
      <c r="L19474">
        <v>11448</v>
      </c>
      <c r="M19474">
        <f t="shared" si="315"/>
        <v>448</v>
      </c>
    </row>
    <row r="19475" spans="12:13">
      <c r="L19475">
        <v>11372</v>
      </c>
      <c r="M19475">
        <f t="shared" si="315"/>
        <v>372</v>
      </c>
    </row>
    <row r="19476" spans="12:13">
      <c r="L19476">
        <v>11448</v>
      </c>
      <c r="M19476">
        <f t="shared" si="315"/>
        <v>448</v>
      </c>
    </row>
    <row r="19477" spans="12:13">
      <c r="L19477">
        <v>11392</v>
      </c>
      <c r="M19477">
        <f t="shared" si="315"/>
        <v>392</v>
      </c>
    </row>
    <row r="19478" spans="12:13">
      <c r="L19478">
        <v>11412</v>
      </c>
      <c r="M19478">
        <f t="shared" si="315"/>
        <v>412</v>
      </c>
    </row>
    <row r="19479" spans="12:13">
      <c r="L19479">
        <v>11372</v>
      </c>
      <c r="M19479">
        <f t="shared" si="315"/>
        <v>372</v>
      </c>
    </row>
    <row r="19480" spans="12:13">
      <c r="L19480">
        <v>11468</v>
      </c>
      <c r="M19480">
        <f t="shared" si="315"/>
        <v>468</v>
      </c>
    </row>
    <row r="19481" spans="12:13">
      <c r="L19481">
        <v>11384</v>
      </c>
      <c r="M19481">
        <f t="shared" si="315"/>
        <v>384</v>
      </c>
    </row>
    <row r="19482" spans="12:13">
      <c r="L19482">
        <v>11452</v>
      </c>
      <c r="M19482">
        <f t="shared" si="315"/>
        <v>452</v>
      </c>
    </row>
    <row r="19483" spans="12:13">
      <c r="L19483">
        <v>11372</v>
      </c>
      <c r="M19483">
        <f t="shared" si="315"/>
        <v>372</v>
      </c>
    </row>
    <row r="19484" spans="12:13">
      <c r="L19484">
        <v>11444</v>
      </c>
      <c r="M19484">
        <f t="shared" si="315"/>
        <v>444</v>
      </c>
    </row>
    <row r="19485" spans="12:13">
      <c r="L19485">
        <v>11384</v>
      </c>
      <c r="M19485">
        <f t="shared" si="315"/>
        <v>384</v>
      </c>
    </row>
    <row r="19486" spans="12:13">
      <c r="L19486">
        <v>11420</v>
      </c>
      <c r="M19486">
        <f t="shared" si="315"/>
        <v>420</v>
      </c>
    </row>
    <row r="19487" spans="12:13">
      <c r="L19487">
        <v>11408</v>
      </c>
      <c r="M19487">
        <f t="shared" si="315"/>
        <v>408</v>
      </c>
    </row>
    <row r="19488" spans="12:13">
      <c r="L19488">
        <v>11428</v>
      </c>
      <c r="M19488">
        <f t="shared" si="315"/>
        <v>428</v>
      </c>
    </row>
    <row r="19489" spans="12:13">
      <c r="L19489">
        <v>11384</v>
      </c>
      <c r="M19489">
        <f t="shared" si="315"/>
        <v>384</v>
      </c>
    </row>
    <row r="19490" spans="12:13">
      <c r="L19490">
        <v>11408</v>
      </c>
      <c r="M19490">
        <f t="shared" si="315"/>
        <v>408</v>
      </c>
    </row>
    <row r="19491" spans="12:13">
      <c r="L19491">
        <v>11420</v>
      </c>
      <c r="M19491">
        <f t="shared" si="315"/>
        <v>420</v>
      </c>
    </row>
    <row r="19492" spans="12:13">
      <c r="L19492">
        <v>11424</v>
      </c>
      <c r="M19492">
        <f t="shared" si="315"/>
        <v>424</v>
      </c>
    </row>
    <row r="19493" spans="12:13">
      <c r="L19493">
        <v>11388</v>
      </c>
      <c r="M19493">
        <f t="shared" si="315"/>
        <v>388</v>
      </c>
    </row>
    <row r="19494" spans="12:13">
      <c r="L19494">
        <v>11424</v>
      </c>
      <c r="M19494">
        <f t="shared" si="315"/>
        <v>424</v>
      </c>
    </row>
    <row r="19495" spans="12:13">
      <c r="L19495">
        <v>11340</v>
      </c>
      <c r="M19495">
        <f t="shared" si="315"/>
        <v>340</v>
      </c>
    </row>
    <row r="19496" spans="12:13">
      <c r="L19496">
        <v>11424</v>
      </c>
      <c r="M19496">
        <f t="shared" si="315"/>
        <v>424</v>
      </c>
    </row>
    <row r="19497" spans="12:13">
      <c r="L19497">
        <v>11364</v>
      </c>
      <c r="M19497">
        <f t="shared" si="315"/>
        <v>364</v>
      </c>
    </row>
    <row r="19498" spans="12:13">
      <c r="L19498">
        <v>11412</v>
      </c>
      <c r="M19498">
        <f t="shared" si="315"/>
        <v>412</v>
      </c>
    </row>
    <row r="19499" spans="12:13">
      <c r="L19499">
        <v>11376</v>
      </c>
      <c r="M19499">
        <f t="shared" si="315"/>
        <v>376</v>
      </c>
    </row>
    <row r="19500" spans="12:13">
      <c r="L19500">
        <v>11432</v>
      </c>
      <c r="M19500">
        <f t="shared" si="315"/>
        <v>432</v>
      </c>
    </row>
    <row r="19501" spans="12:13">
      <c r="L19501">
        <v>11380</v>
      </c>
      <c r="M19501">
        <f t="shared" si="315"/>
        <v>380</v>
      </c>
    </row>
    <row r="19502" spans="12:13">
      <c r="L19502">
        <v>11404</v>
      </c>
      <c r="M19502">
        <f t="shared" si="315"/>
        <v>404</v>
      </c>
    </row>
    <row r="19503" spans="12:13">
      <c r="L19503">
        <v>11380</v>
      </c>
      <c r="M19503">
        <f t="shared" si="315"/>
        <v>380</v>
      </c>
    </row>
    <row r="19504" spans="12:13">
      <c r="L19504">
        <v>11404</v>
      </c>
      <c r="M19504">
        <f t="shared" si="315"/>
        <v>404</v>
      </c>
    </row>
    <row r="19505" spans="12:13">
      <c r="L19505">
        <v>11368</v>
      </c>
      <c r="M19505">
        <f t="shared" si="315"/>
        <v>368</v>
      </c>
    </row>
    <row r="19506" spans="12:13">
      <c r="L19506">
        <v>11436</v>
      </c>
      <c r="M19506">
        <f t="shared" si="315"/>
        <v>436</v>
      </c>
    </row>
    <row r="19507" spans="12:13">
      <c r="L19507">
        <v>11360</v>
      </c>
      <c r="M19507">
        <f t="shared" si="315"/>
        <v>360</v>
      </c>
    </row>
    <row r="19508" spans="12:13">
      <c r="L19508">
        <v>11424</v>
      </c>
      <c r="M19508">
        <f t="shared" si="315"/>
        <v>424</v>
      </c>
    </row>
    <row r="19509" spans="12:13">
      <c r="L19509">
        <v>11392</v>
      </c>
      <c r="M19509">
        <f t="shared" si="315"/>
        <v>392</v>
      </c>
    </row>
    <row r="19510" spans="12:13">
      <c r="L19510">
        <v>11384</v>
      </c>
      <c r="M19510">
        <f t="shared" si="315"/>
        <v>384</v>
      </c>
    </row>
    <row r="19511" spans="12:13">
      <c r="L19511">
        <v>11380</v>
      </c>
      <c r="M19511">
        <f t="shared" si="315"/>
        <v>380</v>
      </c>
    </row>
    <row r="19512" spans="12:13">
      <c r="L19512">
        <v>11432</v>
      </c>
      <c r="M19512">
        <f t="shared" si="315"/>
        <v>432</v>
      </c>
    </row>
    <row r="19513" spans="12:13">
      <c r="L19513">
        <v>11356</v>
      </c>
      <c r="M19513">
        <f t="shared" si="315"/>
        <v>356</v>
      </c>
    </row>
    <row r="19514" spans="12:13">
      <c r="L19514">
        <v>11384</v>
      </c>
      <c r="M19514">
        <f t="shared" si="315"/>
        <v>384</v>
      </c>
    </row>
    <row r="19515" spans="12:13">
      <c r="L19515">
        <v>11356</v>
      </c>
      <c r="M19515">
        <f t="shared" ref="M19515:M19578" si="316">L19515-11000</f>
        <v>356</v>
      </c>
    </row>
    <row r="19516" spans="12:13">
      <c r="L19516">
        <v>11460</v>
      </c>
      <c r="M19516">
        <f t="shared" si="316"/>
        <v>460</v>
      </c>
    </row>
    <row r="19517" spans="12:13">
      <c r="L19517">
        <v>11396</v>
      </c>
      <c r="M19517">
        <f t="shared" si="316"/>
        <v>396</v>
      </c>
    </row>
    <row r="19518" spans="12:13">
      <c r="L19518">
        <v>11448</v>
      </c>
      <c r="M19518">
        <f t="shared" si="316"/>
        <v>448</v>
      </c>
    </row>
    <row r="19519" spans="12:13">
      <c r="L19519">
        <v>11352</v>
      </c>
      <c r="M19519">
        <f t="shared" si="316"/>
        <v>352</v>
      </c>
    </row>
    <row r="19520" spans="12:13">
      <c r="L19520">
        <v>11420</v>
      </c>
      <c r="M19520">
        <f t="shared" si="316"/>
        <v>420</v>
      </c>
    </row>
    <row r="19521" spans="12:13">
      <c r="L19521">
        <v>11380</v>
      </c>
      <c r="M19521">
        <f t="shared" si="316"/>
        <v>380</v>
      </c>
    </row>
    <row r="19522" spans="12:13">
      <c r="L19522">
        <v>11420</v>
      </c>
      <c r="M19522">
        <f t="shared" si="316"/>
        <v>420</v>
      </c>
    </row>
    <row r="19523" spans="12:13">
      <c r="L19523">
        <v>11356</v>
      </c>
      <c r="M19523">
        <f t="shared" si="316"/>
        <v>356</v>
      </c>
    </row>
    <row r="19524" spans="12:13">
      <c r="L19524">
        <v>11428</v>
      </c>
      <c r="M19524">
        <f t="shared" si="316"/>
        <v>428</v>
      </c>
    </row>
    <row r="19525" spans="12:13">
      <c r="L19525">
        <v>11412</v>
      </c>
      <c r="M19525">
        <f t="shared" si="316"/>
        <v>412</v>
      </c>
    </row>
    <row r="19526" spans="12:13">
      <c r="L19526">
        <v>11452</v>
      </c>
      <c r="M19526">
        <f t="shared" si="316"/>
        <v>452</v>
      </c>
    </row>
    <row r="19527" spans="12:13">
      <c r="L19527">
        <v>11360</v>
      </c>
      <c r="M19527">
        <f t="shared" si="316"/>
        <v>360</v>
      </c>
    </row>
    <row r="19528" spans="12:13">
      <c r="L19528">
        <v>11440</v>
      </c>
      <c r="M19528">
        <f t="shared" si="316"/>
        <v>440</v>
      </c>
    </row>
    <row r="19529" spans="12:13">
      <c r="L19529">
        <v>11356</v>
      </c>
      <c r="M19529">
        <f t="shared" si="316"/>
        <v>356</v>
      </c>
    </row>
    <row r="19530" spans="12:13">
      <c r="L19530">
        <v>11468</v>
      </c>
      <c r="M19530">
        <f t="shared" si="316"/>
        <v>468</v>
      </c>
    </row>
    <row r="19531" spans="12:13">
      <c r="L19531">
        <v>11404</v>
      </c>
      <c r="M19531">
        <f t="shared" si="316"/>
        <v>404</v>
      </c>
    </row>
    <row r="19532" spans="12:13">
      <c r="L19532">
        <v>11444</v>
      </c>
      <c r="M19532">
        <f t="shared" si="316"/>
        <v>444</v>
      </c>
    </row>
    <row r="19533" spans="12:13">
      <c r="L19533">
        <v>11396</v>
      </c>
      <c r="M19533">
        <f t="shared" si="316"/>
        <v>396</v>
      </c>
    </row>
    <row r="19534" spans="12:13">
      <c r="L19534">
        <v>11428</v>
      </c>
      <c r="M19534">
        <f t="shared" si="316"/>
        <v>428</v>
      </c>
    </row>
    <row r="19535" spans="12:13">
      <c r="L19535">
        <v>11360</v>
      </c>
      <c r="M19535">
        <f t="shared" si="316"/>
        <v>360</v>
      </c>
    </row>
    <row r="19536" spans="12:13">
      <c r="L19536">
        <v>11464</v>
      </c>
      <c r="M19536">
        <f t="shared" si="316"/>
        <v>464</v>
      </c>
    </row>
    <row r="19537" spans="12:13">
      <c r="L19537">
        <v>11388</v>
      </c>
      <c r="M19537">
        <f t="shared" si="316"/>
        <v>388</v>
      </c>
    </row>
    <row r="19538" spans="12:13">
      <c r="L19538">
        <v>11448</v>
      </c>
      <c r="M19538">
        <f t="shared" si="316"/>
        <v>448</v>
      </c>
    </row>
    <row r="19539" spans="12:13">
      <c r="L19539">
        <v>11364</v>
      </c>
      <c r="M19539">
        <f t="shared" si="316"/>
        <v>364</v>
      </c>
    </row>
    <row r="19540" spans="12:13">
      <c r="L19540">
        <v>11440</v>
      </c>
      <c r="M19540">
        <f t="shared" si="316"/>
        <v>440</v>
      </c>
    </row>
    <row r="19541" spans="12:13">
      <c r="L19541">
        <v>11388</v>
      </c>
      <c r="M19541">
        <f t="shared" si="316"/>
        <v>388</v>
      </c>
    </row>
    <row r="19542" spans="12:13">
      <c r="L19542">
        <v>11420</v>
      </c>
      <c r="M19542">
        <f t="shared" si="316"/>
        <v>420</v>
      </c>
    </row>
    <row r="19543" spans="12:13">
      <c r="L19543">
        <v>11396</v>
      </c>
      <c r="M19543">
        <f t="shared" si="316"/>
        <v>396</v>
      </c>
    </row>
    <row r="19544" spans="12:13">
      <c r="L19544">
        <v>11452</v>
      </c>
      <c r="M19544">
        <f t="shared" si="316"/>
        <v>452</v>
      </c>
    </row>
    <row r="19545" spans="12:13">
      <c r="L19545">
        <v>11416</v>
      </c>
      <c r="M19545">
        <f t="shared" si="316"/>
        <v>416</v>
      </c>
    </row>
    <row r="19546" spans="12:13">
      <c r="L19546">
        <v>11428</v>
      </c>
      <c r="M19546">
        <f t="shared" si="316"/>
        <v>428</v>
      </c>
    </row>
    <row r="19547" spans="12:13">
      <c r="L19547">
        <v>11392</v>
      </c>
      <c r="M19547">
        <f t="shared" si="316"/>
        <v>392</v>
      </c>
    </row>
    <row r="19548" spans="12:13">
      <c r="L19548">
        <v>11440</v>
      </c>
      <c r="M19548">
        <f t="shared" si="316"/>
        <v>440</v>
      </c>
    </row>
    <row r="19549" spans="12:13">
      <c r="L19549">
        <v>11388</v>
      </c>
      <c r="M19549">
        <f t="shared" si="316"/>
        <v>388</v>
      </c>
    </row>
    <row r="19550" spans="12:13">
      <c r="L19550">
        <v>11476</v>
      </c>
      <c r="M19550">
        <f t="shared" si="316"/>
        <v>476</v>
      </c>
    </row>
    <row r="19551" spans="12:13">
      <c r="L19551">
        <v>11376</v>
      </c>
      <c r="M19551">
        <f t="shared" si="316"/>
        <v>376</v>
      </c>
    </row>
    <row r="19552" spans="12:13">
      <c r="L19552">
        <v>11432</v>
      </c>
      <c r="M19552">
        <f t="shared" si="316"/>
        <v>432</v>
      </c>
    </row>
    <row r="19553" spans="12:13">
      <c r="L19553">
        <v>11348</v>
      </c>
      <c r="M19553">
        <f t="shared" si="316"/>
        <v>348</v>
      </c>
    </row>
    <row r="19554" spans="12:13">
      <c r="L19554">
        <v>11420</v>
      </c>
      <c r="M19554">
        <f t="shared" si="316"/>
        <v>420</v>
      </c>
    </row>
    <row r="19555" spans="12:13">
      <c r="L19555">
        <v>11368</v>
      </c>
      <c r="M19555">
        <f t="shared" si="316"/>
        <v>368</v>
      </c>
    </row>
    <row r="19556" spans="12:13">
      <c r="L19556">
        <v>11424</v>
      </c>
      <c r="M19556">
        <f t="shared" si="316"/>
        <v>424</v>
      </c>
    </row>
    <row r="19557" spans="12:13">
      <c r="L19557">
        <v>11364</v>
      </c>
      <c r="M19557">
        <f t="shared" si="316"/>
        <v>364</v>
      </c>
    </row>
    <row r="19558" spans="12:13">
      <c r="L19558">
        <v>11440</v>
      </c>
      <c r="M19558">
        <f t="shared" si="316"/>
        <v>440</v>
      </c>
    </row>
    <row r="19559" spans="12:13">
      <c r="L19559">
        <v>11392</v>
      </c>
      <c r="M19559">
        <f t="shared" si="316"/>
        <v>392</v>
      </c>
    </row>
    <row r="19560" spans="12:13">
      <c r="L19560">
        <v>11424</v>
      </c>
      <c r="M19560">
        <f t="shared" si="316"/>
        <v>424</v>
      </c>
    </row>
    <row r="19561" spans="12:13">
      <c r="L19561">
        <v>11344</v>
      </c>
      <c r="M19561">
        <f t="shared" si="316"/>
        <v>344</v>
      </c>
    </row>
    <row r="19562" spans="12:13">
      <c r="L19562">
        <v>11460</v>
      </c>
      <c r="M19562">
        <f t="shared" si="316"/>
        <v>460</v>
      </c>
    </row>
    <row r="19563" spans="12:13">
      <c r="L19563">
        <v>11356</v>
      </c>
      <c r="M19563">
        <f t="shared" si="316"/>
        <v>356</v>
      </c>
    </row>
    <row r="19564" spans="12:13">
      <c r="L19564">
        <v>11440</v>
      </c>
      <c r="M19564">
        <f t="shared" si="316"/>
        <v>440</v>
      </c>
    </row>
    <row r="19565" spans="12:13">
      <c r="L19565">
        <v>11400</v>
      </c>
      <c r="M19565">
        <f t="shared" si="316"/>
        <v>400</v>
      </c>
    </row>
    <row r="19566" spans="12:13">
      <c r="L19566">
        <v>11396</v>
      </c>
      <c r="M19566">
        <f t="shared" si="316"/>
        <v>396</v>
      </c>
    </row>
    <row r="19567" spans="12:13">
      <c r="L19567">
        <v>11368</v>
      </c>
      <c r="M19567">
        <f t="shared" si="316"/>
        <v>368</v>
      </c>
    </row>
    <row r="19568" spans="12:13">
      <c r="L19568">
        <v>11428</v>
      </c>
      <c r="M19568">
        <f t="shared" si="316"/>
        <v>428</v>
      </c>
    </row>
    <row r="19569" spans="12:13">
      <c r="L19569">
        <v>11384</v>
      </c>
      <c r="M19569">
        <f t="shared" si="316"/>
        <v>384</v>
      </c>
    </row>
    <row r="19570" spans="12:13">
      <c r="L19570">
        <v>11428</v>
      </c>
      <c r="M19570">
        <f t="shared" si="316"/>
        <v>428</v>
      </c>
    </row>
    <row r="19571" spans="12:13">
      <c r="L19571">
        <v>11372</v>
      </c>
      <c r="M19571">
        <f t="shared" si="316"/>
        <v>372</v>
      </c>
    </row>
    <row r="19572" spans="12:13">
      <c r="L19572">
        <v>11448</v>
      </c>
      <c r="M19572">
        <f t="shared" si="316"/>
        <v>448</v>
      </c>
    </row>
    <row r="19573" spans="12:13">
      <c r="L19573">
        <v>11372</v>
      </c>
      <c r="M19573">
        <f t="shared" si="316"/>
        <v>372</v>
      </c>
    </row>
    <row r="19574" spans="12:13">
      <c r="L19574">
        <v>11440</v>
      </c>
      <c r="M19574">
        <f t="shared" si="316"/>
        <v>440</v>
      </c>
    </row>
    <row r="19575" spans="12:13">
      <c r="L19575">
        <v>11348</v>
      </c>
      <c r="M19575">
        <f t="shared" si="316"/>
        <v>348</v>
      </c>
    </row>
    <row r="19576" spans="12:13">
      <c r="L19576">
        <v>11428</v>
      </c>
      <c r="M19576">
        <f t="shared" si="316"/>
        <v>428</v>
      </c>
    </row>
    <row r="19577" spans="12:13">
      <c r="L19577">
        <v>11388</v>
      </c>
      <c r="M19577">
        <f t="shared" si="316"/>
        <v>388</v>
      </c>
    </row>
    <row r="19578" spans="12:13">
      <c r="L19578">
        <v>11408</v>
      </c>
      <c r="M19578">
        <f t="shared" si="316"/>
        <v>408</v>
      </c>
    </row>
    <row r="19579" spans="12:13">
      <c r="L19579">
        <v>11372</v>
      </c>
      <c r="M19579">
        <f t="shared" ref="M19579:M19642" si="317">L19579-11000</f>
        <v>372</v>
      </c>
    </row>
    <row r="19580" spans="12:13">
      <c r="L19580">
        <v>11448</v>
      </c>
      <c r="M19580">
        <f t="shared" si="317"/>
        <v>448</v>
      </c>
    </row>
    <row r="19581" spans="12:13">
      <c r="L19581">
        <v>11352</v>
      </c>
      <c r="M19581">
        <f t="shared" si="317"/>
        <v>352</v>
      </c>
    </row>
    <row r="19582" spans="12:13">
      <c r="L19582">
        <v>11404</v>
      </c>
      <c r="M19582">
        <f t="shared" si="317"/>
        <v>404</v>
      </c>
    </row>
    <row r="19583" spans="12:13">
      <c r="L19583">
        <v>11392</v>
      </c>
      <c r="M19583">
        <f t="shared" si="317"/>
        <v>392</v>
      </c>
    </row>
    <row r="19584" spans="12:13">
      <c r="L19584">
        <v>11416</v>
      </c>
      <c r="M19584">
        <f t="shared" si="317"/>
        <v>416</v>
      </c>
    </row>
    <row r="19585" spans="12:13">
      <c r="L19585">
        <v>11392</v>
      </c>
      <c r="M19585">
        <f t="shared" si="317"/>
        <v>392</v>
      </c>
    </row>
    <row r="19586" spans="12:13">
      <c r="L19586">
        <v>11420</v>
      </c>
      <c r="M19586">
        <f t="shared" si="317"/>
        <v>420</v>
      </c>
    </row>
    <row r="19587" spans="12:13">
      <c r="L19587">
        <v>11368</v>
      </c>
      <c r="M19587">
        <f t="shared" si="317"/>
        <v>368</v>
      </c>
    </row>
    <row r="19588" spans="12:13">
      <c r="L19588">
        <v>11460</v>
      </c>
      <c r="M19588">
        <f t="shared" si="317"/>
        <v>460</v>
      </c>
    </row>
    <row r="19589" spans="12:13">
      <c r="L19589">
        <v>11396</v>
      </c>
      <c r="M19589">
        <f t="shared" si="317"/>
        <v>396</v>
      </c>
    </row>
    <row r="19590" spans="12:13">
      <c r="L19590">
        <v>11476</v>
      </c>
      <c r="M19590">
        <f t="shared" si="317"/>
        <v>476</v>
      </c>
    </row>
    <row r="19591" spans="12:13">
      <c r="L19591">
        <v>11372</v>
      </c>
      <c r="M19591">
        <f t="shared" si="317"/>
        <v>372</v>
      </c>
    </row>
    <row r="19592" spans="12:13">
      <c r="L19592">
        <v>11444</v>
      </c>
      <c r="M19592">
        <f t="shared" si="317"/>
        <v>444</v>
      </c>
    </row>
    <row r="19593" spans="12:13">
      <c r="L19593">
        <v>11372</v>
      </c>
      <c r="M19593">
        <f t="shared" si="317"/>
        <v>372</v>
      </c>
    </row>
    <row r="19594" spans="12:13">
      <c r="L19594">
        <v>11432</v>
      </c>
      <c r="M19594">
        <f t="shared" si="317"/>
        <v>432</v>
      </c>
    </row>
    <row r="19595" spans="12:13">
      <c r="L19595">
        <v>11360</v>
      </c>
      <c r="M19595">
        <f t="shared" si="317"/>
        <v>360</v>
      </c>
    </row>
    <row r="19596" spans="12:13">
      <c r="L19596" t="s">
        <v>796</v>
      </c>
      <c r="M19596" t="e">
        <f t="shared" si="317"/>
        <v>#VALUE!</v>
      </c>
    </row>
    <row r="19597" spans="12:13">
      <c r="L19597" t="s">
        <v>799</v>
      </c>
      <c r="M19597" t="e">
        <f t="shared" si="317"/>
        <v>#VALUE!</v>
      </c>
    </row>
    <row r="19598" spans="12:13">
      <c r="M19598">
        <f t="shared" si="317"/>
        <v>-11000</v>
      </c>
    </row>
    <row r="19599" spans="12:13">
      <c r="L19599">
        <v>11432</v>
      </c>
      <c r="M19599">
        <f t="shared" si="317"/>
        <v>432</v>
      </c>
    </row>
    <row r="19600" spans="12:13">
      <c r="L19600">
        <v>11376</v>
      </c>
      <c r="M19600">
        <f t="shared" si="317"/>
        <v>376</v>
      </c>
    </row>
    <row r="19601" spans="12:13">
      <c r="L19601">
        <v>11428</v>
      </c>
      <c r="M19601">
        <f t="shared" si="317"/>
        <v>428</v>
      </c>
    </row>
    <row r="19602" spans="12:13">
      <c r="L19602">
        <v>11412</v>
      </c>
      <c r="M19602">
        <f t="shared" si="317"/>
        <v>412</v>
      </c>
    </row>
    <row r="19603" spans="12:13">
      <c r="L19603">
        <v>11404</v>
      </c>
      <c r="M19603">
        <f t="shared" si="317"/>
        <v>404</v>
      </c>
    </row>
    <row r="19604" spans="12:13">
      <c r="L19604">
        <v>11368</v>
      </c>
      <c r="M19604">
        <f t="shared" si="317"/>
        <v>368</v>
      </c>
    </row>
    <row r="19605" spans="12:13">
      <c r="L19605">
        <v>11424</v>
      </c>
      <c r="M19605">
        <f t="shared" si="317"/>
        <v>424</v>
      </c>
    </row>
    <row r="19606" spans="12:13">
      <c r="L19606">
        <v>11388</v>
      </c>
      <c r="M19606">
        <f t="shared" si="317"/>
        <v>388</v>
      </c>
    </row>
    <row r="19607" spans="12:13">
      <c r="L19607">
        <v>11416</v>
      </c>
      <c r="M19607">
        <f t="shared" si="317"/>
        <v>416</v>
      </c>
    </row>
    <row r="19608" spans="12:13">
      <c r="L19608">
        <v>11408</v>
      </c>
      <c r="M19608">
        <f t="shared" si="317"/>
        <v>408</v>
      </c>
    </row>
    <row r="19609" spans="12:13">
      <c r="L19609">
        <v>11400</v>
      </c>
      <c r="M19609">
        <f t="shared" si="317"/>
        <v>400</v>
      </c>
    </row>
    <row r="19610" spans="12:13">
      <c r="L19610">
        <v>11392</v>
      </c>
      <c r="M19610">
        <f t="shared" si="317"/>
        <v>392</v>
      </c>
    </row>
    <row r="19611" spans="12:13">
      <c r="L19611">
        <v>11416</v>
      </c>
      <c r="M19611">
        <f t="shared" si="317"/>
        <v>416</v>
      </c>
    </row>
    <row r="19612" spans="12:13">
      <c r="L19612">
        <v>11360</v>
      </c>
      <c r="M19612">
        <f t="shared" si="317"/>
        <v>360</v>
      </c>
    </row>
    <row r="19613" spans="12:13">
      <c r="L19613">
        <v>11436</v>
      </c>
      <c r="M19613">
        <f t="shared" si="317"/>
        <v>436</v>
      </c>
    </row>
    <row r="19614" spans="12:13">
      <c r="L19614">
        <v>11352</v>
      </c>
      <c r="M19614">
        <f t="shared" si="317"/>
        <v>352</v>
      </c>
    </row>
    <row r="19615" spans="12:13">
      <c r="L19615">
        <v>11424</v>
      </c>
      <c r="M19615">
        <f t="shared" si="317"/>
        <v>424</v>
      </c>
    </row>
    <row r="19616" spans="12:13">
      <c r="L19616">
        <v>11384</v>
      </c>
      <c r="M19616">
        <f t="shared" si="317"/>
        <v>384</v>
      </c>
    </row>
    <row r="19617" spans="12:13">
      <c r="L19617">
        <v>11428</v>
      </c>
      <c r="M19617">
        <f t="shared" si="317"/>
        <v>428</v>
      </c>
    </row>
    <row r="19618" spans="12:13">
      <c r="L19618">
        <v>11396</v>
      </c>
      <c r="M19618">
        <f t="shared" si="317"/>
        <v>396</v>
      </c>
    </row>
    <row r="19619" spans="12:13">
      <c r="L19619">
        <v>11424</v>
      </c>
      <c r="M19619">
        <f t="shared" si="317"/>
        <v>424</v>
      </c>
    </row>
    <row r="19620" spans="12:13">
      <c r="L19620">
        <v>11388</v>
      </c>
      <c r="M19620">
        <f t="shared" si="317"/>
        <v>388</v>
      </c>
    </row>
    <row r="19621" spans="12:13">
      <c r="L19621">
        <v>11400</v>
      </c>
      <c r="M19621">
        <f t="shared" si="317"/>
        <v>400</v>
      </c>
    </row>
    <row r="19622" spans="12:13">
      <c r="L19622">
        <v>11424</v>
      </c>
      <c r="M19622">
        <f t="shared" si="317"/>
        <v>424</v>
      </c>
    </row>
    <row r="19623" spans="12:13">
      <c r="L19623">
        <v>11432</v>
      </c>
      <c r="M19623">
        <f t="shared" si="317"/>
        <v>432</v>
      </c>
    </row>
    <row r="19624" spans="12:13">
      <c r="L19624">
        <v>11400</v>
      </c>
      <c r="M19624">
        <f t="shared" si="317"/>
        <v>400</v>
      </c>
    </row>
    <row r="19625" spans="12:13">
      <c r="L19625">
        <v>11412</v>
      </c>
      <c r="M19625">
        <f t="shared" si="317"/>
        <v>412</v>
      </c>
    </row>
    <row r="19626" spans="12:13">
      <c r="L19626">
        <v>11332</v>
      </c>
      <c r="M19626">
        <f t="shared" si="317"/>
        <v>332</v>
      </c>
    </row>
    <row r="19627" spans="12:13">
      <c r="L19627">
        <v>11456</v>
      </c>
      <c r="M19627">
        <f t="shared" si="317"/>
        <v>456</v>
      </c>
    </row>
    <row r="19628" spans="12:13">
      <c r="L19628">
        <v>11364</v>
      </c>
      <c r="M19628">
        <f t="shared" si="317"/>
        <v>364</v>
      </c>
    </row>
    <row r="19629" spans="12:13">
      <c r="L19629">
        <v>11428</v>
      </c>
      <c r="M19629">
        <f t="shared" si="317"/>
        <v>428</v>
      </c>
    </row>
    <row r="19630" spans="12:13">
      <c r="L19630">
        <v>11380</v>
      </c>
      <c r="M19630">
        <f t="shared" si="317"/>
        <v>380</v>
      </c>
    </row>
    <row r="19631" spans="12:13">
      <c r="L19631">
        <v>11448</v>
      </c>
      <c r="M19631">
        <f t="shared" si="317"/>
        <v>448</v>
      </c>
    </row>
    <row r="19632" spans="12:13">
      <c r="L19632">
        <v>11376</v>
      </c>
      <c r="M19632">
        <f t="shared" si="317"/>
        <v>376</v>
      </c>
    </row>
    <row r="19633" spans="12:13">
      <c r="L19633">
        <v>11436</v>
      </c>
      <c r="M19633">
        <f t="shared" si="317"/>
        <v>436</v>
      </c>
    </row>
    <row r="19634" spans="12:13">
      <c r="L19634">
        <v>11408</v>
      </c>
      <c r="M19634">
        <f t="shared" si="317"/>
        <v>408</v>
      </c>
    </row>
    <row r="19635" spans="12:13">
      <c r="L19635">
        <v>11464</v>
      </c>
      <c r="M19635">
        <f t="shared" si="317"/>
        <v>464</v>
      </c>
    </row>
    <row r="19636" spans="12:13">
      <c r="L19636">
        <v>11380</v>
      </c>
      <c r="M19636">
        <f t="shared" si="317"/>
        <v>380</v>
      </c>
    </row>
    <row r="19637" spans="12:13">
      <c r="L19637">
        <v>11428</v>
      </c>
      <c r="M19637">
        <f t="shared" si="317"/>
        <v>428</v>
      </c>
    </row>
    <row r="19638" spans="12:13">
      <c r="L19638">
        <v>11344</v>
      </c>
      <c r="M19638">
        <f t="shared" si="317"/>
        <v>344</v>
      </c>
    </row>
    <row r="19639" spans="12:13">
      <c r="L19639">
        <v>11448</v>
      </c>
      <c r="M19639">
        <f t="shared" si="317"/>
        <v>448</v>
      </c>
    </row>
    <row r="19640" spans="12:13">
      <c r="L19640">
        <v>11400</v>
      </c>
      <c r="M19640">
        <f t="shared" si="317"/>
        <v>400</v>
      </c>
    </row>
    <row r="19641" spans="12:13">
      <c r="L19641">
        <v>11416</v>
      </c>
      <c r="M19641">
        <f t="shared" si="317"/>
        <v>416</v>
      </c>
    </row>
    <row r="19642" spans="12:13">
      <c r="L19642">
        <v>11392</v>
      </c>
      <c r="M19642">
        <f t="shared" si="317"/>
        <v>392</v>
      </c>
    </row>
    <row r="19643" spans="12:13">
      <c r="L19643">
        <v>11432</v>
      </c>
      <c r="M19643">
        <f t="shared" ref="M19643:M19706" si="318">L19643-11000</f>
        <v>432</v>
      </c>
    </row>
    <row r="19644" spans="12:13">
      <c r="L19644">
        <v>11408</v>
      </c>
      <c r="M19644">
        <f t="shared" si="318"/>
        <v>408</v>
      </c>
    </row>
    <row r="19645" spans="12:13">
      <c r="L19645">
        <v>11428</v>
      </c>
      <c r="M19645">
        <f t="shared" si="318"/>
        <v>428</v>
      </c>
    </row>
    <row r="19646" spans="12:13">
      <c r="L19646">
        <v>11404</v>
      </c>
      <c r="M19646">
        <f t="shared" si="318"/>
        <v>404</v>
      </c>
    </row>
    <row r="19647" spans="12:13">
      <c r="L19647">
        <v>11444</v>
      </c>
      <c r="M19647">
        <f t="shared" si="318"/>
        <v>444</v>
      </c>
    </row>
    <row r="19648" spans="12:13">
      <c r="L19648">
        <v>11380</v>
      </c>
      <c r="M19648">
        <f t="shared" si="318"/>
        <v>380</v>
      </c>
    </row>
    <row r="19649" spans="12:13">
      <c r="L19649">
        <v>11412</v>
      </c>
      <c r="M19649">
        <f t="shared" si="318"/>
        <v>412</v>
      </c>
    </row>
    <row r="19650" spans="12:13">
      <c r="L19650">
        <v>11372</v>
      </c>
      <c r="M19650">
        <f t="shared" si="318"/>
        <v>372</v>
      </c>
    </row>
    <row r="19651" spans="12:13">
      <c r="L19651">
        <v>11464</v>
      </c>
      <c r="M19651">
        <f t="shared" si="318"/>
        <v>464</v>
      </c>
    </row>
    <row r="19652" spans="12:13">
      <c r="L19652">
        <v>11352</v>
      </c>
      <c r="M19652">
        <f t="shared" si="318"/>
        <v>352</v>
      </c>
    </row>
    <row r="19653" spans="12:13">
      <c r="L19653">
        <v>11460</v>
      </c>
      <c r="M19653">
        <f t="shared" si="318"/>
        <v>460</v>
      </c>
    </row>
    <row r="19654" spans="12:13">
      <c r="L19654">
        <v>11396</v>
      </c>
      <c r="M19654">
        <f t="shared" si="318"/>
        <v>396</v>
      </c>
    </row>
    <row r="19655" spans="12:13">
      <c r="L19655">
        <v>11456</v>
      </c>
      <c r="M19655">
        <f t="shared" si="318"/>
        <v>456</v>
      </c>
    </row>
    <row r="19656" spans="12:13">
      <c r="L19656">
        <v>11420</v>
      </c>
      <c r="M19656">
        <f t="shared" si="318"/>
        <v>420</v>
      </c>
    </row>
    <row r="19657" spans="12:13">
      <c r="L19657">
        <v>11460</v>
      </c>
      <c r="M19657">
        <f t="shared" si="318"/>
        <v>460</v>
      </c>
    </row>
    <row r="19658" spans="12:13">
      <c r="L19658">
        <v>11412</v>
      </c>
      <c r="M19658">
        <f t="shared" si="318"/>
        <v>412</v>
      </c>
    </row>
    <row r="19659" spans="12:13">
      <c r="L19659">
        <v>11428</v>
      </c>
      <c r="M19659">
        <f t="shared" si="318"/>
        <v>428</v>
      </c>
    </row>
    <row r="19660" spans="12:13">
      <c r="L19660">
        <v>11384</v>
      </c>
      <c r="M19660">
        <f t="shared" si="318"/>
        <v>384</v>
      </c>
    </row>
    <row r="19661" spans="12:13">
      <c r="L19661">
        <v>11448</v>
      </c>
      <c r="M19661">
        <f t="shared" si="318"/>
        <v>448</v>
      </c>
    </row>
    <row r="19662" spans="12:13">
      <c r="L19662">
        <v>11388</v>
      </c>
      <c r="M19662">
        <f t="shared" si="318"/>
        <v>388</v>
      </c>
    </row>
    <row r="19663" spans="12:13">
      <c r="L19663">
        <v>11448</v>
      </c>
      <c r="M19663">
        <f t="shared" si="318"/>
        <v>448</v>
      </c>
    </row>
    <row r="19664" spans="12:13">
      <c r="L19664">
        <v>11404</v>
      </c>
      <c r="M19664">
        <f t="shared" si="318"/>
        <v>404</v>
      </c>
    </row>
    <row r="19665" spans="12:13">
      <c r="L19665">
        <v>11448</v>
      </c>
      <c r="M19665">
        <f t="shared" si="318"/>
        <v>448</v>
      </c>
    </row>
    <row r="19666" spans="12:13">
      <c r="L19666">
        <v>11396</v>
      </c>
      <c r="M19666">
        <f t="shared" si="318"/>
        <v>396</v>
      </c>
    </row>
    <row r="19667" spans="12:13">
      <c r="L19667">
        <v>11440</v>
      </c>
      <c r="M19667">
        <f t="shared" si="318"/>
        <v>440</v>
      </c>
    </row>
    <row r="19668" spans="12:13">
      <c r="L19668">
        <v>11380</v>
      </c>
      <c r="M19668">
        <f t="shared" si="318"/>
        <v>380</v>
      </c>
    </row>
    <row r="19669" spans="12:13">
      <c r="L19669">
        <v>11412</v>
      </c>
      <c r="M19669">
        <f t="shared" si="318"/>
        <v>412</v>
      </c>
    </row>
    <row r="19670" spans="12:13">
      <c r="L19670">
        <v>11372</v>
      </c>
      <c r="M19670">
        <f t="shared" si="318"/>
        <v>372</v>
      </c>
    </row>
    <row r="19671" spans="12:13">
      <c r="L19671">
        <v>11432</v>
      </c>
      <c r="M19671">
        <f t="shared" si="318"/>
        <v>432</v>
      </c>
    </row>
    <row r="19672" spans="12:13">
      <c r="L19672">
        <v>11380</v>
      </c>
      <c r="M19672">
        <f t="shared" si="318"/>
        <v>380</v>
      </c>
    </row>
    <row r="19673" spans="12:13">
      <c r="L19673">
        <v>11452</v>
      </c>
      <c r="M19673">
        <f t="shared" si="318"/>
        <v>452</v>
      </c>
    </row>
    <row r="19674" spans="12:13">
      <c r="L19674">
        <v>11360</v>
      </c>
      <c r="M19674">
        <f t="shared" si="318"/>
        <v>360</v>
      </c>
    </row>
    <row r="19675" spans="12:13">
      <c r="L19675">
        <v>11448</v>
      </c>
      <c r="M19675">
        <f t="shared" si="318"/>
        <v>448</v>
      </c>
    </row>
    <row r="19676" spans="12:13">
      <c r="L19676">
        <v>11380</v>
      </c>
      <c r="M19676">
        <f t="shared" si="318"/>
        <v>380</v>
      </c>
    </row>
    <row r="19677" spans="12:13">
      <c r="L19677">
        <v>11452</v>
      </c>
      <c r="M19677">
        <f t="shared" si="318"/>
        <v>452</v>
      </c>
    </row>
    <row r="19678" spans="12:13">
      <c r="L19678">
        <v>11404</v>
      </c>
      <c r="M19678">
        <f t="shared" si="318"/>
        <v>404</v>
      </c>
    </row>
    <row r="19679" spans="12:13">
      <c r="L19679">
        <v>11476</v>
      </c>
      <c r="M19679">
        <f t="shared" si="318"/>
        <v>476</v>
      </c>
    </row>
    <row r="19680" spans="12:13">
      <c r="L19680">
        <v>11404</v>
      </c>
      <c r="M19680">
        <f t="shared" si="318"/>
        <v>404</v>
      </c>
    </row>
    <row r="19681" spans="12:13">
      <c r="L19681">
        <v>11444</v>
      </c>
      <c r="M19681">
        <f t="shared" si="318"/>
        <v>444</v>
      </c>
    </row>
    <row r="19682" spans="12:13">
      <c r="L19682">
        <v>11372</v>
      </c>
      <c r="M19682">
        <f t="shared" si="318"/>
        <v>372</v>
      </c>
    </row>
    <row r="19683" spans="12:13">
      <c r="L19683">
        <v>11420</v>
      </c>
      <c r="M19683">
        <f t="shared" si="318"/>
        <v>420</v>
      </c>
    </row>
    <row r="19684" spans="12:13">
      <c r="L19684">
        <v>11344</v>
      </c>
      <c r="M19684">
        <f t="shared" si="318"/>
        <v>344</v>
      </c>
    </row>
    <row r="19685" spans="12:13">
      <c r="L19685">
        <v>11440</v>
      </c>
      <c r="M19685">
        <f t="shared" si="318"/>
        <v>440</v>
      </c>
    </row>
    <row r="19686" spans="12:13">
      <c r="L19686">
        <v>11408</v>
      </c>
      <c r="M19686">
        <f t="shared" si="318"/>
        <v>408</v>
      </c>
    </row>
    <row r="19687" spans="12:13">
      <c r="L19687">
        <v>11432</v>
      </c>
      <c r="M19687">
        <f t="shared" si="318"/>
        <v>432</v>
      </c>
    </row>
    <row r="19688" spans="12:13">
      <c r="L19688">
        <v>11440</v>
      </c>
      <c r="M19688">
        <f t="shared" si="318"/>
        <v>440</v>
      </c>
    </row>
    <row r="19689" spans="12:13">
      <c r="L19689">
        <v>11600</v>
      </c>
      <c r="M19689">
        <f t="shared" si="318"/>
        <v>600</v>
      </c>
    </row>
    <row r="19690" spans="12:13">
      <c r="L19690">
        <v>11756</v>
      </c>
      <c r="M19690">
        <f t="shared" si="318"/>
        <v>756</v>
      </c>
    </row>
    <row r="19691" spans="12:13">
      <c r="L19691">
        <v>12040</v>
      </c>
      <c r="M19691">
        <f t="shared" si="318"/>
        <v>1040</v>
      </c>
    </row>
    <row r="19692" spans="12:13">
      <c r="L19692">
        <v>12176</v>
      </c>
      <c r="M19692">
        <f t="shared" si="318"/>
        <v>1176</v>
      </c>
    </row>
    <row r="19693" spans="12:13">
      <c r="L19693">
        <v>12376</v>
      </c>
      <c r="M19693">
        <f t="shared" si="318"/>
        <v>1376</v>
      </c>
    </row>
    <row r="19694" spans="12:13">
      <c r="L19694">
        <v>12608</v>
      </c>
      <c r="M19694">
        <f t="shared" si="318"/>
        <v>1608</v>
      </c>
    </row>
    <row r="19695" spans="12:13">
      <c r="L19695">
        <v>12848</v>
      </c>
      <c r="M19695">
        <f t="shared" si="318"/>
        <v>1848</v>
      </c>
    </row>
    <row r="19696" spans="12:13">
      <c r="L19696">
        <v>12932</v>
      </c>
      <c r="M19696">
        <f t="shared" si="318"/>
        <v>1932</v>
      </c>
    </row>
    <row r="19697" spans="12:13">
      <c r="L19697">
        <v>13116</v>
      </c>
      <c r="M19697">
        <f t="shared" si="318"/>
        <v>2116</v>
      </c>
    </row>
    <row r="19698" spans="12:13">
      <c r="L19698">
        <v>13060</v>
      </c>
      <c r="M19698">
        <f t="shared" si="318"/>
        <v>2060</v>
      </c>
    </row>
    <row r="19699" spans="12:13">
      <c r="L19699">
        <v>13244</v>
      </c>
      <c r="M19699">
        <f t="shared" si="318"/>
        <v>2244</v>
      </c>
    </row>
    <row r="19700" spans="12:13">
      <c r="L19700">
        <v>13328</v>
      </c>
      <c r="M19700">
        <f t="shared" si="318"/>
        <v>2328</v>
      </c>
    </row>
    <row r="19701" spans="12:13">
      <c r="L19701">
        <v>13416</v>
      </c>
      <c r="M19701">
        <f t="shared" si="318"/>
        <v>2416</v>
      </c>
    </row>
    <row r="19702" spans="12:13">
      <c r="L19702">
        <v>13432</v>
      </c>
      <c r="M19702">
        <f t="shared" si="318"/>
        <v>2432</v>
      </c>
    </row>
    <row r="19703" spans="12:13">
      <c r="L19703">
        <v>13580</v>
      </c>
      <c r="M19703">
        <f t="shared" si="318"/>
        <v>2580</v>
      </c>
    </row>
    <row r="19704" spans="12:13">
      <c r="L19704">
        <v>13500</v>
      </c>
      <c r="M19704">
        <f t="shared" si="318"/>
        <v>2500</v>
      </c>
    </row>
    <row r="19705" spans="12:13">
      <c r="L19705">
        <v>13472</v>
      </c>
      <c r="M19705">
        <f t="shared" si="318"/>
        <v>2472</v>
      </c>
    </row>
    <row r="19706" spans="12:13">
      <c r="L19706">
        <v>13600</v>
      </c>
      <c r="M19706">
        <f t="shared" si="318"/>
        <v>2600</v>
      </c>
    </row>
    <row r="19707" spans="12:13">
      <c r="L19707">
        <v>13748</v>
      </c>
      <c r="M19707">
        <f t="shared" ref="M19707:M19770" si="319">L19707-11000</f>
        <v>2748</v>
      </c>
    </row>
    <row r="19708" spans="12:13">
      <c r="L19708">
        <v>13576</v>
      </c>
      <c r="M19708">
        <f t="shared" si="319"/>
        <v>2576</v>
      </c>
    </row>
    <row r="19709" spans="12:13">
      <c r="L19709">
        <v>13764</v>
      </c>
      <c r="M19709">
        <f t="shared" si="319"/>
        <v>2764</v>
      </c>
    </row>
    <row r="19710" spans="12:13">
      <c r="L19710">
        <v>13716</v>
      </c>
      <c r="M19710">
        <f t="shared" si="319"/>
        <v>2716</v>
      </c>
    </row>
    <row r="19711" spans="12:13">
      <c r="L19711">
        <v>13756</v>
      </c>
      <c r="M19711">
        <f t="shared" si="319"/>
        <v>2756</v>
      </c>
    </row>
    <row r="19712" spans="12:13">
      <c r="L19712">
        <v>13760</v>
      </c>
      <c r="M19712">
        <f t="shared" si="319"/>
        <v>2760</v>
      </c>
    </row>
    <row r="19713" spans="12:13">
      <c r="L19713">
        <v>13884</v>
      </c>
      <c r="M19713">
        <f t="shared" si="319"/>
        <v>2884</v>
      </c>
    </row>
    <row r="19714" spans="12:13">
      <c r="L19714">
        <v>13704</v>
      </c>
      <c r="M19714">
        <f t="shared" si="319"/>
        <v>2704</v>
      </c>
    </row>
    <row r="19715" spans="12:13">
      <c r="L19715">
        <v>13928</v>
      </c>
      <c r="M19715">
        <f t="shared" si="319"/>
        <v>2928</v>
      </c>
    </row>
    <row r="19716" spans="12:13">
      <c r="L19716">
        <v>13740</v>
      </c>
      <c r="M19716">
        <f t="shared" si="319"/>
        <v>2740</v>
      </c>
    </row>
    <row r="19717" spans="12:13">
      <c r="L19717">
        <v>13760</v>
      </c>
      <c r="M19717">
        <f t="shared" si="319"/>
        <v>2760</v>
      </c>
    </row>
    <row r="19718" spans="12:13">
      <c r="L19718">
        <v>13968</v>
      </c>
      <c r="M19718">
        <f t="shared" si="319"/>
        <v>2968</v>
      </c>
    </row>
    <row r="19719" spans="12:13">
      <c r="L19719">
        <v>13904</v>
      </c>
      <c r="M19719">
        <f t="shared" si="319"/>
        <v>2904</v>
      </c>
    </row>
    <row r="19720" spans="12:13">
      <c r="L19720">
        <v>13688</v>
      </c>
      <c r="M19720">
        <f t="shared" si="319"/>
        <v>2688</v>
      </c>
    </row>
    <row r="19721" spans="12:13">
      <c r="L19721">
        <v>13964</v>
      </c>
      <c r="M19721">
        <f t="shared" si="319"/>
        <v>2964</v>
      </c>
    </row>
    <row r="19722" spans="12:13">
      <c r="L19722">
        <v>13856</v>
      </c>
      <c r="M19722">
        <f t="shared" si="319"/>
        <v>2856</v>
      </c>
    </row>
    <row r="19723" spans="12:13">
      <c r="L19723">
        <v>13948</v>
      </c>
      <c r="M19723">
        <f t="shared" si="319"/>
        <v>2948</v>
      </c>
    </row>
    <row r="19724" spans="12:13">
      <c r="L19724">
        <v>13984</v>
      </c>
      <c r="M19724">
        <f t="shared" si="319"/>
        <v>2984</v>
      </c>
    </row>
    <row r="19725" spans="12:13">
      <c r="L19725">
        <v>13872</v>
      </c>
      <c r="M19725">
        <f t="shared" si="319"/>
        <v>2872</v>
      </c>
    </row>
    <row r="19726" spans="12:13">
      <c r="L19726">
        <v>13820</v>
      </c>
      <c r="M19726">
        <f t="shared" si="319"/>
        <v>2820</v>
      </c>
    </row>
    <row r="19727" spans="12:13">
      <c r="L19727">
        <v>13976</v>
      </c>
      <c r="M19727">
        <f t="shared" si="319"/>
        <v>2976</v>
      </c>
    </row>
    <row r="19728" spans="12:13">
      <c r="L19728">
        <v>13848</v>
      </c>
      <c r="M19728">
        <f t="shared" si="319"/>
        <v>2848</v>
      </c>
    </row>
    <row r="19729" spans="12:13">
      <c r="L19729">
        <v>14040</v>
      </c>
      <c r="M19729">
        <f t="shared" si="319"/>
        <v>3040</v>
      </c>
    </row>
    <row r="19730" spans="12:13">
      <c r="L19730">
        <v>13960</v>
      </c>
      <c r="M19730">
        <f t="shared" si="319"/>
        <v>2960</v>
      </c>
    </row>
    <row r="19731" spans="12:13">
      <c r="L19731">
        <v>14044</v>
      </c>
      <c r="M19731">
        <f t="shared" si="319"/>
        <v>3044</v>
      </c>
    </row>
    <row r="19732" spans="12:13">
      <c r="L19732">
        <v>14016</v>
      </c>
      <c r="M19732">
        <f t="shared" si="319"/>
        <v>3016</v>
      </c>
    </row>
    <row r="19733" spans="12:13">
      <c r="L19733">
        <v>13968</v>
      </c>
      <c r="M19733">
        <f t="shared" si="319"/>
        <v>2968</v>
      </c>
    </row>
    <row r="19734" spans="12:13">
      <c r="L19734">
        <v>14060</v>
      </c>
      <c r="M19734">
        <f t="shared" si="319"/>
        <v>3060</v>
      </c>
    </row>
    <row r="19735" spans="12:13">
      <c r="L19735">
        <v>14020</v>
      </c>
      <c r="M19735">
        <f t="shared" si="319"/>
        <v>3020</v>
      </c>
    </row>
    <row r="19736" spans="12:13">
      <c r="L19736">
        <v>13916</v>
      </c>
      <c r="M19736">
        <f t="shared" si="319"/>
        <v>2916</v>
      </c>
    </row>
    <row r="19737" spans="12:13">
      <c r="L19737">
        <v>13968</v>
      </c>
      <c r="M19737">
        <f t="shared" si="319"/>
        <v>2968</v>
      </c>
    </row>
    <row r="19738" spans="12:13">
      <c r="L19738">
        <v>13924</v>
      </c>
      <c r="M19738">
        <f t="shared" si="319"/>
        <v>2924</v>
      </c>
    </row>
    <row r="19739" spans="12:13">
      <c r="L19739">
        <v>14076</v>
      </c>
      <c r="M19739">
        <f t="shared" si="319"/>
        <v>3076</v>
      </c>
    </row>
    <row r="19740" spans="12:13">
      <c r="L19740">
        <v>14032</v>
      </c>
      <c r="M19740">
        <f t="shared" si="319"/>
        <v>3032</v>
      </c>
    </row>
    <row r="19741" spans="12:13">
      <c r="L19741">
        <v>14004</v>
      </c>
      <c r="M19741">
        <f t="shared" si="319"/>
        <v>3004</v>
      </c>
    </row>
    <row r="19742" spans="12:13">
      <c r="L19742">
        <v>13912</v>
      </c>
      <c r="M19742">
        <f t="shared" si="319"/>
        <v>2912</v>
      </c>
    </row>
    <row r="19743" spans="12:13">
      <c r="L19743">
        <v>14068</v>
      </c>
      <c r="M19743">
        <f t="shared" si="319"/>
        <v>3068</v>
      </c>
    </row>
    <row r="19744" spans="12:13">
      <c r="L19744">
        <v>13960</v>
      </c>
      <c r="M19744">
        <f t="shared" si="319"/>
        <v>2960</v>
      </c>
    </row>
    <row r="19745" spans="12:13">
      <c r="L19745">
        <v>14116</v>
      </c>
      <c r="M19745">
        <f t="shared" si="319"/>
        <v>3116</v>
      </c>
    </row>
    <row r="19746" spans="12:13">
      <c r="L19746">
        <v>14016</v>
      </c>
      <c r="M19746">
        <f t="shared" si="319"/>
        <v>3016</v>
      </c>
    </row>
    <row r="19747" spans="12:13">
      <c r="L19747">
        <v>14096</v>
      </c>
      <c r="M19747">
        <f t="shared" si="319"/>
        <v>3096</v>
      </c>
    </row>
    <row r="19748" spans="12:13">
      <c r="L19748">
        <v>14044</v>
      </c>
      <c r="M19748">
        <f t="shared" si="319"/>
        <v>3044</v>
      </c>
    </row>
    <row r="19749" spans="12:13">
      <c r="L19749">
        <v>14052</v>
      </c>
      <c r="M19749">
        <f t="shared" si="319"/>
        <v>3052</v>
      </c>
    </row>
    <row r="19750" spans="12:13">
      <c r="L19750">
        <v>14032</v>
      </c>
      <c r="M19750">
        <f t="shared" si="319"/>
        <v>3032</v>
      </c>
    </row>
    <row r="19751" spans="12:13">
      <c r="L19751">
        <v>13964</v>
      </c>
      <c r="M19751">
        <f t="shared" si="319"/>
        <v>2964</v>
      </c>
    </row>
    <row r="19752" spans="12:13">
      <c r="L19752">
        <v>14000</v>
      </c>
      <c r="M19752">
        <f t="shared" si="319"/>
        <v>3000</v>
      </c>
    </row>
    <row r="19753" spans="12:13">
      <c r="L19753">
        <v>14060</v>
      </c>
      <c r="M19753">
        <f t="shared" si="319"/>
        <v>3060</v>
      </c>
    </row>
    <row r="19754" spans="12:13">
      <c r="L19754">
        <v>13972</v>
      </c>
      <c r="M19754">
        <f t="shared" si="319"/>
        <v>2972</v>
      </c>
    </row>
    <row r="19755" spans="12:13">
      <c r="L19755">
        <v>14116</v>
      </c>
      <c r="M19755">
        <f t="shared" si="319"/>
        <v>3116</v>
      </c>
    </row>
    <row r="19756" spans="12:13">
      <c r="L19756">
        <v>14044</v>
      </c>
      <c r="M19756">
        <f t="shared" si="319"/>
        <v>3044</v>
      </c>
    </row>
    <row r="19757" spans="12:13">
      <c r="L19757">
        <v>14128</v>
      </c>
      <c r="M19757">
        <f t="shared" si="319"/>
        <v>3128</v>
      </c>
    </row>
    <row r="19758" spans="12:13">
      <c r="L19758">
        <v>14004</v>
      </c>
      <c r="M19758">
        <f t="shared" si="319"/>
        <v>3004</v>
      </c>
    </row>
    <row r="19759" spans="12:13">
      <c r="L19759">
        <v>14100</v>
      </c>
      <c r="M19759">
        <f t="shared" si="319"/>
        <v>3100</v>
      </c>
    </row>
    <row r="19760" spans="12:13">
      <c r="L19760">
        <v>14036</v>
      </c>
      <c r="M19760">
        <f t="shared" si="319"/>
        <v>3036</v>
      </c>
    </row>
    <row r="19761" spans="12:13">
      <c r="L19761">
        <v>14124</v>
      </c>
      <c r="M19761">
        <f t="shared" si="319"/>
        <v>3124</v>
      </c>
    </row>
    <row r="19762" spans="12:13">
      <c r="L19762">
        <v>14040</v>
      </c>
      <c r="M19762">
        <f t="shared" si="319"/>
        <v>3040</v>
      </c>
    </row>
    <row r="19763" spans="12:13">
      <c r="L19763">
        <v>14072</v>
      </c>
      <c r="M19763">
        <f t="shared" si="319"/>
        <v>3072</v>
      </c>
    </row>
    <row r="19764" spans="12:13">
      <c r="L19764">
        <v>13980</v>
      </c>
      <c r="M19764">
        <f t="shared" si="319"/>
        <v>2980</v>
      </c>
    </row>
    <row r="19765" spans="12:13">
      <c r="L19765">
        <v>14000</v>
      </c>
      <c r="M19765">
        <f t="shared" si="319"/>
        <v>3000</v>
      </c>
    </row>
    <row r="19766" spans="12:13">
      <c r="L19766">
        <v>13992</v>
      </c>
      <c r="M19766">
        <f t="shared" si="319"/>
        <v>2992</v>
      </c>
    </row>
    <row r="19767" spans="12:13">
      <c r="L19767">
        <v>14144</v>
      </c>
      <c r="M19767">
        <f t="shared" si="319"/>
        <v>3144</v>
      </c>
    </row>
    <row r="19768" spans="12:13">
      <c r="L19768">
        <v>14144</v>
      </c>
      <c r="M19768">
        <f t="shared" si="319"/>
        <v>3144</v>
      </c>
    </row>
    <row r="19769" spans="12:13">
      <c r="L19769">
        <v>14080</v>
      </c>
      <c r="M19769">
        <f t="shared" si="319"/>
        <v>3080</v>
      </c>
    </row>
    <row r="19770" spans="12:13">
      <c r="L19770">
        <v>13952</v>
      </c>
      <c r="M19770">
        <f t="shared" si="319"/>
        <v>2952</v>
      </c>
    </row>
    <row r="19771" spans="12:13">
      <c r="L19771">
        <v>14116</v>
      </c>
      <c r="M19771">
        <f t="shared" ref="M19771:M19834" si="320">L19771-11000</f>
        <v>3116</v>
      </c>
    </row>
    <row r="19772" spans="12:13">
      <c r="L19772">
        <v>14076</v>
      </c>
      <c r="M19772">
        <f t="shared" si="320"/>
        <v>3076</v>
      </c>
    </row>
    <row r="19773" spans="12:13">
      <c r="L19773">
        <v>14132</v>
      </c>
      <c r="M19773">
        <f t="shared" si="320"/>
        <v>3132</v>
      </c>
    </row>
    <row r="19774" spans="12:13">
      <c r="L19774">
        <v>14076</v>
      </c>
      <c r="M19774">
        <f t="shared" si="320"/>
        <v>3076</v>
      </c>
    </row>
    <row r="19775" spans="12:13">
      <c r="L19775">
        <v>14208</v>
      </c>
      <c r="M19775">
        <f t="shared" si="320"/>
        <v>3208</v>
      </c>
    </row>
    <row r="19776" spans="12:13">
      <c r="L19776">
        <v>14200</v>
      </c>
      <c r="M19776">
        <f t="shared" si="320"/>
        <v>3200</v>
      </c>
    </row>
    <row r="19777" spans="12:13">
      <c r="L19777">
        <v>14060</v>
      </c>
      <c r="M19777">
        <f t="shared" si="320"/>
        <v>3060</v>
      </c>
    </row>
    <row r="19778" spans="12:13">
      <c r="L19778">
        <v>14260</v>
      </c>
      <c r="M19778">
        <f t="shared" si="320"/>
        <v>3260</v>
      </c>
    </row>
    <row r="19779" spans="12:13">
      <c r="L19779">
        <v>14336</v>
      </c>
      <c r="M19779">
        <f t="shared" si="320"/>
        <v>3336</v>
      </c>
    </row>
    <row r="19780" spans="12:13">
      <c r="L19780">
        <v>14332</v>
      </c>
      <c r="M19780">
        <f t="shared" si="320"/>
        <v>3332</v>
      </c>
    </row>
    <row r="19781" spans="12:13">
      <c r="L19781">
        <v>14272</v>
      </c>
      <c r="M19781">
        <f t="shared" si="320"/>
        <v>3272</v>
      </c>
    </row>
    <row r="19782" spans="12:13">
      <c r="L19782">
        <v>14184</v>
      </c>
      <c r="M19782">
        <f t="shared" si="320"/>
        <v>3184</v>
      </c>
    </row>
    <row r="19783" spans="12:13">
      <c r="L19783">
        <v>14168</v>
      </c>
      <c r="M19783">
        <f t="shared" si="320"/>
        <v>3168</v>
      </c>
    </row>
    <row r="19784" spans="12:13">
      <c r="L19784">
        <v>14312</v>
      </c>
      <c r="M19784">
        <f t="shared" si="320"/>
        <v>3312</v>
      </c>
    </row>
    <row r="19785" spans="12:13">
      <c r="L19785">
        <v>14148</v>
      </c>
      <c r="M19785">
        <f t="shared" si="320"/>
        <v>3148</v>
      </c>
    </row>
    <row r="19786" spans="12:13">
      <c r="L19786">
        <v>14156</v>
      </c>
      <c r="M19786">
        <f t="shared" si="320"/>
        <v>3156</v>
      </c>
    </row>
    <row r="19787" spans="12:13">
      <c r="L19787">
        <v>14152</v>
      </c>
      <c r="M19787">
        <f t="shared" si="320"/>
        <v>3152</v>
      </c>
    </row>
    <row r="19788" spans="12:13">
      <c r="L19788">
        <v>14112</v>
      </c>
      <c r="M19788">
        <f t="shared" si="320"/>
        <v>3112</v>
      </c>
    </row>
    <row r="19789" spans="12:13">
      <c r="L19789">
        <v>14116</v>
      </c>
      <c r="M19789">
        <f t="shared" si="320"/>
        <v>3116</v>
      </c>
    </row>
    <row r="19790" spans="12:13">
      <c r="L19790">
        <v>14148</v>
      </c>
      <c r="M19790">
        <f t="shared" si="320"/>
        <v>3148</v>
      </c>
    </row>
    <row r="19791" spans="12:13">
      <c r="L19791">
        <v>14208</v>
      </c>
      <c r="M19791">
        <f t="shared" si="320"/>
        <v>3208</v>
      </c>
    </row>
    <row r="19792" spans="12:13">
      <c r="L19792">
        <v>14176</v>
      </c>
      <c r="M19792">
        <f t="shared" si="320"/>
        <v>3176</v>
      </c>
    </row>
    <row r="19793" spans="12:13">
      <c r="L19793">
        <v>14244</v>
      </c>
      <c r="M19793">
        <f t="shared" si="320"/>
        <v>3244</v>
      </c>
    </row>
    <row r="19794" spans="12:13">
      <c r="L19794">
        <v>14032</v>
      </c>
      <c r="M19794">
        <f t="shared" si="320"/>
        <v>3032</v>
      </c>
    </row>
    <row r="19795" spans="12:13">
      <c r="L19795">
        <v>14252</v>
      </c>
      <c r="M19795">
        <f t="shared" si="320"/>
        <v>3252</v>
      </c>
    </row>
    <row r="19796" spans="12:13">
      <c r="L19796">
        <v>14168</v>
      </c>
      <c r="M19796">
        <f t="shared" si="320"/>
        <v>3168</v>
      </c>
    </row>
    <row r="19797" spans="12:13">
      <c r="L19797">
        <v>13972</v>
      </c>
      <c r="M19797">
        <f t="shared" si="320"/>
        <v>2972</v>
      </c>
    </row>
    <row r="19798" spans="12:13">
      <c r="L19798">
        <v>14136</v>
      </c>
      <c r="M19798">
        <f t="shared" si="320"/>
        <v>3136</v>
      </c>
    </row>
    <row r="19799" spans="12:13">
      <c r="L19799">
        <v>14120</v>
      </c>
      <c r="M19799">
        <f t="shared" si="320"/>
        <v>3120</v>
      </c>
    </row>
    <row r="19800" spans="12:13">
      <c r="L19800">
        <v>14160</v>
      </c>
      <c r="M19800">
        <f t="shared" si="320"/>
        <v>3160</v>
      </c>
    </row>
    <row r="19801" spans="12:13">
      <c r="L19801">
        <v>14072</v>
      </c>
      <c r="M19801">
        <f t="shared" si="320"/>
        <v>3072</v>
      </c>
    </row>
    <row r="19802" spans="12:13">
      <c r="L19802">
        <v>14036</v>
      </c>
      <c r="M19802">
        <f t="shared" si="320"/>
        <v>3036</v>
      </c>
    </row>
    <row r="19803" spans="12:13">
      <c r="L19803">
        <v>14240</v>
      </c>
      <c r="M19803">
        <f t="shared" si="320"/>
        <v>3240</v>
      </c>
    </row>
    <row r="19804" spans="12:13">
      <c r="L19804">
        <v>14092</v>
      </c>
      <c r="M19804">
        <f t="shared" si="320"/>
        <v>3092</v>
      </c>
    </row>
    <row r="19805" spans="12:13">
      <c r="L19805">
        <v>14212</v>
      </c>
      <c r="M19805">
        <f t="shared" si="320"/>
        <v>3212</v>
      </c>
    </row>
    <row r="19806" spans="12:13">
      <c r="L19806">
        <v>14016</v>
      </c>
      <c r="M19806">
        <f t="shared" si="320"/>
        <v>3016</v>
      </c>
    </row>
    <row r="19807" spans="12:13">
      <c r="L19807">
        <v>14272</v>
      </c>
      <c r="M19807">
        <f t="shared" si="320"/>
        <v>3272</v>
      </c>
    </row>
    <row r="19808" spans="12:13">
      <c r="L19808">
        <v>14108</v>
      </c>
      <c r="M19808">
        <f t="shared" si="320"/>
        <v>3108</v>
      </c>
    </row>
    <row r="19809" spans="12:13">
      <c r="L19809">
        <v>14248</v>
      </c>
      <c r="M19809">
        <f t="shared" si="320"/>
        <v>3248</v>
      </c>
    </row>
    <row r="19810" spans="12:13">
      <c r="L19810">
        <v>14080</v>
      </c>
      <c r="M19810">
        <f t="shared" si="320"/>
        <v>3080</v>
      </c>
    </row>
    <row r="19811" spans="12:13">
      <c r="L19811">
        <v>14036</v>
      </c>
      <c r="M19811">
        <f t="shared" si="320"/>
        <v>3036</v>
      </c>
    </row>
    <row r="19812" spans="12:13">
      <c r="L19812">
        <v>14160</v>
      </c>
      <c r="M19812">
        <f t="shared" si="320"/>
        <v>3160</v>
      </c>
    </row>
    <row r="19813" spans="12:13">
      <c r="L19813">
        <v>14256</v>
      </c>
      <c r="M19813">
        <f t="shared" si="320"/>
        <v>3256</v>
      </c>
    </row>
    <row r="19814" spans="12:13">
      <c r="L19814">
        <v>14280</v>
      </c>
      <c r="M19814">
        <f t="shared" si="320"/>
        <v>3280</v>
      </c>
    </row>
    <row r="19815" spans="12:13">
      <c r="L19815">
        <v>14272</v>
      </c>
      <c r="M19815">
        <f t="shared" si="320"/>
        <v>3272</v>
      </c>
    </row>
    <row r="19816" spans="12:13">
      <c r="L19816">
        <v>14076</v>
      </c>
      <c r="M19816">
        <f t="shared" si="320"/>
        <v>3076</v>
      </c>
    </row>
    <row r="19817" spans="12:13">
      <c r="L19817">
        <v>14268</v>
      </c>
      <c r="M19817">
        <f t="shared" si="320"/>
        <v>3268</v>
      </c>
    </row>
    <row r="19818" spans="12:13">
      <c r="L19818">
        <v>14276</v>
      </c>
      <c r="M19818">
        <f t="shared" si="320"/>
        <v>3276</v>
      </c>
    </row>
    <row r="19819" spans="12:13">
      <c r="L19819">
        <v>14248</v>
      </c>
      <c r="M19819">
        <f t="shared" si="320"/>
        <v>3248</v>
      </c>
    </row>
    <row r="19820" spans="12:13">
      <c r="L19820">
        <v>14264</v>
      </c>
      <c r="M19820">
        <f t="shared" si="320"/>
        <v>3264</v>
      </c>
    </row>
    <row r="19821" spans="12:13">
      <c r="L19821">
        <v>14172</v>
      </c>
      <c r="M19821">
        <f t="shared" si="320"/>
        <v>3172</v>
      </c>
    </row>
    <row r="19822" spans="12:13">
      <c r="L19822">
        <v>14176</v>
      </c>
      <c r="M19822">
        <f t="shared" si="320"/>
        <v>3176</v>
      </c>
    </row>
    <row r="19823" spans="12:13">
      <c r="L19823">
        <v>14268</v>
      </c>
      <c r="M19823">
        <f t="shared" si="320"/>
        <v>3268</v>
      </c>
    </row>
    <row r="19824" spans="12:13">
      <c r="L19824">
        <v>14040</v>
      </c>
      <c r="M19824">
        <f t="shared" si="320"/>
        <v>3040</v>
      </c>
    </row>
    <row r="19825" spans="12:13">
      <c r="L19825">
        <v>14280</v>
      </c>
      <c r="M19825">
        <f t="shared" si="320"/>
        <v>3280</v>
      </c>
    </row>
    <row r="19826" spans="12:13">
      <c r="L19826">
        <v>14124</v>
      </c>
      <c r="M19826">
        <f t="shared" si="320"/>
        <v>3124</v>
      </c>
    </row>
    <row r="19827" spans="12:13">
      <c r="L19827">
        <v>14244</v>
      </c>
      <c r="M19827">
        <f t="shared" si="320"/>
        <v>3244</v>
      </c>
    </row>
    <row r="19828" spans="12:13">
      <c r="L19828">
        <v>14204</v>
      </c>
      <c r="M19828">
        <f t="shared" si="320"/>
        <v>3204</v>
      </c>
    </row>
    <row r="19829" spans="12:13">
      <c r="L19829">
        <v>14252</v>
      </c>
      <c r="M19829">
        <f t="shared" si="320"/>
        <v>3252</v>
      </c>
    </row>
    <row r="19830" spans="12:13">
      <c r="L19830">
        <v>14236</v>
      </c>
      <c r="M19830">
        <f t="shared" si="320"/>
        <v>3236</v>
      </c>
    </row>
    <row r="19831" spans="12:13">
      <c r="L19831">
        <v>14232</v>
      </c>
      <c r="M19831">
        <f t="shared" si="320"/>
        <v>3232</v>
      </c>
    </row>
    <row r="19832" spans="12:13">
      <c r="L19832">
        <v>14056</v>
      </c>
      <c r="M19832">
        <f t="shared" si="320"/>
        <v>3056</v>
      </c>
    </row>
    <row r="19833" spans="12:13">
      <c r="L19833">
        <v>14208</v>
      </c>
      <c r="M19833">
        <f t="shared" si="320"/>
        <v>3208</v>
      </c>
    </row>
    <row r="19834" spans="12:13">
      <c r="L19834">
        <v>14240</v>
      </c>
      <c r="M19834">
        <f t="shared" si="320"/>
        <v>3240</v>
      </c>
    </row>
    <row r="19835" spans="12:13">
      <c r="L19835">
        <v>14176</v>
      </c>
      <c r="M19835">
        <f t="shared" ref="M19835:M19898" si="321">L19835-11000</f>
        <v>3176</v>
      </c>
    </row>
    <row r="19836" spans="12:13">
      <c r="L19836">
        <v>14108</v>
      </c>
      <c r="M19836">
        <f t="shared" si="321"/>
        <v>3108</v>
      </c>
    </row>
    <row r="19837" spans="12:13">
      <c r="L19837">
        <v>14132</v>
      </c>
      <c r="M19837">
        <f t="shared" si="321"/>
        <v>3132</v>
      </c>
    </row>
    <row r="19838" spans="12:13">
      <c r="L19838">
        <v>14132</v>
      </c>
      <c r="M19838">
        <f t="shared" si="321"/>
        <v>3132</v>
      </c>
    </row>
    <row r="19839" spans="12:13">
      <c r="L19839">
        <v>14148</v>
      </c>
      <c r="M19839">
        <f t="shared" si="321"/>
        <v>3148</v>
      </c>
    </row>
    <row r="19840" spans="12:13">
      <c r="L19840">
        <v>13980</v>
      </c>
      <c r="M19840">
        <f t="shared" si="321"/>
        <v>2980</v>
      </c>
    </row>
    <row r="19841" spans="12:13">
      <c r="L19841">
        <v>14104</v>
      </c>
      <c r="M19841">
        <f t="shared" si="321"/>
        <v>3104</v>
      </c>
    </row>
    <row r="19842" spans="12:13">
      <c r="L19842">
        <v>14020</v>
      </c>
      <c r="M19842">
        <f t="shared" si="321"/>
        <v>3020</v>
      </c>
    </row>
    <row r="19843" spans="12:13">
      <c r="L19843">
        <v>14252</v>
      </c>
      <c r="M19843">
        <f t="shared" si="321"/>
        <v>3252</v>
      </c>
    </row>
    <row r="19844" spans="12:13">
      <c r="L19844">
        <v>14092</v>
      </c>
      <c r="M19844">
        <f t="shared" si="321"/>
        <v>3092</v>
      </c>
    </row>
    <row r="19845" spans="12:13">
      <c r="L19845">
        <v>14048</v>
      </c>
      <c r="M19845">
        <f t="shared" si="321"/>
        <v>3048</v>
      </c>
    </row>
    <row r="19846" spans="12:13">
      <c r="L19846">
        <v>14076</v>
      </c>
      <c r="M19846">
        <f t="shared" si="321"/>
        <v>3076</v>
      </c>
    </row>
    <row r="19847" spans="12:13">
      <c r="L19847">
        <v>14128</v>
      </c>
      <c r="M19847">
        <f t="shared" si="321"/>
        <v>3128</v>
      </c>
    </row>
    <row r="19848" spans="12:13">
      <c r="L19848">
        <v>14024</v>
      </c>
      <c r="M19848">
        <f t="shared" si="321"/>
        <v>3024</v>
      </c>
    </row>
    <row r="19849" spans="12:13">
      <c r="L19849">
        <v>14104</v>
      </c>
      <c r="M19849">
        <f t="shared" si="321"/>
        <v>3104</v>
      </c>
    </row>
    <row r="19850" spans="12:13">
      <c r="L19850">
        <v>13988</v>
      </c>
      <c r="M19850">
        <f t="shared" si="321"/>
        <v>2988</v>
      </c>
    </row>
    <row r="19851" spans="12:13">
      <c r="L19851">
        <v>14188</v>
      </c>
      <c r="M19851">
        <f t="shared" si="321"/>
        <v>3188</v>
      </c>
    </row>
    <row r="19852" spans="12:13">
      <c r="L19852">
        <v>14112</v>
      </c>
      <c r="M19852">
        <f t="shared" si="321"/>
        <v>3112</v>
      </c>
    </row>
    <row r="19853" spans="12:13">
      <c r="L19853">
        <v>14220</v>
      </c>
      <c r="M19853">
        <f t="shared" si="321"/>
        <v>3220</v>
      </c>
    </row>
    <row r="19854" spans="12:13">
      <c r="L19854">
        <v>14076</v>
      </c>
      <c r="M19854">
        <f t="shared" si="321"/>
        <v>3076</v>
      </c>
    </row>
    <row r="19855" spans="12:13">
      <c r="L19855">
        <v>14072</v>
      </c>
      <c r="M19855">
        <f t="shared" si="321"/>
        <v>3072</v>
      </c>
    </row>
    <row r="19856" spans="12:13">
      <c r="L19856">
        <v>13996</v>
      </c>
      <c r="M19856">
        <f t="shared" si="321"/>
        <v>2996</v>
      </c>
    </row>
    <row r="19857" spans="12:13">
      <c r="L19857">
        <v>14040</v>
      </c>
      <c r="M19857">
        <f t="shared" si="321"/>
        <v>3040</v>
      </c>
    </row>
    <row r="19858" spans="12:13">
      <c r="L19858">
        <v>14196</v>
      </c>
      <c r="M19858">
        <f t="shared" si="321"/>
        <v>3196</v>
      </c>
    </row>
    <row r="19859" spans="12:13">
      <c r="L19859">
        <v>14104</v>
      </c>
      <c r="M19859">
        <f t="shared" si="321"/>
        <v>3104</v>
      </c>
    </row>
    <row r="19860" spans="12:13">
      <c r="L19860">
        <v>13984</v>
      </c>
      <c r="M19860">
        <f t="shared" si="321"/>
        <v>2984</v>
      </c>
    </row>
    <row r="19861" spans="12:13">
      <c r="L19861">
        <v>14104</v>
      </c>
      <c r="M19861">
        <f t="shared" si="321"/>
        <v>3104</v>
      </c>
    </row>
    <row r="19862" spans="12:13">
      <c r="L19862">
        <v>14136</v>
      </c>
      <c r="M19862">
        <f t="shared" si="321"/>
        <v>3136</v>
      </c>
    </row>
    <row r="19863" spans="12:13">
      <c r="L19863">
        <v>14092</v>
      </c>
      <c r="M19863">
        <f t="shared" si="321"/>
        <v>3092</v>
      </c>
    </row>
    <row r="19864" spans="12:13">
      <c r="L19864">
        <v>13920</v>
      </c>
      <c r="M19864">
        <f t="shared" si="321"/>
        <v>2920</v>
      </c>
    </row>
    <row r="19865" spans="12:13">
      <c r="L19865">
        <v>13804</v>
      </c>
      <c r="M19865">
        <f t="shared" si="321"/>
        <v>2804</v>
      </c>
    </row>
    <row r="19866" spans="12:13">
      <c r="L19866">
        <v>13476</v>
      </c>
      <c r="M19866">
        <f t="shared" si="321"/>
        <v>2476</v>
      </c>
    </row>
    <row r="19867" spans="12:13">
      <c r="L19867">
        <v>13352</v>
      </c>
      <c r="M19867">
        <f t="shared" si="321"/>
        <v>2352</v>
      </c>
    </row>
    <row r="19868" spans="12:13">
      <c r="L19868">
        <v>13176</v>
      </c>
      <c r="M19868">
        <f t="shared" si="321"/>
        <v>2176</v>
      </c>
    </row>
    <row r="19869" spans="12:13">
      <c r="L19869">
        <v>12908</v>
      </c>
      <c r="M19869">
        <f t="shared" si="321"/>
        <v>1908</v>
      </c>
    </row>
    <row r="19870" spans="12:13">
      <c r="L19870">
        <v>12776</v>
      </c>
      <c r="M19870">
        <f t="shared" si="321"/>
        <v>1776</v>
      </c>
    </row>
    <row r="19871" spans="12:13">
      <c r="L19871">
        <v>12596</v>
      </c>
      <c r="M19871">
        <f t="shared" si="321"/>
        <v>1596</v>
      </c>
    </row>
    <row r="19872" spans="12:13">
      <c r="L19872">
        <v>12412</v>
      </c>
      <c r="M19872">
        <f t="shared" si="321"/>
        <v>1412</v>
      </c>
    </row>
    <row r="19873" spans="12:13">
      <c r="L19873">
        <v>12336</v>
      </c>
      <c r="M19873">
        <f t="shared" si="321"/>
        <v>1336</v>
      </c>
    </row>
    <row r="19874" spans="12:13">
      <c r="L19874">
        <v>12140</v>
      </c>
      <c r="M19874">
        <f t="shared" si="321"/>
        <v>1140</v>
      </c>
    </row>
    <row r="19875" spans="12:13">
      <c r="L19875">
        <v>12228</v>
      </c>
      <c r="M19875">
        <f t="shared" si="321"/>
        <v>1228</v>
      </c>
    </row>
    <row r="19876" spans="12:13">
      <c r="L19876">
        <v>12064</v>
      </c>
      <c r="M19876">
        <f t="shared" si="321"/>
        <v>1064</v>
      </c>
    </row>
    <row r="19877" spans="12:13">
      <c r="L19877">
        <v>12004</v>
      </c>
      <c r="M19877">
        <f t="shared" si="321"/>
        <v>1004</v>
      </c>
    </row>
    <row r="19878" spans="12:13">
      <c r="L19878">
        <v>11960</v>
      </c>
      <c r="M19878">
        <f t="shared" si="321"/>
        <v>960</v>
      </c>
    </row>
    <row r="19879" spans="12:13">
      <c r="L19879">
        <v>11948</v>
      </c>
      <c r="M19879">
        <f t="shared" si="321"/>
        <v>948</v>
      </c>
    </row>
    <row r="19880" spans="12:13">
      <c r="L19880">
        <v>11808</v>
      </c>
      <c r="M19880">
        <f t="shared" si="321"/>
        <v>808</v>
      </c>
    </row>
    <row r="19881" spans="12:13">
      <c r="L19881">
        <v>11856</v>
      </c>
      <c r="M19881">
        <f t="shared" si="321"/>
        <v>856</v>
      </c>
    </row>
    <row r="19882" spans="12:13">
      <c r="L19882">
        <v>11720</v>
      </c>
      <c r="M19882">
        <f t="shared" si="321"/>
        <v>720</v>
      </c>
    </row>
    <row r="19883" spans="12:13">
      <c r="L19883">
        <v>11760</v>
      </c>
      <c r="M19883">
        <f t="shared" si="321"/>
        <v>760</v>
      </c>
    </row>
    <row r="19884" spans="12:13">
      <c r="L19884">
        <v>11688</v>
      </c>
      <c r="M19884">
        <f t="shared" si="321"/>
        <v>688</v>
      </c>
    </row>
    <row r="19885" spans="12:13">
      <c r="L19885">
        <v>11700</v>
      </c>
      <c r="M19885">
        <f t="shared" si="321"/>
        <v>700</v>
      </c>
    </row>
    <row r="19886" spans="12:13">
      <c r="L19886">
        <v>11640</v>
      </c>
      <c r="M19886">
        <f t="shared" si="321"/>
        <v>640</v>
      </c>
    </row>
    <row r="19887" spans="12:13">
      <c r="L19887">
        <v>11644</v>
      </c>
      <c r="M19887">
        <f t="shared" si="321"/>
        <v>644</v>
      </c>
    </row>
    <row r="19888" spans="12:13">
      <c r="L19888">
        <v>11560</v>
      </c>
      <c r="M19888">
        <f t="shared" si="321"/>
        <v>560</v>
      </c>
    </row>
    <row r="19889" spans="12:13">
      <c r="L19889">
        <v>11624</v>
      </c>
      <c r="M19889">
        <f t="shared" si="321"/>
        <v>624</v>
      </c>
    </row>
    <row r="19890" spans="12:13">
      <c r="L19890">
        <v>11528</v>
      </c>
      <c r="M19890">
        <f t="shared" si="321"/>
        <v>528</v>
      </c>
    </row>
    <row r="19891" spans="12:13">
      <c r="L19891">
        <v>11608</v>
      </c>
      <c r="M19891">
        <f t="shared" si="321"/>
        <v>608</v>
      </c>
    </row>
    <row r="19892" spans="12:13">
      <c r="L19892">
        <v>11484</v>
      </c>
      <c r="M19892">
        <f t="shared" si="321"/>
        <v>484</v>
      </c>
    </row>
    <row r="19893" spans="12:13">
      <c r="L19893">
        <v>11536</v>
      </c>
      <c r="M19893">
        <f t="shared" si="321"/>
        <v>536</v>
      </c>
    </row>
    <row r="19894" spans="12:13">
      <c r="L19894">
        <v>11460</v>
      </c>
      <c r="M19894">
        <f t="shared" si="321"/>
        <v>460</v>
      </c>
    </row>
    <row r="19895" spans="12:13">
      <c r="L19895">
        <v>11560</v>
      </c>
      <c r="M19895">
        <f t="shared" si="321"/>
        <v>560</v>
      </c>
    </row>
    <row r="19896" spans="12:13">
      <c r="L19896">
        <v>11484</v>
      </c>
      <c r="M19896">
        <f t="shared" si="321"/>
        <v>484</v>
      </c>
    </row>
    <row r="19897" spans="12:13">
      <c r="L19897">
        <v>11540</v>
      </c>
      <c r="M19897">
        <f t="shared" si="321"/>
        <v>540</v>
      </c>
    </row>
    <row r="19898" spans="12:13">
      <c r="L19898">
        <v>11452</v>
      </c>
      <c r="M19898">
        <f t="shared" si="321"/>
        <v>452</v>
      </c>
    </row>
    <row r="19899" spans="12:13">
      <c r="L19899">
        <v>11512</v>
      </c>
      <c r="M19899">
        <f t="shared" ref="M19899:M19962" si="322">L19899-11000</f>
        <v>512</v>
      </c>
    </row>
    <row r="19900" spans="12:13">
      <c r="L19900">
        <v>11440</v>
      </c>
      <c r="M19900">
        <f t="shared" si="322"/>
        <v>440</v>
      </c>
    </row>
    <row r="19901" spans="12:13">
      <c r="L19901">
        <v>11484</v>
      </c>
      <c r="M19901">
        <f t="shared" si="322"/>
        <v>484</v>
      </c>
    </row>
    <row r="19902" spans="12:13">
      <c r="L19902">
        <v>11420</v>
      </c>
      <c r="M19902">
        <f t="shared" si="322"/>
        <v>420</v>
      </c>
    </row>
    <row r="19903" spans="12:13">
      <c r="L19903">
        <v>11484</v>
      </c>
      <c r="M19903">
        <f t="shared" si="322"/>
        <v>484</v>
      </c>
    </row>
    <row r="19904" spans="12:13">
      <c r="L19904">
        <v>11424</v>
      </c>
      <c r="M19904">
        <f t="shared" si="322"/>
        <v>424</v>
      </c>
    </row>
    <row r="19905" spans="12:13">
      <c r="L19905">
        <v>11480</v>
      </c>
      <c r="M19905">
        <f t="shared" si="322"/>
        <v>480</v>
      </c>
    </row>
    <row r="19906" spans="12:13">
      <c r="L19906">
        <v>11420</v>
      </c>
      <c r="M19906">
        <f t="shared" si="322"/>
        <v>420</v>
      </c>
    </row>
    <row r="19907" spans="12:13">
      <c r="L19907">
        <v>11472</v>
      </c>
      <c r="M19907">
        <f t="shared" si="322"/>
        <v>472</v>
      </c>
    </row>
    <row r="19908" spans="12:13">
      <c r="L19908">
        <v>11444</v>
      </c>
      <c r="M19908">
        <f t="shared" si="322"/>
        <v>444</v>
      </c>
    </row>
    <row r="19909" spans="12:13">
      <c r="L19909">
        <v>11452</v>
      </c>
      <c r="M19909">
        <f t="shared" si="322"/>
        <v>452</v>
      </c>
    </row>
    <row r="19910" spans="12:13">
      <c r="L19910">
        <v>11420</v>
      </c>
      <c r="M19910">
        <f t="shared" si="322"/>
        <v>420</v>
      </c>
    </row>
    <row r="19911" spans="12:13">
      <c r="L19911">
        <v>11492</v>
      </c>
      <c r="M19911">
        <f t="shared" si="322"/>
        <v>492</v>
      </c>
    </row>
    <row r="19912" spans="12:13">
      <c r="L19912">
        <v>11424</v>
      </c>
      <c r="M19912">
        <f t="shared" si="322"/>
        <v>424</v>
      </c>
    </row>
    <row r="19913" spans="12:13">
      <c r="L19913">
        <v>11452</v>
      </c>
      <c r="M19913">
        <f t="shared" si="322"/>
        <v>452</v>
      </c>
    </row>
    <row r="19914" spans="12:13">
      <c r="L19914">
        <v>11372</v>
      </c>
      <c r="M19914">
        <f t="shared" si="322"/>
        <v>372</v>
      </c>
    </row>
    <row r="19915" spans="12:13">
      <c r="L19915">
        <v>11452</v>
      </c>
      <c r="M19915">
        <f t="shared" si="322"/>
        <v>452</v>
      </c>
    </row>
    <row r="19916" spans="12:13">
      <c r="L19916">
        <v>11404</v>
      </c>
      <c r="M19916">
        <f t="shared" si="322"/>
        <v>404</v>
      </c>
    </row>
    <row r="19917" spans="12:13">
      <c r="L19917">
        <v>11432</v>
      </c>
      <c r="M19917">
        <f t="shared" si="322"/>
        <v>432</v>
      </c>
    </row>
    <row r="19918" spans="12:13">
      <c r="L19918">
        <v>11348</v>
      </c>
      <c r="M19918">
        <f t="shared" si="322"/>
        <v>348</v>
      </c>
    </row>
    <row r="19919" spans="12:13">
      <c r="L19919">
        <v>11416</v>
      </c>
      <c r="M19919">
        <f t="shared" si="322"/>
        <v>416</v>
      </c>
    </row>
    <row r="19920" spans="12:13">
      <c r="L19920">
        <v>11364</v>
      </c>
      <c r="M19920">
        <f t="shared" si="322"/>
        <v>364</v>
      </c>
    </row>
    <row r="19921" spans="12:13">
      <c r="L19921">
        <v>11448</v>
      </c>
      <c r="M19921">
        <f t="shared" si="322"/>
        <v>448</v>
      </c>
    </row>
    <row r="19922" spans="12:13">
      <c r="L19922">
        <v>11352</v>
      </c>
      <c r="M19922">
        <f t="shared" si="322"/>
        <v>352</v>
      </c>
    </row>
    <row r="19923" spans="12:13">
      <c r="L19923">
        <v>11412</v>
      </c>
      <c r="M19923">
        <f t="shared" si="322"/>
        <v>412</v>
      </c>
    </row>
    <row r="19924" spans="12:13">
      <c r="L19924">
        <v>11380</v>
      </c>
      <c r="M19924">
        <f t="shared" si="322"/>
        <v>380</v>
      </c>
    </row>
    <row r="19925" spans="12:13">
      <c r="L19925">
        <v>11464</v>
      </c>
      <c r="M19925">
        <f t="shared" si="322"/>
        <v>464</v>
      </c>
    </row>
    <row r="19926" spans="12:13">
      <c r="L19926">
        <v>11368</v>
      </c>
      <c r="M19926">
        <f t="shared" si="322"/>
        <v>368</v>
      </c>
    </row>
    <row r="19927" spans="12:13">
      <c r="L19927">
        <v>11444</v>
      </c>
      <c r="M19927">
        <f t="shared" si="322"/>
        <v>444</v>
      </c>
    </row>
    <row r="19928" spans="12:13">
      <c r="L19928">
        <v>11348</v>
      </c>
      <c r="M19928">
        <f t="shared" si="322"/>
        <v>348</v>
      </c>
    </row>
    <row r="19929" spans="12:13">
      <c r="L19929">
        <v>11412</v>
      </c>
      <c r="M19929">
        <f t="shared" si="322"/>
        <v>412</v>
      </c>
    </row>
    <row r="19930" spans="12:13">
      <c r="L19930">
        <v>11376</v>
      </c>
      <c r="M19930">
        <f t="shared" si="322"/>
        <v>376</v>
      </c>
    </row>
    <row r="19931" spans="12:13">
      <c r="L19931">
        <v>11456</v>
      </c>
      <c r="M19931">
        <f t="shared" si="322"/>
        <v>456</v>
      </c>
    </row>
    <row r="19932" spans="12:13">
      <c r="L19932">
        <v>11400</v>
      </c>
      <c r="M19932">
        <f t="shared" si="322"/>
        <v>400</v>
      </c>
    </row>
    <row r="19933" spans="12:13">
      <c r="L19933">
        <v>11448</v>
      </c>
      <c r="M19933">
        <f t="shared" si="322"/>
        <v>448</v>
      </c>
    </row>
    <row r="19934" spans="12:13">
      <c r="L19934">
        <v>11384</v>
      </c>
      <c r="M19934">
        <f t="shared" si="322"/>
        <v>384</v>
      </c>
    </row>
    <row r="19935" spans="12:13">
      <c r="L19935">
        <v>11444</v>
      </c>
      <c r="M19935">
        <f t="shared" si="322"/>
        <v>444</v>
      </c>
    </row>
    <row r="19936" spans="12:13">
      <c r="L19936">
        <v>11408</v>
      </c>
      <c r="M19936">
        <f t="shared" si="322"/>
        <v>408</v>
      </c>
    </row>
    <row r="19937" spans="12:13">
      <c r="L19937">
        <v>11456</v>
      </c>
      <c r="M19937">
        <f t="shared" si="322"/>
        <v>456</v>
      </c>
    </row>
    <row r="19938" spans="12:13">
      <c r="L19938">
        <v>11412</v>
      </c>
      <c r="M19938">
        <f t="shared" si="322"/>
        <v>412</v>
      </c>
    </row>
    <row r="19939" spans="12:13">
      <c r="L19939">
        <v>11412</v>
      </c>
      <c r="M19939">
        <f t="shared" si="322"/>
        <v>412</v>
      </c>
    </row>
    <row r="19940" spans="12:13">
      <c r="L19940">
        <v>11392</v>
      </c>
      <c r="M19940">
        <f t="shared" si="322"/>
        <v>392</v>
      </c>
    </row>
    <row r="19941" spans="12:13">
      <c r="L19941">
        <v>11464</v>
      </c>
      <c r="M19941">
        <f t="shared" si="322"/>
        <v>464</v>
      </c>
    </row>
    <row r="19942" spans="12:13">
      <c r="L19942">
        <v>11392</v>
      </c>
      <c r="M19942">
        <f t="shared" si="322"/>
        <v>392</v>
      </c>
    </row>
    <row r="19943" spans="12:13">
      <c r="L19943">
        <v>11440</v>
      </c>
      <c r="M19943">
        <f t="shared" si="322"/>
        <v>440</v>
      </c>
    </row>
    <row r="19944" spans="12:13">
      <c r="L19944">
        <v>11380</v>
      </c>
      <c r="M19944">
        <f t="shared" si="322"/>
        <v>380</v>
      </c>
    </row>
    <row r="19945" spans="12:13">
      <c r="L19945">
        <v>11424</v>
      </c>
      <c r="M19945">
        <f t="shared" si="322"/>
        <v>424</v>
      </c>
    </row>
    <row r="19946" spans="12:13">
      <c r="L19946">
        <v>11388</v>
      </c>
      <c r="M19946">
        <f t="shared" si="322"/>
        <v>388</v>
      </c>
    </row>
    <row r="19947" spans="12:13">
      <c r="L19947">
        <v>11480</v>
      </c>
      <c r="M19947">
        <f t="shared" si="322"/>
        <v>480</v>
      </c>
    </row>
    <row r="19948" spans="12:13">
      <c r="L19948">
        <v>11412</v>
      </c>
      <c r="M19948">
        <f t="shared" si="322"/>
        <v>412</v>
      </c>
    </row>
    <row r="19949" spans="12:13">
      <c r="L19949">
        <v>11436</v>
      </c>
      <c r="M19949">
        <f t="shared" si="322"/>
        <v>436</v>
      </c>
    </row>
    <row r="19950" spans="12:13">
      <c r="L19950">
        <v>11396</v>
      </c>
      <c r="M19950">
        <f t="shared" si="322"/>
        <v>396</v>
      </c>
    </row>
    <row r="19951" spans="12:13">
      <c r="L19951">
        <v>11420</v>
      </c>
      <c r="M19951">
        <f t="shared" si="322"/>
        <v>420</v>
      </c>
    </row>
    <row r="19952" spans="12:13">
      <c r="L19952">
        <v>11392</v>
      </c>
      <c r="M19952">
        <f t="shared" si="322"/>
        <v>392</v>
      </c>
    </row>
    <row r="19953" spans="12:13">
      <c r="L19953">
        <v>11432</v>
      </c>
      <c r="M19953">
        <f t="shared" si="322"/>
        <v>432</v>
      </c>
    </row>
    <row r="19954" spans="12:13">
      <c r="L19954">
        <v>11340</v>
      </c>
      <c r="M19954">
        <f t="shared" si="322"/>
        <v>340</v>
      </c>
    </row>
    <row r="19955" spans="12:13">
      <c r="L19955">
        <v>11432</v>
      </c>
      <c r="M19955">
        <f t="shared" si="322"/>
        <v>432</v>
      </c>
    </row>
    <row r="19956" spans="12:13">
      <c r="L19956">
        <v>11376</v>
      </c>
      <c r="M19956">
        <f t="shared" si="322"/>
        <v>376</v>
      </c>
    </row>
    <row r="19957" spans="12:13">
      <c r="L19957">
        <v>11476</v>
      </c>
      <c r="M19957">
        <f t="shared" si="322"/>
        <v>476</v>
      </c>
    </row>
    <row r="19958" spans="12:13">
      <c r="L19958">
        <v>11400</v>
      </c>
      <c r="M19958">
        <f t="shared" si="322"/>
        <v>400</v>
      </c>
    </row>
    <row r="19959" spans="12:13">
      <c r="L19959">
        <v>11444</v>
      </c>
      <c r="M19959">
        <f t="shared" si="322"/>
        <v>444</v>
      </c>
    </row>
    <row r="19960" spans="12:13">
      <c r="L19960">
        <v>11332</v>
      </c>
      <c r="M19960">
        <f t="shared" si="322"/>
        <v>332</v>
      </c>
    </row>
    <row r="19961" spans="12:13">
      <c r="L19961">
        <v>11456</v>
      </c>
      <c r="M19961">
        <f t="shared" si="322"/>
        <v>456</v>
      </c>
    </row>
    <row r="19962" spans="12:13">
      <c r="L19962">
        <v>11376</v>
      </c>
      <c r="M19962">
        <f t="shared" si="322"/>
        <v>376</v>
      </c>
    </row>
    <row r="19963" spans="12:13">
      <c r="L19963">
        <v>11448</v>
      </c>
      <c r="M19963">
        <f t="shared" ref="M19963:M20026" si="323">L19963-11000</f>
        <v>448</v>
      </c>
    </row>
    <row r="19964" spans="12:13">
      <c r="L19964">
        <v>11400</v>
      </c>
      <c r="M19964">
        <f t="shared" si="323"/>
        <v>400</v>
      </c>
    </row>
    <row r="19965" spans="12:13">
      <c r="L19965">
        <v>11440</v>
      </c>
      <c r="M19965">
        <f t="shared" si="323"/>
        <v>440</v>
      </c>
    </row>
    <row r="19966" spans="12:13">
      <c r="L19966">
        <v>11388</v>
      </c>
      <c r="M19966">
        <f t="shared" si="323"/>
        <v>388</v>
      </c>
    </row>
    <row r="19967" spans="12:13">
      <c r="L19967">
        <v>11420</v>
      </c>
      <c r="M19967">
        <f t="shared" si="323"/>
        <v>420</v>
      </c>
    </row>
    <row r="19968" spans="12:13">
      <c r="L19968">
        <v>11424</v>
      </c>
      <c r="M19968">
        <f t="shared" si="323"/>
        <v>424</v>
      </c>
    </row>
    <row r="19969" spans="12:13">
      <c r="L19969">
        <v>11452</v>
      </c>
      <c r="M19969">
        <f t="shared" si="323"/>
        <v>452</v>
      </c>
    </row>
    <row r="19970" spans="12:13">
      <c r="L19970">
        <v>11360</v>
      </c>
      <c r="M19970">
        <f t="shared" si="323"/>
        <v>360</v>
      </c>
    </row>
    <row r="19971" spans="12:13">
      <c r="L19971">
        <v>11464</v>
      </c>
      <c r="M19971">
        <f t="shared" si="323"/>
        <v>464</v>
      </c>
    </row>
    <row r="19972" spans="12:13">
      <c r="L19972">
        <v>11368</v>
      </c>
      <c r="M19972">
        <f t="shared" si="323"/>
        <v>368</v>
      </c>
    </row>
    <row r="19973" spans="12:13">
      <c r="L19973">
        <v>11444</v>
      </c>
      <c r="M19973">
        <f t="shared" si="323"/>
        <v>444</v>
      </c>
    </row>
    <row r="19974" spans="12:13">
      <c r="L19974">
        <v>11392</v>
      </c>
      <c r="M19974">
        <f t="shared" si="323"/>
        <v>392</v>
      </c>
    </row>
    <row r="19975" spans="12:13">
      <c r="L19975">
        <v>11448</v>
      </c>
      <c r="M19975">
        <f t="shared" si="323"/>
        <v>448</v>
      </c>
    </row>
    <row r="19976" spans="12:13">
      <c r="L19976">
        <v>11392</v>
      </c>
      <c r="M19976">
        <f t="shared" si="323"/>
        <v>392</v>
      </c>
    </row>
    <row r="19977" spans="12:13">
      <c r="L19977">
        <v>11444</v>
      </c>
      <c r="M19977">
        <f t="shared" si="323"/>
        <v>444</v>
      </c>
    </row>
    <row r="19978" spans="12:13">
      <c r="L19978">
        <v>11420</v>
      </c>
      <c r="M19978">
        <f t="shared" si="323"/>
        <v>420</v>
      </c>
    </row>
    <row r="19979" spans="12:13">
      <c r="L19979">
        <v>11440</v>
      </c>
      <c r="M19979">
        <f t="shared" si="323"/>
        <v>440</v>
      </c>
    </row>
    <row r="19980" spans="12:13">
      <c r="L19980">
        <v>11396</v>
      </c>
      <c r="M19980">
        <f t="shared" si="323"/>
        <v>396</v>
      </c>
    </row>
    <row r="19981" spans="12:13">
      <c r="L19981">
        <v>11440</v>
      </c>
      <c r="M19981">
        <f t="shared" si="323"/>
        <v>440</v>
      </c>
    </row>
    <row r="19982" spans="12:13">
      <c r="L19982">
        <v>11364</v>
      </c>
      <c r="M19982">
        <f t="shared" si="323"/>
        <v>364</v>
      </c>
    </row>
    <row r="19983" spans="12:13">
      <c r="L19983">
        <v>11444</v>
      </c>
      <c r="M19983">
        <f t="shared" si="323"/>
        <v>444</v>
      </c>
    </row>
    <row r="19984" spans="12:13">
      <c r="L19984">
        <v>11388</v>
      </c>
      <c r="M19984">
        <f t="shared" si="323"/>
        <v>388</v>
      </c>
    </row>
    <row r="19985" spans="12:13">
      <c r="L19985">
        <v>11464</v>
      </c>
      <c r="M19985">
        <f t="shared" si="323"/>
        <v>464</v>
      </c>
    </row>
    <row r="19986" spans="12:13">
      <c r="L19986">
        <v>11348</v>
      </c>
      <c r="M19986">
        <f t="shared" si="323"/>
        <v>348</v>
      </c>
    </row>
    <row r="19987" spans="12:13">
      <c r="L19987">
        <v>11408</v>
      </c>
      <c r="M19987">
        <f t="shared" si="323"/>
        <v>408</v>
      </c>
    </row>
    <row r="19988" spans="12:13">
      <c r="L19988">
        <v>11344</v>
      </c>
      <c r="M19988">
        <f t="shared" si="323"/>
        <v>344</v>
      </c>
    </row>
    <row r="19989" spans="12:13">
      <c r="L19989">
        <v>11404</v>
      </c>
      <c r="M19989">
        <f t="shared" si="323"/>
        <v>404</v>
      </c>
    </row>
    <row r="19990" spans="12:13">
      <c r="L19990">
        <v>11352</v>
      </c>
      <c r="M19990">
        <f t="shared" si="323"/>
        <v>352</v>
      </c>
    </row>
    <row r="19991" spans="12:13">
      <c r="L19991">
        <v>11408</v>
      </c>
      <c r="M19991">
        <f t="shared" si="323"/>
        <v>408</v>
      </c>
    </row>
    <row r="19992" spans="12:13">
      <c r="L19992">
        <v>11392</v>
      </c>
      <c r="M19992">
        <f t="shared" si="323"/>
        <v>392</v>
      </c>
    </row>
    <row r="19993" spans="12:13">
      <c r="L19993">
        <v>11424</v>
      </c>
      <c r="M19993">
        <f t="shared" si="323"/>
        <v>424</v>
      </c>
    </row>
    <row r="19994" spans="12:13">
      <c r="L19994">
        <v>11344</v>
      </c>
      <c r="M19994">
        <f t="shared" si="323"/>
        <v>344</v>
      </c>
    </row>
    <row r="19995" spans="12:13">
      <c r="L19995">
        <v>11456</v>
      </c>
      <c r="M19995">
        <f t="shared" si="323"/>
        <v>456</v>
      </c>
    </row>
    <row r="19996" spans="12:13">
      <c r="L19996">
        <v>11416</v>
      </c>
      <c r="M19996">
        <f t="shared" si="323"/>
        <v>416</v>
      </c>
    </row>
    <row r="19997" spans="12:13">
      <c r="L19997">
        <v>11456</v>
      </c>
      <c r="M19997">
        <f t="shared" si="323"/>
        <v>456</v>
      </c>
    </row>
    <row r="19998" spans="12:13">
      <c r="L19998">
        <v>11376</v>
      </c>
      <c r="M19998">
        <f t="shared" si="323"/>
        <v>376</v>
      </c>
    </row>
    <row r="19999" spans="12:13">
      <c r="L19999">
        <v>11416</v>
      </c>
      <c r="M19999">
        <f t="shared" si="323"/>
        <v>416</v>
      </c>
    </row>
    <row r="20000" spans="12:13">
      <c r="L20000">
        <v>11380</v>
      </c>
      <c r="M20000">
        <f t="shared" si="323"/>
        <v>380</v>
      </c>
    </row>
    <row r="20001" spans="12:13">
      <c r="L20001">
        <v>11396</v>
      </c>
      <c r="M20001">
        <f t="shared" si="323"/>
        <v>396</v>
      </c>
    </row>
    <row r="20002" spans="12:13">
      <c r="L20002">
        <v>11364</v>
      </c>
      <c r="M20002">
        <f t="shared" si="323"/>
        <v>364</v>
      </c>
    </row>
    <row r="20003" spans="12:13">
      <c r="L20003">
        <v>11440</v>
      </c>
      <c r="M20003">
        <f t="shared" si="323"/>
        <v>440</v>
      </c>
    </row>
    <row r="20004" spans="12:13">
      <c r="L20004">
        <v>11400</v>
      </c>
      <c r="M20004">
        <f t="shared" si="323"/>
        <v>400</v>
      </c>
    </row>
    <row r="20005" spans="12:13">
      <c r="L20005">
        <v>11400</v>
      </c>
      <c r="M20005">
        <f t="shared" si="323"/>
        <v>400</v>
      </c>
    </row>
    <row r="20006" spans="12:13">
      <c r="L20006">
        <v>11388</v>
      </c>
      <c r="M20006">
        <f t="shared" si="323"/>
        <v>388</v>
      </c>
    </row>
    <row r="20007" spans="12:13">
      <c r="L20007">
        <v>11452</v>
      </c>
      <c r="M20007">
        <f t="shared" si="323"/>
        <v>452</v>
      </c>
    </row>
    <row r="20008" spans="12:13">
      <c r="L20008">
        <v>11376</v>
      </c>
      <c r="M20008">
        <f t="shared" si="323"/>
        <v>376</v>
      </c>
    </row>
    <row r="20009" spans="12:13">
      <c r="L20009">
        <v>11416</v>
      </c>
      <c r="M20009">
        <f t="shared" si="323"/>
        <v>416</v>
      </c>
    </row>
    <row r="20010" spans="12:13">
      <c r="L20010">
        <v>11404</v>
      </c>
      <c r="M20010">
        <f t="shared" si="323"/>
        <v>404</v>
      </c>
    </row>
    <row r="20011" spans="12:13">
      <c r="L20011">
        <v>11432</v>
      </c>
      <c r="M20011">
        <f t="shared" si="323"/>
        <v>432</v>
      </c>
    </row>
    <row r="20012" spans="12:13">
      <c r="L20012">
        <v>11364</v>
      </c>
      <c r="M20012">
        <f t="shared" si="323"/>
        <v>364</v>
      </c>
    </row>
    <row r="20013" spans="12:13">
      <c r="L20013">
        <v>11428</v>
      </c>
      <c r="M20013">
        <f t="shared" si="323"/>
        <v>428</v>
      </c>
    </row>
    <row r="20014" spans="12:13">
      <c r="L20014">
        <v>11364</v>
      </c>
      <c r="M20014">
        <f t="shared" si="323"/>
        <v>364</v>
      </c>
    </row>
    <row r="20015" spans="12:13">
      <c r="L20015">
        <v>11460</v>
      </c>
      <c r="M20015">
        <f t="shared" si="323"/>
        <v>460</v>
      </c>
    </row>
    <row r="20016" spans="12:13">
      <c r="L20016">
        <v>11360</v>
      </c>
      <c r="M20016">
        <f t="shared" si="323"/>
        <v>360</v>
      </c>
    </row>
    <row r="20017" spans="12:13">
      <c r="L20017">
        <v>11448</v>
      </c>
      <c r="M20017">
        <f t="shared" si="323"/>
        <v>448</v>
      </c>
    </row>
    <row r="20018" spans="12:13">
      <c r="L20018">
        <v>11392</v>
      </c>
      <c r="M20018">
        <f t="shared" si="323"/>
        <v>392</v>
      </c>
    </row>
    <row r="20019" spans="12:13">
      <c r="L20019">
        <v>11428</v>
      </c>
      <c r="M20019">
        <f t="shared" si="323"/>
        <v>428</v>
      </c>
    </row>
    <row r="20020" spans="12:13">
      <c r="L20020">
        <v>11400</v>
      </c>
      <c r="M20020">
        <f t="shared" si="323"/>
        <v>400</v>
      </c>
    </row>
    <row r="20021" spans="12:13">
      <c r="L20021">
        <v>11440</v>
      </c>
      <c r="M20021">
        <f t="shared" si="323"/>
        <v>440</v>
      </c>
    </row>
    <row r="20022" spans="12:13">
      <c r="L20022">
        <v>11412</v>
      </c>
      <c r="M20022">
        <f t="shared" si="323"/>
        <v>412</v>
      </c>
    </row>
    <row r="20023" spans="12:13">
      <c r="L20023">
        <v>11440</v>
      </c>
      <c r="M20023">
        <f t="shared" si="323"/>
        <v>440</v>
      </c>
    </row>
    <row r="20024" spans="12:13">
      <c r="L20024">
        <v>11384</v>
      </c>
      <c r="M20024">
        <f t="shared" si="323"/>
        <v>384</v>
      </c>
    </row>
    <row r="20025" spans="12:13">
      <c r="L20025">
        <v>11488</v>
      </c>
      <c r="M20025">
        <f t="shared" si="323"/>
        <v>488</v>
      </c>
    </row>
    <row r="20026" spans="12:13">
      <c r="L20026">
        <v>11392</v>
      </c>
      <c r="M20026">
        <f t="shared" si="323"/>
        <v>392</v>
      </c>
    </row>
    <row r="20027" spans="12:13">
      <c r="L20027">
        <v>11440</v>
      </c>
      <c r="M20027">
        <f t="shared" ref="M20027:M20090" si="324">L20027-11000</f>
        <v>440</v>
      </c>
    </row>
    <row r="20028" spans="12:13">
      <c r="L20028">
        <v>11356</v>
      </c>
      <c r="M20028">
        <f t="shared" si="324"/>
        <v>356</v>
      </c>
    </row>
    <row r="20029" spans="12:13">
      <c r="L20029">
        <v>11444</v>
      </c>
      <c r="M20029">
        <f t="shared" si="324"/>
        <v>444</v>
      </c>
    </row>
    <row r="20030" spans="12:13">
      <c r="L20030">
        <v>11364</v>
      </c>
      <c r="M20030">
        <f t="shared" si="324"/>
        <v>364</v>
      </c>
    </row>
    <row r="20031" spans="12:13">
      <c r="L20031">
        <v>11456</v>
      </c>
      <c r="M20031">
        <f t="shared" si="324"/>
        <v>456</v>
      </c>
    </row>
    <row r="20032" spans="12:13">
      <c r="L20032">
        <v>11368</v>
      </c>
      <c r="M20032">
        <f t="shared" si="324"/>
        <v>368</v>
      </c>
    </row>
    <row r="20033" spans="12:13">
      <c r="L20033">
        <v>11440</v>
      </c>
      <c r="M20033">
        <f t="shared" si="324"/>
        <v>440</v>
      </c>
    </row>
    <row r="20034" spans="12:13">
      <c r="L20034">
        <v>11372</v>
      </c>
      <c r="M20034">
        <f t="shared" si="324"/>
        <v>372</v>
      </c>
    </row>
    <row r="20035" spans="12:13">
      <c r="L20035">
        <v>11440</v>
      </c>
      <c r="M20035">
        <f t="shared" si="324"/>
        <v>440</v>
      </c>
    </row>
    <row r="20036" spans="12:13">
      <c r="L20036">
        <v>11412</v>
      </c>
      <c r="M20036">
        <f t="shared" si="324"/>
        <v>412</v>
      </c>
    </row>
    <row r="20037" spans="12:13">
      <c r="L20037">
        <v>11416</v>
      </c>
      <c r="M20037">
        <f t="shared" si="324"/>
        <v>416</v>
      </c>
    </row>
    <row r="20038" spans="12:13">
      <c r="L20038">
        <v>11348</v>
      </c>
      <c r="M20038">
        <f t="shared" si="324"/>
        <v>348</v>
      </c>
    </row>
    <row r="20039" spans="12:13">
      <c r="L20039">
        <v>11444</v>
      </c>
      <c r="M20039">
        <f t="shared" si="324"/>
        <v>444</v>
      </c>
    </row>
    <row r="20040" spans="12:13">
      <c r="L20040">
        <v>11384</v>
      </c>
      <c r="M20040">
        <f t="shared" si="324"/>
        <v>384</v>
      </c>
    </row>
    <row r="20041" spans="12:13">
      <c r="L20041">
        <v>11584</v>
      </c>
      <c r="M20041">
        <f t="shared" si="324"/>
        <v>584</v>
      </c>
    </row>
    <row r="20042" spans="12:13">
      <c r="L20042">
        <v>11532</v>
      </c>
      <c r="M20042">
        <f t="shared" si="324"/>
        <v>532</v>
      </c>
    </row>
    <row r="20043" spans="12:13">
      <c r="L20043">
        <v>11672</v>
      </c>
      <c r="M20043">
        <f t="shared" si="324"/>
        <v>672</v>
      </c>
    </row>
    <row r="20044" spans="12:13">
      <c r="L20044">
        <v>11604</v>
      </c>
      <c r="M20044">
        <f t="shared" si="324"/>
        <v>604</v>
      </c>
    </row>
    <row r="20045" spans="12:13">
      <c r="L20045">
        <v>11696</v>
      </c>
      <c r="M20045">
        <f t="shared" si="324"/>
        <v>696</v>
      </c>
    </row>
    <row r="20046" spans="12:13">
      <c r="L20046">
        <v>11676</v>
      </c>
      <c r="M20046">
        <f t="shared" si="324"/>
        <v>676</v>
      </c>
    </row>
    <row r="20047" spans="12:13">
      <c r="L20047">
        <v>11736</v>
      </c>
      <c r="M20047">
        <f t="shared" si="324"/>
        <v>736</v>
      </c>
    </row>
    <row r="20048" spans="12:13">
      <c r="L20048">
        <v>11672</v>
      </c>
      <c r="M20048">
        <f t="shared" si="324"/>
        <v>672</v>
      </c>
    </row>
    <row r="20049" spans="12:13">
      <c r="L20049">
        <v>11680</v>
      </c>
      <c r="M20049">
        <f t="shared" si="324"/>
        <v>680</v>
      </c>
    </row>
    <row r="20050" spans="12:13">
      <c r="L20050">
        <v>11664</v>
      </c>
      <c r="M20050">
        <f t="shared" si="324"/>
        <v>664</v>
      </c>
    </row>
    <row r="20051" spans="12:13">
      <c r="L20051">
        <v>11624</v>
      </c>
      <c r="M20051">
        <f t="shared" si="324"/>
        <v>624</v>
      </c>
    </row>
    <row r="20052" spans="12:13">
      <c r="L20052">
        <v>11548</v>
      </c>
      <c r="M20052">
        <f t="shared" si="324"/>
        <v>548</v>
      </c>
    </row>
    <row r="20053" spans="12:13">
      <c r="L20053">
        <v>11616</v>
      </c>
      <c r="M20053">
        <f t="shared" si="324"/>
        <v>616</v>
      </c>
    </row>
    <row r="20054" spans="12:13">
      <c r="L20054">
        <v>11508</v>
      </c>
      <c r="M20054">
        <f t="shared" si="324"/>
        <v>508</v>
      </c>
    </row>
    <row r="20055" spans="12:13">
      <c r="L20055">
        <v>11588</v>
      </c>
      <c r="M20055">
        <f t="shared" si="324"/>
        <v>588</v>
      </c>
    </row>
    <row r="20056" spans="12:13">
      <c r="L20056">
        <v>11496</v>
      </c>
      <c r="M20056">
        <f t="shared" si="324"/>
        <v>496</v>
      </c>
    </row>
    <row r="20057" spans="12:13">
      <c r="L20057">
        <v>11544</v>
      </c>
      <c r="M20057">
        <f t="shared" si="324"/>
        <v>544</v>
      </c>
    </row>
    <row r="20058" spans="12:13">
      <c r="L20058">
        <v>11516</v>
      </c>
      <c r="M20058">
        <f t="shared" si="324"/>
        <v>516</v>
      </c>
    </row>
    <row r="20059" spans="12:13">
      <c r="L20059">
        <v>11528</v>
      </c>
      <c r="M20059">
        <f t="shared" si="324"/>
        <v>528</v>
      </c>
    </row>
    <row r="20060" spans="12:13">
      <c r="L20060">
        <v>11484</v>
      </c>
      <c r="M20060">
        <f t="shared" si="324"/>
        <v>484</v>
      </c>
    </row>
    <row r="20061" spans="12:13">
      <c r="L20061">
        <v>11500</v>
      </c>
      <c r="M20061">
        <f t="shared" si="324"/>
        <v>500</v>
      </c>
    </row>
    <row r="20062" spans="12:13">
      <c r="L20062">
        <v>11448</v>
      </c>
      <c r="M20062">
        <f t="shared" si="324"/>
        <v>448</v>
      </c>
    </row>
    <row r="20063" spans="12:13">
      <c r="L20063">
        <v>11492</v>
      </c>
      <c r="M20063">
        <f t="shared" si="324"/>
        <v>492</v>
      </c>
    </row>
    <row r="20064" spans="12:13">
      <c r="L20064">
        <v>11432</v>
      </c>
      <c r="M20064">
        <f t="shared" si="324"/>
        <v>432</v>
      </c>
    </row>
    <row r="20065" spans="12:13">
      <c r="L20065">
        <v>11456</v>
      </c>
      <c r="M20065">
        <f t="shared" si="324"/>
        <v>456</v>
      </c>
    </row>
    <row r="20066" spans="12:13">
      <c r="L20066">
        <v>11452</v>
      </c>
      <c r="M20066">
        <f t="shared" si="324"/>
        <v>452</v>
      </c>
    </row>
    <row r="20067" spans="12:13">
      <c r="L20067">
        <v>11492</v>
      </c>
      <c r="M20067">
        <f t="shared" si="324"/>
        <v>492</v>
      </c>
    </row>
    <row r="20068" spans="12:13">
      <c r="L20068">
        <v>11408</v>
      </c>
      <c r="M20068">
        <f t="shared" si="324"/>
        <v>408</v>
      </c>
    </row>
    <row r="20069" spans="12:13">
      <c r="L20069">
        <v>11484</v>
      </c>
      <c r="M20069">
        <f t="shared" si="324"/>
        <v>484</v>
      </c>
    </row>
    <row r="20070" spans="12:13">
      <c r="L20070">
        <v>11424</v>
      </c>
      <c r="M20070">
        <f t="shared" si="324"/>
        <v>424</v>
      </c>
    </row>
    <row r="20071" spans="12:13">
      <c r="L20071">
        <v>11476</v>
      </c>
      <c r="M20071">
        <f t="shared" si="324"/>
        <v>476</v>
      </c>
    </row>
    <row r="20072" spans="12:13">
      <c r="L20072">
        <v>11408</v>
      </c>
      <c r="M20072">
        <f t="shared" si="324"/>
        <v>408</v>
      </c>
    </row>
    <row r="20073" spans="12:13">
      <c r="L20073">
        <v>11488</v>
      </c>
      <c r="M20073">
        <f t="shared" si="324"/>
        <v>488</v>
      </c>
    </row>
    <row r="20074" spans="12:13">
      <c r="L20074">
        <v>11444</v>
      </c>
      <c r="M20074">
        <f t="shared" si="324"/>
        <v>444</v>
      </c>
    </row>
    <row r="20075" spans="12:13">
      <c r="L20075">
        <v>11492</v>
      </c>
      <c r="M20075">
        <f t="shared" si="324"/>
        <v>492</v>
      </c>
    </row>
    <row r="20076" spans="12:13">
      <c r="L20076">
        <v>11364</v>
      </c>
      <c r="M20076">
        <f t="shared" si="324"/>
        <v>364</v>
      </c>
    </row>
    <row r="20077" spans="12:13">
      <c r="L20077">
        <v>11468</v>
      </c>
      <c r="M20077">
        <f t="shared" si="324"/>
        <v>468</v>
      </c>
    </row>
    <row r="20078" spans="12:13">
      <c r="L20078">
        <v>11412</v>
      </c>
      <c r="M20078">
        <f t="shared" si="324"/>
        <v>412</v>
      </c>
    </row>
    <row r="20079" spans="12:13">
      <c r="L20079">
        <v>11424</v>
      </c>
      <c r="M20079">
        <f t="shared" si="324"/>
        <v>424</v>
      </c>
    </row>
    <row r="20080" spans="12:13">
      <c r="L20080">
        <v>11392</v>
      </c>
      <c r="M20080">
        <f t="shared" si="324"/>
        <v>392</v>
      </c>
    </row>
    <row r="20081" spans="12:13">
      <c r="L20081">
        <v>11428</v>
      </c>
      <c r="M20081">
        <f t="shared" si="324"/>
        <v>428</v>
      </c>
    </row>
    <row r="20082" spans="12:13">
      <c r="L20082">
        <v>11400</v>
      </c>
      <c r="M20082">
        <f t="shared" si="324"/>
        <v>400</v>
      </c>
    </row>
    <row r="20083" spans="12:13">
      <c r="L20083">
        <v>11444</v>
      </c>
      <c r="M20083">
        <f t="shared" si="324"/>
        <v>444</v>
      </c>
    </row>
    <row r="20084" spans="12:13">
      <c r="L20084">
        <v>11420</v>
      </c>
      <c r="M20084">
        <f t="shared" si="324"/>
        <v>420</v>
      </c>
    </row>
    <row r="20085" spans="12:13">
      <c r="L20085">
        <v>11472</v>
      </c>
      <c r="M20085">
        <f t="shared" si="324"/>
        <v>472</v>
      </c>
    </row>
    <row r="20086" spans="12:13">
      <c r="L20086">
        <v>11384</v>
      </c>
      <c r="M20086">
        <f t="shared" si="324"/>
        <v>384</v>
      </c>
    </row>
    <row r="20087" spans="12:13">
      <c r="L20087">
        <v>11452</v>
      </c>
      <c r="M20087">
        <f t="shared" si="324"/>
        <v>452</v>
      </c>
    </row>
    <row r="20088" spans="12:13">
      <c r="L20088">
        <v>11376</v>
      </c>
      <c r="M20088">
        <f t="shared" si="324"/>
        <v>376</v>
      </c>
    </row>
    <row r="20089" spans="12:13">
      <c r="L20089">
        <v>11424</v>
      </c>
      <c r="M20089">
        <f t="shared" si="324"/>
        <v>424</v>
      </c>
    </row>
    <row r="20090" spans="12:13">
      <c r="L20090">
        <v>11380</v>
      </c>
      <c r="M20090">
        <f t="shared" si="324"/>
        <v>380</v>
      </c>
    </row>
    <row r="20091" spans="12:13">
      <c r="L20091">
        <v>11460</v>
      </c>
      <c r="M20091">
        <f t="shared" ref="M20091:M20154" si="325">L20091-11000</f>
        <v>460</v>
      </c>
    </row>
    <row r="20092" spans="12:13">
      <c r="L20092">
        <v>11404</v>
      </c>
      <c r="M20092">
        <f t="shared" si="325"/>
        <v>404</v>
      </c>
    </row>
    <row r="20093" spans="12:13">
      <c r="L20093">
        <v>11460</v>
      </c>
      <c r="M20093">
        <f t="shared" si="325"/>
        <v>460</v>
      </c>
    </row>
    <row r="20094" spans="12:13">
      <c r="L20094">
        <v>11384</v>
      </c>
      <c r="M20094">
        <f t="shared" si="325"/>
        <v>384</v>
      </c>
    </row>
    <row r="20095" spans="12:13">
      <c r="L20095">
        <v>11424</v>
      </c>
      <c r="M20095">
        <f t="shared" si="325"/>
        <v>424</v>
      </c>
    </row>
    <row r="20096" spans="12:13">
      <c r="L20096">
        <v>11436</v>
      </c>
      <c r="M20096">
        <f t="shared" si="325"/>
        <v>436</v>
      </c>
    </row>
    <row r="20097" spans="12:13">
      <c r="L20097">
        <v>11440</v>
      </c>
      <c r="M20097">
        <f t="shared" si="325"/>
        <v>440</v>
      </c>
    </row>
    <row r="20098" spans="12:13">
      <c r="L20098">
        <v>11404</v>
      </c>
      <c r="M20098">
        <f t="shared" si="325"/>
        <v>404</v>
      </c>
    </row>
    <row r="20099" spans="12:13">
      <c r="L20099" t="s">
        <v>800</v>
      </c>
      <c r="M20099" t="e">
        <f t="shared" si="325"/>
        <v>#VALUE!</v>
      </c>
    </row>
    <row r="20100" spans="12:13">
      <c r="M20100">
        <f t="shared" si="325"/>
        <v>-11000</v>
      </c>
    </row>
    <row r="20101" spans="12:13">
      <c r="L20101">
        <v>11412</v>
      </c>
      <c r="M20101">
        <f t="shared" si="325"/>
        <v>412</v>
      </c>
    </row>
    <row r="20102" spans="12:13">
      <c r="L20102">
        <v>11340</v>
      </c>
      <c r="M20102">
        <f t="shared" si="325"/>
        <v>340</v>
      </c>
    </row>
    <row r="20103" spans="12:13">
      <c r="L20103">
        <v>11448</v>
      </c>
      <c r="M20103">
        <f t="shared" si="325"/>
        <v>448</v>
      </c>
    </row>
    <row r="20104" spans="12:13">
      <c r="L20104">
        <v>11400</v>
      </c>
      <c r="M20104">
        <f t="shared" si="325"/>
        <v>400</v>
      </c>
    </row>
    <row r="20105" spans="12:13">
      <c r="L20105">
        <v>11420</v>
      </c>
      <c r="M20105">
        <f t="shared" si="325"/>
        <v>420</v>
      </c>
    </row>
    <row r="20106" spans="12:13">
      <c r="L20106">
        <v>11344</v>
      </c>
      <c r="M20106">
        <f t="shared" si="325"/>
        <v>344</v>
      </c>
    </row>
    <row r="20107" spans="12:13">
      <c r="L20107">
        <v>11408</v>
      </c>
      <c r="M20107">
        <f t="shared" si="325"/>
        <v>408</v>
      </c>
    </row>
    <row r="20108" spans="12:13">
      <c r="L20108">
        <v>11372</v>
      </c>
      <c r="M20108">
        <f t="shared" si="325"/>
        <v>372</v>
      </c>
    </row>
    <row r="20109" spans="12:13">
      <c r="L20109">
        <v>11444</v>
      </c>
      <c r="M20109">
        <f t="shared" si="325"/>
        <v>444</v>
      </c>
    </row>
    <row r="20110" spans="12:13">
      <c r="L20110">
        <v>11396</v>
      </c>
      <c r="M20110">
        <f t="shared" si="325"/>
        <v>396</v>
      </c>
    </row>
    <row r="20111" spans="12:13">
      <c r="L20111">
        <v>11464</v>
      </c>
      <c r="M20111">
        <f t="shared" si="325"/>
        <v>464</v>
      </c>
    </row>
    <row r="20112" spans="12:13">
      <c r="L20112">
        <v>11408</v>
      </c>
      <c r="M20112">
        <f t="shared" si="325"/>
        <v>408</v>
      </c>
    </row>
    <row r="20113" spans="12:13">
      <c r="L20113">
        <v>11460</v>
      </c>
      <c r="M20113">
        <f t="shared" si="325"/>
        <v>460</v>
      </c>
    </row>
    <row r="20114" spans="12:13">
      <c r="L20114">
        <v>11388</v>
      </c>
      <c r="M20114">
        <f t="shared" si="325"/>
        <v>388</v>
      </c>
    </row>
    <row r="20115" spans="12:13">
      <c r="L20115">
        <v>11420</v>
      </c>
      <c r="M20115">
        <f t="shared" si="325"/>
        <v>420</v>
      </c>
    </row>
    <row r="20116" spans="12:13">
      <c r="L20116">
        <v>11380</v>
      </c>
      <c r="M20116">
        <f t="shared" si="325"/>
        <v>380</v>
      </c>
    </row>
    <row r="20117" spans="12:13">
      <c r="L20117">
        <v>11452</v>
      </c>
      <c r="M20117">
        <f t="shared" si="325"/>
        <v>452</v>
      </c>
    </row>
    <row r="20118" spans="12:13">
      <c r="L20118">
        <v>11372</v>
      </c>
      <c r="M20118">
        <f t="shared" si="325"/>
        <v>372</v>
      </c>
    </row>
    <row r="20119" spans="12:13">
      <c r="L20119">
        <v>11468</v>
      </c>
      <c r="M20119">
        <f t="shared" si="325"/>
        <v>468</v>
      </c>
    </row>
    <row r="20120" spans="12:13">
      <c r="L20120">
        <v>11400</v>
      </c>
      <c r="M20120">
        <f t="shared" si="325"/>
        <v>400</v>
      </c>
    </row>
    <row r="20121" spans="12:13">
      <c r="L20121">
        <v>11412</v>
      </c>
      <c r="M20121">
        <f t="shared" si="325"/>
        <v>412</v>
      </c>
    </row>
    <row r="20122" spans="12:13">
      <c r="L20122">
        <v>11424</v>
      </c>
      <c r="M20122">
        <f t="shared" si="325"/>
        <v>424</v>
      </c>
    </row>
    <row r="20123" spans="12:13">
      <c r="L20123">
        <v>11464</v>
      </c>
      <c r="M20123">
        <f t="shared" si="325"/>
        <v>464</v>
      </c>
    </row>
    <row r="20124" spans="12:13">
      <c r="L20124">
        <v>11360</v>
      </c>
      <c r="M20124">
        <f t="shared" si="325"/>
        <v>360</v>
      </c>
    </row>
    <row r="20125" spans="12:13">
      <c r="L20125">
        <v>11428</v>
      </c>
      <c r="M20125">
        <f t="shared" si="325"/>
        <v>428</v>
      </c>
    </row>
    <row r="20126" spans="12:13">
      <c r="L20126">
        <v>11364</v>
      </c>
      <c r="M20126">
        <f t="shared" si="325"/>
        <v>364</v>
      </c>
    </row>
    <row r="20127" spans="12:13">
      <c r="L20127">
        <v>11444</v>
      </c>
      <c r="M20127">
        <f t="shared" si="325"/>
        <v>444</v>
      </c>
    </row>
    <row r="20128" spans="12:13">
      <c r="L20128">
        <v>11376</v>
      </c>
      <c r="M20128">
        <f t="shared" si="325"/>
        <v>376</v>
      </c>
    </row>
    <row r="20129" spans="12:13">
      <c r="L20129">
        <v>11404</v>
      </c>
      <c r="M20129">
        <f t="shared" si="325"/>
        <v>404</v>
      </c>
    </row>
    <row r="20130" spans="12:13">
      <c r="L20130">
        <v>11388</v>
      </c>
      <c r="M20130">
        <f t="shared" si="325"/>
        <v>388</v>
      </c>
    </row>
    <row r="20131" spans="12:13">
      <c r="L20131">
        <v>11444</v>
      </c>
      <c r="M20131">
        <f t="shared" si="325"/>
        <v>444</v>
      </c>
    </row>
    <row r="20132" spans="12:13">
      <c r="L20132">
        <v>11396</v>
      </c>
      <c r="M20132">
        <f t="shared" si="325"/>
        <v>396</v>
      </c>
    </row>
    <row r="20133" spans="12:13">
      <c r="L20133">
        <v>11424</v>
      </c>
      <c r="M20133">
        <f t="shared" si="325"/>
        <v>424</v>
      </c>
    </row>
    <row r="20134" spans="12:13">
      <c r="L20134">
        <v>11416</v>
      </c>
      <c r="M20134">
        <f t="shared" si="325"/>
        <v>416</v>
      </c>
    </row>
    <row r="20135" spans="12:13">
      <c r="L20135">
        <v>11436</v>
      </c>
      <c r="M20135">
        <f t="shared" si="325"/>
        <v>436</v>
      </c>
    </row>
    <row r="20136" spans="12:13">
      <c r="L20136">
        <v>11380</v>
      </c>
      <c r="M20136">
        <f t="shared" si="325"/>
        <v>380</v>
      </c>
    </row>
    <row r="20137" spans="12:13">
      <c r="L20137">
        <v>11484</v>
      </c>
      <c r="M20137">
        <f t="shared" si="325"/>
        <v>484</v>
      </c>
    </row>
    <row r="20138" spans="12:13">
      <c r="L20138">
        <v>11372</v>
      </c>
      <c r="M20138">
        <f t="shared" si="325"/>
        <v>372</v>
      </c>
    </row>
    <row r="20139" spans="12:13">
      <c r="L20139">
        <v>11392</v>
      </c>
      <c r="M20139">
        <f t="shared" si="325"/>
        <v>392</v>
      </c>
    </row>
    <row r="20140" spans="12:13">
      <c r="L20140">
        <v>11404</v>
      </c>
      <c r="M20140">
        <f t="shared" si="325"/>
        <v>404</v>
      </c>
    </row>
    <row r="20141" spans="12:13">
      <c r="L20141">
        <v>11392</v>
      </c>
      <c r="M20141">
        <f t="shared" si="325"/>
        <v>392</v>
      </c>
    </row>
    <row r="20142" spans="12:13">
      <c r="L20142">
        <v>11372</v>
      </c>
      <c r="M20142">
        <f t="shared" si="325"/>
        <v>372</v>
      </c>
    </row>
    <row r="20143" spans="12:13">
      <c r="L20143">
        <v>11440</v>
      </c>
      <c r="M20143">
        <f t="shared" si="325"/>
        <v>440</v>
      </c>
    </row>
    <row r="20144" spans="12:13">
      <c r="L20144">
        <v>11376</v>
      </c>
      <c r="M20144">
        <f t="shared" si="325"/>
        <v>376</v>
      </c>
    </row>
    <row r="20145" spans="12:13">
      <c r="L20145">
        <v>11452</v>
      </c>
      <c r="M20145">
        <f t="shared" si="325"/>
        <v>452</v>
      </c>
    </row>
    <row r="20146" spans="12:13">
      <c r="L20146">
        <v>11408</v>
      </c>
      <c r="M20146">
        <f t="shared" si="325"/>
        <v>408</v>
      </c>
    </row>
    <row r="20147" spans="12:13">
      <c r="L20147">
        <v>11464</v>
      </c>
      <c r="M20147">
        <f t="shared" si="325"/>
        <v>464</v>
      </c>
    </row>
    <row r="20148" spans="12:13">
      <c r="L20148">
        <v>11420</v>
      </c>
      <c r="M20148">
        <f t="shared" si="325"/>
        <v>420</v>
      </c>
    </row>
    <row r="20149" spans="12:13">
      <c r="L20149">
        <v>11460</v>
      </c>
      <c r="M20149">
        <f t="shared" si="325"/>
        <v>460</v>
      </c>
    </row>
    <row r="20150" spans="12:13">
      <c r="L20150">
        <v>11400</v>
      </c>
      <c r="M20150">
        <f t="shared" si="325"/>
        <v>400</v>
      </c>
    </row>
    <row r="20151" spans="12:13">
      <c r="L20151">
        <v>11488</v>
      </c>
      <c r="M20151">
        <f t="shared" si="325"/>
        <v>488</v>
      </c>
    </row>
    <row r="20152" spans="12:13">
      <c r="L20152">
        <v>11380</v>
      </c>
      <c r="M20152">
        <f t="shared" si="325"/>
        <v>380</v>
      </c>
    </row>
    <row r="20153" spans="12:13">
      <c r="L20153">
        <v>11436</v>
      </c>
      <c r="M20153">
        <f t="shared" si="325"/>
        <v>436</v>
      </c>
    </row>
    <row r="20154" spans="12:13">
      <c r="L20154">
        <v>11384</v>
      </c>
      <c r="M20154">
        <f t="shared" si="325"/>
        <v>384</v>
      </c>
    </row>
    <row r="20155" spans="12:13">
      <c r="L20155">
        <v>11472</v>
      </c>
      <c r="M20155">
        <f t="shared" ref="M20155:M20218" si="326">L20155-11000</f>
        <v>472</v>
      </c>
    </row>
    <row r="20156" spans="12:13">
      <c r="L20156">
        <v>11420</v>
      </c>
      <c r="M20156">
        <f t="shared" si="326"/>
        <v>420</v>
      </c>
    </row>
    <row r="20157" spans="12:13">
      <c r="L20157">
        <v>11424</v>
      </c>
      <c r="M20157">
        <f t="shared" si="326"/>
        <v>424</v>
      </c>
    </row>
    <row r="20158" spans="12:13">
      <c r="L20158">
        <v>11392</v>
      </c>
      <c r="M20158">
        <f t="shared" si="326"/>
        <v>392</v>
      </c>
    </row>
    <row r="20159" spans="12:13">
      <c r="L20159">
        <v>11456</v>
      </c>
      <c r="M20159">
        <f t="shared" si="326"/>
        <v>456</v>
      </c>
    </row>
    <row r="20160" spans="12:13">
      <c r="L20160">
        <v>11400</v>
      </c>
      <c r="M20160">
        <f t="shared" si="326"/>
        <v>400</v>
      </c>
    </row>
    <row r="20161" spans="12:13">
      <c r="L20161">
        <v>11432</v>
      </c>
      <c r="M20161">
        <f t="shared" si="326"/>
        <v>432</v>
      </c>
    </row>
    <row r="20162" spans="12:13">
      <c r="L20162">
        <v>11392</v>
      </c>
      <c r="M20162">
        <f t="shared" si="326"/>
        <v>392</v>
      </c>
    </row>
    <row r="20163" spans="12:13">
      <c r="L20163">
        <v>11428</v>
      </c>
      <c r="M20163">
        <f t="shared" si="326"/>
        <v>428</v>
      </c>
    </row>
    <row r="20164" spans="12:13">
      <c r="L20164">
        <v>11388</v>
      </c>
      <c r="M20164">
        <f t="shared" si="326"/>
        <v>388</v>
      </c>
    </row>
    <row r="20165" spans="12:13">
      <c r="L20165">
        <v>11404</v>
      </c>
      <c r="M20165">
        <f t="shared" si="326"/>
        <v>404</v>
      </c>
    </row>
    <row r="20166" spans="12:13">
      <c r="L20166">
        <v>11364</v>
      </c>
      <c r="M20166">
        <f t="shared" si="326"/>
        <v>364</v>
      </c>
    </row>
    <row r="20167" spans="12:13">
      <c r="L20167">
        <v>11436</v>
      </c>
      <c r="M20167">
        <f t="shared" si="326"/>
        <v>436</v>
      </c>
    </row>
    <row r="20168" spans="12:13">
      <c r="L20168">
        <v>11360</v>
      </c>
      <c r="M20168">
        <f t="shared" si="326"/>
        <v>360</v>
      </c>
    </row>
    <row r="20169" spans="12:13">
      <c r="L20169">
        <v>11436</v>
      </c>
      <c r="M20169">
        <f t="shared" si="326"/>
        <v>436</v>
      </c>
    </row>
    <row r="20170" spans="12:13">
      <c r="L20170">
        <v>11376</v>
      </c>
      <c r="M20170">
        <f t="shared" si="326"/>
        <v>376</v>
      </c>
    </row>
    <row r="20171" spans="12:13">
      <c r="L20171">
        <v>11444</v>
      </c>
      <c r="M20171">
        <f t="shared" si="326"/>
        <v>444</v>
      </c>
    </row>
    <row r="20172" spans="12:13">
      <c r="L20172">
        <v>11396</v>
      </c>
      <c r="M20172">
        <f t="shared" si="326"/>
        <v>396</v>
      </c>
    </row>
    <row r="20173" spans="12:13">
      <c r="L20173">
        <v>11456</v>
      </c>
      <c r="M20173">
        <f t="shared" si="326"/>
        <v>456</v>
      </c>
    </row>
    <row r="20174" spans="12:13">
      <c r="L20174">
        <v>11432</v>
      </c>
      <c r="M20174">
        <f t="shared" si="326"/>
        <v>432</v>
      </c>
    </row>
    <row r="20175" spans="12:13">
      <c r="L20175">
        <v>11476</v>
      </c>
      <c r="M20175">
        <f t="shared" si="326"/>
        <v>476</v>
      </c>
    </row>
    <row r="20176" spans="12:13">
      <c r="L20176">
        <v>11388</v>
      </c>
      <c r="M20176">
        <f t="shared" si="326"/>
        <v>388</v>
      </c>
    </row>
    <row r="20177" spans="12:13">
      <c r="L20177">
        <v>11492</v>
      </c>
      <c r="M20177">
        <f t="shared" si="326"/>
        <v>492</v>
      </c>
    </row>
    <row r="20178" spans="12:13">
      <c r="L20178">
        <v>11380</v>
      </c>
      <c r="M20178">
        <f t="shared" si="326"/>
        <v>380</v>
      </c>
    </row>
    <row r="20179" spans="12:13">
      <c r="L20179">
        <v>11420</v>
      </c>
      <c r="M20179">
        <f t="shared" si="326"/>
        <v>420</v>
      </c>
    </row>
    <row r="20180" spans="12:13">
      <c r="L20180">
        <v>11376</v>
      </c>
      <c r="M20180">
        <f t="shared" si="326"/>
        <v>376</v>
      </c>
    </row>
    <row r="20181" spans="12:13">
      <c r="L20181">
        <v>11488</v>
      </c>
      <c r="M20181">
        <f t="shared" si="326"/>
        <v>488</v>
      </c>
    </row>
    <row r="20182" spans="12:13">
      <c r="L20182">
        <v>11396</v>
      </c>
      <c r="M20182">
        <f t="shared" si="326"/>
        <v>396</v>
      </c>
    </row>
    <row r="20183" spans="12:13">
      <c r="L20183">
        <v>11452</v>
      </c>
      <c r="M20183">
        <f t="shared" si="326"/>
        <v>452</v>
      </c>
    </row>
    <row r="20184" spans="12:13">
      <c r="L20184">
        <v>11364</v>
      </c>
      <c r="M20184">
        <f t="shared" si="326"/>
        <v>364</v>
      </c>
    </row>
    <row r="20185" spans="12:13">
      <c r="L20185">
        <v>11460</v>
      </c>
      <c r="M20185">
        <f t="shared" si="326"/>
        <v>460</v>
      </c>
    </row>
    <row r="20186" spans="12:13">
      <c r="L20186">
        <v>11396</v>
      </c>
      <c r="M20186">
        <f t="shared" si="326"/>
        <v>396</v>
      </c>
    </row>
    <row r="20187" spans="12:13">
      <c r="L20187">
        <v>11464</v>
      </c>
      <c r="M20187">
        <f t="shared" si="326"/>
        <v>464</v>
      </c>
    </row>
    <row r="20188" spans="12:13">
      <c r="L20188">
        <v>11392</v>
      </c>
      <c r="M20188">
        <f t="shared" si="326"/>
        <v>392</v>
      </c>
    </row>
    <row r="20189" spans="12:13">
      <c r="L20189">
        <v>11436</v>
      </c>
      <c r="M20189">
        <f t="shared" si="326"/>
        <v>436</v>
      </c>
    </row>
    <row r="20190" spans="12:13">
      <c r="L20190">
        <v>11396</v>
      </c>
      <c r="M20190">
        <f t="shared" si="326"/>
        <v>396</v>
      </c>
    </row>
    <row r="20191" spans="12:13">
      <c r="L20191">
        <v>11448</v>
      </c>
      <c r="M20191">
        <f t="shared" si="326"/>
        <v>448</v>
      </c>
    </row>
    <row r="20192" spans="12:13">
      <c r="L20192">
        <v>11388</v>
      </c>
      <c r="M20192">
        <f t="shared" si="326"/>
        <v>388</v>
      </c>
    </row>
    <row r="20193" spans="12:13">
      <c r="L20193">
        <v>11464</v>
      </c>
      <c r="M20193">
        <f t="shared" si="326"/>
        <v>464</v>
      </c>
    </row>
    <row r="20194" spans="12:13">
      <c r="L20194">
        <v>11392</v>
      </c>
      <c r="M20194">
        <f t="shared" si="326"/>
        <v>392</v>
      </c>
    </row>
    <row r="20195" spans="12:13">
      <c r="L20195">
        <v>11424</v>
      </c>
      <c r="M20195">
        <f t="shared" si="326"/>
        <v>424</v>
      </c>
    </row>
    <row r="20196" spans="12:13">
      <c r="L20196">
        <v>11344</v>
      </c>
      <c r="M20196">
        <f t="shared" si="326"/>
        <v>344</v>
      </c>
    </row>
    <row r="20197" spans="12:13">
      <c r="L20197">
        <v>11444</v>
      </c>
      <c r="M20197">
        <f t="shared" si="326"/>
        <v>444</v>
      </c>
    </row>
    <row r="20198" spans="12:13">
      <c r="L20198">
        <v>11420</v>
      </c>
      <c r="M20198">
        <f t="shared" si="326"/>
        <v>420</v>
      </c>
    </row>
    <row r="20199" spans="12:13">
      <c r="L20199">
        <v>11452</v>
      </c>
      <c r="M20199">
        <f t="shared" si="326"/>
        <v>452</v>
      </c>
    </row>
    <row r="20200" spans="12:13">
      <c r="L20200">
        <v>11388</v>
      </c>
      <c r="M20200">
        <f t="shared" si="326"/>
        <v>388</v>
      </c>
    </row>
    <row r="20201" spans="12:13">
      <c r="L20201">
        <v>11468</v>
      </c>
      <c r="M20201">
        <f t="shared" si="326"/>
        <v>468</v>
      </c>
    </row>
    <row r="20202" spans="12:13">
      <c r="L20202">
        <v>11404</v>
      </c>
      <c r="M20202">
        <f t="shared" si="326"/>
        <v>404</v>
      </c>
    </row>
    <row r="20203" spans="12:13">
      <c r="L20203">
        <v>11456</v>
      </c>
      <c r="M20203">
        <f t="shared" si="326"/>
        <v>456</v>
      </c>
    </row>
    <row r="20204" spans="12:13">
      <c r="L20204">
        <v>11448</v>
      </c>
      <c r="M20204">
        <f t="shared" si="326"/>
        <v>448</v>
      </c>
    </row>
    <row r="20205" spans="12:13">
      <c r="L20205">
        <v>11432</v>
      </c>
      <c r="M20205">
        <f t="shared" si="326"/>
        <v>432</v>
      </c>
    </row>
    <row r="20206" spans="12:13">
      <c r="L20206">
        <v>11412</v>
      </c>
      <c r="M20206">
        <f t="shared" si="326"/>
        <v>412</v>
      </c>
    </row>
    <row r="20207" spans="12:13">
      <c r="L20207">
        <v>11456</v>
      </c>
      <c r="M20207">
        <f t="shared" si="326"/>
        <v>456</v>
      </c>
    </row>
    <row r="20208" spans="12:13">
      <c r="L20208">
        <v>11408</v>
      </c>
      <c r="M20208">
        <f t="shared" si="326"/>
        <v>408</v>
      </c>
    </row>
    <row r="20209" spans="12:13">
      <c r="L20209">
        <v>11480</v>
      </c>
      <c r="M20209">
        <f t="shared" si="326"/>
        <v>480</v>
      </c>
    </row>
    <row r="20210" spans="12:13">
      <c r="L20210">
        <v>11400</v>
      </c>
      <c r="M20210">
        <f t="shared" si="326"/>
        <v>400</v>
      </c>
    </row>
    <row r="20211" spans="12:13">
      <c r="L20211">
        <v>11436</v>
      </c>
      <c r="M20211">
        <f t="shared" si="326"/>
        <v>436</v>
      </c>
    </row>
    <row r="20212" spans="12:13">
      <c r="L20212">
        <v>11384</v>
      </c>
      <c r="M20212">
        <f t="shared" si="326"/>
        <v>384</v>
      </c>
    </row>
    <row r="20213" spans="12:13">
      <c r="L20213">
        <v>11476</v>
      </c>
      <c r="M20213">
        <f t="shared" si="326"/>
        <v>476</v>
      </c>
    </row>
    <row r="20214" spans="12:13">
      <c r="L20214">
        <v>11396</v>
      </c>
      <c r="M20214">
        <f t="shared" si="326"/>
        <v>396</v>
      </c>
    </row>
    <row r="20215" spans="12:13">
      <c r="L20215">
        <v>11444</v>
      </c>
      <c r="M20215">
        <f t="shared" si="326"/>
        <v>444</v>
      </c>
    </row>
    <row r="20216" spans="12:13">
      <c r="L20216">
        <v>11392</v>
      </c>
      <c r="M20216">
        <f t="shared" si="326"/>
        <v>392</v>
      </c>
    </row>
    <row r="20217" spans="12:13">
      <c r="L20217">
        <v>11464</v>
      </c>
      <c r="M20217">
        <f t="shared" si="326"/>
        <v>464</v>
      </c>
    </row>
    <row r="20218" spans="12:13">
      <c r="L20218">
        <v>11352</v>
      </c>
      <c r="M20218">
        <f t="shared" si="326"/>
        <v>352</v>
      </c>
    </row>
    <row r="20219" spans="12:13">
      <c r="L20219">
        <v>11432</v>
      </c>
      <c r="M20219">
        <f t="shared" ref="M20219:M20282" si="327">L20219-11000</f>
        <v>432</v>
      </c>
    </row>
    <row r="20220" spans="12:13">
      <c r="L20220">
        <v>11364</v>
      </c>
      <c r="M20220">
        <f t="shared" si="327"/>
        <v>364</v>
      </c>
    </row>
    <row r="20221" spans="12:13">
      <c r="L20221">
        <v>11476</v>
      </c>
      <c r="M20221">
        <f t="shared" si="327"/>
        <v>476</v>
      </c>
    </row>
    <row r="20222" spans="12:13">
      <c r="L20222">
        <v>11404</v>
      </c>
      <c r="M20222">
        <f t="shared" si="327"/>
        <v>404</v>
      </c>
    </row>
    <row r="20223" spans="12:13">
      <c r="L20223">
        <v>11460</v>
      </c>
      <c r="M20223">
        <f t="shared" si="327"/>
        <v>460</v>
      </c>
    </row>
    <row r="20224" spans="12:13">
      <c r="L20224">
        <v>11380</v>
      </c>
      <c r="M20224">
        <f t="shared" si="327"/>
        <v>380</v>
      </c>
    </row>
    <row r="20225" spans="12:13">
      <c r="L20225">
        <v>11452</v>
      </c>
      <c r="M20225">
        <f t="shared" si="327"/>
        <v>452</v>
      </c>
    </row>
    <row r="20226" spans="12:13">
      <c r="L20226">
        <v>11412</v>
      </c>
      <c r="M20226">
        <f t="shared" si="327"/>
        <v>412</v>
      </c>
    </row>
    <row r="20227" spans="12:13">
      <c r="L20227">
        <v>11444</v>
      </c>
      <c r="M20227">
        <f t="shared" si="327"/>
        <v>444</v>
      </c>
    </row>
    <row r="20228" spans="12:13">
      <c r="L20228">
        <v>11412</v>
      </c>
      <c r="M20228">
        <f t="shared" si="327"/>
        <v>412</v>
      </c>
    </row>
    <row r="20229" spans="12:13">
      <c r="L20229">
        <v>11428</v>
      </c>
      <c r="M20229">
        <f t="shared" si="327"/>
        <v>428</v>
      </c>
    </row>
    <row r="20230" spans="12:13">
      <c r="L20230">
        <v>11396</v>
      </c>
      <c r="M20230">
        <f t="shared" si="327"/>
        <v>396</v>
      </c>
    </row>
    <row r="20231" spans="12:13">
      <c r="L20231">
        <v>11428</v>
      </c>
      <c r="M20231">
        <f t="shared" si="327"/>
        <v>428</v>
      </c>
    </row>
    <row r="20232" spans="12:13">
      <c r="L20232">
        <v>11408</v>
      </c>
      <c r="M20232">
        <f t="shared" si="327"/>
        <v>408</v>
      </c>
    </row>
    <row r="20233" spans="12:13">
      <c r="L20233">
        <v>11428</v>
      </c>
      <c r="M20233">
        <f t="shared" si="327"/>
        <v>428</v>
      </c>
    </row>
    <row r="20234" spans="12:13">
      <c r="L20234">
        <v>11392</v>
      </c>
      <c r="M20234">
        <f t="shared" si="327"/>
        <v>392</v>
      </c>
    </row>
    <row r="20235" spans="12:13">
      <c r="L20235">
        <v>11424</v>
      </c>
      <c r="M20235">
        <f t="shared" si="327"/>
        <v>424</v>
      </c>
    </row>
    <row r="20236" spans="12:13">
      <c r="L20236">
        <v>11408</v>
      </c>
      <c r="M20236">
        <f t="shared" si="327"/>
        <v>408</v>
      </c>
    </row>
    <row r="20237" spans="12:13">
      <c r="L20237">
        <v>11484</v>
      </c>
      <c r="M20237">
        <f t="shared" si="327"/>
        <v>484</v>
      </c>
    </row>
    <row r="20238" spans="12:13">
      <c r="L20238">
        <v>11404</v>
      </c>
      <c r="M20238">
        <f t="shared" si="327"/>
        <v>404</v>
      </c>
    </row>
    <row r="20239" spans="12:13">
      <c r="L20239">
        <v>11420</v>
      </c>
      <c r="M20239">
        <f t="shared" si="327"/>
        <v>420</v>
      </c>
    </row>
    <row r="20240" spans="12:13">
      <c r="L20240">
        <v>11380</v>
      </c>
      <c r="M20240">
        <f t="shared" si="327"/>
        <v>380</v>
      </c>
    </row>
    <row r="20241" spans="12:13">
      <c r="L20241">
        <v>11456</v>
      </c>
      <c r="M20241">
        <f t="shared" si="327"/>
        <v>456</v>
      </c>
    </row>
    <row r="20242" spans="12:13">
      <c r="L20242">
        <v>11420</v>
      </c>
      <c r="M20242">
        <f t="shared" si="327"/>
        <v>420</v>
      </c>
    </row>
    <row r="20243" spans="12:13">
      <c r="L20243">
        <v>11424</v>
      </c>
      <c r="M20243">
        <f t="shared" si="327"/>
        <v>424</v>
      </c>
    </row>
    <row r="20244" spans="12:13">
      <c r="L20244">
        <v>11396</v>
      </c>
      <c r="M20244">
        <f t="shared" si="327"/>
        <v>396</v>
      </c>
    </row>
    <row r="20245" spans="12:13">
      <c r="L20245">
        <v>11452</v>
      </c>
      <c r="M20245">
        <f t="shared" si="327"/>
        <v>452</v>
      </c>
    </row>
    <row r="20246" spans="12:13">
      <c r="L20246">
        <v>11396</v>
      </c>
      <c r="M20246">
        <f t="shared" si="327"/>
        <v>396</v>
      </c>
    </row>
    <row r="20247" spans="12:13">
      <c r="L20247">
        <v>11420</v>
      </c>
      <c r="M20247">
        <f t="shared" si="327"/>
        <v>420</v>
      </c>
    </row>
    <row r="20248" spans="12:13">
      <c r="L20248">
        <v>11376</v>
      </c>
      <c r="M20248">
        <f t="shared" si="327"/>
        <v>376</v>
      </c>
    </row>
    <row r="20249" spans="12:13">
      <c r="L20249">
        <v>11424</v>
      </c>
      <c r="M20249">
        <f t="shared" si="327"/>
        <v>424</v>
      </c>
    </row>
    <row r="20250" spans="12:13">
      <c r="L20250">
        <v>11384</v>
      </c>
      <c r="M20250">
        <f t="shared" si="327"/>
        <v>384</v>
      </c>
    </row>
    <row r="20251" spans="12:13">
      <c r="L20251">
        <v>11460</v>
      </c>
      <c r="M20251">
        <f t="shared" si="327"/>
        <v>460</v>
      </c>
    </row>
    <row r="20252" spans="12:13">
      <c r="L20252">
        <v>11428</v>
      </c>
      <c r="M20252">
        <f t="shared" si="327"/>
        <v>428</v>
      </c>
    </row>
    <row r="20253" spans="12:13">
      <c r="L20253">
        <v>11460</v>
      </c>
      <c r="M20253">
        <f t="shared" si="327"/>
        <v>460</v>
      </c>
    </row>
    <row r="20254" spans="12:13">
      <c r="L20254">
        <v>11404</v>
      </c>
      <c r="M20254">
        <f t="shared" si="327"/>
        <v>404</v>
      </c>
    </row>
    <row r="20255" spans="12:13">
      <c r="L20255">
        <v>11440</v>
      </c>
      <c r="M20255">
        <f t="shared" si="327"/>
        <v>440</v>
      </c>
    </row>
    <row r="20256" spans="12:13">
      <c r="L20256">
        <v>11380</v>
      </c>
      <c r="M20256">
        <f t="shared" si="327"/>
        <v>380</v>
      </c>
    </row>
    <row r="20257" spans="12:13">
      <c r="L20257">
        <v>11468</v>
      </c>
      <c r="M20257">
        <f t="shared" si="327"/>
        <v>468</v>
      </c>
    </row>
    <row r="20258" spans="12:13">
      <c r="L20258">
        <v>11376</v>
      </c>
      <c r="M20258">
        <f t="shared" si="327"/>
        <v>376</v>
      </c>
    </row>
    <row r="20259" spans="12:13">
      <c r="L20259">
        <v>11472</v>
      </c>
      <c r="M20259">
        <f t="shared" si="327"/>
        <v>472</v>
      </c>
    </row>
    <row r="20260" spans="12:13">
      <c r="L20260">
        <v>11372</v>
      </c>
      <c r="M20260">
        <f t="shared" si="327"/>
        <v>372</v>
      </c>
    </row>
    <row r="20261" spans="12:13">
      <c r="L20261">
        <v>11468</v>
      </c>
      <c r="M20261">
        <f t="shared" si="327"/>
        <v>468</v>
      </c>
    </row>
    <row r="20262" spans="12:13">
      <c r="L20262">
        <v>11384</v>
      </c>
      <c r="M20262">
        <f t="shared" si="327"/>
        <v>384</v>
      </c>
    </row>
    <row r="20263" spans="12:13">
      <c r="L20263">
        <v>11424</v>
      </c>
      <c r="M20263">
        <f t="shared" si="327"/>
        <v>424</v>
      </c>
    </row>
    <row r="20264" spans="12:13">
      <c r="L20264">
        <v>11412</v>
      </c>
      <c r="M20264">
        <f t="shared" si="327"/>
        <v>412</v>
      </c>
    </row>
    <row r="20265" spans="12:13">
      <c r="L20265">
        <v>11476</v>
      </c>
      <c r="M20265">
        <f t="shared" si="327"/>
        <v>476</v>
      </c>
    </row>
    <row r="20266" spans="12:13">
      <c r="L20266">
        <v>11440</v>
      </c>
      <c r="M20266">
        <f t="shared" si="327"/>
        <v>440</v>
      </c>
    </row>
    <row r="20267" spans="12:13">
      <c r="L20267">
        <v>11472</v>
      </c>
      <c r="M20267">
        <f t="shared" si="327"/>
        <v>472</v>
      </c>
    </row>
    <row r="20268" spans="12:13">
      <c r="L20268">
        <v>11364</v>
      </c>
      <c r="M20268">
        <f t="shared" si="327"/>
        <v>364</v>
      </c>
    </row>
    <row r="20269" spans="12:13">
      <c r="L20269">
        <v>11460</v>
      </c>
      <c r="M20269">
        <f t="shared" si="327"/>
        <v>460</v>
      </c>
    </row>
    <row r="20270" spans="12:13">
      <c r="L20270">
        <v>11380</v>
      </c>
      <c r="M20270">
        <f t="shared" si="327"/>
        <v>380</v>
      </c>
    </row>
    <row r="20271" spans="12:13">
      <c r="L20271">
        <v>11452</v>
      </c>
      <c r="M20271">
        <f t="shared" si="327"/>
        <v>452</v>
      </c>
    </row>
    <row r="20272" spans="12:13">
      <c r="L20272">
        <v>11416</v>
      </c>
      <c r="M20272">
        <f t="shared" si="327"/>
        <v>416</v>
      </c>
    </row>
    <row r="20273" spans="12:13">
      <c r="L20273">
        <v>11448</v>
      </c>
      <c r="M20273">
        <f t="shared" si="327"/>
        <v>448</v>
      </c>
    </row>
    <row r="20274" spans="12:13">
      <c r="L20274">
        <v>11400</v>
      </c>
      <c r="M20274">
        <f t="shared" si="327"/>
        <v>400</v>
      </c>
    </row>
    <row r="20275" spans="12:13">
      <c r="L20275">
        <v>11420</v>
      </c>
      <c r="M20275">
        <f t="shared" si="327"/>
        <v>420</v>
      </c>
    </row>
    <row r="20276" spans="12:13">
      <c r="L20276">
        <v>11396</v>
      </c>
      <c r="M20276">
        <f t="shared" si="327"/>
        <v>396</v>
      </c>
    </row>
    <row r="20277" spans="12:13">
      <c r="L20277">
        <v>11452</v>
      </c>
      <c r="M20277">
        <f t="shared" si="327"/>
        <v>452</v>
      </c>
    </row>
    <row r="20278" spans="12:13">
      <c r="L20278">
        <v>11432</v>
      </c>
      <c r="M20278">
        <f t="shared" si="327"/>
        <v>432</v>
      </c>
    </row>
    <row r="20279" spans="12:13">
      <c r="L20279">
        <v>11444</v>
      </c>
      <c r="M20279">
        <f t="shared" si="327"/>
        <v>444</v>
      </c>
    </row>
    <row r="20280" spans="12:13">
      <c r="L20280">
        <v>11400</v>
      </c>
      <c r="M20280">
        <f t="shared" si="327"/>
        <v>400</v>
      </c>
    </row>
    <row r="20281" spans="12:13">
      <c r="L20281">
        <v>11460</v>
      </c>
      <c r="M20281">
        <f t="shared" si="327"/>
        <v>460</v>
      </c>
    </row>
    <row r="20282" spans="12:13">
      <c r="L20282">
        <v>11396</v>
      </c>
      <c r="M20282">
        <f t="shared" si="327"/>
        <v>396</v>
      </c>
    </row>
    <row r="20283" spans="12:13">
      <c r="L20283">
        <v>11432</v>
      </c>
      <c r="M20283">
        <f t="shared" ref="M20283:M20346" si="328">L20283-11000</f>
        <v>432</v>
      </c>
    </row>
    <row r="20284" spans="12:13">
      <c r="L20284">
        <v>11408</v>
      </c>
      <c r="M20284">
        <f t="shared" si="328"/>
        <v>408</v>
      </c>
    </row>
    <row r="20285" spans="12:13">
      <c r="L20285">
        <v>11428</v>
      </c>
      <c r="M20285">
        <f t="shared" si="328"/>
        <v>428</v>
      </c>
    </row>
    <row r="20286" spans="12:13">
      <c r="L20286">
        <v>11424</v>
      </c>
      <c r="M20286">
        <f t="shared" si="328"/>
        <v>424</v>
      </c>
    </row>
    <row r="20287" spans="12:13">
      <c r="L20287">
        <v>11452</v>
      </c>
      <c r="M20287">
        <f t="shared" si="328"/>
        <v>452</v>
      </c>
    </row>
    <row r="20288" spans="12:13">
      <c r="L20288">
        <v>11392</v>
      </c>
      <c r="M20288">
        <f t="shared" si="328"/>
        <v>392</v>
      </c>
    </row>
    <row r="20289" spans="12:13">
      <c r="L20289">
        <v>11456</v>
      </c>
      <c r="M20289">
        <f t="shared" si="328"/>
        <v>456</v>
      </c>
    </row>
    <row r="20290" spans="12:13">
      <c r="L20290">
        <v>11384</v>
      </c>
      <c r="M20290">
        <f t="shared" si="328"/>
        <v>384</v>
      </c>
    </row>
    <row r="20291" spans="12:13">
      <c r="L20291">
        <v>11476</v>
      </c>
      <c r="M20291">
        <f t="shared" si="328"/>
        <v>476</v>
      </c>
    </row>
    <row r="20292" spans="12:13">
      <c r="L20292">
        <v>11384</v>
      </c>
      <c r="M20292">
        <f t="shared" si="328"/>
        <v>384</v>
      </c>
    </row>
    <row r="20293" spans="12:13">
      <c r="L20293">
        <v>11428</v>
      </c>
      <c r="M20293">
        <f t="shared" si="328"/>
        <v>428</v>
      </c>
    </row>
    <row r="20294" spans="12:13">
      <c r="L20294">
        <v>11412</v>
      </c>
      <c r="M20294">
        <f t="shared" si="328"/>
        <v>412</v>
      </c>
    </row>
    <row r="20295" spans="12:13">
      <c r="L20295">
        <v>11440</v>
      </c>
      <c r="M20295">
        <f t="shared" si="328"/>
        <v>440</v>
      </c>
    </row>
    <row r="20296" spans="12:13">
      <c r="L20296">
        <v>11380</v>
      </c>
      <c r="M20296">
        <f t="shared" si="328"/>
        <v>380</v>
      </c>
    </row>
    <row r="20297" spans="12:13">
      <c r="L20297">
        <v>11432</v>
      </c>
      <c r="M20297">
        <f t="shared" si="328"/>
        <v>432</v>
      </c>
    </row>
    <row r="20298" spans="12:13">
      <c r="L20298">
        <v>11384</v>
      </c>
      <c r="M20298">
        <f t="shared" si="328"/>
        <v>384</v>
      </c>
    </row>
    <row r="20299" spans="12:13">
      <c r="L20299">
        <v>11436</v>
      </c>
      <c r="M20299">
        <f t="shared" si="328"/>
        <v>436</v>
      </c>
    </row>
    <row r="20300" spans="12:13">
      <c r="L20300">
        <v>11372</v>
      </c>
      <c r="M20300">
        <f t="shared" si="328"/>
        <v>372</v>
      </c>
    </row>
    <row r="20301" spans="12:13">
      <c r="L20301">
        <v>11440</v>
      </c>
      <c r="M20301">
        <f t="shared" si="328"/>
        <v>440</v>
      </c>
    </row>
    <row r="20302" spans="12:13">
      <c r="L20302">
        <v>11376</v>
      </c>
      <c r="M20302">
        <f t="shared" si="328"/>
        <v>376</v>
      </c>
    </row>
    <row r="20303" spans="12:13">
      <c r="L20303">
        <v>11404</v>
      </c>
      <c r="M20303">
        <f t="shared" si="328"/>
        <v>404</v>
      </c>
    </row>
    <row r="20304" spans="12:13">
      <c r="L20304">
        <v>11372</v>
      </c>
      <c r="M20304">
        <f t="shared" si="328"/>
        <v>372</v>
      </c>
    </row>
    <row r="20305" spans="12:13">
      <c r="L20305">
        <v>11440</v>
      </c>
      <c r="M20305">
        <f t="shared" si="328"/>
        <v>440</v>
      </c>
    </row>
    <row r="20306" spans="12:13">
      <c r="L20306">
        <v>11400</v>
      </c>
      <c r="M20306">
        <f t="shared" si="328"/>
        <v>400</v>
      </c>
    </row>
    <row r="20307" spans="12:13">
      <c r="L20307">
        <v>11424</v>
      </c>
      <c r="M20307">
        <f t="shared" si="328"/>
        <v>424</v>
      </c>
    </row>
    <row r="20308" spans="12:13">
      <c r="L20308">
        <v>11436</v>
      </c>
      <c r="M20308">
        <f t="shared" si="328"/>
        <v>436</v>
      </c>
    </row>
    <row r="20309" spans="12:13">
      <c r="L20309">
        <v>11428</v>
      </c>
      <c r="M20309">
        <f t="shared" si="328"/>
        <v>428</v>
      </c>
    </row>
    <row r="20310" spans="12:13">
      <c r="L20310">
        <v>11392</v>
      </c>
      <c r="M20310">
        <f t="shared" si="328"/>
        <v>392</v>
      </c>
    </row>
    <row r="20311" spans="12:13">
      <c r="L20311">
        <v>11444</v>
      </c>
      <c r="M20311">
        <f t="shared" si="328"/>
        <v>444</v>
      </c>
    </row>
    <row r="20312" spans="12:13">
      <c r="L20312">
        <v>11372</v>
      </c>
      <c r="M20312">
        <f t="shared" si="328"/>
        <v>372</v>
      </c>
    </row>
    <row r="20313" spans="12:13">
      <c r="L20313">
        <v>11416</v>
      </c>
      <c r="M20313">
        <f t="shared" si="328"/>
        <v>416</v>
      </c>
    </row>
    <row r="20314" spans="12:13">
      <c r="L20314">
        <v>11412</v>
      </c>
      <c r="M20314">
        <f t="shared" si="328"/>
        <v>412</v>
      </c>
    </row>
    <row r="20315" spans="12:13">
      <c r="L20315">
        <v>11424</v>
      </c>
      <c r="M20315">
        <f t="shared" si="328"/>
        <v>424</v>
      </c>
    </row>
    <row r="20316" spans="12:13">
      <c r="L20316">
        <v>11404</v>
      </c>
      <c r="M20316">
        <f t="shared" si="328"/>
        <v>404</v>
      </c>
    </row>
    <row r="20317" spans="12:13">
      <c r="L20317">
        <v>11448</v>
      </c>
      <c r="M20317">
        <f t="shared" si="328"/>
        <v>448</v>
      </c>
    </row>
    <row r="20318" spans="12:13">
      <c r="L20318">
        <v>11416</v>
      </c>
      <c r="M20318">
        <f t="shared" si="328"/>
        <v>416</v>
      </c>
    </row>
    <row r="20319" spans="12:13">
      <c r="L20319">
        <v>11416</v>
      </c>
      <c r="M20319">
        <f t="shared" si="328"/>
        <v>416</v>
      </c>
    </row>
    <row r="20320" spans="12:13">
      <c r="L20320">
        <v>11404</v>
      </c>
      <c r="M20320">
        <f t="shared" si="328"/>
        <v>404</v>
      </c>
    </row>
    <row r="20321" spans="12:13">
      <c r="L20321">
        <v>11420</v>
      </c>
      <c r="M20321">
        <f t="shared" si="328"/>
        <v>420</v>
      </c>
    </row>
    <row r="20322" spans="12:13">
      <c r="L20322">
        <v>11396</v>
      </c>
      <c r="M20322">
        <f t="shared" si="328"/>
        <v>396</v>
      </c>
    </row>
    <row r="20323" spans="12:13">
      <c r="L20323">
        <v>11444</v>
      </c>
      <c r="M20323">
        <f t="shared" si="328"/>
        <v>444</v>
      </c>
    </row>
    <row r="20324" spans="12:13">
      <c r="L20324">
        <v>11360</v>
      </c>
      <c r="M20324">
        <f t="shared" si="328"/>
        <v>360</v>
      </c>
    </row>
    <row r="20325" spans="12:13">
      <c r="L20325">
        <v>11464</v>
      </c>
      <c r="M20325">
        <f t="shared" si="328"/>
        <v>464</v>
      </c>
    </row>
    <row r="20326" spans="12:13">
      <c r="L20326">
        <v>11384</v>
      </c>
      <c r="M20326">
        <f t="shared" si="328"/>
        <v>384</v>
      </c>
    </row>
    <row r="20327" spans="12:13">
      <c r="L20327">
        <v>11440</v>
      </c>
      <c r="M20327">
        <f t="shared" si="328"/>
        <v>440</v>
      </c>
    </row>
    <row r="20328" spans="12:13">
      <c r="L20328">
        <v>11412</v>
      </c>
      <c r="M20328">
        <f t="shared" si="328"/>
        <v>412</v>
      </c>
    </row>
    <row r="20329" spans="12:13">
      <c r="L20329">
        <v>11424</v>
      </c>
      <c r="M20329">
        <f t="shared" si="328"/>
        <v>424</v>
      </c>
    </row>
    <row r="20330" spans="12:13">
      <c r="L20330">
        <v>11396</v>
      </c>
      <c r="M20330">
        <f t="shared" si="328"/>
        <v>396</v>
      </c>
    </row>
    <row r="20331" spans="12:13">
      <c r="L20331">
        <v>11456</v>
      </c>
      <c r="M20331">
        <f t="shared" si="328"/>
        <v>456</v>
      </c>
    </row>
    <row r="20332" spans="12:13">
      <c r="L20332">
        <v>11392</v>
      </c>
      <c r="M20332">
        <f t="shared" si="328"/>
        <v>392</v>
      </c>
    </row>
    <row r="20333" spans="12:13">
      <c r="L20333">
        <v>11428</v>
      </c>
      <c r="M20333">
        <f t="shared" si="328"/>
        <v>428</v>
      </c>
    </row>
    <row r="20334" spans="12:13">
      <c r="L20334">
        <v>11408</v>
      </c>
      <c r="M20334">
        <f t="shared" si="328"/>
        <v>408</v>
      </c>
    </row>
    <row r="20335" spans="12:13">
      <c r="L20335">
        <v>11404</v>
      </c>
      <c r="M20335">
        <f t="shared" si="328"/>
        <v>404</v>
      </c>
    </row>
    <row r="20336" spans="12:13">
      <c r="L20336">
        <v>11356</v>
      </c>
      <c r="M20336">
        <f t="shared" si="328"/>
        <v>356</v>
      </c>
    </row>
    <row r="20337" spans="12:13">
      <c r="L20337">
        <v>11436</v>
      </c>
      <c r="M20337">
        <f t="shared" si="328"/>
        <v>436</v>
      </c>
    </row>
    <row r="20338" spans="12:13">
      <c r="L20338">
        <v>11376</v>
      </c>
      <c r="M20338">
        <f t="shared" si="328"/>
        <v>376</v>
      </c>
    </row>
    <row r="20339" spans="12:13">
      <c r="L20339">
        <v>11444</v>
      </c>
      <c r="M20339">
        <f t="shared" si="328"/>
        <v>444</v>
      </c>
    </row>
    <row r="20340" spans="12:13">
      <c r="L20340">
        <v>11392</v>
      </c>
      <c r="M20340">
        <f t="shared" si="328"/>
        <v>392</v>
      </c>
    </row>
    <row r="20341" spans="12:13">
      <c r="L20341">
        <v>11456</v>
      </c>
      <c r="M20341">
        <f t="shared" si="328"/>
        <v>456</v>
      </c>
    </row>
    <row r="20342" spans="12:13">
      <c r="L20342">
        <v>11360</v>
      </c>
      <c r="M20342">
        <f t="shared" si="328"/>
        <v>360</v>
      </c>
    </row>
    <row r="20343" spans="12:13">
      <c r="L20343">
        <v>11468</v>
      </c>
      <c r="M20343">
        <f t="shared" si="328"/>
        <v>468</v>
      </c>
    </row>
    <row r="20344" spans="12:13">
      <c r="L20344">
        <v>11396</v>
      </c>
      <c r="M20344">
        <f t="shared" si="328"/>
        <v>396</v>
      </c>
    </row>
    <row r="20345" spans="12:13">
      <c r="L20345">
        <v>11468</v>
      </c>
      <c r="M20345">
        <f t="shared" si="328"/>
        <v>468</v>
      </c>
    </row>
    <row r="20346" spans="12:13">
      <c r="L20346">
        <v>11400</v>
      </c>
      <c r="M20346">
        <f t="shared" si="328"/>
        <v>400</v>
      </c>
    </row>
    <row r="20347" spans="12:13">
      <c r="L20347">
        <v>11464</v>
      </c>
      <c r="M20347">
        <f t="shared" ref="M20347:M20410" si="329">L20347-11000</f>
        <v>464</v>
      </c>
    </row>
    <row r="20348" spans="12:13">
      <c r="L20348">
        <v>11368</v>
      </c>
      <c r="M20348">
        <f t="shared" si="329"/>
        <v>368</v>
      </c>
    </row>
    <row r="20349" spans="12:13">
      <c r="L20349">
        <v>11432</v>
      </c>
      <c r="M20349">
        <f t="shared" si="329"/>
        <v>432</v>
      </c>
    </row>
    <row r="20350" spans="12:13">
      <c r="L20350">
        <v>11372</v>
      </c>
      <c r="M20350">
        <f t="shared" si="329"/>
        <v>372</v>
      </c>
    </row>
    <row r="20351" spans="12:13">
      <c r="L20351">
        <v>11452</v>
      </c>
      <c r="M20351">
        <f t="shared" si="329"/>
        <v>452</v>
      </c>
    </row>
    <row r="20352" spans="12:13">
      <c r="L20352">
        <v>11356</v>
      </c>
      <c r="M20352">
        <f t="shared" si="329"/>
        <v>356</v>
      </c>
    </row>
    <row r="20353" spans="12:13">
      <c r="L20353">
        <v>11484</v>
      </c>
      <c r="M20353">
        <f t="shared" si="329"/>
        <v>484</v>
      </c>
    </row>
    <row r="20354" spans="12:13">
      <c r="L20354">
        <v>11364</v>
      </c>
      <c r="M20354">
        <f t="shared" si="329"/>
        <v>364</v>
      </c>
    </row>
    <row r="20355" spans="12:13">
      <c r="L20355">
        <v>11420</v>
      </c>
      <c r="M20355">
        <f t="shared" si="329"/>
        <v>420</v>
      </c>
    </row>
    <row r="20356" spans="12:13">
      <c r="L20356">
        <v>11408</v>
      </c>
      <c r="M20356">
        <f t="shared" si="329"/>
        <v>408</v>
      </c>
    </row>
    <row r="20357" spans="12:13">
      <c r="L20357">
        <v>11448</v>
      </c>
      <c r="M20357">
        <f t="shared" si="329"/>
        <v>448</v>
      </c>
    </row>
    <row r="20358" spans="12:13">
      <c r="L20358">
        <v>11392</v>
      </c>
      <c r="M20358">
        <f t="shared" si="329"/>
        <v>392</v>
      </c>
    </row>
    <row r="20359" spans="12:13">
      <c r="L20359">
        <v>11444</v>
      </c>
      <c r="M20359">
        <f t="shared" si="329"/>
        <v>444</v>
      </c>
    </row>
    <row r="20360" spans="12:13">
      <c r="L20360">
        <v>11352</v>
      </c>
      <c r="M20360">
        <f t="shared" si="329"/>
        <v>352</v>
      </c>
    </row>
    <row r="20361" spans="12:13">
      <c r="L20361">
        <v>11440</v>
      </c>
      <c r="M20361">
        <f t="shared" si="329"/>
        <v>440</v>
      </c>
    </row>
    <row r="20362" spans="12:13">
      <c r="L20362">
        <v>11372</v>
      </c>
      <c r="M20362">
        <f t="shared" si="329"/>
        <v>372</v>
      </c>
    </row>
    <row r="20363" spans="12:13">
      <c r="L20363">
        <v>11448</v>
      </c>
      <c r="M20363">
        <f t="shared" si="329"/>
        <v>448</v>
      </c>
    </row>
    <row r="20364" spans="12:13">
      <c r="L20364">
        <v>11404</v>
      </c>
      <c r="M20364">
        <f t="shared" si="329"/>
        <v>404</v>
      </c>
    </row>
    <row r="20365" spans="12:13">
      <c r="L20365">
        <v>11424</v>
      </c>
      <c r="M20365">
        <f t="shared" si="329"/>
        <v>424</v>
      </c>
    </row>
    <row r="20366" spans="12:13">
      <c r="L20366">
        <v>11344</v>
      </c>
      <c r="M20366">
        <f t="shared" si="329"/>
        <v>344</v>
      </c>
    </row>
    <row r="20367" spans="12:13">
      <c r="L20367">
        <v>11428</v>
      </c>
      <c r="M20367">
        <f t="shared" si="329"/>
        <v>428</v>
      </c>
    </row>
    <row r="20368" spans="12:13">
      <c r="L20368">
        <v>11380</v>
      </c>
      <c r="M20368">
        <f t="shared" si="329"/>
        <v>380</v>
      </c>
    </row>
    <row r="20369" spans="12:13">
      <c r="L20369">
        <v>11424</v>
      </c>
      <c r="M20369">
        <f t="shared" si="329"/>
        <v>424</v>
      </c>
    </row>
    <row r="20370" spans="12:13">
      <c r="L20370">
        <v>11384</v>
      </c>
      <c r="M20370">
        <f t="shared" si="329"/>
        <v>384</v>
      </c>
    </row>
    <row r="20371" spans="12:13">
      <c r="L20371">
        <v>11440</v>
      </c>
      <c r="M20371">
        <f t="shared" si="329"/>
        <v>440</v>
      </c>
    </row>
    <row r="20372" spans="12:13">
      <c r="L20372">
        <v>11356</v>
      </c>
      <c r="M20372">
        <f t="shared" si="329"/>
        <v>356</v>
      </c>
    </row>
    <row r="20373" spans="12:13">
      <c r="L20373">
        <v>11444</v>
      </c>
      <c r="M20373">
        <f t="shared" si="329"/>
        <v>444</v>
      </c>
    </row>
    <row r="20374" spans="12:13">
      <c r="L20374">
        <v>11384</v>
      </c>
      <c r="M20374">
        <f t="shared" si="329"/>
        <v>384</v>
      </c>
    </row>
    <row r="20375" spans="12:13">
      <c r="L20375">
        <v>11428</v>
      </c>
      <c r="M20375">
        <f t="shared" si="329"/>
        <v>428</v>
      </c>
    </row>
    <row r="20376" spans="12:13">
      <c r="L20376">
        <v>11392</v>
      </c>
      <c r="M20376">
        <f t="shared" si="329"/>
        <v>392</v>
      </c>
    </row>
    <row r="20377" spans="12:13">
      <c r="L20377">
        <v>11416</v>
      </c>
      <c r="M20377">
        <f t="shared" si="329"/>
        <v>416</v>
      </c>
    </row>
    <row r="20378" spans="12:13">
      <c r="L20378">
        <v>11352</v>
      </c>
      <c r="M20378">
        <f t="shared" si="329"/>
        <v>352</v>
      </c>
    </row>
    <row r="20379" spans="12:13">
      <c r="L20379">
        <v>11444</v>
      </c>
      <c r="M20379">
        <f t="shared" si="329"/>
        <v>444</v>
      </c>
    </row>
    <row r="20380" spans="12:13">
      <c r="L20380">
        <v>11384</v>
      </c>
      <c r="M20380">
        <f t="shared" si="329"/>
        <v>384</v>
      </c>
    </row>
    <row r="20381" spans="12:13">
      <c r="L20381">
        <v>11444</v>
      </c>
      <c r="M20381">
        <f t="shared" si="329"/>
        <v>444</v>
      </c>
    </row>
    <row r="20382" spans="12:13">
      <c r="L20382">
        <v>11432</v>
      </c>
      <c r="M20382">
        <f t="shared" si="329"/>
        <v>432</v>
      </c>
    </row>
    <row r="20383" spans="12:13">
      <c r="L20383">
        <v>11452</v>
      </c>
      <c r="M20383">
        <f t="shared" si="329"/>
        <v>452</v>
      </c>
    </row>
    <row r="20384" spans="12:13">
      <c r="L20384">
        <v>11344</v>
      </c>
      <c r="M20384">
        <f t="shared" si="329"/>
        <v>344</v>
      </c>
    </row>
    <row r="20385" spans="12:13">
      <c r="L20385">
        <v>11452</v>
      </c>
      <c r="M20385">
        <f t="shared" si="329"/>
        <v>452</v>
      </c>
    </row>
    <row r="20386" spans="12:13">
      <c r="L20386">
        <v>11372</v>
      </c>
      <c r="M20386">
        <f t="shared" si="329"/>
        <v>372</v>
      </c>
    </row>
    <row r="20387" spans="12:13">
      <c r="L20387">
        <v>11396</v>
      </c>
      <c r="M20387">
        <f t="shared" si="329"/>
        <v>396</v>
      </c>
    </row>
    <row r="20388" spans="12:13">
      <c r="L20388">
        <v>11344</v>
      </c>
      <c r="M20388">
        <f t="shared" si="329"/>
        <v>344</v>
      </c>
    </row>
    <row r="20389" spans="12:13">
      <c r="L20389">
        <v>11436</v>
      </c>
      <c r="M20389">
        <f t="shared" si="329"/>
        <v>436</v>
      </c>
    </row>
    <row r="20390" spans="12:13">
      <c r="L20390">
        <v>11376</v>
      </c>
      <c r="M20390">
        <f t="shared" si="329"/>
        <v>376</v>
      </c>
    </row>
    <row r="20391" spans="12:13">
      <c r="L20391">
        <v>11408</v>
      </c>
      <c r="M20391">
        <f t="shared" si="329"/>
        <v>408</v>
      </c>
    </row>
    <row r="20392" spans="12:13">
      <c r="L20392">
        <v>11360</v>
      </c>
      <c r="M20392">
        <f t="shared" si="329"/>
        <v>360</v>
      </c>
    </row>
    <row r="20393" spans="12:13">
      <c r="L20393">
        <v>11432</v>
      </c>
      <c r="M20393">
        <f t="shared" si="329"/>
        <v>432</v>
      </c>
    </row>
    <row r="20394" spans="12:13">
      <c r="L20394">
        <v>11376</v>
      </c>
      <c r="M20394">
        <f t="shared" si="329"/>
        <v>376</v>
      </c>
    </row>
    <row r="20395" spans="12:13">
      <c r="L20395">
        <v>11444</v>
      </c>
      <c r="M20395">
        <f t="shared" si="329"/>
        <v>444</v>
      </c>
    </row>
    <row r="20396" spans="12:13">
      <c r="L20396">
        <v>11372</v>
      </c>
      <c r="M20396">
        <f t="shared" si="329"/>
        <v>372</v>
      </c>
    </row>
    <row r="20397" spans="12:13">
      <c r="L20397">
        <v>11448</v>
      </c>
      <c r="M20397">
        <f t="shared" si="329"/>
        <v>448</v>
      </c>
    </row>
    <row r="20398" spans="12:13">
      <c r="L20398">
        <v>11376</v>
      </c>
      <c r="M20398">
        <f t="shared" si="329"/>
        <v>376</v>
      </c>
    </row>
    <row r="20399" spans="12:13">
      <c r="L20399">
        <v>11428</v>
      </c>
      <c r="M20399">
        <f t="shared" si="329"/>
        <v>428</v>
      </c>
    </row>
    <row r="20400" spans="12:13">
      <c r="L20400">
        <v>11380</v>
      </c>
      <c r="M20400">
        <f t="shared" si="329"/>
        <v>380</v>
      </c>
    </row>
    <row r="20401" spans="12:13">
      <c r="L20401">
        <v>11464</v>
      </c>
      <c r="M20401">
        <f t="shared" si="329"/>
        <v>464</v>
      </c>
    </row>
    <row r="20402" spans="12:13">
      <c r="L20402">
        <v>11384</v>
      </c>
      <c r="M20402">
        <f t="shared" si="329"/>
        <v>384</v>
      </c>
    </row>
    <row r="20403" spans="12:13">
      <c r="L20403">
        <v>11424</v>
      </c>
      <c r="M20403">
        <f t="shared" si="329"/>
        <v>424</v>
      </c>
    </row>
    <row r="20404" spans="12:13">
      <c r="L20404">
        <v>11392</v>
      </c>
      <c r="M20404">
        <f t="shared" si="329"/>
        <v>392</v>
      </c>
    </row>
    <row r="20405" spans="12:13">
      <c r="L20405">
        <v>11436</v>
      </c>
      <c r="M20405">
        <f t="shared" si="329"/>
        <v>436</v>
      </c>
    </row>
    <row r="20406" spans="12:13">
      <c r="L20406">
        <v>11380</v>
      </c>
      <c r="M20406">
        <f t="shared" si="329"/>
        <v>380</v>
      </c>
    </row>
    <row r="20407" spans="12:13">
      <c r="L20407">
        <v>11424</v>
      </c>
      <c r="M20407">
        <f t="shared" si="329"/>
        <v>424</v>
      </c>
    </row>
    <row r="20408" spans="12:13">
      <c r="L20408">
        <v>11364</v>
      </c>
      <c r="M20408">
        <f t="shared" si="329"/>
        <v>364</v>
      </c>
    </row>
    <row r="20409" spans="12:13">
      <c r="L20409">
        <v>11432</v>
      </c>
      <c r="M20409">
        <f t="shared" si="329"/>
        <v>432</v>
      </c>
    </row>
    <row r="20410" spans="12:13">
      <c r="L20410">
        <v>11384</v>
      </c>
      <c r="M20410">
        <f t="shared" si="329"/>
        <v>384</v>
      </c>
    </row>
    <row r="20411" spans="12:13">
      <c r="L20411">
        <v>11440</v>
      </c>
      <c r="M20411">
        <f t="shared" ref="M20411:M20474" si="330">L20411-11000</f>
        <v>440</v>
      </c>
    </row>
    <row r="20412" spans="12:13">
      <c r="L20412">
        <v>11396</v>
      </c>
      <c r="M20412">
        <f t="shared" si="330"/>
        <v>396</v>
      </c>
    </row>
    <row r="20413" spans="12:13">
      <c r="L20413">
        <v>11396</v>
      </c>
      <c r="M20413">
        <f t="shared" si="330"/>
        <v>396</v>
      </c>
    </row>
    <row r="20414" spans="12:13">
      <c r="L20414">
        <v>11376</v>
      </c>
      <c r="M20414">
        <f t="shared" si="330"/>
        <v>376</v>
      </c>
    </row>
    <row r="20415" spans="12:13">
      <c r="L20415">
        <v>11416</v>
      </c>
      <c r="M20415">
        <f t="shared" si="330"/>
        <v>416</v>
      </c>
    </row>
    <row r="20416" spans="12:13">
      <c r="L20416">
        <v>11388</v>
      </c>
      <c r="M20416">
        <f t="shared" si="330"/>
        <v>388</v>
      </c>
    </row>
    <row r="20417" spans="12:13">
      <c r="L20417">
        <v>11436</v>
      </c>
      <c r="M20417">
        <f t="shared" si="330"/>
        <v>436</v>
      </c>
    </row>
    <row r="20418" spans="12:13">
      <c r="L20418">
        <v>11384</v>
      </c>
      <c r="M20418">
        <f t="shared" si="330"/>
        <v>384</v>
      </c>
    </row>
    <row r="20419" spans="12:13">
      <c r="L20419">
        <v>11444</v>
      </c>
      <c r="M20419">
        <f t="shared" si="330"/>
        <v>444</v>
      </c>
    </row>
    <row r="20420" spans="12:13">
      <c r="L20420">
        <v>11356</v>
      </c>
      <c r="M20420">
        <f t="shared" si="330"/>
        <v>356</v>
      </c>
    </row>
    <row r="20421" spans="12:13">
      <c r="L20421">
        <v>11440</v>
      </c>
      <c r="M20421">
        <f t="shared" si="330"/>
        <v>440</v>
      </c>
    </row>
    <row r="20422" spans="12:13">
      <c r="L20422">
        <v>11388</v>
      </c>
      <c r="M20422">
        <f t="shared" si="330"/>
        <v>388</v>
      </c>
    </row>
    <row r="20423" spans="12:13">
      <c r="L20423">
        <v>11448</v>
      </c>
      <c r="M20423">
        <f t="shared" si="330"/>
        <v>448</v>
      </c>
    </row>
    <row r="20424" spans="12:13">
      <c r="L20424">
        <v>11404</v>
      </c>
      <c r="M20424">
        <f t="shared" si="330"/>
        <v>404</v>
      </c>
    </row>
    <row r="20425" spans="12:13">
      <c r="L20425">
        <v>11412</v>
      </c>
      <c r="M20425">
        <f t="shared" si="330"/>
        <v>412</v>
      </c>
    </row>
    <row r="20426" spans="12:13">
      <c r="L20426">
        <v>11376</v>
      </c>
      <c r="M20426">
        <f t="shared" si="330"/>
        <v>376</v>
      </c>
    </row>
    <row r="20427" spans="12:13">
      <c r="L20427">
        <v>11384</v>
      </c>
      <c r="M20427">
        <f t="shared" si="330"/>
        <v>384</v>
      </c>
    </row>
    <row r="20428" spans="12:13">
      <c r="L20428">
        <v>11388</v>
      </c>
      <c r="M20428">
        <f t="shared" si="330"/>
        <v>388</v>
      </c>
    </row>
    <row r="20429" spans="12:13">
      <c r="L20429">
        <v>11408</v>
      </c>
      <c r="M20429">
        <f t="shared" si="330"/>
        <v>408</v>
      </c>
    </row>
    <row r="20430" spans="12:13">
      <c r="L20430">
        <v>11412</v>
      </c>
      <c r="M20430">
        <f t="shared" si="330"/>
        <v>412</v>
      </c>
    </row>
    <row r="20431" spans="12:13">
      <c r="L20431">
        <v>11436</v>
      </c>
      <c r="M20431">
        <f t="shared" si="330"/>
        <v>436</v>
      </c>
    </row>
    <row r="20432" spans="12:13">
      <c r="L20432">
        <v>11384</v>
      </c>
      <c r="M20432">
        <f t="shared" si="330"/>
        <v>384</v>
      </c>
    </row>
    <row r="20433" spans="12:13">
      <c r="L20433">
        <v>11456</v>
      </c>
      <c r="M20433">
        <f t="shared" si="330"/>
        <v>456</v>
      </c>
    </row>
    <row r="20434" spans="12:13">
      <c r="L20434">
        <v>11376</v>
      </c>
      <c r="M20434">
        <f t="shared" si="330"/>
        <v>376</v>
      </c>
    </row>
    <row r="20435" spans="12:13">
      <c r="L20435">
        <v>11452</v>
      </c>
      <c r="M20435">
        <f t="shared" si="330"/>
        <v>452</v>
      </c>
    </row>
    <row r="20436" spans="12:13">
      <c r="L20436">
        <v>11388</v>
      </c>
      <c r="M20436">
        <f t="shared" si="330"/>
        <v>388</v>
      </c>
    </row>
    <row r="20437" spans="12:13">
      <c r="L20437">
        <v>11448</v>
      </c>
      <c r="M20437">
        <f t="shared" si="330"/>
        <v>448</v>
      </c>
    </row>
    <row r="20438" spans="12:13">
      <c r="L20438">
        <v>11408</v>
      </c>
      <c r="M20438">
        <f t="shared" si="330"/>
        <v>408</v>
      </c>
    </row>
    <row r="20439" spans="12:13">
      <c r="L20439">
        <v>11412</v>
      </c>
      <c r="M20439">
        <f t="shared" si="330"/>
        <v>412</v>
      </c>
    </row>
    <row r="20440" spans="12:13">
      <c r="L20440">
        <v>11328</v>
      </c>
      <c r="M20440">
        <f t="shared" si="330"/>
        <v>328</v>
      </c>
    </row>
    <row r="20441" spans="12:13">
      <c r="L20441">
        <v>11440</v>
      </c>
      <c r="M20441">
        <f t="shared" si="330"/>
        <v>440</v>
      </c>
    </row>
    <row r="20442" spans="12:13">
      <c r="L20442">
        <v>11372</v>
      </c>
      <c r="M20442">
        <f t="shared" si="330"/>
        <v>372</v>
      </c>
    </row>
    <row r="20443" spans="12:13">
      <c r="L20443">
        <v>11420</v>
      </c>
      <c r="M20443">
        <f t="shared" si="330"/>
        <v>420</v>
      </c>
    </row>
    <row r="20444" spans="12:13">
      <c r="L20444">
        <v>11384</v>
      </c>
      <c r="M20444">
        <f t="shared" si="330"/>
        <v>384</v>
      </c>
    </row>
    <row r="20445" spans="12:13">
      <c r="L20445">
        <v>11444</v>
      </c>
      <c r="M20445">
        <f t="shared" si="330"/>
        <v>444</v>
      </c>
    </row>
    <row r="20446" spans="12:13">
      <c r="L20446">
        <v>11392</v>
      </c>
      <c r="M20446">
        <f t="shared" si="330"/>
        <v>392</v>
      </c>
    </row>
    <row r="20447" spans="12:13">
      <c r="L20447">
        <v>11456</v>
      </c>
      <c r="M20447">
        <f t="shared" si="330"/>
        <v>456</v>
      </c>
    </row>
    <row r="20448" spans="12:13">
      <c r="L20448">
        <v>11380</v>
      </c>
      <c r="M20448">
        <f t="shared" si="330"/>
        <v>380</v>
      </c>
    </row>
    <row r="20449" spans="12:13">
      <c r="L20449">
        <v>11420</v>
      </c>
      <c r="M20449">
        <f t="shared" si="330"/>
        <v>420</v>
      </c>
    </row>
    <row r="20450" spans="12:13">
      <c r="L20450">
        <v>11400</v>
      </c>
      <c r="M20450">
        <f t="shared" si="330"/>
        <v>400</v>
      </c>
    </row>
    <row r="20451" spans="12:13">
      <c r="L20451">
        <v>11432</v>
      </c>
      <c r="M20451">
        <f t="shared" si="330"/>
        <v>432</v>
      </c>
    </row>
    <row r="20452" spans="12:13">
      <c r="L20452">
        <v>11408</v>
      </c>
      <c r="M20452">
        <f t="shared" si="330"/>
        <v>408</v>
      </c>
    </row>
    <row r="20453" spans="12:13">
      <c r="L20453">
        <v>11436</v>
      </c>
      <c r="M20453">
        <f t="shared" si="330"/>
        <v>436</v>
      </c>
    </row>
    <row r="20454" spans="12:13">
      <c r="L20454">
        <v>11368</v>
      </c>
      <c r="M20454">
        <f t="shared" si="330"/>
        <v>368</v>
      </c>
    </row>
    <row r="20455" spans="12:13">
      <c r="L20455">
        <v>11456</v>
      </c>
      <c r="M20455">
        <f t="shared" si="330"/>
        <v>456</v>
      </c>
    </row>
    <row r="20456" spans="12:13">
      <c r="L20456">
        <v>11400</v>
      </c>
      <c r="M20456">
        <f t="shared" si="330"/>
        <v>400</v>
      </c>
    </row>
    <row r="20457" spans="12:13">
      <c r="L20457">
        <v>11448</v>
      </c>
      <c r="M20457">
        <f t="shared" si="330"/>
        <v>448</v>
      </c>
    </row>
    <row r="20458" spans="12:13">
      <c r="L20458">
        <v>11412</v>
      </c>
      <c r="M20458">
        <f t="shared" si="330"/>
        <v>412</v>
      </c>
    </row>
    <row r="20459" spans="12:13">
      <c r="L20459">
        <v>11428</v>
      </c>
      <c r="M20459">
        <f t="shared" si="330"/>
        <v>428</v>
      </c>
    </row>
    <row r="20460" spans="12:13">
      <c r="L20460">
        <v>11416</v>
      </c>
      <c r="M20460">
        <f t="shared" si="330"/>
        <v>416</v>
      </c>
    </row>
    <row r="20461" spans="12:13">
      <c r="L20461">
        <v>11468</v>
      </c>
      <c r="M20461">
        <f t="shared" si="330"/>
        <v>468</v>
      </c>
    </row>
    <row r="20462" spans="12:13">
      <c r="L20462">
        <v>11432</v>
      </c>
      <c r="M20462">
        <f t="shared" si="330"/>
        <v>432</v>
      </c>
    </row>
    <row r="20463" spans="12:13">
      <c r="L20463">
        <v>11400</v>
      </c>
      <c r="M20463">
        <f t="shared" si="330"/>
        <v>400</v>
      </c>
    </row>
    <row r="20464" spans="12:13">
      <c r="L20464">
        <v>11384</v>
      </c>
      <c r="M20464">
        <f t="shared" si="330"/>
        <v>384</v>
      </c>
    </row>
    <row r="20465" spans="12:13">
      <c r="L20465">
        <v>11440</v>
      </c>
      <c r="M20465">
        <f t="shared" si="330"/>
        <v>440</v>
      </c>
    </row>
    <row r="20466" spans="12:13">
      <c r="L20466">
        <v>11412</v>
      </c>
      <c r="M20466">
        <f t="shared" si="330"/>
        <v>412</v>
      </c>
    </row>
    <row r="20467" spans="12:13">
      <c r="L20467">
        <v>11424</v>
      </c>
      <c r="M20467">
        <f t="shared" si="330"/>
        <v>424</v>
      </c>
    </row>
    <row r="20468" spans="12:13">
      <c r="L20468">
        <v>11360</v>
      </c>
      <c r="M20468">
        <f t="shared" si="330"/>
        <v>360</v>
      </c>
    </row>
    <row r="20469" spans="12:13">
      <c r="L20469">
        <v>11416</v>
      </c>
      <c r="M20469">
        <f t="shared" si="330"/>
        <v>416</v>
      </c>
    </row>
    <row r="20470" spans="12:13">
      <c r="L20470">
        <v>11368</v>
      </c>
      <c r="M20470">
        <f t="shared" si="330"/>
        <v>368</v>
      </c>
    </row>
    <row r="20471" spans="12:13">
      <c r="L20471">
        <v>11460</v>
      </c>
      <c r="M20471">
        <f t="shared" si="330"/>
        <v>460</v>
      </c>
    </row>
    <row r="20472" spans="12:13">
      <c r="L20472">
        <v>11384</v>
      </c>
      <c r="M20472">
        <f t="shared" si="330"/>
        <v>384</v>
      </c>
    </row>
    <row r="20473" spans="12:13">
      <c r="L20473">
        <v>11424</v>
      </c>
      <c r="M20473">
        <f t="shared" si="330"/>
        <v>424</v>
      </c>
    </row>
    <row r="20474" spans="12:13">
      <c r="L20474">
        <v>11392</v>
      </c>
      <c r="M20474">
        <f t="shared" si="330"/>
        <v>392</v>
      </c>
    </row>
    <row r="20475" spans="12:13">
      <c r="L20475">
        <v>11452</v>
      </c>
      <c r="M20475">
        <f t="shared" ref="M20475:M20538" si="331">L20475-11000</f>
        <v>452</v>
      </c>
    </row>
    <row r="20476" spans="12:13">
      <c r="L20476">
        <v>11400</v>
      </c>
      <c r="M20476">
        <f t="shared" si="331"/>
        <v>400</v>
      </c>
    </row>
    <row r="20477" spans="12:13">
      <c r="L20477">
        <v>11444</v>
      </c>
      <c r="M20477">
        <f t="shared" si="331"/>
        <v>444</v>
      </c>
    </row>
    <row r="20478" spans="12:13">
      <c r="L20478">
        <v>11372</v>
      </c>
      <c r="M20478">
        <f t="shared" si="331"/>
        <v>372</v>
      </c>
    </row>
    <row r="20479" spans="12:13">
      <c r="L20479">
        <v>11456</v>
      </c>
      <c r="M20479">
        <f t="shared" si="331"/>
        <v>456</v>
      </c>
    </row>
    <row r="20480" spans="12:13">
      <c r="L20480">
        <v>11356</v>
      </c>
      <c r="M20480">
        <f t="shared" si="331"/>
        <v>356</v>
      </c>
    </row>
    <row r="20481" spans="12:13">
      <c r="L20481">
        <v>11452</v>
      </c>
      <c r="M20481">
        <f t="shared" si="331"/>
        <v>452</v>
      </c>
    </row>
    <row r="20482" spans="12:13">
      <c r="L20482">
        <v>11376</v>
      </c>
      <c r="M20482">
        <f t="shared" si="331"/>
        <v>376</v>
      </c>
    </row>
    <row r="20483" spans="12:13">
      <c r="L20483">
        <v>11424</v>
      </c>
      <c r="M20483">
        <f t="shared" si="331"/>
        <v>424</v>
      </c>
    </row>
    <row r="20484" spans="12:13">
      <c r="L20484">
        <v>11368</v>
      </c>
      <c r="M20484">
        <f t="shared" si="331"/>
        <v>368</v>
      </c>
    </row>
    <row r="20485" spans="12:13">
      <c r="L20485">
        <v>11428</v>
      </c>
      <c r="M20485">
        <f t="shared" si="331"/>
        <v>428</v>
      </c>
    </row>
    <row r="20486" spans="12:13">
      <c r="L20486">
        <v>11364</v>
      </c>
      <c r="M20486">
        <f t="shared" si="331"/>
        <v>364</v>
      </c>
    </row>
    <row r="20487" spans="12:13">
      <c r="L20487">
        <v>11480</v>
      </c>
      <c r="M20487">
        <f t="shared" si="331"/>
        <v>480</v>
      </c>
    </row>
    <row r="20488" spans="12:13">
      <c r="L20488">
        <v>11380</v>
      </c>
      <c r="M20488">
        <f t="shared" si="331"/>
        <v>380</v>
      </c>
    </row>
    <row r="20489" spans="12:13">
      <c r="L20489">
        <v>11452</v>
      </c>
      <c r="M20489">
        <f t="shared" si="331"/>
        <v>452</v>
      </c>
    </row>
    <row r="20490" spans="12:13">
      <c r="L20490">
        <v>11396</v>
      </c>
      <c r="M20490">
        <f t="shared" si="331"/>
        <v>396</v>
      </c>
    </row>
    <row r="20491" spans="12:13">
      <c r="L20491">
        <v>11444</v>
      </c>
      <c r="M20491">
        <f t="shared" si="331"/>
        <v>444</v>
      </c>
    </row>
    <row r="20492" spans="12:13">
      <c r="L20492">
        <v>11368</v>
      </c>
      <c r="M20492">
        <f t="shared" si="331"/>
        <v>368</v>
      </c>
    </row>
    <row r="20493" spans="12:13">
      <c r="L20493">
        <v>11436</v>
      </c>
      <c r="M20493">
        <f t="shared" si="331"/>
        <v>436</v>
      </c>
    </row>
    <row r="20494" spans="12:13">
      <c r="L20494">
        <v>11360</v>
      </c>
      <c r="M20494">
        <f t="shared" si="331"/>
        <v>360</v>
      </c>
    </row>
    <row r="20495" spans="12:13">
      <c r="L20495">
        <v>11436</v>
      </c>
      <c r="M20495">
        <f t="shared" si="331"/>
        <v>436</v>
      </c>
    </row>
    <row r="20496" spans="12:13">
      <c r="L20496">
        <v>11376</v>
      </c>
      <c r="M20496">
        <f t="shared" si="331"/>
        <v>376</v>
      </c>
    </row>
    <row r="20497" spans="12:13">
      <c r="L20497">
        <v>11400</v>
      </c>
      <c r="M20497">
        <f t="shared" si="331"/>
        <v>400</v>
      </c>
    </row>
    <row r="20498" spans="12:13">
      <c r="L20498">
        <v>11356</v>
      </c>
      <c r="M20498">
        <f t="shared" si="331"/>
        <v>356</v>
      </c>
    </row>
    <row r="20499" spans="12:13">
      <c r="L20499">
        <v>11436</v>
      </c>
      <c r="M20499">
        <f t="shared" si="331"/>
        <v>436</v>
      </c>
    </row>
    <row r="20500" spans="12:13">
      <c r="L20500">
        <v>11392</v>
      </c>
      <c r="M20500">
        <f t="shared" si="331"/>
        <v>392</v>
      </c>
    </row>
    <row r="20501" spans="12:13">
      <c r="L20501">
        <v>11456</v>
      </c>
      <c r="M20501">
        <f t="shared" si="331"/>
        <v>456</v>
      </c>
    </row>
    <row r="20502" spans="12:13">
      <c r="L20502">
        <v>11408</v>
      </c>
      <c r="M20502">
        <f t="shared" si="331"/>
        <v>408</v>
      </c>
    </row>
    <row r="20503" spans="12:13">
      <c r="L20503">
        <v>11448</v>
      </c>
      <c r="M20503">
        <f t="shared" si="331"/>
        <v>448</v>
      </c>
    </row>
    <row r="20504" spans="12:13">
      <c r="L20504">
        <v>11384</v>
      </c>
      <c r="M20504">
        <f t="shared" si="331"/>
        <v>384</v>
      </c>
    </row>
    <row r="20505" spans="12:13">
      <c r="L20505">
        <v>11432</v>
      </c>
      <c r="M20505">
        <f t="shared" si="331"/>
        <v>432</v>
      </c>
    </row>
    <row r="20506" spans="12:13">
      <c r="L20506">
        <v>11388</v>
      </c>
      <c r="M20506">
        <f t="shared" si="331"/>
        <v>388</v>
      </c>
    </row>
    <row r="20507" spans="12:13">
      <c r="L20507">
        <v>11440</v>
      </c>
      <c r="M20507">
        <f t="shared" si="331"/>
        <v>440</v>
      </c>
    </row>
    <row r="20508" spans="12:13">
      <c r="L20508">
        <v>11380</v>
      </c>
      <c r="M20508">
        <f t="shared" si="331"/>
        <v>380</v>
      </c>
    </row>
    <row r="20509" spans="12:13">
      <c r="L20509">
        <v>11432</v>
      </c>
      <c r="M20509">
        <f t="shared" si="331"/>
        <v>432</v>
      </c>
    </row>
    <row r="20510" spans="12:13">
      <c r="L20510">
        <v>11400</v>
      </c>
      <c r="M20510">
        <f t="shared" si="331"/>
        <v>400</v>
      </c>
    </row>
    <row r="20511" spans="12:13">
      <c r="L20511">
        <v>11424</v>
      </c>
      <c r="M20511">
        <f t="shared" si="331"/>
        <v>424</v>
      </c>
    </row>
    <row r="20512" spans="12:13">
      <c r="L20512">
        <v>11396</v>
      </c>
      <c r="M20512">
        <f t="shared" si="331"/>
        <v>396</v>
      </c>
    </row>
    <row r="20513" spans="12:13">
      <c r="L20513">
        <v>11460</v>
      </c>
      <c r="M20513">
        <f t="shared" si="331"/>
        <v>460</v>
      </c>
    </row>
    <row r="20514" spans="12:13">
      <c r="L20514">
        <v>11392</v>
      </c>
      <c r="M20514">
        <f t="shared" si="331"/>
        <v>392</v>
      </c>
    </row>
    <row r="20515" spans="12:13">
      <c r="L20515">
        <v>11420</v>
      </c>
      <c r="M20515">
        <f t="shared" si="331"/>
        <v>420</v>
      </c>
    </row>
    <row r="20516" spans="12:13">
      <c r="L20516">
        <v>11356</v>
      </c>
      <c r="M20516">
        <f t="shared" si="331"/>
        <v>356</v>
      </c>
    </row>
    <row r="20517" spans="12:13">
      <c r="L20517">
        <v>11396</v>
      </c>
      <c r="M20517">
        <f t="shared" si="331"/>
        <v>396</v>
      </c>
    </row>
    <row r="20518" spans="12:13">
      <c r="L20518">
        <v>11384</v>
      </c>
      <c r="M20518">
        <f t="shared" si="331"/>
        <v>384</v>
      </c>
    </row>
    <row r="20519" spans="12:13">
      <c r="L20519">
        <v>11480</v>
      </c>
      <c r="M20519">
        <f t="shared" si="331"/>
        <v>480</v>
      </c>
    </row>
    <row r="20520" spans="12:13">
      <c r="L20520">
        <v>11408</v>
      </c>
      <c r="M20520">
        <f t="shared" si="331"/>
        <v>408</v>
      </c>
    </row>
    <row r="20521" spans="12:13">
      <c r="L20521">
        <v>11436</v>
      </c>
      <c r="M20521">
        <f t="shared" si="331"/>
        <v>436</v>
      </c>
    </row>
    <row r="20522" spans="12:13">
      <c r="L20522">
        <v>11396</v>
      </c>
      <c r="M20522">
        <f t="shared" si="331"/>
        <v>396</v>
      </c>
    </row>
    <row r="20523" spans="12:13">
      <c r="L20523">
        <v>11448</v>
      </c>
      <c r="M20523">
        <f t="shared" si="331"/>
        <v>448</v>
      </c>
    </row>
    <row r="20524" spans="12:13">
      <c r="L20524">
        <v>11388</v>
      </c>
      <c r="M20524">
        <f t="shared" si="331"/>
        <v>388</v>
      </c>
    </row>
    <row r="20525" spans="12:13">
      <c r="L20525">
        <v>11468</v>
      </c>
      <c r="M20525">
        <f t="shared" si="331"/>
        <v>468</v>
      </c>
    </row>
    <row r="20526" spans="12:13">
      <c r="L20526">
        <v>11364</v>
      </c>
      <c r="M20526">
        <f t="shared" si="331"/>
        <v>364</v>
      </c>
    </row>
    <row r="20527" spans="12:13">
      <c r="L20527">
        <v>11436</v>
      </c>
      <c r="M20527">
        <f t="shared" si="331"/>
        <v>436</v>
      </c>
    </row>
    <row r="20528" spans="12:13">
      <c r="L20528">
        <v>11396</v>
      </c>
      <c r="M20528">
        <f t="shared" si="331"/>
        <v>396</v>
      </c>
    </row>
    <row r="20529" spans="12:13">
      <c r="L20529">
        <v>11444</v>
      </c>
      <c r="M20529">
        <f t="shared" si="331"/>
        <v>444</v>
      </c>
    </row>
    <row r="20530" spans="12:13">
      <c r="L20530">
        <v>11380</v>
      </c>
      <c r="M20530">
        <f t="shared" si="331"/>
        <v>380</v>
      </c>
    </row>
    <row r="20531" spans="12:13">
      <c r="L20531">
        <v>11420</v>
      </c>
      <c r="M20531">
        <f t="shared" si="331"/>
        <v>420</v>
      </c>
    </row>
    <row r="20532" spans="12:13">
      <c r="L20532">
        <v>11388</v>
      </c>
      <c r="M20532">
        <f t="shared" si="331"/>
        <v>388</v>
      </c>
    </row>
    <row r="20533" spans="12:13">
      <c r="L20533">
        <v>11412</v>
      </c>
      <c r="M20533">
        <f t="shared" si="331"/>
        <v>412</v>
      </c>
    </row>
    <row r="20534" spans="12:13">
      <c r="L20534">
        <v>11360</v>
      </c>
      <c r="M20534">
        <f t="shared" si="331"/>
        <v>360</v>
      </c>
    </row>
    <row r="20535" spans="12:13">
      <c r="L20535">
        <v>11436</v>
      </c>
      <c r="M20535">
        <f t="shared" si="331"/>
        <v>436</v>
      </c>
    </row>
    <row r="20536" spans="12:13">
      <c r="L20536">
        <v>11364</v>
      </c>
      <c r="M20536">
        <f t="shared" si="331"/>
        <v>364</v>
      </c>
    </row>
    <row r="20537" spans="12:13">
      <c r="L20537">
        <v>11436</v>
      </c>
      <c r="M20537">
        <f t="shared" si="331"/>
        <v>436</v>
      </c>
    </row>
    <row r="20538" spans="12:13">
      <c r="L20538">
        <v>11396</v>
      </c>
      <c r="M20538">
        <f t="shared" si="331"/>
        <v>396</v>
      </c>
    </row>
    <row r="20539" spans="12:13">
      <c r="L20539">
        <v>11448</v>
      </c>
      <c r="M20539">
        <f t="shared" ref="M20539:M20602" si="332">L20539-11000</f>
        <v>448</v>
      </c>
    </row>
    <row r="20540" spans="12:13">
      <c r="L20540">
        <v>11364</v>
      </c>
      <c r="M20540">
        <f t="shared" si="332"/>
        <v>364</v>
      </c>
    </row>
    <row r="20541" spans="12:13">
      <c r="L20541">
        <v>11440</v>
      </c>
      <c r="M20541">
        <f t="shared" si="332"/>
        <v>440</v>
      </c>
    </row>
    <row r="20542" spans="12:13">
      <c r="L20542">
        <v>11416</v>
      </c>
      <c r="M20542">
        <f t="shared" si="332"/>
        <v>416</v>
      </c>
    </row>
    <row r="20543" spans="12:13">
      <c r="L20543">
        <v>11428</v>
      </c>
      <c r="M20543">
        <f t="shared" si="332"/>
        <v>428</v>
      </c>
    </row>
    <row r="20544" spans="12:13">
      <c r="L20544">
        <v>11420</v>
      </c>
      <c r="M20544">
        <f t="shared" si="332"/>
        <v>420</v>
      </c>
    </row>
    <row r="20545" spans="12:13">
      <c r="L20545">
        <v>11428</v>
      </c>
      <c r="M20545">
        <f t="shared" si="332"/>
        <v>428</v>
      </c>
    </row>
    <row r="20546" spans="12:13">
      <c r="L20546">
        <v>11412</v>
      </c>
      <c r="M20546">
        <f t="shared" si="332"/>
        <v>412</v>
      </c>
    </row>
    <row r="20547" spans="12:13">
      <c r="L20547">
        <v>11440</v>
      </c>
      <c r="M20547">
        <f t="shared" si="332"/>
        <v>440</v>
      </c>
    </row>
    <row r="20548" spans="12:13">
      <c r="L20548">
        <v>11376</v>
      </c>
      <c r="M20548">
        <f t="shared" si="332"/>
        <v>376</v>
      </c>
    </row>
    <row r="20549" spans="12:13">
      <c r="L20549">
        <v>11396</v>
      </c>
      <c r="M20549">
        <f t="shared" si="332"/>
        <v>396</v>
      </c>
    </row>
    <row r="20550" spans="12:13">
      <c r="L20550">
        <v>11356</v>
      </c>
      <c r="M20550">
        <f t="shared" si="332"/>
        <v>356</v>
      </c>
    </row>
    <row r="20551" spans="12:13">
      <c r="L20551">
        <v>11432</v>
      </c>
      <c r="M20551">
        <f t="shared" si="332"/>
        <v>432</v>
      </c>
    </row>
    <row r="20552" spans="12:13">
      <c r="L20552">
        <v>11392</v>
      </c>
      <c r="M20552">
        <f t="shared" si="332"/>
        <v>392</v>
      </c>
    </row>
    <row r="20553" spans="12:13">
      <c r="L20553">
        <v>11424</v>
      </c>
      <c r="M20553">
        <f t="shared" si="332"/>
        <v>424</v>
      </c>
    </row>
    <row r="20554" spans="12:13">
      <c r="L20554">
        <v>11392</v>
      </c>
      <c r="M20554">
        <f t="shared" si="332"/>
        <v>392</v>
      </c>
    </row>
    <row r="20555" spans="12:13">
      <c r="L20555">
        <v>11424</v>
      </c>
      <c r="M20555">
        <f t="shared" si="332"/>
        <v>424</v>
      </c>
    </row>
    <row r="20556" spans="12:13">
      <c r="L20556">
        <v>11364</v>
      </c>
      <c r="M20556">
        <f t="shared" si="332"/>
        <v>364</v>
      </c>
    </row>
    <row r="20557" spans="12:13">
      <c r="L20557">
        <v>11432</v>
      </c>
      <c r="M20557">
        <f t="shared" si="332"/>
        <v>432</v>
      </c>
    </row>
    <row r="20558" spans="12:13">
      <c r="L20558">
        <v>11404</v>
      </c>
      <c r="M20558">
        <f t="shared" si="332"/>
        <v>404</v>
      </c>
    </row>
    <row r="20559" spans="12:13">
      <c r="L20559">
        <v>11428</v>
      </c>
      <c r="M20559">
        <f t="shared" si="332"/>
        <v>428</v>
      </c>
    </row>
    <row r="20560" spans="12:13">
      <c r="L20560">
        <v>11380</v>
      </c>
      <c r="M20560">
        <f t="shared" si="332"/>
        <v>380</v>
      </c>
    </row>
    <row r="20561" spans="12:13">
      <c r="L20561">
        <v>11452</v>
      </c>
      <c r="M20561">
        <f t="shared" si="332"/>
        <v>452</v>
      </c>
    </row>
    <row r="20562" spans="12:13">
      <c r="L20562">
        <v>11384</v>
      </c>
      <c r="M20562">
        <f t="shared" si="332"/>
        <v>384</v>
      </c>
    </row>
    <row r="20563" spans="12:13">
      <c r="L20563">
        <v>11424</v>
      </c>
      <c r="M20563">
        <f t="shared" si="332"/>
        <v>424</v>
      </c>
    </row>
    <row r="20564" spans="12:13">
      <c r="L20564">
        <v>11340</v>
      </c>
      <c r="M20564">
        <f t="shared" si="332"/>
        <v>340</v>
      </c>
    </row>
    <row r="20565" spans="12:13">
      <c r="L20565">
        <v>11444</v>
      </c>
      <c r="M20565">
        <f t="shared" si="332"/>
        <v>444</v>
      </c>
    </row>
    <row r="20566" spans="12:13">
      <c r="L20566">
        <v>11388</v>
      </c>
      <c r="M20566">
        <f t="shared" si="332"/>
        <v>388</v>
      </c>
    </row>
    <row r="20567" spans="12:13">
      <c r="L20567">
        <v>11436</v>
      </c>
      <c r="M20567">
        <f t="shared" si="332"/>
        <v>436</v>
      </c>
    </row>
    <row r="20568" spans="12:13">
      <c r="L20568">
        <v>11372</v>
      </c>
      <c r="M20568">
        <f t="shared" si="332"/>
        <v>372</v>
      </c>
    </row>
    <row r="20569" spans="12:13">
      <c r="L20569">
        <v>11436</v>
      </c>
      <c r="M20569">
        <f t="shared" si="332"/>
        <v>436</v>
      </c>
    </row>
    <row r="20570" spans="12:13">
      <c r="L20570">
        <v>11352</v>
      </c>
      <c r="M20570">
        <f t="shared" si="332"/>
        <v>352</v>
      </c>
    </row>
    <row r="20571" spans="12:13">
      <c r="L20571">
        <v>11476</v>
      </c>
      <c r="M20571">
        <f t="shared" si="332"/>
        <v>476</v>
      </c>
    </row>
    <row r="20572" spans="12:13">
      <c r="L20572">
        <v>11352</v>
      </c>
      <c r="M20572">
        <f t="shared" si="332"/>
        <v>352</v>
      </c>
    </row>
    <row r="20573" spans="12:13">
      <c r="L20573">
        <v>11404</v>
      </c>
      <c r="M20573">
        <f t="shared" si="332"/>
        <v>404</v>
      </c>
    </row>
    <row r="20574" spans="12:13">
      <c r="L20574">
        <v>11392</v>
      </c>
      <c r="M20574">
        <f t="shared" si="332"/>
        <v>392</v>
      </c>
    </row>
    <row r="20575" spans="12:13">
      <c r="L20575">
        <v>11432</v>
      </c>
      <c r="M20575">
        <f t="shared" si="332"/>
        <v>432</v>
      </c>
    </row>
    <row r="20576" spans="12:13">
      <c r="L20576">
        <v>11396</v>
      </c>
      <c r="M20576">
        <f t="shared" si="332"/>
        <v>396</v>
      </c>
    </row>
    <row r="20577" spans="12:13">
      <c r="L20577">
        <v>11436</v>
      </c>
      <c r="M20577">
        <f t="shared" si="332"/>
        <v>436</v>
      </c>
    </row>
    <row r="20578" spans="12:13">
      <c r="L20578">
        <v>11368</v>
      </c>
      <c r="M20578">
        <f t="shared" si="332"/>
        <v>368</v>
      </c>
    </row>
    <row r="20579" spans="12:13">
      <c r="L20579">
        <v>11436</v>
      </c>
      <c r="M20579">
        <f t="shared" si="332"/>
        <v>436</v>
      </c>
    </row>
    <row r="20580" spans="12:13">
      <c r="L20580">
        <v>11400</v>
      </c>
      <c r="M20580">
        <f t="shared" si="332"/>
        <v>400</v>
      </c>
    </row>
    <row r="20581" spans="12:13">
      <c r="L20581">
        <v>11464</v>
      </c>
      <c r="M20581">
        <f t="shared" si="332"/>
        <v>464</v>
      </c>
    </row>
    <row r="20582" spans="12:13">
      <c r="L20582">
        <v>11356</v>
      </c>
      <c r="M20582">
        <f t="shared" si="332"/>
        <v>356</v>
      </c>
    </row>
    <row r="20583" spans="12:13">
      <c r="L20583">
        <v>11464</v>
      </c>
      <c r="M20583">
        <f t="shared" si="332"/>
        <v>464</v>
      </c>
    </row>
    <row r="20584" spans="12:13">
      <c r="L20584">
        <v>11380</v>
      </c>
      <c r="M20584">
        <f t="shared" si="332"/>
        <v>380</v>
      </c>
    </row>
    <row r="20585" spans="12:13">
      <c r="L20585">
        <v>11452</v>
      </c>
      <c r="M20585">
        <f t="shared" si="332"/>
        <v>452</v>
      </c>
    </row>
    <row r="20586" spans="12:13">
      <c r="L20586">
        <v>11364</v>
      </c>
      <c r="M20586">
        <f t="shared" si="332"/>
        <v>364</v>
      </c>
    </row>
    <row r="20587" spans="12:13">
      <c r="L20587">
        <v>11444</v>
      </c>
      <c r="M20587">
        <f t="shared" si="332"/>
        <v>444</v>
      </c>
    </row>
    <row r="20588" spans="12:13">
      <c r="L20588">
        <v>11400</v>
      </c>
      <c r="M20588">
        <f t="shared" si="332"/>
        <v>400</v>
      </c>
    </row>
    <row r="20589" spans="12:13">
      <c r="L20589">
        <v>11432</v>
      </c>
      <c r="M20589">
        <f t="shared" si="332"/>
        <v>432</v>
      </c>
    </row>
    <row r="20590" spans="12:13">
      <c r="L20590">
        <v>11388</v>
      </c>
      <c r="M20590">
        <f t="shared" si="332"/>
        <v>388</v>
      </c>
    </row>
    <row r="20591" spans="12:13">
      <c r="L20591">
        <v>11456</v>
      </c>
      <c r="M20591">
        <f t="shared" si="332"/>
        <v>456</v>
      </c>
    </row>
    <row r="20592" spans="12:13">
      <c r="L20592">
        <v>11404</v>
      </c>
      <c r="M20592">
        <f t="shared" si="332"/>
        <v>404</v>
      </c>
    </row>
    <row r="20593" spans="12:13">
      <c r="L20593">
        <v>11476</v>
      </c>
      <c r="M20593">
        <f t="shared" si="332"/>
        <v>476</v>
      </c>
    </row>
    <row r="20594" spans="12:13">
      <c r="L20594">
        <v>11420</v>
      </c>
      <c r="M20594">
        <f t="shared" si="332"/>
        <v>420</v>
      </c>
    </row>
    <row r="20595" spans="12:13">
      <c r="L20595">
        <v>11460</v>
      </c>
      <c r="M20595">
        <f t="shared" si="332"/>
        <v>460</v>
      </c>
    </row>
    <row r="20596" spans="12:13">
      <c r="L20596">
        <v>11404</v>
      </c>
      <c r="M20596">
        <f t="shared" si="332"/>
        <v>404</v>
      </c>
    </row>
    <row r="20597" spans="12:13">
      <c r="L20597">
        <v>11396</v>
      </c>
      <c r="M20597">
        <f t="shared" si="332"/>
        <v>396</v>
      </c>
    </row>
    <row r="20598" spans="12:13">
      <c r="L20598">
        <v>11352</v>
      </c>
      <c r="M20598">
        <f t="shared" si="332"/>
        <v>352</v>
      </c>
    </row>
    <row r="20599" spans="12:13">
      <c r="L20599">
        <v>11440</v>
      </c>
      <c r="M20599">
        <f t="shared" si="332"/>
        <v>440</v>
      </c>
    </row>
    <row r="20600" spans="12:13">
      <c r="L20600">
        <v>11400</v>
      </c>
      <c r="M20600">
        <f t="shared" si="332"/>
        <v>400</v>
      </c>
    </row>
    <row r="20601" spans="12:13">
      <c r="L20601" t="s">
        <v>801</v>
      </c>
      <c r="M20601" t="e">
        <f t="shared" si="332"/>
        <v>#VALUE!</v>
      </c>
    </row>
    <row r="20602" spans="12:13">
      <c r="M20602">
        <f t="shared" si="332"/>
        <v>-11000</v>
      </c>
    </row>
    <row r="20603" spans="12:13">
      <c r="L20603">
        <v>11444</v>
      </c>
      <c r="M20603">
        <f t="shared" ref="M20603:M20666" si="333">L20603-11000</f>
        <v>444</v>
      </c>
    </row>
    <row r="20604" spans="12:13">
      <c r="L20604">
        <v>11416</v>
      </c>
      <c r="M20604">
        <f t="shared" si="333"/>
        <v>416</v>
      </c>
    </row>
    <row r="20605" spans="12:13">
      <c r="L20605">
        <v>11456</v>
      </c>
      <c r="M20605">
        <f t="shared" si="333"/>
        <v>456</v>
      </c>
    </row>
    <row r="20606" spans="12:13">
      <c r="L20606">
        <v>11344</v>
      </c>
      <c r="M20606">
        <f t="shared" si="333"/>
        <v>344</v>
      </c>
    </row>
    <row r="20607" spans="12:13">
      <c r="L20607">
        <v>11408</v>
      </c>
      <c r="M20607">
        <f t="shared" si="333"/>
        <v>408</v>
      </c>
    </row>
    <row r="20608" spans="12:13">
      <c r="L20608">
        <v>11376</v>
      </c>
      <c r="M20608">
        <f t="shared" si="333"/>
        <v>376</v>
      </c>
    </row>
    <row r="20609" spans="12:13">
      <c r="L20609">
        <v>11420</v>
      </c>
      <c r="M20609">
        <f t="shared" si="333"/>
        <v>420</v>
      </c>
    </row>
    <row r="20610" spans="12:13">
      <c r="L20610">
        <v>11404</v>
      </c>
      <c r="M20610">
        <f t="shared" si="333"/>
        <v>404</v>
      </c>
    </row>
    <row r="20611" spans="12:13">
      <c r="L20611">
        <v>11432</v>
      </c>
      <c r="M20611">
        <f t="shared" si="333"/>
        <v>432</v>
      </c>
    </row>
    <row r="20612" spans="12:13">
      <c r="L20612">
        <v>11404</v>
      </c>
      <c r="M20612">
        <f t="shared" si="333"/>
        <v>404</v>
      </c>
    </row>
    <row r="20613" spans="12:13">
      <c r="L20613">
        <v>11424</v>
      </c>
      <c r="M20613">
        <f t="shared" si="333"/>
        <v>424</v>
      </c>
    </row>
    <row r="20614" spans="12:13">
      <c r="L20614">
        <v>11372</v>
      </c>
      <c r="M20614">
        <f t="shared" si="333"/>
        <v>372</v>
      </c>
    </row>
    <row r="20615" spans="12:13">
      <c r="L20615">
        <v>11400</v>
      </c>
      <c r="M20615">
        <f t="shared" si="333"/>
        <v>400</v>
      </c>
    </row>
    <row r="20616" spans="12:13">
      <c r="L20616">
        <v>11384</v>
      </c>
      <c r="M20616">
        <f t="shared" si="333"/>
        <v>384</v>
      </c>
    </row>
    <row r="20617" spans="12:13">
      <c r="L20617">
        <v>11404</v>
      </c>
      <c r="M20617">
        <f t="shared" si="333"/>
        <v>404</v>
      </c>
    </row>
    <row r="20618" spans="12:13">
      <c r="L20618">
        <v>11364</v>
      </c>
      <c r="M20618">
        <f t="shared" si="333"/>
        <v>364</v>
      </c>
    </row>
    <row r="20619" spans="12:13">
      <c r="L20619">
        <v>11408</v>
      </c>
      <c r="M20619">
        <f t="shared" si="333"/>
        <v>408</v>
      </c>
    </row>
    <row r="20620" spans="12:13">
      <c r="L20620">
        <v>11380</v>
      </c>
      <c r="M20620">
        <f t="shared" si="333"/>
        <v>380</v>
      </c>
    </row>
    <row r="20621" spans="12:13">
      <c r="L20621">
        <v>11428</v>
      </c>
      <c r="M20621">
        <f t="shared" si="333"/>
        <v>428</v>
      </c>
    </row>
    <row r="20622" spans="12:13">
      <c r="L20622">
        <v>11356</v>
      </c>
      <c r="M20622">
        <f t="shared" si="333"/>
        <v>356</v>
      </c>
    </row>
    <row r="20623" spans="12:13">
      <c r="L20623">
        <v>11412</v>
      </c>
      <c r="M20623">
        <f t="shared" si="333"/>
        <v>412</v>
      </c>
    </row>
    <row r="20624" spans="12:13">
      <c r="L20624">
        <v>11404</v>
      </c>
      <c r="M20624">
        <f t="shared" si="333"/>
        <v>404</v>
      </c>
    </row>
    <row r="20625" spans="12:13">
      <c r="L20625">
        <v>11476</v>
      </c>
      <c r="M20625">
        <f t="shared" si="333"/>
        <v>476</v>
      </c>
    </row>
    <row r="20626" spans="12:13">
      <c r="L20626">
        <v>11384</v>
      </c>
      <c r="M20626">
        <f t="shared" si="333"/>
        <v>384</v>
      </c>
    </row>
    <row r="20627" spans="12:13">
      <c r="L20627">
        <v>11416</v>
      </c>
      <c r="M20627">
        <f t="shared" si="333"/>
        <v>416</v>
      </c>
    </row>
    <row r="20628" spans="12:13">
      <c r="L20628">
        <v>11364</v>
      </c>
      <c r="M20628">
        <f t="shared" si="333"/>
        <v>364</v>
      </c>
    </row>
    <row r="20629" spans="12:13">
      <c r="L20629">
        <v>11456</v>
      </c>
      <c r="M20629">
        <f t="shared" si="333"/>
        <v>456</v>
      </c>
    </row>
    <row r="20630" spans="12:13">
      <c r="L20630">
        <v>11344</v>
      </c>
      <c r="M20630">
        <f t="shared" si="333"/>
        <v>344</v>
      </c>
    </row>
    <row r="20631" spans="12:13">
      <c r="L20631">
        <v>11416</v>
      </c>
      <c r="M20631">
        <f t="shared" si="333"/>
        <v>416</v>
      </c>
    </row>
    <row r="20632" spans="12:13">
      <c r="L20632">
        <v>11380</v>
      </c>
      <c r="M20632">
        <f t="shared" si="333"/>
        <v>380</v>
      </c>
    </row>
    <row r="20633" spans="12:13">
      <c r="L20633">
        <v>11448</v>
      </c>
      <c r="M20633">
        <f t="shared" si="333"/>
        <v>448</v>
      </c>
    </row>
    <row r="20634" spans="12:13">
      <c r="L20634">
        <v>11344</v>
      </c>
      <c r="M20634">
        <f t="shared" si="333"/>
        <v>344</v>
      </c>
    </row>
    <row r="20635" spans="12:13">
      <c r="L20635">
        <v>11408</v>
      </c>
      <c r="M20635">
        <f t="shared" si="333"/>
        <v>408</v>
      </c>
    </row>
    <row r="20636" spans="12:13">
      <c r="L20636">
        <v>11324</v>
      </c>
      <c r="M20636">
        <f t="shared" si="333"/>
        <v>324</v>
      </c>
    </row>
    <row r="20637" spans="12:13">
      <c r="L20637">
        <v>11452</v>
      </c>
      <c r="M20637">
        <f t="shared" si="333"/>
        <v>452</v>
      </c>
    </row>
    <row r="20638" spans="12:13">
      <c r="L20638">
        <v>11388</v>
      </c>
      <c r="M20638">
        <f t="shared" si="333"/>
        <v>388</v>
      </c>
    </row>
    <row r="20639" spans="12:13">
      <c r="L20639">
        <v>11420</v>
      </c>
      <c r="M20639">
        <f t="shared" si="333"/>
        <v>420</v>
      </c>
    </row>
    <row r="20640" spans="12:13">
      <c r="L20640">
        <v>11360</v>
      </c>
      <c r="M20640">
        <f t="shared" si="333"/>
        <v>360</v>
      </c>
    </row>
    <row r="20641" spans="12:13">
      <c r="L20641">
        <v>11416</v>
      </c>
      <c r="M20641">
        <f t="shared" si="333"/>
        <v>416</v>
      </c>
    </row>
    <row r="20642" spans="12:13">
      <c r="L20642">
        <v>11356</v>
      </c>
      <c r="M20642">
        <f t="shared" si="333"/>
        <v>356</v>
      </c>
    </row>
    <row r="20643" spans="12:13">
      <c r="L20643">
        <v>11436</v>
      </c>
      <c r="M20643">
        <f t="shared" si="333"/>
        <v>436</v>
      </c>
    </row>
    <row r="20644" spans="12:13">
      <c r="L20644">
        <v>11392</v>
      </c>
      <c r="M20644">
        <f t="shared" si="333"/>
        <v>392</v>
      </c>
    </row>
    <row r="20645" spans="12:13">
      <c r="L20645">
        <v>11452</v>
      </c>
      <c r="M20645">
        <f t="shared" si="333"/>
        <v>452</v>
      </c>
    </row>
    <row r="20646" spans="12:13">
      <c r="L20646">
        <v>11376</v>
      </c>
      <c r="M20646">
        <f t="shared" si="333"/>
        <v>376</v>
      </c>
    </row>
    <row r="20647" spans="12:13">
      <c r="L20647">
        <v>11444</v>
      </c>
      <c r="M20647">
        <f t="shared" si="333"/>
        <v>444</v>
      </c>
    </row>
    <row r="20648" spans="12:13">
      <c r="L20648">
        <v>11376</v>
      </c>
      <c r="M20648">
        <f t="shared" si="333"/>
        <v>376</v>
      </c>
    </row>
    <row r="20649" spans="12:13">
      <c r="L20649">
        <v>11452</v>
      </c>
      <c r="M20649">
        <f t="shared" si="333"/>
        <v>452</v>
      </c>
    </row>
    <row r="20650" spans="12:13">
      <c r="L20650">
        <v>11376</v>
      </c>
      <c r="M20650">
        <f t="shared" si="333"/>
        <v>376</v>
      </c>
    </row>
    <row r="20651" spans="12:13">
      <c r="L20651">
        <v>11436</v>
      </c>
      <c r="M20651">
        <f t="shared" si="333"/>
        <v>436</v>
      </c>
    </row>
    <row r="20652" spans="12:13">
      <c r="L20652">
        <v>11384</v>
      </c>
      <c r="M20652">
        <f t="shared" si="333"/>
        <v>384</v>
      </c>
    </row>
    <row r="20653" spans="12:13">
      <c r="L20653">
        <v>11432</v>
      </c>
      <c r="M20653">
        <f t="shared" si="333"/>
        <v>432</v>
      </c>
    </row>
    <row r="20654" spans="12:13">
      <c r="L20654">
        <v>11384</v>
      </c>
      <c r="M20654">
        <f t="shared" si="333"/>
        <v>384</v>
      </c>
    </row>
    <row r="20655" spans="12:13">
      <c r="L20655">
        <v>11452</v>
      </c>
      <c r="M20655">
        <f t="shared" si="333"/>
        <v>452</v>
      </c>
    </row>
    <row r="20656" spans="12:13">
      <c r="L20656">
        <v>11364</v>
      </c>
      <c r="M20656">
        <f t="shared" si="333"/>
        <v>364</v>
      </c>
    </row>
    <row r="20657" spans="12:13">
      <c r="L20657">
        <v>11480</v>
      </c>
      <c r="M20657">
        <f t="shared" si="333"/>
        <v>480</v>
      </c>
    </row>
    <row r="20658" spans="12:13">
      <c r="L20658">
        <v>11392</v>
      </c>
      <c r="M20658">
        <f t="shared" si="333"/>
        <v>392</v>
      </c>
    </row>
    <row r="20659" spans="12:13">
      <c r="L20659">
        <v>11416</v>
      </c>
      <c r="M20659">
        <f t="shared" si="333"/>
        <v>416</v>
      </c>
    </row>
    <row r="20660" spans="12:13">
      <c r="L20660">
        <v>11392</v>
      </c>
      <c r="M20660">
        <f t="shared" si="333"/>
        <v>392</v>
      </c>
    </row>
    <row r="20661" spans="12:13">
      <c r="L20661">
        <v>11428</v>
      </c>
      <c r="M20661">
        <f t="shared" si="333"/>
        <v>428</v>
      </c>
    </row>
    <row r="20662" spans="12:13">
      <c r="L20662">
        <v>11364</v>
      </c>
      <c r="M20662">
        <f t="shared" si="333"/>
        <v>364</v>
      </c>
    </row>
    <row r="20663" spans="12:13">
      <c r="L20663">
        <v>11396</v>
      </c>
      <c r="M20663">
        <f t="shared" si="333"/>
        <v>396</v>
      </c>
    </row>
    <row r="20664" spans="12:13">
      <c r="L20664">
        <v>11376</v>
      </c>
      <c r="M20664">
        <f t="shared" si="333"/>
        <v>376</v>
      </c>
    </row>
    <row r="20665" spans="12:13">
      <c r="L20665">
        <v>11416</v>
      </c>
      <c r="M20665">
        <f t="shared" si="333"/>
        <v>416</v>
      </c>
    </row>
    <row r="20666" spans="12:13">
      <c r="L20666">
        <v>11372</v>
      </c>
      <c r="M20666">
        <f t="shared" si="333"/>
        <v>372</v>
      </c>
    </row>
    <row r="20667" spans="12:13">
      <c r="L20667">
        <v>11440</v>
      </c>
      <c r="M20667">
        <f t="shared" ref="M20667:M20730" si="334">L20667-11000</f>
        <v>440</v>
      </c>
    </row>
    <row r="20668" spans="12:13">
      <c r="L20668">
        <v>11360</v>
      </c>
      <c r="M20668">
        <f t="shared" si="334"/>
        <v>360</v>
      </c>
    </row>
    <row r="20669" spans="12:13">
      <c r="L20669">
        <v>11444</v>
      </c>
      <c r="M20669">
        <f t="shared" si="334"/>
        <v>444</v>
      </c>
    </row>
    <row r="20670" spans="12:13">
      <c r="L20670">
        <v>11380</v>
      </c>
      <c r="M20670">
        <f t="shared" si="334"/>
        <v>380</v>
      </c>
    </row>
    <row r="20671" spans="12:13">
      <c r="L20671">
        <v>11428</v>
      </c>
      <c r="M20671">
        <f t="shared" si="334"/>
        <v>428</v>
      </c>
    </row>
    <row r="20672" spans="12:13">
      <c r="L20672">
        <v>11388</v>
      </c>
      <c r="M20672">
        <f t="shared" si="334"/>
        <v>388</v>
      </c>
    </row>
    <row r="20673" spans="12:13">
      <c r="L20673">
        <v>11364</v>
      </c>
      <c r="M20673">
        <f t="shared" si="334"/>
        <v>364</v>
      </c>
    </row>
    <row r="20674" spans="12:13">
      <c r="L20674">
        <v>11376</v>
      </c>
      <c r="M20674">
        <f t="shared" si="334"/>
        <v>376</v>
      </c>
    </row>
    <row r="20675" spans="12:13">
      <c r="L20675">
        <v>11436</v>
      </c>
      <c r="M20675">
        <f t="shared" si="334"/>
        <v>436</v>
      </c>
    </row>
    <row r="20676" spans="12:13">
      <c r="L20676">
        <v>11360</v>
      </c>
      <c r="M20676">
        <f t="shared" si="334"/>
        <v>360</v>
      </c>
    </row>
    <row r="20677" spans="12:13">
      <c r="L20677">
        <v>11456</v>
      </c>
      <c r="M20677">
        <f t="shared" si="334"/>
        <v>456</v>
      </c>
    </row>
    <row r="20678" spans="12:13">
      <c r="L20678">
        <v>11336</v>
      </c>
      <c r="M20678">
        <f t="shared" si="334"/>
        <v>336</v>
      </c>
    </row>
    <row r="20679" spans="12:13">
      <c r="L20679">
        <v>11388</v>
      </c>
      <c r="M20679">
        <f t="shared" si="334"/>
        <v>388</v>
      </c>
    </row>
    <row r="20680" spans="12:13">
      <c r="L20680">
        <v>11360</v>
      </c>
      <c r="M20680">
        <f t="shared" si="334"/>
        <v>360</v>
      </c>
    </row>
    <row r="20681" spans="12:13">
      <c r="L20681">
        <v>11416</v>
      </c>
      <c r="M20681">
        <f t="shared" si="334"/>
        <v>416</v>
      </c>
    </row>
    <row r="20682" spans="12:13">
      <c r="L20682">
        <v>11420</v>
      </c>
      <c r="M20682">
        <f t="shared" si="334"/>
        <v>420</v>
      </c>
    </row>
    <row r="20683" spans="12:13">
      <c r="L20683">
        <v>11404</v>
      </c>
      <c r="M20683">
        <f t="shared" si="334"/>
        <v>404</v>
      </c>
    </row>
    <row r="20684" spans="12:13">
      <c r="L20684">
        <v>11384</v>
      </c>
      <c r="M20684">
        <f t="shared" si="334"/>
        <v>384</v>
      </c>
    </row>
    <row r="20685" spans="12:13">
      <c r="L20685">
        <v>11436</v>
      </c>
      <c r="M20685">
        <f t="shared" si="334"/>
        <v>436</v>
      </c>
    </row>
    <row r="20686" spans="12:13">
      <c r="L20686">
        <v>11332</v>
      </c>
      <c r="M20686">
        <f t="shared" si="334"/>
        <v>332</v>
      </c>
    </row>
    <row r="20687" spans="12:13">
      <c r="L20687">
        <v>11444</v>
      </c>
      <c r="M20687">
        <f t="shared" si="334"/>
        <v>444</v>
      </c>
    </row>
    <row r="20688" spans="12:13">
      <c r="L20688">
        <v>11428</v>
      </c>
      <c r="M20688">
        <f t="shared" si="334"/>
        <v>428</v>
      </c>
    </row>
    <row r="20689" spans="12:13">
      <c r="L20689">
        <v>11436</v>
      </c>
      <c r="M20689">
        <f t="shared" si="334"/>
        <v>436</v>
      </c>
    </row>
    <row r="20690" spans="12:13">
      <c r="L20690">
        <v>11368</v>
      </c>
      <c r="M20690">
        <f t="shared" si="334"/>
        <v>368</v>
      </c>
    </row>
    <row r="20691" spans="12:13">
      <c r="L20691">
        <v>11440</v>
      </c>
      <c r="M20691">
        <f t="shared" si="334"/>
        <v>440</v>
      </c>
    </row>
    <row r="20692" spans="12:13">
      <c r="L20692">
        <v>11384</v>
      </c>
      <c r="M20692">
        <f t="shared" si="334"/>
        <v>384</v>
      </c>
    </row>
    <row r="20693" spans="12:13">
      <c r="L20693">
        <v>11432</v>
      </c>
      <c r="M20693">
        <f t="shared" si="334"/>
        <v>432</v>
      </c>
    </row>
    <row r="20694" spans="12:13">
      <c r="L20694">
        <v>11380</v>
      </c>
      <c r="M20694">
        <f t="shared" si="334"/>
        <v>380</v>
      </c>
    </row>
    <row r="20695" spans="12:13">
      <c r="L20695">
        <v>11436</v>
      </c>
      <c r="M20695">
        <f t="shared" si="334"/>
        <v>436</v>
      </c>
    </row>
    <row r="20696" spans="12:13">
      <c r="L20696">
        <v>11428</v>
      </c>
      <c r="M20696">
        <f t="shared" si="334"/>
        <v>428</v>
      </c>
    </row>
    <row r="20697" spans="12:13">
      <c r="L20697">
        <v>11452</v>
      </c>
      <c r="M20697">
        <f t="shared" si="334"/>
        <v>452</v>
      </c>
    </row>
    <row r="20698" spans="12:13">
      <c r="L20698">
        <v>11368</v>
      </c>
      <c r="M20698">
        <f t="shared" si="334"/>
        <v>368</v>
      </c>
    </row>
    <row r="20699" spans="12:13">
      <c r="L20699">
        <v>11484</v>
      </c>
      <c r="M20699">
        <f t="shared" si="334"/>
        <v>484</v>
      </c>
    </row>
    <row r="20700" spans="12:13">
      <c r="L20700">
        <v>11520</v>
      </c>
      <c r="M20700">
        <f t="shared" si="334"/>
        <v>520</v>
      </c>
    </row>
    <row r="20701" spans="12:13">
      <c r="L20701">
        <v>11716</v>
      </c>
      <c r="M20701">
        <f t="shared" si="334"/>
        <v>716</v>
      </c>
    </row>
    <row r="20702" spans="12:13">
      <c r="L20702">
        <v>11848</v>
      </c>
      <c r="M20702">
        <f t="shared" si="334"/>
        <v>848</v>
      </c>
    </row>
    <row r="20703" spans="12:13">
      <c r="L20703">
        <v>12128</v>
      </c>
      <c r="M20703">
        <f t="shared" si="334"/>
        <v>1128</v>
      </c>
    </row>
    <row r="20704" spans="12:13">
      <c r="L20704">
        <v>12340</v>
      </c>
      <c r="M20704">
        <f t="shared" si="334"/>
        <v>1340</v>
      </c>
    </row>
    <row r="20705" spans="12:13">
      <c r="L20705">
        <v>12496</v>
      </c>
      <c r="M20705">
        <f t="shared" si="334"/>
        <v>1496</v>
      </c>
    </row>
    <row r="20706" spans="12:13">
      <c r="L20706">
        <v>12612</v>
      </c>
      <c r="M20706">
        <f t="shared" si="334"/>
        <v>1612</v>
      </c>
    </row>
    <row r="20707" spans="12:13">
      <c r="L20707">
        <v>12812</v>
      </c>
      <c r="M20707">
        <f t="shared" si="334"/>
        <v>1812</v>
      </c>
    </row>
    <row r="20708" spans="12:13">
      <c r="L20708">
        <v>12836</v>
      </c>
      <c r="M20708">
        <f t="shared" si="334"/>
        <v>1836</v>
      </c>
    </row>
    <row r="20709" spans="12:13">
      <c r="L20709">
        <v>13124</v>
      </c>
      <c r="M20709">
        <f t="shared" si="334"/>
        <v>2124</v>
      </c>
    </row>
    <row r="20710" spans="12:13">
      <c r="L20710">
        <v>13056</v>
      </c>
      <c r="M20710">
        <f t="shared" si="334"/>
        <v>2056</v>
      </c>
    </row>
    <row r="20711" spans="12:13">
      <c r="L20711">
        <v>13248</v>
      </c>
      <c r="M20711">
        <f t="shared" si="334"/>
        <v>2248</v>
      </c>
    </row>
    <row r="20712" spans="12:13">
      <c r="L20712">
        <v>13316</v>
      </c>
      <c r="M20712">
        <f t="shared" si="334"/>
        <v>2316</v>
      </c>
    </row>
    <row r="20713" spans="12:13">
      <c r="L20713">
        <v>13464</v>
      </c>
      <c r="M20713">
        <f t="shared" si="334"/>
        <v>2464</v>
      </c>
    </row>
    <row r="20714" spans="12:13">
      <c r="L20714">
        <v>13400</v>
      </c>
      <c r="M20714">
        <f t="shared" si="334"/>
        <v>2400</v>
      </c>
    </row>
    <row r="20715" spans="12:13">
      <c r="L20715">
        <v>13532</v>
      </c>
      <c r="M20715">
        <f t="shared" si="334"/>
        <v>2532</v>
      </c>
    </row>
    <row r="20716" spans="12:13">
      <c r="L20716">
        <v>13524</v>
      </c>
      <c r="M20716">
        <f t="shared" si="334"/>
        <v>2524</v>
      </c>
    </row>
    <row r="20717" spans="12:13">
      <c r="L20717">
        <v>13588</v>
      </c>
      <c r="M20717">
        <f t="shared" si="334"/>
        <v>2588</v>
      </c>
    </row>
    <row r="20718" spans="12:13">
      <c r="L20718">
        <v>13584</v>
      </c>
      <c r="M20718">
        <f t="shared" si="334"/>
        <v>2584</v>
      </c>
    </row>
    <row r="20719" spans="12:13">
      <c r="L20719">
        <v>13724</v>
      </c>
      <c r="M20719">
        <f t="shared" si="334"/>
        <v>2724</v>
      </c>
    </row>
    <row r="20720" spans="12:13">
      <c r="L20720">
        <v>13768</v>
      </c>
      <c r="M20720">
        <f t="shared" si="334"/>
        <v>2768</v>
      </c>
    </row>
    <row r="20721" spans="12:13">
      <c r="L20721">
        <v>13720</v>
      </c>
      <c r="M20721">
        <f t="shared" si="334"/>
        <v>2720</v>
      </c>
    </row>
    <row r="20722" spans="12:13">
      <c r="L20722">
        <v>13824</v>
      </c>
      <c r="M20722">
        <f t="shared" si="334"/>
        <v>2824</v>
      </c>
    </row>
    <row r="20723" spans="12:13">
      <c r="L20723">
        <v>13860</v>
      </c>
      <c r="M20723">
        <f t="shared" si="334"/>
        <v>2860</v>
      </c>
    </row>
    <row r="20724" spans="12:13">
      <c r="L20724">
        <v>13788</v>
      </c>
      <c r="M20724">
        <f t="shared" si="334"/>
        <v>2788</v>
      </c>
    </row>
    <row r="20725" spans="12:13">
      <c r="L20725">
        <v>13872</v>
      </c>
      <c r="M20725">
        <f t="shared" si="334"/>
        <v>2872</v>
      </c>
    </row>
    <row r="20726" spans="12:13">
      <c r="L20726">
        <v>13904</v>
      </c>
      <c r="M20726">
        <f t="shared" si="334"/>
        <v>2904</v>
      </c>
    </row>
    <row r="20727" spans="12:13">
      <c r="L20727">
        <v>14068</v>
      </c>
      <c r="M20727">
        <f t="shared" si="334"/>
        <v>3068</v>
      </c>
    </row>
    <row r="20728" spans="12:13">
      <c r="L20728">
        <v>13844</v>
      </c>
      <c r="M20728">
        <f t="shared" si="334"/>
        <v>2844</v>
      </c>
    </row>
    <row r="20729" spans="12:13">
      <c r="L20729">
        <v>13960</v>
      </c>
      <c r="M20729">
        <f t="shared" si="334"/>
        <v>2960</v>
      </c>
    </row>
    <row r="20730" spans="12:13">
      <c r="L20730">
        <v>13880</v>
      </c>
      <c r="M20730">
        <f t="shared" si="334"/>
        <v>2880</v>
      </c>
    </row>
    <row r="20731" spans="12:13">
      <c r="L20731">
        <v>14000</v>
      </c>
      <c r="M20731">
        <f t="shared" ref="M20731:M20794" si="335">L20731-11000</f>
        <v>3000</v>
      </c>
    </row>
    <row r="20732" spans="12:13">
      <c r="L20732">
        <v>13944</v>
      </c>
      <c r="M20732">
        <f t="shared" si="335"/>
        <v>2944</v>
      </c>
    </row>
    <row r="20733" spans="12:13">
      <c r="L20733">
        <v>14000</v>
      </c>
      <c r="M20733">
        <f t="shared" si="335"/>
        <v>3000</v>
      </c>
    </row>
    <row r="20734" spans="12:13">
      <c r="L20734">
        <v>13968</v>
      </c>
      <c r="M20734">
        <f t="shared" si="335"/>
        <v>2968</v>
      </c>
    </row>
    <row r="20735" spans="12:13">
      <c r="L20735">
        <v>14048</v>
      </c>
      <c r="M20735">
        <f t="shared" si="335"/>
        <v>3048</v>
      </c>
    </row>
    <row r="20736" spans="12:13">
      <c r="L20736">
        <v>13936</v>
      </c>
      <c r="M20736">
        <f t="shared" si="335"/>
        <v>2936</v>
      </c>
    </row>
    <row r="20737" spans="12:13">
      <c r="L20737">
        <v>14064</v>
      </c>
      <c r="M20737">
        <f t="shared" si="335"/>
        <v>3064</v>
      </c>
    </row>
    <row r="20738" spans="12:13">
      <c r="L20738">
        <v>13928</v>
      </c>
      <c r="M20738">
        <f t="shared" si="335"/>
        <v>2928</v>
      </c>
    </row>
    <row r="20739" spans="12:13">
      <c r="L20739">
        <v>13988</v>
      </c>
      <c r="M20739">
        <f t="shared" si="335"/>
        <v>2988</v>
      </c>
    </row>
    <row r="20740" spans="12:13">
      <c r="L20740">
        <v>13944</v>
      </c>
      <c r="M20740">
        <f t="shared" si="335"/>
        <v>2944</v>
      </c>
    </row>
    <row r="20741" spans="12:13">
      <c r="L20741">
        <v>14088</v>
      </c>
      <c r="M20741">
        <f t="shared" si="335"/>
        <v>3088</v>
      </c>
    </row>
    <row r="20742" spans="12:13">
      <c r="L20742">
        <v>14064</v>
      </c>
      <c r="M20742">
        <f t="shared" si="335"/>
        <v>3064</v>
      </c>
    </row>
    <row r="20743" spans="12:13">
      <c r="L20743">
        <v>13964</v>
      </c>
      <c r="M20743">
        <f t="shared" si="335"/>
        <v>2964</v>
      </c>
    </row>
    <row r="20744" spans="12:13">
      <c r="L20744">
        <v>14016</v>
      </c>
      <c r="M20744">
        <f t="shared" si="335"/>
        <v>3016</v>
      </c>
    </row>
    <row r="20745" spans="12:13">
      <c r="L20745">
        <v>13948</v>
      </c>
      <c r="M20745">
        <f t="shared" si="335"/>
        <v>2948</v>
      </c>
    </row>
    <row r="20746" spans="12:13">
      <c r="L20746">
        <v>13892</v>
      </c>
      <c r="M20746">
        <f t="shared" si="335"/>
        <v>2892</v>
      </c>
    </row>
    <row r="20747" spans="12:13">
      <c r="L20747">
        <v>14004</v>
      </c>
      <c r="M20747">
        <f t="shared" si="335"/>
        <v>3004</v>
      </c>
    </row>
    <row r="20748" spans="12:13">
      <c r="L20748">
        <v>14148</v>
      </c>
      <c r="M20748">
        <f t="shared" si="335"/>
        <v>3148</v>
      </c>
    </row>
    <row r="20749" spans="12:13">
      <c r="L20749">
        <v>14252</v>
      </c>
      <c r="M20749">
        <f t="shared" si="335"/>
        <v>3252</v>
      </c>
    </row>
    <row r="20750" spans="12:13">
      <c r="L20750">
        <v>13968</v>
      </c>
      <c r="M20750">
        <f t="shared" si="335"/>
        <v>2968</v>
      </c>
    </row>
    <row r="20751" spans="12:13">
      <c r="L20751">
        <v>14004</v>
      </c>
      <c r="M20751">
        <f t="shared" si="335"/>
        <v>3004</v>
      </c>
    </row>
    <row r="20752" spans="12:13">
      <c r="L20752">
        <v>14056</v>
      </c>
      <c r="M20752">
        <f t="shared" si="335"/>
        <v>3056</v>
      </c>
    </row>
    <row r="20753" spans="12:13">
      <c r="L20753">
        <v>14008</v>
      </c>
      <c r="M20753">
        <f t="shared" si="335"/>
        <v>3008</v>
      </c>
    </row>
    <row r="20754" spans="12:13">
      <c r="L20754">
        <v>13984</v>
      </c>
      <c r="M20754">
        <f t="shared" si="335"/>
        <v>2984</v>
      </c>
    </row>
    <row r="20755" spans="12:13">
      <c r="L20755">
        <v>14076</v>
      </c>
      <c r="M20755">
        <f t="shared" si="335"/>
        <v>3076</v>
      </c>
    </row>
    <row r="20756" spans="12:13">
      <c r="L20756">
        <v>14004</v>
      </c>
      <c r="M20756">
        <f t="shared" si="335"/>
        <v>3004</v>
      </c>
    </row>
    <row r="20757" spans="12:13">
      <c r="L20757">
        <v>14032</v>
      </c>
      <c r="M20757">
        <f t="shared" si="335"/>
        <v>3032</v>
      </c>
    </row>
    <row r="20758" spans="12:13">
      <c r="L20758">
        <v>14120</v>
      </c>
      <c r="M20758">
        <f t="shared" si="335"/>
        <v>3120</v>
      </c>
    </row>
    <row r="20759" spans="12:13">
      <c r="L20759">
        <v>14060</v>
      </c>
      <c r="M20759">
        <f t="shared" si="335"/>
        <v>3060</v>
      </c>
    </row>
    <row r="20760" spans="12:13">
      <c r="L20760">
        <v>13920</v>
      </c>
      <c r="M20760">
        <f t="shared" si="335"/>
        <v>2920</v>
      </c>
    </row>
    <row r="20761" spans="12:13">
      <c r="L20761">
        <v>14248</v>
      </c>
      <c r="M20761">
        <f t="shared" si="335"/>
        <v>3248</v>
      </c>
    </row>
    <row r="20762" spans="12:13">
      <c r="L20762">
        <v>14168</v>
      </c>
      <c r="M20762">
        <f t="shared" si="335"/>
        <v>3168</v>
      </c>
    </row>
    <row r="20763" spans="12:13">
      <c r="L20763">
        <v>14364</v>
      </c>
      <c r="M20763">
        <f t="shared" si="335"/>
        <v>3364</v>
      </c>
    </row>
    <row r="20764" spans="12:13">
      <c r="L20764">
        <v>14124</v>
      </c>
      <c r="M20764">
        <f t="shared" si="335"/>
        <v>3124</v>
      </c>
    </row>
    <row r="20765" spans="12:13">
      <c r="L20765">
        <v>14240</v>
      </c>
      <c r="M20765">
        <f t="shared" si="335"/>
        <v>3240</v>
      </c>
    </row>
    <row r="20766" spans="12:13">
      <c r="L20766">
        <v>14112</v>
      </c>
      <c r="M20766">
        <f t="shared" si="335"/>
        <v>3112</v>
      </c>
    </row>
    <row r="20767" spans="12:13">
      <c r="L20767">
        <v>14172</v>
      </c>
      <c r="M20767">
        <f t="shared" si="335"/>
        <v>3172</v>
      </c>
    </row>
    <row r="20768" spans="12:13">
      <c r="L20768">
        <v>14180</v>
      </c>
      <c r="M20768">
        <f t="shared" si="335"/>
        <v>3180</v>
      </c>
    </row>
    <row r="20769" spans="12:13">
      <c r="L20769">
        <v>14104</v>
      </c>
      <c r="M20769">
        <f t="shared" si="335"/>
        <v>3104</v>
      </c>
    </row>
    <row r="20770" spans="12:13">
      <c r="L20770">
        <v>14248</v>
      </c>
      <c r="M20770">
        <f t="shared" si="335"/>
        <v>3248</v>
      </c>
    </row>
    <row r="20771" spans="12:13">
      <c r="L20771">
        <v>14324</v>
      </c>
      <c r="M20771">
        <f t="shared" si="335"/>
        <v>3324</v>
      </c>
    </row>
    <row r="20772" spans="12:13">
      <c r="L20772">
        <v>14076</v>
      </c>
      <c r="M20772">
        <f t="shared" si="335"/>
        <v>3076</v>
      </c>
    </row>
    <row r="20773" spans="12:13">
      <c r="L20773">
        <v>14172</v>
      </c>
      <c r="M20773">
        <f t="shared" si="335"/>
        <v>3172</v>
      </c>
    </row>
    <row r="20774" spans="12:13">
      <c r="L20774">
        <v>14144</v>
      </c>
      <c r="M20774">
        <f t="shared" si="335"/>
        <v>3144</v>
      </c>
    </row>
    <row r="20775" spans="12:13">
      <c r="L20775">
        <v>14204</v>
      </c>
      <c r="M20775">
        <f t="shared" si="335"/>
        <v>3204</v>
      </c>
    </row>
    <row r="20776" spans="12:13">
      <c r="L20776">
        <v>14172</v>
      </c>
      <c r="M20776">
        <f t="shared" si="335"/>
        <v>3172</v>
      </c>
    </row>
    <row r="20777" spans="12:13">
      <c r="L20777">
        <v>14172</v>
      </c>
      <c r="M20777">
        <f t="shared" si="335"/>
        <v>3172</v>
      </c>
    </row>
    <row r="20778" spans="12:13">
      <c r="L20778">
        <v>14044</v>
      </c>
      <c r="M20778">
        <f t="shared" si="335"/>
        <v>3044</v>
      </c>
    </row>
    <row r="20779" spans="12:13">
      <c r="L20779">
        <v>14116</v>
      </c>
      <c r="M20779">
        <f t="shared" si="335"/>
        <v>3116</v>
      </c>
    </row>
    <row r="20780" spans="12:13">
      <c r="L20780">
        <v>14140</v>
      </c>
      <c r="M20780">
        <f t="shared" si="335"/>
        <v>3140</v>
      </c>
    </row>
    <row r="20781" spans="12:13">
      <c r="L20781">
        <v>14132</v>
      </c>
      <c r="M20781">
        <f t="shared" si="335"/>
        <v>3132</v>
      </c>
    </row>
    <row r="20782" spans="12:13">
      <c r="L20782">
        <v>14228</v>
      </c>
      <c r="M20782">
        <f t="shared" si="335"/>
        <v>3228</v>
      </c>
    </row>
    <row r="20783" spans="12:13">
      <c r="L20783">
        <v>14236</v>
      </c>
      <c r="M20783">
        <f t="shared" si="335"/>
        <v>3236</v>
      </c>
    </row>
    <row r="20784" spans="12:13">
      <c r="L20784">
        <v>14204</v>
      </c>
      <c r="M20784">
        <f t="shared" si="335"/>
        <v>3204</v>
      </c>
    </row>
    <row r="20785" spans="12:13">
      <c r="L20785">
        <v>14244</v>
      </c>
      <c r="M20785">
        <f t="shared" si="335"/>
        <v>3244</v>
      </c>
    </row>
    <row r="20786" spans="12:13">
      <c r="L20786">
        <v>14168</v>
      </c>
      <c r="M20786">
        <f t="shared" si="335"/>
        <v>3168</v>
      </c>
    </row>
    <row r="20787" spans="12:13">
      <c r="L20787">
        <v>14252</v>
      </c>
      <c r="M20787">
        <f t="shared" si="335"/>
        <v>3252</v>
      </c>
    </row>
    <row r="20788" spans="12:13">
      <c r="L20788">
        <v>14064</v>
      </c>
      <c r="M20788">
        <f t="shared" si="335"/>
        <v>3064</v>
      </c>
    </row>
    <row r="20789" spans="12:13">
      <c r="L20789">
        <v>14044</v>
      </c>
      <c r="M20789">
        <f t="shared" si="335"/>
        <v>3044</v>
      </c>
    </row>
    <row r="20790" spans="12:13">
      <c r="L20790">
        <v>14216</v>
      </c>
      <c r="M20790">
        <f t="shared" si="335"/>
        <v>3216</v>
      </c>
    </row>
    <row r="20791" spans="12:13">
      <c r="L20791">
        <v>14316</v>
      </c>
      <c r="M20791">
        <f t="shared" si="335"/>
        <v>3316</v>
      </c>
    </row>
    <row r="20792" spans="12:13">
      <c r="L20792">
        <v>14316</v>
      </c>
      <c r="M20792">
        <f t="shared" si="335"/>
        <v>3316</v>
      </c>
    </row>
    <row r="20793" spans="12:13">
      <c r="L20793">
        <v>14140</v>
      </c>
      <c r="M20793">
        <f t="shared" si="335"/>
        <v>3140</v>
      </c>
    </row>
    <row r="20794" spans="12:13">
      <c r="L20794">
        <v>14192</v>
      </c>
      <c r="M20794">
        <f t="shared" si="335"/>
        <v>3192</v>
      </c>
    </row>
    <row r="20795" spans="12:13">
      <c r="L20795">
        <v>14252</v>
      </c>
      <c r="M20795">
        <f t="shared" ref="M20795:M20858" si="336">L20795-11000</f>
        <v>3252</v>
      </c>
    </row>
    <row r="20796" spans="12:13">
      <c r="L20796">
        <v>14160</v>
      </c>
      <c r="M20796">
        <f t="shared" si="336"/>
        <v>3160</v>
      </c>
    </row>
    <row r="20797" spans="12:13">
      <c r="L20797">
        <v>14132</v>
      </c>
      <c r="M20797">
        <f t="shared" si="336"/>
        <v>3132</v>
      </c>
    </row>
    <row r="20798" spans="12:13">
      <c r="L20798">
        <v>14220</v>
      </c>
      <c r="M20798">
        <f t="shared" si="336"/>
        <v>3220</v>
      </c>
    </row>
    <row r="20799" spans="12:13">
      <c r="L20799">
        <v>14196</v>
      </c>
      <c r="M20799">
        <f t="shared" si="336"/>
        <v>3196</v>
      </c>
    </row>
    <row r="20800" spans="12:13">
      <c r="L20800">
        <v>14104</v>
      </c>
      <c r="M20800">
        <f t="shared" si="336"/>
        <v>3104</v>
      </c>
    </row>
    <row r="20801" spans="12:13">
      <c r="L20801">
        <v>14204</v>
      </c>
      <c r="M20801">
        <f t="shared" si="336"/>
        <v>3204</v>
      </c>
    </row>
    <row r="20802" spans="12:13">
      <c r="L20802">
        <v>14056</v>
      </c>
      <c r="M20802">
        <f t="shared" si="336"/>
        <v>3056</v>
      </c>
    </row>
    <row r="20803" spans="12:13">
      <c r="L20803">
        <v>14116</v>
      </c>
      <c r="M20803">
        <f t="shared" si="336"/>
        <v>3116</v>
      </c>
    </row>
    <row r="20804" spans="12:13">
      <c r="L20804">
        <v>14032</v>
      </c>
      <c r="M20804">
        <f t="shared" si="336"/>
        <v>3032</v>
      </c>
    </row>
    <row r="20805" spans="12:13">
      <c r="L20805">
        <v>14292</v>
      </c>
      <c r="M20805">
        <f t="shared" si="336"/>
        <v>3292</v>
      </c>
    </row>
    <row r="20806" spans="12:13">
      <c r="L20806">
        <v>14168</v>
      </c>
      <c r="M20806">
        <f t="shared" si="336"/>
        <v>3168</v>
      </c>
    </row>
    <row r="20807" spans="12:13">
      <c r="L20807">
        <v>14268</v>
      </c>
      <c r="M20807">
        <f t="shared" si="336"/>
        <v>3268</v>
      </c>
    </row>
    <row r="20808" spans="12:13">
      <c r="L20808">
        <v>14168</v>
      </c>
      <c r="M20808">
        <f t="shared" si="336"/>
        <v>3168</v>
      </c>
    </row>
    <row r="20809" spans="12:13">
      <c r="L20809">
        <v>14364</v>
      </c>
      <c r="M20809">
        <f t="shared" si="336"/>
        <v>3364</v>
      </c>
    </row>
    <row r="20810" spans="12:13">
      <c r="L20810">
        <v>14316</v>
      </c>
      <c r="M20810">
        <f t="shared" si="336"/>
        <v>3316</v>
      </c>
    </row>
    <row r="20811" spans="12:13">
      <c r="L20811">
        <v>14272</v>
      </c>
      <c r="M20811">
        <f t="shared" si="336"/>
        <v>3272</v>
      </c>
    </row>
    <row r="20812" spans="12:13">
      <c r="L20812">
        <v>14116</v>
      </c>
      <c r="M20812">
        <f t="shared" si="336"/>
        <v>3116</v>
      </c>
    </row>
    <row r="20813" spans="12:13">
      <c r="L20813">
        <v>14328</v>
      </c>
      <c r="M20813">
        <f t="shared" si="336"/>
        <v>3328</v>
      </c>
    </row>
    <row r="20814" spans="12:13">
      <c r="L20814">
        <v>14172</v>
      </c>
      <c r="M20814">
        <f t="shared" si="336"/>
        <v>3172</v>
      </c>
    </row>
    <row r="20815" spans="12:13">
      <c r="L20815">
        <v>14384</v>
      </c>
      <c r="M20815">
        <f t="shared" si="336"/>
        <v>3384</v>
      </c>
    </row>
    <row r="20816" spans="12:13">
      <c r="L20816">
        <v>14140</v>
      </c>
      <c r="M20816">
        <f t="shared" si="336"/>
        <v>3140</v>
      </c>
    </row>
    <row r="20817" spans="12:13">
      <c r="L20817">
        <v>14256</v>
      </c>
      <c r="M20817">
        <f t="shared" si="336"/>
        <v>3256</v>
      </c>
    </row>
    <row r="20818" spans="12:13">
      <c r="L20818">
        <v>14236</v>
      </c>
      <c r="M20818">
        <f t="shared" si="336"/>
        <v>3236</v>
      </c>
    </row>
    <row r="20819" spans="12:13">
      <c r="L20819">
        <v>14176</v>
      </c>
      <c r="M20819">
        <f t="shared" si="336"/>
        <v>3176</v>
      </c>
    </row>
    <row r="20820" spans="12:13">
      <c r="L20820">
        <v>14212</v>
      </c>
      <c r="M20820">
        <f t="shared" si="336"/>
        <v>3212</v>
      </c>
    </row>
    <row r="20821" spans="12:13">
      <c r="L20821">
        <v>14276</v>
      </c>
      <c r="M20821">
        <f t="shared" si="336"/>
        <v>3276</v>
      </c>
    </row>
    <row r="20822" spans="12:13">
      <c r="L20822">
        <v>14096</v>
      </c>
      <c r="M20822">
        <f t="shared" si="336"/>
        <v>3096</v>
      </c>
    </row>
    <row r="20823" spans="12:13">
      <c r="L20823">
        <v>14104</v>
      </c>
      <c r="M20823">
        <f t="shared" si="336"/>
        <v>3104</v>
      </c>
    </row>
    <row r="20824" spans="12:13">
      <c r="L20824">
        <v>13992</v>
      </c>
      <c r="M20824">
        <f t="shared" si="336"/>
        <v>2992</v>
      </c>
    </row>
    <row r="20825" spans="12:13">
      <c r="L20825">
        <v>14192</v>
      </c>
      <c r="M20825">
        <f t="shared" si="336"/>
        <v>3192</v>
      </c>
    </row>
    <row r="20826" spans="12:13">
      <c r="L20826">
        <v>14224</v>
      </c>
      <c r="M20826">
        <f t="shared" si="336"/>
        <v>3224</v>
      </c>
    </row>
    <row r="20827" spans="12:13">
      <c r="L20827">
        <v>14152</v>
      </c>
      <c r="M20827">
        <f t="shared" si="336"/>
        <v>3152</v>
      </c>
    </row>
    <row r="20828" spans="12:13">
      <c r="L20828">
        <v>14224</v>
      </c>
      <c r="M20828">
        <f t="shared" si="336"/>
        <v>3224</v>
      </c>
    </row>
    <row r="20829" spans="12:13">
      <c r="L20829">
        <v>14208</v>
      </c>
      <c r="M20829">
        <f t="shared" si="336"/>
        <v>3208</v>
      </c>
    </row>
    <row r="20830" spans="12:13">
      <c r="L20830">
        <v>14188</v>
      </c>
      <c r="M20830">
        <f t="shared" si="336"/>
        <v>3188</v>
      </c>
    </row>
    <row r="20831" spans="12:13">
      <c r="L20831">
        <v>14284</v>
      </c>
      <c r="M20831">
        <f t="shared" si="336"/>
        <v>3284</v>
      </c>
    </row>
    <row r="20832" spans="12:13">
      <c r="L20832">
        <v>14196</v>
      </c>
      <c r="M20832">
        <f t="shared" si="336"/>
        <v>3196</v>
      </c>
    </row>
    <row r="20833" spans="12:13">
      <c r="L20833">
        <v>14212</v>
      </c>
      <c r="M20833">
        <f t="shared" si="336"/>
        <v>3212</v>
      </c>
    </row>
    <row r="20834" spans="12:13">
      <c r="L20834">
        <v>14040</v>
      </c>
      <c r="M20834">
        <f t="shared" si="336"/>
        <v>3040</v>
      </c>
    </row>
    <row r="20835" spans="12:13">
      <c r="L20835">
        <v>14128</v>
      </c>
      <c r="M20835">
        <f t="shared" si="336"/>
        <v>3128</v>
      </c>
    </row>
    <row r="20836" spans="12:13">
      <c r="L20836">
        <v>14168</v>
      </c>
      <c r="M20836">
        <f t="shared" si="336"/>
        <v>3168</v>
      </c>
    </row>
    <row r="20837" spans="12:13">
      <c r="L20837">
        <v>14140</v>
      </c>
      <c r="M20837">
        <f t="shared" si="336"/>
        <v>3140</v>
      </c>
    </row>
    <row r="20838" spans="12:13">
      <c r="L20838">
        <v>14188</v>
      </c>
      <c r="M20838">
        <f t="shared" si="336"/>
        <v>3188</v>
      </c>
    </row>
    <row r="20839" spans="12:13">
      <c r="L20839">
        <v>14104</v>
      </c>
      <c r="M20839">
        <f t="shared" si="336"/>
        <v>3104</v>
      </c>
    </row>
    <row r="20840" spans="12:13">
      <c r="L20840">
        <v>14132</v>
      </c>
      <c r="M20840">
        <f t="shared" si="336"/>
        <v>3132</v>
      </c>
    </row>
    <row r="20841" spans="12:13">
      <c r="L20841">
        <v>14088</v>
      </c>
      <c r="M20841">
        <f t="shared" si="336"/>
        <v>3088</v>
      </c>
    </row>
    <row r="20842" spans="12:13">
      <c r="L20842">
        <v>14088</v>
      </c>
      <c r="M20842">
        <f t="shared" si="336"/>
        <v>3088</v>
      </c>
    </row>
    <row r="20843" spans="12:13">
      <c r="L20843">
        <v>14232</v>
      </c>
      <c r="M20843">
        <f t="shared" si="336"/>
        <v>3232</v>
      </c>
    </row>
    <row r="20844" spans="12:13">
      <c r="L20844">
        <v>14136</v>
      </c>
      <c r="M20844">
        <f t="shared" si="336"/>
        <v>3136</v>
      </c>
    </row>
    <row r="20845" spans="12:13">
      <c r="L20845">
        <v>14040</v>
      </c>
      <c r="M20845">
        <f t="shared" si="336"/>
        <v>3040</v>
      </c>
    </row>
    <row r="20846" spans="12:13">
      <c r="L20846">
        <v>14120</v>
      </c>
      <c r="M20846">
        <f t="shared" si="336"/>
        <v>3120</v>
      </c>
    </row>
    <row r="20847" spans="12:13">
      <c r="L20847">
        <v>14152</v>
      </c>
      <c r="M20847">
        <f t="shared" si="336"/>
        <v>3152</v>
      </c>
    </row>
    <row r="20848" spans="12:13">
      <c r="L20848">
        <v>14168</v>
      </c>
      <c r="M20848">
        <f t="shared" si="336"/>
        <v>3168</v>
      </c>
    </row>
    <row r="20849" spans="12:13">
      <c r="L20849">
        <v>14172</v>
      </c>
      <c r="M20849">
        <f t="shared" si="336"/>
        <v>3172</v>
      </c>
    </row>
    <row r="20850" spans="12:13">
      <c r="L20850">
        <v>13988</v>
      </c>
      <c r="M20850">
        <f t="shared" si="336"/>
        <v>2988</v>
      </c>
    </row>
    <row r="20851" spans="12:13">
      <c r="L20851">
        <v>14008</v>
      </c>
      <c r="M20851">
        <f t="shared" si="336"/>
        <v>3008</v>
      </c>
    </row>
    <row r="20852" spans="12:13">
      <c r="L20852">
        <v>14020</v>
      </c>
      <c r="M20852">
        <f t="shared" si="336"/>
        <v>3020</v>
      </c>
    </row>
    <row r="20853" spans="12:13">
      <c r="L20853">
        <v>14176</v>
      </c>
      <c r="M20853">
        <f t="shared" si="336"/>
        <v>3176</v>
      </c>
    </row>
    <row r="20854" spans="12:13">
      <c r="L20854">
        <v>14024</v>
      </c>
      <c r="M20854">
        <f t="shared" si="336"/>
        <v>3024</v>
      </c>
    </row>
    <row r="20855" spans="12:13">
      <c r="L20855">
        <v>14124</v>
      </c>
      <c r="M20855">
        <f t="shared" si="336"/>
        <v>3124</v>
      </c>
    </row>
    <row r="20856" spans="12:13">
      <c r="L20856">
        <v>14044</v>
      </c>
      <c r="M20856">
        <f t="shared" si="336"/>
        <v>3044</v>
      </c>
    </row>
    <row r="20857" spans="12:13">
      <c r="L20857">
        <v>14188</v>
      </c>
      <c r="M20857">
        <f t="shared" si="336"/>
        <v>3188</v>
      </c>
    </row>
    <row r="20858" spans="12:13">
      <c r="L20858">
        <v>14092</v>
      </c>
      <c r="M20858">
        <f t="shared" si="336"/>
        <v>3092</v>
      </c>
    </row>
    <row r="20859" spans="12:13">
      <c r="L20859">
        <v>14144</v>
      </c>
      <c r="M20859">
        <f t="shared" ref="M20859:M20922" si="337">L20859-11000</f>
        <v>3144</v>
      </c>
    </row>
    <row r="20860" spans="12:13">
      <c r="L20860">
        <v>14112</v>
      </c>
      <c r="M20860">
        <f t="shared" si="337"/>
        <v>3112</v>
      </c>
    </row>
    <row r="20861" spans="12:13">
      <c r="L20861">
        <v>14164</v>
      </c>
      <c r="M20861">
        <f t="shared" si="337"/>
        <v>3164</v>
      </c>
    </row>
    <row r="20862" spans="12:13">
      <c r="L20862">
        <v>14088</v>
      </c>
      <c r="M20862">
        <f t="shared" si="337"/>
        <v>3088</v>
      </c>
    </row>
    <row r="20863" spans="12:13">
      <c r="L20863">
        <v>14072</v>
      </c>
      <c r="M20863">
        <f t="shared" si="337"/>
        <v>3072</v>
      </c>
    </row>
    <row r="20864" spans="12:13">
      <c r="L20864">
        <v>14060</v>
      </c>
      <c r="M20864">
        <f t="shared" si="337"/>
        <v>3060</v>
      </c>
    </row>
    <row r="20865" spans="12:13">
      <c r="L20865">
        <v>14256</v>
      </c>
      <c r="M20865">
        <f t="shared" si="337"/>
        <v>3256</v>
      </c>
    </row>
    <row r="20866" spans="12:13">
      <c r="L20866">
        <v>14096</v>
      </c>
      <c r="M20866">
        <f t="shared" si="337"/>
        <v>3096</v>
      </c>
    </row>
    <row r="20867" spans="12:13">
      <c r="L20867">
        <v>14160</v>
      </c>
      <c r="M20867">
        <f t="shared" si="337"/>
        <v>3160</v>
      </c>
    </row>
    <row r="20868" spans="12:13">
      <c r="L20868">
        <v>14212</v>
      </c>
      <c r="M20868">
        <f t="shared" si="337"/>
        <v>3212</v>
      </c>
    </row>
    <row r="20869" spans="12:13">
      <c r="L20869">
        <v>14164</v>
      </c>
      <c r="M20869">
        <f t="shared" si="337"/>
        <v>3164</v>
      </c>
    </row>
    <row r="20870" spans="12:13">
      <c r="L20870">
        <v>13996</v>
      </c>
      <c r="M20870">
        <f t="shared" si="337"/>
        <v>2996</v>
      </c>
    </row>
    <row r="20871" spans="12:13">
      <c r="L20871">
        <v>13932</v>
      </c>
      <c r="M20871">
        <f t="shared" si="337"/>
        <v>2932</v>
      </c>
    </row>
    <row r="20872" spans="12:13">
      <c r="L20872">
        <v>13728</v>
      </c>
      <c r="M20872">
        <f t="shared" si="337"/>
        <v>2728</v>
      </c>
    </row>
    <row r="20873" spans="12:13">
      <c r="L20873">
        <v>13444</v>
      </c>
      <c r="M20873">
        <f t="shared" si="337"/>
        <v>2444</v>
      </c>
    </row>
    <row r="20874" spans="12:13">
      <c r="L20874">
        <v>13136</v>
      </c>
      <c r="M20874">
        <f t="shared" si="337"/>
        <v>2136</v>
      </c>
    </row>
    <row r="20875" spans="12:13">
      <c r="L20875">
        <v>12932</v>
      </c>
      <c r="M20875">
        <f t="shared" si="337"/>
        <v>1932</v>
      </c>
    </row>
    <row r="20876" spans="12:13">
      <c r="L20876">
        <v>12776</v>
      </c>
      <c r="M20876">
        <f t="shared" si="337"/>
        <v>1776</v>
      </c>
    </row>
    <row r="20877" spans="12:13">
      <c r="L20877">
        <v>12560</v>
      </c>
      <c r="M20877">
        <f t="shared" si="337"/>
        <v>1560</v>
      </c>
    </row>
    <row r="20878" spans="12:13">
      <c r="L20878">
        <v>12452</v>
      </c>
      <c r="M20878">
        <f t="shared" si="337"/>
        <v>1452</v>
      </c>
    </row>
    <row r="20879" spans="12:13">
      <c r="L20879">
        <v>12344</v>
      </c>
      <c r="M20879">
        <f t="shared" si="337"/>
        <v>1344</v>
      </c>
    </row>
    <row r="20880" spans="12:13">
      <c r="L20880">
        <v>12188</v>
      </c>
      <c r="M20880">
        <f t="shared" si="337"/>
        <v>1188</v>
      </c>
    </row>
    <row r="20881" spans="12:13">
      <c r="L20881">
        <v>12220</v>
      </c>
      <c r="M20881">
        <f t="shared" si="337"/>
        <v>1220</v>
      </c>
    </row>
    <row r="20882" spans="12:13">
      <c r="L20882">
        <v>12056</v>
      </c>
      <c r="M20882">
        <f t="shared" si="337"/>
        <v>1056</v>
      </c>
    </row>
    <row r="20883" spans="12:13">
      <c r="L20883">
        <v>11968</v>
      </c>
      <c r="M20883">
        <f t="shared" si="337"/>
        <v>968</v>
      </c>
    </row>
    <row r="20884" spans="12:13">
      <c r="L20884">
        <v>11904</v>
      </c>
      <c r="M20884">
        <f t="shared" si="337"/>
        <v>904</v>
      </c>
    </row>
    <row r="20885" spans="12:13">
      <c r="L20885">
        <v>11964</v>
      </c>
      <c r="M20885">
        <f t="shared" si="337"/>
        <v>964</v>
      </c>
    </row>
    <row r="20886" spans="12:13">
      <c r="L20886">
        <v>11812</v>
      </c>
      <c r="M20886">
        <f t="shared" si="337"/>
        <v>812</v>
      </c>
    </row>
    <row r="20887" spans="12:13">
      <c r="L20887">
        <v>11812</v>
      </c>
      <c r="M20887">
        <f t="shared" si="337"/>
        <v>812</v>
      </c>
    </row>
    <row r="20888" spans="12:13">
      <c r="L20888">
        <v>11712</v>
      </c>
      <c r="M20888">
        <f t="shared" si="337"/>
        <v>712</v>
      </c>
    </row>
    <row r="20889" spans="12:13">
      <c r="L20889">
        <v>11740</v>
      </c>
      <c r="M20889">
        <f t="shared" si="337"/>
        <v>740</v>
      </c>
    </row>
    <row r="20890" spans="12:13">
      <c r="L20890">
        <v>11648</v>
      </c>
      <c r="M20890">
        <f t="shared" si="337"/>
        <v>648</v>
      </c>
    </row>
    <row r="20891" spans="12:13">
      <c r="L20891">
        <v>11688</v>
      </c>
      <c r="M20891">
        <f t="shared" si="337"/>
        <v>688</v>
      </c>
    </row>
    <row r="20892" spans="12:13">
      <c r="L20892">
        <v>11592</v>
      </c>
      <c r="M20892">
        <f t="shared" si="337"/>
        <v>592</v>
      </c>
    </row>
    <row r="20893" spans="12:13">
      <c r="L20893">
        <v>11632</v>
      </c>
      <c r="M20893">
        <f t="shared" si="337"/>
        <v>632</v>
      </c>
    </row>
    <row r="20894" spans="12:13">
      <c r="L20894">
        <v>11540</v>
      </c>
      <c r="M20894">
        <f t="shared" si="337"/>
        <v>540</v>
      </c>
    </row>
    <row r="20895" spans="12:13">
      <c r="L20895">
        <v>11616</v>
      </c>
      <c r="M20895">
        <f t="shared" si="337"/>
        <v>616</v>
      </c>
    </row>
    <row r="20896" spans="12:13">
      <c r="L20896">
        <v>11528</v>
      </c>
      <c r="M20896">
        <f t="shared" si="337"/>
        <v>528</v>
      </c>
    </row>
    <row r="20897" spans="12:13">
      <c r="L20897">
        <v>11564</v>
      </c>
      <c r="M20897">
        <f t="shared" si="337"/>
        <v>564</v>
      </c>
    </row>
    <row r="20898" spans="12:13">
      <c r="L20898">
        <v>11500</v>
      </c>
      <c r="M20898">
        <f t="shared" si="337"/>
        <v>500</v>
      </c>
    </row>
    <row r="20899" spans="12:13">
      <c r="L20899">
        <v>11564</v>
      </c>
      <c r="M20899">
        <f t="shared" si="337"/>
        <v>564</v>
      </c>
    </row>
    <row r="20900" spans="12:13">
      <c r="L20900">
        <v>11480</v>
      </c>
      <c r="M20900">
        <f t="shared" si="337"/>
        <v>480</v>
      </c>
    </row>
    <row r="20901" spans="12:13">
      <c r="L20901">
        <v>11528</v>
      </c>
      <c r="M20901">
        <f t="shared" si="337"/>
        <v>528</v>
      </c>
    </row>
    <row r="20902" spans="12:13">
      <c r="L20902">
        <v>11452</v>
      </c>
      <c r="M20902">
        <f t="shared" si="337"/>
        <v>452</v>
      </c>
    </row>
    <row r="20903" spans="12:13">
      <c r="L20903">
        <v>11520</v>
      </c>
      <c r="M20903">
        <f t="shared" si="337"/>
        <v>520</v>
      </c>
    </row>
    <row r="20904" spans="12:13">
      <c r="L20904">
        <v>11468</v>
      </c>
      <c r="M20904">
        <f t="shared" si="337"/>
        <v>468</v>
      </c>
    </row>
    <row r="20905" spans="12:13">
      <c r="L20905">
        <v>11492</v>
      </c>
      <c r="M20905">
        <f t="shared" si="337"/>
        <v>492</v>
      </c>
    </row>
    <row r="20906" spans="12:13">
      <c r="L20906">
        <v>11432</v>
      </c>
      <c r="M20906">
        <f t="shared" si="337"/>
        <v>432</v>
      </c>
    </row>
    <row r="20907" spans="12:13">
      <c r="L20907">
        <v>11452</v>
      </c>
      <c r="M20907">
        <f t="shared" si="337"/>
        <v>452</v>
      </c>
    </row>
    <row r="20908" spans="12:13">
      <c r="L20908">
        <v>11424</v>
      </c>
      <c r="M20908">
        <f t="shared" si="337"/>
        <v>424</v>
      </c>
    </row>
    <row r="20909" spans="12:13">
      <c r="L20909">
        <v>11480</v>
      </c>
      <c r="M20909">
        <f t="shared" si="337"/>
        <v>480</v>
      </c>
    </row>
    <row r="20910" spans="12:13">
      <c r="L20910">
        <v>11448</v>
      </c>
      <c r="M20910">
        <f t="shared" si="337"/>
        <v>448</v>
      </c>
    </row>
    <row r="20911" spans="12:13">
      <c r="L20911">
        <v>11488</v>
      </c>
      <c r="M20911">
        <f t="shared" si="337"/>
        <v>488</v>
      </c>
    </row>
    <row r="20912" spans="12:13">
      <c r="L20912">
        <v>11412</v>
      </c>
      <c r="M20912">
        <f t="shared" si="337"/>
        <v>412</v>
      </c>
    </row>
    <row r="20913" spans="12:13">
      <c r="L20913">
        <v>11492</v>
      </c>
      <c r="M20913">
        <f t="shared" si="337"/>
        <v>492</v>
      </c>
    </row>
    <row r="20914" spans="12:13">
      <c r="L20914">
        <v>11400</v>
      </c>
      <c r="M20914">
        <f t="shared" si="337"/>
        <v>400</v>
      </c>
    </row>
    <row r="20915" spans="12:13">
      <c r="L20915">
        <v>11432</v>
      </c>
      <c r="M20915">
        <f t="shared" si="337"/>
        <v>432</v>
      </c>
    </row>
    <row r="20916" spans="12:13">
      <c r="L20916">
        <v>11400</v>
      </c>
      <c r="M20916">
        <f t="shared" si="337"/>
        <v>400</v>
      </c>
    </row>
    <row r="20917" spans="12:13">
      <c r="L20917">
        <v>11452</v>
      </c>
      <c r="M20917">
        <f t="shared" si="337"/>
        <v>452</v>
      </c>
    </row>
    <row r="20918" spans="12:13">
      <c r="L20918">
        <v>11416</v>
      </c>
      <c r="M20918">
        <f t="shared" si="337"/>
        <v>416</v>
      </c>
    </row>
    <row r="20919" spans="12:13">
      <c r="L20919">
        <v>11484</v>
      </c>
      <c r="M20919">
        <f t="shared" si="337"/>
        <v>484</v>
      </c>
    </row>
    <row r="20920" spans="12:13">
      <c r="L20920">
        <v>11408</v>
      </c>
      <c r="M20920">
        <f t="shared" si="337"/>
        <v>408</v>
      </c>
    </row>
    <row r="20921" spans="12:13">
      <c r="L20921">
        <v>11452</v>
      </c>
      <c r="M20921">
        <f t="shared" si="337"/>
        <v>452</v>
      </c>
    </row>
    <row r="20922" spans="12:13">
      <c r="L20922">
        <v>11364</v>
      </c>
      <c r="M20922">
        <f t="shared" si="337"/>
        <v>364</v>
      </c>
    </row>
    <row r="20923" spans="12:13">
      <c r="L20923">
        <v>11436</v>
      </c>
      <c r="M20923">
        <f t="shared" ref="M20923:M20986" si="338">L20923-11000</f>
        <v>436</v>
      </c>
    </row>
    <row r="20924" spans="12:13">
      <c r="L20924">
        <v>11412</v>
      </c>
      <c r="M20924">
        <f t="shared" si="338"/>
        <v>412</v>
      </c>
    </row>
    <row r="20925" spans="12:13">
      <c r="L20925">
        <v>11476</v>
      </c>
      <c r="M20925">
        <f t="shared" si="338"/>
        <v>476</v>
      </c>
    </row>
    <row r="20926" spans="12:13">
      <c r="L20926">
        <v>11384</v>
      </c>
      <c r="M20926">
        <f t="shared" si="338"/>
        <v>384</v>
      </c>
    </row>
    <row r="20927" spans="12:13">
      <c r="L20927">
        <v>11484</v>
      </c>
      <c r="M20927">
        <f t="shared" si="338"/>
        <v>484</v>
      </c>
    </row>
    <row r="20928" spans="12:13">
      <c r="L20928">
        <v>11404</v>
      </c>
      <c r="M20928">
        <f t="shared" si="338"/>
        <v>404</v>
      </c>
    </row>
    <row r="20929" spans="12:13">
      <c r="L20929">
        <v>11448</v>
      </c>
      <c r="M20929">
        <f t="shared" si="338"/>
        <v>448</v>
      </c>
    </row>
    <row r="20930" spans="12:13">
      <c r="L20930">
        <v>11376</v>
      </c>
      <c r="M20930">
        <f t="shared" si="338"/>
        <v>376</v>
      </c>
    </row>
    <row r="20931" spans="12:13">
      <c r="L20931">
        <v>11448</v>
      </c>
      <c r="M20931">
        <f t="shared" si="338"/>
        <v>448</v>
      </c>
    </row>
    <row r="20932" spans="12:13">
      <c r="L20932">
        <v>11400</v>
      </c>
      <c r="M20932">
        <f t="shared" si="338"/>
        <v>400</v>
      </c>
    </row>
    <row r="20933" spans="12:13">
      <c r="L20933">
        <v>11436</v>
      </c>
      <c r="M20933">
        <f t="shared" si="338"/>
        <v>436</v>
      </c>
    </row>
    <row r="20934" spans="12:13">
      <c r="L20934">
        <v>11348</v>
      </c>
      <c r="M20934">
        <f t="shared" si="338"/>
        <v>348</v>
      </c>
    </row>
    <row r="20935" spans="12:13">
      <c r="L20935">
        <v>11444</v>
      </c>
      <c r="M20935">
        <f t="shared" si="338"/>
        <v>444</v>
      </c>
    </row>
    <row r="20936" spans="12:13">
      <c r="L20936">
        <v>11412</v>
      </c>
      <c r="M20936">
        <f t="shared" si="338"/>
        <v>412</v>
      </c>
    </row>
    <row r="20937" spans="12:13">
      <c r="L20937">
        <v>11444</v>
      </c>
      <c r="M20937">
        <f t="shared" si="338"/>
        <v>444</v>
      </c>
    </row>
    <row r="20938" spans="12:13">
      <c r="L20938">
        <v>11340</v>
      </c>
      <c r="M20938">
        <f t="shared" si="338"/>
        <v>340</v>
      </c>
    </row>
    <row r="20939" spans="12:13">
      <c r="L20939">
        <v>11436</v>
      </c>
      <c r="M20939">
        <f t="shared" si="338"/>
        <v>436</v>
      </c>
    </row>
    <row r="20940" spans="12:13">
      <c r="L20940">
        <v>11352</v>
      </c>
      <c r="M20940">
        <f t="shared" si="338"/>
        <v>352</v>
      </c>
    </row>
    <row r="20941" spans="12:13">
      <c r="L20941">
        <v>11420</v>
      </c>
      <c r="M20941">
        <f t="shared" si="338"/>
        <v>420</v>
      </c>
    </row>
    <row r="20942" spans="12:13">
      <c r="L20942">
        <v>11396</v>
      </c>
      <c r="M20942">
        <f t="shared" si="338"/>
        <v>396</v>
      </c>
    </row>
    <row r="20943" spans="12:13">
      <c r="L20943">
        <v>11468</v>
      </c>
      <c r="M20943">
        <f t="shared" si="338"/>
        <v>468</v>
      </c>
    </row>
    <row r="20944" spans="12:13">
      <c r="L20944">
        <v>11388</v>
      </c>
      <c r="M20944">
        <f t="shared" si="338"/>
        <v>388</v>
      </c>
    </row>
    <row r="20945" spans="12:13">
      <c r="L20945">
        <v>11424</v>
      </c>
      <c r="M20945">
        <f t="shared" si="338"/>
        <v>424</v>
      </c>
    </row>
    <row r="20946" spans="12:13">
      <c r="L20946">
        <v>11408</v>
      </c>
      <c r="M20946">
        <f t="shared" si="338"/>
        <v>408</v>
      </c>
    </row>
    <row r="20947" spans="12:13">
      <c r="L20947">
        <v>11444</v>
      </c>
      <c r="M20947">
        <f t="shared" si="338"/>
        <v>444</v>
      </c>
    </row>
    <row r="20948" spans="12:13">
      <c r="L20948">
        <v>11360</v>
      </c>
      <c r="M20948">
        <f t="shared" si="338"/>
        <v>360</v>
      </c>
    </row>
    <row r="20949" spans="12:13">
      <c r="L20949">
        <v>11452</v>
      </c>
      <c r="M20949">
        <f t="shared" si="338"/>
        <v>452</v>
      </c>
    </row>
    <row r="20950" spans="12:13">
      <c r="L20950">
        <v>11380</v>
      </c>
      <c r="M20950">
        <f t="shared" si="338"/>
        <v>380</v>
      </c>
    </row>
    <row r="20951" spans="12:13">
      <c r="L20951">
        <v>11460</v>
      </c>
      <c r="M20951">
        <f t="shared" si="338"/>
        <v>460</v>
      </c>
    </row>
    <row r="20952" spans="12:13">
      <c r="L20952">
        <v>11396</v>
      </c>
      <c r="M20952">
        <f t="shared" si="338"/>
        <v>396</v>
      </c>
    </row>
    <row r="20953" spans="12:13">
      <c r="L20953">
        <v>11448</v>
      </c>
      <c r="M20953">
        <f t="shared" si="338"/>
        <v>448</v>
      </c>
    </row>
    <row r="20954" spans="12:13">
      <c r="L20954">
        <v>11412</v>
      </c>
      <c r="M20954">
        <f t="shared" si="338"/>
        <v>412</v>
      </c>
    </row>
    <row r="20955" spans="12:13">
      <c r="L20955">
        <v>11412</v>
      </c>
      <c r="M20955">
        <f t="shared" si="338"/>
        <v>412</v>
      </c>
    </row>
    <row r="20956" spans="12:13">
      <c r="L20956">
        <v>11368</v>
      </c>
      <c r="M20956">
        <f t="shared" si="338"/>
        <v>368</v>
      </c>
    </row>
    <row r="20957" spans="12:13">
      <c r="L20957">
        <v>11440</v>
      </c>
      <c r="M20957">
        <f t="shared" si="338"/>
        <v>440</v>
      </c>
    </row>
    <row r="20958" spans="12:13">
      <c r="L20958">
        <v>11376</v>
      </c>
      <c r="M20958">
        <f t="shared" si="338"/>
        <v>376</v>
      </c>
    </row>
    <row r="20959" spans="12:13">
      <c r="L20959">
        <v>11452</v>
      </c>
      <c r="M20959">
        <f t="shared" si="338"/>
        <v>452</v>
      </c>
    </row>
    <row r="20960" spans="12:13">
      <c r="L20960">
        <v>11376</v>
      </c>
      <c r="M20960">
        <f t="shared" si="338"/>
        <v>376</v>
      </c>
    </row>
    <row r="20961" spans="12:13">
      <c r="L20961">
        <v>11412</v>
      </c>
      <c r="M20961">
        <f t="shared" si="338"/>
        <v>412</v>
      </c>
    </row>
    <row r="20962" spans="12:13">
      <c r="L20962">
        <v>11380</v>
      </c>
      <c r="M20962">
        <f t="shared" si="338"/>
        <v>380</v>
      </c>
    </row>
    <row r="20963" spans="12:13">
      <c r="L20963">
        <v>11444</v>
      </c>
      <c r="M20963">
        <f t="shared" si="338"/>
        <v>444</v>
      </c>
    </row>
    <row r="20964" spans="12:13">
      <c r="L20964">
        <v>11376</v>
      </c>
      <c r="M20964">
        <f t="shared" si="338"/>
        <v>376</v>
      </c>
    </row>
    <row r="20965" spans="12:13">
      <c r="L20965">
        <v>11444</v>
      </c>
      <c r="M20965">
        <f t="shared" si="338"/>
        <v>444</v>
      </c>
    </row>
    <row r="20966" spans="12:13">
      <c r="L20966">
        <v>11396</v>
      </c>
      <c r="M20966">
        <f t="shared" si="338"/>
        <v>396</v>
      </c>
    </row>
    <row r="20967" spans="12:13">
      <c r="L20967">
        <v>11416</v>
      </c>
      <c r="M20967">
        <f t="shared" si="338"/>
        <v>416</v>
      </c>
    </row>
    <row r="20968" spans="12:13">
      <c r="L20968">
        <v>11400</v>
      </c>
      <c r="M20968">
        <f t="shared" si="338"/>
        <v>400</v>
      </c>
    </row>
    <row r="20969" spans="12:13">
      <c r="L20969">
        <v>11440</v>
      </c>
      <c r="M20969">
        <f t="shared" si="338"/>
        <v>440</v>
      </c>
    </row>
    <row r="20970" spans="12:13">
      <c r="L20970">
        <v>11388</v>
      </c>
      <c r="M20970">
        <f t="shared" si="338"/>
        <v>388</v>
      </c>
    </row>
    <row r="20971" spans="12:13">
      <c r="L20971">
        <v>11452</v>
      </c>
      <c r="M20971">
        <f t="shared" si="338"/>
        <v>452</v>
      </c>
    </row>
    <row r="20972" spans="12:13">
      <c r="L20972">
        <v>11364</v>
      </c>
      <c r="M20972">
        <f t="shared" si="338"/>
        <v>364</v>
      </c>
    </row>
    <row r="20973" spans="12:13">
      <c r="L20973">
        <v>11404</v>
      </c>
      <c r="M20973">
        <f t="shared" si="338"/>
        <v>404</v>
      </c>
    </row>
    <row r="20974" spans="12:13">
      <c r="L20974">
        <v>11324</v>
      </c>
      <c r="M20974">
        <f t="shared" si="338"/>
        <v>324</v>
      </c>
    </row>
    <row r="20975" spans="12:13">
      <c r="L20975">
        <v>11388</v>
      </c>
      <c r="M20975">
        <f t="shared" si="338"/>
        <v>388</v>
      </c>
    </row>
    <row r="20976" spans="12:13">
      <c r="L20976">
        <v>11384</v>
      </c>
      <c r="M20976">
        <f t="shared" si="338"/>
        <v>384</v>
      </c>
    </row>
    <row r="20977" spans="12:13">
      <c r="L20977">
        <v>11396</v>
      </c>
      <c r="M20977">
        <f t="shared" si="338"/>
        <v>396</v>
      </c>
    </row>
    <row r="20978" spans="12:13">
      <c r="L20978">
        <v>11396</v>
      </c>
      <c r="M20978">
        <f t="shared" si="338"/>
        <v>396</v>
      </c>
    </row>
    <row r="20979" spans="12:13">
      <c r="L20979">
        <v>11408</v>
      </c>
      <c r="M20979">
        <f t="shared" si="338"/>
        <v>408</v>
      </c>
    </row>
    <row r="20980" spans="12:13">
      <c r="L20980">
        <v>11400</v>
      </c>
      <c r="M20980">
        <f t="shared" si="338"/>
        <v>400</v>
      </c>
    </row>
    <row r="20981" spans="12:13">
      <c r="L20981">
        <v>11444</v>
      </c>
      <c r="M20981">
        <f t="shared" si="338"/>
        <v>444</v>
      </c>
    </row>
    <row r="20982" spans="12:13">
      <c r="L20982">
        <v>11396</v>
      </c>
      <c r="M20982">
        <f t="shared" si="338"/>
        <v>396</v>
      </c>
    </row>
    <row r="20983" spans="12:13">
      <c r="L20983">
        <v>11448</v>
      </c>
      <c r="M20983">
        <f t="shared" si="338"/>
        <v>448</v>
      </c>
    </row>
    <row r="20984" spans="12:13">
      <c r="L20984">
        <v>11380</v>
      </c>
      <c r="M20984">
        <f t="shared" si="338"/>
        <v>380</v>
      </c>
    </row>
    <row r="20985" spans="12:13">
      <c r="L20985">
        <v>11444</v>
      </c>
      <c r="M20985">
        <f t="shared" si="338"/>
        <v>444</v>
      </c>
    </row>
    <row r="20986" spans="12:13">
      <c r="L20986">
        <v>11384</v>
      </c>
      <c r="M20986">
        <f t="shared" si="338"/>
        <v>384</v>
      </c>
    </row>
    <row r="20987" spans="12:13">
      <c r="L20987">
        <v>11404</v>
      </c>
      <c r="M20987">
        <f t="shared" ref="M20987:M21050" si="339">L20987-11000</f>
        <v>404</v>
      </c>
    </row>
    <row r="20988" spans="12:13">
      <c r="L20988">
        <v>11412</v>
      </c>
      <c r="M20988">
        <f t="shared" si="339"/>
        <v>412</v>
      </c>
    </row>
    <row r="20989" spans="12:13">
      <c r="L20989">
        <v>11404</v>
      </c>
      <c r="M20989">
        <f t="shared" si="339"/>
        <v>404</v>
      </c>
    </row>
    <row r="20990" spans="12:13">
      <c r="L20990">
        <v>11372</v>
      </c>
      <c r="M20990">
        <f t="shared" si="339"/>
        <v>372</v>
      </c>
    </row>
    <row r="20991" spans="12:13">
      <c r="L20991">
        <v>11432</v>
      </c>
      <c r="M20991">
        <f t="shared" si="339"/>
        <v>432</v>
      </c>
    </row>
    <row r="20992" spans="12:13">
      <c r="L20992">
        <v>11368</v>
      </c>
      <c r="M20992">
        <f t="shared" si="339"/>
        <v>368</v>
      </c>
    </row>
    <row r="20993" spans="12:13">
      <c r="L20993">
        <v>11432</v>
      </c>
      <c r="M20993">
        <f t="shared" si="339"/>
        <v>432</v>
      </c>
    </row>
    <row r="20994" spans="12:13">
      <c r="L20994">
        <v>11412</v>
      </c>
      <c r="M20994">
        <f t="shared" si="339"/>
        <v>412</v>
      </c>
    </row>
    <row r="20995" spans="12:13">
      <c r="L20995">
        <v>11448</v>
      </c>
      <c r="M20995">
        <f t="shared" si="339"/>
        <v>448</v>
      </c>
    </row>
    <row r="20996" spans="12:13">
      <c r="L20996">
        <v>11352</v>
      </c>
      <c r="M20996">
        <f t="shared" si="339"/>
        <v>352</v>
      </c>
    </row>
    <row r="20997" spans="12:13">
      <c r="L20997">
        <v>11448</v>
      </c>
      <c r="M20997">
        <f t="shared" si="339"/>
        <v>448</v>
      </c>
    </row>
    <row r="20998" spans="12:13">
      <c r="L20998">
        <v>11388</v>
      </c>
      <c r="M20998">
        <f t="shared" si="339"/>
        <v>388</v>
      </c>
    </row>
    <row r="20999" spans="12:13">
      <c r="L20999">
        <v>11440</v>
      </c>
      <c r="M20999">
        <f t="shared" si="339"/>
        <v>440</v>
      </c>
    </row>
    <row r="21000" spans="12:13">
      <c r="L21000">
        <v>11364</v>
      </c>
      <c r="M21000">
        <f t="shared" si="339"/>
        <v>364</v>
      </c>
    </row>
    <row r="21001" spans="12:13">
      <c r="L21001">
        <v>11448</v>
      </c>
      <c r="M21001">
        <f t="shared" si="339"/>
        <v>448</v>
      </c>
    </row>
    <row r="21002" spans="12:13">
      <c r="L21002">
        <v>11404</v>
      </c>
      <c r="M21002">
        <f t="shared" si="339"/>
        <v>404</v>
      </c>
    </row>
    <row r="21003" spans="12:13">
      <c r="L21003">
        <v>11432</v>
      </c>
      <c r="M21003">
        <f t="shared" si="339"/>
        <v>432</v>
      </c>
    </row>
    <row r="21004" spans="12:13">
      <c r="L21004">
        <v>11368</v>
      </c>
      <c r="M21004">
        <f t="shared" si="339"/>
        <v>368</v>
      </c>
    </row>
    <row r="21005" spans="12:13">
      <c r="L21005">
        <v>11420</v>
      </c>
      <c r="M21005">
        <f t="shared" si="339"/>
        <v>420</v>
      </c>
    </row>
    <row r="21006" spans="12:13">
      <c r="L21006">
        <v>11396</v>
      </c>
      <c r="M21006">
        <f t="shared" si="339"/>
        <v>396</v>
      </c>
    </row>
    <row r="21007" spans="12:13">
      <c r="L21007">
        <v>11432</v>
      </c>
      <c r="M21007">
        <f t="shared" si="339"/>
        <v>432</v>
      </c>
    </row>
    <row r="21008" spans="12:13">
      <c r="L21008">
        <v>11360</v>
      </c>
      <c r="M21008">
        <f t="shared" si="339"/>
        <v>360</v>
      </c>
    </row>
    <row r="21009" spans="12:13">
      <c r="L21009">
        <v>11456</v>
      </c>
      <c r="M21009">
        <f t="shared" si="339"/>
        <v>456</v>
      </c>
    </row>
    <row r="21010" spans="12:13">
      <c r="L21010">
        <v>11360</v>
      </c>
      <c r="M21010">
        <f t="shared" si="339"/>
        <v>360</v>
      </c>
    </row>
    <row r="21011" spans="12:13">
      <c r="L21011">
        <v>11476</v>
      </c>
      <c r="M21011">
        <f t="shared" si="339"/>
        <v>476</v>
      </c>
    </row>
    <row r="21012" spans="12:13">
      <c r="L21012">
        <v>11368</v>
      </c>
      <c r="M21012">
        <f t="shared" si="339"/>
        <v>368</v>
      </c>
    </row>
    <row r="21013" spans="12:13">
      <c r="L21013">
        <v>11444</v>
      </c>
      <c r="M21013">
        <f t="shared" si="339"/>
        <v>444</v>
      </c>
    </row>
    <row r="21014" spans="12:13">
      <c r="L21014">
        <v>11348</v>
      </c>
      <c r="M21014">
        <f t="shared" si="339"/>
        <v>348</v>
      </c>
    </row>
    <row r="21015" spans="12:13">
      <c r="L21015">
        <v>11400</v>
      </c>
      <c r="M21015">
        <f t="shared" si="339"/>
        <v>400</v>
      </c>
    </row>
    <row r="21016" spans="12:13">
      <c r="L21016">
        <v>11388</v>
      </c>
      <c r="M21016">
        <f t="shared" si="339"/>
        <v>388</v>
      </c>
    </row>
    <row r="21017" spans="12:13">
      <c r="L21017">
        <v>11424</v>
      </c>
      <c r="M21017">
        <f t="shared" si="339"/>
        <v>424</v>
      </c>
    </row>
    <row r="21018" spans="12:13">
      <c r="L21018">
        <v>11372</v>
      </c>
      <c r="M21018">
        <f t="shared" si="339"/>
        <v>372</v>
      </c>
    </row>
    <row r="21019" spans="12:13">
      <c r="L21019">
        <v>11448</v>
      </c>
      <c r="M21019">
        <f t="shared" si="339"/>
        <v>448</v>
      </c>
    </row>
    <row r="21020" spans="12:13">
      <c r="L21020">
        <v>11328</v>
      </c>
      <c r="M21020">
        <f t="shared" si="339"/>
        <v>328</v>
      </c>
    </row>
    <row r="21021" spans="12:13">
      <c r="L21021">
        <v>11424</v>
      </c>
      <c r="M21021">
        <f t="shared" si="339"/>
        <v>424</v>
      </c>
    </row>
    <row r="21022" spans="12:13">
      <c r="L21022">
        <v>11404</v>
      </c>
      <c r="M21022">
        <f t="shared" si="339"/>
        <v>404</v>
      </c>
    </row>
    <row r="21023" spans="12:13">
      <c r="L21023">
        <v>11416</v>
      </c>
      <c r="M21023">
        <f t="shared" si="339"/>
        <v>416</v>
      </c>
    </row>
    <row r="21024" spans="12:13">
      <c r="L21024">
        <v>11440</v>
      </c>
      <c r="M21024">
        <f t="shared" si="339"/>
        <v>440</v>
      </c>
    </row>
    <row r="21025" spans="12:13">
      <c r="L21025">
        <v>11428</v>
      </c>
      <c r="M21025">
        <f t="shared" si="339"/>
        <v>428</v>
      </c>
    </row>
    <row r="21026" spans="12:13">
      <c r="L21026">
        <v>11404</v>
      </c>
      <c r="M21026">
        <f t="shared" si="339"/>
        <v>404</v>
      </c>
    </row>
    <row r="21027" spans="12:13">
      <c r="L21027">
        <v>11432</v>
      </c>
      <c r="M21027">
        <f t="shared" si="339"/>
        <v>432</v>
      </c>
    </row>
    <row r="21028" spans="12:13">
      <c r="L21028">
        <v>11392</v>
      </c>
      <c r="M21028">
        <f t="shared" si="339"/>
        <v>392</v>
      </c>
    </row>
    <row r="21029" spans="12:13">
      <c r="L21029">
        <v>11436</v>
      </c>
      <c r="M21029">
        <f t="shared" si="339"/>
        <v>436</v>
      </c>
    </row>
    <row r="21030" spans="12:13">
      <c r="L21030">
        <v>11400</v>
      </c>
      <c r="M21030">
        <f t="shared" si="339"/>
        <v>400</v>
      </c>
    </row>
    <row r="21031" spans="12:13">
      <c r="L21031">
        <v>11424</v>
      </c>
      <c r="M21031">
        <f t="shared" si="339"/>
        <v>424</v>
      </c>
    </row>
    <row r="21032" spans="12:13">
      <c r="L21032">
        <v>11384</v>
      </c>
      <c r="M21032">
        <f t="shared" si="339"/>
        <v>384</v>
      </c>
    </row>
    <row r="21033" spans="12:13">
      <c r="L21033">
        <v>11428</v>
      </c>
      <c r="M21033">
        <f t="shared" si="339"/>
        <v>428</v>
      </c>
    </row>
    <row r="21034" spans="12:13">
      <c r="L21034">
        <v>11380</v>
      </c>
      <c r="M21034">
        <f t="shared" si="339"/>
        <v>380</v>
      </c>
    </row>
    <row r="21035" spans="12:13">
      <c r="L21035">
        <v>11416</v>
      </c>
      <c r="M21035">
        <f t="shared" si="339"/>
        <v>416</v>
      </c>
    </row>
    <row r="21036" spans="12:13">
      <c r="L21036">
        <v>11408</v>
      </c>
      <c r="M21036">
        <f t="shared" si="339"/>
        <v>408</v>
      </c>
    </row>
    <row r="21037" spans="12:13">
      <c r="L21037">
        <v>11412</v>
      </c>
      <c r="M21037">
        <f t="shared" si="339"/>
        <v>412</v>
      </c>
    </row>
    <row r="21038" spans="12:13">
      <c r="L21038">
        <v>11396</v>
      </c>
      <c r="M21038">
        <f t="shared" si="339"/>
        <v>396</v>
      </c>
    </row>
    <row r="21039" spans="12:13">
      <c r="L21039">
        <v>11420</v>
      </c>
      <c r="M21039">
        <f t="shared" si="339"/>
        <v>420</v>
      </c>
    </row>
    <row r="21040" spans="12:13">
      <c r="L21040">
        <v>11384</v>
      </c>
      <c r="M21040">
        <f t="shared" si="339"/>
        <v>384</v>
      </c>
    </row>
    <row r="21041" spans="12:13">
      <c r="L21041">
        <v>11456</v>
      </c>
      <c r="M21041">
        <f t="shared" si="339"/>
        <v>456</v>
      </c>
    </row>
    <row r="21042" spans="12:13">
      <c r="L21042">
        <v>11408</v>
      </c>
      <c r="M21042">
        <f t="shared" si="339"/>
        <v>408</v>
      </c>
    </row>
    <row r="21043" spans="12:13">
      <c r="L21043">
        <v>11432</v>
      </c>
      <c r="M21043">
        <f t="shared" si="339"/>
        <v>432</v>
      </c>
    </row>
    <row r="21044" spans="12:13">
      <c r="L21044">
        <v>11396</v>
      </c>
      <c r="M21044">
        <f t="shared" si="339"/>
        <v>396</v>
      </c>
    </row>
    <row r="21045" spans="12:13">
      <c r="L21045">
        <v>11468</v>
      </c>
      <c r="M21045">
        <f t="shared" si="339"/>
        <v>468</v>
      </c>
    </row>
    <row r="21046" spans="12:13">
      <c r="L21046">
        <v>11468</v>
      </c>
      <c r="M21046">
        <f t="shared" si="339"/>
        <v>468</v>
      </c>
    </row>
    <row r="21047" spans="12:13">
      <c r="L21047">
        <v>11576</v>
      </c>
      <c r="M21047">
        <f t="shared" si="339"/>
        <v>576</v>
      </c>
    </row>
    <row r="21048" spans="12:13">
      <c r="L21048">
        <v>11560</v>
      </c>
      <c r="M21048">
        <f t="shared" si="339"/>
        <v>560</v>
      </c>
    </row>
    <row r="21049" spans="12:13">
      <c r="L21049">
        <v>11668</v>
      </c>
      <c r="M21049">
        <f t="shared" si="339"/>
        <v>668</v>
      </c>
    </row>
    <row r="21050" spans="12:13">
      <c r="L21050">
        <v>11688</v>
      </c>
      <c r="M21050">
        <f t="shared" si="339"/>
        <v>688</v>
      </c>
    </row>
    <row r="21051" spans="12:13">
      <c r="L21051">
        <v>11696</v>
      </c>
      <c r="M21051">
        <f t="shared" ref="M21051:M21114" si="340">L21051-11000</f>
        <v>696</v>
      </c>
    </row>
    <row r="21052" spans="12:13">
      <c r="L21052">
        <v>11700</v>
      </c>
      <c r="M21052">
        <f t="shared" si="340"/>
        <v>700</v>
      </c>
    </row>
    <row r="21053" spans="12:13">
      <c r="L21053">
        <v>11744</v>
      </c>
      <c r="M21053">
        <f t="shared" si="340"/>
        <v>744</v>
      </c>
    </row>
    <row r="21054" spans="12:13">
      <c r="L21054">
        <v>11636</v>
      </c>
      <c r="M21054">
        <f t="shared" si="340"/>
        <v>636</v>
      </c>
    </row>
    <row r="21055" spans="12:13">
      <c r="L21055">
        <v>11696</v>
      </c>
      <c r="M21055">
        <f t="shared" si="340"/>
        <v>696</v>
      </c>
    </row>
    <row r="21056" spans="12:13">
      <c r="L21056">
        <v>11596</v>
      </c>
      <c r="M21056">
        <f t="shared" si="340"/>
        <v>596</v>
      </c>
    </row>
    <row r="21057" spans="12:13">
      <c r="L21057">
        <v>11652</v>
      </c>
      <c r="M21057">
        <f t="shared" si="340"/>
        <v>652</v>
      </c>
    </row>
    <row r="21058" spans="12:13">
      <c r="L21058">
        <v>11540</v>
      </c>
      <c r="M21058">
        <f t="shared" si="340"/>
        <v>540</v>
      </c>
    </row>
    <row r="21059" spans="12:13">
      <c r="L21059">
        <v>11628</v>
      </c>
      <c r="M21059">
        <f t="shared" si="340"/>
        <v>628</v>
      </c>
    </row>
    <row r="21060" spans="12:13">
      <c r="L21060">
        <v>11560</v>
      </c>
      <c r="M21060">
        <f t="shared" si="340"/>
        <v>560</v>
      </c>
    </row>
    <row r="21061" spans="12:13">
      <c r="L21061">
        <v>11584</v>
      </c>
      <c r="M21061">
        <f t="shared" si="340"/>
        <v>584</v>
      </c>
    </row>
    <row r="21062" spans="12:13">
      <c r="L21062">
        <v>11484</v>
      </c>
      <c r="M21062">
        <f t="shared" si="340"/>
        <v>484</v>
      </c>
    </row>
    <row r="21063" spans="12:13">
      <c r="L21063">
        <v>11520</v>
      </c>
      <c r="M21063">
        <f t="shared" si="340"/>
        <v>520</v>
      </c>
    </row>
    <row r="21064" spans="12:13">
      <c r="L21064">
        <v>11480</v>
      </c>
      <c r="M21064">
        <f t="shared" si="340"/>
        <v>480</v>
      </c>
    </row>
    <row r="21065" spans="12:13">
      <c r="L21065">
        <v>11528</v>
      </c>
      <c r="M21065">
        <f t="shared" si="340"/>
        <v>528</v>
      </c>
    </row>
    <row r="21066" spans="12:13">
      <c r="L21066">
        <v>11436</v>
      </c>
      <c r="M21066">
        <f t="shared" si="340"/>
        <v>436</v>
      </c>
    </row>
    <row r="21067" spans="12:13">
      <c r="L21067">
        <v>11524</v>
      </c>
      <c r="M21067">
        <f t="shared" si="340"/>
        <v>524</v>
      </c>
    </row>
    <row r="21068" spans="12:13">
      <c r="L21068">
        <v>11444</v>
      </c>
      <c r="M21068">
        <f t="shared" si="340"/>
        <v>444</v>
      </c>
    </row>
    <row r="21069" spans="12:13">
      <c r="L21069">
        <v>11512</v>
      </c>
      <c r="M21069">
        <f t="shared" si="340"/>
        <v>512</v>
      </c>
    </row>
    <row r="21070" spans="12:13">
      <c r="L21070">
        <v>11396</v>
      </c>
      <c r="M21070">
        <f t="shared" si="340"/>
        <v>396</v>
      </c>
    </row>
    <row r="21071" spans="12:13">
      <c r="L21071">
        <v>11492</v>
      </c>
      <c r="M21071">
        <f t="shared" si="340"/>
        <v>492</v>
      </c>
    </row>
    <row r="21072" spans="12:13">
      <c r="L21072">
        <v>11420</v>
      </c>
      <c r="M21072">
        <f t="shared" si="340"/>
        <v>420</v>
      </c>
    </row>
    <row r="21073" spans="12:13">
      <c r="L21073">
        <v>11468</v>
      </c>
      <c r="M21073">
        <f t="shared" si="340"/>
        <v>468</v>
      </c>
    </row>
    <row r="21074" spans="12:13">
      <c r="L21074">
        <v>11464</v>
      </c>
      <c r="M21074">
        <f t="shared" si="340"/>
        <v>464</v>
      </c>
    </row>
    <row r="21075" spans="12:13">
      <c r="L21075">
        <v>11448</v>
      </c>
      <c r="M21075">
        <f t="shared" si="340"/>
        <v>448</v>
      </c>
    </row>
    <row r="21076" spans="12:13">
      <c r="L21076">
        <v>11432</v>
      </c>
      <c r="M21076">
        <f t="shared" si="340"/>
        <v>432</v>
      </c>
    </row>
    <row r="21077" spans="12:13">
      <c r="L21077">
        <v>11448</v>
      </c>
      <c r="M21077">
        <f t="shared" si="340"/>
        <v>448</v>
      </c>
    </row>
    <row r="21078" spans="12:13">
      <c r="L21078">
        <v>11420</v>
      </c>
      <c r="M21078">
        <f t="shared" si="340"/>
        <v>420</v>
      </c>
    </row>
    <row r="21079" spans="12:13">
      <c r="L21079">
        <v>11440</v>
      </c>
      <c r="M21079">
        <f t="shared" si="340"/>
        <v>440</v>
      </c>
    </row>
    <row r="21080" spans="12:13">
      <c r="L21080">
        <v>11384</v>
      </c>
      <c r="M21080">
        <f t="shared" si="340"/>
        <v>384</v>
      </c>
    </row>
    <row r="21081" spans="12:13">
      <c r="L21081">
        <v>11432</v>
      </c>
      <c r="M21081">
        <f t="shared" si="340"/>
        <v>432</v>
      </c>
    </row>
    <row r="21082" spans="12:13">
      <c r="L21082">
        <v>11420</v>
      </c>
      <c r="M21082">
        <f t="shared" si="340"/>
        <v>420</v>
      </c>
    </row>
    <row r="21083" spans="12:13">
      <c r="L21083">
        <v>11456</v>
      </c>
      <c r="M21083">
        <f t="shared" si="340"/>
        <v>456</v>
      </c>
    </row>
    <row r="21084" spans="12:13">
      <c r="L21084">
        <v>11432</v>
      </c>
      <c r="M21084">
        <f t="shared" si="340"/>
        <v>432</v>
      </c>
    </row>
    <row r="21085" spans="12:13">
      <c r="L21085">
        <v>11448</v>
      </c>
      <c r="M21085">
        <f t="shared" si="340"/>
        <v>448</v>
      </c>
    </row>
    <row r="21086" spans="12:13">
      <c r="L21086">
        <v>11412</v>
      </c>
      <c r="M21086">
        <f t="shared" si="340"/>
        <v>412</v>
      </c>
    </row>
    <row r="21087" spans="12:13">
      <c r="L21087">
        <v>11448</v>
      </c>
      <c r="M21087">
        <f t="shared" si="340"/>
        <v>448</v>
      </c>
    </row>
    <row r="21088" spans="12:13">
      <c r="L21088">
        <v>11392</v>
      </c>
      <c r="M21088">
        <f t="shared" si="340"/>
        <v>392</v>
      </c>
    </row>
    <row r="21089" spans="12:13">
      <c r="L21089">
        <v>11452</v>
      </c>
      <c r="M21089">
        <f t="shared" si="340"/>
        <v>452</v>
      </c>
    </row>
    <row r="21090" spans="12:13">
      <c r="L21090">
        <v>11396</v>
      </c>
      <c r="M21090">
        <f t="shared" si="340"/>
        <v>396</v>
      </c>
    </row>
    <row r="21091" spans="12:13">
      <c r="L21091">
        <v>11440</v>
      </c>
      <c r="M21091">
        <f t="shared" si="340"/>
        <v>440</v>
      </c>
    </row>
    <row r="21092" spans="12:13">
      <c r="L21092">
        <v>11412</v>
      </c>
      <c r="M21092">
        <f t="shared" si="340"/>
        <v>412</v>
      </c>
    </row>
    <row r="21093" spans="12:13">
      <c r="L21093">
        <v>11440</v>
      </c>
      <c r="M21093">
        <f t="shared" si="340"/>
        <v>440</v>
      </c>
    </row>
    <row r="21094" spans="12:13">
      <c r="L21094">
        <v>11416</v>
      </c>
      <c r="M21094">
        <f t="shared" si="340"/>
        <v>416</v>
      </c>
    </row>
    <row r="21095" spans="12:13">
      <c r="L21095">
        <v>11400</v>
      </c>
      <c r="M21095">
        <f t="shared" si="340"/>
        <v>400</v>
      </c>
    </row>
    <row r="21096" spans="12:13">
      <c r="L21096">
        <v>11352</v>
      </c>
      <c r="M21096">
        <f t="shared" si="340"/>
        <v>352</v>
      </c>
    </row>
    <row r="21097" spans="12:13">
      <c r="L21097">
        <v>11436</v>
      </c>
      <c r="M21097">
        <f t="shared" si="340"/>
        <v>436</v>
      </c>
    </row>
    <row r="21098" spans="12:13">
      <c r="L21098">
        <v>11372</v>
      </c>
      <c r="M21098">
        <f t="shared" si="340"/>
        <v>372</v>
      </c>
    </row>
    <row r="21099" spans="12:13">
      <c r="L21099">
        <v>11456</v>
      </c>
      <c r="M21099">
        <f t="shared" si="340"/>
        <v>456</v>
      </c>
    </row>
    <row r="21100" spans="12:13">
      <c r="L21100">
        <v>11364</v>
      </c>
      <c r="M21100">
        <f t="shared" si="340"/>
        <v>364</v>
      </c>
    </row>
    <row r="21101" spans="12:13">
      <c r="L21101">
        <v>11448</v>
      </c>
      <c r="M21101">
        <f t="shared" si="340"/>
        <v>448</v>
      </c>
    </row>
    <row r="21102" spans="12:13">
      <c r="L21102">
        <v>11376</v>
      </c>
      <c r="M21102">
        <f t="shared" si="340"/>
        <v>376</v>
      </c>
    </row>
    <row r="21103" spans="12:13">
      <c r="L21103" t="s">
        <v>802</v>
      </c>
      <c r="M21103" t="e">
        <f t="shared" si="340"/>
        <v>#VALUE!</v>
      </c>
    </row>
    <row r="21104" spans="12:13">
      <c r="M21104">
        <f t="shared" si="340"/>
        <v>-11000</v>
      </c>
    </row>
    <row r="21105" spans="12:13">
      <c r="L21105">
        <v>11428</v>
      </c>
      <c r="M21105">
        <f t="shared" si="340"/>
        <v>428</v>
      </c>
    </row>
    <row r="21106" spans="12:13">
      <c r="L21106">
        <v>11384</v>
      </c>
      <c r="M21106">
        <f t="shared" si="340"/>
        <v>384</v>
      </c>
    </row>
    <row r="21107" spans="12:13">
      <c r="L21107">
        <v>11416</v>
      </c>
      <c r="M21107">
        <f t="shared" si="340"/>
        <v>416</v>
      </c>
    </row>
    <row r="21108" spans="12:13">
      <c r="L21108">
        <v>11380</v>
      </c>
      <c r="M21108">
        <f t="shared" si="340"/>
        <v>380</v>
      </c>
    </row>
    <row r="21109" spans="12:13">
      <c r="L21109">
        <v>11480</v>
      </c>
      <c r="M21109">
        <f t="shared" si="340"/>
        <v>480</v>
      </c>
    </row>
    <row r="21110" spans="12:13">
      <c r="L21110">
        <v>11404</v>
      </c>
      <c r="M21110">
        <f t="shared" si="340"/>
        <v>404</v>
      </c>
    </row>
    <row r="21111" spans="12:13">
      <c r="L21111">
        <v>11432</v>
      </c>
      <c r="M21111">
        <f t="shared" si="340"/>
        <v>432</v>
      </c>
    </row>
    <row r="21112" spans="12:13">
      <c r="L21112">
        <v>11376</v>
      </c>
      <c r="M21112">
        <f t="shared" si="340"/>
        <v>376</v>
      </c>
    </row>
    <row r="21113" spans="12:13">
      <c r="L21113">
        <v>11416</v>
      </c>
      <c r="M21113">
        <f t="shared" si="340"/>
        <v>416</v>
      </c>
    </row>
    <row r="21114" spans="12:13">
      <c r="L21114">
        <v>11356</v>
      </c>
      <c r="M21114">
        <f t="shared" si="340"/>
        <v>356</v>
      </c>
    </row>
    <row r="21115" spans="12:13">
      <c r="L21115">
        <v>11440</v>
      </c>
      <c r="M21115">
        <f t="shared" ref="M21115:M21178" si="341">L21115-11000</f>
        <v>440</v>
      </c>
    </row>
    <row r="21116" spans="12:13">
      <c r="L21116">
        <v>11372</v>
      </c>
      <c r="M21116">
        <f t="shared" si="341"/>
        <v>372</v>
      </c>
    </row>
    <row r="21117" spans="12:13">
      <c r="L21117">
        <v>11448</v>
      </c>
      <c r="M21117">
        <f t="shared" si="341"/>
        <v>448</v>
      </c>
    </row>
    <row r="21118" spans="12:13">
      <c r="L21118">
        <v>11392</v>
      </c>
      <c r="M21118">
        <f t="shared" si="341"/>
        <v>392</v>
      </c>
    </row>
    <row r="21119" spans="12:13">
      <c r="L21119">
        <v>11412</v>
      </c>
      <c r="M21119">
        <f t="shared" si="341"/>
        <v>412</v>
      </c>
    </row>
    <row r="21120" spans="12:13">
      <c r="L21120">
        <v>11380</v>
      </c>
      <c r="M21120">
        <f t="shared" si="341"/>
        <v>380</v>
      </c>
    </row>
    <row r="21121" spans="12:13">
      <c r="L21121">
        <v>11444</v>
      </c>
      <c r="M21121">
        <f t="shared" si="341"/>
        <v>444</v>
      </c>
    </row>
    <row r="21122" spans="12:13">
      <c r="L21122">
        <v>11396</v>
      </c>
      <c r="M21122">
        <f t="shared" si="341"/>
        <v>396</v>
      </c>
    </row>
    <row r="21123" spans="12:13">
      <c r="L21123">
        <v>11460</v>
      </c>
      <c r="M21123">
        <f t="shared" si="341"/>
        <v>460</v>
      </c>
    </row>
    <row r="21124" spans="12:13">
      <c r="L21124">
        <v>11364</v>
      </c>
      <c r="M21124">
        <f t="shared" si="341"/>
        <v>364</v>
      </c>
    </row>
    <row r="21125" spans="12:13">
      <c r="L21125">
        <v>11448</v>
      </c>
      <c r="M21125">
        <f t="shared" si="341"/>
        <v>448</v>
      </c>
    </row>
    <row r="21126" spans="12:13">
      <c r="L21126">
        <v>11396</v>
      </c>
      <c r="M21126">
        <f t="shared" si="341"/>
        <v>396</v>
      </c>
    </row>
    <row r="21127" spans="12:13">
      <c r="L21127">
        <v>11432</v>
      </c>
      <c r="M21127">
        <f t="shared" si="341"/>
        <v>432</v>
      </c>
    </row>
    <row r="21128" spans="12:13">
      <c r="L21128">
        <v>11372</v>
      </c>
      <c r="M21128">
        <f t="shared" si="341"/>
        <v>372</v>
      </c>
    </row>
    <row r="21129" spans="12:13">
      <c r="L21129">
        <v>11468</v>
      </c>
      <c r="M21129">
        <f t="shared" si="341"/>
        <v>468</v>
      </c>
    </row>
    <row r="21130" spans="12:13">
      <c r="L21130">
        <v>11376</v>
      </c>
      <c r="M21130">
        <f t="shared" si="341"/>
        <v>376</v>
      </c>
    </row>
    <row r="21131" spans="12:13">
      <c r="L21131">
        <v>11424</v>
      </c>
      <c r="M21131">
        <f t="shared" si="341"/>
        <v>424</v>
      </c>
    </row>
    <row r="21132" spans="12:13">
      <c r="L21132">
        <v>11384</v>
      </c>
      <c r="M21132">
        <f t="shared" si="341"/>
        <v>384</v>
      </c>
    </row>
    <row r="21133" spans="12:13">
      <c r="L21133">
        <v>11392</v>
      </c>
      <c r="M21133">
        <f t="shared" si="341"/>
        <v>392</v>
      </c>
    </row>
    <row r="21134" spans="12:13">
      <c r="L21134">
        <v>11368</v>
      </c>
      <c r="M21134">
        <f t="shared" si="341"/>
        <v>368</v>
      </c>
    </row>
    <row r="21135" spans="12:13">
      <c r="L21135">
        <v>11428</v>
      </c>
      <c r="M21135">
        <f t="shared" si="341"/>
        <v>428</v>
      </c>
    </row>
    <row r="21136" spans="12:13">
      <c r="L21136">
        <v>11388</v>
      </c>
      <c r="M21136">
        <f t="shared" si="341"/>
        <v>388</v>
      </c>
    </row>
    <row r="21137" spans="12:13">
      <c r="L21137">
        <v>11424</v>
      </c>
      <c r="M21137">
        <f t="shared" si="341"/>
        <v>424</v>
      </c>
    </row>
    <row r="21138" spans="12:13">
      <c r="L21138">
        <v>11384</v>
      </c>
      <c r="M21138">
        <f t="shared" si="341"/>
        <v>384</v>
      </c>
    </row>
    <row r="21139" spans="12:13">
      <c r="L21139">
        <v>11444</v>
      </c>
      <c r="M21139">
        <f t="shared" si="341"/>
        <v>444</v>
      </c>
    </row>
    <row r="21140" spans="12:13">
      <c r="L21140">
        <v>11380</v>
      </c>
      <c r="M21140">
        <f t="shared" si="341"/>
        <v>380</v>
      </c>
    </row>
    <row r="21141" spans="12:13">
      <c r="L21141">
        <v>11468</v>
      </c>
      <c r="M21141">
        <f t="shared" si="341"/>
        <v>468</v>
      </c>
    </row>
    <row r="21142" spans="12:13">
      <c r="L21142">
        <v>11404</v>
      </c>
      <c r="M21142">
        <f t="shared" si="341"/>
        <v>404</v>
      </c>
    </row>
    <row r="21143" spans="12:13">
      <c r="L21143">
        <v>11444</v>
      </c>
      <c r="M21143">
        <f t="shared" si="341"/>
        <v>444</v>
      </c>
    </row>
    <row r="21144" spans="12:13">
      <c r="L21144">
        <v>11384</v>
      </c>
      <c r="M21144">
        <f t="shared" si="341"/>
        <v>384</v>
      </c>
    </row>
    <row r="21145" spans="12:13">
      <c r="L21145">
        <v>11448</v>
      </c>
      <c r="M21145">
        <f t="shared" si="341"/>
        <v>448</v>
      </c>
    </row>
    <row r="21146" spans="12:13">
      <c r="L21146">
        <v>11428</v>
      </c>
      <c r="M21146">
        <f t="shared" si="341"/>
        <v>428</v>
      </c>
    </row>
    <row r="21147" spans="12:13">
      <c r="L21147">
        <v>11428</v>
      </c>
      <c r="M21147">
        <f t="shared" si="341"/>
        <v>428</v>
      </c>
    </row>
    <row r="21148" spans="12:13">
      <c r="L21148">
        <v>11356</v>
      </c>
      <c r="M21148">
        <f t="shared" si="341"/>
        <v>356</v>
      </c>
    </row>
    <row r="21149" spans="12:13">
      <c r="L21149">
        <v>11452</v>
      </c>
      <c r="M21149">
        <f t="shared" si="341"/>
        <v>452</v>
      </c>
    </row>
    <row r="21150" spans="12:13">
      <c r="L21150">
        <v>11388</v>
      </c>
      <c r="M21150">
        <f t="shared" si="341"/>
        <v>388</v>
      </c>
    </row>
    <row r="21151" spans="12:13">
      <c r="L21151">
        <v>11460</v>
      </c>
      <c r="M21151">
        <f t="shared" si="341"/>
        <v>460</v>
      </c>
    </row>
    <row r="21152" spans="12:13">
      <c r="L21152">
        <v>11384</v>
      </c>
      <c r="M21152">
        <f t="shared" si="341"/>
        <v>384</v>
      </c>
    </row>
    <row r="21153" spans="12:13">
      <c r="L21153">
        <v>11440</v>
      </c>
      <c r="M21153">
        <f t="shared" si="341"/>
        <v>440</v>
      </c>
    </row>
    <row r="21154" spans="12:13">
      <c r="L21154">
        <v>11388</v>
      </c>
      <c r="M21154">
        <f t="shared" si="341"/>
        <v>388</v>
      </c>
    </row>
    <row r="21155" spans="12:13">
      <c r="L21155">
        <v>11460</v>
      </c>
      <c r="M21155">
        <f t="shared" si="341"/>
        <v>460</v>
      </c>
    </row>
    <row r="21156" spans="12:13">
      <c r="L21156">
        <v>11404</v>
      </c>
      <c r="M21156">
        <f t="shared" si="341"/>
        <v>404</v>
      </c>
    </row>
    <row r="21157" spans="12:13">
      <c r="L21157">
        <v>11396</v>
      </c>
      <c r="M21157">
        <f t="shared" si="341"/>
        <v>396</v>
      </c>
    </row>
    <row r="21158" spans="12:13">
      <c r="L21158">
        <v>11372</v>
      </c>
      <c r="M21158">
        <f t="shared" si="341"/>
        <v>372</v>
      </c>
    </row>
    <row r="21159" spans="12:13">
      <c r="L21159">
        <v>11448</v>
      </c>
      <c r="M21159">
        <f t="shared" si="341"/>
        <v>448</v>
      </c>
    </row>
    <row r="21160" spans="12:13">
      <c r="L21160">
        <v>11400</v>
      </c>
      <c r="M21160">
        <f t="shared" si="341"/>
        <v>400</v>
      </c>
    </row>
    <row r="21161" spans="12:13">
      <c r="L21161">
        <v>11440</v>
      </c>
      <c r="M21161">
        <f t="shared" si="341"/>
        <v>440</v>
      </c>
    </row>
    <row r="21162" spans="12:13">
      <c r="L21162">
        <v>11352</v>
      </c>
      <c r="M21162">
        <f t="shared" si="341"/>
        <v>352</v>
      </c>
    </row>
    <row r="21163" spans="12:13">
      <c r="L21163">
        <v>11416</v>
      </c>
      <c r="M21163">
        <f t="shared" si="341"/>
        <v>416</v>
      </c>
    </row>
    <row r="21164" spans="12:13">
      <c r="L21164">
        <v>11380</v>
      </c>
      <c r="M21164">
        <f t="shared" si="341"/>
        <v>380</v>
      </c>
    </row>
    <row r="21165" spans="12:13">
      <c r="L21165">
        <v>11444</v>
      </c>
      <c r="M21165">
        <f t="shared" si="341"/>
        <v>444</v>
      </c>
    </row>
    <row r="21166" spans="12:13">
      <c r="L21166">
        <v>11388</v>
      </c>
      <c r="M21166">
        <f t="shared" si="341"/>
        <v>388</v>
      </c>
    </row>
    <row r="21167" spans="12:13">
      <c r="L21167">
        <v>11468</v>
      </c>
      <c r="M21167">
        <f t="shared" si="341"/>
        <v>468</v>
      </c>
    </row>
    <row r="21168" spans="12:13">
      <c r="L21168">
        <v>11360</v>
      </c>
      <c r="M21168">
        <f t="shared" si="341"/>
        <v>360</v>
      </c>
    </row>
    <row r="21169" spans="12:13">
      <c r="L21169">
        <v>11448</v>
      </c>
      <c r="M21169">
        <f t="shared" si="341"/>
        <v>448</v>
      </c>
    </row>
    <row r="21170" spans="12:13">
      <c r="L21170">
        <v>11352</v>
      </c>
      <c r="M21170">
        <f t="shared" si="341"/>
        <v>352</v>
      </c>
    </row>
    <row r="21171" spans="12:13">
      <c r="L21171">
        <v>11456</v>
      </c>
      <c r="M21171">
        <f t="shared" si="341"/>
        <v>456</v>
      </c>
    </row>
    <row r="21172" spans="12:13">
      <c r="L21172">
        <v>11392</v>
      </c>
      <c r="M21172">
        <f t="shared" si="341"/>
        <v>392</v>
      </c>
    </row>
    <row r="21173" spans="12:13">
      <c r="L21173">
        <v>11448</v>
      </c>
      <c r="M21173">
        <f t="shared" si="341"/>
        <v>448</v>
      </c>
    </row>
    <row r="21174" spans="12:13">
      <c r="L21174">
        <v>11408</v>
      </c>
      <c r="M21174">
        <f t="shared" si="341"/>
        <v>408</v>
      </c>
    </row>
    <row r="21175" spans="12:13">
      <c r="L21175">
        <v>11436</v>
      </c>
      <c r="M21175">
        <f t="shared" si="341"/>
        <v>436</v>
      </c>
    </row>
    <row r="21176" spans="12:13">
      <c r="L21176">
        <v>11416</v>
      </c>
      <c r="M21176">
        <f t="shared" si="341"/>
        <v>416</v>
      </c>
    </row>
    <row r="21177" spans="12:13">
      <c r="L21177">
        <v>11476</v>
      </c>
      <c r="M21177">
        <f t="shared" si="341"/>
        <v>476</v>
      </c>
    </row>
    <row r="21178" spans="12:13">
      <c r="L21178">
        <v>11380</v>
      </c>
      <c r="M21178">
        <f t="shared" si="341"/>
        <v>380</v>
      </c>
    </row>
    <row r="21179" spans="12:13">
      <c r="L21179">
        <v>11440</v>
      </c>
      <c r="M21179">
        <f t="shared" ref="M21179:M21242" si="342">L21179-11000</f>
        <v>440</v>
      </c>
    </row>
    <row r="21180" spans="12:13">
      <c r="L21180">
        <v>11424</v>
      </c>
      <c r="M21180">
        <f t="shared" si="342"/>
        <v>424</v>
      </c>
    </row>
    <row r="21181" spans="12:13">
      <c r="L21181">
        <v>11436</v>
      </c>
      <c r="M21181">
        <f t="shared" si="342"/>
        <v>436</v>
      </c>
    </row>
    <row r="21182" spans="12:13">
      <c r="L21182">
        <v>11436</v>
      </c>
      <c r="M21182">
        <f t="shared" si="342"/>
        <v>436</v>
      </c>
    </row>
    <row r="21183" spans="12:13">
      <c r="L21183">
        <v>11448</v>
      </c>
      <c r="M21183">
        <f t="shared" si="342"/>
        <v>448</v>
      </c>
    </row>
    <row r="21184" spans="12:13">
      <c r="L21184">
        <v>11384</v>
      </c>
      <c r="M21184">
        <f t="shared" si="342"/>
        <v>384</v>
      </c>
    </row>
    <row r="21185" spans="12:13">
      <c r="L21185">
        <v>11420</v>
      </c>
      <c r="M21185">
        <f t="shared" si="342"/>
        <v>420</v>
      </c>
    </row>
    <row r="21186" spans="12:13">
      <c r="L21186">
        <v>11400</v>
      </c>
      <c r="M21186">
        <f t="shared" si="342"/>
        <v>400</v>
      </c>
    </row>
    <row r="21187" spans="12:13">
      <c r="L21187">
        <v>11448</v>
      </c>
      <c r="M21187">
        <f t="shared" si="342"/>
        <v>448</v>
      </c>
    </row>
    <row r="21188" spans="12:13">
      <c r="L21188">
        <v>11392</v>
      </c>
      <c r="M21188">
        <f t="shared" si="342"/>
        <v>392</v>
      </c>
    </row>
    <row r="21189" spans="12:13">
      <c r="L21189">
        <v>11468</v>
      </c>
      <c r="M21189">
        <f t="shared" si="342"/>
        <v>468</v>
      </c>
    </row>
    <row r="21190" spans="12:13">
      <c r="L21190">
        <v>11384</v>
      </c>
      <c r="M21190">
        <f t="shared" si="342"/>
        <v>384</v>
      </c>
    </row>
    <row r="21191" spans="12:13">
      <c r="L21191">
        <v>11428</v>
      </c>
      <c r="M21191">
        <f t="shared" si="342"/>
        <v>428</v>
      </c>
    </row>
    <row r="21192" spans="12:13">
      <c r="L21192">
        <v>11428</v>
      </c>
      <c r="M21192">
        <f t="shared" si="342"/>
        <v>428</v>
      </c>
    </row>
    <row r="21193" spans="12:13">
      <c r="L21193">
        <v>11444</v>
      </c>
      <c r="M21193">
        <f t="shared" si="342"/>
        <v>444</v>
      </c>
    </row>
    <row r="21194" spans="12:13">
      <c r="L21194">
        <v>11400</v>
      </c>
      <c r="M21194">
        <f t="shared" si="342"/>
        <v>400</v>
      </c>
    </row>
    <row r="21195" spans="12:13">
      <c r="L21195">
        <v>11436</v>
      </c>
      <c r="M21195">
        <f t="shared" si="342"/>
        <v>436</v>
      </c>
    </row>
    <row r="21196" spans="12:13">
      <c r="L21196">
        <v>11416</v>
      </c>
      <c r="M21196">
        <f t="shared" si="342"/>
        <v>416</v>
      </c>
    </row>
    <row r="21197" spans="12:13">
      <c r="L21197">
        <v>11464</v>
      </c>
      <c r="M21197">
        <f t="shared" si="342"/>
        <v>464</v>
      </c>
    </row>
    <row r="21198" spans="12:13">
      <c r="L21198">
        <v>11384</v>
      </c>
      <c r="M21198">
        <f t="shared" si="342"/>
        <v>384</v>
      </c>
    </row>
    <row r="21199" spans="12:13">
      <c r="L21199">
        <v>11492</v>
      </c>
      <c r="M21199">
        <f t="shared" si="342"/>
        <v>492</v>
      </c>
    </row>
    <row r="21200" spans="12:13">
      <c r="L21200">
        <v>11392</v>
      </c>
      <c r="M21200">
        <f t="shared" si="342"/>
        <v>392</v>
      </c>
    </row>
    <row r="21201" spans="12:13">
      <c r="L21201">
        <v>11428</v>
      </c>
      <c r="M21201">
        <f t="shared" si="342"/>
        <v>428</v>
      </c>
    </row>
    <row r="21202" spans="12:13">
      <c r="L21202">
        <v>11392</v>
      </c>
      <c r="M21202">
        <f t="shared" si="342"/>
        <v>392</v>
      </c>
    </row>
    <row r="21203" spans="12:13">
      <c r="L21203">
        <v>11440</v>
      </c>
      <c r="M21203">
        <f t="shared" si="342"/>
        <v>440</v>
      </c>
    </row>
    <row r="21204" spans="12:13">
      <c r="L21204">
        <v>11380</v>
      </c>
      <c r="M21204">
        <f t="shared" si="342"/>
        <v>380</v>
      </c>
    </row>
    <row r="21205" spans="12:13">
      <c r="L21205">
        <v>11472</v>
      </c>
      <c r="M21205">
        <f t="shared" si="342"/>
        <v>472</v>
      </c>
    </row>
    <row r="21206" spans="12:13">
      <c r="L21206">
        <v>11376</v>
      </c>
      <c r="M21206">
        <f t="shared" si="342"/>
        <v>376</v>
      </c>
    </row>
    <row r="21207" spans="12:13">
      <c r="L21207">
        <v>11448</v>
      </c>
      <c r="M21207">
        <f t="shared" si="342"/>
        <v>448</v>
      </c>
    </row>
    <row r="21208" spans="12:13">
      <c r="L21208">
        <v>11404</v>
      </c>
      <c r="M21208">
        <f t="shared" si="342"/>
        <v>404</v>
      </c>
    </row>
    <row r="21209" spans="12:13">
      <c r="L21209">
        <v>11456</v>
      </c>
      <c r="M21209">
        <f t="shared" si="342"/>
        <v>456</v>
      </c>
    </row>
    <row r="21210" spans="12:13">
      <c r="L21210">
        <v>11356</v>
      </c>
      <c r="M21210">
        <f t="shared" si="342"/>
        <v>356</v>
      </c>
    </row>
    <row r="21211" spans="12:13">
      <c r="L21211">
        <v>11432</v>
      </c>
      <c r="M21211">
        <f t="shared" si="342"/>
        <v>432</v>
      </c>
    </row>
    <row r="21212" spans="12:13">
      <c r="L21212">
        <v>11388</v>
      </c>
      <c r="M21212">
        <f t="shared" si="342"/>
        <v>388</v>
      </c>
    </row>
    <row r="21213" spans="12:13">
      <c r="L21213">
        <v>11436</v>
      </c>
      <c r="M21213">
        <f t="shared" si="342"/>
        <v>436</v>
      </c>
    </row>
    <row r="21214" spans="12:13">
      <c r="L21214">
        <v>11400</v>
      </c>
      <c r="M21214">
        <f t="shared" si="342"/>
        <v>400</v>
      </c>
    </row>
    <row r="21215" spans="12:13">
      <c r="L21215">
        <v>11432</v>
      </c>
      <c r="M21215">
        <f t="shared" si="342"/>
        <v>432</v>
      </c>
    </row>
    <row r="21216" spans="12:13">
      <c r="L21216">
        <v>11408</v>
      </c>
      <c r="M21216">
        <f t="shared" si="342"/>
        <v>408</v>
      </c>
    </row>
    <row r="21217" spans="12:13">
      <c r="L21217">
        <v>11404</v>
      </c>
      <c r="M21217">
        <f t="shared" si="342"/>
        <v>404</v>
      </c>
    </row>
    <row r="21218" spans="12:13">
      <c r="L21218">
        <v>11380</v>
      </c>
      <c r="M21218">
        <f t="shared" si="342"/>
        <v>380</v>
      </c>
    </row>
    <row r="21219" spans="12:13">
      <c r="L21219">
        <v>11440</v>
      </c>
      <c r="M21219">
        <f t="shared" si="342"/>
        <v>440</v>
      </c>
    </row>
    <row r="21220" spans="12:13">
      <c r="L21220">
        <v>11372</v>
      </c>
      <c r="M21220">
        <f t="shared" si="342"/>
        <v>372</v>
      </c>
    </row>
    <row r="21221" spans="12:13">
      <c r="L21221">
        <v>11496</v>
      </c>
      <c r="M21221">
        <f t="shared" si="342"/>
        <v>496</v>
      </c>
    </row>
    <row r="21222" spans="12:13">
      <c r="L21222">
        <v>11388</v>
      </c>
      <c r="M21222">
        <f t="shared" si="342"/>
        <v>388</v>
      </c>
    </row>
    <row r="21223" spans="12:13">
      <c r="L21223">
        <v>11432</v>
      </c>
      <c r="M21223">
        <f t="shared" si="342"/>
        <v>432</v>
      </c>
    </row>
    <row r="21224" spans="12:13">
      <c r="L21224">
        <v>11408</v>
      </c>
      <c r="M21224">
        <f t="shared" si="342"/>
        <v>408</v>
      </c>
    </row>
    <row r="21225" spans="12:13">
      <c r="L21225">
        <v>11452</v>
      </c>
      <c r="M21225">
        <f t="shared" si="342"/>
        <v>452</v>
      </c>
    </row>
    <row r="21226" spans="12:13">
      <c r="L21226">
        <v>11396</v>
      </c>
      <c r="M21226">
        <f t="shared" si="342"/>
        <v>396</v>
      </c>
    </row>
    <row r="21227" spans="12:13">
      <c r="L21227">
        <v>11456</v>
      </c>
      <c r="M21227">
        <f t="shared" si="342"/>
        <v>456</v>
      </c>
    </row>
    <row r="21228" spans="12:13">
      <c r="L21228">
        <v>11404</v>
      </c>
      <c r="M21228">
        <f t="shared" si="342"/>
        <v>404</v>
      </c>
    </row>
    <row r="21229" spans="12:13">
      <c r="L21229">
        <v>11400</v>
      </c>
      <c r="M21229">
        <f t="shared" si="342"/>
        <v>400</v>
      </c>
    </row>
    <row r="21230" spans="12:13">
      <c r="L21230">
        <v>11404</v>
      </c>
      <c r="M21230">
        <f t="shared" si="342"/>
        <v>404</v>
      </c>
    </row>
    <row r="21231" spans="12:13">
      <c r="L21231">
        <v>11408</v>
      </c>
      <c r="M21231">
        <f t="shared" si="342"/>
        <v>408</v>
      </c>
    </row>
    <row r="21232" spans="12:13">
      <c r="L21232">
        <v>11388</v>
      </c>
      <c r="M21232">
        <f t="shared" si="342"/>
        <v>388</v>
      </c>
    </row>
    <row r="21233" spans="12:13">
      <c r="L21233">
        <v>11472</v>
      </c>
      <c r="M21233">
        <f t="shared" si="342"/>
        <v>472</v>
      </c>
    </row>
    <row r="21234" spans="12:13">
      <c r="L21234">
        <v>11388</v>
      </c>
      <c r="M21234">
        <f t="shared" si="342"/>
        <v>388</v>
      </c>
    </row>
    <row r="21235" spans="12:13">
      <c r="L21235">
        <v>11456</v>
      </c>
      <c r="M21235">
        <f t="shared" si="342"/>
        <v>456</v>
      </c>
    </row>
    <row r="21236" spans="12:13">
      <c r="L21236">
        <v>11424</v>
      </c>
      <c r="M21236">
        <f t="shared" si="342"/>
        <v>424</v>
      </c>
    </row>
    <row r="21237" spans="12:13">
      <c r="L21237">
        <v>11396</v>
      </c>
      <c r="M21237">
        <f t="shared" si="342"/>
        <v>396</v>
      </c>
    </row>
    <row r="21238" spans="12:13">
      <c r="L21238">
        <v>11416</v>
      </c>
      <c r="M21238">
        <f t="shared" si="342"/>
        <v>416</v>
      </c>
    </row>
    <row r="21239" spans="12:13">
      <c r="L21239">
        <v>11444</v>
      </c>
      <c r="M21239">
        <f t="shared" si="342"/>
        <v>444</v>
      </c>
    </row>
    <row r="21240" spans="12:13">
      <c r="L21240">
        <v>11384</v>
      </c>
      <c r="M21240">
        <f t="shared" si="342"/>
        <v>384</v>
      </c>
    </row>
    <row r="21241" spans="12:13">
      <c r="L21241">
        <v>11452</v>
      </c>
      <c r="M21241">
        <f t="shared" si="342"/>
        <v>452</v>
      </c>
    </row>
    <row r="21242" spans="12:13">
      <c r="L21242">
        <v>11340</v>
      </c>
      <c r="M21242">
        <f t="shared" si="342"/>
        <v>340</v>
      </c>
    </row>
    <row r="21243" spans="12:13">
      <c r="L21243">
        <v>11432</v>
      </c>
      <c r="M21243">
        <f t="shared" ref="M21243:M21306" si="343">L21243-11000</f>
        <v>432</v>
      </c>
    </row>
    <row r="21244" spans="12:13">
      <c r="L21244">
        <v>11396</v>
      </c>
      <c r="M21244">
        <f t="shared" si="343"/>
        <v>396</v>
      </c>
    </row>
    <row r="21245" spans="12:13">
      <c r="L21245">
        <v>11456</v>
      </c>
      <c r="M21245">
        <f t="shared" si="343"/>
        <v>456</v>
      </c>
    </row>
    <row r="21246" spans="12:13">
      <c r="L21246">
        <v>11396</v>
      </c>
      <c r="M21246">
        <f t="shared" si="343"/>
        <v>396</v>
      </c>
    </row>
    <row r="21247" spans="12:13">
      <c r="L21247">
        <v>11472</v>
      </c>
      <c r="M21247">
        <f t="shared" si="343"/>
        <v>472</v>
      </c>
    </row>
    <row r="21248" spans="12:13">
      <c r="L21248">
        <v>11404</v>
      </c>
      <c r="M21248">
        <f t="shared" si="343"/>
        <v>404</v>
      </c>
    </row>
    <row r="21249" spans="12:13">
      <c r="L21249">
        <v>11456</v>
      </c>
      <c r="M21249">
        <f t="shared" si="343"/>
        <v>456</v>
      </c>
    </row>
    <row r="21250" spans="12:13">
      <c r="L21250">
        <v>11420</v>
      </c>
      <c r="M21250">
        <f t="shared" si="343"/>
        <v>420</v>
      </c>
    </row>
    <row r="21251" spans="12:13">
      <c r="L21251">
        <v>11452</v>
      </c>
      <c r="M21251">
        <f t="shared" si="343"/>
        <v>452</v>
      </c>
    </row>
    <row r="21252" spans="12:13">
      <c r="L21252">
        <v>11380</v>
      </c>
      <c r="M21252">
        <f t="shared" si="343"/>
        <v>380</v>
      </c>
    </row>
    <row r="21253" spans="12:13">
      <c r="L21253">
        <v>11468</v>
      </c>
      <c r="M21253">
        <f t="shared" si="343"/>
        <v>468</v>
      </c>
    </row>
    <row r="21254" spans="12:13">
      <c r="L21254">
        <v>11380</v>
      </c>
      <c r="M21254">
        <f t="shared" si="343"/>
        <v>380</v>
      </c>
    </row>
    <row r="21255" spans="12:13">
      <c r="L21255">
        <v>11448</v>
      </c>
      <c r="M21255">
        <f t="shared" si="343"/>
        <v>448</v>
      </c>
    </row>
    <row r="21256" spans="12:13">
      <c r="L21256">
        <v>11384</v>
      </c>
      <c r="M21256">
        <f t="shared" si="343"/>
        <v>384</v>
      </c>
    </row>
    <row r="21257" spans="12:13">
      <c r="L21257">
        <v>11444</v>
      </c>
      <c r="M21257">
        <f t="shared" si="343"/>
        <v>444</v>
      </c>
    </row>
    <row r="21258" spans="12:13">
      <c r="L21258">
        <v>11380</v>
      </c>
      <c r="M21258">
        <f t="shared" si="343"/>
        <v>380</v>
      </c>
    </row>
    <row r="21259" spans="12:13">
      <c r="L21259">
        <v>11424</v>
      </c>
      <c r="M21259">
        <f t="shared" si="343"/>
        <v>424</v>
      </c>
    </row>
    <row r="21260" spans="12:13">
      <c r="L21260">
        <v>11404</v>
      </c>
      <c r="M21260">
        <f t="shared" si="343"/>
        <v>404</v>
      </c>
    </row>
    <row r="21261" spans="12:13">
      <c r="L21261">
        <v>11444</v>
      </c>
      <c r="M21261">
        <f t="shared" si="343"/>
        <v>444</v>
      </c>
    </row>
    <row r="21262" spans="12:13">
      <c r="L21262">
        <v>11360</v>
      </c>
      <c r="M21262">
        <f t="shared" si="343"/>
        <v>360</v>
      </c>
    </row>
    <row r="21263" spans="12:13">
      <c r="L21263">
        <v>11448</v>
      </c>
      <c r="M21263">
        <f t="shared" si="343"/>
        <v>448</v>
      </c>
    </row>
    <row r="21264" spans="12:13">
      <c r="L21264">
        <v>11420</v>
      </c>
      <c r="M21264">
        <f t="shared" si="343"/>
        <v>420</v>
      </c>
    </row>
    <row r="21265" spans="12:13">
      <c r="L21265">
        <v>11440</v>
      </c>
      <c r="M21265">
        <f t="shared" si="343"/>
        <v>440</v>
      </c>
    </row>
    <row r="21266" spans="12:13">
      <c r="L21266">
        <v>11372</v>
      </c>
      <c r="M21266">
        <f t="shared" si="343"/>
        <v>372</v>
      </c>
    </row>
    <row r="21267" spans="12:13">
      <c r="L21267">
        <v>11452</v>
      </c>
      <c r="M21267">
        <f t="shared" si="343"/>
        <v>452</v>
      </c>
    </row>
    <row r="21268" spans="12:13">
      <c r="L21268">
        <v>11380</v>
      </c>
      <c r="M21268">
        <f t="shared" si="343"/>
        <v>380</v>
      </c>
    </row>
    <row r="21269" spans="12:13">
      <c r="L21269">
        <v>11456</v>
      </c>
      <c r="M21269">
        <f t="shared" si="343"/>
        <v>456</v>
      </c>
    </row>
    <row r="21270" spans="12:13">
      <c r="L21270">
        <v>11404</v>
      </c>
      <c r="M21270">
        <f t="shared" si="343"/>
        <v>404</v>
      </c>
    </row>
    <row r="21271" spans="12:13">
      <c r="L21271">
        <v>11440</v>
      </c>
      <c r="M21271">
        <f t="shared" si="343"/>
        <v>440</v>
      </c>
    </row>
    <row r="21272" spans="12:13">
      <c r="L21272">
        <v>11392</v>
      </c>
      <c r="M21272">
        <f t="shared" si="343"/>
        <v>392</v>
      </c>
    </row>
    <row r="21273" spans="12:13">
      <c r="L21273">
        <v>11436</v>
      </c>
      <c r="M21273">
        <f t="shared" si="343"/>
        <v>436</v>
      </c>
    </row>
    <row r="21274" spans="12:13">
      <c r="L21274">
        <v>11352</v>
      </c>
      <c r="M21274">
        <f t="shared" si="343"/>
        <v>352</v>
      </c>
    </row>
    <row r="21275" spans="12:13">
      <c r="L21275">
        <v>11452</v>
      </c>
      <c r="M21275">
        <f t="shared" si="343"/>
        <v>452</v>
      </c>
    </row>
    <row r="21276" spans="12:13">
      <c r="L21276">
        <v>11436</v>
      </c>
      <c r="M21276">
        <f t="shared" si="343"/>
        <v>436</v>
      </c>
    </row>
    <row r="21277" spans="12:13">
      <c r="L21277">
        <v>11444</v>
      </c>
      <c r="M21277">
        <f t="shared" si="343"/>
        <v>444</v>
      </c>
    </row>
    <row r="21278" spans="12:13">
      <c r="L21278">
        <v>11388</v>
      </c>
      <c r="M21278">
        <f t="shared" si="343"/>
        <v>388</v>
      </c>
    </row>
    <row r="21279" spans="12:13">
      <c r="L21279">
        <v>11400</v>
      </c>
      <c r="M21279">
        <f t="shared" si="343"/>
        <v>400</v>
      </c>
    </row>
    <row r="21280" spans="12:13">
      <c r="L21280">
        <v>11380</v>
      </c>
      <c r="M21280">
        <f t="shared" si="343"/>
        <v>380</v>
      </c>
    </row>
    <row r="21281" spans="12:13">
      <c r="L21281">
        <v>11448</v>
      </c>
      <c r="M21281">
        <f t="shared" si="343"/>
        <v>448</v>
      </c>
    </row>
    <row r="21282" spans="12:13">
      <c r="L21282">
        <v>11380</v>
      </c>
      <c r="M21282">
        <f t="shared" si="343"/>
        <v>380</v>
      </c>
    </row>
    <row r="21283" spans="12:13">
      <c r="L21283">
        <v>11400</v>
      </c>
      <c r="M21283">
        <f t="shared" si="343"/>
        <v>400</v>
      </c>
    </row>
    <row r="21284" spans="12:13">
      <c r="L21284">
        <v>11380</v>
      </c>
      <c r="M21284">
        <f t="shared" si="343"/>
        <v>380</v>
      </c>
    </row>
    <row r="21285" spans="12:13">
      <c r="L21285">
        <v>11436</v>
      </c>
      <c r="M21285">
        <f t="shared" si="343"/>
        <v>436</v>
      </c>
    </row>
    <row r="21286" spans="12:13">
      <c r="L21286">
        <v>11420</v>
      </c>
      <c r="M21286">
        <f t="shared" si="343"/>
        <v>420</v>
      </c>
    </row>
    <row r="21287" spans="12:13">
      <c r="L21287">
        <v>11468</v>
      </c>
      <c r="M21287">
        <f t="shared" si="343"/>
        <v>468</v>
      </c>
    </row>
    <row r="21288" spans="12:13">
      <c r="L21288">
        <v>11384</v>
      </c>
      <c r="M21288">
        <f t="shared" si="343"/>
        <v>384</v>
      </c>
    </row>
    <row r="21289" spans="12:13">
      <c r="L21289">
        <v>11448</v>
      </c>
      <c r="M21289">
        <f t="shared" si="343"/>
        <v>448</v>
      </c>
    </row>
    <row r="21290" spans="12:13">
      <c r="L21290">
        <v>11364</v>
      </c>
      <c r="M21290">
        <f t="shared" si="343"/>
        <v>364</v>
      </c>
    </row>
    <row r="21291" spans="12:13">
      <c r="L21291">
        <v>11404</v>
      </c>
      <c r="M21291">
        <f t="shared" si="343"/>
        <v>404</v>
      </c>
    </row>
    <row r="21292" spans="12:13">
      <c r="L21292">
        <v>11360</v>
      </c>
      <c r="M21292">
        <f t="shared" si="343"/>
        <v>360</v>
      </c>
    </row>
    <row r="21293" spans="12:13">
      <c r="L21293">
        <v>11436</v>
      </c>
      <c r="M21293">
        <f t="shared" si="343"/>
        <v>436</v>
      </c>
    </row>
    <row r="21294" spans="12:13">
      <c r="L21294">
        <v>11412</v>
      </c>
      <c r="M21294">
        <f t="shared" si="343"/>
        <v>412</v>
      </c>
    </row>
    <row r="21295" spans="12:13">
      <c r="L21295">
        <v>11448</v>
      </c>
      <c r="M21295">
        <f t="shared" si="343"/>
        <v>448</v>
      </c>
    </row>
    <row r="21296" spans="12:13">
      <c r="L21296">
        <v>11388</v>
      </c>
      <c r="M21296">
        <f t="shared" si="343"/>
        <v>388</v>
      </c>
    </row>
    <row r="21297" spans="12:13">
      <c r="L21297">
        <v>11428</v>
      </c>
      <c r="M21297">
        <f t="shared" si="343"/>
        <v>428</v>
      </c>
    </row>
    <row r="21298" spans="12:13">
      <c r="L21298">
        <v>11356</v>
      </c>
      <c r="M21298">
        <f t="shared" si="343"/>
        <v>356</v>
      </c>
    </row>
    <row r="21299" spans="12:13">
      <c r="L21299">
        <v>11468</v>
      </c>
      <c r="M21299">
        <f t="shared" si="343"/>
        <v>468</v>
      </c>
    </row>
    <row r="21300" spans="12:13">
      <c r="L21300">
        <v>11380</v>
      </c>
      <c r="M21300">
        <f t="shared" si="343"/>
        <v>380</v>
      </c>
    </row>
    <row r="21301" spans="12:13">
      <c r="L21301">
        <v>11448</v>
      </c>
      <c r="M21301">
        <f t="shared" si="343"/>
        <v>448</v>
      </c>
    </row>
    <row r="21302" spans="12:13">
      <c r="L21302">
        <v>11384</v>
      </c>
      <c r="M21302">
        <f t="shared" si="343"/>
        <v>384</v>
      </c>
    </row>
    <row r="21303" spans="12:13">
      <c r="L21303">
        <v>11436</v>
      </c>
      <c r="M21303">
        <f t="shared" si="343"/>
        <v>436</v>
      </c>
    </row>
    <row r="21304" spans="12:13">
      <c r="L21304">
        <v>11380</v>
      </c>
      <c r="M21304">
        <f t="shared" si="343"/>
        <v>380</v>
      </c>
    </row>
    <row r="21305" spans="12:13">
      <c r="L21305">
        <v>11476</v>
      </c>
      <c r="M21305">
        <f t="shared" si="343"/>
        <v>476</v>
      </c>
    </row>
    <row r="21306" spans="12:13">
      <c r="L21306">
        <v>11412</v>
      </c>
      <c r="M21306">
        <f t="shared" si="343"/>
        <v>412</v>
      </c>
    </row>
    <row r="21307" spans="12:13">
      <c r="L21307">
        <v>11448</v>
      </c>
      <c r="M21307">
        <f t="shared" ref="M21307:M21370" si="344">L21307-11000</f>
        <v>448</v>
      </c>
    </row>
    <row r="21308" spans="12:13">
      <c r="L21308">
        <v>11384</v>
      </c>
      <c r="M21308">
        <f t="shared" si="344"/>
        <v>384</v>
      </c>
    </row>
    <row r="21309" spans="12:13">
      <c r="L21309">
        <v>11436</v>
      </c>
      <c r="M21309">
        <f t="shared" si="344"/>
        <v>436</v>
      </c>
    </row>
    <row r="21310" spans="12:13">
      <c r="L21310">
        <v>11420</v>
      </c>
      <c r="M21310">
        <f t="shared" si="344"/>
        <v>420</v>
      </c>
    </row>
    <row r="21311" spans="12:13">
      <c r="L21311">
        <v>11456</v>
      </c>
      <c r="M21311">
        <f t="shared" si="344"/>
        <v>456</v>
      </c>
    </row>
    <row r="21312" spans="12:13">
      <c r="L21312">
        <v>11396</v>
      </c>
      <c r="M21312">
        <f t="shared" si="344"/>
        <v>396</v>
      </c>
    </row>
    <row r="21313" spans="12:13">
      <c r="L21313">
        <v>11444</v>
      </c>
      <c r="M21313">
        <f t="shared" si="344"/>
        <v>444</v>
      </c>
    </row>
    <row r="21314" spans="12:13">
      <c r="L21314">
        <v>11392</v>
      </c>
      <c r="M21314">
        <f t="shared" si="344"/>
        <v>392</v>
      </c>
    </row>
    <row r="21315" spans="12:13">
      <c r="L21315">
        <v>11428</v>
      </c>
      <c r="M21315">
        <f t="shared" si="344"/>
        <v>428</v>
      </c>
    </row>
    <row r="21316" spans="12:13">
      <c r="L21316">
        <v>11380</v>
      </c>
      <c r="M21316">
        <f t="shared" si="344"/>
        <v>380</v>
      </c>
    </row>
    <row r="21317" spans="12:13">
      <c r="L21317">
        <v>11408</v>
      </c>
      <c r="M21317">
        <f t="shared" si="344"/>
        <v>408</v>
      </c>
    </row>
    <row r="21318" spans="12:13">
      <c r="L21318">
        <v>11380</v>
      </c>
      <c r="M21318">
        <f t="shared" si="344"/>
        <v>380</v>
      </c>
    </row>
    <row r="21319" spans="12:13">
      <c r="L21319">
        <v>11444</v>
      </c>
      <c r="M21319">
        <f t="shared" si="344"/>
        <v>444</v>
      </c>
    </row>
    <row r="21320" spans="12:13">
      <c r="L21320">
        <v>11432</v>
      </c>
      <c r="M21320">
        <f t="shared" si="344"/>
        <v>432</v>
      </c>
    </row>
    <row r="21321" spans="12:13">
      <c r="L21321">
        <v>11448</v>
      </c>
      <c r="M21321">
        <f t="shared" si="344"/>
        <v>448</v>
      </c>
    </row>
    <row r="21322" spans="12:13">
      <c r="L21322">
        <v>11440</v>
      </c>
      <c r="M21322">
        <f t="shared" si="344"/>
        <v>440</v>
      </c>
    </row>
    <row r="21323" spans="12:13">
      <c r="L21323">
        <v>11456</v>
      </c>
      <c r="M21323">
        <f t="shared" si="344"/>
        <v>456</v>
      </c>
    </row>
    <row r="21324" spans="12:13">
      <c r="L21324">
        <v>11408</v>
      </c>
      <c r="M21324">
        <f t="shared" si="344"/>
        <v>408</v>
      </c>
    </row>
    <row r="21325" spans="12:13">
      <c r="L21325">
        <v>11456</v>
      </c>
      <c r="M21325">
        <f t="shared" si="344"/>
        <v>456</v>
      </c>
    </row>
    <row r="21326" spans="12:13">
      <c r="L21326">
        <v>11376</v>
      </c>
      <c r="M21326">
        <f t="shared" si="344"/>
        <v>376</v>
      </c>
    </row>
    <row r="21327" spans="12:13">
      <c r="L21327">
        <v>11448</v>
      </c>
      <c r="M21327">
        <f t="shared" si="344"/>
        <v>448</v>
      </c>
    </row>
    <row r="21328" spans="12:13">
      <c r="L21328">
        <v>11392</v>
      </c>
      <c r="M21328">
        <f t="shared" si="344"/>
        <v>392</v>
      </c>
    </row>
    <row r="21329" spans="12:13">
      <c r="L21329">
        <v>11464</v>
      </c>
      <c r="M21329">
        <f t="shared" si="344"/>
        <v>464</v>
      </c>
    </row>
    <row r="21330" spans="12:13">
      <c r="L21330">
        <v>11404</v>
      </c>
      <c r="M21330">
        <f t="shared" si="344"/>
        <v>404</v>
      </c>
    </row>
    <row r="21331" spans="12:13">
      <c r="L21331">
        <v>11452</v>
      </c>
      <c r="M21331">
        <f t="shared" si="344"/>
        <v>452</v>
      </c>
    </row>
    <row r="21332" spans="12:13">
      <c r="L21332">
        <v>11348</v>
      </c>
      <c r="M21332">
        <f t="shared" si="344"/>
        <v>348</v>
      </c>
    </row>
    <row r="21333" spans="12:13">
      <c r="L21333">
        <v>11452</v>
      </c>
      <c r="M21333">
        <f t="shared" si="344"/>
        <v>452</v>
      </c>
    </row>
    <row r="21334" spans="12:13">
      <c r="L21334">
        <v>11412</v>
      </c>
      <c r="M21334">
        <f t="shared" si="344"/>
        <v>412</v>
      </c>
    </row>
    <row r="21335" spans="12:13">
      <c r="L21335">
        <v>11432</v>
      </c>
      <c r="M21335">
        <f t="shared" si="344"/>
        <v>432</v>
      </c>
    </row>
    <row r="21336" spans="12:13">
      <c r="L21336">
        <v>11388</v>
      </c>
      <c r="M21336">
        <f t="shared" si="344"/>
        <v>388</v>
      </c>
    </row>
    <row r="21337" spans="12:13">
      <c r="L21337">
        <v>11448</v>
      </c>
      <c r="M21337">
        <f t="shared" si="344"/>
        <v>448</v>
      </c>
    </row>
    <row r="21338" spans="12:13">
      <c r="L21338">
        <v>11368</v>
      </c>
      <c r="M21338">
        <f t="shared" si="344"/>
        <v>368</v>
      </c>
    </row>
    <row r="21339" spans="12:13">
      <c r="L21339">
        <v>11464</v>
      </c>
      <c r="M21339">
        <f t="shared" si="344"/>
        <v>464</v>
      </c>
    </row>
    <row r="21340" spans="12:13">
      <c r="L21340">
        <v>11408</v>
      </c>
      <c r="M21340">
        <f t="shared" si="344"/>
        <v>408</v>
      </c>
    </row>
    <row r="21341" spans="12:13">
      <c r="L21341">
        <v>11448</v>
      </c>
      <c r="M21341">
        <f t="shared" si="344"/>
        <v>448</v>
      </c>
    </row>
    <row r="21342" spans="12:13">
      <c r="L21342">
        <v>11384</v>
      </c>
      <c r="M21342">
        <f t="shared" si="344"/>
        <v>384</v>
      </c>
    </row>
    <row r="21343" spans="12:13">
      <c r="L21343">
        <v>11452</v>
      </c>
      <c r="M21343">
        <f t="shared" si="344"/>
        <v>452</v>
      </c>
    </row>
    <row r="21344" spans="12:13">
      <c r="L21344">
        <v>11392</v>
      </c>
      <c r="M21344">
        <f t="shared" si="344"/>
        <v>392</v>
      </c>
    </row>
    <row r="21345" spans="12:13">
      <c r="L21345">
        <v>11400</v>
      </c>
      <c r="M21345">
        <f t="shared" si="344"/>
        <v>400</v>
      </c>
    </row>
    <row r="21346" spans="12:13">
      <c r="L21346">
        <v>11380</v>
      </c>
      <c r="M21346">
        <f t="shared" si="344"/>
        <v>380</v>
      </c>
    </row>
    <row r="21347" spans="12:13">
      <c r="L21347">
        <v>11400</v>
      </c>
      <c r="M21347">
        <f t="shared" si="344"/>
        <v>400</v>
      </c>
    </row>
    <row r="21348" spans="12:13">
      <c r="L21348">
        <v>11392</v>
      </c>
      <c r="M21348">
        <f t="shared" si="344"/>
        <v>392</v>
      </c>
    </row>
    <row r="21349" spans="12:13">
      <c r="L21349">
        <v>11424</v>
      </c>
      <c r="M21349">
        <f t="shared" si="344"/>
        <v>424</v>
      </c>
    </row>
    <row r="21350" spans="12:13">
      <c r="L21350">
        <v>11368</v>
      </c>
      <c r="M21350">
        <f t="shared" si="344"/>
        <v>368</v>
      </c>
    </row>
    <row r="21351" spans="12:13">
      <c r="L21351">
        <v>11432</v>
      </c>
      <c r="M21351">
        <f t="shared" si="344"/>
        <v>432</v>
      </c>
    </row>
    <row r="21352" spans="12:13">
      <c r="L21352">
        <v>11368</v>
      </c>
      <c r="M21352">
        <f t="shared" si="344"/>
        <v>368</v>
      </c>
    </row>
    <row r="21353" spans="12:13">
      <c r="L21353">
        <v>11440</v>
      </c>
      <c r="M21353">
        <f t="shared" si="344"/>
        <v>440</v>
      </c>
    </row>
    <row r="21354" spans="12:13">
      <c r="L21354">
        <v>11372</v>
      </c>
      <c r="M21354">
        <f t="shared" si="344"/>
        <v>372</v>
      </c>
    </row>
    <row r="21355" spans="12:13">
      <c r="L21355">
        <v>11420</v>
      </c>
      <c r="M21355">
        <f t="shared" si="344"/>
        <v>420</v>
      </c>
    </row>
    <row r="21356" spans="12:13">
      <c r="L21356">
        <v>11400</v>
      </c>
      <c r="M21356">
        <f t="shared" si="344"/>
        <v>400</v>
      </c>
    </row>
    <row r="21357" spans="12:13">
      <c r="L21357">
        <v>11460</v>
      </c>
      <c r="M21357">
        <f t="shared" si="344"/>
        <v>460</v>
      </c>
    </row>
    <row r="21358" spans="12:13">
      <c r="L21358">
        <v>11404</v>
      </c>
      <c r="M21358">
        <f t="shared" si="344"/>
        <v>404</v>
      </c>
    </row>
    <row r="21359" spans="12:13">
      <c r="L21359">
        <v>11432</v>
      </c>
      <c r="M21359">
        <f t="shared" si="344"/>
        <v>432</v>
      </c>
    </row>
    <row r="21360" spans="12:13">
      <c r="L21360">
        <v>11384</v>
      </c>
      <c r="M21360">
        <f t="shared" si="344"/>
        <v>384</v>
      </c>
    </row>
    <row r="21361" spans="12:13">
      <c r="L21361">
        <v>11464</v>
      </c>
      <c r="M21361">
        <f t="shared" si="344"/>
        <v>464</v>
      </c>
    </row>
    <row r="21362" spans="12:13">
      <c r="L21362">
        <v>11396</v>
      </c>
      <c r="M21362">
        <f t="shared" si="344"/>
        <v>396</v>
      </c>
    </row>
    <row r="21363" spans="12:13">
      <c r="L21363">
        <v>11444</v>
      </c>
      <c r="M21363">
        <f t="shared" si="344"/>
        <v>444</v>
      </c>
    </row>
    <row r="21364" spans="12:13">
      <c r="L21364">
        <v>11416</v>
      </c>
      <c r="M21364">
        <f t="shared" si="344"/>
        <v>416</v>
      </c>
    </row>
    <row r="21365" spans="12:13">
      <c r="L21365">
        <v>11468</v>
      </c>
      <c r="M21365">
        <f t="shared" si="344"/>
        <v>468</v>
      </c>
    </row>
    <row r="21366" spans="12:13">
      <c r="L21366">
        <v>11368</v>
      </c>
      <c r="M21366">
        <f t="shared" si="344"/>
        <v>368</v>
      </c>
    </row>
    <row r="21367" spans="12:13">
      <c r="L21367">
        <v>11420</v>
      </c>
      <c r="M21367">
        <f t="shared" si="344"/>
        <v>420</v>
      </c>
    </row>
    <row r="21368" spans="12:13">
      <c r="L21368">
        <v>11388</v>
      </c>
      <c r="M21368">
        <f t="shared" si="344"/>
        <v>388</v>
      </c>
    </row>
    <row r="21369" spans="12:13">
      <c r="L21369">
        <v>11396</v>
      </c>
      <c r="M21369">
        <f t="shared" si="344"/>
        <v>396</v>
      </c>
    </row>
    <row r="21370" spans="12:13">
      <c r="L21370">
        <v>11368</v>
      </c>
      <c r="M21370">
        <f t="shared" si="344"/>
        <v>368</v>
      </c>
    </row>
    <row r="21371" spans="12:13">
      <c r="L21371">
        <v>11444</v>
      </c>
      <c r="M21371">
        <f t="shared" ref="M21371:M21434" si="345">L21371-11000</f>
        <v>444</v>
      </c>
    </row>
    <row r="21372" spans="12:13">
      <c r="L21372">
        <v>11356</v>
      </c>
      <c r="M21372">
        <f t="shared" si="345"/>
        <v>356</v>
      </c>
    </row>
    <row r="21373" spans="12:13">
      <c r="L21373">
        <v>11464</v>
      </c>
      <c r="M21373">
        <f t="shared" si="345"/>
        <v>464</v>
      </c>
    </row>
    <row r="21374" spans="12:13">
      <c r="L21374">
        <v>11380</v>
      </c>
      <c r="M21374">
        <f t="shared" si="345"/>
        <v>380</v>
      </c>
    </row>
    <row r="21375" spans="12:13">
      <c r="L21375">
        <v>11440</v>
      </c>
      <c r="M21375">
        <f t="shared" si="345"/>
        <v>440</v>
      </c>
    </row>
    <row r="21376" spans="12:13">
      <c r="L21376">
        <v>11360</v>
      </c>
      <c r="M21376">
        <f t="shared" si="345"/>
        <v>360</v>
      </c>
    </row>
    <row r="21377" spans="12:13">
      <c r="L21377">
        <v>11432</v>
      </c>
      <c r="M21377">
        <f t="shared" si="345"/>
        <v>432</v>
      </c>
    </row>
    <row r="21378" spans="12:13">
      <c r="L21378">
        <v>11372</v>
      </c>
      <c r="M21378">
        <f t="shared" si="345"/>
        <v>372</v>
      </c>
    </row>
    <row r="21379" spans="12:13">
      <c r="L21379">
        <v>11444</v>
      </c>
      <c r="M21379">
        <f t="shared" si="345"/>
        <v>444</v>
      </c>
    </row>
    <row r="21380" spans="12:13">
      <c r="L21380">
        <v>11384</v>
      </c>
      <c r="M21380">
        <f t="shared" si="345"/>
        <v>384</v>
      </c>
    </row>
    <row r="21381" spans="12:13">
      <c r="L21381">
        <v>11456</v>
      </c>
      <c r="M21381">
        <f t="shared" si="345"/>
        <v>456</v>
      </c>
    </row>
    <row r="21382" spans="12:13">
      <c r="L21382">
        <v>11368</v>
      </c>
      <c r="M21382">
        <f t="shared" si="345"/>
        <v>368</v>
      </c>
    </row>
    <row r="21383" spans="12:13">
      <c r="L21383">
        <v>11412</v>
      </c>
      <c r="M21383">
        <f t="shared" si="345"/>
        <v>412</v>
      </c>
    </row>
    <row r="21384" spans="12:13">
      <c r="L21384">
        <v>11360</v>
      </c>
      <c r="M21384">
        <f t="shared" si="345"/>
        <v>360</v>
      </c>
    </row>
    <row r="21385" spans="12:13">
      <c r="L21385">
        <v>11416</v>
      </c>
      <c r="M21385">
        <f t="shared" si="345"/>
        <v>416</v>
      </c>
    </row>
    <row r="21386" spans="12:13">
      <c r="L21386">
        <v>11384</v>
      </c>
      <c r="M21386">
        <f t="shared" si="345"/>
        <v>384</v>
      </c>
    </row>
    <row r="21387" spans="12:13">
      <c r="L21387">
        <v>11416</v>
      </c>
      <c r="M21387">
        <f t="shared" si="345"/>
        <v>416</v>
      </c>
    </row>
    <row r="21388" spans="12:13">
      <c r="L21388">
        <v>11380</v>
      </c>
      <c r="M21388">
        <f t="shared" si="345"/>
        <v>380</v>
      </c>
    </row>
    <row r="21389" spans="12:13">
      <c r="L21389">
        <v>11456</v>
      </c>
      <c r="M21389">
        <f t="shared" si="345"/>
        <v>456</v>
      </c>
    </row>
    <row r="21390" spans="12:13">
      <c r="L21390">
        <v>11332</v>
      </c>
      <c r="M21390">
        <f t="shared" si="345"/>
        <v>332</v>
      </c>
    </row>
    <row r="21391" spans="12:13">
      <c r="L21391">
        <v>11444</v>
      </c>
      <c r="M21391">
        <f t="shared" si="345"/>
        <v>444</v>
      </c>
    </row>
    <row r="21392" spans="12:13">
      <c r="L21392">
        <v>11388</v>
      </c>
      <c r="M21392">
        <f t="shared" si="345"/>
        <v>388</v>
      </c>
    </row>
    <row r="21393" spans="12:13">
      <c r="L21393">
        <v>11412</v>
      </c>
      <c r="M21393">
        <f t="shared" si="345"/>
        <v>412</v>
      </c>
    </row>
    <row r="21394" spans="12:13">
      <c r="L21394">
        <v>11408</v>
      </c>
      <c r="M21394">
        <f t="shared" si="345"/>
        <v>408</v>
      </c>
    </row>
    <row r="21395" spans="12:13">
      <c r="L21395">
        <v>11428</v>
      </c>
      <c r="M21395">
        <f t="shared" si="345"/>
        <v>428</v>
      </c>
    </row>
    <row r="21396" spans="12:13">
      <c r="L21396">
        <v>11400</v>
      </c>
      <c r="M21396">
        <f t="shared" si="345"/>
        <v>400</v>
      </c>
    </row>
    <row r="21397" spans="12:13">
      <c r="L21397">
        <v>11452</v>
      </c>
      <c r="M21397">
        <f t="shared" si="345"/>
        <v>452</v>
      </c>
    </row>
    <row r="21398" spans="12:13">
      <c r="L21398">
        <v>11368</v>
      </c>
      <c r="M21398">
        <f t="shared" si="345"/>
        <v>368</v>
      </c>
    </row>
    <row r="21399" spans="12:13">
      <c r="L21399">
        <v>11420</v>
      </c>
      <c r="M21399">
        <f t="shared" si="345"/>
        <v>420</v>
      </c>
    </row>
    <row r="21400" spans="12:13">
      <c r="L21400">
        <v>11412</v>
      </c>
      <c r="M21400">
        <f t="shared" si="345"/>
        <v>412</v>
      </c>
    </row>
    <row r="21401" spans="12:13">
      <c r="L21401">
        <v>11432</v>
      </c>
      <c r="M21401">
        <f t="shared" si="345"/>
        <v>432</v>
      </c>
    </row>
    <row r="21402" spans="12:13">
      <c r="L21402">
        <v>11408</v>
      </c>
      <c r="M21402">
        <f t="shared" si="345"/>
        <v>408</v>
      </c>
    </row>
    <row r="21403" spans="12:13">
      <c r="L21403">
        <v>11400</v>
      </c>
      <c r="M21403">
        <f t="shared" si="345"/>
        <v>400</v>
      </c>
    </row>
    <row r="21404" spans="12:13">
      <c r="L21404">
        <v>11372</v>
      </c>
      <c r="M21404">
        <f t="shared" si="345"/>
        <v>372</v>
      </c>
    </row>
    <row r="21405" spans="12:13">
      <c r="L21405">
        <v>11440</v>
      </c>
      <c r="M21405">
        <f t="shared" si="345"/>
        <v>440</v>
      </c>
    </row>
    <row r="21406" spans="12:13">
      <c r="L21406">
        <v>11368</v>
      </c>
      <c r="M21406">
        <f t="shared" si="345"/>
        <v>368</v>
      </c>
    </row>
    <row r="21407" spans="12:13">
      <c r="L21407">
        <v>11460</v>
      </c>
      <c r="M21407">
        <f t="shared" si="345"/>
        <v>460</v>
      </c>
    </row>
    <row r="21408" spans="12:13">
      <c r="L21408">
        <v>11404</v>
      </c>
      <c r="M21408">
        <f t="shared" si="345"/>
        <v>404</v>
      </c>
    </row>
    <row r="21409" spans="12:13">
      <c r="L21409">
        <v>11404</v>
      </c>
      <c r="M21409">
        <f t="shared" si="345"/>
        <v>404</v>
      </c>
    </row>
    <row r="21410" spans="12:13">
      <c r="L21410">
        <v>11396</v>
      </c>
      <c r="M21410">
        <f t="shared" si="345"/>
        <v>396</v>
      </c>
    </row>
    <row r="21411" spans="12:13">
      <c r="L21411">
        <v>11448</v>
      </c>
      <c r="M21411">
        <f t="shared" si="345"/>
        <v>448</v>
      </c>
    </row>
    <row r="21412" spans="12:13">
      <c r="L21412">
        <v>11396</v>
      </c>
      <c r="M21412">
        <f t="shared" si="345"/>
        <v>396</v>
      </c>
    </row>
    <row r="21413" spans="12:13">
      <c r="L21413">
        <v>11424</v>
      </c>
      <c r="M21413">
        <f t="shared" si="345"/>
        <v>424</v>
      </c>
    </row>
    <row r="21414" spans="12:13">
      <c r="L21414">
        <v>11372</v>
      </c>
      <c r="M21414">
        <f t="shared" si="345"/>
        <v>372</v>
      </c>
    </row>
    <row r="21415" spans="12:13">
      <c r="L21415">
        <v>11420</v>
      </c>
      <c r="M21415">
        <f t="shared" si="345"/>
        <v>420</v>
      </c>
    </row>
    <row r="21416" spans="12:13">
      <c r="L21416">
        <v>11416</v>
      </c>
      <c r="M21416">
        <f t="shared" si="345"/>
        <v>416</v>
      </c>
    </row>
    <row r="21417" spans="12:13">
      <c r="L21417">
        <v>11432</v>
      </c>
      <c r="M21417">
        <f t="shared" si="345"/>
        <v>432</v>
      </c>
    </row>
    <row r="21418" spans="12:13">
      <c r="L21418">
        <v>11392</v>
      </c>
      <c r="M21418">
        <f t="shared" si="345"/>
        <v>392</v>
      </c>
    </row>
    <row r="21419" spans="12:13">
      <c r="L21419">
        <v>11456</v>
      </c>
      <c r="M21419">
        <f t="shared" si="345"/>
        <v>456</v>
      </c>
    </row>
    <row r="21420" spans="12:13">
      <c r="L21420">
        <v>11380</v>
      </c>
      <c r="M21420">
        <f t="shared" si="345"/>
        <v>380</v>
      </c>
    </row>
    <row r="21421" spans="12:13">
      <c r="L21421">
        <v>11444</v>
      </c>
      <c r="M21421">
        <f t="shared" si="345"/>
        <v>444</v>
      </c>
    </row>
    <row r="21422" spans="12:13">
      <c r="L21422">
        <v>11368</v>
      </c>
      <c r="M21422">
        <f t="shared" si="345"/>
        <v>368</v>
      </c>
    </row>
    <row r="21423" spans="12:13">
      <c r="L21423">
        <v>11436</v>
      </c>
      <c r="M21423">
        <f t="shared" si="345"/>
        <v>436</v>
      </c>
    </row>
    <row r="21424" spans="12:13">
      <c r="L21424">
        <v>11352</v>
      </c>
      <c r="M21424">
        <f t="shared" si="345"/>
        <v>352</v>
      </c>
    </row>
    <row r="21425" spans="12:13">
      <c r="L21425">
        <v>11424</v>
      </c>
      <c r="M21425">
        <f t="shared" si="345"/>
        <v>424</v>
      </c>
    </row>
    <row r="21426" spans="12:13">
      <c r="L21426">
        <v>11364</v>
      </c>
      <c r="M21426">
        <f t="shared" si="345"/>
        <v>364</v>
      </c>
    </row>
    <row r="21427" spans="12:13">
      <c r="L21427">
        <v>11440</v>
      </c>
      <c r="M21427">
        <f t="shared" si="345"/>
        <v>440</v>
      </c>
    </row>
    <row r="21428" spans="12:13">
      <c r="L21428">
        <v>11412</v>
      </c>
      <c r="M21428">
        <f t="shared" si="345"/>
        <v>412</v>
      </c>
    </row>
    <row r="21429" spans="12:13">
      <c r="L21429">
        <v>11412</v>
      </c>
      <c r="M21429">
        <f t="shared" si="345"/>
        <v>412</v>
      </c>
    </row>
    <row r="21430" spans="12:13">
      <c r="L21430">
        <v>11364</v>
      </c>
      <c r="M21430">
        <f t="shared" si="345"/>
        <v>364</v>
      </c>
    </row>
    <row r="21431" spans="12:13">
      <c r="L21431">
        <v>11456</v>
      </c>
      <c r="M21431">
        <f t="shared" si="345"/>
        <v>456</v>
      </c>
    </row>
    <row r="21432" spans="12:13">
      <c r="L21432">
        <v>11384</v>
      </c>
      <c r="M21432">
        <f t="shared" si="345"/>
        <v>384</v>
      </c>
    </row>
    <row r="21433" spans="12:13">
      <c r="L21433">
        <v>11444</v>
      </c>
      <c r="M21433">
        <f t="shared" si="345"/>
        <v>444</v>
      </c>
    </row>
    <row r="21434" spans="12:13">
      <c r="L21434">
        <v>11392</v>
      </c>
      <c r="M21434">
        <f t="shared" si="345"/>
        <v>392</v>
      </c>
    </row>
    <row r="21435" spans="12:13">
      <c r="L21435">
        <v>11376</v>
      </c>
      <c r="M21435">
        <f t="shared" ref="M21435:M21498" si="346">L21435-11000</f>
        <v>376</v>
      </c>
    </row>
    <row r="21436" spans="12:13">
      <c r="L21436">
        <v>11404</v>
      </c>
      <c r="M21436">
        <f t="shared" si="346"/>
        <v>404</v>
      </c>
    </row>
    <row r="21437" spans="12:13">
      <c r="L21437">
        <v>11428</v>
      </c>
      <c r="M21437">
        <f t="shared" si="346"/>
        <v>428</v>
      </c>
    </row>
    <row r="21438" spans="12:13">
      <c r="L21438">
        <v>11416</v>
      </c>
      <c r="M21438">
        <f t="shared" si="346"/>
        <v>416</v>
      </c>
    </row>
    <row r="21439" spans="12:13">
      <c r="L21439">
        <v>11456</v>
      </c>
      <c r="M21439">
        <f t="shared" si="346"/>
        <v>456</v>
      </c>
    </row>
    <row r="21440" spans="12:13">
      <c r="L21440">
        <v>11388</v>
      </c>
      <c r="M21440">
        <f t="shared" si="346"/>
        <v>388</v>
      </c>
    </row>
    <row r="21441" spans="12:13">
      <c r="L21441">
        <v>11428</v>
      </c>
      <c r="M21441">
        <f t="shared" si="346"/>
        <v>428</v>
      </c>
    </row>
    <row r="21442" spans="12:13">
      <c r="L21442">
        <v>11368</v>
      </c>
      <c r="M21442">
        <f t="shared" si="346"/>
        <v>368</v>
      </c>
    </row>
    <row r="21443" spans="12:13">
      <c r="L21443">
        <v>11436</v>
      </c>
      <c r="M21443">
        <f t="shared" si="346"/>
        <v>436</v>
      </c>
    </row>
    <row r="21444" spans="12:13">
      <c r="L21444">
        <v>11396</v>
      </c>
      <c r="M21444">
        <f t="shared" si="346"/>
        <v>396</v>
      </c>
    </row>
    <row r="21445" spans="12:13">
      <c r="L21445">
        <v>11448</v>
      </c>
      <c r="M21445">
        <f t="shared" si="346"/>
        <v>448</v>
      </c>
    </row>
    <row r="21446" spans="12:13">
      <c r="L21446">
        <v>11376</v>
      </c>
      <c r="M21446">
        <f t="shared" si="346"/>
        <v>376</v>
      </c>
    </row>
    <row r="21447" spans="12:13">
      <c r="L21447">
        <v>11456</v>
      </c>
      <c r="M21447">
        <f t="shared" si="346"/>
        <v>456</v>
      </c>
    </row>
    <row r="21448" spans="12:13">
      <c r="L21448">
        <v>11380</v>
      </c>
      <c r="M21448">
        <f t="shared" si="346"/>
        <v>380</v>
      </c>
    </row>
    <row r="21449" spans="12:13">
      <c r="L21449">
        <v>11436</v>
      </c>
      <c r="M21449">
        <f t="shared" si="346"/>
        <v>436</v>
      </c>
    </row>
    <row r="21450" spans="12:13">
      <c r="L21450">
        <v>11388</v>
      </c>
      <c r="M21450">
        <f t="shared" si="346"/>
        <v>388</v>
      </c>
    </row>
    <row r="21451" spans="12:13">
      <c r="L21451">
        <v>11432</v>
      </c>
      <c r="M21451">
        <f t="shared" si="346"/>
        <v>432</v>
      </c>
    </row>
    <row r="21452" spans="12:13">
      <c r="L21452">
        <v>11412</v>
      </c>
      <c r="M21452">
        <f t="shared" si="346"/>
        <v>412</v>
      </c>
    </row>
    <row r="21453" spans="12:13">
      <c r="L21453">
        <v>11428</v>
      </c>
      <c r="M21453">
        <f t="shared" si="346"/>
        <v>428</v>
      </c>
    </row>
    <row r="21454" spans="12:13">
      <c r="L21454">
        <v>11388</v>
      </c>
      <c r="M21454">
        <f t="shared" si="346"/>
        <v>388</v>
      </c>
    </row>
    <row r="21455" spans="12:13">
      <c r="L21455">
        <v>11440</v>
      </c>
      <c r="M21455">
        <f t="shared" si="346"/>
        <v>440</v>
      </c>
    </row>
    <row r="21456" spans="12:13">
      <c r="L21456">
        <v>11352</v>
      </c>
      <c r="M21456">
        <f t="shared" si="346"/>
        <v>352</v>
      </c>
    </row>
    <row r="21457" spans="12:13">
      <c r="L21457">
        <v>11424</v>
      </c>
      <c r="M21457">
        <f t="shared" si="346"/>
        <v>424</v>
      </c>
    </row>
    <row r="21458" spans="12:13">
      <c r="L21458">
        <v>11340</v>
      </c>
      <c r="M21458">
        <f t="shared" si="346"/>
        <v>340</v>
      </c>
    </row>
    <row r="21459" spans="12:13">
      <c r="L21459">
        <v>11444</v>
      </c>
      <c r="M21459">
        <f t="shared" si="346"/>
        <v>444</v>
      </c>
    </row>
    <row r="21460" spans="12:13">
      <c r="L21460">
        <v>11356</v>
      </c>
      <c r="M21460">
        <f t="shared" si="346"/>
        <v>356</v>
      </c>
    </row>
    <row r="21461" spans="12:13">
      <c r="L21461">
        <v>11416</v>
      </c>
      <c r="M21461">
        <f t="shared" si="346"/>
        <v>416</v>
      </c>
    </row>
    <row r="21462" spans="12:13">
      <c r="L21462">
        <v>11332</v>
      </c>
      <c r="M21462">
        <f t="shared" si="346"/>
        <v>332</v>
      </c>
    </row>
    <row r="21463" spans="12:13">
      <c r="L21463">
        <v>11400</v>
      </c>
      <c r="M21463">
        <f t="shared" si="346"/>
        <v>400</v>
      </c>
    </row>
    <row r="21464" spans="12:13">
      <c r="L21464">
        <v>11352</v>
      </c>
      <c r="M21464">
        <f t="shared" si="346"/>
        <v>352</v>
      </c>
    </row>
    <row r="21465" spans="12:13">
      <c r="L21465">
        <v>11412</v>
      </c>
      <c r="M21465">
        <f t="shared" si="346"/>
        <v>412</v>
      </c>
    </row>
    <row r="21466" spans="12:13">
      <c r="L21466">
        <v>11400</v>
      </c>
      <c r="M21466">
        <f t="shared" si="346"/>
        <v>400</v>
      </c>
    </row>
    <row r="21467" spans="12:13">
      <c r="L21467">
        <v>11428</v>
      </c>
      <c r="M21467">
        <f t="shared" si="346"/>
        <v>428</v>
      </c>
    </row>
    <row r="21468" spans="12:13">
      <c r="L21468">
        <v>11352</v>
      </c>
      <c r="M21468">
        <f t="shared" si="346"/>
        <v>352</v>
      </c>
    </row>
    <row r="21469" spans="12:13">
      <c r="L21469">
        <v>11460</v>
      </c>
      <c r="M21469">
        <f t="shared" si="346"/>
        <v>460</v>
      </c>
    </row>
    <row r="21470" spans="12:13">
      <c r="L21470">
        <v>11356</v>
      </c>
      <c r="M21470">
        <f t="shared" si="346"/>
        <v>356</v>
      </c>
    </row>
    <row r="21471" spans="12:13">
      <c r="L21471">
        <v>11432</v>
      </c>
      <c r="M21471">
        <f t="shared" si="346"/>
        <v>432</v>
      </c>
    </row>
    <row r="21472" spans="12:13">
      <c r="L21472">
        <v>11360</v>
      </c>
      <c r="M21472">
        <f t="shared" si="346"/>
        <v>360</v>
      </c>
    </row>
    <row r="21473" spans="12:13">
      <c r="L21473">
        <v>11420</v>
      </c>
      <c r="M21473">
        <f t="shared" si="346"/>
        <v>420</v>
      </c>
    </row>
    <row r="21474" spans="12:13">
      <c r="L21474">
        <v>11404</v>
      </c>
      <c r="M21474">
        <f t="shared" si="346"/>
        <v>404</v>
      </c>
    </row>
    <row r="21475" spans="12:13">
      <c r="L21475">
        <v>11432</v>
      </c>
      <c r="M21475">
        <f t="shared" si="346"/>
        <v>432</v>
      </c>
    </row>
    <row r="21476" spans="12:13">
      <c r="L21476">
        <v>11372</v>
      </c>
      <c r="M21476">
        <f t="shared" si="346"/>
        <v>372</v>
      </c>
    </row>
    <row r="21477" spans="12:13">
      <c r="L21477">
        <v>11416</v>
      </c>
      <c r="M21477">
        <f t="shared" si="346"/>
        <v>416</v>
      </c>
    </row>
    <row r="21478" spans="12:13">
      <c r="L21478">
        <v>11372</v>
      </c>
      <c r="M21478">
        <f t="shared" si="346"/>
        <v>372</v>
      </c>
    </row>
    <row r="21479" spans="12:13">
      <c r="L21479">
        <v>11396</v>
      </c>
      <c r="M21479">
        <f t="shared" si="346"/>
        <v>396</v>
      </c>
    </row>
    <row r="21480" spans="12:13">
      <c r="L21480">
        <v>11396</v>
      </c>
      <c r="M21480">
        <f t="shared" si="346"/>
        <v>396</v>
      </c>
    </row>
    <row r="21481" spans="12:13">
      <c r="L21481">
        <v>11436</v>
      </c>
      <c r="M21481">
        <f t="shared" si="346"/>
        <v>436</v>
      </c>
    </row>
    <row r="21482" spans="12:13">
      <c r="L21482">
        <v>11364</v>
      </c>
      <c r="M21482">
        <f t="shared" si="346"/>
        <v>364</v>
      </c>
    </row>
    <row r="21483" spans="12:13">
      <c r="L21483">
        <v>11440</v>
      </c>
      <c r="M21483">
        <f t="shared" si="346"/>
        <v>440</v>
      </c>
    </row>
    <row r="21484" spans="12:13">
      <c r="L21484">
        <v>11416</v>
      </c>
      <c r="M21484">
        <f t="shared" si="346"/>
        <v>416</v>
      </c>
    </row>
    <row r="21485" spans="12:13">
      <c r="L21485">
        <v>11432</v>
      </c>
      <c r="M21485">
        <f t="shared" si="346"/>
        <v>432</v>
      </c>
    </row>
    <row r="21486" spans="12:13">
      <c r="L21486">
        <v>11400</v>
      </c>
      <c r="M21486">
        <f t="shared" si="346"/>
        <v>400</v>
      </c>
    </row>
    <row r="21487" spans="12:13">
      <c r="L21487">
        <v>11400</v>
      </c>
      <c r="M21487">
        <f t="shared" si="346"/>
        <v>400</v>
      </c>
    </row>
    <row r="21488" spans="12:13">
      <c r="L21488">
        <v>11348</v>
      </c>
      <c r="M21488">
        <f t="shared" si="346"/>
        <v>348</v>
      </c>
    </row>
    <row r="21489" spans="12:13">
      <c r="L21489">
        <v>11428</v>
      </c>
      <c r="M21489">
        <f t="shared" si="346"/>
        <v>428</v>
      </c>
    </row>
    <row r="21490" spans="12:13">
      <c r="L21490">
        <v>11376</v>
      </c>
      <c r="M21490">
        <f t="shared" si="346"/>
        <v>376</v>
      </c>
    </row>
    <row r="21491" spans="12:13">
      <c r="L21491">
        <v>11444</v>
      </c>
      <c r="M21491">
        <f t="shared" si="346"/>
        <v>444</v>
      </c>
    </row>
    <row r="21492" spans="12:13">
      <c r="L21492">
        <v>11388</v>
      </c>
      <c r="M21492">
        <f t="shared" si="346"/>
        <v>388</v>
      </c>
    </row>
    <row r="21493" spans="12:13">
      <c r="L21493">
        <v>11448</v>
      </c>
      <c r="M21493">
        <f t="shared" si="346"/>
        <v>448</v>
      </c>
    </row>
    <row r="21494" spans="12:13">
      <c r="L21494">
        <v>11396</v>
      </c>
      <c r="M21494">
        <f t="shared" si="346"/>
        <v>396</v>
      </c>
    </row>
    <row r="21495" spans="12:13">
      <c r="L21495">
        <v>11472</v>
      </c>
      <c r="M21495">
        <f t="shared" si="346"/>
        <v>472</v>
      </c>
    </row>
    <row r="21496" spans="12:13">
      <c r="L21496">
        <v>11384</v>
      </c>
      <c r="M21496">
        <f t="shared" si="346"/>
        <v>384</v>
      </c>
    </row>
    <row r="21497" spans="12:13">
      <c r="L21497">
        <v>11424</v>
      </c>
      <c r="M21497">
        <f t="shared" si="346"/>
        <v>424</v>
      </c>
    </row>
    <row r="21498" spans="12:13">
      <c r="L21498">
        <v>11380</v>
      </c>
      <c r="M21498">
        <f t="shared" si="346"/>
        <v>380</v>
      </c>
    </row>
    <row r="21499" spans="12:13">
      <c r="L21499">
        <v>11408</v>
      </c>
      <c r="M21499">
        <f t="shared" ref="M21499:M21562" si="347">L21499-11000</f>
        <v>408</v>
      </c>
    </row>
    <row r="21500" spans="12:13">
      <c r="L21500">
        <v>11408</v>
      </c>
      <c r="M21500">
        <f t="shared" si="347"/>
        <v>408</v>
      </c>
    </row>
    <row r="21501" spans="12:13">
      <c r="L21501">
        <v>11452</v>
      </c>
      <c r="M21501">
        <f t="shared" si="347"/>
        <v>452</v>
      </c>
    </row>
    <row r="21502" spans="12:13">
      <c r="L21502">
        <v>11388</v>
      </c>
      <c r="M21502">
        <f t="shared" si="347"/>
        <v>388</v>
      </c>
    </row>
    <row r="21503" spans="12:13">
      <c r="L21503">
        <v>11416</v>
      </c>
      <c r="M21503">
        <f t="shared" si="347"/>
        <v>416</v>
      </c>
    </row>
    <row r="21504" spans="12:13">
      <c r="L21504">
        <v>11360</v>
      </c>
      <c r="M21504">
        <f t="shared" si="347"/>
        <v>360</v>
      </c>
    </row>
    <row r="21505" spans="12:13">
      <c r="L21505">
        <v>11468</v>
      </c>
      <c r="M21505">
        <f t="shared" si="347"/>
        <v>468</v>
      </c>
    </row>
    <row r="21506" spans="12:13">
      <c r="L21506">
        <v>11360</v>
      </c>
      <c r="M21506">
        <f t="shared" si="347"/>
        <v>360</v>
      </c>
    </row>
    <row r="21507" spans="12:13">
      <c r="L21507">
        <v>11416</v>
      </c>
      <c r="M21507">
        <f t="shared" si="347"/>
        <v>416</v>
      </c>
    </row>
    <row r="21508" spans="12:13">
      <c r="L21508">
        <v>11380</v>
      </c>
      <c r="M21508">
        <f t="shared" si="347"/>
        <v>380</v>
      </c>
    </row>
    <row r="21509" spans="12:13">
      <c r="L21509">
        <v>11440</v>
      </c>
      <c r="M21509">
        <f t="shared" si="347"/>
        <v>440</v>
      </c>
    </row>
    <row r="21510" spans="12:13">
      <c r="L21510">
        <v>11368</v>
      </c>
      <c r="M21510">
        <f t="shared" si="347"/>
        <v>368</v>
      </c>
    </row>
    <row r="21511" spans="12:13">
      <c r="L21511">
        <v>11444</v>
      </c>
      <c r="M21511">
        <f t="shared" si="347"/>
        <v>444</v>
      </c>
    </row>
    <row r="21512" spans="12:13">
      <c r="L21512">
        <v>11368</v>
      </c>
      <c r="M21512">
        <f t="shared" si="347"/>
        <v>368</v>
      </c>
    </row>
    <row r="21513" spans="12:13">
      <c r="L21513">
        <v>11432</v>
      </c>
      <c r="M21513">
        <f t="shared" si="347"/>
        <v>432</v>
      </c>
    </row>
    <row r="21514" spans="12:13">
      <c r="L21514">
        <v>11404</v>
      </c>
      <c r="M21514">
        <f t="shared" si="347"/>
        <v>404</v>
      </c>
    </row>
    <row r="21515" spans="12:13">
      <c r="L21515">
        <v>11432</v>
      </c>
      <c r="M21515">
        <f t="shared" si="347"/>
        <v>432</v>
      </c>
    </row>
    <row r="21516" spans="12:13">
      <c r="L21516">
        <v>11416</v>
      </c>
      <c r="M21516">
        <f t="shared" si="347"/>
        <v>416</v>
      </c>
    </row>
    <row r="21517" spans="12:13">
      <c r="L21517">
        <v>11456</v>
      </c>
      <c r="M21517">
        <f t="shared" si="347"/>
        <v>456</v>
      </c>
    </row>
    <row r="21518" spans="12:13">
      <c r="L21518">
        <v>11412</v>
      </c>
      <c r="M21518">
        <f t="shared" si="347"/>
        <v>412</v>
      </c>
    </row>
    <row r="21519" spans="12:13">
      <c r="L21519">
        <v>11428</v>
      </c>
      <c r="M21519">
        <f t="shared" si="347"/>
        <v>428</v>
      </c>
    </row>
    <row r="21520" spans="12:13">
      <c r="L21520">
        <v>11372</v>
      </c>
      <c r="M21520">
        <f t="shared" si="347"/>
        <v>372</v>
      </c>
    </row>
    <row r="21521" spans="12:13">
      <c r="L21521">
        <v>11432</v>
      </c>
      <c r="M21521">
        <f t="shared" si="347"/>
        <v>432</v>
      </c>
    </row>
    <row r="21522" spans="12:13">
      <c r="L21522">
        <v>11400</v>
      </c>
      <c r="M21522">
        <f t="shared" si="347"/>
        <v>400</v>
      </c>
    </row>
    <row r="21523" spans="12:13">
      <c r="L21523">
        <v>11440</v>
      </c>
      <c r="M21523">
        <f t="shared" si="347"/>
        <v>440</v>
      </c>
    </row>
    <row r="21524" spans="12:13">
      <c r="L21524">
        <v>11376</v>
      </c>
      <c r="M21524">
        <f t="shared" si="347"/>
        <v>376</v>
      </c>
    </row>
    <row r="21525" spans="12:13">
      <c r="L21525">
        <v>11456</v>
      </c>
      <c r="M21525">
        <f t="shared" si="347"/>
        <v>456</v>
      </c>
    </row>
    <row r="21526" spans="12:13">
      <c r="L21526">
        <v>11372</v>
      </c>
      <c r="M21526">
        <f t="shared" si="347"/>
        <v>372</v>
      </c>
    </row>
    <row r="21527" spans="12:13">
      <c r="L21527">
        <v>11452</v>
      </c>
      <c r="M21527">
        <f t="shared" si="347"/>
        <v>452</v>
      </c>
    </row>
    <row r="21528" spans="12:13">
      <c r="L21528">
        <v>11392</v>
      </c>
      <c r="M21528">
        <f t="shared" si="347"/>
        <v>392</v>
      </c>
    </row>
    <row r="21529" spans="12:13">
      <c r="L21529">
        <v>11420</v>
      </c>
      <c r="M21529">
        <f t="shared" si="347"/>
        <v>420</v>
      </c>
    </row>
    <row r="21530" spans="12:13">
      <c r="L21530">
        <v>11372</v>
      </c>
      <c r="M21530">
        <f t="shared" si="347"/>
        <v>372</v>
      </c>
    </row>
    <row r="21531" spans="12:13">
      <c r="L21531">
        <v>11440</v>
      </c>
      <c r="M21531">
        <f t="shared" si="347"/>
        <v>440</v>
      </c>
    </row>
    <row r="21532" spans="12:13">
      <c r="L21532">
        <v>11376</v>
      </c>
      <c r="M21532">
        <f t="shared" si="347"/>
        <v>376</v>
      </c>
    </row>
    <row r="21533" spans="12:13">
      <c r="L21533">
        <v>11428</v>
      </c>
      <c r="M21533">
        <f t="shared" si="347"/>
        <v>428</v>
      </c>
    </row>
    <row r="21534" spans="12:13">
      <c r="L21534">
        <v>11384</v>
      </c>
      <c r="M21534">
        <f t="shared" si="347"/>
        <v>384</v>
      </c>
    </row>
    <row r="21535" spans="12:13">
      <c r="L21535">
        <v>11440</v>
      </c>
      <c r="M21535">
        <f t="shared" si="347"/>
        <v>440</v>
      </c>
    </row>
    <row r="21536" spans="12:13">
      <c r="L21536">
        <v>11380</v>
      </c>
      <c r="M21536">
        <f t="shared" si="347"/>
        <v>380</v>
      </c>
    </row>
    <row r="21537" spans="12:13">
      <c r="L21537">
        <v>11456</v>
      </c>
      <c r="M21537">
        <f t="shared" si="347"/>
        <v>456</v>
      </c>
    </row>
    <row r="21538" spans="12:13">
      <c r="L21538">
        <v>11352</v>
      </c>
      <c r="M21538">
        <f t="shared" si="347"/>
        <v>352</v>
      </c>
    </row>
    <row r="21539" spans="12:13">
      <c r="L21539">
        <v>11416</v>
      </c>
      <c r="M21539">
        <f t="shared" si="347"/>
        <v>416</v>
      </c>
    </row>
    <row r="21540" spans="12:13">
      <c r="L21540">
        <v>11408</v>
      </c>
      <c r="M21540">
        <f t="shared" si="347"/>
        <v>408</v>
      </c>
    </row>
    <row r="21541" spans="12:13">
      <c r="L21541">
        <v>11396</v>
      </c>
      <c r="M21541">
        <f t="shared" si="347"/>
        <v>396</v>
      </c>
    </row>
    <row r="21542" spans="12:13">
      <c r="L21542">
        <v>11400</v>
      </c>
      <c r="M21542">
        <f t="shared" si="347"/>
        <v>400</v>
      </c>
    </row>
    <row r="21543" spans="12:13">
      <c r="L21543">
        <v>11432</v>
      </c>
      <c r="M21543">
        <f t="shared" si="347"/>
        <v>432</v>
      </c>
    </row>
    <row r="21544" spans="12:13">
      <c r="L21544">
        <v>11336</v>
      </c>
      <c r="M21544">
        <f t="shared" si="347"/>
        <v>336</v>
      </c>
    </row>
    <row r="21545" spans="12:13">
      <c r="L21545">
        <v>11436</v>
      </c>
      <c r="M21545">
        <f t="shared" si="347"/>
        <v>436</v>
      </c>
    </row>
    <row r="21546" spans="12:13">
      <c r="L21546">
        <v>11376</v>
      </c>
      <c r="M21546">
        <f t="shared" si="347"/>
        <v>376</v>
      </c>
    </row>
    <row r="21547" spans="12:13">
      <c r="L21547">
        <v>11464</v>
      </c>
      <c r="M21547">
        <f t="shared" si="347"/>
        <v>464</v>
      </c>
    </row>
    <row r="21548" spans="12:13">
      <c r="L21548">
        <v>11376</v>
      </c>
      <c r="M21548">
        <f t="shared" si="347"/>
        <v>376</v>
      </c>
    </row>
    <row r="21549" spans="12:13">
      <c r="L21549">
        <v>11424</v>
      </c>
      <c r="M21549">
        <f t="shared" si="347"/>
        <v>424</v>
      </c>
    </row>
    <row r="21550" spans="12:13">
      <c r="L21550">
        <v>11348</v>
      </c>
      <c r="M21550">
        <f t="shared" si="347"/>
        <v>348</v>
      </c>
    </row>
    <row r="21551" spans="12:13">
      <c r="L21551">
        <v>11444</v>
      </c>
      <c r="M21551">
        <f t="shared" si="347"/>
        <v>444</v>
      </c>
    </row>
    <row r="21552" spans="12:13">
      <c r="L21552">
        <v>11384</v>
      </c>
      <c r="M21552">
        <f t="shared" si="347"/>
        <v>384</v>
      </c>
    </row>
    <row r="21553" spans="12:13">
      <c r="L21553">
        <v>11448</v>
      </c>
      <c r="M21553">
        <f t="shared" si="347"/>
        <v>448</v>
      </c>
    </row>
    <row r="21554" spans="12:13">
      <c r="L21554">
        <v>11380</v>
      </c>
      <c r="M21554">
        <f t="shared" si="347"/>
        <v>380</v>
      </c>
    </row>
    <row r="21555" spans="12:13">
      <c r="L21555">
        <v>11420</v>
      </c>
      <c r="M21555">
        <f t="shared" si="347"/>
        <v>420</v>
      </c>
    </row>
    <row r="21556" spans="12:13">
      <c r="L21556">
        <v>11356</v>
      </c>
      <c r="M21556">
        <f t="shared" si="347"/>
        <v>356</v>
      </c>
    </row>
    <row r="21557" spans="12:13">
      <c r="L21557">
        <v>11440</v>
      </c>
      <c r="M21557">
        <f t="shared" si="347"/>
        <v>440</v>
      </c>
    </row>
    <row r="21558" spans="12:13">
      <c r="L21558">
        <v>11376</v>
      </c>
      <c r="M21558">
        <f t="shared" si="347"/>
        <v>376</v>
      </c>
    </row>
    <row r="21559" spans="12:13">
      <c r="L21559">
        <v>11420</v>
      </c>
      <c r="M21559">
        <f t="shared" si="347"/>
        <v>420</v>
      </c>
    </row>
    <row r="21560" spans="12:13">
      <c r="L21560">
        <v>11356</v>
      </c>
      <c r="M21560">
        <f t="shared" si="347"/>
        <v>356</v>
      </c>
    </row>
    <row r="21561" spans="12:13">
      <c r="L21561">
        <v>11436</v>
      </c>
      <c r="M21561">
        <f t="shared" si="347"/>
        <v>436</v>
      </c>
    </row>
    <row r="21562" spans="12:13">
      <c r="L21562">
        <v>11404</v>
      </c>
      <c r="M21562">
        <f t="shared" si="347"/>
        <v>404</v>
      </c>
    </row>
    <row r="21563" spans="12:13">
      <c r="L21563">
        <v>11420</v>
      </c>
      <c r="M21563">
        <f t="shared" ref="M21563:M21626" si="348">L21563-11000</f>
        <v>420</v>
      </c>
    </row>
    <row r="21564" spans="12:13">
      <c r="L21564">
        <v>11404</v>
      </c>
      <c r="M21564">
        <f t="shared" si="348"/>
        <v>404</v>
      </c>
    </row>
    <row r="21565" spans="12:13">
      <c r="L21565">
        <v>11400</v>
      </c>
      <c r="M21565">
        <f t="shared" si="348"/>
        <v>400</v>
      </c>
    </row>
    <row r="21566" spans="12:13">
      <c r="L21566">
        <v>11404</v>
      </c>
      <c r="M21566">
        <f t="shared" si="348"/>
        <v>404</v>
      </c>
    </row>
    <row r="21567" spans="12:13">
      <c r="L21567">
        <v>11412</v>
      </c>
      <c r="M21567">
        <f t="shared" si="348"/>
        <v>412</v>
      </c>
    </row>
    <row r="21568" spans="12:13">
      <c r="L21568">
        <v>11372</v>
      </c>
      <c r="M21568">
        <f t="shared" si="348"/>
        <v>372</v>
      </c>
    </row>
    <row r="21569" spans="12:13">
      <c r="L21569">
        <v>11444</v>
      </c>
      <c r="M21569">
        <f t="shared" si="348"/>
        <v>444</v>
      </c>
    </row>
    <row r="21570" spans="12:13">
      <c r="L21570">
        <v>11404</v>
      </c>
      <c r="M21570">
        <f t="shared" si="348"/>
        <v>404</v>
      </c>
    </row>
    <row r="21571" spans="12:13">
      <c r="L21571">
        <v>11400</v>
      </c>
      <c r="M21571">
        <f t="shared" si="348"/>
        <v>400</v>
      </c>
    </row>
    <row r="21572" spans="12:13">
      <c r="L21572">
        <v>11396</v>
      </c>
      <c r="M21572">
        <f t="shared" si="348"/>
        <v>396</v>
      </c>
    </row>
    <row r="21573" spans="12:13">
      <c r="L21573">
        <v>11448</v>
      </c>
      <c r="M21573">
        <f t="shared" si="348"/>
        <v>448</v>
      </c>
    </row>
    <row r="21574" spans="12:13">
      <c r="L21574">
        <v>11384</v>
      </c>
      <c r="M21574">
        <f t="shared" si="348"/>
        <v>384</v>
      </c>
    </row>
    <row r="21575" spans="12:13">
      <c r="L21575">
        <v>11448</v>
      </c>
      <c r="M21575">
        <f t="shared" si="348"/>
        <v>448</v>
      </c>
    </row>
    <row r="21576" spans="12:13">
      <c r="L21576">
        <v>11400</v>
      </c>
      <c r="M21576">
        <f t="shared" si="348"/>
        <v>400</v>
      </c>
    </row>
    <row r="21577" spans="12:13">
      <c r="L21577">
        <v>11432</v>
      </c>
      <c r="M21577">
        <f t="shared" si="348"/>
        <v>432</v>
      </c>
    </row>
    <row r="21578" spans="12:13">
      <c r="L21578">
        <v>11356</v>
      </c>
      <c r="M21578">
        <f t="shared" si="348"/>
        <v>356</v>
      </c>
    </row>
    <row r="21579" spans="12:13">
      <c r="L21579">
        <v>11428</v>
      </c>
      <c r="M21579">
        <f t="shared" si="348"/>
        <v>428</v>
      </c>
    </row>
    <row r="21580" spans="12:13">
      <c r="L21580">
        <v>11368</v>
      </c>
      <c r="M21580">
        <f t="shared" si="348"/>
        <v>368</v>
      </c>
    </row>
    <row r="21581" spans="12:13">
      <c r="L21581">
        <v>11444</v>
      </c>
      <c r="M21581">
        <f t="shared" si="348"/>
        <v>444</v>
      </c>
    </row>
    <row r="21582" spans="12:13">
      <c r="L21582">
        <v>11348</v>
      </c>
      <c r="M21582">
        <f t="shared" si="348"/>
        <v>348</v>
      </c>
    </row>
    <row r="21583" spans="12:13">
      <c r="L21583">
        <v>11428</v>
      </c>
      <c r="M21583">
        <f t="shared" si="348"/>
        <v>428</v>
      </c>
    </row>
    <row r="21584" spans="12:13">
      <c r="L21584">
        <v>11396</v>
      </c>
      <c r="M21584">
        <f t="shared" si="348"/>
        <v>396</v>
      </c>
    </row>
    <row r="21585" spans="12:13">
      <c r="L21585">
        <v>11420</v>
      </c>
      <c r="M21585">
        <f t="shared" si="348"/>
        <v>420</v>
      </c>
    </row>
    <row r="21586" spans="12:13">
      <c r="L21586">
        <v>11384</v>
      </c>
      <c r="M21586">
        <f t="shared" si="348"/>
        <v>384</v>
      </c>
    </row>
    <row r="21587" spans="12:13">
      <c r="L21587">
        <v>11472</v>
      </c>
      <c r="M21587">
        <f t="shared" si="348"/>
        <v>472</v>
      </c>
    </row>
    <row r="21588" spans="12:13">
      <c r="L21588">
        <v>11352</v>
      </c>
      <c r="M21588">
        <f t="shared" si="348"/>
        <v>352</v>
      </c>
    </row>
    <row r="21589" spans="12:13">
      <c r="L21589">
        <v>11480</v>
      </c>
      <c r="M21589">
        <f t="shared" si="348"/>
        <v>480</v>
      </c>
    </row>
    <row r="21590" spans="12:13">
      <c r="L21590">
        <v>11344</v>
      </c>
      <c r="M21590">
        <f t="shared" si="348"/>
        <v>344</v>
      </c>
    </row>
    <row r="21591" spans="12:13">
      <c r="L21591">
        <v>11436</v>
      </c>
      <c r="M21591">
        <f t="shared" si="348"/>
        <v>436</v>
      </c>
    </row>
    <row r="21592" spans="12:13">
      <c r="L21592">
        <v>11396</v>
      </c>
      <c r="M21592">
        <f t="shared" si="348"/>
        <v>396</v>
      </c>
    </row>
    <row r="21593" spans="12:13">
      <c r="L21593">
        <v>11436</v>
      </c>
      <c r="M21593">
        <f t="shared" si="348"/>
        <v>436</v>
      </c>
    </row>
    <row r="21594" spans="12:13">
      <c r="L21594">
        <v>11344</v>
      </c>
      <c r="M21594">
        <f t="shared" si="348"/>
        <v>344</v>
      </c>
    </row>
    <row r="21595" spans="12:13">
      <c r="L21595">
        <v>11440</v>
      </c>
      <c r="M21595">
        <f t="shared" si="348"/>
        <v>440</v>
      </c>
    </row>
    <row r="21596" spans="12:13">
      <c r="L21596">
        <v>11392</v>
      </c>
      <c r="M21596">
        <f t="shared" si="348"/>
        <v>392</v>
      </c>
    </row>
    <row r="21597" spans="12:13">
      <c r="L21597">
        <v>11412</v>
      </c>
      <c r="M21597">
        <f t="shared" si="348"/>
        <v>412</v>
      </c>
    </row>
    <row r="21598" spans="12:13">
      <c r="L21598">
        <v>11352</v>
      </c>
      <c r="M21598">
        <f t="shared" si="348"/>
        <v>352</v>
      </c>
    </row>
    <row r="21599" spans="12:13">
      <c r="L21599">
        <v>11412</v>
      </c>
      <c r="M21599">
        <f t="shared" si="348"/>
        <v>412</v>
      </c>
    </row>
    <row r="21600" spans="12:13">
      <c r="L21600">
        <v>11356</v>
      </c>
      <c r="M21600">
        <f t="shared" si="348"/>
        <v>356</v>
      </c>
    </row>
    <row r="21601" spans="12:13">
      <c r="L21601">
        <v>11436</v>
      </c>
      <c r="M21601">
        <f t="shared" si="348"/>
        <v>436</v>
      </c>
    </row>
    <row r="21602" spans="12:13">
      <c r="L21602">
        <v>11372</v>
      </c>
      <c r="M21602">
        <f t="shared" si="348"/>
        <v>372</v>
      </c>
    </row>
    <row r="21603" spans="12:13">
      <c r="L21603">
        <v>11392</v>
      </c>
      <c r="M21603">
        <f t="shared" si="348"/>
        <v>392</v>
      </c>
    </row>
    <row r="21604" spans="12:13">
      <c r="L21604">
        <v>11364</v>
      </c>
      <c r="M21604">
        <f t="shared" si="348"/>
        <v>364</v>
      </c>
    </row>
    <row r="21605" spans="12:13">
      <c r="L21605" t="s">
        <v>803</v>
      </c>
      <c r="M21605" t="e">
        <f t="shared" si="348"/>
        <v>#VALUE!</v>
      </c>
    </row>
    <row r="21606" spans="12:13">
      <c r="M21606">
        <f t="shared" si="348"/>
        <v>-11000</v>
      </c>
    </row>
    <row r="21607" spans="12:13">
      <c r="L21607">
        <v>11444</v>
      </c>
      <c r="M21607">
        <f t="shared" si="348"/>
        <v>444</v>
      </c>
    </row>
    <row r="21608" spans="12:13">
      <c r="L21608">
        <v>11384</v>
      </c>
      <c r="M21608">
        <f t="shared" si="348"/>
        <v>384</v>
      </c>
    </row>
    <row r="21609" spans="12:13">
      <c r="L21609">
        <v>11444</v>
      </c>
      <c r="M21609">
        <f t="shared" si="348"/>
        <v>444</v>
      </c>
    </row>
    <row r="21610" spans="12:13">
      <c r="L21610">
        <v>11396</v>
      </c>
      <c r="M21610">
        <f t="shared" si="348"/>
        <v>396</v>
      </c>
    </row>
    <row r="21611" spans="12:13">
      <c r="L21611">
        <v>11452</v>
      </c>
      <c r="M21611">
        <f t="shared" si="348"/>
        <v>452</v>
      </c>
    </row>
    <row r="21612" spans="12:13">
      <c r="L21612">
        <v>11348</v>
      </c>
      <c r="M21612">
        <f t="shared" si="348"/>
        <v>348</v>
      </c>
    </row>
    <row r="21613" spans="12:13">
      <c r="L21613">
        <v>11440</v>
      </c>
      <c r="M21613">
        <f t="shared" si="348"/>
        <v>440</v>
      </c>
    </row>
    <row r="21614" spans="12:13">
      <c r="L21614">
        <v>11384</v>
      </c>
      <c r="M21614">
        <f t="shared" si="348"/>
        <v>384</v>
      </c>
    </row>
    <row r="21615" spans="12:13">
      <c r="L21615">
        <v>11432</v>
      </c>
      <c r="M21615">
        <f t="shared" si="348"/>
        <v>432</v>
      </c>
    </row>
    <row r="21616" spans="12:13">
      <c r="L21616">
        <v>11376</v>
      </c>
      <c r="M21616">
        <f t="shared" si="348"/>
        <v>376</v>
      </c>
    </row>
    <row r="21617" spans="12:13">
      <c r="L21617">
        <v>11432</v>
      </c>
      <c r="M21617">
        <f t="shared" si="348"/>
        <v>432</v>
      </c>
    </row>
    <row r="21618" spans="12:13">
      <c r="L21618">
        <v>11340</v>
      </c>
      <c r="M21618">
        <f t="shared" si="348"/>
        <v>340</v>
      </c>
    </row>
    <row r="21619" spans="12:13">
      <c r="L21619">
        <v>11436</v>
      </c>
      <c r="M21619">
        <f t="shared" si="348"/>
        <v>436</v>
      </c>
    </row>
    <row r="21620" spans="12:13">
      <c r="L21620">
        <v>11364</v>
      </c>
      <c r="M21620">
        <f t="shared" si="348"/>
        <v>364</v>
      </c>
    </row>
    <row r="21621" spans="12:13">
      <c r="L21621">
        <v>11428</v>
      </c>
      <c r="M21621">
        <f t="shared" si="348"/>
        <v>428</v>
      </c>
    </row>
    <row r="21622" spans="12:13">
      <c r="L21622">
        <v>11384</v>
      </c>
      <c r="M21622">
        <f t="shared" si="348"/>
        <v>384</v>
      </c>
    </row>
    <row r="21623" spans="12:13">
      <c r="L21623">
        <v>11412</v>
      </c>
      <c r="M21623">
        <f t="shared" si="348"/>
        <v>412</v>
      </c>
    </row>
    <row r="21624" spans="12:13">
      <c r="L21624">
        <v>11404</v>
      </c>
      <c r="M21624">
        <f t="shared" si="348"/>
        <v>404</v>
      </c>
    </row>
    <row r="21625" spans="12:13">
      <c r="L21625">
        <v>11452</v>
      </c>
      <c r="M21625">
        <f t="shared" si="348"/>
        <v>452</v>
      </c>
    </row>
    <row r="21626" spans="12:13">
      <c r="L21626">
        <v>11376</v>
      </c>
      <c r="M21626">
        <f t="shared" si="348"/>
        <v>376</v>
      </c>
    </row>
    <row r="21627" spans="12:13">
      <c r="L21627">
        <v>11420</v>
      </c>
      <c r="M21627">
        <f t="shared" ref="M21627:M21690" si="349">L21627-11000</f>
        <v>420</v>
      </c>
    </row>
    <row r="21628" spans="12:13">
      <c r="L21628">
        <v>11380</v>
      </c>
      <c r="M21628">
        <f t="shared" si="349"/>
        <v>380</v>
      </c>
    </row>
    <row r="21629" spans="12:13">
      <c r="L21629">
        <v>11428</v>
      </c>
      <c r="M21629">
        <f t="shared" si="349"/>
        <v>428</v>
      </c>
    </row>
    <row r="21630" spans="12:13">
      <c r="L21630">
        <v>11400</v>
      </c>
      <c r="M21630">
        <f t="shared" si="349"/>
        <v>400</v>
      </c>
    </row>
    <row r="21631" spans="12:13">
      <c r="L21631">
        <v>11432</v>
      </c>
      <c r="M21631">
        <f t="shared" si="349"/>
        <v>432</v>
      </c>
    </row>
    <row r="21632" spans="12:13">
      <c r="L21632">
        <v>11368</v>
      </c>
      <c r="M21632">
        <f t="shared" si="349"/>
        <v>368</v>
      </c>
    </row>
    <row r="21633" spans="12:13">
      <c r="L21633">
        <v>11412</v>
      </c>
      <c r="M21633">
        <f t="shared" si="349"/>
        <v>412</v>
      </c>
    </row>
    <row r="21634" spans="12:13">
      <c r="L21634">
        <v>11384</v>
      </c>
      <c r="M21634">
        <f t="shared" si="349"/>
        <v>384</v>
      </c>
    </row>
    <row r="21635" spans="12:13">
      <c r="L21635">
        <v>11412</v>
      </c>
      <c r="M21635">
        <f t="shared" si="349"/>
        <v>412</v>
      </c>
    </row>
    <row r="21636" spans="12:13">
      <c r="L21636">
        <v>11332</v>
      </c>
      <c r="M21636">
        <f t="shared" si="349"/>
        <v>332</v>
      </c>
    </row>
    <row r="21637" spans="12:13">
      <c r="L21637">
        <v>11404</v>
      </c>
      <c r="M21637">
        <f t="shared" si="349"/>
        <v>404</v>
      </c>
    </row>
    <row r="21638" spans="12:13">
      <c r="L21638">
        <v>11396</v>
      </c>
      <c r="M21638">
        <f t="shared" si="349"/>
        <v>396</v>
      </c>
    </row>
    <row r="21639" spans="12:13">
      <c r="L21639">
        <v>11396</v>
      </c>
      <c r="M21639">
        <f t="shared" si="349"/>
        <v>396</v>
      </c>
    </row>
    <row r="21640" spans="12:13">
      <c r="L21640">
        <v>11380</v>
      </c>
      <c r="M21640">
        <f t="shared" si="349"/>
        <v>380</v>
      </c>
    </row>
    <row r="21641" spans="12:13">
      <c r="L21641">
        <v>11400</v>
      </c>
      <c r="M21641">
        <f t="shared" si="349"/>
        <v>400</v>
      </c>
    </row>
    <row r="21642" spans="12:13">
      <c r="L21642">
        <v>11364</v>
      </c>
      <c r="M21642">
        <f t="shared" si="349"/>
        <v>364</v>
      </c>
    </row>
    <row r="21643" spans="12:13">
      <c r="L21643">
        <v>11436</v>
      </c>
      <c r="M21643">
        <f t="shared" si="349"/>
        <v>436</v>
      </c>
    </row>
    <row r="21644" spans="12:13">
      <c r="L21644">
        <v>11364</v>
      </c>
      <c r="M21644">
        <f t="shared" si="349"/>
        <v>364</v>
      </c>
    </row>
    <row r="21645" spans="12:13">
      <c r="L21645">
        <v>11420</v>
      </c>
      <c r="M21645">
        <f t="shared" si="349"/>
        <v>420</v>
      </c>
    </row>
    <row r="21646" spans="12:13">
      <c r="L21646">
        <v>11376</v>
      </c>
      <c r="M21646">
        <f t="shared" si="349"/>
        <v>376</v>
      </c>
    </row>
    <row r="21647" spans="12:13">
      <c r="L21647">
        <v>11456</v>
      </c>
      <c r="M21647">
        <f t="shared" si="349"/>
        <v>456</v>
      </c>
    </row>
    <row r="21648" spans="12:13">
      <c r="L21648">
        <v>11376</v>
      </c>
      <c r="M21648">
        <f t="shared" si="349"/>
        <v>376</v>
      </c>
    </row>
    <row r="21649" spans="12:13">
      <c r="L21649">
        <v>11436</v>
      </c>
      <c r="M21649">
        <f t="shared" si="349"/>
        <v>436</v>
      </c>
    </row>
    <row r="21650" spans="12:13">
      <c r="L21650">
        <v>11396</v>
      </c>
      <c r="M21650">
        <f t="shared" si="349"/>
        <v>396</v>
      </c>
    </row>
    <row r="21651" spans="12:13">
      <c r="L21651">
        <v>11420</v>
      </c>
      <c r="M21651">
        <f t="shared" si="349"/>
        <v>420</v>
      </c>
    </row>
    <row r="21652" spans="12:13">
      <c r="L21652">
        <v>11372</v>
      </c>
      <c r="M21652">
        <f t="shared" si="349"/>
        <v>372</v>
      </c>
    </row>
    <row r="21653" spans="12:13">
      <c r="L21653">
        <v>11424</v>
      </c>
      <c r="M21653">
        <f t="shared" si="349"/>
        <v>424</v>
      </c>
    </row>
    <row r="21654" spans="12:13">
      <c r="L21654">
        <v>11388</v>
      </c>
      <c r="M21654">
        <f t="shared" si="349"/>
        <v>388</v>
      </c>
    </row>
    <row r="21655" spans="12:13">
      <c r="L21655">
        <v>11460</v>
      </c>
      <c r="M21655">
        <f t="shared" si="349"/>
        <v>460</v>
      </c>
    </row>
    <row r="21656" spans="12:13">
      <c r="L21656">
        <v>11384</v>
      </c>
      <c r="M21656">
        <f t="shared" si="349"/>
        <v>384</v>
      </c>
    </row>
    <row r="21657" spans="12:13">
      <c r="L21657">
        <v>11452</v>
      </c>
      <c r="M21657">
        <f t="shared" si="349"/>
        <v>452</v>
      </c>
    </row>
    <row r="21658" spans="12:13">
      <c r="L21658">
        <v>11332</v>
      </c>
      <c r="M21658">
        <f t="shared" si="349"/>
        <v>332</v>
      </c>
    </row>
    <row r="21659" spans="12:13">
      <c r="L21659">
        <v>11440</v>
      </c>
      <c r="M21659">
        <f t="shared" si="349"/>
        <v>440</v>
      </c>
    </row>
    <row r="21660" spans="12:13">
      <c r="L21660">
        <v>11368</v>
      </c>
      <c r="M21660">
        <f t="shared" si="349"/>
        <v>368</v>
      </c>
    </row>
    <row r="21661" spans="12:13">
      <c r="L21661">
        <v>11444</v>
      </c>
      <c r="M21661">
        <f t="shared" si="349"/>
        <v>444</v>
      </c>
    </row>
    <row r="21662" spans="12:13">
      <c r="L21662">
        <v>11368</v>
      </c>
      <c r="M21662">
        <f t="shared" si="349"/>
        <v>368</v>
      </c>
    </row>
    <row r="21663" spans="12:13">
      <c r="L21663">
        <v>11416</v>
      </c>
      <c r="M21663">
        <f t="shared" si="349"/>
        <v>416</v>
      </c>
    </row>
    <row r="21664" spans="12:13">
      <c r="L21664">
        <v>11368</v>
      </c>
      <c r="M21664">
        <f t="shared" si="349"/>
        <v>368</v>
      </c>
    </row>
    <row r="21665" spans="12:13">
      <c r="L21665">
        <v>11456</v>
      </c>
      <c r="M21665">
        <f t="shared" si="349"/>
        <v>456</v>
      </c>
    </row>
    <row r="21666" spans="12:13">
      <c r="L21666">
        <v>11388</v>
      </c>
      <c r="M21666">
        <f t="shared" si="349"/>
        <v>388</v>
      </c>
    </row>
    <row r="21667" spans="12:13">
      <c r="L21667">
        <v>11428</v>
      </c>
      <c r="M21667">
        <f t="shared" si="349"/>
        <v>428</v>
      </c>
    </row>
    <row r="21668" spans="12:13">
      <c r="L21668">
        <v>11392</v>
      </c>
      <c r="M21668">
        <f t="shared" si="349"/>
        <v>392</v>
      </c>
    </row>
    <row r="21669" spans="12:13">
      <c r="L21669">
        <v>11440</v>
      </c>
      <c r="M21669">
        <f t="shared" si="349"/>
        <v>440</v>
      </c>
    </row>
    <row r="21670" spans="12:13">
      <c r="L21670">
        <v>11352</v>
      </c>
      <c r="M21670">
        <f t="shared" si="349"/>
        <v>352</v>
      </c>
    </row>
    <row r="21671" spans="12:13">
      <c r="L21671">
        <v>11424</v>
      </c>
      <c r="M21671">
        <f t="shared" si="349"/>
        <v>424</v>
      </c>
    </row>
    <row r="21672" spans="12:13">
      <c r="L21672">
        <v>11364</v>
      </c>
      <c r="M21672">
        <f t="shared" si="349"/>
        <v>364</v>
      </c>
    </row>
    <row r="21673" spans="12:13">
      <c r="L21673">
        <v>11404</v>
      </c>
      <c r="M21673">
        <f t="shared" si="349"/>
        <v>404</v>
      </c>
    </row>
    <row r="21674" spans="12:13">
      <c r="L21674">
        <v>11404</v>
      </c>
      <c r="M21674">
        <f t="shared" si="349"/>
        <v>404</v>
      </c>
    </row>
    <row r="21675" spans="12:13">
      <c r="L21675">
        <v>11456</v>
      </c>
      <c r="M21675">
        <f t="shared" si="349"/>
        <v>456</v>
      </c>
    </row>
    <row r="21676" spans="12:13">
      <c r="L21676">
        <v>11360</v>
      </c>
      <c r="M21676">
        <f t="shared" si="349"/>
        <v>360</v>
      </c>
    </row>
    <row r="21677" spans="12:13">
      <c r="L21677">
        <v>11452</v>
      </c>
      <c r="M21677">
        <f t="shared" si="349"/>
        <v>452</v>
      </c>
    </row>
    <row r="21678" spans="12:13">
      <c r="L21678">
        <v>11412</v>
      </c>
      <c r="M21678">
        <f t="shared" si="349"/>
        <v>412</v>
      </c>
    </row>
    <row r="21679" spans="12:13">
      <c r="L21679">
        <v>11420</v>
      </c>
      <c r="M21679">
        <f t="shared" si="349"/>
        <v>420</v>
      </c>
    </row>
    <row r="21680" spans="12:13">
      <c r="L21680">
        <v>11424</v>
      </c>
      <c r="M21680">
        <f t="shared" si="349"/>
        <v>424</v>
      </c>
    </row>
    <row r="21681" spans="12:13">
      <c r="L21681">
        <v>11452</v>
      </c>
      <c r="M21681">
        <f t="shared" si="349"/>
        <v>452</v>
      </c>
    </row>
    <row r="21682" spans="12:13">
      <c r="L21682">
        <v>11372</v>
      </c>
      <c r="M21682">
        <f t="shared" si="349"/>
        <v>372</v>
      </c>
    </row>
    <row r="21683" spans="12:13">
      <c r="L21683">
        <v>11464</v>
      </c>
      <c r="M21683">
        <f t="shared" si="349"/>
        <v>464</v>
      </c>
    </row>
    <row r="21684" spans="12:13">
      <c r="L21684">
        <v>11360</v>
      </c>
      <c r="M21684">
        <f t="shared" si="349"/>
        <v>360</v>
      </c>
    </row>
    <row r="21685" spans="12:13">
      <c r="L21685">
        <v>11436</v>
      </c>
      <c r="M21685">
        <f t="shared" si="349"/>
        <v>436</v>
      </c>
    </row>
    <row r="21686" spans="12:13">
      <c r="L21686">
        <v>11408</v>
      </c>
      <c r="M21686">
        <f t="shared" si="349"/>
        <v>408</v>
      </c>
    </row>
    <row r="21687" spans="12:13">
      <c r="L21687">
        <v>11428</v>
      </c>
      <c r="M21687">
        <f t="shared" si="349"/>
        <v>428</v>
      </c>
    </row>
    <row r="21688" spans="12:13">
      <c r="L21688">
        <v>11432</v>
      </c>
      <c r="M21688">
        <f t="shared" si="349"/>
        <v>432</v>
      </c>
    </row>
    <row r="21689" spans="12:13">
      <c r="L21689">
        <v>11448</v>
      </c>
      <c r="M21689">
        <f t="shared" si="349"/>
        <v>448</v>
      </c>
    </row>
    <row r="21690" spans="12:13">
      <c r="L21690">
        <v>11396</v>
      </c>
      <c r="M21690">
        <f t="shared" si="349"/>
        <v>396</v>
      </c>
    </row>
    <row r="21691" spans="12:13">
      <c r="L21691">
        <v>11548</v>
      </c>
      <c r="M21691">
        <f t="shared" ref="M21691:M21754" si="350">L21691-11000</f>
        <v>548</v>
      </c>
    </row>
    <row r="21692" spans="12:13">
      <c r="L21692">
        <v>11640</v>
      </c>
      <c r="M21692">
        <f t="shared" si="350"/>
        <v>640</v>
      </c>
    </row>
    <row r="21693" spans="12:13">
      <c r="L21693">
        <v>11920</v>
      </c>
      <c r="M21693">
        <f t="shared" si="350"/>
        <v>920</v>
      </c>
    </row>
    <row r="21694" spans="12:13">
      <c r="L21694">
        <v>11928</v>
      </c>
      <c r="M21694">
        <f t="shared" si="350"/>
        <v>928</v>
      </c>
    </row>
    <row r="21695" spans="12:13">
      <c r="L21695">
        <v>12304</v>
      </c>
      <c r="M21695">
        <f t="shared" si="350"/>
        <v>1304</v>
      </c>
    </row>
    <row r="21696" spans="12:13">
      <c r="L21696">
        <v>12488</v>
      </c>
      <c r="M21696">
        <f t="shared" si="350"/>
        <v>1488</v>
      </c>
    </row>
    <row r="21697" spans="12:13">
      <c r="L21697">
        <v>12780</v>
      </c>
      <c r="M21697">
        <f t="shared" si="350"/>
        <v>1780</v>
      </c>
    </row>
    <row r="21698" spans="12:13">
      <c r="L21698">
        <v>12892</v>
      </c>
      <c r="M21698">
        <f t="shared" si="350"/>
        <v>1892</v>
      </c>
    </row>
    <row r="21699" spans="12:13">
      <c r="L21699">
        <v>13100</v>
      </c>
      <c r="M21699">
        <f t="shared" si="350"/>
        <v>2100</v>
      </c>
    </row>
    <row r="21700" spans="12:13">
      <c r="L21700">
        <v>13096</v>
      </c>
      <c r="M21700">
        <f t="shared" si="350"/>
        <v>2096</v>
      </c>
    </row>
    <row r="21701" spans="12:13">
      <c r="L21701">
        <v>13328</v>
      </c>
      <c r="M21701">
        <f t="shared" si="350"/>
        <v>2328</v>
      </c>
    </row>
    <row r="21702" spans="12:13">
      <c r="L21702">
        <v>13404</v>
      </c>
      <c r="M21702">
        <f t="shared" si="350"/>
        <v>2404</v>
      </c>
    </row>
    <row r="21703" spans="12:13">
      <c r="L21703">
        <v>13288</v>
      </c>
      <c r="M21703">
        <f t="shared" si="350"/>
        <v>2288</v>
      </c>
    </row>
    <row r="21704" spans="12:13">
      <c r="L21704">
        <v>13520</v>
      </c>
      <c r="M21704">
        <f t="shared" si="350"/>
        <v>2520</v>
      </c>
    </row>
    <row r="21705" spans="12:13">
      <c r="L21705">
        <v>13576</v>
      </c>
      <c r="M21705">
        <f t="shared" si="350"/>
        <v>2576</v>
      </c>
    </row>
    <row r="21706" spans="12:13">
      <c r="L21706">
        <v>13736</v>
      </c>
      <c r="M21706">
        <f t="shared" si="350"/>
        <v>2736</v>
      </c>
    </row>
    <row r="21707" spans="12:13">
      <c r="L21707">
        <v>13656</v>
      </c>
      <c r="M21707">
        <f t="shared" si="350"/>
        <v>2656</v>
      </c>
    </row>
    <row r="21708" spans="12:13">
      <c r="L21708">
        <v>13604</v>
      </c>
      <c r="M21708">
        <f t="shared" si="350"/>
        <v>2604</v>
      </c>
    </row>
    <row r="21709" spans="12:13">
      <c r="L21709">
        <v>13584</v>
      </c>
      <c r="M21709">
        <f t="shared" si="350"/>
        <v>2584</v>
      </c>
    </row>
    <row r="21710" spans="12:13">
      <c r="L21710">
        <v>13720</v>
      </c>
      <c r="M21710">
        <f t="shared" si="350"/>
        <v>2720</v>
      </c>
    </row>
    <row r="21711" spans="12:13">
      <c r="L21711">
        <v>13796</v>
      </c>
      <c r="M21711">
        <f t="shared" si="350"/>
        <v>2796</v>
      </c>
    </row>
    <row r="21712" spans="12:13">
      <c r="L21712">
        <v>13800</v>
      </c>
      <c r="M21712">
        <f t="shared" si="350"/>
        <v>2800</v>
      </c>
    </row>
    <row r="21713" spans="12:13">
      <c r="L21713">
        <v>13896</v>
      </c>
      <c r="M21713">
        <f t="shared" si="350"/>
        <v>2896</v>
      </c>
    </row>
    <row r="21714" spans="12:13">
      <c r="L21714">
        <v>13828</v>
      </c>
      <c r="M21714">
        <f t="shared" si="350"/>
        <v>2828</v>
      </c>
    </row>
    <row r="21715" spans="12:13">
      <c r="L21715">
        <v>13780</v>
      </c>
      <c r="M21715">
        <f t="shared" si="350"/>
        <v>2780</v>
      </c>
    </row>
    <row r="21716" spans="12:13">
      <c r="L21716">
        <v>13744</v>
      </c>
      <c r="M21716">
        <f t="shared" si="350"/>
        <v>2744</v>
      </c>
    </row>
    <row r="21717" spans="12:13">
      <c r="L21717">
        <v>13880</v>
      </c>
      <c r="M21717">
        <f t="shared" si="350"/>
        <v>2880</v>
      </c>
    </row>
    <row r="21718" spans="12:13">
      <c r="L21718">
        <v>13868</v>
      </c>
      <c r="M21718">
        <f t="shared" si="350"/>
        <v>2868</v>
      </c>
    </row>
    <row r="21719" spans="12:13">
      <c r="L21719">
        <v>13932</v>
      </c>
      <c r="M21719">
        <f t="shared" si="350"/>
        <v>2932</v>
      </c>
    </row>
    <row r="21720" spans="12:13">
      <c r="L21720">
        <v>13884</v>
      </c>
      <c r="M21720">
        <f t="shared" si="350"/>
        <v>2884</v>
      </c>
    </row>
    <row r="21721" spans="12:13">
      <c r="L21721">
        <v>13844</v>
      </c>
      <c r="M21721">
        <f t="shared" si="350"/>
        <v>2844</v>
      </c>
    </row>
    <row r="21722" spans="12:13">
      <c r="L21722">
        <v>13876</v>
      </c>
      <c r="M21722">
        <f t="shared" si="350"/>
        <v>2876</v>
      </c>
    </row>
    <row r="21723" spans="12:13">
      <c r="L21723">
        <v>14000</v>
      </c>
      <c r="M21723">
        <f t="shared" si="350"/>
        <v>3000</v>
      </c>
    </row>
    <row r="21724" spans="12:13">
      <c r="L21724">
        <v>13960</v>
      </c>
      <c r="M21724">
        <f t="shared" si="350"/>
        <v>2960</v>
      </c>
    </row>
    <row r="21725" spans="12:13">
      <c r="L21725">
        <v>13928</v>
      </c>
      <c r="M21725">
        <f t="shared" si="350"/>
        <v>2928</v>
      </c>
    </row>
    <row r="21726" spans="12:13">
      <c r="L21726">
        <v>13840</v>
      </c>
      <c r="M21726">
        <f t="shared" si="350"/>
        <v>2840</v>
      </c>
    </row>
    <row r="21727" spans="12:13">
      <c r="L21727">
        <v>13964</v>
      </c>
      <c r="M21727">
        <f t="shared" si="350"/>
        <v>2964</v>
      </c>
    </row>
    <row r="21728" spans="12:13">
      <c r="L21728">
        <v>13872</v>
      </c>
      <c r="M21728">
        <f t="shared" si="350"/>
        <v>2872</v>
      </c>
    </row>
    <row r="21729" spans="12:13">
      <c r="L21729">
        <v>14076</v>
      </c>
      <c r="M21729">
        <f t="shared" si="350"/>
        <v>3076</v>
      </c>
    </row>
    <row r="21730" spans="12:13">
      <c r="L21730">
        <v>13944</v>
      </c>
      <c r="M21730">
        <f t="shared" si="350"/>
        <v>2944</v>
      </c>
    </row>
    <row r="21731" spans="12:13">
      <c r="L21731">
        <v>13972</v>
      </c>
      <c r="M21731">
        <f t="shared" si="350"/>
        <v>2972</v>
      </c>
    </row>
    <row r="21732" spans="12:13">
      <c r="L21732">
        <v>13972</v>
      </c>
      <c r="M21732">
        <f t="shared" si="350"/>
        <v>2972</v>
      </c>
    </row>
    <row r="21733" spans="12:13">
      <c r="L21733">
        <v>14000</v>
      </c>
      <c r="M21733">
        <f t="shared" si="350"/>
        <v>3000</v>
      </c>
    </row>
    <row r="21734" spans="12:13">
      <c r="L21734">
        <v>13964</v>
      </c>
      <c r="M21734">
        <f t="shared" si="350"/>
        <v>2964</v>
      </c>
    </row>
    <row r="21735" spans="12:13">
      <c r="L21735">
        <v>14116</v>
      </c>
      <c r="M21735">
        <f t="shared" si="350"/>
        <v>3116</v>
      </c>
    </row>
    <row r="21736" spans="12:13">
      <c r="L21736">
        <v>13944</v>
      </c>
      <c r="M21736">
        <f t="shared" si="350"/>
        <v>2944</v>
      </c>
    </row>
    <row r="21737" spans="12:13">
      <c r="L21737">
        <v>14160</v>
      </c>
      <c r="M21737">
        <f t="shared" si="350"/>
        <v>3160</v>
      </c>
    </row>
    <row r="21738" spans="12:13">
      <c r="L21738">
        <v>13916</v>
      </c>
      <c r="M21738">
        <f t="shared" si="350"/>
        <v>2916</v>
      </c>
    </row>
    <row r="21739" spans="12:13">
      <c r="L21739">
        <v>14052</v>
      </c>
      <c r="M21739">
        <f t="shared" si="350"/>
        <v>3052</v>
      </c>
    </row>
    <row r="21740" spans="12:13">
      <c r="L21740">
        <v>14024</v>
      </c>
      <c r="M21740">
        <f t="shared" si="350"/>
        <v>3024</v>
      </c>
    </row>
    <row r="21741" spans="12:13">
      <c r="L21741">
        <v>14064</v>
      </c>
      <c r="M21741">
        <f t="shared" si="350"/>
        <v>3064</v>
      </c>
    </row>
    <row r="21742" spans="12:13">
      <c r="L21742">
        <v>13972</v>
      </c>
      <c r="M21742">
        <f t="shared" si="350"/>
        <v>2972</v>
      </c>
    </row>
    <row r="21743" spans="12:13">
      <c r="L21743">
        <v>14080</v>
      </c>
      <c r="M21743">
        <f t="shared" si="350"/>
        <v>3080</v>
      </c>
    </row>
    <row r="21744" spans="12:13">
      <c r="L21744">
        <v>14220</v>
      </c>
      <c r="M21744">
        <f t="shared" si="350"/>
        <v>3220</v>
      </c>
    </row>
    <row r="21745" spans="12:13">
      <c r="L21745">
        <v>14096</v>
      </c>
      <c r="M21745">
        <f t="shared" si="350"/>
        <v>3096</v>
      </c>
    </row>
    <row r="21746" spans="12:13">
      <c r="L21746">
        <v>14032</v>
      </c>
      <c r="M21746">
        <f t="shared" si="350"/>
        <v>3032</v>
      </c>
    </row>
    <row r="21747" spans="12:13">
      <c r="L21747">
        <v>14020</v>
      </c>
      <c r="M21747">
        <f t="shared" si="350"/>
        <v>3020</v>
      </c>
    </row>
    <row r="21748" spans="12:13">
      <c r="L21748">
        <v>14096</v>
      </c>
      <c r="M21748">
        <f t="shared" si="350"/>
        <v>3096</v>
      </c>
    </row>
    <row r="21749" spans="12:13">
      <c r="L21749">
        <v>14280</v>
      </c>
      <c r="M21749">
        <f t="shared" si="350"/>
        <v>3280</v>
      </c>
    </row>
    <row r="21750" spans="12:13">
      <c r="L21750">
        <v>14100</v>
      </c>
      <c r="M21750">
        <f t="shared" si="350"/>
        <v>3100</v>
      </c>
    </row>
    <row r="21751" spans="12:13">
      <c r="L21751">
        <v>14148</v>
      </c>
      <c r="M21751">
        <f t="shared" si="350"/>
        <v>3148</v>
      </c>
    </row>
    <row r="21752" spans="12:13">
      <c r="L21752">
        <v>13940</v>
      </c>
      <c r="M21752">
        <f t="shared" si="350"/>
        <v>2940</v>
      </c>
    </row>
    <row r="21753" spans="12:13">
      <c r="L21753">
        <v>14164</v>
      </c>
      <c r="M21753">
        <f t="shared" si="350"/>
        <v>3164</v>
      </c>
    </row>
    <row r="21754" spans="12:13">
      <c r="L21754">
        <v>14076</v>
      </c>
      <c r="M21754">
        <f t="shared" si="350"/>
        <v>3076</v>
      </c>
    </row>
    <row r="21755" spans="12:13">
      <c r="L21755">
        <v>14144</v>
      </c>
      <c r="M21755">
        <f t="shared" ref="M21755:M21818" si="351">L21755-11000</f>
        <v>3144</v>
      </c>
    </row>
    <row r="21756" spans="12:13">
      <c r="L21756">
        <v>14140</v>
      </c>
      <c r="M21756">
        <f t="shared" si="351"/>
        <v>3140</v>
      </c>
    </row>
    <row r="21757" spans="12:13">
      <c r="L21757">
        <v>14276</v>
      </c>
      <c r="M21757">
        <f t="shared" si="351"/>
        <v>3276</v>
      </c>
    </row>
    <row r="21758" spans="12:13">
      <c r="L21758">
        <v>14124</v>
      </c>
      <c r="M21758">
        <f t="shared" si="351"/>
        <v>3124</v>
      </c>
    </row>
    <row r="21759" spans="12:13">
      <c r="L21759">
        <v>14244</v>
      </c>
      <c r="M21759">
        <f t="shared" si="351"/>
        <v>3244</v>
      </c>
    </row>
    <row r="21760" spans="12:13">
      <c r="L21760">
        <v>14116</v>
      </c>
      <c r="M21760">
        <f t="shared" si="351"/>
        <v>3116</v>
      </c>
    </row>
    <row r="21761" spans="12:13">
      <c r="L21761">
        <v>14216</v>
      </c>
      <c r="M21761">
        <f t="shared" si="351"/>
        <v>3216</v>
      </c>
    </row>
    <row r="21762" spans="12:13">
      <c r="L21762">
        <v>14216</v>
      </c>
      <c r="M21762">
        <f t="shared" si="351"/>
        <v>3216</v>
      </c>
    </row>
    <row r="21763" spans="12:13">
      <c r="L21763">
        <v>14276</v>
      </c>
      <c r="M21763">
        <f t="shared" si="351"/>
        <v>3276</v>
      </c>
    </row>
    <row r="21764" spans="12:13">
      <c r="L21764">
        <v>14180</v>
      </c>
      <c r="M21764">
        <f t="shared" si="351"/>
        <v>3180</v>
      </c>
    </row>
    <row r="21765" spans="12:13">
      <c r="L21765">
        <v>14200</v>
      </c>
      <c r="M21765">
        <f t="shared" si="351"/>
        <v>3200</v>
      </c>
    </row>
    <row r="21766" spans="12:13">
      <c r="L21766">
        <v>14048</v>
      </c>
      <c r="M21766">
        <f t="shared" si="351"/>
        <v>3048</v>
      </c>
    </row>
    <row r="21767" spans="12:13">
      <c r="L21767">
        <v>14240</v>
      </c>
      <c r="M21767">
        <f t="shared" si="351"/>
        <v>3240</v>
      </c>
    </row>
    <row r="21768" spans="12:13">
      <c r="L21768">
        <v>14136</v>
      </c>
      <c r="M21768">
        <f t="shared" si="351"/>
        <v>3136</v>
      </c>
    </row>
    <row r="21769" spans="12:13">
      <c r="L21769">
        <v>14100</v>
      </c>
      <c r="M21769">
        <f t="shared" si="351"/>
        <v>3100</v>
      </c>
    </row>
    <row r="21770" spans="12:13">
      <c r="L21770">
        <v>14200</v>
      </c>
      <c r="M21770">
        <f t="shared" si="351"/>
        <v>3200</v>
      </c>
    </row>
    <row r="21771" spans="12:13">
      <c r="L21771">
        <v>14276</v>
      </c>
      <c r="M21771">
        <f t="shared" si="351"/>
        <v>3276</v>
      </c>
    </row>
    <row r="21772" spans="12:13">
      <c r="L21772">
        <v>14260</v>
      </c>
      <c r="M21772">
        <f t="shared" si="351"/>
        <v>3260</v>
      </c>
    </row>
    <row r="21773" spans="12:13">
      <c r="L21773">
        <v>14180</v>
      </c>
      <c r="M21773">
        <f t="shared" si="351"/>
        <v>3180</v>
      </c>
    </row>
    <row r="21774" spans="12:13">
      <c r="L21774">
        <v>14056</v>
      </c>
      <c r="M21774">
        <f t="shared" si="351"/>
        <v>3056</v>
      </c>
    </row>
    <row r="21775" spans="12:13">
      <c r="L21775">
        <v>14172</v>
      </c>
      <c r="M21775">
        <f t="shared" si="351"/>
        <v>3172</v>
      </c>
    </row>
    <row r="21776" spans="12:13">
      <c r="L21776">
        <v>14016</v>
      </c>
      <c r="M21776">
        <f t="shared" si="351"/>
        <v>3016</v>
      </c>
    </row>
    <row r="21777" spans="12:13">
      <c r="L21777">
        <v>14216</v>
      </c>
      <c r="M21777">
        <f t="shared" si="351"/>
        <v>3216</v>
      </c>
    </row>
    <row r="21778" spans="12:13">
      <c r="L21778">
        <v>14180</v>
      </c>
      <c r="M21778">
        <f t="shared" si="351"/>
        <v>3180</v>
      </c>
    </row>
    <row r="21779" spans="12:13">
      <c r="L21779">
        <v>14324</v>
      </c>
      <c r="M21779">
        <f t="shared" si="351"/>
        <v>3324</v>
      </c>
    </row>
    <row r="21780" spans="12:13">
      <c r="L21780">
        <v>14208</v>
      </c>
      <c r="M21780">
        <f t="shared" si="351"/>
        <v>3208</v>
      </c>
    </row>
    <row r="21781" spans="12:13">
      <c r="L21781">
        <v>14340</v>
      </c>
      <c r="M21781">
        <f t="shared" si="351"/>
        <v>3340</v>
      </c>
    </row>
    <row r="21782" spans="12:13">
      <c r="L21782">
        <v>14220</v>
      </c>
      <c r="M21782">
        <f t="shared" si="351"/>
        <v>3220</v>
      </c>
    </row>
    <row r="21783" spans="12:13">
      <c r="L21783">
        <v>14388</v>
      </c>
      <c r="M21783">
        <f t="shared" si="351"/>
        <v>3388</v>
      </c>
    </row>
    <row r="21784" spans="12:13">
      <c r="L21784">
        <v>14320</v>
      </c>
      <c r="M21784">
        <f t="shared" si="351"/>
        <v>3320</v>
      </c>
    </row>
    <row r="21785" spans="12:13">
      <c r="L21785">
        <v>14376</v>
      </c>
      <c r="M21785">
        <f t="shared" si="351"/>
        <v>3376</v>
      </c>
    </row>
    <row r="21786" spans="12:13">
      <c r="L21786">
        <v>14368</v>
      </c>
      <c r="M21786">
        <f t="shared" si="351"/>
        <v>3368</v>
      </c>
    </row>
    <row r="21787" spans="12:13">
      <c r="L21787">
        <v>14416</v>
      </c>
      <c r="M21787">
        <f t="shared" si="351"/>
        <v>3416</v>
      </c>
    </row>
    <row r="21788" spans="12:13">
      <c r="L21788">
        <v>14216</v>
      </c>
      <c r="M21788">
        <f t="shared" si="351"/>
        <v>3216</v>
      </c>
    </row>
    <row r="21789" spans="12:13">
      <c r="L21789">
        <v>14324</v>
      </c>
      <c r="M21789">
        <f t="shared" si="351"/>
        <v>3324</v>
      </c>
    </row>
    <row r="21790" spans="12:13">
      <c r="L21790">
        <v>14296</v>
      </c>
      <c r="M21790">
        <f t="shared" si="351"/>
        <v>3296</v>
      </c>
    </row>
    <row r="21791" spans="12:13">
      <c r="L21791">
        <v>14248</v>
      </c>
      <c r="M21791">
        <f t="shared" si="351"/>
        <v>3248</v>
      </c>
    </row>
    <row r="21792" spans="12:13">
      <c r="L21792">
        <v>14112</v>
      </c>
      <c r="M21792">
        <f t="shared" si="351"/>
        <v>3112</v>
      </c>
    </row>
    <row r="21793" spans="12:13">
      <c r="L21793">
        <v>14240</v>
      </c>
      <c r="M21793">
        <f t="shared" si="351"/>
        <v>3240</v>
      </c>
    </row>
    <row r="21794" spans="12:13">
      <c r="L21794">
        <v>14292</v>
      </c>
      <c r="M21794">
        <f t="shared" si="351"/>
        <v>3292</v>
      </c>
    </row>
    <row r="21795" spans="12:13">
      <c r="L21795">
        <v>14176</v>
      </c>
      <c r="M21795">
        <f t="shared" si="351"/>
        <v>3176</v>
      </c>
    </row>
    <row r="21796" spans="12:13">
      <c r="L21796">
        <v>14224</v>
      </c>
      <c r="M21796">
        <f t="shared" si="351"/>
        <v>3224</v>
      </c>
    </row>
    <row r="21797" spans="12:13">
      <c r="L21797">
        <v>14348</v>
      </c>
      <c r="M21797">
        <f t="shared" si="351"/>
        <v>3348</v>
      </c>
    </row>
    <row r="21798" spans="12:13">
      <c r="L21798">
        <v>14176</v>
      </c>
      <c r="M21798">
        <f t="shared" si="351"/>
        <v>3176</v>
      </c>
    </row>
    <row r="21799" spans="12:13">
      <c r="L21799">
        <v>14344</v>
      </c>
      <c r="M21799">
        <f t="shared" si="351"/>
        <v>3344</v>
      </c>
    </row>
    <row r="21800" spans="12:13">
      <c r="L21800">
        <v>14384</v>
      </c>
      <c r="M21800">
        <f t="shared" si="351"/>
        <v>3384</v>
      </c>
    </row>
    <row r="21801" spans="12:13">
      <c r="L21801">
        <v>14364</v>
      </c>
      <c r="M21801">
        <f t="shared" si="351"/>
        <v>3364</v>
      </c>
    </row>
    <row r="21802" spans="12:13">
      <c r="L21802">
        <v>14296</v>
      </c>
      <c r="M21802">
        <f t="shared" si="351"/>
        <v>3296</v>
      </c>
    </row>
    <row r="21803" spans="12:13">
      <c r="L21803">
        <v>14388</v>
      </c>
      <c r="M21803">
        <f t="shared" si="351"/>
        <v>3388</v>
      </c>
    </row>
    <row r="21804" spans="12:13">
      <c r="L21804">
        <v>14228</v>
      </c>
      <c r="M21804">
        <f t="shared" si="351"/>
        <v>3228</v>
      </c>
    </row>
    <row r="21805" spans="12:13">
      <c r="L21805">
        <v>14400</v>
      </c>
      <c r="M21805">
        <f t="shared" si="351"/>
        <v>3400</v>
      </c>
    </row>
    <row r="21806" spans="12:13">
      <c r="L21806">
        <v>14216</v>
      </c>
      <c r="M21806">
        <f t="shared" si="351"/>
        <v>3216</v>
      </c>
    </row>
    <row r="21807" spans="12:13">
      <c r="L21807">
        <v>14468</v>
      </c>
      <c r="M21807">
        <f t="shared" si="351"/>
        <v>3468</v>
      </c>
    </row>
    <row r="21808" spans="12:13">
      <c r="L21808">
        <v>14268</v>
      </c>
      <c r="M21808">
        <f t="shared" si="351"/>
        <v>3268</v>
      </c>
    </row>
    <row r="21809" spans="12:13">
      <c r="L21809">
        <v>14240</v>
      </c>
      <c r="M21809">
        <f t="shared" si="351"/>
        <v>3240</v>
      </c>
    </row>
    <row r="21810" spans="12:13">
      <c r="L21810">
        <v>14236</v>
      </c>
      <c r="M21810">
        <f t="shared" si="351"/>
        <v>3236</v>
      </c>
    </row>
    <row r="21811" spans="12:13">
      <c r="L21811">
        <v>14316</v>
      </c>
      <c r="M21811">
        <f t="shared" si="351"/>
        <v>3316</v>
      </c>
    </row>
    <row r="21812" spans="12:13">
      <c r="L21812">
        <v>14164</v>
      </c>
      <c r="M21812">
        <f t="shared" si="351"/>
        <v>3164</v>
      </c>
    </row>
    <row r="21813" spans="12:13">
      <c r="L21813">
        <v>14248</v>
      </c>
      <c r="M21813">
        <f t="shared" si="351"/>
        <v>3248</v>
      </c>
    </row>
    <row r="21814" spans="12:13">
      <c r="L21814">
        <v>14212</v>
      </c>
      <c r="M21814">
        <f t="shared" si="351"/>
        <v>3212</v>
      </c>
    </row>
    <row r="21815" spans="12:13">
      <c r="L21815">
        <v>14352</v>
      </c>
      <c r="M21815">
        <f t="shared" si="351"/>
        <v>3352</v>
      </c>
    </row>
    <row r="21816" spans="12:13">
      <c r="L21816">
        <v>14212</v>
      </c>
      <c r="M21816">
        <f t="shared" si="351"/>
        <v>3212</v>
      </c>
    </row>
    <row r="21817" spans="12:13">
      <c r="L21817">
        <v>14296</v>
      </c>
      <c r="M21817">
        <f t="shared" si="351"/>
        <v>3296</v>
      </c>
    </row>
    <row r="21818" spans="12:13">
      <c r="L21818">
        <v>14140</v>
      </c>
      <c r="M21818">
        <f t="shared" si="351"/>
        <v>3140</v>
      </c>
    </row>
    <row r="21819" spans="12:13">
      <c r="L21819">
        <v>14320</v>
      </c>
      <c r="M21819">
        <f t="shared" ref="M21819:M21882" si="352">L21819-11000</f>
        <v>3320</v>
      </c>
    </row>
    <row r="21820" spans="12:13">
      <c r="L21820">
        <v>14264</v>
      </c>
      <c r="M21820">
        <f t="shared" si="352"/>
        <v>3264</v>
      </c>
    </row>
    <row r="21821" spans="12:13">
      <c r="L21821">
        <v>14112</v>
      </c>
      <c r="M21821">
        <f t="shared" si="352"/>
        <v>3112</v>
      </c>
    </row>
    <row r="21822" spans="12:13">
      <c r="L21822">
        <v>14184</v>
      </c>
      <c r="M21822">
        <f t="shared" si="352"/>
        <v>3184</v>
      </c>
    </row>
    <row r="21823" spans="12:13">
      <c r="L21823">
        <v>14240</v>
      </c>
      <c r="M21823">
        <f t="shared" si="352"/>
        <v>3240</v>
      </c>
    </row>
    <row r="21824" spans="12:13">
      <c r="L21824">
        <v>14200</v>
      </c>
      <c r="M21824">
        <f t="shared" si="352"/>
        <v>3200</v>
      </c>
    </row>
    <row r="21825" spans="12:13">
      <c r="L21825">
        <v>14220</v>
      </c>
      <c r="M21825">
        <f t="shared" si="352"/>
        <v>3220</v>
      </c>
    </row>
    <row r="21826" spans="12:13">
      <c r="L21826">
        <v>14216</v>
      </c>
      <c r="M21826">
        <f t="shared" si="352"/>
        <v>3216</v>
      </c>
    </row>
    <row r="21827" spans="12:13">
      <c r="L21827">
        <v>14292</v>
      </c>
      <c r="M21827">
        <f t="shared" si="352"/>
        <v>3292</v>
      </c>
    </row>
    <row r="21828" spans="12:13">
      <c r="L21828">
        <v>14256</v>
      </c>
      <c r="M21828">
        <f t="shared" si="352"/>
        <v>3256</v>
      </c>
    </row>
    <row r="21829" spans="12:13">
      <c r="L21829">
        <v>14248</v>
      </c>
      <c r="M21829">
        <f t="shared" si="352"/>
        <v>3248</v>
      </c>
    </row>
    <row r="21830" spans="12:13">
      <c r="L21830">
        <v>14136</v>
      </c>
      <c r="M21830">
        <f t="shared" si="352"/>
        <v>3136</v>
      </c>
    </row>
    <row r="21831" spans="12:13">
      <c r="L21831">
        <v>14276</v>
      </c>
      <c r="M21831">
        <f t="shared" si="352"/>
        <v>3276</v>
      </c>
    </row>
    <row r="21832" spans="12:13">
      <c r="L21832">
        <v>14100</v>
      </c>
      <c r="M21832">
        <f t="shared" si="352"/>
        <v>3100</v>
      </c>
    </row>
    <row r="21833" spans="12:13">
      <c r="L21833">
        <v>14248</v>
      </c>
      <c r="M21833">
        <f t="shared" si="352"/>
        <v>3248</v>
      </c>
    </row>
    <row r="21834" spans="12:13">
      <c r="L21834">
        <v>14324</v>
      </c>
      <c r="M21834">
        <f t="shared" si="352"/>
        <v>3324</v>
      </c>
    </row>
    <row r="21835" spans="12:13">
      <c r="L21835">
        <v>14276</v>
      </c>
      <c r="M21835">
        <f t="shared" si="352"/>
        <v>3276</v>
      </c>
    </row>
    <row r="21836" spans="12:13">
      <c r="L21836">
        <v>14204</v>
      </c>
      <c r="M21836">
        <f t="shared" si="352"/>
        <v>3204</v>
      </c>
    </row>
    <row r="21837" spans="12:13">
      <c r="L21837">
        <v>14260</v>
      </c>
      <c r="M21837">
        <f t="shared" si="352"/>
        <v>3260</v>
      </c>
    </row>
    <row r="21838" spans="12:13">
      <c r="L21838">
        <v>14240</v>
      </c>
      <c r="M21838">
        <f t="shared" si="352"/>
        <v>3240</v>
      </c>
    </row>
    <row r="21839" spans="12:13">
      <c r="L21839">
        <v>14232</v>
      </c>
      <c r="M21839">
        <f t="shared" si="352"/>
        <v>3232</v>
      </c>
    </row>
    <row r="21840" spans="12:13">
      <c r="L21840">
        <v>14232</v>
      </c>
      <c r="M21840">
        <f t="shared" si="352"/>
        <v>3232</v>
      </c>
    </row>
    <row r="21841" spans="12:13">
      <c r="L21841">
        <v>14316</v>
      </c>
      <c r="M21841">
        <f t="shared" si="352"/>
        <v>3316</v>
      </c>
    </row>
    <row r="21842" spans="12:13">
      <c r="L21842">
        <v>14260</v>
      </c>
      <c r="M21842">
        <f t="shared" si="352"/>
        <v>3260</v>
      </c>
    </row>
    <row r="21843" spans="12:13">
      <c r="L21843">
        <v>14280</v>
      </c>
      <c r="M21843">
        <f t="shared" si="352"/>
        <v>3280</v>
      </c>
    </row>
    <row r="21844" spans="12:13">
      <c r="L21844">
        <v>14228</v>
      </c>
      <c r="M21844">
        <f t="shared" si="352"/>
        <v>3228</v>
      </c>
    </row>
    <row r="21845" spans="12:13">
      <c r="L21845">
        <v>14256</v>
      </c>
      <c r="M21845">
        <f t="shared" si="352"/>
        <v>3256</v>
      </c>
    </row>
    <row r="21846" spans="12:13">
      <c r="L21846">
        <v>14148</v>
      </c>
      <c r="M21846">
        <f t="shared" si="352"/>
        <v>3148</v>
      </c>
    </row>
    <row r="21847" spans="12:13">
      <c r="L21847">
        <v>14304</v>
      </c>
      <c r="M21847">
        <f t="shared" si="352"/>
        <v>3304</v>
      </c>
    </row>
    <row r="21848" spans="12:13">
      <c r="L21848">
        <v>14196</v>
      </c>
      <c r="M21848">
        <f t="shared" si="352"/>
        <v>3196</v>
      </c>
    </row>
    <row r="21849" spans="12:13">
      <c r="L21849">
        <v>14348</v>
      </c>
      <c r="M21849">
        <f t="shared" si="352"/>
        <v>3348</v>
      </c>
    </row>
    <row r="21850" spans="12:13">
      <c r="L21850">
        <v>14336</v>
      </c>
      <c r="M21850">
        <f t="shared" si="352"/>
        <v>3336</v>
      </c>
    </row>
    <row r="21851" spans="12:13">
      <c r="L21851">
        <v>14336</v>
      </c>
      <c r="M21851">
        <f t="shared" si="352"/>
        <v>3336</v>
      </c>
    </row>
    <row r="21852" spans="12:13">
      <c r="L21852">
        <v>14264</v>
      </c>
      <c r="M21852">
        <f t="shared" si="352"/>
        <v>3264</v>
      </c>
    </row>
    <row r="21853" spans="12:13">
      <c r="L21853">
        <v>14360</v>
      </c>
      <c r="M21853">
        <f t="shared" si="352"/>
        <v>3360</v>
      </c>
    </row>
    <row r="21854" spans="12:13">
      <c r="L21854">
        <v>14148</v>
      </c>
      <c r="M21854">
        <f t="shared" si="352"/>
        <v>3148</v>
      </c>
    </row>
    <row r="21855" spans="12:13">
      <c r="L21855">
        <v>14248</v>
      </c>
      <c r="M21855">
        <f t="shared" si="352"/>
        <v>3248</v>
      </c>
    </row>
    <row r="21856" spans="12:13">
      <c r="L21856">
        <v>14184</v>
      </c>
      <c r="M21856">
        <f t="shared" si="352"/>
        <v>3184</v>
      </c>
    </row>
    <row r="21857" spans="12:13">
      <c r="L21857">
        <v>14304</v>
      </c>
      <c r="M21857">
        <f t="shared" si="352"/>
        <v>3304</v>
      </c>
    </row>
    <row r="21858" spans="12:13">
      <c r="L21858">
        <v>14120</v>
      </c>
      <c r="M21858">
        <f t="shared" si="352"/>
        <v>3120</v>
      </c>
    </row>
    <row r="21859" spans="12:13">
      <c r="L21859">
        <v>14192</v>
      </c>
      <c r="M21859">
        <f t="shared" si="352"/>
        <v>3192</v>
      </c>
    </row>
    <row r="21860" spans="12:13">
      <c r="L21860">
        <v>14104</v>
      </c>
      <c r="M21860">
        <f t="shared" si="352"/>
        <v>3104</v>
      </c>
    </row>
    <row r="21861" spans="12:13">
      <c r="L21861">
        <v>14264</v>
      </c>
      <c r="M21861">
        <f t="shared" si="352"/>
        <v>3264</v>
      </c>
    </row>
    <row r="21862" spans="12:13">
      <c r="L21862">
        <v>14168</v>
      </c>
      <c r="M21862">
        <f t="shared" si="352"/>
        <v>3168</v>
      </c>
    </row>
    <row r="21863" spans="12:13">
      <c r="L21863">
        <v>14148</v>
      </c>
      <c r="M21863">
        <f t="shared" si="352"/>
        <v>3148</v>
      </c>
    </row>
    <row r="21864" spans="12:13">
      <c r="L21864">
        <v>14112</v>
      </c>
      <c r="M21864">
        <f t="shared" si="352"/>
        <v>3112</v>
      </c>
    </row>
    <row r="21865" spans="12:13">
      <c r="L21865">
        <v>14164</v>
      </c>
      <c r="M21865">
        <f t="shared" si="352"/>
        <v>3164</v>
      </c>
    </row>
    <row r="21866" spans="12:13">
      <c r="L21866">
        <v>14116</v>
      </c>
      <c r="M21866">
        <f t="shared" si="352"/>
        <v>3116</v>
      </c>
    </row>
    <row r="21867" spans="12:13">
      <c r="L21867">
        <v>14156</v>
      </c>
      <c r="M21867">
        <f t="shared" si="352"/>
        <v>3156</v>
      </c>
    </row>
    <row r="21868" spans="12:13">
      <c r="L21868">
        <v>14092</v>
      </c>
      <c r="M21868">
        <f t="shared" si="352"/>
        <v>3092</v>
      </c>
    </row>
    <row r="21869" spans="12:13">
      <c r="L21869">
        <v>14208</v>
      </c>
      <c r="M21869">
        <f t="shared" si="352"/>
        <v>3208</v>
      </c>
    </row>
    <row r="21870" spans="12:13">
      <c r="L21870">
        <v>13836</v>
      </c>
      <c r="M21870">
        <f t="shared" si="352"/>
        <v>2836</v>
      </c>
    </row>
    <row r="21871" spans="12:13">
      <c r="L21871">
        <v>13664</v>
      </c>
      <c r="M21871">
        <f t="shared" si="352"/>
        <v>2664</v>
      </c>
    </row>
    <row r="21872" spans="12:13">
      <c r="L21872">
        <v>13552</v>
      </c>
      <c r="M21872">
        <f t="shared" si="352"/>
        <v>2552</v>
      </c>
    </row>
    <row r="21873" spans="12:13">
      <c r="L21873">
        <v>13204</v>
      </c>
      <c r="M21873">
        <f t="shared" si="352"/>
        <v>2204</v>
      </c>
    </row>
    <row r="21874" spans="12:13">
      <c r="L21874">
        <v>13012</v>
      </c>
      <c r="M21874">
        <f t="shared" si="352"/>
        <v>2012</v>
      </c>
    </row>
    <row r="21875" spans="12:13">
      <c r="L21875">
        <v>12888</v>
      </c>
      <c r="M21875">
        <f t="shared" si="352"/>
        <v>1888</v>
      </c>
    </row>
    <row r="21876" spans="12:13">
      <c r="L21876">
        <v>12608</v>
      </c>
      <c r="M21876">
        <f t="shared" si="352"/>
        <v>1608</v>
      </c>
    </row>
    <row r="21877" spans="12:13">
      <c r="L21877">
        <v>12596</v>
      </c>
      <c r="M21877">
        <f t="shared" si="352"/>
        <v>1596</v>
      </c>
    </row>
    <row r="21878" spans="12:13">
      <c r="L21878">
        <v>12352</v>
      </c>
      <c r="M21878">
        <f t="shared" si="352"/>
        <v>1352</v>
      </c>
    </row>
    <row r="21879" spans="12:13">
      <c r="L21879">
        <v>12316</v>
      </c>
      <c r="M21879">
        <f t="shared" si="352"/>
        <v>1316</v>
      </c>
    </row>
    <row r="21880" spans="12:13">
      <c r="L21880">
        <v>12144</v>
      </c>
      <c r="M21880">
        <f t="shared" si="352"/>
        <v>1144</v>
      </c>
    </row>
    <row r="21881" spans="12:13">
      <c r="L21881">
        <v>12152</v>
      </c>
      <c r="M21881">
        <f t="shared" si="352"/>
        <v>1152</v>
      </c>
    </row>
    <row r="21882" spans="12:13">
      <c r="L21882">
        <v>11984</v>
      </c>
      <c r="M21882">
        <f t="shared" si="352"/>
        <v>984</v>
      </c>
    </row>
    <row r="21883" spans="12:13">
      <c r="L21883">
        <v>11928</v>
      </c>
      <c r="M21883">
        <f t="shared" ref="M21883:M21946" si="353">L21883-11000</f>
        <v>928</v>
      </c>
    </row>
    <row r="21884" spans="12:13">
      <c r="L21884">
        <v>11924</v>
      </c>
      <c r="M21884">
        <f t="shared" si="353"/>
        <v>924</v>
      </c>
    </row>
    <row r="21885" spans="12:13">
      <c r="L21885">
        <v>11876</v>
      </c>
      <c r="M21885">
        <f t="shared" si="353"/>
        <v>876</v>
      </c>
    </row>
    <row r="21886" spans="12:13">
      <c r="L21886">
        <v>11788</v>
      </c>
      <c r="M21886">
        <f t="shared" si="353"/>
        <v>788</v>
      </c>
    </row>
    <row r="21887" spans="12:13">
      <c r="L21887">
        <v>11788</v>
      </c>
      <c r="M21887">
        <f t="shared" si="353"/>
        <v>788</v>
      </c>
    </row>
    <row r="21888" spans="12:13">
      <c r="L21888">
        <v>11740</v>
      </c>
      <c r="M21888">
        <f t="shared" si="353"/>
        <v>740</v>
      </c>
    </row>
    <row r="21889" spans="12:13">
      <c r="L21889">
        <v>11772</v>
      </c>
      <c r="M21889">
        <f t="shared" si="353"/>
        <v>772</v>
      </c>
    </row>
    <row r="21890" spans="12:13">
      <c r="L21890">
        <v>11688</v>
      </c>
      <c r="M21890">
        <f t="shared" si="353"/>
        <v>688</v>
      </c>
    </row>
    <row r="21891" spans="12:13">
      <c r="L21891">
        <v>11692</v>
      </c>
      <c r="M21891">
        <f t="shared" si="353"/>
        <v>692</v>
      </c>
    </row>
    <row r="21892" spans="12:13">
      <c r="L21892">
        <v>11616</v>
      </c>
      <c r="M21892">
        <f t="shared" si="353"/>
        <v>616</v>
      </c>
    </row>
    <row r="21893" spans="12:13">
      <c r="L21893">
        <v>11664</v>
      </c>
      <c r="M21893">
        <f t="shared" si="353"/>
        <v>664</v>
      </c>
    </row>
    <row r="21894" spans="12:13">
      <c r="L21894">
        <v>11568</v>
      </c>
      <c r="M21894">
        <f t="shared" si="353"/>
        <v>568</v>
      </c>
    </row>
    <row r="21895" spans="12:13">
      <c r="L21895">
        <v>11612</v>
      </c>
      <c r="M21895">
        <f t="shared" si="353"/>
        <v>612</v>
      </c>
    </row>
    <row r="21896" spans="12:13">
      <c r="L21896">
        <v>11536</v>
      </c>
      <c r="M21896">
        <f t="shared" si="353"/>
        <v>536</v>
      </c>
    </row>
    <row r="21897" spans="12:13">
      <c r="L21897">
        <v>11568</v>
      </c>
      <c r="M21897">
        <f t="shared" si="353"/>
        <v>568</v>
      </c>
    </row>
    <row r="21898" spans="12:13">
      <c r="L21898">
        <v>11508</v>
      </c>
      <c r="M21898">
        <f t="shared" si="353"/>
        <v>508</v>
      </c>
    </row>
    <row r="21899" spans="12:13">
      <c r="L21899">
        <v>11524</v>
      </c>
      <c r="M21899">
        <f t="shared" si="353"/>
        <v>524</v>
      </c>
    </row>
    <row r="21900" spans="12:13">
      <c r="L21900">
        <v>11496</v>
      </c>
      <c r="M21900">
        <f t="shared" si="353"/>
        <v>496</v>
      </c>
    </row>
    <row r="21901" spans="12:13">
      <c r="L21901">
        <v>11528</v>
      </c>
      <c r="M21901">
        <f t="shared" si="353"/>
        <v>528</v>
      </c>
    </row>
    <row r="21902" spans="12:13">
      <c r="L21902">
        <v>11484</v>
      </c>
      <c r="M21902">
        <f t="shared" si="353"/>
        <v>484</v>
      </c>
    </row>
    <row r="21903" spans="12:13">
      <c r="L21903">
        <v>11516</v>
      </c>
      <c r="M21903">
        <f t="shared" si="353"/>
        <v>516</v>
      </c>
    </row>
    <row r="21904" spans="12:13">
      <c r="L21904">
        <v>11428</v>
      </c>
      <c r="M21904">
        <f t="shared" si="353"/>
        <v>428</v>
      </c>
    </row>
    <row r="21905" spans="12:13">
      <c r="L21905">
        <v>11484</v>
      </c>
      <c r="M21905">
        <f t="shared" si="353"/>
        <v>484</v>
      </c>
    </row>
    <row r="21906" spans="12:13">
      <c r="L21906">
        <v>11392</v>
      </c>
      <c r="M21906">
        <f t="shared" si="353"/>
        <v>392</v>
      </c>
    </row>
    <row r="21907" spans="12:13">
      <c r="L21907">
        <v>11488</v>
      </c>
      <c r="M21907">
        <f t="shared" si="353"/>
        <v>488</v>
      </c>
    </row>
    <row r="21908" spans="12:13">
      <c r="L21908">
        <v>11436</v>
      </c>
      <c r="M21908">
        <f t="shared" si="353"/>
        <v>436</v>
      </c>
    </row>
    <row r="21909" spans="12:13">
      <c r="L21909">
        <v>11460</v>
      </c>
      <c r="M21909">
        <f t="shared" si="353"/>
        <v>460</v>
      </c>
    </row>
    <row r="21910" spans="12:13">
      <c r="L21910">
        <v>11440</v>
      </c>
      <c r="M21910">
        <f t="shared" si="353"/>
        <v>440</v>
      </c>
    </row>
    <row r="21911" spans="12:13">
      <c r="L21911">
        <v>11496</v>
      </c>
      <c r="M21911">
        <f t="shared" si="353"/>
        <v>496</v>
      </c>
    </row>
    <row r="21912" spans="12:13">
      <c r="L21912">
        <v>11412</v>
      </c>
      <c r="M21912">
        <f t="shared" si="353"/>
        <v>412</v>
      </c>
    </row>
    <row r="21913" spans="12:13">
      <c r="L21913">
        <v>11440</v>
      </c>
      <c r="M21913">
        <f t="shared" si="353"/>
        <v>440</v>
      </c>
    </row>
    <row r="21914" spans="12:13">
      <c r="L21914">
        <v>11376</v>
      </c>
      <c r="M21914">
        <f t="shared" si="353"/>
        <v>376</v>
      </c>
    </row>
    <row r="21915" spans="12:13">
      <c r="L21915">
        <v>11452</v>
      </c>
      <c r="M21915">
        <f t="shared" si="353"/>
        <v>452</v>
      </c>
    </row>
    <row r="21916" spans="12:13">
      <c r="L21916">
        <v>11392</v>
      </c>
      <c r="M21916">
        <f t="shared" si="353"/>
        <v>392</v>
      </c>
    </row>
    <row r="21917" spans="12:13">
      <c r="L21917">
        <v>11436</v>
      </c>
      <c r="M21917">
        <f t="shared" si="353"/>
        <v>436</v>
      </c>
    </row>
    <row r="21918" spans="12:13">
      <c r="L21918">
        <v>11388</v>
      </c>
      <c r="M21918">
        <f t="shared" si="353"/>
        <v>388</v>
      </c>
    </row>
    <row r="21919" spans="12:13">
      <c r="L21919">
        <v>11476</v>
      </c>
      <c r="M21919">
        <f t="shared" si="353"/>
        <v>476</v>
      </c>
    </row>
    <row r="21920" spans="12:13">
      <c r="L21920">
        <v>11380</v>
      </c>
      <c r="M21920">
        <f t="shared" si="353"/>
        <v>380</v>
      </c>
    </row>
    <row r="21921" spans="12:13">
      <c r="L21921">
        <v>11424</v>
      </c>
      <c r="M21921">
        <f t="shared" si="353"/>
        <v>424</v>
      </c>
    </row>
    <row r="21922" spans="12:13">
      <c r="L21922">
        <v>11360</v>
      </c>
      <c r="M21922">
        <f t="shared" si="353"/>
        <v>360</v>
      </c>
    </row>
    <row r="21923" spans="12:13">
      <c r="L21923">
        <v>11400</v>
      </c>
      <c r="M21923">
        <f t="shared" si="353"/>
        <v>400</v>
      </c>
    </row>
    <row r="21924" spans="12:13">
      <c r="L21924">
        <v>11372</v>
      </c>
      <c r="M21924">
        <f t="shared" si="353"/>
        <v>372</v>
      </c>
    </row>
    <row r="21925" spans="12:13">
      <c r="L21925">
        <v>11444</v>
      </c>
      <c r="M21925">
        <f t="shared" si="353"/>
        <v>444</v>
      </c>
    </row>
    <row r="21926" spans="12:13">
      <c r="L21926">
        <v>11384</v>
      </c>
      <c r="M21926">
        <f t="shared" si="353"/>
        <v>384</v>
      </c>
    </row>
    <row r="21927" spans="12:13">
      <c r="L21927">
        <v>11412</v>
      </c>
      <c r="M21927">
        <f t="shared" si="353"/>
        <v>412</v>
      </c>
    </row>
    <row r="21928" spans="12:13">
      <c r="L21928">
        <v>11384</v>
      </c>
      <c r="M21928">
        <f t="shared" si="353"/>
        <v>384</v>
      </c>
    </row>
    <row r="21929" spans="12:13">
      <c r="L21929">
        <v>11424</v>
      </c>
      <c r="M21929">
        <f t="shared" si="353"/>
        <v>424</v>
      </c>
    </row>
    <row r="21930" spans="12:13">
      <c r="L21930">
        <v>11396</v>
      </c>
      <c r="M21930">
        <f t="shared" si="353"/>
        <v>396</v>
      </c>
    </row>
    <row r="21931" spans="12:13">
      <c r="L21931">
        <v>11440</v>
      </c>
      <c r="M21931">
        <f t="shared" si="353"/>
        <v>440</v>
      </c>
    </row>
    <row r="21932" spans="12:13">
      <c r="L21932">
        <v>11392</v>
      </c>
      <c r="M21932">
        <f t="shared" si="353"/>
        <v>392</v>
      </c>
    </row>
    <row r="21933" spans="12:13">
      <c r="L21933">
        <v>11412</v>
      </c>
      <c r="M21933">
        <f t="shared" si="353"/>
        <v>412</v>
      </c>
    </row>
    <row r="21934" spans="12:13">
      <c r="L21934">
        <v>11396</v>
      </c>
      <c r="M21934">
        <f t="shared" si="353"/>
        <v>396</v>
      </c>
    </row>
    <row r="21935" spans="12:13">
      <c r="L21935">
        <v>11436</v>
      </c>
      <c r="M21935">
        <f t="shared" si="353"/>
        <v>436</v>
      </c>
    </row>
    <row r="21936" spans="12:13">
      <c r="L21936">
        <v>11416</v>
      </c>
      <c r="M21936">
        <f t="shared" si="353"/>
        <v>416</v>
      </c>
    </row>
    <row r="21937" spans="12:13">
      <c r="L21937">
        <v>11452</v>
      </c>
      <c r="M21937">
        <f t="shared" si="353"/>
        <v>452</v>
      </c>
    </row>
    <row r="21938" spans="12:13">
      <c r="L21938">
        <v>11388</v>
      </c>
      <c r="M21938">
        <f t="shared" si="353"/>
        <v>388</v>
      </c>
    </row>
    <row r="21939" spans="12:13">
      <c r="L21939">
        <v>11432</v>
      </c>
      <c r="M21939">
        <f t="shared" si="353"/>
        <v>432</v>
      </c>
    </row>
    <row r="21940" spans="12:13">
      <c r="L21940">
        <v>11396</v>
      </c>
      <c r="M21940">
        <f t="shared" si="353"/>
        <v>396</v>
      </c>
    </row>
    <row r="21941" spans="12:13">
      <c r="L21941">
        <v>11432</v>
      </c>
      <c r="M21941">
        <f t="shared" si="353"/>
        <v>432</v>
      </c>
    </row>
    <row r="21942" spans="12:13">
      <c r="L21942">
        <v>11360</v>
      </c>
      <c r="M21942">
        <f t="shared" si="353"/>
        <v>360</v>
      </c>
    </row>
    <row r="21943" spans="12:13">
      <c r="L21943">
        <v>11436</v>
      </c>
      <c r="M21943">
        <f t="shared" si="353"/>
        <v>436</v>
      </c>
    </row>
    <row r="21944" spans="12:13">
      <c r="L21944">
        <v>11352</v>
      </c>
      <c r="M21944">
        <f t="shared" si="353"/>
        <v>352</v>
      </c>
    </row>
    <row r="21945" spans="12:13">
      <c r="L21945">
        <v>11420</v>
      </c>
      <c r="M21945">
        <f t="shared" si="353"/>
        <v>420</v>
      </c>
    </row>
    <row r="21946" spans="12:13">
      <c r="L21946">
        <v>11384</v>
      </c>
      <c r="M21946">
        <f t="shared" si="353"/>
        <v>384</v>
      </c>
    </row>
    <row r="21947" spans="12:13">
      <c r="L21947">
        <v>11444</v>
      </c>
      <c r="M21947">
        <f t="shared" ref="M21947:M22010" si="354">L21947-11000</f>
        <v>444</v>
      </c>
    </row>
    <row r="21948" spans="12:13">
      <c r="L21948">
        <v>11340</v>
      </c>
      <c r="M21948">
        <f t="shared" si="354"/>
        <v>340</v>
      </c>
    </row>
    <row r="21949" spans="12:13">
      <c r="L21949">
        <v>11444</v>
      </c>
      <c r="M21949">
        <f t="shared" si="354"/>
        <v>444</v>
      </c>
    </row>
    <row r="21950" spans="12:13">
      <c r="L21950">
        <v>11404</v>
      </c>
      <c r="M21950">
        <f t="shared" si="354"/>
        <v>404</v>
      </c>
    </row>
    <row r="21951" spans="12:13">
      <c r="L21951">
        <v>11476</v>
      </c>
      <c r="M21951">
        <f t="shared" si="354"/>
        <v>476</v>
      </c>
    </row>
    <row r="21952" spans="12:13">
      <c r="L21952">
        <v>11380</v>
      </c>
      <c r="M21952">
        <f t="shared" si="354"/>
        <v>380</v>
      </c>
    </row>
    <row r="21953" spans="12:13">
      <c r="L21953">
        <v>11476</v>
      </c>
      <c r="M21953">
        <f t="shared" si="354"/>
        <v>476</v>
      </c>
    </row>
    <row r="21954" spans="12:13">
      <c r="L21954">
        <v>11392</v>
      </c>
      <c r="M21954">
        <f t="shared" si="354"/>
        <v>392</v>
      </c>
    </row>
    <row r="21955" spans="12:13">
      <c r="L21955">
        <v>11444</v>
      </c>
      <c r="M21955">
        <f t="shared" si="354"/>
        <v>444</v>
      </c>
    </row>
    <row r="21956" spans="12:13">
      <c r="L21956">
        <v>11416</v>
      </c>
      <c r="M21956">
        <f t="shared" si="354"/>
        <v>416</v>
      </c>
    </row>
    <row r="21957" spans="12:13">
      <c r="L21957">
        <v>11404</v>
      </c>
      <c r="M21957">
        <f t="shared" si="354"/>
        <v>404</v>
      </c>
    </row>
    <row r="21958" spans="12:13">
      <c r="L21958">
        <v>11392</v>
      </c>
      <c r="M21958">
        <f t="shared" si="354"/>
        <v>392</v>
      </c>
    </row>
    <row r="21959" spans="12:13">
      <c r="L21959">
        <v>11436</v>
      </c>
      <c r="M21959">
        <f t="shared" si="354"/>
        <v>436</v>
      </c>
    </row>
    <row r="21960" spans="12:13">
      <c r="L21960">
        <v>11392</v>
      </c>
      <c r="M21960">
        <f t="shared" si="354"/>
        <v>392</v>
      </c>
    </row>
    <row r="21961" spans="12:13">
      <c r="L21961">
        <v>11456</v>
      </c>
      <c r="M21961">
        <f t="shared" si="354"/>
        <v>456</v>
      </c>
    </row>
    <row r="21962" spans="12:13">
      <c r="L21962">
        <v>11380</v>
      </c>
      <c r="M21962">
        <f t="shared" si="354"/>
        <v>380</v>
      </c>
    </row>
    <row r="21963" spans="12:13">
      <c r="L21963">
        <v>11448</v>
      </c>
      <c r="M21963">
        <f t="shared" si="354"/>
        <v>448</v>
      </c>
    </row>
    <row r="21964" spans="12:13">
      <c r="L21964">
        <v>11408</v>
      </c>
      <c r="M21964">
        <f t="shared" si="354"/>
        <v>408</v>
      </c>
    </row>
    <row r="21965" spans="12:13">
      <c r="L21965">
        <v>11432</v>
      </c>
      <c r="M21965">
        <f t="shared" si="354"/>
        <v>432</v>
      </c>
    </row>
    <row r="21966" spans="12:13">
      <c r="L21966">
        <v>11404</v>
      </c>
      <c r="M21966">
        <f t="shared" si="354"/>
        <v>404</v>
      </c>
    </row>
    <row r="21967" spans="12:13">
      <c r="L21967">
        <v>11396</v>
      </c>
      <c r="M21967">
        <f t="shared" si="354"/>
        <v>396</v>
      </c>
    </row>
    <row r="21968" spans="12:13">
      <c r="L21968">
        <v>11360</v>
      </c>
      <c r="M21968">
        <f t="shared" si="354"/>
        <v>360</v>
      </c>
    </row>
    <row r="21969" spans="12:13">
      <c r="L21969">
        <v>11444</v>
      </c>
      <c r="M21969">
        <f t="shared" si="354"/>
        <v>444</v>
      </c>
    </row>
    <row r="21970" spans="12:13">
      <c r="L21970">
        <v>11408</v>
      </c>
      <c r="M21970">
        <f t="shared" si="354"/>
        <v>408</v>
      </c>
    </row>
    <row r="21971" spans="12:13">
      <c r="L21971">
        <v>11416</v>
      </c>
      <c r="M21971">
        <f t="shared" si="354"/>
        <v>416</v>
      </c>
    </row>
    <row r="21972" spans="12:13">
      <c r="L21972">
        <v>11344</v>
      </c>
      <c r="M21972">
        <f t="shared" si="354"/>
        <v>344</v>
      </c>
    </row>
    <row r="21973" spans="12:13">
      <c r="L21973">
        <v>11488</v>
      </c>
      <c r="M21973">
        <f t="shared" si="354"/>
        <v>488</v>
      </c>
    </row>
    <row r="21974" spans="12:13">
      <c r="L21974">
        <v>11388</v>
      </c>
      <c r="M21974">
        <f t="shared" si="354"/>
        <v>388</v>
      </c>
    </row>
    <row r="21975" spans="12:13">
      <c r="L21975">
        <v>11432</v>
      </c>
      <c r="M21975">
        <f t="shared" si="354"/>
        <v>432</v>
      </c>
    </row>
    <row r="21976" spans="12:13">
      <c r="L21976">
        <v>11376</v>
      </c>
      <c r="M21976">
        <f t="shared" si="354"/>
        <v>376</v>
      </c>
    </row>
    <row r="21977" spans="12:13">
      <c r="L21977">
        <v>11476</v>
      </c>
      <c r="M21977">
        <f t="shared" si="354"/>
        <v>476</v>
      </c>
    </row>
    <row r="21978" spans="12:13">
      <c r="L21978">
        <v>11412</v>
      </c>
      <c r="M21978">
        <f t="shared" si="354"/>
        <v>412</v>
      </c>
    </row>
    <row r="21979" spans="12:13">
      <c r="L21979">
        <v>11448</v>
      </c>
      <c r="M21979">
        <f t="shared" si="354"/>
        <v>448</v>
      </c>
    </row>
    <row r="21980" spans="12:13">
      <c r="L21980">
        <v>11404</v>
      </c>
      <c r="M21980">
        <f t="shared" si="354"/>
        <v>404</v>
      </c>
    </row>
    <row r="21981" spans="12:13">
      <c r="L21981">
        <v>11436</v>
      </c>
      <c r="M21981">
        <f t="shared" si="354"/>
        <v>436</v>
      </c>
    </row>
    <row r="21982" spans="12:13">
      <c r="L21982">
        <v>11420</v>
      </c>
      <c r="M21982">
        <f t="shared" si="354"/>
        <v>420</v>
      </c>
    </row>
    <row r="21983" spans="12:13">
      <c r="L21983">
        <v>11460</v>
      </c>
      <c r="M21983">
        <f t="shared" si="354"/>
        <v>460</v>
      </c>
    </row>
    <row r="21984" spans="12:13">
      <c r="L21984">
        <v>11372</v>
      </c>
      <c r="M21984">
        <f t="shared" si="354"/>
        <v>372</v>
      </c>
    </row>
    <row r="21985" spans="12:13">
      <c r="L21985">
        <v>11436</v>
      </c>
      <c r="M21985">
        <f t="shared" si="354"/>
        <v>436</v>
      </c>
    </row>
    <row r="21986" spans="12:13">
      <c r="L21986">
        <v>11424</v>
      </c>
      <c r="M21986">
        <f t="shared" si="354"/>
        <v>424</v>
      </c>
    </row>
    <row r="21987" spans="12:13">
      <c r="L21987">
        <v>11456</v>
      </c>
      <c r="M21987">
        <f t="shared" si="354"/>
        <v>456</v>
      </c>
    </row>
    <row r="21988" spans="12:13">
      <c r="L21988">
        <v>11392</v>
      </c>
      <c r="M21988">
        <f t="shared" si="354"/>
        <v>392</v>
      </c>
    </row>
    <row r="21989" spans="12:13">
      <c r="L21989">
        <v>11444</v>
      </c>
      <c r="M21989">
        <f t="shared" si="354"/>
        <v>444</v>
      </c>
    </row>
    <row r="21990" spans="12:13">
      <c r="L21990">
        <v>11396</v>
      </c>
      <c r="M21990">
        <f t="shared" si="354"/>
        <v>396</v>
      </c>
    </row>
    <row r="21991" spans="12:13">
      <c r="L21991">
        <v>11436</v>
      </c>
      <c r="M21991">
        <f t="shared" si="354"/>
        <v>436</v>
      </c>
    </row>
    <row r="21992" spans="12:13">
      <c r="L21992">
        <v>11364</v>
      </c>
      <c r="M21992">
        <f t="shared" si="354"/>
        <v>364</v>
      </c>
    </row>
    <row r="21993" spans="12:13">
      <c r="L21993">
        <v>11428</v>
      </c>
      <c r="M21993">
        <f t="shared" si="354"/>
        <v>428</v>
      </c>
    </row>
    <row r="21994" spans="12:13">
      <c r="L21994">
        <v>11412</v>
      </c>
      <c r="M21994">
        <f t="shared" si="354"/>
        <v>412</v>
      </c>
    </row>
    <row r="21995" spans="12:13">
      <c r="L21995">
        <v>11464</v>
      </c>
      <c r="M21995">
        <f t="shared" si="354"/>
        <v>464</v>
      </c>
    </row>
    <row r="21996" spans="12:13">
      <c r="L21996">
        <v>11388</v>
      </c>
      <c r="M21996">
        <f t="shared" si="354"/>
        <v>388</v>
      </c>
    </row>
    <row r="21997" spans="12:13">
      <c r="L21997">
        <v>11452</v>
      </c>
      <c r="M21997">
        <f t="shared" si="354"/>
        <v>452</v>
      </c>
    </row>
    <row r="21998" spans="12:13">
      <c r="L21998">
        <v>11388</v>
      </c>
      <c r="M21998">
        <f t="shared" si="354"/>
        <v>388</v>
      </c>
    </row>
    <row r="21999" spans="12:13">
      <c r="L21999">
        <v>11444</v>
      </c>
      <c r="M21999">
        <f t="shared" si="354"/>
        <v>444</v>
      </c>
    </row>
    <row r="22000" spans="12:13">
      <c r="L22000">
        <v>11372</v>
      </c>
      <c r="M22000">
        <f t="shared" si="354"/>
        <v>372</v>
      </c>
    </row>
    <row r="22001" spans="12:13">
      <c r="L22001">
        <v>11440</v>
      </c>
      <c r="M22001">
        <f t="shared" si="354"/>
        <v>440</v>
      </c>
    </row>
    <row r="22002" spans="12:13">
      <c r="L22002">
        <v>11368</v>
      </c>
      <c r="M22002">
        <f t="shared" si="354"/>
        <v>368</v>
      </c>
    </row>
    <row r="22003" spans="12:13">
      <c r="L22003">
        <v>11452</v>
      </c>
      <c r="M22003">
        <f t="shared" si="354"/>
        <v>452</v>
      </c>
    </row>
    <row r="22004" spans="12:13">
      <c r="L22004">
        <v>11448</v>
      </c>
      <c r="M22004">
        <f t="shared" si="354"/>
        <v>448</v>
      </c>
    </row>
    <row r="22005" spans="12:13">
      <c r="L22005">
        <v>11456</v>
      </c>
      <c r="M22005">
        <f t="shared" si="354"/>
        <v>456</v>
      </c>
    </row>
    <row r="22006" spans="12:13">
      <c r="L22006">
        <v>11412</v>
      </c>
      <c r="M22006">
        <f t="shared" si="354"/>
        <v>412</v>
      </c>
    </row>
    <row r="22007" spans="12:13">
      <c r="L22007">
        <v>11448</v>
      </c>
      <c r="M22007">
        <f t="shared" si="354"/>
        <v>448</v>
      </c>
    </row>
    <row r="22008" spans="12:13">
      <c r="L22008">
        <v>11368</v>
      </c>
      <c r="M22008">
        <f t="shared" si="354"/>
        <v>368</v>
      </c>
    </row>
    <row r="22009" spans="12:13">
      <c r="L22009">
        <v>11436</v>
      </c>
      <c r="M22009">
        <f t="shared" si="354"/>
        <v>436</v>
      </c>
    </row>
    <row r="22010" spans="12:13">
      <c r="L22010">
        <v>11396</v>
      </c>
      <c r="M22010">
        <f t="shared" si="354"/>
        <v>396</v>
      </c>
    </row>
    <row r="22011" spans="12:13">
      <c r="L22011">
        <v>11456</v>
      </c>
      <c r="M22011">
        <f t="shared" ref="M22011:M22074" si="355">L22011-11000</f>
        <v>456</v>
      </c>
    </row>
    <row r="22012" spans="12:13">
      <c r="L22012">
        <v>11356</v>
      </c>
      <c r="M22012">
        <f t="shared" si="355"/>
        <v>356</v>
      </c>
    </row>
    <row r="22013" spans="12:13">
      <c r="L22013">
        <v>11408</v>
      </c>
      <c r="M22013">
        <f t="shared" si="355"/>
        <v>408</v>
      </c>
    </row>
    <row r="22014" spans="12:13">
      <c r="L22014">
        <v>11384</v>
      </c>
      <c r="M22014">
        <f t="shared" si="355"/>
        <v>384</v>
      </c>
    </row>
    <row r="22015" spans="12:13">
      <c r="L22015">
        <v>11460</v>
      </c>
      <c r="M22015">
        <f t="shared" si="355"/>
        <v>460</v>
      </c>
    </row>
    <row r="22016" spans="12:13">
      <c r="L22016">
        <v>11376</v>
      </c>
      <c r="M22016">
        <f t="shared" si="355"/>
        <v>376</v>
      </c>
    </row>
    <row r="22017" spans="12:13">
      <c r="L22017">
        <v>11448</v>
      </c>
      <c r="M22017">
        <f t="shared" si="355"/>
        <v>448</v>
      </c>
    </row>
    <row r="22018" spans="12:13">
      <c r="L22018">
        <v>11372</v>
      </c>
      <c r="M22018">
        <f t="shared" si="355"/>
        <v>372</v>
      </c>
    </row>
    <row r="22019" spans="12:13">
      <c r="L22019">
        <v>11456</v>
      </c>
      <c r="M22019">
        <f t="shared" si="355"/>
        <v>456</v>
      </c>
    </row>
    <row r="22020" spans="12:13">
      <c r="L22020">
        <v>11348</v>
      </c>
      <c r="M22020">
        <f t="shared" si="355"/>
        <v>348</v>
      </c>
    </row>
    <row r="22021" spans="12:13">
      <c r="L22021">
        <v>11460</v>
      </c>
      <c r="M22021">
        <f t="shared" si="355"/>
        <v>460</v>
      </c>
    </row>
    <row r="22022" spans="12:13">
      <c r="L22022">
        <v>11356</v>
      </c>
      <c r="M22022">
        <f t="shared" si="355"/>
        <v>356</v>
      </c>
    </row>
    <row r="22023" spans="12:13">
      <c r="L22023">
        <v>11452</v>
      </c>
      <c r="M22023">
        <f t="shared" si="355"/>
        <v>452</v>
      </c>
    </row>
    <row r="22024" spans="12:13">
      <c r="L22024">
        <v>11384</v>
      </c>
      <c r="M22024">
        <f t="shared" si="355"/>
        <v>384</v>
      </c>
    </row>
    <row r="22025" spans="12:13">
      <c r="L22025">
        <v>11456</v>
      </c>
      <c r="M22025">
        <f t="shared" si="355"/>
        <v>456</v>
      </c>
    </row>
    <row r="22026" spans="12:13">
      <c r="L22026">
        <v>11384</v>
      </c>
      <c r="M22026">
        <f t="shared" si="355"/>
        <v>384</v>
      </c>
    </row>
    <row r="22027" spans="12:13">
      <c r="L22027">
        <v>11452</v>
      </c>
      <c r="M22027">
        <f t="shared" si="355"/>
        <v>452</v>
      </c>
    </row>
    <row r="22028" spans="12:13">
      <c r="L22028">
        <v>11388</v>
      </c>
      <c r="M22028">
        <f t="shared" si="355"/>
        <v>388</v>
      </c>
    </row>
    <row r="22029" spans="12:13">
      <c r="L22029">
        <v>11440</v>
      </c>
      <c r="M22029">
        <f t="shared" si="355"/>
        <v>440</v>
      </c>
    </row>
    <row r="22030" spans="12:13">
      <c r="L22030">
        <v>11400</v>
      </c>
      <c r="M22030">
        <f t="shared" si="355"/>
        <v>400</v>
      </c>
    </row>
    <row r="22031" spans="12:13">
      <c r="L22031">
        <v>11468</v>
      </c>
      <c r="M22031">
        <f t="shared" si="355"/>
        <v>468</v>
      </c>
    </row>
    <row r="22032" spans="12:13">
      <c r="L22032">
        <v>11408</v>
      </c>
      <c r="M22032">
        <f t="shared" si="355"/>
        <v>408</v>
      </c>
    </row>
    <row r="22033" spans="12:13">
      <c r="L22033">
        <v>11460</v>
      </c>
      <c r="M22033">
        <f t="shared" si="355"/>
        <v>460</v>
      </c>
    </row>
    <row r="22034" spans="12:13">
      <c r="L22034">
        <v>11444</v>
      </c>
      <c r="M22034">
        <f t="shared" si="355"/>
        <v>444</v>
      </c>
    </row>
    <row r="22035" spans="12:13">
      <c r="L22035">
        <v>11440</v>
      </c>
      <c r="M22035">
        <f t="shared" si="355"/>
        <v>440</v>
      </c>
    </row>
    <row r="22036" spans="12:13">
      <c r="L22036">
        <v>11384</v>
      </c>
      <c r="M22036">
        <f t="shared" si="355"/>
        <v>384</v>
      </c>
    </row>
    <row r="22037" spans="12:13">
      <c r="L22037">
        <v>11428</v>
      </c>
      <c r="M22037">
        <f t="shared" si="355"/>
        <v>428</v>
      </c>
    </row>
    <row r="22038" spans="12:13">
      <c r="L22038">
        <v>11368</v>
      </c>
      <c r="M22038">
        <f t="shared" si="355"/>
        <v>368</v>
      </c>
    </row>
    <row r="22039" spans="12:13">
      <c r="L22039">
        <v>11420</v>
      </c>
      <c r="M22039">
        <f t="shared" si="355"/>
        <v>420</v>
      </c>
    </row>
    <row r="22040" spans="12:13">
      <c r="L22040">
        <v>11384</v>
      </c>
      <c r="M22040">
        <f t="shared" si="355"/>
        <v>384</v>
      </c>
    </row>
    <row r="22041" spans="12:13">
      <c r="L22041">
        <v>11412</v>
      </c>
      <c r="M22041">
        <f t="shared" si="355"/>
        <v>412</v>
      </c>
    </row>
    <row r="22042" spans="12:13">
      <c r="L22042">
        <v>11420</v>
      </c>
      <c r="M22042">
        <f t="shared" si="355"/>
        <v>420</v>
      </c>
    </row>
    <row r="22043" spans="12:13">
      <c r="L22043">
        <v>11508</v>
      </c>
      <c r="M22043">
        <f t="shared" si="355"/>
        <v>508</v>
      </c>
    </row>
    <row r="22044" spans="12:13">
      <c r="L22044">
        <v>11544</v>
      </c>
      <c r="M22044">
        <f t="shared" si="355"/>
        <v>544</v>
      </c>
    </row>
    <row r="22045" spans="12:13">
      <c r="L22045">
        <v>11640</v>
      </c>
      <c r="M22045">
        <f t="shared" si="355"/>
        <v>640</v>
      </c>
    </row>
    <row r="22046" spans="12:13">
      <c r="L22046">
        <v>11628</v>
      </c>
      <c r="M22046">
        <f t="shared" si="355"/>
        <v>628</v>
      </c>
    </row>
    <row r="22047" spans="12:13">
      <c r="L22047">
        <v>11756</v>
      </c>
      <c r="M22047">
        <f t="shared" si="355"/>
        <v>756</v>
      </c>
    </row>
    <row r="22048" spans="12:13">
      <c r="L22048">
        <v>11720</v>
      </c>
      <c r="M22048">
        <f t="shared" si="355"/>
        <v>720</v>
      </c>
    </row>
    <row r="22049" spans="12:13">
      <c r="L22049">
        <v>11720</v>
      </c>
      <c r="M22049">
        <f t="shared" si="355"/>
        <v>720</v>
      </c>
    </row>
    <row r="22050" spans="12:13">
      <c r="L22050">
        <v>11652</v>
      </c>
      <c r="M22050">
        <f t="shared" si="355"/>
        <v>652</v>
      </c>
    </row>
    <row r="22051" spans="12:13">
      <c r="L22051">
        <v>11716</v>
      </c>
      <c r="M22051">
        <f t="shared" si="355"/>
        <v>716</v>
      </c>
    </row>
    <row r="22052" spans="12:13">
      <c r="L22052">
        <v>11632</v>
      </c>
      <c r="M22052">
        <f t="shared" si="355"/>
        <v>632</v>
      </c>
    </row>
    <row r="22053" spans="12:13">
      <c r="L22053">
        <v>11660</v>
      </c>
      <c r="M22053">
        <f t="shared" si="355"/>
        <v>660</v>
      </c>
    </row>
    <row r="22054" spans="12:13">
      <c r="L22054">
        <v>11568</v>
      </c>
      <c r="M22054">
        <f t="shared" si="355"/>
        <v>568</v>
      </c>
    </row>
    <row r="22055" spans="12:13">
      <c r="L22055">
        <v>11624</v>
      </c>
      <c r="M22055">
        <f t="shared" si="355"/>
        <v>624</v>
      </c>
    </row>
    <row r="22056" spans="12:13">
      <c r="L22056">
        <v>11520</v>
      </c>
      <c r="M22056">
        <f t="shared" si="355"/>
        <v>520</v>
      </c>
    </row>
    <row r="22057" spans="12:13">
      <c r="L22057">
        <v>11604</v>
      </c>
      <c r="M22057">
        <f t="shared" si="355"/>
        <v>604</v>
      </c>
    </row>
    <row r="22058" spans="12:13">
      <c r="L22058">
        <v>11468</v>
      </c>
      <c r="M22058">
        <f t="shared" si="355"/>
        <v>468</v>
      </c>
    </row>
    <row r="22059" spans="12:13">
      <c r="L22059">
        <v>11552</v>
      </c>
      <c r="M22059">
        <f t="shared" si="355"/>
        <v>552</v>
      </c>
    </row>
    <row r="22060" spans="12:13">
      <c r="L22060">
        <v>11460</v>
      </c>
      <c r="M22060">
        <f t="shared" si="355"/>
        <v>460</v>
      </c>
    </row>
    <row r="22061" spans="12:13">
      <c r="L22061">
        <v>11532</v>
      </c>
      <c r="M22061">
        <f t="shared" si="355"/>
        <v>532</v>
      </c>
    </row>
    <row r="22062" spans="12:13">
      <c r="L22062">
        <v>11448</v>
      </c>
      <c r="M22062">
        <f t="shared" si="355"/>
        <v>448</v>
      </c>
    </row>
    <row r="22063" spans="12:13">
      <c r="L22063">
        <v>11516</v>
      </c>
      <c r="M22063">
        <f t="shared" si="355"/>
        <v>516</v>
      </c>
    </row>
    <row r="22064" spans="12:13">
      <c r="L22064">
        <v>11488</v>
      </c>
      <c r="M22064">
        <f t="shared" si="355"/>
        <v>488</v>
      </c>
    </row>
    <row r="22065" spans="12:13">
      <c r="L22065">
        <v>11472</v>
      </c>
      <c r="M22065">
        <f t="shared" si="355"/>
        <v>472</v>
      </c>
    </row>
    <row r="22066" spans="12:13">
      <c r="L22066">
        <v>11424</v>
      </c>
      <c r="M22066">
        <f t="shared" si="355"/>
        <v>424</v>
      </c>
    </row>
    <row r="22067" spans="12:13">
      <c r="L22067">
        <v>11472</v>
      </c>
      <c r="M22067">
        <f t="shared" si="355"/>
        <v>472</v>
      </c>
    </row>
    <row r="22068" spans="12:13">
      <c r="L22068">
        <v>11412</v>
      </c>
      <c r="M22068">
        <f t="shared" si="355"/>
        <v>412</v>
      </c>
    </row>
    <row r="22069" spans="12:13">
      <c r="L22069">
        <v>11476</v>
      </c>
      <c r="M22069">
        <f t="shared" si="355"/>
        <v>476</v>
      </c>
    </row>
    <row r="22070" spans="12:13">
      <c r="L22070">
        <v>11400</v>
      </c>
      <c r="M22070">
        <f t="shared" si="355"/>
        <v>400</v>
      </c>
    </row>
    <row r="22071" spans="12:13">
      <c r="L22071">
        <v>11480</v>
      </c>
      <c r="M22071">
        <f t="shared" si="355"/>
        <v>480</v>
      </c>
    </row>
    <row r="22072" spans="12:13">
      <c r="L22072">
        <v>11384</v>
      </c>
      <c r="M22072">
        <f t="shared" si="355"/>
        <v>384</v>
      </c>
    </row>
    <row r="22073" spans="12:13">
      <c r="L22073">
        <v>11484</v>
      </c>
      <c r="M22073">
        <f t="shared" si="355"/>
        <v>484</v>
      </c>
    </row>
    <row r="22074" spans="12:13">
      <c r="L22074">
        <v>11412</v>
      </c>
      <c r="M22074">
        <f t="shared" si="355"/>
        <v>412</v>
      </c>
    </row>
    <row r="22075" spans="12:13">
      <c r="L22075">
        <v>11464</v>
      </c>
      <c r="M22075">
        <f t="shared" ref="M22075:M22138" si="356">L22075-11000</f>
        <v>464</v>
      </c>
    </row>
    <row r="22076" spans="12:13">
      <c r="L22076">
        <v>11388</v>
      </c>
      <c r="M22076">
        <f t="shared" si="356"/>
        <v>388</v>
      </c>
    </row>
    <row r="22077" spans="12:13">
      <c r="L22077">
        <v>11452</v>
      </c>
      <c r="M22077">
        <f t="shared" si="356"/>
        <v>452</v>
      </c>
    </row>
    <row r="22078" spans="12:13">
      <c r="L22078">
        <v>11432</v>
      </c>
      <c r="M22078">
        <f t="shared" si="356"/>
        <v>432</v>
      </c>
    </row>
    <row r="22079" spans="12:13">
      <c r="L22079">
        <v>11432</v>
      </c>
      <c r="M22079">
        <f t="shared" si="356"/>
        <v>432</v>
      </c>
    </row>
    <row r="22080" spans="12:13">
      <c r="L22080">
        <v>11368</v>
      </c>
      <c r="M22080">
        <f t="shared" si="356"/>
        <v>368</v>
      </c>
    </row>
    <row r="22081" spans="12:13">
      <c r="L22081">
        <v>11464</v>
      </c>
      <c r="M22081">
        <f t="shared" si="356"/>
        <v>464</v>
      </c>
    </row>
    <row r="22082" spans="12:13">
      <c r="L22082">
        <v>11392</v>
      </c>
      <c r="M22082">
        <f t="shared" si="356"/>
        <v>392</v>
      </c>
    </row>
    <row r="22083" spans="12:13">
      <c r="L22083">
        <v>11444</v>
      </c>
      <c r="M22083">
        <f t="shared" si="356"/>
        <v>444</v>
      </c>
    </row>
    <row r="22084" spans="12:13">
      <c r="L22084">
        <v>11376</v>
      </c>
      <c r="M22084">
        <f t="shared" si="356"/>
        <v>376</v>
      </c>
    </row>
    <row r="22085" spans="12:13">
      <c r="L22085">
        <v>11432</v>
      </c>
      <c r="M22085">
        <f t="shared" si="356"/>
        <v>432</v>
      </c>
    </row>
    <row r="22086" spans="12:13">
      <c r="L22086">
        <v>11400</v>
      </c>
      <c r="M22086">
        <f t="shared" si="356"/>
        <v>400</v>
      </c>
    </row>
    <row r="22087" spans="12:13">
      <c r="L22087">
        <v>11420</v>
      </c>
      <c r="M22087">
        <f t="shared" si="356"/>
        <v>420</v>
      </c>
    </row>
    <row r="22088" spans="12:13">
      <c r="L22088">
        <v>11388</v>
      </c>
      <c r="M22088">
        <f t="shared" si="356"/>
        <v>388</v>
      </c>
    </row>
    <row r="22089" spans="12:13">
      <c r="L22089">
        <v>11480</v>
      </c>
      <c r="M22089">
        <f t="shared" si="356"/>
        <v>480</v>
      </c>
    </row>
    <row r="22090" spans="12:13">
      <c r="L22090">
        <v>11368</v>
      </c>
      <c r="M22090">
        <f t="shared" si="356"/>
        <v>368</v>
      </c>
    </row>
    <row r="22091" spans="12:13">
      <c r="L22091">
        <v>11444</v>
      </c>
      <c r="M22091">
        <f t="shared" si="356"/>
        <v>444</v>
      </c>
    </row>
    <row r="22092" spans="12:13">
      <c r="L22092">
        <v>11420</v>
      </c>
      <c r="M22092">
        <f t="shared" si="356"/>
        <v>420</v>
      </c>
    </row>
    <row r="22093" spans="12:13">
      <c r="L22093">
        <v>11428</v>
      </c>
      <c r="M22093">
        <f t="shared" si="356"/>
        <v>428</v>
      </c>
    </row>
    <row r="22094" spans="12:13">
      <c r="L22094">
        <v>11432</v>
      </c>
      <c r="M22094">
        <f t="shared" si="356"/>
        <v>432</v>
      </c>
    </row>
    <row r="22095" spans="12:13">
      <c r="L22095">
        <v>11468</v>
      </c>
      <c r="M22095">
        <f t="shared" si="356"/>
        <v>468</v>
      </c>
    </row>
    <row r="22096" spans="12:13">
      <c r="L22096">
        <v>11424</v>
      </c>
      <c r="M22096">
        <f t="shared" si="356"/>
        <v>424</v>
      </c>
    </row>
    <row r="22097" spans="12:13">
      <c r="L22097">
        <v>11456</v>
      </c>
      <c r="M22097">
        <f t="shared" si="356"/>
        <v>456</v>
      </c>
    </row>
    <row r="22098" spans="12:13">
      <c r="L22098">
        <v>11384</v>
      </c>
      <c r="M22098">
        <f t="shared" si="356"/>
        <v>384</v>
      </c>
    </row>
    <row r="22099" spans="12:13">
      <c r="L22099">
        <v>11436</v>
      </c>
      <c r="M22099">
        <f t="shared" si="356"/>
        <v>436</v>
      </c>
    </row>
    <row r="22100" spans="12:13">
      <c r="L22100">
        <v>11384</v>
      </c>
      <c r="M22100">
        <f t="shared" si="356"/>
        <v>384</v>
      </c>
    </row>
    <row r="22101" spans="12:13">
      <c r="L22101">
        <v>11428</v>
      </c>
      <c r="M22101">
        <f t="shared" si="356"/>
        <v>428</v>
      </c>
    </row>
    <row r="22102" spans="12:13">
      <c r="L22102">
        <v>11348</v>
      </c>
      <c r="M22102">
        <f t="shared" si="356"/>
        <v>348</v>
      </c>
    </row>
    <row r="22103" spans="12:13">
      <c r="L22103">
        <v>11468</v>
      </c>
      <c r="M22103">
        <f t="shared" si="356"/>
        <v>468</v>
      </c>
    </row>
    <row r="22104" spans="12:13">
      <c r="L22104">
        <v>11420</v>
      </c>
      <c r="M22104">
        <f t="shared" si="356"/>
        <v>420</v>
      </c>
    </row>
    <row r="22105" spans="12:13">
      <c r="L22105">
        <v>11468</v>
      </c>
      <c r="M22105">
        <f t="shared" si="356"/>
        <v>468</v>
      </c>
    </row>
    <row r="22106" spans="12:13">
      <c r="L22106">
        <v>11416</v>
      </c>
      <c r="M22106">
        <f t="shared" si="356"/>
        <v>416</v>
      </c>
    </row>
    <row r="22107" spans="12:13">
      <c r="L22107" t="s">
        <v>804</v>
      </c>
      <c r="M22107" t="e">
        <f t="shared" si="356"/>
        <v>#VALUE!</v>
      </c>
    </row>
    <row r="22108" spans="12:13">
      <c r="M22108">
        <f t="shared" si="356"/>
        <v>-11000</v>
      </c>
    </row>
    <row r="22109" spans="12:13">
      <c r="L22109">
        <v>11392</v>
      </c>
      <c r="M22109">
        <f t="shared" si="356"/>
        <v>392</v>
      </c>
    </row>
    <row r="22110" spans="12:13">
      <c r="L22110">
        <v>11404</v>
      </c>
      <c r="M22110">
        <f t="shared" si="356"/>
        <v>404</v>
      </c>
    </row>
    <row r="22111" spans="12:13">
      <c r="L22111">
        <v>11420</v>
      </c>
      <c r="M22111">
        <f t="shared" si="356"/>
        <v>420</v>
      </c>
    </row>
    <row r="22112" spans="12:13">
      <c r="L22112">
        <v>11380</v>
      </c>
      <c r="M22112">
        <f t="shared" si="356"/>
        <v>380</v>
      </c>
    </row>
    <row r="22113" spans="12:13">
      <c r="L22113">
        <v>11456</v>
      </c>
      <c r="M22113">
        <f t="shared" si="356"/>
        <v>456</v>
      </c>
    </row>
    <row r="22114" spans="12:13">
      <c r="L22114">
        <v>11384</v>
      </c>
      <c r="M22114">
        <f t="shared" si="356"/>
        <v>384</v>
      </c>
    </row>
    <row r="22115" spans="12:13">
      <c r="L22115">
        <v>11424</v>
      </c>
      <c r="M22115">
        <f t="shared" si="356"/>
        <v>424</v>
      </c>
    </row>
    <row r="22116" spans="12:13">
      <c r="L22116">
        <v>11368</v>
      </c>
      <c r="M22116">
        <f t="shared" si="356"/>
        <v>368</v>
      </c>
    </row>
    <row r="22117" spans="12:13">
      <c r="L22117">
        <v>11416</v>
      </c>
      <c r="M22117">
        <f t="shared" si="356"/>
        <v>416</v>
      </c>
    </row>
    <row r="22118" spans="12:13">
      <c r="L22118">
        <v>11368</v>
      </c>
      <c r="M22118">
        <f t="shared" si="356"/>
        <v>368</v>
      </c>
    </row>
    <row r="22119" spans="12:13">
      <c r="L22119">
        <v>11444</v>
      </c>
      <c r="M22119">
        <f t="shared" si="356"/>
        <v>444</v>
      </c>
    </row>
    <row r="22120" spans="12:13">
      <c r="L22120">
        <v>11376</v>
      </c>
      <c r="M22120">
        <f t="shared" si="356"/>
        <v>376</v>
      </c>
    </row>
    <row r="22121" spans="12:13">
      <c r="L22121">
        <v>11396</v>
      </c>
      <c r="M22121">
        <f t="shared" si="356"/>
        <v>396</v>
      </c>
    </row>
    <row r="22122" spans="12:13">
      <c r="L22122">
        <v>11384</v>
      </c>
      <c r="M22122">
        <f t="shared" si="356"/>
        <v>384</v>
      </c>
    </row>
    <row r="22123" spans="12:13">
      <c r="L22123">
        <v>11468</v>
      </c>
      <c r="M22123">
        <f t="shared" si="356"/>
        <v>468</v>
      </c>
    </row>
    <row r="22124" spans="12:13">
      <c r="L22124">
        <v>11368</v>
      </c>
      <c r="M22124">
        <f t="shared" si="356"/>
        <v>368</v>
      </c>
    </row>
    <row r="22125" spans="12:13">
      <c r="L22125">
        <v>11396</v>
      </c>
      <c r="M22125">
        <f t="shared" si="356"/>
        <v>396</v>
      </c>
    </row>
    <row r="22126" spans="12:13">
      <c r="L22126">
        <v>11360</v>
      </c>
      <c r="M22126">
        <f t="shared" si="356"/>
        <v>360</v>
      </c>
    </row>
    <row r="22127" spans="12:13">
      <c r="L22127">
        <v>11452</v>
      </c>
      <c r="M22127">
        <f t="shared" si="356"/>
        <v>452</v>
      </c>
    </row>
    <row r="22128" spans="12:13">
      <c r="L22128">
        <v>11380</v>
      </c>
      <c r="M22128">
        <f t="shared" si="356"/>
        <v>380</v>
      </c>
    </row>
    <row r="22129" spans="12:13">
      <c r="L22129">
        <v>11456</v>
      </c>
      <c r="M22129">
        <f t="shared" si="356"/>
        <v>456</v>
      </c>
    </row>
    <row r="22130" spans="12:13">
      <c r="L22130">
        <v>11344</v>
      </c>
      <c r="M22130">
        <f t="shared" si="356"/>
        <v>344</v>
      </c>
    </row>
    <row r="22131" spans="12:13">
      <c r="L22131">
        <v>11476</v>
      </c>
      <c r="M22131">
        <f t="shared" si="356"/>
        <v>476</v>
      </c>
    </row>
    <row r="22132" spans="12:13">
      <c r="L22132">
        <v>11372</v>
      </c>
      <c r="M22132">
        <f t="shared" si="356"/>
        <v>372</v>
      </c>
    </row>
    <row r="22133" spans="12:13">
      <c r="L22133">
        <v>11420</v>
      </c>
      <c r="M22133">
        <f t="shared" si="356"/>
        <v>420</v>
      </c>
    </row>
    <row r="22134" spans="12:13">
      <c r="L22134">
        <v>11364</v>
      </c>
      <c r="M22134">
        <f t="shared" si="356"/>
        <v>364</v>
      </c>
    </row>
    <row r="22135" spans="12:13">
      <c r="L22135">
        <v>11420</v>
      </c>
      <c r="M22135">
        <f t="shared" si="356"/>
        <v>420</v>
      </c>
    </row>
    <row r="22136" spans="12:13">
      <c r="L22136">
        <v>11372</v>
      </c>
      <c r="M22136">
        <f t="shared" si="356"/>
        <v>372</v>
      </c>
    </row>
    <row r="22137" spans="12:13">
      <c r="L22137">
        <v>11420</v>
      </c>
      <c r="M22137">
        <f t="shared" si="356"/>
        <v>420</v>
      </c>
    </row>
    <row r="22138" spans="12:13">
      <c r="L22138">
        <v>11404</v>
      </c>
      <c r="M22138">
        <f t="shared" si="356"/>
        <v>404</v>
      </c>
    </row>
    <row r="22139" spans="12:13">
      <c r="L22139">
        <v>11412</v>
      </c>
      <c r="M22139">
        <f t="shared" ref="M22139:M22202" si="357">L22139-11000</f>
        <v>412</v>
      </c>
    </row>
    <row r="22140" spans="12:13">
      <c r="L22140">
        <v>11404</v>
      </c>
      <c r="M22140">
        <f t="shared" si="357"/>
        <v>404</v>
      </c>
    </row>
    <row r="22141" spans="12:13">
      <c r="L22141">
        <v>11432</v>
      </c>
      <c r="M22141">
        <f t="shared" si="357"/>
        <v>432</v>
      </c>
    </row>
    <row r="22142" spans="12:13">
      <c r="L22142">
        <v>11368</v>
      </c>
      <c r="M22142">
        <f t="shared" si="357"/>
        <v>368</v>
      </c>
    </row>
    <row r="22143" spans="12:13">
      <c r="L22143">
        <v>11412</v>
      </c>
      <c r="M22143">
        <f t="shared" si="357"/>
        <v>412</v>
      </c>
    </row>
    <row r="22144" spans="12:13">
      <c r="L22144">
        <v>11392</v>
      </c>
      <c r="M22144">
        <f t="shared" si="357"/>
        <v>392</v>
      </c>
    </row>
    <row r="22145" spans="12:13">
      <c r="L22145">
        <v>11484</v>
      </c>
      <c r="M22145">
        <f t="shared" si="357"/>
        <v>484</v>
      </c>
    </row>
    <row r="22146" spans="12:13">
      <c r="L22146">
        <v>11404</v>
      </c>
      <c r="M22146">
        <f t="shared" si="357"/>
        <v>404</v>
      </c>
    </row>
    <row r="22147" spans="12:13">
      <c r="L22147">
        <v>11440</v>
      </c>
      <c r="M22147">
        <f t="shared" si="357"/>
        <v>440</v>
      </c>
    </row>
    <row r="22148" spans="12:13">
      <c r="L22148">
        <v>11396</v>
      </c>
      <c r="M22148">
        <f t="shared" si="357"/>
        <v>396</v>
      </c>
    </row>
    <row r="22149" spans="12:13">
      <c r="L22149">
        <v>11460</v>
      </c>
      <c r="M22149">
        <f t="shared" si="357"/>
        <v>460</v>
      </c>
    </row>
    <row r="22150" spans="12:13">
      <c r="L22150">
        <v>11388</v>
      </c>
      <c r="M22150">
        <f t="shared" si="357"/>
        <v>388</v>
      </c>
    </row>
    <row r="22151" spans="12:13">
      <c r="L22151">
        <v>11420</v>
      </c>
      <c r="M22151">
        <f t="shared" si="357"/>
        <v>420</v>
      </c>
    </row>
    <row r="22152" spans="12:13">
      <c r="L22152">
        <v>11364</v>
      </c>
      <c r="M22152">
        <f t="shared" si="357"/>
        <v>364</v>
      </c>
    </row>
    <row r="22153" spans="12:13">
      <c r="L22153">
        <v>11432</v>
      </c>
      <c r="M22153">
        <f t="shared" si="357"/>
        <v>432</v>
      </c>
    </row>
    <row r="22154" spans="12:13">
      <c r="L22154">
        <v>11380</v>
      </c>
      <c r="M22154">
        <f t="shared" si="357"/>
        <v>380</v>
      </c>
    </row>
    <row r="22155" spans="12:13">
      <c r="L22155">
        <v>11444</v>
      </c>
      <c r="M22155">
        <f t="shared" si="357"/>
        <v>444</v>
      </c>
    </row>
    <row r="22156" spans="12:13">
      <c r="L22156">
        <v>11432</v>
      </c>
      <c r="M22156">
        <f t="shared" si="357"/>
        <v>432</v>
      </c>
    </row>
    <row r="22157" spans="12:13">
      <c r="L22157">
        <v>11476</v>
      </c>
      <c r="M22157">
        <f t="shared" si="357"/>
        <v>476</v>
      </c>
    </row>
    <row r="22158" spans="12:13">
      <c r="L22158">
        <v>11392</v>
      </c>
      <c r="M22158">
        <f t="shared" si="357"/>
        <v>392</v>
      </c>
    </row>
    <row r="22159" spans="12:13">
      <c r="L22159">
        <v>11452</v>
      </c>
      <c r="M22159">
        <f t="shared" si="357"/>
        <v>452</v>
      </c>
    </row>
    <row r="22160" spans="12:13">
      <c r="L22160">
        <v>11412</v>
      </c>
      <c r="M22160">
        <f t="shared" si="357"/>
        <v>412</v>
      </c>
    </row>
    <row r="22161" spans="12:13">
      <c r="L22161">
        <v>11428</v>
      </c>
      <c r="M22161">
        <f t="shared" si="357"/>
        <v>428</v>
      </c>
    </row>
    <row r="22162" spans="12:13">
      <c r="L22162">
        <v>11356</v>
      </c>
      <c r="M22162">
        <f t="shared" si="357"/>
        <v>356</v>
      </c>
    </row>
    <row r="22163" spans="12:13">
      <c r="L22163">
        <v>11444</v>
      </c>
      <c r="M22163">
        <f t="shared" si="357"/>
        <v>444</v>
      </c>
    </row>
    <row r="22164" spans="12:13">
      <c r="L22164">
        <v>11332</v>
      </c>
      <c r="M22164">
        <f t="shared" si="357"/>
        <v>332</v>
      </c>
    </row>
    <row r="22165" spans="12:13">
      <c r="L22165">
        <v>11432</v>
      </c>
      <c r="M22165">
        <f t="shared" si="357"/>
        <v>432</v>
      </c>
    </row>
    <row r="22166" spans="12:13">
      <c r="L22166">
        <v>11364</v>
      </c>
      <c r="M22166">
        <f t="shared" si="357"/>
        <v>364</v>
      </c>
    </row>
    <row r="22167" spans="12:13">
      <c r="L22167">
        <v>11428</v>
      </c>
      <c r="M22167">
        <f t="shared" si="357"/>
        <v>428</v>
      </c>
    </row>
    <row r="22168" spans="12:13">
      <c r="L22168">
        <v>11372</v>
      </c>
      <c r="M22168">
        <f t="shared" si="357"/>
        <v>372</v>
      </c>
    </row>
    <row r="22169" spans="12:13">
      <c r="L22169">
        <v>11432</v>
      </c>
      <c r="M22169">
        <f t="shared" si="357"/>
        <v>432</v>
      </c>
    </row>
    <row r="22170" spans="12:13">
      <c r="L22170">
        <v>11388</v>
      </c>
      <c r="M22170">
        <f t="shared" si="357"/>
        <v>388</v>
      </c>
    </row>
    <row r="22171" spans="12:13">
      <c r="L22171">
        <v>11460</v>
      </c>
      <c r="M22171">
        <f t="shared" si="357"/>
        <v>460</v>
      </c>
    </row>
    <row r="22172" spans="12:13">
      <c r="L22172">
        <v>11388</v>
      </c>
      <c r="M22172">
        <f t="shared" si="357"/>
        <v>388</v>
      </c>
    </row>
    <row r="22173" spans="12:13">
      <c r="L22173">
        <v>11476</v>
      </c>
      <c r="M22173">
        <f t="shared" si="357"/>
        <v>476</v>
      </c>
    </row>
    <row r="22174" spans="12:13">
      <c r="L22174">
        <v>11372</v>
      </c>
      <c r="M22174">
        <f t="shared" si="357"/>
        <v>372</v>
      </c>
    </row>
    <row r="22175" spans="12:13">
      <c r="L22175">
        <v>11456</v>
      </c>
      <c r="M22175">
        <f t="shared" si="357"/>
        <v>456</v>
      </c>
    </row>
    <row r="22176" spans="12:13">
      <c r="L22176">
        <v>11416</v>
      </c>
      <c r="M22176">
        <f t="shared" si="357"/>
        <v>416</v>
      </c>
    </row>
    <row r="22177" spans="12:13">
      <c r="L22177">
        <v>11432</v>
      </c>
      <c r="M22177">
        <f t="shared" si="357"/>
        <v>432</v>
      </c>
    </row>
    <row r="22178" spans="12:13">
      <c r="L22178">
        <v>11380</v>
      </c>
      <c r="M22178">
        <f t="shared" si="357"/>
        <v>380</v>
      </c>
    </row>
    <row r="22179" spans="12:13">
      <c r="L22179">
        <v>11428</v>
      </c>
      <c r="M22179">
        <f t="shared" si="357"/>
        <v>428</v>
      </c>
    </row>
    <row r="22180" spans="12:13">
      <c r="L22180">
        <v>11400</v>
      </c>
      <c r="M22180">
        <f t="shared" si="357"/>
        <v>400</v>
      </c>
    </row>
    <row r="22181" spans="12:13">
      <c r="L22181">
        <v>11404</v>
      </c>
      <c r="M22181">
        <f t="shared" si="357"/>
        <v>404</v>
      </c>
    </row>
    <row r="22182" spans="12:13">
      <c r="L22182">
        <v>11384</v>
      </c>
      <c r="M22182">
        <f t="shared" si="357"/>
        <v>384</v>
      </c>
    </row>
    <row r="22183" spans="12:13">
      <c r="L22183">
        <v>11424</v>
      </c>
      <c r="M22183">
        <f t="shared" si="357"/>
        <v>424</v>
      </c>
    </row>
    <row r="22184" spans="12:13">
      <c r="L22184">
        <v>11412</v>
      </c>
      <c r="M22184">
        <f t="shared" si="357"/>
        <v>412</v>
      </c>
    </row>
    <row r="22185" spans="12:13">
      <c r="L22185">
        <v>11452</v>
      </c>
      <c r="M22185">
        <f t="shared" si="357"/>
        <v>452</v>
      </c>
    </row>
    <row r="22186" spans="12:13">
      <c r="L22186">
        <v>11420</v>
      </c>
      <c r="M22186">
        <f t="shared" si="357"/>
        <v>420</v>
      </c>
    </row>
    <row r="22187" spans="12:13">
      <c r="L22187">
        <v>11496</v>
      </c>
      <c r="M22187">
        <f t="shared" si="357"/>
        <v>496</v>
      </c>
    </row>
    <row r="22188" spans="12:13">
      <c r="L22188">
        <v>11448</v>
      </c>
      <c r="M22188">
        <f t="shared" si="357"/>
        <v>448</v>
      </c>
    </row>
    <row r="22189" spans="12:13">
      <c r="L22189">
        <v>11456</v>
      </c>
      <c r="M22189">
        <f t="shared" si="357"/>
        <v>456</v>
      </c>
    </row>
    <row r="22190" spans="12:13">
      <c r="L22190">
        <v>11368</v>
      </c>
      <c r="M22190">
        <f t="shared" si="357"/>
        <v>368</v>
      </c>
    </row>
    <row r="22191" spans="12:13">
      <c r="L22191">
        <v>11456</v>
      </c>
      <c r="M22191">
        <f t="shared" si="357"/>
        <v>456</v>
      </c>
    </row>
    <row r="22192" spans="12:13">
      <c r="L22192">
        <v>11420</v>
      </c>
      <c r="M22192">
        <f t="shared" si="357"/>
        <v>420</v>
      </c>
    </row>
    <row r="22193" spans="12:13">
      <c r="L22193">
        <v>11440</v>
      </c>
      <c r="M22193">
        <f t="shared" si="357"/>
        <v>440</v>
      </c>
    </row>
    <row r="22194" spans="12:13">
      <c r="L22194">
        <v>11380</v>
      </c>
      <c r="M22194">
        <f t="shared" si="357"/>
        <v>380</v>
      </c>
    </row>
    <row r="22195" spans="12:13">
      <c r="L22195">
        <v>11460</v>
      </c>
      <c r="M22195">
        <f t="shared" si="357"/>
        <v>460</v>
      </c>
    </row>
    <row r="22196" spans="12:13">
      <c r="L22196">
        <v>11412</v>
      </c>
      <c r="M22196">
        <f t="shared" si="357"/>
        <v>412</v>
      </c>
    </row>
    <row r="22197" spans="12:13">
      <c r="L22197">
        <v>11440</v>
      </c>
      <c r="M22197">
        <f t="shared" si="357"/>
        <v>440</v>
      </c>
    </row>
    <row r="22198" spans="12:13">
      <c r="L22198">
        <v>11396</v>
      </c>
      <c r="M22198">
        <f t="shared" si="357"/>
        <v>396</v>
      </c>
    </row>
    <row r="22199" spans="12:13">
      <c r="L22199">
        <v>11468</v>
      </c>
      <c r="M22199">
        <f t="shared" si="357"/>
        <v>468</v>
      </c>
    </row>
    <row r="22200" spans="12:13">
      <c r="L22200">
        <v>11400</v>
      </c>
      <c r="M22200">
        <f t="shared" si="357"/>
        <v>400</v>
      </c>
    </row>
    <row r="22201" spans="12:13">
      <c r="L22201">
        <v>11452</v>
      </c>
      <c r="M22201">
        <f t="shared" si="357"/>
        <v>452</v>
      </c>
    </row>
    <row r="22202" spans="12:13">
      <c r="L22202">
        <v>11412</v>
      </c>
      <c r="M22202">
        <f t="shared" si="357"/>
        <v>412</v>
      </c>
    </row>
    <row r="22203" spans="12:13">
      <c r="L22203">
        <v>11440</v>
      </c>
      <c r="M22203">
        <f t="shared" ref="M22203:M22266" si="358">L22203-11000</f>
        <v>440</v>
      </c>
    </row>
    <row r="22204" spans="12:13">
      <c r="L22204">
        <v>11384</v>
      </c>
      <c r="M22204">
        <f t="shared" si="358"/>
        <v>384</v>
      </c>
    </row>
    <row r="22205" spans="12:13">
      <c r="L22205">
        <v>11472</v>
      </c>
      <c r="M22205">
        <f t="shared" si="358"/>
        <v>472</v>
      </c>
    </row>
    <row r="22206" spans="12:13">
      <c r="L22206">
        <v>11396</v>
      </c>
      <c r="M22206">
        <f t="shared" si="358"/>
        <v>396</v>
      </c>
    </row>
    <row r="22207" spans="12:13">
      <c r="L22207">
        <v>11424</v>
      </c>
      <c r="M22207">
        <f t="shared" si="358"/>
        <v>424</v>
      </c>
    </row>
    <row r="22208" spans="12:13">
      <c r="L22208">
        <v>11404</v>
      </c>
      <c r="M22208">
        <f t="shared" si="358"/>
        <v>404</v>
      </c>
    </row>
    <row r="22209" spans="12:13">
      <c r="L22209">
        <v>11432</v>
      </c>
      <c r="M22209">
        <f t="shared" si="358"/>
        <v>432</v>
      </c>
    </row>
    <row r="22210" spans="12:13">
      <c r="L22210">
        <v>11392</v>
      </c>
      <c r="M22210">
        <f t="shared" si="358"/>
        <v>392</v>
      </c>
    </row>
    <row r="22211" spans="12:13">
      <c r="L22211">
        <v>11436</v>
      </c>
      <c r="M22211">
        <f t="shared" si="358"/>
        <v>436</v>
      </c>
    </row>
    <row r="22212" spans="12:13">
      <c r="L22212">
        <v>11376</v>
      </c>
      <c r="M22212">
        <f t="shared" si="358"/>
        <v>376</v>
      </c>
    </row>
    <row r="22213" spans="12:13">
      <c r="L22213">
        <v>11444</v>
      </c>
      <c r="M22213">
        <f t="shared" si="358"/>
        <v>444</v>
      </c>
    </row>
    <row r="22214" spans="12:13">
      <c r="L22214">
        <v>11416</v>
      </c>
      <c r="M22214">
        <f t="shared" si="358"/>
        <v>416</v>
      </c>
    </row>
    <row r="22215" spans="12:13">
      <c r="L22215">
        <v>11432</v>
      </c>
      <c r="M22215">
        <f t="shared" si="358"/>
        <v>432</v>
      </c>
    </row>
    <row r="22216" spans="12:13">
      <c r="L22216">
        <v>11460</v>
      </c>
      <c r="M22216">
        <f t="shared" si="358"/>
        <v>460</v>
      </c>
    </row>
    <row r="22217" spans="12:13">
      <c r="L22217">
        <v>11424</v>
      </c>
      <c r="M22217">
        <f t="shared" si="358"/>
        <v>424</v>
      </c>
    </row>
    <row r="22218" spans="12:13">
      <c r="L22218">
        <v>11424</v>
      </c>
      <c r="M22218">
        <f t="shared" si="358"/>
        <v>424</v>
      </c>
    </row>
    <row r="22219" spans="12:13">
      <c r="L22219">
        <v>11464</v>
      </c>
      <c r="M22219">
        <f t="shared" si="358"/>
        <v>464</v>
      </c>
    </row>
    <row r="22220" spans="12:13">
      <c r="L22220">
        <v>11392</v>
      </c>
      <c r="M22220">
        <f t="shared" si="358"/>
        <v>392</v>
      </c>
    </row>
    <row r="22221" spans="12:13">
      <c r="L22221">
        <v>11480</v>
      </c>
      <c r="M22221">
        <f t="shared" si="358"/>
        <v>480</v>
      </c>
    </row>
    <row r="22222" spans="12:13">
      <c r="L22222">
        <v>11364</v>
      </c>
      <c r="M22222">
        <f t="shared" si="358"/>
        <v>364</v>
      </c>
    </row>
    <row r="22223" spans="12:13">
      <c r="L22223">
        <v>11432</v>
      </c>
      <c r="M22223">
        <f t="shared" si="358"/>
        <v>432</v>
      </c>
    </row>
    <row r="22224" spans="12:13">
      <c r="L22224">
        <v>11416</v>
      </c>
      <c r="M22224">
        <f t="shared" si="358"/>
        <v>416</v>
      </c>
    </row>
    <row r="22225" spans="12:13">
      <c r="L22225">
        <v>11468</v>
      </c>
      <c r="M22225">
        <f t="shared" si="358"/>
        <v>468</v>
      </c>
    </row>
    <row r="22226" spans="12:13">
      <c r="L22226">
        <v>11448</v>
      </c>
      <c r="M22226">
        <f t="shared" si="358"/>
        <v>448</v>
      </c>
    </row>
    <row r="22227" spans="12:13">
      <c r="L22227">
        <v>11464</v>
      </c>
      <c r="M22227">
        <f t="shared" si="358"/>
        <v>464</v>
      </c>
    </row>
    <row r="22228" spans="12:13">
      <c r="L22228">
        <v>11396</v>
      </c>
      <c r="M22228">
        <f t="shared" si="358"/>
        <v>396</v>
      </c>
    </row>
    <row r="22229" spans="12:13">
      <c r="L22229">
        <v>11448</v>
      </c>
      <c r="M22229">
        <f t="shared" si="358"/>
        <v>448</v>
      </c>
    </row>
    <row r="22230" spans="12:13">
      <c r="L22230">
        <v>11432</v>
      </c>
      <c r="M22230">
        <f t="shared" si="358"/>
        <v>432</v>
      </c>
    </row>
    <row r="22231" spans="12:13">
      <c r="L22231">
        <v>11492</v>
      </c>
      <c r="M22231">
        <f t="shared" si="358"/>
        <v>492</v>
      </c>
    </row>
    <row r="22232" spans="12:13">
      <c r="L22232">
        <v>11376</v>
      </c>
      <c r="M22232">
        <f t="shared" si="358"/>
        <v>376</v>
      </c>
    </row>
    <row r="22233" spans="12:13">
      <c r="L22233">
        <v>11456</v>
      </c>
      <c r="M22233">
        <f t="shared" si="358"/>
        <v>456</v>
      </c>
    </row>
    <row r="22234" spans="12:13">
      <c r="L22234">
        <v>11416</v>
      </c>
      <c r="M22234">
        <f t="shared" si="358"/>
        <v>416</v>
      </c>
    </row>
    <row r="22235" spans="12:13">
      <c r="L22235">
        <v>11408</v>
      </c>
      <c r="M22235">
        <f t="shared" si="358"/>
        <v>408</v>
      </c>
    </row>
    <row r="22236" spans="12:13">
      <c r="L22236">
        <v>11344</v>
      </c>
      <c r="M22236">
        <f t="shared" si="358"/>
        <v>344</v>
      </c>
    </row>
    <row r="22237" spans="12:13">
      <c r="L22237">
        <v>11448</v>
      </c>
      <c r="M22237">
        <f t="shared" si="358"/>
        <v>448</v>
      </c>
    </row>
    <row r="22238" spans="12:13">
      <c r="L22238">
        <v>11428</v>
      </c>
      <c r="M22238">
        <f t="shared" si="358"/>
        <v>428</v>
      </c>
    </row>
    <row r="22239" spans="12:13">
      <c r="L22239">
        <v>11456</v>
      </c>
      <c r="M22239">
        <f t="shared" si="358"/>
        <v>456</v>
      </c>
    </row>
    <row r="22240" spans="12:13">
      <c r="L22240">
        <v>11400</v>
      </c>
      <c r="M22240">
        <f t="shared" si="358"/>
        <v>400</v>
      </c>
    </row>
    <row r="22241" spans="12:13">
      <c r="L22241">
        <v>11540</v>
      </c>
      <c r="M22241">
        <f t="shared" si="358"/>
        <v>540</v>
      </c>
    </row>
    <row r="22242" spans="12:13">
      <c r="L22242">
        <v>11428</v>
      </c>
      <c r="M22242">
        <f t="shared" si="358"/>
        <v>428</v>
      </c>
    </row>
    <row r="22243" spans="12:13">
      <c r="L22243">
        <v>11452</v>
      </c>
      <c r="M22243">
        <f t="shared" si="358"/>
        <v>452</v>
      </c>
    </row>
    <row r="22244" spans="12:13">
      <c r="L22244">
        <v>11380</v>
      </c>
      <c r="M22244">
        <f t="shared" si="358"/>
        <v>380</v>
      </c>
    </row>
    <row r="22245" spans="12:13">
      <c r="L22245">
        <v>11452</v>
      </c>
      <c r="M22245">
        <f t="shared" si="358"/>
        <v>452</v>
      </c>
    </row>
    <row r="22246" spans="12:13">
      <c r="L22246">
        <v>11364</v>
      </c>
      <c r="M22246">
        <f t="shared" si="358"/>
        <v>364</v>
      </c>
    </row>
    <row r="22247" spans="12:13">
      <c r="L22247">
        <v>11432</v>
      </c>
      <c r="M22247">
        <f t="shared" si="358"/>
        <v>432</v>
      </c>
    </row>
    <row r="22248" spans="12:13">
      <c r="L22248">
        <v>11384</v>
      </c>
      <c r="M22248">
        <f t="shared" si="358"/>
        <v>384</v>
      </c>
    </row>
    <row r="22249" spans="12:13">
      <c r="L22249">
        <v>11476</v>
      </c>
      <c r="M22249">
        <f t="shared" si="358"/>
        <v>476</v>
      </c>
    </row>
    <row r="22250" spans="12:13">
      <c r="L22250">
        <v>11372</v>
      </c>
      <c r="M22250">
        <f t="shared" si="358"/>
        <v>372</v>
      </c>
    </row>
    <row r="22251" spans="12:13">
      <c r="L22251">
        <v>11424</v>
      </c>
      <c r="M22251">
        <f t="shared" si="358"/>
        <v>424</v>
      </c>
    </row>
    <row r="22252" spans="12:13">
      <c r="L22252">
        <v>11440</v>
      </c>
      <c r="M22252">
        <f t="shared" si="358"/>
        <v>440</v>
      </c>
    </row>
    <row r="22253" spans="12:13">
      <c r="L22253">
        <v>11452</v>
      </c>
      <c r="M22253">
        <f t="shared" si="358"/>
        <v>452</v>
      </c>
    </row>
    <row r="22254" spans="12:13">
      <c r="L22254">
        <v>11404</v>
      </c>
      <c r="M22254">
        <f t="shared" si="358"/>
        <v>404</v>
      </c>
    </row>
    <row r="22255" spans="12:13">
      <c r="L22255">
        <v>11436</v>
      </c>
      <c r="M22255">
        <f t="shared" si="358"/>
        <v>436</v>
      </c>
    </row>
    <row r="22256" spans="12:13">
      <c r="L22256">
        <v>11396</v>
      </c>
      <c r="M22256">
        <f t="shared" si="358"/>
        <v>396</v>
      </c>
    </row>
    <row r="22257" spans="12:13">
      <c r="L22257">
        <v>11440</v>
      </c>
      <c r="M22257">
        <f t="shared" si="358"/>
        <v>440</v>
      </c>
    </row>
    <row r="22258" spans="12:13">
      <c r="L22258">
        <v>11420</v>
      </c>
      <c r="M22258">
        <f t="shared" si="358"/>
        <v>420</v>
      </c>
    </row>
    <row r="22259" spans="12:13">
      <c r="L22259">
        <v>11448</v>
      </c>
      <c r="M22259">
        <f t="shared" si="358"/>
        <v>448</v>
      </c>
    </row>
    <row r="22260" spans="12:13">
      <c r="L22260">
        <v>11408</v>
      </c>
      <c r="M22260">
        <f t="shared" si="358"/>
        <v>408</v>
      </c>
    </row>
    <row r="22261" spans="12:13">
      <c r="L22261">
        <v>11452</v>
      </c>
      <c r="M22261">
        <f t="shared" si="358"/>
        <v>452</v>
      </c>
    </row>
    <row r="22262" spans="12:13">
      <c r="L22262">
        <v>11412</v>
      </c>
      <c r="M22262">
        <f t="shared" si="358"/>
        <v>412</v>
      </c>
    </row>
    <row r="22263" spans="12:13">
      <c r="L22263">
        <v>11452</v>
      </c>
      <c r="M22263">
        <f t="shared" si="358"/>
        <v>452</v>
      </c>
    </row>
    <row r="22264" spans="12:13">
      <c r="L22264">
        <v>11384</v>
      </c>
      <c r="M22264">
        <f t="shared" si="358"/>
        <v>384</v>
      </c>
    </row>
    <row r="22265" spans="12:13">
      <c r="L22265">
        <v>11440</v>
      </c>
      <c r="M22265">
        <f t="shared" si="358"/>
        <v>440</v>
      </c>
    </row>
    <row r="22266" spans="12:13">
      <c r="L22266">
        <v>11436</v>
      </c>
      <c r="M22266">
        <f t="shared" si="358"/>
        <v>436</v>
      </c>
    </row>
    <row r="22267" spans="12:13">
      <c r="L22267">
        <v>11428</v>
      </c>
      <c r="M22267">
        <f t="shared" ref="M22267:M22330" si="359">L22267-11000</f>
        <v>428</v>
      </c>
    </row>
    <row r="22268" spans="12:13">
      <c r="L22268">
        <v>11404</v>
      </c>
      <c r="M22268">
        <f t="shared" si="359"/>
        <v>404</v>
      </c>
    </row>
    <row r="22269" spans="12:13">
      <c r="L22269">
        <v>11468</v>
      </c>
      <c r="M22269">
        <f t="shared" si="359"/>
        <v>468</v>
      </c>
    </row>
    <row r="22270" spans="12:13">
      <c r="L22270">
        <v>11396</v>
      </c>
      <c r="M22270">
        <f t="shared" si="359"/>
        <v>396</v>
      </c>
    </row>
    <row r="22271" spans="12:13">
      <c r="L22271">
        <v>11432</v>
      </c>
      <c r="M22271">
        <f t="shared" si="359"/>
        <v>432</v>
      </c>
    </row>
    <row r="22272" spans="12:13">
      <c r="L22272">
        <v>11392</v>
      </c>
      <c r="M22272">
        <f t="shared" si="359"/>
        <v>392</v>
      </c>
    </row>
    <row r="22273" spans="12:13">
      <c r="L22273">
        <v>11436</v>
      </c>
      <c r="M22273">
        <f t="shared" si="359"/>
        <v>436</v>
      </c>
    </row>
    <row r="22274" spans="12:13">
      <c r="L22274">
        <v>11408</v>
      </c>
      <c r="M22274">
        <f t="shared" si="359"/>
        <v>408</v>
      </c>
    </row>
    <row r="22275" spans="12:13">
      <c r="L22275">
        <v>11424</v>
      </c>
      <c r="M22275">
        <f t="shared" si="359"/>
        <v>424</v>
      </c>
    </row>
    <row r="22276" spans="12:13">
      <c r="L22276">
        <v>11356</v>
      </c>
      <c r="M22276">
        <f t="shared" si="359"/>
        <v>356</v>
      </c>
    </row>
    <row r="22277" spans="12:13">
      <c r="L22277">
        <v>11492</v>
      </c>
      <c r="M22277">
        <f t="shared" si="359"/>
        <v>492</v>
      </c>
    </row>
    <row r="22278" spans="12:13">
      <c r="L22278">
        <v>11404</v>
      </c>
      <c r="M22278">
        <f t="shared" si="359"/>
        <v>404</v>
      </c>
    </row>
    <row r="22279" spans="12:13">
      <c r="L22279">
        <v>11464</v>
      </c>
      <c r="M22279">
        <f t="shared" si="359"/>
        <v>464</v>
      </c>
    </row>
    <row r="22280" spans="12:13">
      <c r="L22280">
        <v>11404</v>
      </c>
      <c r="M22280">
        <f t="shared" si="359"/>
        <v>404</v>
      </c>
    </row>
    <row r="22281" spans="12:13">
      <c r="L22281">
        <v>11472</v>
      </c>
      <c r="M22281">
        <f t="shared" si="359"/>
        <v>472</v>
      </c>
    </row>
    <row r="22282" spans="12:13">
      <c r="L22282">
        <v>11412</v>
      </c>
      <c r="M22282">
        <f t="shared" si="359"/>
        <v>412</v>
      </c>
    </row>
    <row r="22283" spans="12:13">
      <c r="L22283">
        <v>11460</v>
      </c>
      <c r="M22283">
        <f t="shared" si="359"/>
        <v>460</v>
      </c>
    </row>
    <row r="22284" spans="12:13">
      <c r="L22284">
        <v>11408</v>
      </c>
      <c r="M22284">
        <f t="shared" si="359"/>
        <v>408</v>
      </c>
    </row>
    <row r="22285" spans="12:13">
      <c r="L22285">
        <v>11472</v>
      </c>
      <c r="M22285">
        <f t="shared" si="359"/>
        <v>472</v>
      </c>
    </row>
    <row r="22286" spans="12:13">
      <c r="L22286">
        <v>11388</v>
      </c>
      <c r="M22286">
        <f t="shared" si="359"/>
        <v>388</v>
      </c>
    </row>
    <row r="22287" spans="12:13">
      <c r="L22287">
        <v>11440</v>
      </c>
      <c r="M22287">
        <f t="shared" si="359"/>
        <v>440</v>
      </c>
    </row>
    <row r="22288" spans="12:13">
      <c r="L22288">
        <v>11372</v>
      </c>
      <c r="M22288">
        <f t="shared" si="359"/>
        <v>372</v>
      </c>
    </row>
    <row r="22289" spans="12:13">
      <c r="L22289">
        <v>11464</v>
      </c>
      <c r="M22289">
        <f t="shared" si="359"/>
        <v>464</v>
      </c>
    </row>
    <row r="22290" spans="12:13">
      <c r="L22290">
        <v>11376</v>
      </c>
      <c r="M22290">
        <f t="shared" si="359"/>
        <v>376</v>
      </c>
    </row>
    <row r="22291" spans="12:13">
      <c r="L22291">
        <v>11448</v>
      </c>
      <c r="M22291">
        <f t="shared" si="359"/>
        <v>448</v>
      </c>
    </row>
    <row r="22292" spans="12:13">
      <c r="L22292">
        <v>11392</v>
      </c>
      <c r="M22292">
        <f t="shared" si="359"/>
        <v>392</v>
      </c>
    </row>
    <row r="22293" spans="12:13">
      <c r="L22293">
        <v>11436</v>
      </c>
      <c r="M22293">
        <f t="shared" si="359"/>
        <v>436</v>
      </c>
    </row>
    <row r="22294" spans="12:13">
      <c r="L22294">
        <v>11408</v>
      </c>
      <c r="M22294">
        <f t="shared" si="359"/>
        <v>408</v>
      </c>
    </row>
    <row r="22295" spans="12:13">
      <c r="L22295">
        <v>11456</v>
      </c>
      <c r="M22295">
        <f t="shared" si="359"/>
        <v>456</v>
      </c>
    </row>
    <row r="22296" spans="12:13">
      <c r="L22296">
        <v>11432</v>
      </c>
      <c r="M22296">
        <f t="shared" si="359"/>
        <v>432</v>
      </c>
    </row>
    <row r="22297" spans="12:13">
      <c r="L22297">
        <v>11464</v>
      </c>
      <c r="M22297">
        <f t="shared" si="359"/>
        <v>464</v>
      </c>
    </row>
    <row r="22298" spans="12:13">
      <c r="L22298">
        <v>11376</v>
      </c>
      <c r="M22298">
        <f t="shared" si="359"/>
        <v>376</v>
      </c>
    </row>
    <row r="22299" spans="12:13">
      <c r="L22299">
        <v>11416</v>
      </c>
      <c r="M22299">
        <f t="shared" si="359"/>
        <v>416</v>
      </c>
    </row>
    <row r="22300" spans="12:13">
      <c r="L22300">
        <v>11392</v>
      </c>
      <c r="M22300">
        <f t="shared" si="359"/>
        <v>392</v>
      </c>
    </row>
    <row r="22301" spans="12:13">
      <c r="L22301">
        <v>11456</v>
      </c>
      <c r="M22301">
        <f t="shared" si="359"/>
        <v>456</v>
      </c>
    </row>
    <row r="22302" spans="12:13">
      <c r="L22302">
        <v>11416</v>
      </c>
      <c r="M22302">
        <f t="shared" si="359"/>
        <v>416</v>
      </c>
    </row>
    <row r="22303" spans="12:13">
      <c r="L22303">
        <v>11440</v>
      </c>
      <c r="M22303">
        <f t="shared" si="359"/>
        <v>440</v>
      </c>
    </row>
    <row r="22304" spans="12:13">
      <c r="L22304">
        <v>11396</v>
      </c>
      <c r="M22304">
        <f t="shared" si="359"/>
        <v>396</v>
      </c>
    </row>
    <row r="22305" spans="12:13">
      <c r="L22305">
        <v>11460</v>
      </c>
      <c r="M22305">
        <f t="shared" si="359"/>
        <v>460</v>
      </c>
    </row>
    <row r="22306" spans="12:13">
      <c r="L22306">
        <v>11384</v>
      </c>
      <c r="M22306">
        <f t="shared" si="359"/>
        <v>384</v>
      </c>
    </row>
    <row r="22307" spans="12:13">
      <c r="L22307">
        <v>11432</v>
      </c>
      <c r="M22307">
        <f t="shared" si="359"/>
        <v>432</v>
      </c>
    </row>
    <row r="22308" spans="12:13">
      <c r="L22308">
        <v>11376</v>
      </c>
      <c r="M22308">
        <f t="shared" si="359"/>
        <v>376</v>
      </c>
    </row>
    <row r="22309" spans="12:13">
      <c r="L22309">
        <v>11428</v>
      </c>
      <c r="M22309">
        <f t="shared" si="359"/>
        <v>428</v>
      </c>
    </row>
    <row r="22310" spans="12:13">
      <c r="L22310">
        <v>11404</v>
      </c>
      <c r="M22310">
        <f t="shared" si="359"/>
        <v>404</v>
      </c>
    </row>
    <row r="22311" spans="12:13">
      <c r="L22311">
        <v>11452</v>
      </c>
      <c r="M22311">
        <f t="shared" si="359"/>
        <v>452</v>
      </c>
    </row>
    <row r="22312" spans="12:13">
      <c r="L22312">
        <v>11364</v>
      </c>
      <c r="M22312">
        <f t="shared" si="359"/>
        <v>364</v>
      </c>
    </row>
    <row r="22313" spans="12:13">
      <c r="L22313">
        <v>11456</v>
      </c>
      <c r="M22313">
        <f t="shared" si="359"/>
        <v>456</v>
      </c>
    </row>
    <row r="22314" spans="12:13">
      <c r="L22314">
        <v>11400</v>
      </c>
      <c r="M22314">
        <f t="shared" si="359"/>
        <v>400</v>
      </c>
    </row>
    <row r="22315" spans="12:13">
      <c r="L22315">
        <v>11452</v>
      </c>
      <c r="M22315">
        <f t="shared" si="359"/>
        <v>452</v>
      </c>
    </row>
    <row r="22316" spans="12:13">
      <c r="L22316">
        <v>11400</v>
      </c>
      <c r="M22316">
        <f t="shared" si="359"/>
        <v>400</v>
      </c>
    </row>
    <row r="22317" spans="12:13">
      <c r="L22317">
        <v>11408</v>
      </c>
      <c r="M22317">
        <f t="shared" si="359"/>
        <v>408</v>
      </c>
    </row>
    <row r="22318" spans="12:13">
      <c r="L22318">
        <v>11356</v>
      </c>
      <c r="M22318">
        <f t="shared" si="359"/>
        <v>356</v>
      </c>
    </row>
    <row r="22319" spans="12:13">
      <c r="L22319">
        <v>11428</v>
      </c>
      <c r="M22319">
        <f t="shared" si="359"/>
        <v>428</v>
      </c>
    </row>
    <row r="22320" spans="12:13">
      <c r="L22320">
        <v>11376</v>
      </c>
      <c r="M22320">
        <f t="shared" si="359"/>
        <v>376</v>
      </c>
    </row>
    <row r="22321" spans="12:13">
      <c r="L22321">
        <v>11420</v>
      </c>
      <c r="M22321">
        <f t="shared" si="359"/>
        <v>420</v>
      </c>
    </row>
    <row r="22322" spans="12:13">
      <c r="L22322">
        <v>11388</v>
      </c>
      <c r="M22322">
        <f t="shared" si="359"/>
        <v>388</v>
      </c>
    </row>
    <row r="22323" spans="12:13">
      <c r="L22323">
        <v>11440</v>
      </c>
      <c r="M22323">
        <f t="shared" si="359"/>
        <v>440</v>
      </c>
    </row>
    <row r="22324" spans="12:13">
      <c r="L22324">
        <v>11384</v>
      </c>
      <c r="M22324">
        <f t="shared" si="359"/>
        <v>384</v>
      </c>
    </row>
    <row r="22325" spans="12:13">
      <c r="L22325">
        <v>11420</v>
      </c>
      <c r="M22325">
        <f t="shared" si="359"/>
        <v>420</v>
      </c>
    </row>
    <row r="22326" spans="12:13">
      <c r="L22326">
        <v>11384</v>
      </c>
      <c r="M22326">
        <f t="shared" si="359"/>
        <v>384</v>
      </c>
    </row>
    <row r="22327" spans="12:13">
      <c r="L22327">
        <v>11448</v>
      </c>
      <c r="M22327">
        <f t="shared" si="359"/>
        <v>448</v>
      </c>
    </row>
    <row r="22328" spans="12:13">
      <c r="L22328">
        <v>11372</v>
      </c>
      <c r="M22328">
        <f t="shared" si="359"/>
        <v>372</v>
      </c>
    </row>
    <row r="22329" spans="12:13">
      <c r="L22329">
        <v>11428</v>
      </c>
      <c r="M22329">
        <f t="shared" si="359"/>
        <v>428</v>
      </c>
    </row>
    <row r="22330" spans="12:13">
      <c r="L22330">
        <v>11380</v>
      </c>
      <c r="M22330">
        <f t="shared" si="359"/>
        <v>380</v>
      </c>
    </row>
    <row r="22331" spans="12:13">
      <c r="L22331">
        <v>11460</v>
      </c>
      <c r="M22331">
        <f t="shared" ref="M22331:M22394" si="360">L22331-11000</f>
        <v>460</v>
      </c>
    </row>
    <row r="22332" spans="12:13">
      <c r="L22332">
        <v>11424</v>
      </c>
      <c r="M22332">
        <f t="shared" si="360"/>
        <v>424</v>
      </c>
    </row>
    <row r="22333" spans="12:13">
      <c r="L22333">
        <v>11436</v>
      </c>
      <c r="M22333">
        <f t="shared" si="360"/>
        <v>436</v>
      </c>
    </row>
    <row r="22334" spans="12:13">
      <c r="L22334">
        <v>11424</v>
      </c>
      <c r="M22334">
        <f t="shared" si="360"/>
        <v>424</v>
      </c>
    </row>
    <row r="22335" spans="12:13">
      <c r="L22335">
        <v>11452</v>
      </c>
      <c r="M22335">
        <f t="shared" si="360"/>
        <v>452</v>
      </c>
    </row>
    <row r="22336" spans="12:13">
      <c r="L22336">
        <v>11396</v>
      </c>
      <c r="M22336">
        <f t="shared" si="360"/>
        <v>396</v>
      </c>
    </row>
    <row r="22337" spans="12:13">
      <c r="L22337">
        <v>11432</v>
      </c>
      <c r="M22337">
        <f t="shared" si="360"/>
        <v>432</v>
      </c>
    </row>
    <row r="22338" spans="12:13">
      <c r="L22338">
        <v>11368</v>
      </c>
      <c r="M22338">
        <f t="shared" si="360"/>
        <v>368</v>
      </c>
    </row>
    <row r="22339" spans="12:13">
      <c r="L22339">
        <v>11428</v>
      </c>
      <c r="M22339">
        <f t="shared" si="360"/>
        <v>428</v>
      </c>
    </row>
    <row r="22340" spans="12:13">
      <c r="L22340">
        <v>11432</v>
      </c>
      <c r="M22340">
        <f t="shared" si="360"/>
        <v>432</v>
      </c>
    </row>
    <row r="22341" spans="12:13">
      <c r="L22341">
        <v>11432</v>
      </c>
      <c r="M22341">
        <f t="shared" si="360"/>
        <v>432</v>
      </c>
    </row>
    <row r="22342" spans="12:13">
      <c r="L22342">
        <v>11404</v>
      </c>
      <c r="M22342">
        <f t="shared" si="360"/>
        <v>404</v>
      </c>
    </row>
    <row r="22343" spans="12:13">
      <c r="L22343">
        <v>11488</v>
      </c>
      <c r="M22343">
        <f t="shared" si="360"/>
        <v>488</v>
      </c>
    </row>
    <row r="22344" spans="12:13">
      <c r="L22344">
        <v>11392</v>
      </c>
      <c r="M22344">
        <f t="shared" si="360"/>
        <v>392</v>
      </c>
    </row>
    <row r="22345" spans="12:13">
      <c r="L22345">
        <v>11428</v>
      </c>
      <c r="M22345">
        <f t="shared" si="360"/>
        <v>428</v>
      </c>
    </row>
    <row r="22346" spans="12:13">
      <c r="L22346">
        <v>11404</v>
      </c>
      <c r="M22346">
        <f t="shared" si="360"/>
        <v>404</v>
      </c>
    </row>
    <row r="22347" spans="12:13">
      <c r="L22347">
        <v>11440</v>
      </c>
      <c r="M22347">
        <f t="shared" si="360"/>
        <v>440</v>
      </c>
    </row>
    <row r="22348" spans="12:13">
      <c r="L22348">
        <v>11376</v>
      </c>
      <c r="M22348">
        <f t="shared" si="360"/>
        <v>376</v>
      </c>
    </row>
    <row r="22349" spans="12:13">
      <c r="L22349">
        <v>11436</v>
      </c>
      <c r="M22349">
        <f t="shared" si="360"/>
        <v>436</v>
      </c>
    </row>
    <row r="22350" spans="12:13">
      <c r="L22350">
        <v>11376</v>
      </c>
      <c r="M22350">
        <f t="shared" si="360"/>
        <v>376</v>
      </c>
    </row>
    <row r="22351" spans="12:13">
      <c r="L22351">
        <v>11468</v>
      </c>
      <c r="M22351">
        <f t="shared" si="360"/>
        <v>468</v>
      </c>
    </row>
    <row r="22352" spans="12:13">
      <c r="L22352">
        <v>11420</v>
      </c>
      <c r="M22352">
        <f t="shared" si="360"/>
        <v>420</v>
      </c>
    </row>
    <row r="22353" spans="12:13">
      <c r="L22353">
        <v>11448</v>
      </c>
      <c r="M22353">
        <f t="shared" si="360"/>
        <v>448</v>
      </c>
    </row>
    <row r="22354" spans="12:13">
      <c r="L22354">
        <v>11424</v>
      </c>
      <c r="M22354">
        <f t="shared" si="360"/>
        <v>424</v>
      </c>
    </row>
    <row r="22355" spans="12:13">
      <c r="L22355">
        <v>11456</v>
      </c>
      <c r="M22355">
        <f t="shared" si="360"/>
        <v>456</v>
      </c>
    </row>
    <row r="22356" spans="12:13">
      <c r="L22356">
        <v>11436</v>
      </c>
      <c r="M22356">
        <f t="shared" si="360"/>
        <v>436</v>
      </c>
    </row>
    <row r="22357" spans="12:13">
      <c r="L22357">
        <v>11460</v>
      </c>
      <c r="M22357">
        <f t="shared" si="360"/>
        <v>460</v>
      </c>
    </row>
    <row r="22358" spans="12:13">
      <c r="L22358">
        <v>11376</v>
      </c>
      <c r="M22358">
        <f t="shared" si="360"/>
        <v>376</v>
      </c>
    </row>
    <row r="22359" spans="12:13">
      <c r="L22359">
        <v>11468</v>
      </c>
      <c r="M22359">
        <f t="shared" si="360"/>
        <v>468</v>
      </c>
    </row>
    <row r="22360" spans="12:13">
      <c r="L22360">
        <v>11344</v>
      </c>
      <c r="M22360">
        <f t="shared" si="360"/>
        <v>344</v>
      </c>
    </row>
    <row r="22361" spans="12:13">
      <c r="L22361">
        <v>11464</v>
      </c>
      <c r="M22361">
        <f t="shared" si="360"/>
        <v>464</v>
      </c>
    </row>
    <row r="22362" spans="12:13">
      <c r="L22362">
        <v>11392</v>
      </c>
      <c r="M22362">
        <f t="shared" si="360"/>
        <v>392</v>
      </c>
    </row>
    <row r="22363" spans="12:13">
      <c r="L22363">
        <v>11456</v>
      </c>
      <c r="M22363">
        <f t="shared" si="360"/>
        <v>456</v>
      </c>
    </row>
    <row r="22364" spans="12:13">
      <c r="L22364">
        <v>11372</v>
      </c>
      <c r="M22364">
        <f t="shared" si="360"/>
        <v>372</v>
      </c>
    </row>
    <row r="22365" spans="12:13">
      <c r="L22365">
        <v>11428</v>
      </c>
      <c r="M22365">
        <f t="shared" si="360"/>
        <v>428</v>
      </c>
    </row>
    <row r="22366" spans="12:13">
      <c r="L22366">
        <v>11372</v>
      </c>
      <c r="M22366">
        <f t="shared" si="360"/>
        <v>372</v>
      </c>
    </row>
    <row r="22367" spans="12:13">
      <c r="L22367">
        <v>11388</v>
      </c>
      <c r="M22367">
        <f t="shared" si="360"/>
        <v>388</v>
      </c>
    </row>
    <row r="22368" spans="12:13">
      <c r="L22368">
        <v>11416</v>
      </c>
      <c r="M22368">
        <f t="shared" si="360"/>
        <v>416</v>
      </c>
    </row>
    <row r="22369" spans="12:13">
      <c r="L22369">
        <v>11384</v>
      </c>
      <c r="M22369">
        <f t="shared" si="360"/>
        <v>384</v>
      </c>
    </row>
    <row r="22370" spans="12:13">
      <c r="L22370">
        <v>11408</v>
      </c>
      <c r="M22370">
        <f t="shared" si="360"/>
        <v>408</v>
      </c>
    </row>
    <row r="22371" spans="12:13">
      <c r="L22371">
        <v>11464</v>
      </c>
      <c r="M22371">
        <f t="shared" si="360"/>
        <v>464</v>
      </c>
    </row>
    <row r="22372" spans="12:13">
      <c r="L22372">
        <v>11396</v>
      </c>
      <c r="M22372">
        <f t="shared" si="360"/>
        <v>396</v>
      </c>
    </row>
    <row r="22373" spans="12:13">
      <c r="L22373">
        <v>11444</v>
      </c>
      <c r="M22373">
        <f t="shared" si="360"/>
        <v>444</v>
      </c>
    </row>
    <row r="22374" spans="12:13">
      <c r="L22374">
        <v>11376</v>
      </c>
      <c r="M22374">
        <f t="shared" si="360"/>
        <v>376</v>
      </c>
    </row>
    <row r="22375" spans="12:13">
      <c r="L22375">
        <v>11424</v>
      </c>
      <c r="M22375">
        <f t="shared" si="360"/>
        <v>424</v>
      </c>
    </row>
    <row r="22376" spans="12:13">
      <c r="L22376">
        <v>11396</v>
      </c>
      <c r="M22376">
        <f t="shared" si="360"/>
        <v>396</v>
      </c>
    </row>
    <row r="22377" spans="12:13">
      <c r="L22377">
        <v>11420</v>
      </c>
      <c r="M22377">
        <f t="shared" si="360"/>
        <v>420</v>
      </c>
    </row>
    <row r="22378" spans="12:13">
      <c r="L22378">
        <v>11384</v>
      </c>
      <c r="M22378">
        <f t="shared" si="360"/>
        <v>384</v>
      </c>
    </row>
    <row r="22379" spans="12:13">
      <c r="L22379">
        <v>11424</v>
      </c>
      <c r="M22379">
        <f t="shared" si="360"/>
        <v>424</v>
      </c>
    </row>
    <row r="22380" spans="12:13">
      <c r="L22380">
        <v>11388</v>
      </c>
      <c r="M22380">
        <f t="shared" si="360"/>
        <v>388</v>
      </c>
    </row>
    <row r="22381" spans="12:13">
      <c r="L22381">
        <v>11436</v>
      </c>
      <c r="M22381">
        <f t="shared" si="360"/>
        <v>436</v>
      </c>
    </row>
    <row r="22382" spans="12:13">
      <c r="L22382">
        <v>11416</v>
      </c>
      <c r="M22382">
        <f t="shared" si="360"/>
        <v>416</v>
      </c>
    </row>
    <row r="22383" spans="12:13">
      <c r="L22383">
        <v>11420</v>
      </c>
      <c r="M22383">
        <f t="shared" si="360"/>
        <v>420</v>
      </c>
    </row>
    <row r="22384" spans="12:13">
      <c r="L22384">
        <v>11392</v>
      </c>
      <c r="M22384">
        <f t="shared" si="360"/>
        <v>392</v>
      </c>
    </row>
    <row r="22385" spans="12:13">
      <c r="L22385">
        <v>11456</v>
      </c>
      <c r="M22385">
        <f t="shared" si="360"/>
        <v>456</v>
      </c>
    </row>
    <row r="22386" spans="12:13">
      <c r="L22386">
        <v>11396</v>
      </c>
      <c r="M22386">
        <f t="shared" si="360"/>
        <v>396</v>
      </c>
    </row>
    <row r="22387" spans="12:13">
      <c r="L22387">
        <v>11448</v>
      </c>
      <c r="M22387">
        <f t="shared" si="360"/>
        <v>448</v>
      </c>
    </row>
    <row r="22388" spans="12:13">
      <c r="L22388">
        <v>11392</v>
      </c>
      <c r="M22388">
        <f t="shared" si="360"/>
        <v>392</v>
      </c>
    </row>
    <row r="22389" spans="12:13">
      <c r="L22389">
        <v>11460</v>
      </c>
      <c r="M22389">
        <f t="shared" si="360"/>
        <v>460</v>
      </c>
    </row>
    <row r="22390" spans="12:13">
      <c r="L22390">
        <v>11404</v>
      </c>
      <c r="M22390">
        <f t="shared" si="360"/>
        <v>404</v>
      </c>
    </row>
    <row r="22391" spans="12:13">
      <c r="L22391">
        <v>11444</v>
      </c>
      <c r="M22391">
        <f t="shared" si="360"/>
        <v>444</v>
      </c>
    </row>
    <row r="22392" spans="12:13">
      <c r="L22392">
        <v>11372</v>
      </c>
      <c r="M22392">
        <f t="shared" si="360"/>
        <v>372</v>
      </c>
    </row>
    <row r="22393" spans="12:13">
      <c r="L22393">
        <v>11440</v>
      </c>
      <c r="M22393">
        <f t="shared" si="360"/>
        <v>440</v>
      </c>
    </row>
    <row r="22394" spans="12:13">
      <c r="L22394">
        <v>11444</v>
      </c>
      <c r="M22394">
        <f t="shared" si="360"/>
        <v>444</v>
      </c>
    </row>
    <row r="22395" spans="12:13">
      <c r="L22395">
        <v>11436</v>
      </c>
      <c r="M22395">
        <f t="shared" ref="M22395:M22458" si="361">L22395-11000</f>
        <v>436</v>
      </c>
    </row>
    <row r="22396" spans="12:13">
      <c r="L22396">
        <v>11376</v>
      </c>
      <c r="M22396">
        <f t="shared" si="361"/>
        <v>376</v>
      </c>
    </row>
    <row r="22397" spans="12:13">
      <c r="L22397">
        <v>11452</v>
      </c>
      <c r="M22397">
        <f t="shared" si="361"/>
        <v>452</v>
      </c>
    </row>
    <row r="22398" spans="12:13">
      <c r="L22398">
        <v>11376</v>
      </c>
      <c r="M22398">
        <f t="shared" si="361"/>
        <v>376</v>
      </c>
    </row>
    <row r="22399" spans="12:13">
      <c r="L22399">
        <v>11440</v>
      </c>
      <c r="M22399">
        <f t="shared" si="361"/>
        <v>440</v>
      </c>
    </row>
    <row r="22400" spans="12:13">
      <c r="L22400">
        <v>11428</v>
      </c>
      <c r="M22400">
        <f t="shared" si="361"/>
        <v>428</v>
      </c>
    </row>
    <row r="22401" spans="12:13">
      <c r="L22401">
        <v>11448</v>
      </c>
      <c r="M22401">
        <f t="shared" si="361"/>
        <v>448</v>
      </c>
    </row>
    <row r="22402" spans="12:13">
      <c r="L22402">
        <v>11412</v>
      </c>
      <c r="M22402">
        <f t="shared" si="361"/>
        <v>412</v>
      </c>
    </row>
    <row r="22403" spans="12:13">
      <c r="L22403">
        <v>11460</v>
      </c>
      <c r="M22403">
        <f t="shared" si="361"/>
        <v>460</v>
      </c>
    </row>
    <row r="22404" spans="12:13">
      <c r="L22404">
        <v>11404</v>
      </c>
      <c r="M22404">
        <f t="shared" si="361"/>
        <v>404</v>
      </c>
    </row>
    <row r="22405" spans="12:13">
      <c r="L22405">
        <v>11436</v>
      </c>
      <c r="M22405">
        <f t="shared" si="361"/>
        <v>436</v>
      </c>
    </row>
    <row r="22406" spans="12:13">
      <c r="L22406">
        <v>11352</v>
      </c>
      <c r="M22406">
        <f t="shared" si="361"/>
        <v>352</v>
      </c>
    </row>
    <row r="22407" spans="12:13">
      <c r="L22407">
        <v>11440</v>
      </c>
      <c r="M22407">
        <f t="shared" si="361"/>
        <v>440</v>
      </c>
    </row>
    <row r="22408" spans="12:13">
      <c r="L22408">
        <v>11392</v>
      </c>
      <c r="M22408">
        <f t="shared" si="361"/>
        <v>392</v>
      </c>
    </row>
    <row r="22409" spans="12:13">
      <c r="L22409">
        <v>11468</v>
      </c>
      <c r="M22409">
        <f t="shared" si="361"/>
        <v>468</v>
      </c>
    </row>
    <row r="22410" spans="12:13">
      <c r="L22410">
        <v>11392</v>
      </c>
      <c r="M22410">
        <f t="shared" si="361"/>
        <v>392</v>
      </c>
    </row>
    <row r="22411" spans="12:13">
      <c r="L22411">
        <v>11416</v>
      </c>
      <c r="M22411">
        <f t="shared" si="361"/>
        <v>416</v>
      </c>
    </row>
    <row r="22412" spans="12:13">
      <c r="L22412">
        <v>11372</v>
      </c>
      <c r="M22412">
        <f t="shared" si="361"/>
        <v>372</v>
      </c>
    </row>
    <row r="22413" spans="12:13">
      <c r="L22413">
        <v>11400</v>
      </c>
      <c r="M22413">
        <f t="shared" si="361"/>
        <v>400</v>
      </c>
    </row>
    <row r="22414" spans="12:13">
      <c r="L22414">
        <v>11416</v>
      </c>
      <c r="M22414">
        <f t="shared" si="361"/>
        <v>416</v>
      </c>
    </row>
    <row r="22415" spans="12:13">
      <c r="L22415">
        <v>11432</v>
      </c>
      <c r="M22415">
        <f t="shared" si="361"/>
        <v>432</v>
      </c>
    </row>
    <row r="22416" spans="12:13">
      <c r="L22416">
        <v>11440</v>
      </c>
      <c r="M22416">
        <f t="shared" si="361"/>
        <v>440</v>
      </c>
    </row>
    <row r="22417" spans="12:13">
      <c r="L22417">
        <v>11428</v>
      </c>
      <c r="M22417">
        <f t="shared" si="361"/>
        <v>428</v>
      </c>
    </row>
    <row r="22418" spans="12:13">
      <c r="L22418">
        <v>11384</v>
      </c>
      <c r="M22418">
        <f t="shared" si="361"/>
        <v>384</v>
      </c>
    </row>
    <row r="22419" spans="12:13">
      <c r="L22419">
        <v>11440</v>
      </c>
      <c r="M22419">
        <f t="shared" si="361"/>
        <v>440</v>
      </c>
    </row>
    <row r="22420" spans="12:13">
      <c r="L22420">
        <v>11384</v>
      </c>
      <c r="M22420">
        <f t="shared" si="361"/>
        <v>384</v>
      </c>
    </row>
    <row r="22421" spans="12:13">
      <c r="L22421">
        <v>11428</v>
      </c>
      <c r="M22421">
        <f t="shared" si="361"/>
        <v>428</v>
      </c>
    </row>
    <row r="22422" spans="12:13">
      <c r="L22422">
        <v>11400</v>
      </c>
      <c r="M22422">
        <f t="shared" si="361"/>
        <v>400</v>
      </c>
    </row>
    <row r="22423" spans="12:13">
      <c r="L22423">
        <v>11412</v>
      </c>
      <c r="M22423">
        <f t="shared" si="361"/>
        <v>412</v>
      </c>
    </row>
    <row r="22424" spans="12:13">
      <c r="L22424">
        <v>11384</v>
      </c>
      <c r="M22424">
        <f t="shared" si="361"/>
        <v>384</v>
      </c>
    </row>
    <row r="22425" spans="12:13">
      <c r="L22425">
        <v>11432</v>
      </c>
      <c r="M22425">
        <f t="shared" si="361"/>
        <v>432</v>
      </c>
    </row>
    <row r="22426" spans="12:13">
      <c r="L22426">
        <v>11388</v>
      </c>
      <c r="M22426">
        <f t="shared" si="361"/>
        <v>388</v>
      </c>
    </row>
    <row r="22427" spans="12:13">
      <c r="L22427">
        <v>11424</v>
      </c>
      <c r="M22427">
        <f t="shared" si="361"/>
        <v>424</v>
      </c>
    </row>
    <row r="22428" spans="12:13">
      <c r="L22428">
        <v>11420</v>
      </c>
      <c r="M22428">
        <f t="shared" si="361"/>
        <v>420</v>
      </c>
    </row>
    <row r="22429" spans="12:13">
      <c r="L22429">
        <v>11428</v>
      </c>
      <c r="M22429">
        <f t="shared" si="361"/>
        <v>428</v>
      </c>
    </row>
    <row r="22430" spans="12:13">
      <c r="L22430">
        <v>11392</v>
      </c>
      <c r="M22430">
        <f t="shared" si="361"/>
        <v>392</v>
      </c>
    </row>
    <row r="22431" spans="12:13">
      <c r="L22431">
        <v>11444</v>
      </c>
      <c r="M22431">
        <f t="shared" si="361"/>
        <v>444</v>
      </c>
    </row>
    <row r="22432" spans="12:13">
      <c r="L22432">
        <v>11376</v>
      </c>
      <c r="M22432">
        <f t="shared" si="361"/>
        <v>376</v>
      </c>
    </row>
    <row r="22433" spans="12:13">
      <c r="L22433">
        <v>11448</v>
      </c>
      <c r="M22433">
        <f t="shared" si="361"/>
        <v>448</v>
      </c>
    </row>
    <row r="22434" spans="12:13">
      <c r="L22434">
        <v>11348</v>
      </c>
      <c r="M22434">
        <f t="shared" si="361"/>
        <v>348</v>
      </c>
    </row>
    <row r="22435" spans="12:13">
      <c r="L22435">
        <v>11444</v>
      </c>
      <c r="M22435">
        <f t="shared" si="361"/>
        <v>444</v>
      </c>
    </row>
    <row r="22436" spans="12:13">
      <c r="L22436">
        <v>11372</v>
      </c>
      <c r="M22436">
        <f t="shared" si="361"/>
        <v>372</v>
      </c>
    </row>
    <row r="22437" spans="12:13">
      <c r="L22437">
        <v>11420</v>
      </c>
      <c r="M22437">
        <f t="shared" si="361"/>
        <v>420</v>
      </c>
    </row>
    <row r="22438" spans="12:13">
      <c r="L22438">
        <v>11376</v>
      </c>
      <c r="M22438">
        <f t="shared" si="361"/>
        <v>376</v>
      </c>
    </row>
    <row r="22439" spans="12:13">
      <c r="L22439">
        <v>11420</v>
      </c>
      <c r="M22439">
        <f t="shared" si="361"/>
        <v>420</v>
      </c>
    </row>
    <row r="22440" spans="12:13">
      <c r="L22440">
        <v>11392</v>
      </c>
      <c r="M22440">
        <f t="shared" si="361"/>
        <v>392</v>
      </c>
    </row>
    <row r="22441" spans="12:13">
      <c r="L22441">
        <v>11456</v>
      </c>
      <c r="M22441">
        <f t="shared" si="361"/>
        <v>456</v>
      </c>
    </row>
    <row r="22442" spans="12:13">
      <c r="L22442">
        <v>11408</v>
      </c>
      <c r="M22442">
        <f t="shared" si="361"/>
        <v>408</v>
      </c>
    </row>
    <row r="22443" spans="12:13">
      <c r="L22443">
        <v>11440</v>
      </c>
      <c r="M22443">
        <f t="shared" si="361"/>
        <v>440</v>
      </c>
    </row>
    <row r="22444" spans="12:13">
      <c r="L22444">
        <v>11340</v>
      </c>
      <c r="M22444">
        <f t="shared" si="361"/>
        <v>340</v>
      </c>
    </row>
    <row r="22445" spans="12:13">
      <c r="L22445">
        <v>11432</v>
      </c>
      <c r="M22445">
        <f t="shared" si="361"/>
        <v>432</v>
      </c>
    </row>
    <row r="22446" spans="12:13">
      <c r="L22446">
        <v>11376</v>
      </c>
      <c r="M22446">
        <f t="shared" si="361"/>
        <v>376</v>
      </c>
    </row>
    <row r="22447" spans="12:13">
      <c r="L22447">
        <v>11468</v>
      </c>
      <c r="M22447">
        <f t="shared" si="361"/>
        <v>468</v>
      </c>
    </row>
    <row r="22448" spans="12:13">
      <c r="L22448">
        <v>11364</v>
      </c>
      <c r="M22448">
        <f t="shared" si="361"/>
        <v>364</v>
      </c>
    </row>
    <row r="22449" spans="12:13">
      <c r="L22449">
        <v>11444</v>
      </c>
      <c r="M22449">
        <f t="shared" si="361"/>
        <v>444</v>
      </c>
    </row>
    <row r="22450" spans="12:13">
      <c r="L22450">
        <v>11368</v>
      </c>
      <c r="M22450">
        <f t="shared" si="361"/>
        <v>368</v>
      </c>
    </row>
    <row r="22451" spans="12:13">
      <c r="L22451">
        <v>11428</v>
      </c>
      <c r="M22451">
        <f t="shared" si="361"/>
        <v>428</v>
      </c>
    </row>
    <row r="22452" spans="12:13">
      <c r="L22452">
        <v>11392</v>
      </c>
      <c r="M22452">
        <f t="shared" si="361"/>
        <v>392</v>
      </c>
    </row>
    <row r="22453" spans="12:13">
      <c r="L22453">
        <v>11444</v>
      </c>
      <c r="M22453">
        <f t="shared" si="361"/>
        <v>444</v>
      </c>
    </row>
    <row r="22454" spans="12:13">
      <c r="L22454">
        <v>11396</v>
      </c>
      <c r="M22454">
        <f t="shared" si="361"/>
        <v>396</v>
      </c>
    </row>
    <row r="22455" spans="12:13">
      <c r="L22455">
        <v>11464</v>
      </c>
      <c r="M22455">
        <f t="shared" si="361"/>
        <v>464</v>
      </c>
    </row>
    <row r="22456" spans="12:13">
      <c r="L22456">
        <v>11360</v>
      </c>
      <c r="M22456">
        <f t="shared" si="361"/>
        <v>360</v>
      </c>
    </row>
    <row r="22457" spans="12:13">
      <c r="L22457">
        <v>11416</v>
      </c>
      <c r="M22457">
        <f t="shared" si="361"/>
        <v>416</v>
      </c>
    </row>
    <row r="22458" spans="12:13">
      <c r="L22458">
        <v>11408</v>
      </c>
      <c r="M22458">
        <f t="shared" si="361"/>
        <v>408</v>
      </c>
    </row>
    <row r="22459" spans="12:13">
      <c r="L22459">
        <v>11432</v>
      </c>
      <c r="M22459">
        <f t="shared" ref="M22459:M22522" si="362">L22459-11000</f>
        <v>432</v>
      </c>
    </row>
    <row r="22460" spans="12:13">
      <c r="L22460">
        <v>11332</v>
      </c>
      <c r="M22460">
        <f t="shared" si="362"/>
        <v>332</v>
      </c>
    </row>
    <row r="22461" spans="12:13">
      <c r="L22461">
        <v>11412</v>
      </c>
      <c r="M22461">
        <f t="shared" si="362"/>
        <v>412</v>
      </c>
    </row>
    <row r="22462" spans="12:13">
      <c r="L22462">
        <v>11376</v>
      </c>
      <c r="M22462">
        <f t="shared" si="362"/>
        <v>376</v>
      </c>
    </row>
    <row r="22463" spans="12:13">
      <c r="L22463">
        <v>11388</v>
      </c>
      <c r="M22463">
        <f t="shared" si="362"/>
        <v>388</v>
      </c>
    </row>
    <row r="22464" spans="12:13">
      <c r="L22464">
        <v>11412</v>
      </c>
      <c r="M22464">
        <f t="shared" si="362"/>
        <v>412</v>
      </c>
    </row>
    <row r="22465" spans="12:13">
      <c r="L22465">
        <v>11440</v>
      </c>
      <c r="M22465">
        <f t="shared" si="362"/>
        <v>440</v>
      </c>
    </row>
    <row r="22466" spans="12:13">
      <c r="L22466">
        <v>11388</v>
      </c>
      <c r="M22466">
        <f t="shared" si="362"/>
        <v>388</v>
      </c>
    </row>
    <row r="22467" spans="12:13">
      <c r="L22467">
        <v>11428</v>
      </c>
      <c r="M22467">
        <f t="shared" si="362"/>
        <v>428</v>
      </c>
    </row>
    <row r="22468" spans="12:13">
      <c r="L22468">
        <v>11392</v>
      </c>
      <c r="M22468">
        <f t="shared" si="362"/>
        <v>392</v>
      </c>
    </row>
    <row r="22469" spans="12:13">
      <c r="L22469">
        <v>11436</v>
      </c>
      <c r="M22469">
        <f t="shared" si="362"/>
        <v>436</v>
      </c>
    </row>
    <row r="22470" spans="12:13">
      <c r="L22470">
        <v>11372</v>
      </c>
      <c r="M22470">
        <f t="shared" si="362"/>
        <v>372</v>
      </c>
    </row>
    <row r="22471" spans="12:13">
      <c r="L22471">
        <v>11396</v>
      </c>
      <c r="M22471">
        <f t="shared" si="362"/>
        <v>396</v>
      </c>
    </row>
    <row r="22472" spans="12:13">
      <c r="L22472">
        <v>11376</v>
      </c>
      <c r="M22472">
        <f t="shared" si="362"/>
        <v>376</v>
      </c>
    </row>
    <row r="22473" spans="12:13">
      <c r="L22473">
        <v>11436</v>
      </c>
      <c r="M22473">
        <f t="shared" si="362"/>
        <v>436</v>
      </c>
    </row>
    <row r="22474" spans="12:13">
      <c r="L22474">
        <v>11416</v>
      </c>
      <c r="M22474">
        <f t="shared" si="362"/>
        <v>416</v>
      </c>
    </row>
    <row r="22475" spans="12:13">
      <c r="L22475">
        <v>11444</v>
      </c>
      <c r="M22475">
        <f t="shared" si="362"/>
        <v>444</v>
      </c>
    </row>
    <row r="22476" spans="12:13">
      <c r="L22476">
        <v>11364</v>
      </c>
      <c r="M22476">
        <f t="shared" si="362"/>
        <v>364</v>
      </c>
    </row>
    <row r="22477" spans="12:13">
      <c r="L22477">
        <v>11432</v>
      </c>
      <c r="M22477">
        <f t="shared" si="362"/>
        <v>432</v>
      </c>
    </row>
    <row r="22478" spans="12:13">
      <c r="L22478">
        <v>11384</v>
      </c>
      <c r="M22478">
        <f t="shared" si="362"/>
        <v>384</v>
      </c>
    </row>
    <row r="22479" spans="12:13">
      <c r="L22479">
        <v>11456</v>
      </c>
      <c r="M22479">
        <f t="shared" si="362"/>
        <v>456</v>
      </c>
    </row>
    <row r="22480" spans="12:13">
      <c r="L22480">
        <v>11364</v>
      </c>
      <c r="M22480">
        <f t="shared" si="362"/>
        <v>364</v>
      </c>
    </row>
    <row r="22481" spans="12:13">
      <c r="L22481">
        <v>11484</v>
      </c>
      <c r="M22481">
        <f t="shared" si="362"/>
        <v>484</v>
      </c>
    </row>
    <row r="22482" spans="12:13">
      <c r="L22482">
        <v>11376</v>
      </c>
      <c r="M22482">
        <f t="shared" si="362"/>
        <v>376</v>
      </c>
    </row>
    <row r="22483" spans="12:13">
      <c r="L22483">
        <v>11408</v>
      </c>
      <c r="M22483">
        <f t="shared" si="362"/>
        <v>408</v>
      </c>
    </row>
    <row r="22484" spans="12:13">
      <c r="L22484">
        <v>11400</v>
      </c>
      <c r="M22484">
        <f t="shared" si="362"/>
        <v>400</v>
      </c>
    </row>
    <row r="22485" spans="12:13">
      <c r="L22485">
        <v>11412</v>
      </c>
      <c r="M22485">
        <f t="shared" si="362"/>
        <v>412</v>
      </c>
    </row>
    <row r="22486" spans="12:13">
      <c r="L22486">
        <v>11392</v>
      </c>
      <c r="M22486">
        <f t="shared" si="362"/>
        <v>392</v>
      </c>
    </row>
    <row r="22487" spans="12:13">
      <c r="L22487">
        <v>11456</v>
      </c>
      <c r="M22487">
        <f t="shared" si="362"/>
        <v>456</v>
      </c>
    </row>
    <row r="22488" spans="12:13">
      <c r="L22488">
        <v>11372</v>
      </c>
      <c r="M22488">
        <f t="shared" si="362"/>
        <v>372</v>
      </c>
    </row>
    <row r="22489" spans="12:13">
      <c r="L22489">
        <v>11488</v>
      </c>
      <c r="M22489">
        <f t="shared" si="362"/>
        <v>488</v>
      </c>
    </row>
    <row r="22490" spans="12:13">
      <c r="L22490">
        <v>11388</v>
      </c>
      <c r="M22490">
        <f t="shared" si="362"/>
        <v>388</v>
      </c>
    </row>
    <row r="22491" spans="12:13">
      <c r="L22491">
        <v>11404</v>
      </c>
      <c r="M22491">
        <f t="shared" si="362"/>
        <v>404</v>
      </c>
    </row>
    <row r="22492" spans="12:13">
      <c r="L22492">
        <v>11364</v>
      </c>
      <c r="M22492">
        <f t="shared" si="362"/>
        <v>364</v>
      </c>
    </row>
    <row r="22493" spans="12:13">
      <c r="L22493">
        <v>11472</v>
      </c>
      <c r="M22493">
        <f t="shared" si="362"/>
        <v>472</v>
      </c>
    </row>
    <row r="22494" spans="12:13">
      <c r="L22494">
        <v>11380</v>
      </c>
      <c r="M22494">
        <f t="shared" si="362"/>
        <v>380</v>
      </c>
    </row>
    <row r="22495" spans="12:13">
      <c r="L22495">
        <v>11440</v>
      </c>
      <c r="M22495">
        <f t="shared" si="362"/>
        <v>440</v>
      </c>
    </row>
    <row r="22496" spans="12:13">
      <c r="L22496">
        <v>11392</v>
      </c>
      <c r="M22496">
        <f t="shared" si="362"/>
        <v>392</v>
      </c>
    </row>
    <row r="22497" spans="12:13">
      <c r="L22497">
        <v>11428</v>
      </c>
      <c r="M22497">
        <f t="shared" si="362"/>
        <v>428</v>
      </c>
    </row>
    <row r="22498" spans="12:13">
      <c r="L22498">
        <v>11372</v>
      </c>
      <c r="M22498">
        <f t="shared" si="362"/>
        <v>372</v>
      </c>
    </row>
    <row r="22499" spans="12:13">
      <c r="L22499">
        <v>11408</v>
      </c>
      <c r="M22499">
        <f t="shared" si="362"/>
        <v>408</v>
      </c>
    </row>
    <row r="22500" spans="12:13">
      <c r="L22500">
        <v>11396</v>
      </c>
      <c r="M22500">
        <f t="shared" si="362"/>
        <v>396</v>
      </c>
    </row>
    <row r="22501" spans="12:13">
      <c r="L22501">
        <v>11404</v>
      </c>
      <c r="M22501">
        <f t="shared" si="362"/>
        <v>404</v>
      </c>
    </row>
    <row r="22502" spans="12:13">
      <c r="L22502">
        <v>11380</v>
      </c>
      <c r="M22502">
        <f t="shared" si="362"/>
        <v>380</v>
      </c>
    </row>
    <row r="22503" spans="12:13">
      <c r="L22503">
        <v>11464</v>
      </c>
      <c r="M22503">
        <f t="shared" si="362"/>
        <v>464</v>
      </c>
    </row>
    <row r="22504" spans="12:13">
      <c r="L22504">
        <v>11376</v>
      </c>
      <c r="M22504">
        <f t="shared" si="362"/>
        <v>376</v>
      </c>
    </row>
    <row r="22505" spans="12:13">
      <c r="L22505">
        <v>11424</v>
      </c>
      <c r="M22505">
        <f t="shared" si="362"/>
        <v>424</v>
      </c>
    </row>
    <row r="22506" spans="12:13">
      <c r="L22506">
        <v>11384</v>
      </c>
      <c r="M22506">
        <f t="shared" si="362"/>
        <v>384</v>
      </c>
    </row>
    <row r="22507" spans="12:13">
      <c r="L22507">
        <v>11424</v>
      </c>
      <c r="M22507">
        <f t="shared" si="362"/>
        <v>424</v>
      </c>
    </row>
    <row r="22508" spans="12:13">
      <c r="L22508">
        <v>11416</v>
      </c>
      <c r="M22508">
        <f t="shared" si="362"/>
        <v>416</v>
      </c>
    </row>
    <row r="22509" spans="12:13">
      <c r="L22509">
        <v>11444</v>
      </c>
      <c r="M22509">
        <f t="shared" si="362"/>
        <v>444</v>
      </c>
    </row>
    <row r="22510" spans="12:13">
      <c r="L22510">
        <v>11388</v>
      </c>
      <c r="M22510">
        <f t="shared" si="362"/>
        <v>388</v>
      </c>
    </row>
    <row r="22511" spans="12:13">
      <c r="L22511">
        <v>11448</v>
      </c>
      <c r="M22511">
        <f t="shared" si="362"/>
        <v>448</v>
      </c>
    </row>
    <row r="22512" spans="12:13">
      <c r="L22512">
        <v>11348</v>
      </c>
      <c r="M22512">
        <f t="shared" si="362"/>
        <v>348</v>
      </c>
    </row>
    <row r="22513" spans="12:13">
      <c r="L22513">
        <v>11424</v>
      </c>
      <c r="M22513">
        <f t="shared" si="362"/>
        <v>424</v>
      </c>
    </row>
    <row r="22514" spans="12:13">
      <c r="L22514">
        <v>11360</v>
      </c>
      <c r="M22514">
        <f t="shared" si="362"/>
        <v>360</v>
      </c>
    </row>
    <row r="22515" spans="12:13">
      <c r="L22515">
        <v>11420</v>
      </c>
      <c r="M22515">
        <f t="shared" si="362"/>
        <v>420</v>
      </c>
    </row>
    <row r="22516" spans="12:13">
      <c r="L22516">
        <v>11332</v>
      </c>
      <c r="M22516">
        <f t="shared" si="362"/>
        <v>332</v>
      </c>
    </row>
    <row r="22517" spans="12:13">
      <c r="L22517">
        <v>11460</v>
      </c>
      <c r="M22517">
        <f t="shared" si="362"/>
        <v>460</v>
      </c>
    </row>
    <row r="22518" spans="12:13">
      <c r="L22518">
        <v>11388</v>
      </c>
      <c r="M22518">
        <f t="shared" si="362"/>
        <v>388</v>
      </c>
    </row>
    <row r="22519" spans="12:13">
      <c r="L22519">
        <v>11448</v>
      </c>
      <c r="M22519">
        <f t="shared" si="362"/>
        <v>448</v>
      </c>
    </row>
    <row r="22520" spans="12:13">
      <c r="L22520">
        <v>11372</v>
      </c>
      <c r="M22520">
        <f t="shared" si="362"/>
        <v>372</v>
      </c>
    </row>
    <row r="22521" spans="12:13">
      <c r="L22521">
        <v>11452</v>
      </c>
      <c r="M22521">
        <f t="shared" si="362"/>
        <v>452</v>
      </c>
    </row>
    <row r="22522" spans="12:13">
      <c r="L22522">
        <v>11372</v>
      </c>
      <c r="M22522">
        <f t="shared" si="362"/>
        <v>372</v>
      </c>
    </row>
    <row r="22523" spans="12:13">
      <c r="L22523">
        <v>11448</v>
      </c>
      <c r="M22523">
        <f t="shared" ref="M22523:M22586" si="363">L22523-11000</f>
        <v>448</v>
      </c>
    </row>
    <row r="22524" spans="12:13">
      <c r="L22524">
        <v>11360</v>
      </c>
      <c r="M22524">
        <f t="shared" si="363"/>
        <v>360</v>
      </c>
    </row>
    <row r="22525" spans="12:13">
      <c r="L22525">
        <v>11452</v>
      </c>
      <c r="M22525">
        <f t="shared" si="363"/>
        <v>452</v>
      </c>
    </row>
    <row r="22526" spans="12:13">
      <c r="L22526">
        <v>11392</v>
      </c>
      <c r="M22526">
        <f t="shared" si="363"/>
        <v>392</v>
      </c>
    </row>
    <row r="22527" spans="12:13">
      <c r="L22527">
        <v>11432</v>
      </c>
      <c r="M22527">
        <f t="shared" si="363"/>
        <v>432</v>
      </c>
    </row>
    <row r="22528" spans="12:13">
      <c r="L22528">
        <v>11368</v>
      </c>
      <c r="M22528">
        <f t="shared" si="363"/>
        <v>368</v>
      </c>
    </row>
    <row r="22529" spans="12:13">
      <c r="L22529">
        <v>11420</v>
      </c>
      <c r="M22529">
        <f t="shared" si="363"/>
        <v>420</v>
      </c>
    </row>
    <row r="22530" spans="12:13">
      <c r="L22530">
        <v>11380</v>
      </c>
      <c r="M22530">
        <f t="shared" si="363"/>
        <v>380</v>
      </c>
    </row>
    <row r="22531" spans="12:13">
      <c r="L22531">
        <v>11432</v>
      </c>
      <c r="M22531">
        <f t="shared" si="363"/>
        <v>432</v>
      </c>
    </row>
    <row r="22532" spans="12:13">
      <c r="L22532">
        <v>11380</v>
      </c>
      <c r="M22532">
        <f t="shared" si="363"/>
        <v>380</v>
      </c>
    </row>
    <row r="22533" spans="12:13">
      <c r="L22533">
        <v>11444</v>
      </c>
      <c r="M22533">
        <f t="shared" si="363"/>
        <v>444</v>
      </c>
    </row>
    <row r="22534" spans="12:13">
      <c r="L22534">
        <v>11392</v>
      </c>
      <c r="M22534">
        <f t="shared" si="363"/>
        <v>392</v>
      </c>
    </row>
    <row r="22535" spans="12:13">
      <c r="L22535">
        <v>11448</v>
      </c>
      <c r="M22535">
        <f t="shared" si="363"/>
        <v>448</v>
      </c>
    </row>
    <row r="22536" spans="12:13">
      <c r="L22536">
        <v>11408</v>
      </c>
      <c r="M22536">
        <f t="shared" si="363"/>
        <v>408</v>
      </c>
    </row>
    <row r="22537" spans="12:13">
      <c r="L22537">
        <v>11420</v>
      </c>
      <c r="M22537">
        <f t="shared" si="363"/>
        <v>420</v>
      </c>
    </row>
    <row r="22538" spans="12:13">
      <c r="L22538">
        <v>11344</v>
      </c>
      <c r="M22538">
        <f t="shared" si="363"/>
        <v>344</v>
      </c>
    </row>
    <row r="22539" spans="12:13">
      <c r="L22539">
        <v>11440</v>
      </c>
      <c r="M22539">
        <f t="shared" si="363"/>
        <v>440</v>
      </c>
    </row>
    <row r="22540" spans="12:13">
      <c r="L22540">
        <v>11376</v>
      </c>
      <c r="M22540">
        <f t="shared" si="363"/>
        <v>376</v>
      </c>
    </row>
    <row r="22541" spans="12:13">
      <c r="L22541">
        <v>11424</v>
      </c>
      <c r="M22541">
        <f t="shared" si="363"/>
        <v>424</v>
      </c>
    </row>
    <row r="22542" spans="12:13">
      <c r="L22542">
        <v>11400</v>
      </c>
      <c r="M22542">
        <f t="shared" si="363"/>
        <v>400</v>
      </c>
    </row>
    <row r="22543" spans="12:13">
      <c r="L22543">
        <v>11440</v>
      </c>
      <c r="M22543">
        <f t="shared" si="363"/>
        <v>440</v>
      </c>
    </row>
    <row r="22544" spans="12:13">
      <c r="L22544">
        <v>11376</v>
      </c>
      <c r="M22544">
        <f t="shared" si="363"/>
        <v>376</v>
      </c>
    </row>
    <row r="22545" spans="12:13">
      <c r="L22545">
        <v>11464</v>
      </c>
      <c r="M22545">
        <f t="shared" si="363"/>
        <v>464</v>
      </c>
    </row>
    <row r="22546" spans="12:13">
      <c r="L22546">
        <v>11412</v>
      </c>
      <c r="M22546">
        <f t="shared" si="363"/>
        <v>412</v>
      </c>
    </row>
    <row r="22547" spans="12:13">
      <c r="L22547">
        <v>11452</v>
      </c>
      <c r="M22547">
        <f t="shared" si="363"/>
        <v>452</v>
      </c>
    </row>
    <row r="22548" spans="12:13">
      <c r="L22548">
        <v>11404</v>
      </c>
      <c r="M22548">
        <f t="shared" si="363"/>
        <v>404</v>
      </c>
    </row>
    <row r="22549" spans="12:13">
      <c r="L22549">
        <v>11432</v>
      </c>
      <c r="M22549">
        <f t="shared" si="363"/>
        <v>432</v>
      </c>
    </row>
    <row r="22550" spans="12:13">
      <c r="L22550">
        <v>11388</v>
      </c>
      <c r="M22550">
        <f t="shared" si="363"/>
        <v>388</v>
      </c>
    </row>
    <row r="22551" spans="12:13">
      <c r="L22551">
        <v>11456</v>
      </c>
      <c r="M22551">
        <f t="shared" si="363"/>
        <v>456</v>
      </c>
    </row>
    <row r="22552" spans="12:13">
      <c r="L22552">
        <v>11412</v>
      </c>
      <c r="M22552">
        <f t="shared" si="363"/>
        <v>412</v>
      </c>
    </row>
    <row r="22553" spans="12:13">
      <c r="L22553">
        <v>11428</v>
      </c>
      <c r="M22553">
        <f t="shared" si="363"/>
        <v>428</v>
      </c>
    </row>
    <row r="22554" spans="12:13">
      <c r="L22554">
        <v>11392</v>
      </c>
      <c r="M22554">
        <f t="shared" si="363"/>
        <v>392</v>
      </c>
    </row>
    <row r="22555" spans="12:13">
      <c r="L22555">
        <v>11396</v>
      </c>
      <c r="M22555">
        <f t="shared" si="363"/>
        <v>396</v>
      </c>
    </row>
    <row r="22556" spans="12:13">
      <c r="L22556">
        <v>11412</v>
      </c>
      <c r="M22556">
        <f t="shared" si="363"/>
        <v>412</v>
      </c>
    </row>
    <row r="22557" spans="12:13">
      <c r="L22557">
        <v>11428</v>
      </c>
      <c r="M22557">
        <f t="shared" si="363"/>
        <v>428</v>
      </c>
    </row>
    <row r="22558" spans="12:13">
      <c r="L22558">
        <v>11376</v>
      </c>
      <c r="M22558">
        <f t="shared" si="363"/>
        <v>376</v>
      </c>
    </row>
    <row r="22559" spans="12:13">
      <c r="L22559">
        <v>11436</v>
      </c>
      <c r="M22559">
        <f t="shared" si="363"/>
        <v>436</v>
      </c>
    </row>
    <row r="22560" spans="12:13">
      <c r="L22560">
        <v>11368</v>
      </c>
      <c r="M22560">
        <f t="shared" si="363"/>
        <v>368</v>
      </c>
    </row>
    <row r="22561" spans="12:13">
      <c r="L22561">
        <v>11432</v>
      </c>
      <c r="M22561">
        <f t="shared" si="363"/>
        <v>432</v>
      </c>
    </row>
    <row r="22562" spans="12:13">
      <c r="L22562">
        <v>11404</v>
      </c>
      <c r="M22562">
        <f t="shared" si="363"/>
        <v>404</v>
      </c>
    </row>
    <row r="22563" spans="12:13">
      <c r="L22563">
        <v>11416</v>
      </c>
      <c r="M22563">
        <f t="shared" si="363"/>
        <v>416</v>
      </c>
    </row>
    <row r="22564" spans="12:13">
      <c r="L22564">
        <v>11340</v>
      </c>
      <c r="M22564">
        <f t="shared" si="363"/>
        <v>340</v>
      </c>
    </row>
    <row r="22565" spans="12:13">
      <c r="L22565">
        <v>11464</v>
      </c>
      <c r="M22565">
        <f t="shared" si="363"/>
        <v>464</v>
      </c>
    </row>
    <row r="22566" spans="12:13">
      <c r="L22566">
        <v>11376</v>
      </c>
      <c r="M22566">
        <f t="shared" si="363"/>
        <v>376</v>
      </c>
    </row>
    <row r="22567" spans="12:13">
      <c r="L22567">
        <v>11428</v>
      </c>
      <c r="M22567">
        <f t="shared" si="363"/>
        <v>428</v>
      </c>
    </row>
    <row r="22568" spans="12:13">
      <c r="L22568">
        <v>11372</v>
      </c>
      <c r="M22568">
        <f t="shared" si="363"/>
        <v>372</v>
      </c>
    </row>
    <row r="22569" spans="12:13">
      <c r="L22569">
        <v>11436</v>
      </c>
      <c r="M22569">
        <f t="shared" si="363"/>
        <v>436</v>
      </c>
    </row>
    <row r="22570" spans="12:13">
      <c r="L22570">
        <v>11400</v>
      </c>
      <c r="M22570">
        <f t="shared" si="363"/>
        <v>400</v>
      </c>
    </row>
    <row r="22571" spans="12:13">
      <c r="L22571">
        <v>11464</v>
      </c>
      <c r="M22571">
        <f t="shared" si="363"/>
        <v>464</v>
      </c>
    </row>
    <row r="22572" spans="12:13">
      <c r="L22572">
        <v>11392</v>
      </c>
      <c r="M22572">
        <f t="shared" si="363"/>
        <v>392</v>
      </c>
    </row>
    <row r="22573" spans="12:13">
      <c r="L22573">
        <v>11452</v>
      </c>
      <c r="M22573">
        <f t="shared" si="363"/>
        <v>452</v>
      </c>
    </row>
    <row r="22574" spans="12:13">
      <c r="L22574">
        <v>11432</v>
      </c>
      <c r="M22574">
        <f t="shared" si="363"/>
        <v>432</v>
      </c>
    </row>
    <row r="22575" spans="12:13">
      <c r="L22575">
        <v>11500</v>
      </c>
      <c r="M22575">
        <f t="shared" si="363"/>
        <v>500</v>
      </c>
    </row>
    <row r="22576" spans="12:13">
      <c r="L22576">
        <v>11380</v>
      </c>
      <c r="M22576">
        <f t="shared" si="363"/>
        <v>380</v>
      </c>
    </row>
    <row r="22577" spans="12:13">
      <c r="L22577">
        <v>11464</v>
      </c>
      <c r="M22577">
        <f t="shared" si="363"/>
        <v>464</v>
      </c>
    </row>
    <row r="22578" spans="12:13">
      <c r="L22578">
        <v>11384</v>
      </c>
      <c r="M22578">
        <f t="shared" si="363"/>
        <v>384</v>
      </c>
    </row>
    <row r="22579" spans="12:13">
      <c r="L22579">
        <v>11428</v>
      </c>
      <c r="M22579">
        <f t="shared" si="363"/>
        <v>428</v>
      </c>
    </row>
    <row r="22580" spans="12:13">
      <c r="L22580">
        <v>11384</v>
      </c>
      <c r="M22580">
        <f t="shared" si="363"/>
        <v>384</v>
      </c>
    </row>
    <row r="22581" spans="12:13">
      <c r="L22581">
        <v>11472</v>
      </c>
      <c r="M22581">
        <f t="shared" si="363"/>
        <v>472</v>
      </c>
    </row>
    <row r="22582" spans="12:13">
      <c r="L22582">
        <v>11412</v>
      </c>
      <c r="M22582">
        <f t="shared" si="363"/>
        <v>412</v>
      </c>
    </row>
    <row r="22583" spans="12:13">
      <c r="L22583">
        <v>11452</v>
      </c>
      <c r="M22583">
        <f t="shared" si="363"/>
        <v>452</v>
      </c>
    </row>
    <row r="22584" spans="12:13">
      <c r="L22584">
        <v>11396</v>
      </c>
      <c r="M22584">
        <f t="shared" si="363"/>
        <v>396</v>
      </c>
    </row>
    <row r="22585" spans="12:13">
      <c r="L22585">
        <v>11432</v>
      </c>
      <c r="M22585">
        <f t="shared" si="363"/>
        <v>432</v>
      </c>
    </row>
    <row r="22586" spans="12:13">
      <c r="L22586">
        <v>11408</v>
      </c>
      <c r="M22586">
        <f t="shared" si="363"/>
        <v>408</v>
      </c>
    </row>
    <row r="22587" spans="12:13">
      <c r="L22587">
        <v>11404</v>
      </c>
      <c r="M22587">
        <f t="shared" ref="M22587:M22650" si="364">L22587-11000</f>
        <v>404</v>
      </c>
    </row>
    <row r="22588" spans="12:13">
      <c r="L22588">
        <v>11376</v>
      </c>
      <c r="M22588">
        <f t="shared" si="364"/>
        <v>376</v>
      </c>
    </row>
    <row r="22589" spans="12:13">
      <c r="L22589">
        <v>11468</v>
      </c>
      <c r="M22589">
        <f t="shared" si="364"/>
        <v>468</v>
      </c>
    </row>
    <row r="22590" spans="12:13">
      <c r="L22590">
        <v>11400</v>
      </c>
      <c r="M22590">
        <f t="shared" si="364"/>
        <v>400</v>
      </c>
    </row>
    <row r="22591" spans="12:13">
      <c r="L22591">
        <v>11412</v>
      </c>
      <c r="M22591">
        <f t="shared" si="364"/>
        <v>412</v>
      </c>
    </row>
    <row r="22592" spans="12:13">
      <c r="L22592">
        <v>11392</v>
      </c>
      <c r="M22592">
        <f t="shared" si="364"/>
        <v>392</v>
      </c>
    </row>
    <row r="22593" spans="12:13">
      <c r="L22593">
        <v>11440</v>
      </c>
      <c r="M22593">
        <f t="shared" si="364"/>
        <v>440</v>
      </c>
    </row>
    <row r="22594" spans="12:13">
      <c r="L22594">
        <v>11412</v>
      </c>
      <c r="M22594">
        <f t="shared" si="364"/>
        <v>412</v>
      </c>
    </row>
    <row r="22595" spans="12:13">
      <c r="L22595">
        <v>11476</v>
      </c>
      <c r="M22595">
        <f t="shared" si="364"/>
        <v>476</v>
      </c>
    </row>
    <row r="22596" spans="12:13">
      <c r="L22596">
        <v>11404</v>
      </c>
      <c r="M22596">
        <f t="shared" si="364"/>
        <v>404</v>
      </c>
    </row>
    <row r="22597" spans="12:13">
      <c r="L22597">
        <v>11452</v>
      </c>
      <c r="M22597">
        <f t="shared" si="364"/>
        <v>452</v>
      </c>
    </row>
    <row r="22598" spans="12:13">
      <c r="L22598">
        <v>11380</v>
      </c>
      <c r="M22598">
        <f t="shared" si="364"/>
        <v>380</v>
      </c>
    </row>
    <row r="22599" spans="12:13">
      <c r="L22599">
        <v>11428</v>
      </c>
      <c r="M22599">
        <f t="shared" si="364"/>
        <v>428</v>
      </c>
    </row>
    <row r="22600" spans="12:13">
      <c r="L22600">
        <v>11364</v>
      </c>
      <c r="M22600">
        <f t="shared" si="364"/>
        <v>364</v>
      </c>
    </row>
    <row r="22601" spans="12:13">
      <c r="L22601">
        <v>11396</v>
      </c>
      <c r="M22601">
        <f t="shared" si="364"/>
        <v>396</v>
      </c>
    </row>
    <row r="22602" spans="12:13">
      <c r="L22602">
        <v>11356</v>
      </c>
      <c r="M22602">
        <f t="shared" si="364"/>
        <v>356</v>
      </c>
    </row>
    <row r="22603" spans="12:13">
      <c r="L22603">
        <v>11460</v>
      </c>
      <c r="M22603">
        <f t="shared" si="364"/>
        <v>460</v>
      </c>
    </row>
    <row r="22604" spans="12:13">
      <c r="L22604">
        <v>11388</v>
      </c>
      <c r="M22604">
        <f t="shared" si="364"/>
        <v>388</v>
      </c>
    </row>
    <row r="22605" spans="12:13">
      <c r="L22605">
        <v>11444</v>
      </c>
      <c r="M22605">
        <f t="shared" si="364"/>
        <v>444</v>
      </c>
    </row>
    <row r="22606" spans="12:13">
      <c r="L22606">
        <v>11360</v>
      </c>
      <c r="M22606">
        <f t="shared" si="364"/>
        <v>360</v>
      </c>
    </row>
    <row r="22607" spans="12:13">
      <c r="L22607">
        <v>11476</v>
      </c>
      <c r="M22607">
        <f t="shared" si="364"/>
        <v>476</v>
      </c>
    </row>
    <row r="22608" spans="12:13">
      <c r="L22608">
        <v>11412</v>
      </c>
      <c r="M22608">
        <f t="shared" si="364"/>
        <v>412</v>
      </c>
    </row>
    <row r="22609" spans="12:13">
      <c r="L22609" t="s">
        <v>805</v>
      </c>
      <c r="M22609" t="e">
        <f t="shared" si="364"/>
        <v>#VALUE!</v>
      </c>
    </row>
    <row r="22610" spans="12:13">
      <c r="M22610">
        <f t="shared" si="364"/>
        <v>-11000</v>
      </c>
    </row>
    <row r="22611" spans="12:13">
      <c r="L22611">
        <v>11464</v>
      </c>
      <c r="M22611">
        <f t="shared" si="364"/>
        <v>464</v>
      </c>
    </row>
    <row r="22612" spans="12:13">
      <c r="L22612">
        <v>11356</v>
      </c>
      <c r="M22612">
        <f t="shared" si="364"/>
        <v>356</v>
      </c>
    </row>
    <row r="22613" spans="12:13">
      <c r="L22613">
        <v>11416</v>
      </c>
      <c r="M22613">
        <f t="shared" si="364"/>
        <v>416</v>
      </c>
    </row>
    <row r="22614" spans="12:13">
      <c r="L22614">
        <v>11408</v>
      </c>
      <c r="M22614">
        <f t="shared" si="364"/>
        <v>408</v>
      </c>
    </row>
    <row r="22615" spans="12:13">
      <c r="L22615">
        <v>11456</v>
      </c>
      <c r="M22615">
        <f t="shared" si="364"/>
        <v>456</v>
      </c>
    </row>
    <row r="22616" spans="12:13">
      <c r="L22616">
        <v>11424</v>
      </c>
      <c r="M22616">
        <f t="shared" si="364"/>
        <v>424</v>
      </c>
    </row>
    <row r="22617" spans="12:13">
      <c r="L22617">
        <v>11436</v>
      </c>
      <c r="M22617">
        <f t="shared" si="364"/>
        <v>436</v>
      </c>
    </row>
    <row r="22618" spans="12:13">
      <c r="L22618">
        <v>11388</v>
      </c>
      <c r="M22618">
        <f t="shared" si="364"/>
        <v>388</v>
      </c>
    </row>
    <row r="22619" spans="12:13">
      <c r="L22619">
        <v>11424</v>
      </c>
      <c r="M22619">
        <f t="shared" si="364"/>
        <v>424</v>
      </c>
    </row>
    <row r="22620" spans="12:13">
      <c r="L22620">
        <v>11364</v>
      </c>
      <c r="M22620">
        <f t="shared" si="364"/>
        <v>364</v>
      </c>
    </row>
    <row r="22621" spans="12:13">
      <c r="L22621">
        <v>11432</v>
      </c>
      <c r="M22621">
        <f t="shared" si="364"/>
        <v>432</v>
      </c>
    </row>
    <row r="22622" spans="12:13">
      <c r="L22622">
        <v>11376</v>
      </c>
      <c r="M22622">
        <f t="shared" si="364"/>
        <v>376</v>
      </c>
    </row>
    <row r="22623" spans="12:13">
      <c r="L22623">
        <v>11388</v>
      </c>
      <c r="M22623">
        <f t="shared" si="364"/>
        <v>388</v>
      </c>
    </row>
    <row r="22624" spans="12:13">
      <c r="L22624">
        <v>11344</v>
      </c>
      <c r="M22624">
        <f t="shared" si="364"/>
        <v>344</v>
      </c>
    </row>
    <row r="22625" spans="12:13">
      <c r="L22625">
        <v>11424</v>
      </c>
      <c r="M22625">
        <f t="shared" si="364"/>
        <v>424</v>
      </c>
    </row>
    <row r="22626" spans="12:13">
      <c r="L22626">
        <v>11364</v>
      </c>
      <c r="M22626">
        <f t="shared" si="364"/>
        <v>364</v>
      </c>
    </row>
    <row r="22627" spans="12:13">
      <c r="L22627">
        <v>11396</v>
      </c>
      <c r="M22627">
        <f t="shared" si="364"/>
        <v>396</v>
      </c>
    </row>
    <row r="22628" spans="12:13">
      <c r="L22628">
        <v>11372</v>
      </c>
      <c r="M22628">
        <f t="shared" si="364"/>
        <v>372</v>
      </c>
    </row>
    <row r="22629" spans="12:13">
      <c r="L22629">
        <v>11452</v>
      </c>
      <c r="M22629">
        <f t="shared" si="364"/>
        <v>452</v>
      </c>
    </row>
    <row r="22630" spans="12:13">
      <c r="L22630">
        <v>11344</v>
      </c>
      <c r="M22630">
        <f t="shared" si="364"/>
        <v>344</v>
      </c>
    </row>
    <row r="22631" spans="12:13">
      <c r="L22631">
        <v>11452</v>
      </c>
      <c r="M22631">
        <f t="shared" si="364"/>
        <v>452</v>
      </c>
    </row>
    <row r="22632" spans="12:13">
      <c r="L22632">
        <v>11364</v>
      </c>
      <c r="M22632">
        <f t="shared" si="364"/>
        <v>364</v>
      </c>
    </row>
    <row r="22633" spans="12:13">
      <c r="L22633">
        <v>11432</v>
      </c>
      <c r="M22633">
        <f t="shared" si="364"/>
        <v>432</v>
      </c>
    </row>
    <row r="22634" spans="12:13">
      <c r="L22634">
        <v>11380</v>
      </c>
      <c r="M22634">
        <f t="shared" si="364"/>
        <v>380</v>
      </c>
    </row>
    <row r="22635" spans="12:13">
      <c r="L22635">
        <v>11420</v>
      </c>
      <c r="M22635">
        <f t="shared" si="364"/>
        <v>420</v>
      </c>
    </row>
    <row r="22636" spans="12:13">
      <c r="L22636">
        <v>11388</v>
      </c>
      <c r="M22636">
        <f t="shared" si="364"/>
        <v>388</v>
      </c>
    </row>
    <row r="22637" spans="12:13">
      <c r="L22637">
        <v>11436</v>
      </c>
      <c r="M22637">
        <f t="shared" si="364"/>
        <v>436</v>
      </c>
    </row>
    <row r="22638" spans="12:13">
      <c r="L22638">
        <v>11408</v>
      </c>
      <c r="M22638">
        <f t="shared" si="364"/>
        <v>408</v>
      </c>
    </row>
    <row r="22639" spans="12:13">
      <c r="L22639">
        <v>11456</v>
      </c>
      <c r="M22639">
        <f t="shared" si="364"/>
        <v>456</v>
      </c>
    </row>
    <row r="22640" spans="12:13">
      <c r="L22640">
        <v>11364</v>
      </c>
      <c r="M22640">
        <f t="shared" si="364"/>
        <v>364</v>
      </c>
    </row>
    <row r="22641" spans="12:13">
      <c r="L22641">
        <v>11448</v>
      </c>
      <c r="M22641">
        <f t="shared" si="364"/>
        <v>448</v>
      </c>
    </row>
    <row r="22642" spans="12:13">
      <c r="L22642">
        <v>11352</v>
      </c>
      <c r="M22642">
        <f t="shared" si="364"/>
        <v>352</v>
      </c>
    </row>
    <row r="22643" spans="12:13">
      <c r="L22643">
        <v>11436</v>
      </c>
      <c r="M22643">
        <f t="shared" si="364"/>
        <v>436</v>
      </c>
    </row>
    <row r="22644" spans="12:13">
      <c r="L22644">
        <v>11380</v>
      </c>
      <c r="M22644">
        <f t="shared" si="364"/>
        <v>380</v>
      </c>
    </row>
    <row r="22645" spans="12:13">
      <c r="L22645">
        <v>11440</v>
      </c>
      <c r="M22645">
        <f t="shared" si="364"/>
        <v>440</v>
      </c>
    </row>
    <row r="22646" spans="12:13">
      <c r="L22646">
        <v>11408</v>
      </c>
      <c r="M22646">
        <f t="shared" si="364"/>
        <v>408</v>
      </c>
    </row>
    <row r="22647" spans="12:13">
      <c r="L22647">
        <v>11440</v>
      </c>
      <c r="M22647">
        <f t="shared" si="364"/>
        <v>440</v>
      </c>
    </row>
    <row r="22648" spans="12:13">
      <c r="L22648">
        <v>11400</v>
      </c>
      <c r="M22648">
        <f t="shared" si="364"/>
        <v>400</v>
      </c>
    </row>
    <row r="22649" spans="12:13">
      <c r="L22649">
        <v>11432</v>
      </c>
      <c r="M22649">
        <f t="shared" si="364"/>
        <v>432</v>
      </c>
    </row>
    <row r="22650" spans="12:13">
      <c r="L22650">
        <v>11400</v>
      </c>
      <c r="M22650">
        <f t="shared" si="364"/>
        <v>400</v>
      </c>
    </row>
    <row r="22651" spans="12:13">
      <c r="L22651">
        <v>11436</v>
      </c>
      <c r="M22651">
        <f t="shared" ref="M22651:M22714" si="365">L22651-11000</f>
        <v>436</v>
      </c>
    </row>
    <row r="22652" spans="12:13">
      <c r="L22652">
        <v>11396</v>
      </c>
      <c r="M22652">
        <f t="shared" si="365"/>
        <v>396</v>
      </c>
    </row>
    <row r="22653" spans="12:13">
      <c r="L22653">
        <v>11424</v>
      </c>
      <c r="M22653">
        <f t="shared" si="365"/>
        <v>424</v>
      </c>
    </row>
    <row r="22654" spans="12:13">
      <c r="L22654">
        <v>11392</v>
      </c>
      <c r="M22654">
        <f t="shared" si="365"/>
        <v>392</v>
      </c>
    </row>
    <row r="22655" spans="12:13">
      <c r="L22655">
        <v>11412</v>
      </c>
      <c r="M22655">
        <f t="shared" si="365"/>
        <v>412</v>
      </c>
    </row>
    <row r="22656" spans="12:13">
      <c r="L22656">
        <v>11344</v>
      </c>
      <c r="M22656">
        <f t="shared" si="365"/>
        <v>344</v>
      </c>
    </row>
    <row r="22657" spans="12:13">
      <c r="L22657">
        <v>11428</v>
      </c>
      <c r="M22657">
        <f t="shared" si="365"/>
        <v>428</v>
      </c>
    </row>
    <row r="22658" spans="12:13">
      <c r="L22658">
        <v>11368</v>
      </c>
      <c r="M22658">
        <f t="shared" si="365"/>
        <v>368</v>
      </c>
    </row>
    <row r="22659" spans="12:13">
      <c r="L22659">
        <v>11416</v>
      </c>
      <c r="M22659">
        <f t="shared" si="365"/>
        <v>416</v>
      </c>
    </row>
    <row r="22660" spans="12:13">
      <c r="L22660">
        <v>11412</v>
      </c>
      <c r="M22660">
        <f t="shared" si="365"/>
        <v>412</v>
      </c>
    </row>
    <row r="22661" spans="12:13">
      <c r="L22661">
        <v>11412</v>
      </c>
      <c r="M22661">
        <f t="shared" si="365"/>
        <v>412</v>
      </c>
    </row>
    <row r="22662" spans="12:13">
      <c r="L22662">
        <v>11364</v>
      </c>
      <c r="M22662">
        <f t="shared" si="365"/>
        <v>364</v>
      </c>
    </row>
    <row r="22663" spans="12:13">
      <c r="L22663">
        <v>11404</v>
      </c>
      <c r="M22663">
        <f t="shared" si="365"/>
        <v>404</v>
      </c>
    </row>
    <row r="22664" spans="12:13">
      <c r="L22664">
        <v>11360</v>
      </c>
      <c r="M22664">
        <f t="shared" si="365"/>
        <v>360</v>
      </c>
    </row>
    <row r="22665" spans="12:13">
      <c r="L22665">
        <v>11396</v>
      </c>
      <c r="M22665">
        <f t="shared" si="365"/>
        <v>396</v>
      </c>
    </row>
    <row r="22666" spans="12:13">
      <c r="L22666">
        <v>11396</v>
      </c>
      <c r="M22666">
        <f t="shared" si="365"/>
        <v>396</v>
      </c>
    </row>
    <row r="22667" spans="12:13">
      <c r="L22667">
        <v>11404</v>
      </c>
      <c r="M22667">
        <f t="shared" si="365"/>
        <v>404</v>
      </c>
    </row>
    <row r="22668" spans="12:13">
      <c r="L22668">
        <v>11384</v>
      </c>
      <c r="M22668">
        <f t="shared" si="365"/>
        <v>384</v>
      </c>
    </row>
    <row r="22669" spans="12:13">
      <c r="L22669">
        <v>11460</v>
      </c>
      <c r="M22669">
        <f t="shared" si="365"/>
        <v>460</v>
      </c>
    </row>
    <row r="22670" spans="12:13">
      <c r="L22670">
        <v>11408</v>
      </c>
      <c r="M22670">
        <f t="shared" si="365"/>
        <v>408</v>
      </c>
    </row>
    <row r="22671" spans="12:13">
      <c r="L22671">
        <v>11456</v>
      </c>
      <c r="M22671">
        <f t="shared" si="365"/>
        <v>456</v>
      </c>
    </row>
    <row r="22672" spans="12:13">
      <c r="L22672">
        <v>11384</v>
      </c>
      <c r="M22672">
        <f t="shared" si="365"/>
        <v>384</v>
      </c>
    </row>
    <row r="22673" spans="12:13">
      <c r="L22673">
        <v>11420</v>
      </c>
      <c r="M22673">
        <f t="shared" si="365"/>
        <v>420</v>
      </c>
    </row>
    <row r="22674" spans="12:13">
      <c r="L22674">
        <v>11388</v>
      </c>
      <c r="M22674">
        <f t="shared" si="365"/>
        <v>388</v>
      </c>
    </row>
    <row r="22675" spans="12:13">
      <c r="L22675">
        <v>11452</v>
      </c>
      <c r="M22675">
        <f t="shared" si="365"/>
        <v>452</v>
      </c>
    </row>
    <row r="22676" spans="12:13">
      <c r="L22676">
        <v>11372</v>
      </c>
      <c r="M22676">
        <f t="shared" si="365"/>
        <v>372</v>
      </c>
    </row>
    <row r="22677" spans="12:13">
      <c r="L22677">
        <v>11440</v>
      </c>
      <c r="M22677">
        <f t="shared" si="365"/>
        <v>440</v>
      </c>
    </row>
    <row r="22678" spans="12:13">
      <c r="L22678">
        <v>11356</v>
      </c>
      <c r="M22678">
        <f t="shared" si="365"/>
        <v>356</v>
      </c>
    </row>
    <row r="22679" spans="12:13">
      <c r="L22679">
        <v>11428</v>
      </c>
      <c r="M22679">
        <f t="shared" si="365"/>
        <v>428</v>
      </c>
    </row>
    <row r="22680" spans="12:13">
      <c r="L22680">
        <v>11380</v>
      </c>
      <c r="M22680">
        <f t="shared" si="365"/>
        <v>380</v>
      </c>
    </row>
    <row r="22681" spans="12:13">
      <c r="L22681">
        <v>11420</v>
      </c>
      <c r="M22681">
        <f t="shared" si="365"/>
        <v>420</v>
      </c>
    </row>
    <row r="22682" spans="12:13">
      <c r="L22682">
        <v>11372</v>
      </c>
      <c r="M22682">
        <f t="shared" si="365"/>
        <v>372</v>
      </c>
    </row>
    <row r="22683" spans="12:13">
      <c r="L22683">
        <v>11420</v>
      </c>
      <c r="M22683">
        <f t="shared" si="365"/>
        <v>420</v>
      </c>
    </row>
    <row r="22684" spans="12:13">
      <c r="L22684">
        <v>11380</v>
      </c>
      <c r="M22684">
        <f t="shared" si="365"/>
        <v>380</v>
      </c>
    </row>
    <row r="22685" spans="12:13">
      <c r="L22685">
        <v>11428</v>
      </c>
      <c r="M22685">
        <f t="shared" si="365"/>
        <v>428</v>
      </c>
    </row>
    <row r="22686" spans="12:13">
      <c r="L22686">
        <v>11420</v>
      </c>
      <c r="M22686">
        <f t="shared" si="365"/>
        <v>420</v>
      </c>
    </row>
    <row r="22687" spans="12:13">
      <c r="L22687">
        <v>11444</v>
      </c>
      <c r="M22687">
        <f t="shared" si="365"/>
        <v>444</v>
      </c>
    </row>
    <row r="22688" spans="12:13">
      <c r="L22688">
        <v>11408</v>
      </c>
      <c r="M22688">
        <f t="shared" si="365"/>
        <v>408</v>
      </c>
    </row>
    <row r="22689" spans="12:13">
      <c r="L22689">
        <v>11380</v>
      </c>
      <c r="M22689">
        <f t="shared" si="365"/>
        <v>380</v>
      </c>
    </row>
    <row r="22690" spans="12:13">
      <c r="L22690">
        <v>11388</v>
      </c>
      <c r="M22690">
        <f t="shared" si="365"/>
        <v>388</v>
      </c>
    </row>
    <row r="22691" spans="12:13">
      <c r="L22691">
        <v>11392</v>
      </c>
      <c r="M22691">
        <f t="shared" si="365"/>
        <v>392</v>
      </c>
    </row>
    <row r="22692" spans="12:13">
      <c r="L22692">
        <v>11388</v>
      </c>
      <c r="M22692">
        <f t="shared" si="365"/>
        <v>388</v>
      </c>
    </row>
    <row r="22693" spans="12:13">
      <c r="L22693">
        <v>11448</v>
      </c>
      <c r="M22693">
        <f t="shared" si="365"/>
        <v>448</v>
      </c>
    </row>
    <row r="22694" spans="12:13">
      <c r="L22694">
        <v>11372</v>
      </c>
      <c r="M22694">
        <f t="shared" si="365"/>
        <v>372</v>
      </c>
    </row>
    <row r="22695" spans="12:13">
      <c r="L22695">
        <v>11436</v>
      </c>
      <c r="M22695">
        <f t="shared" si="365"/>
        <v>436</v>
      </c>
    </row>
    <row r="22696" spans="12:13">
      <c r="L22696">
        <v>11408</v>
      </c>
      <c r="M22696">
        <f t="shared" si="365"/>
        <v>408</v>
      </c>
    </row>
    <row r="22697" spans="12:13">
      <c r="L22697">
        <v>11432</v>
      </c>
      <c r="M22697">
        <f t="shared" si="365"/>
        <v>432</v>
      </c>
    </row>
    <row r="22698" spans="12:13">
      <c r="L22698">
        <v>11360</v>
      </c>
      <c r="M22698">
        <f t="shared" si="365"/>
        <v>360</v>
      </c>
    </row>
    <row r="22699" spans="12:13">
      <c r="L22699">
        <v>11444</v>
      </c>
      <c r="M22699">
        <f t="shared" si="365"/>
        <v>444</v>
      </c>
    </row>
    <row r="22700" spans="12:13">
      <c r="L22700">
        <v>11404</v>
      </c>
      <c r="M22700">
        <f t="shared" si="365"/>
        <v>404</v>
      </c>
    </row>
    <row r="22701" spans="12:13">
      <c r="L22701">
        <v>11480</v>
      </c>
      <c r="M22701">
        <f t="shared" si="365"/>
        <v>480</v>
      </c>
    </row>
    <row r="22702" spans="12:13">
      <c r="L22702">
        <v>11416</v>
      </c>
      <c r="M22702">
        <f t="shared" si="365"/>
        <v>416</v>
      </c>
    </row>
    <row r="22703" spans="12:13">
      <c r="L22703">
        <v>11448</v>
      </c>
      <c r="M22703">
        <f t="shared" si="365"/>
        <v>448</v>
      </c>
    </row>
    <row r="22704" spans="12:13">
      <c r="L22704">
        <v>11368</v>
      </c>
      <c r="M22704">
        <f t="shared" si="365"/>
        <v>368</v>
      </c>
    </row>
    <row r="22705" spans="12:13">
      <c r="L22705">
        <v>11424</v>
      </c>
      <c r="M22705">
        <f t="shared" si="365"/>
        <v>424</v>
      </c>
    </row>
    <row r="22706" spans="12:13">
      <c r="L22706">
        <v>11372</v>
      </c>
      <c r="M22706">
        <f t="shared" si="365"/>
        <v>372</v>
      </c>
    </row>
    <row r="22707" spans="12:13">
      <c r="L22707">
        <v>11436</v>
      </c>
      <c r="M22707">
        <f t="shared" si="365"/>
        <v>436</v>
      </c>
    </row>
    <row r="22708" spans="12:13">
      <c r="L22708">
        <v>11428</v>
      </c>
      <c r="M22708">
        <f t="shared" si="365"/>
        <v>428</v>
      </c>
    </row>
    <row r="22709" spans="12:13">
      <c r="L22709">
        <v>11520</v>
      </c>
      <c r="M22709">
        <f t="shared" si="365"/>
        <v>520</v>
      </c>
    </row>
    <row r="22710" spans="12:13">
      <c r="L22710">
        <v>11696</v>
      </c>
      <c r="M22710">
        <f t="shared" si="365"/>
        <v>696</v>
      </c>
    </row>
    <row r="22711" spans="12:13">
      <c r="L22711">
        <v>11880</v>
      </c>
      <c r="M22711">
        <f t="shared" si="365"/>
        <v>880</v>
      </c>
    </row>
    <row r="22712" spans="12:13">
      <c r="L22712">
        <v>12160</v>
      </c>
      <c r="M22712">
        <f t="shared" si="365"/>
        <v>1160</v>
      </c>
    </row>
    <row r="22713" spans="12:13">
      <c r="L22713">
        <v>12244</v>
      </c>
      <c r="M22713">
        <f t="shared" si="365"/>
        <v>1244</v>
      </c>
    </row>
    <row r="22714" spans="12:13">
      <c r="L22714">
        <v>12556</v>
      </c>
      <c r="M22714">
        <f t="shared" si="365"/>
        <v>1556</v>
      </c>
    </row>
    <row r="22715" spans="12:13">
      <c r="L22715">
        <v>12796</v>
      </c>
      <c r="M22715">
        <f t="shared" ref="M22715:M22778" si="366">L22715-11000</f>
        <v>1796</v>
      </c>
    </row>
    <row r="22716" spans="12:13">
      <c r="L22716">
        <v>12804</v>
      </c>
      <c r="M22716">
        <f t="shared" si="366"/>
        <v>1804</v>
      </c>
    </row>
    <row r="22717" spans="12:13">
      <c r="L22717">
        <v>12960</v>
      </c>
      <c r="M22717">
        <f t="shared" si="366"/>
        <v>1960</v>
      </c>
    </row>
    <row r="22718" spans="12:13">
      <c r="L22718">
        <v>12988</v>
      </c>
      <c r="M22718">
        <f t="shared" si="366"/>
        <v>1988</v>
      </c>
    </row>
    <row r="22719" spans="12:13">
      <c r="L22719">
        <v>13148</v>
      </c>
      <c r="M22719">
        <f t="shared" si="366"/>
        <v>2148</v>
      </c>
    </row>
    <row r="22720" spans="12:13">
      <c r="L22720">
        <v>13080</v>
      </c>
      <c r="M22720">
        <f t="shared" si="366"/>
        <v>2080</v>
      </c>
    </row>
    <row r="22721" spans="12:13">
      <c r="L22721">
        <v>13276</v>
      </c>
      <c r="M22721">
        <f t="shared" si="366"/>
        <v>2276</v>
      </c>
    </row>
    <row r="22722" spans="12:13">
      <c r="L22722">
        <v>13244</v>
      </c>
      <c r="M22722">
        <f t="shared" si="366"/>
        <v>2244</v>
      </c>
    </row>
    <row r="22723" spans="12:13">
      <c r="L22723">
        <v>13504</v>
      </c>
      <c r="M22723">
        <f t="shared" si="366"/>
        <v>2504</v>
      </c>
    </row>
    <row r="22724" spans="12:13">
      <c r="L22724">
        <v>13344</v>
      </c>
      <c r="M22724">
        <f t="shared" si="366"/>
        <v>2344</v>
      </c>
    </row>
    <row r="22725" spans="12:13">
      <c r="L22725">
        <v>13528</v>
      </c>
      <c r="M22725">
        <f t="shared" si="366"/>
        <v>2528</v>
      </c>
    </row>
    <row r="22726" spans="12:13">
      <c r="L22726">
        <v>13540</v>
      </c>
      <c r="M22726">
        <f t="shared" si="366"/>
        <v>2540</v>
      </c>
    </row>
    <row r="22727" spans="12:13">
      <c r="L22727">
        <v>13600</v>
      </c>
      <c r="M22727">
        <f t="shared" si="366"/>
        <v>2600</v>
      </c>
    </row>
    <row r="22728" spans="12:13">
      <c r="L22728">
        <v>13636</v>
      </c>
      <c r="M22728">
        <f t="shared" si="366"/>
        <v>2636</v>
      </c>
    </row>
    <row r="22729" spans="12:13">
      <c r="L22729">
        <v>13648</v>
      </c>
      <c r="M22729">
        <f t="shared" si="366"/>
        <v>2648</v>
      </c>
    </row>
    <row r="22730" spans="12:13">
      <c r="L22730">
        <v>13704</v>
      </c>
      <c r="M22730">
        <f t="shared" si="366"/>
        <v>2704</v>
      </c>
    </row>
    <row r="22731" spans="12:13">
      <c r="L22731">
        <v>13556</v>
      </c>
      <c r="M22731">
        <f t="shared" si="366"/>
        <v>2556</v>
      </c>
    </row>
    <row r="22732" spans="12:13">
      <c r="L22732">
        <v>13728</v>
      </c>
      <c r="M22732">
        <f t="shared" si="366"/>
        <v>2728</v>
      </c>
    </row>
    <row r="22733" spans="12:13">
      <c r="L22733">
        <v>13688</v>
      </c>
      <c r="M22733">
        <f t="shared" si="366"/>
        <v>2688</v>
      </c>
    </row>
    <row r="22734" spans="12:13">
      <c r="L22734">
        <v>13708</v>
      </c>
      <c r="M22734">
        <f t="shared" si="366"/>
        <v>2708</v>
      </c>
    </row>
    <row r="22735" spans="12:13">
      <c r="L22735">
        <v>13780</v>
      </c>
      <c r="M22735">
        <f t="shared" si="366"/>
        <v>2780</v>
      </c>
    </row>
    <row r="22736" spans="12:13">
      <c r="L22736">
        <v>13668</v>
      </c>
      <c r="M22736">
        <f t="shared" si="366"/>
        <v>2668</v>
      </c>
    </row>
    <row r="22737" spans="12:13">
      <c r="L22737">
        <v>13824</v>
      </c>
      <c r="M22737">
        <f t="shared" si="366"/>
        <v>2824</v>
      </c>
    </row>
    <row r="22738" spans="12:13">
      <c r="L22738">
        <v>13812</v>
      </c>
      <c r="M22738">
        <f t="shared" si="366"/>
        <v>2812</v>
      </c>
    </row>
    <row r="22739" spans="12:13">
      <c r="L22739">
        <v>13972</v>
      </c>
      <c r="M22739">
        <f t="shared" si="366"/>
        <v>2972</v>
      </c>
    </row>
    <row r="22740" spans="12:13">
      <c r="L22740">
        <v>13864</v>
      </c>
      <c r="M22740">
        <f t="shared" si="366"/>
        <v>2864</v>
      </c>
    </row>
    <row r="22741" spans="12:13">
      <c r="L22741">
        <v>13888</v>
      </c>
      <c r="M22741">
        <f t="shared" si="366"/>
        <v>2888</v>
      </c>
    </row>
    <row r="22742" spans="12:13">
      <c r="L22742">
        <v>13684</v>
      </c>
      <c r="M22742">
        <f t="shared" si="366"/>
        <v>2684</v>
      </c>
    </row>
    <row r="22743" spans="12:13">
      <c r="L22743">
        <v>13852</v>
      </c>
      <c r="M22743">
        <f t="shared" si="366"/>
        <v>2852</v>
      </c>
    </row>
    <row r="22744" spans="12:13">
      <c r="L22744">
        <v>13784</v>
      </c>
      <c r="M22744">
        <f t="shared" si="366"/>
        <v>2784</v>
      </c>
    </row>
    <row r="22745" spans="12:13">
      <c r="L22745">
        <v>13840</v>
      </c>
      <c r="M22745">
        <f t="shared" si="366"/>
        <v>2840</v>
      </c>
    </row>
    <row r="22746" spans="12:13">
      <c r="L22746">
        <v>13940</v>
      </c>
      <c r="M22746">
        <f t="shared" si="366"/>
        <v>2940</v>
      </c>
    </row>
    <row r="22747" spans="12:13">
      <c r="L22747">
        <v>13960</v>
      </c>
      <c r="M22747">
        <f t="shared" si="366"/>
        <v>2960</v>
      </c>
    </row>
    <row r="22748" spans="12:13">
      <c r="L22748">
        <v>14048</v>
      </c>
      <c r="M22748">
        <f t="shared" si="366"/>
        <v>3048</v>
      </c>
    </row>
    <row r="22749" spans="12:13">
      <c r="L22749">
        <v>13988</v>
      </c>
      <c r="M22749">
        <f t="shared" si="366"/>
        <v>2988</v>
      </c>
    </row>
    <row r="22750" spans="12:13">
      <c r="L22750">
        <v>13856</v>
      </c>
      <c r="M22750">
        <f t="shared" si="366"/>
        <v>2856</v>
      </c>
    </row>
    <row r="22751" spans="12:13">
      <c r="L22751">
        <v>14100</v>
      </c>
      <c r="M22751">
        <f t="shared" si="366"/>
        <v>3100</v>
      </c>
    </row>
    <row r="22752" spans="12:13">
      <c r="L22752">
        <v>14008</v>
      </c>
      <c r="M22752">
        <f t="shared" si="366"/>
        <v>3008</v>
      </c>
    </row>
    <row r="22753" spans="12:13">
      <c r="L22753">
        <v>13968</v>
      </c>
      <c r="M22753">
        <f t="shared" si="366"/>
        <v>2968</v>
      </c>
    </row>
    <row r="22754" spans="12:13">
      <c r="L22754">
        <v>14012</v>
      </c>
      <c r="M22754">
        <f t="shared" si="366"/>
        <v>3012</v>
      </c>
    </row>
    <row r="22755" spans="12:13">
      <c r="L22755">
        <v>13996</v>
      </c>
      <c r="M22755">
        <f t="shared" si="366"/>
        <v>2996</v>
      </c>
    </row>
    <row r="22756" spans="12:13">
      <c r="L22756">
        <v>14092</v>
      </c>
      <c r="M22756">
        <f t="shared" si="366"/>
        <v>3092</v>
      </c>
    </row>
    <row r="22757" spans="12:13">
      <c r="L22757">
        <v>13988</v>
      </c>
      <c r="M22757">
        <f t="shared" si="366"/>
        <v>2988</v>
      </c>
    </row>
    <row r="22758" spans="12:13">
      <c r="L22758">
        <v>14036</v>
      </c>
      <c r="M22758">
        <f t="shared" si="366"/>
        <v>3036</v>
      </c>
    </row>
    <row r="22759" spans="12:13">
      <c r="L22759">
        <v>14100</v>
      </c>
      <c r="M22759">
        <f t="shared" si="366"/>
        <v>3100</v>
      </c>
    </row>
    <row r="22760" spans="12:13">
      <c r="L22760">
        <v>14096</v>
      </c>
      <c r="M22760">
        <f t="shared" si="366"/>
        <v>3096</v>
      </c>
    </row>
    <row r="22761" spans="12:13">
      <c r="L22761">
        <v>14072</v>
      </c>
      <c r="M22761">
        <f t="shared" si="366"/>
        <v>3072</v>
      </c>
    </row>
    <row r="22762" spans="12:13">
      <c r="L22762">
        <v>14032</v>
      </c>
      <c r="M22762">
        <f t="shared" si="366"/>
        <v>3032</v>
      </c>
    </row>
    <row r="22763" spans="12:13">
      <c r="L22763">
        <v>14080</v>
      </c>
      <c r="M22763">
        <f t="shared" si="366"/>
        <v>3080</v>
      </c>
    </row>
    <row r="22764" spans="12:13">
      <c r="L22764">
        <v>14076</v>
      </c>
      <c r="M22764">
        <f t="shared" si="366"/>
        <v>3076</v>
      </c>
    </row>
    <row r="22765" spans="12:13">
      <c r="L22765">
        <v>14040</v>
      </c>
      <c r="M22765">
        <f t="shared" si="366"/>
        <v>3040</v>
      </c>
    </row>
    <row r="22766" spans="12:13">
      <c r="L22766">
        <v>14064</v>
      </c>
      <c r="M22766">
        <f t="shared" si="366"/>
        <v>3064</v>
      </c>
    </row>
    <row r="22767" spans="12:13">
      <c r="L22767">
        <v>14048</v>
      </c>
      <c r="M22767">
        <f t="shared" si="366"/>
        <v>3048</v>
      </c>
    </row>
    <row r="22768" spans="12:13">
      <c r="L22768">
        <v>13984</v>
      </c>
      <c r="M22768">
        <f t="shared" si="366"/>
        <v>2984</v>
      </c>
    </row>
    <row r="22769" spans="12:13">
      <c r="L22769">
        <v>14180</v>
      </c>
      <c r="M22769">
        <f t="shared" si="366"/>
        <v>3180</v>
      </c>
    </row>
    <row r="22770" spans="12:13">
      <c r="L22770">
        <v>14040</v>
      </c>
      <c r="M22770">
        <f t="shared" si="366"/>
        <v>3040</v>
      </c>
    </row>
    <row r="22771" spans="12:13">
      <c r="L22771">
        <v>14024</v>
      </c>
      <c r="M22771">
        <f t="shared" si="366"/>
        <v>3024</v>
      </c>
    </row>
    <row r="22772" spans="12:13">
      <c r="L22772">
        <v>14008</v>
      </c>
      <c r="M22772">
        <f t="shared" si="366"/>
        <v>3008</v>
      </c>
    </row>
    <row r="22773" spans="12:13">
      <c r="L22773">
        <v>14104</v>
      </c>
      <c r="M22773">
        <f t="shared" si="366"/>
        <v>3104</v>
      </c>
    </row>
    <row r="22774" spans="12:13">
      <c r="L22774">
        <v>14132</v>
      </c>
      <c r="M22774">
        <f t="shared" si="366"/>
        <v>3132</v>
      </c>
    </row>
    <row r="22775" spans="12:13">
      <c r="L22775">
        <v>14132</v>
      </c>
      <c r="M22775">
        <f t="shared" si="366"/>
        <v>3132</v>
      </c>
    </row>
    <row r="22776" spans="12:13">
      <c r="L22776">
        <v>14060</v>
      </c>
      <c r="M22776">
        <f t="shared" si="366"/>
        <v>3060</v>
      </c>
    </row>
    <row r="22777" spans="12:13">
      <c r="L22777">
        <v>14044</v>
      </c>
      <c r="M22777">
        <f t="shared" si="366"/>
        <v>3044</v>
      </c>
    </row>
    <row r="22778" spans="12:13">
      <c r="L22778">
        <v>13984</v>
      </c>
      <c r="M22778">
        <f t="shared" si="366"/>
        <v>2984</v>
      </c>
    </row>
    <row r="22779" spans="12:13">
      <c r="L22779">
        <v>13948</v>
      </c>
      <c r="M22779">
        <f t="shared" ref="M22779:M22842" si="367">L22779-11000</f>
        <v>2948</v>
      </c>
    </row>
    <row r="22780" spans="12:13">
      <c r="L22780">
        <v>14024</v>
      </c>
      <c r="M22780">
        <f t="shared" si="367"/>
        <v>3024</v>
      </c>
    </row>
    <row r="22781" spans="12:13">
      <c r="L22781">
        <v>14128</v>
      </c>
      <c r="M22781">
        <f t="shared" si="367"/>
        <v>3128</v>
      </c>
    </row>
    <row r="22782" spans="12:13">
      <c r="L22782">
        <v>14020</v>
      </c>
      <c r="M22782">
        <f t="shared" si="367"/>
        <v>3020</v>
      </c>
    </row>
    <row r="22783" spans="12:13">
      <c r="L22783">
        <v>14096</v>
      </c>
      <c r="M22783">
        <f t="shared" si="367"/>
        <v>3096</v>
      </c>
    </row>
    <row r="22784" spans="12:13">
      <c r="L22784">
        <v>14096</v>
      </c>
      <c r="M22784">
        <f t="shared" si="367"/>
        <v>3096</v>
      </c>
    </row>
    <row r="22785" spans="12:13">
      <c r="L22785">
        <v>14140</v>
      </c>
      <c r="M22785">
        <f t="shared" si="367"/>
        <v>3140</v>
      </c>
    </row>
    <row r="22786" spans="12:13">
      <c r="L22786">
        <v>14092</v>
      </c>
      <c r="M22786">
        <f t="shared" si="367"/>
        <v>3092</v>
      </c>
    </row>
    <row r="22787" spans="12:13">
      <c r="L22787">
        <v>14252</v>
      </c>
      <c r="M22787">
        <f t="shared" si="367"/>
        <v>3252</v>
      </c>
    </row>
    <row r="22788" spans="12:13">
      <c r="L22788">
        <v>14200</v>
      </c>
      <c r="M22788">
        <f t="shared" si="367"/>
        <v>3200</v>
      </c>
    </row>
    <row r="22789" spans="12:13">
      <c r="L22789">
        <v>14252</v>
      </c>
      <c r="M22789">
        <f t="shared" si="367"/>
        <v>3252</v>
      </c>
    </row>
    <row r="22790" spans="12:13">
      <c r="L22790">
        <v>14180</v>
      </c>
      <c r="M22790">
        <f t="shared" si="367"/>
        <v>3180</v>
      </c>
    </row>
    <row r="22791" spans="12:13">
      <c r="L22791">
        <v>14192</v>
      </c>
      <c r="M22791">
        <f t="shared" si="367"/>
        <v>3192</v>
      </c>
    </row>
    <row r="22792" spans="12:13">
      <c r="L22792">
        <v>14116</v>
      </c>
      <c r="M22792">
        <f t="shared" si="367"/>
        <v>3116</v>
      </c>
    </row>
    <row r="22793" spans="12:13">
      <c r="L22793">
        <v>14184</v>
      </c>
      <c r="M22793">
        <f t="shared" si="367"/>
        <v>3184</v>
      </c>
    </row>
    <row r="22794" spans="12:13">
      <c r="L22794">
        <v>14068</v>
      </c>
      <c r="M22794">
        <f t="shared" si="367"/>
        <v>3068</v>
      </c>
    </row>
    <row r="22795" spans="12:13">
      <c r="L22795">
        <v>14188</v>
      </c>
      <c r="M22795">
        <f t="shared" si="367"/>
        <v>3188</v>
      </c>
    </row>
    <row r="22796" spans="12:13">
      <c r="L22796">
        <v>14132</v>
      </c>
      <c r="M22796">
        <f t="shared" si="367"/>
        <v>3132</v>
      </c>
    </row>
    <row r="22797" spans="12:13">
      <c r="L22797">
        <v>14112</v>
      </c>
      <c r="M22797">
        <f t="shared" si="367"/>
        <v>3112</v>
      </c>
    </row>
    <row r="22798" spans="12:13">
      <c r="L22798">
        <v>14152</v>
      </c>
      <c r="M22798">
        <f t="shared" si="367"/>
        <v>3152</v>
      </c>
    </row>
    <row r="22799" spans="12:13">
      <c r="L22799">
        <v>14112</v>
      </c>
      <c r="M22799">
        <f t="shared" si="367"/>
        <v>3112</v>
      </c>
    </row>
    <row r="22800" spans="12:13">
      <c r="L22800">
        <v>14080</v>
      </c>
      <c r="M22800">
        <f t="shared" si="367"/>
        <v>3080</v>
      </c>
    </row>
    <row r="22801" spans="12:13">
      <c r="L22801">
        <v>14288</v>
      </c>
      <c r="M22801">
        <f t="shared" si="367"/>
        <v>3288</v>
      </c>
    </row>
    <row r="22802" spans="12:13">
      <c r="L22802">
        <v>14060</v>
      </c>
      <c r="M22802">
        <f t="shared" si="367"/>
        <v>3060</v>
      </c>
    </row>
    <row r="22803" spans="12:13">
      <c r="L22803">
        <v>14228</v>
      </c>
      <c r="M22803">
        <f t="shared" si="367"/>
        <v>3228</v>
      </c>
    </row>
    <row r="22804" spans="12:13">
      <c r="L22804">
        <v>14336</v>
      </c>
      <c r="M22804">
        <f t="shared" si="367"/>
        <v>3336</v>
      </c>
    </row>
    <row r="22805" spans="12:13">
      <c r="L22805">
        <v>14204</v>
      </c>
      <c r="M22805">
        <f t="shared" si="367"/>
        <v>3204</v>
      </c>
    </row>
    <row r="22806" spans="12:13">
      <c r="L22806">
        <v>14124</v>
      </c>
      <c r="M22806">
        <f t="shared" si="367"/>
        <v>3124</v>
      </c>
    </row>
    <row r="22807" spans="12:13">
      <c r="L22807">
        <v>14312</v>
      </c>
      <c r="M22807">
        <f t="shared" si="367"/>
        <v>3312</v>
      </c>
    </row>
    <row r="22808" spans="12:13">
      <c r="L22808">
        <v>14232</v>
      </c>
      <c r="M22808">
        <f t="shared" si="367"/>
        <v>3232</v>
      </c>
    </row>
    <row r="22809" spans="12:13">
      <c r="L22809">
        <v>14304</v>
      </c>
      <c r="M22809">
        <f t="shared" si="367"/>
        <v>3304</v>
      </c>
    </row>
    <row r="22810" spans="12:13">
      <c r="L22810">
        <v>14108</v>
      </c>
      <c r="M22810">
        <f t="shared" si="367"/>
        <v>3108</v>
      </c>
    </row>
    <row r="22811" spans="12:13">
      <c r="L22811">
        <v>14176</v>
      </c>
      <c r="M22811">
        <f t="shared" si="367"/>
        <v>3176</v>
      </c>
    </row>
    <row r="22812" spans="12:13">
      <c r="L22812">
        <v>14224</v>
      </c>
      <c r="M22812">
        <f t="shared" si="367"/>
        <v>3224</v>
      </c>
    </row>
    <row r="22813" spans="12:13">
      <c r="L22813">
        <v>14344</v>
      </c>
      <c r="M22813">
        <f t="shared" si="367"/>
        <v>3344</v>
      </c>
    </row>
    <row r="22814" spans="12:13">
      <c r="L22814">
        <v>14324</v>
      </c>
      <c r="M22814">
        <f t="shared" si="367"/>
        <v>3324</v>
      </c>
    </row>
    <row r="22815" spans="12:13">
      <c r="L22815">
        <v>14208</v>
      </c>
      <c r="M22815">
        <f t="shared" si="367"/>
        <v>3208</v>
      </c>
    </row>
    <row r="22816" spans="12:13">
      <c r="L22816">
        <v>14152</v>
      </c>
      <c r="M22816">
        <f t="shared" si="367"/>
        <v>3152</v>
      </c>
    </row>
    <row r="22817" spans="12:13">
      <c r="L22817">
        <v>14224</v>
      </c>
      <c r="M22817">
        <f t="shared" si="367"/>
        <v>3224</v>
      </c>
    </row>
    <row r="22818" spans="12:13">
      <c r="L22818">
        <v>14196</v>
      </c>
      <c r="M22818">
        <f t="shared" si="367"/>
        <v>3196</v>
      </c>
    </row>
    <row r="22819" spans="12:13">
      <c r="L22819">
        <v>14236</v>
      </c>
      <c r="M22819">
        <f t="shared" si="367"/>
        <v>3236</v>
      </c>
    </row>
    <row r="22820" spans="12:13">
      <c r="L22820">
        <v>14176</v>
      </c>
      <c r="M22820">
        <f t="shared" si="367"/>
        <v>3176</v>
      </c>
    </row>
    <row r="22821" spans="12:13">
      <c r="L22821">
        <v>14296</v>
      </c>
      <c r="M22821">
        <f t="shared" si="367"/>
        <v>3296</v>
      </c>
    </row>
    <row r="22822" spans="12:13">
      <c r="L22822">
        <v>14136</v>
      </c>
      <c r="M22822">
        <f t="shared" si="367"/>
        <v>3136</v>
      </c>
    </row>
    <row r="22823" spans="12:13">
      <c r="L22823">
        <v>14160</v>
      </c>
      <c r="M22823">
        <f t="shared" si="367"/>
        <v>3160</v>
      </c>
    </row>
    <row r="22824" spans="12:13">
      <c r="L22824">
        <v>14196</v>
      </c>
      <c r="M22824">
        <f t="shared" si="367"/>
        <v>3196</v>
      </c>
    </row>
    <row r="22825" spans="12:13">
      <c r="L22825">
        <v>14144</v>
      </c>
      <c r="M22825">
        <f t="shared" si="367"/>
        <v>3144</v>
      </c>
    </row>
    <row r="22826" spans="12:13">
      <c r="L22826">
        <v>14208</v>
      </c>
      <c r="M22826">
        <f t="shared" si="367"/>
        <v>3208</v>
      </c>
    </row>
    <row r="22827" spans="12:13">
      <c r="L22827">
        <v>14280</v>
      </c>
      <c r="M22827">
        <f t="shared" si="367"/>
        <v>3280</v>
      </c>
    </row>
    <row r="22828" spans="12:13">
      <c r="L22828">
        <v>14216</v>
      </c>
      <c r="M22828">
        <f t="shared" si="367"/>
        <v>3216</v>
      </c>
    </row>
    <row r="22829" spans="12:13">
      <c r="L22829">
        <v>14244</v>
      </c>
      <c r="M22829">
        <f t="shared" si="367"/>
        <v>3244</v>
      </c>
    </row>
    <row r="22830" spans="12:13">
      <c r="L22830">
        <v>14044</v>
      </c>
      <c r="M22830">
        <f t="shared" si="367"/>
        <v>3044</v>
      </c>
    </row>
    <row r="22831" spans="12:13">
      <c r="L22831">
        <v>14292</v>
      </c>
      <c r="M22831">
        <f t="shared" si="367"/>
        <v>3292</v>
      </c>
    </row>
    <row r="22832" spans="12:13">
      <c r="L22832">
        <v>14200</v>
      </c>
      <c r="M22832">
        <f t="shared" si="367"/>
        <v>3200</v>
      </c>
    </row>
    <row r="22833" spans="12:13">
      <c r="L22833">
        <v>14208</v>
      </c>
      <c r="M22833">
        <f t="shared" si="367"/>
        <v>3208</v>
      </c>
    </row>
    <row r="22834" spans="12:13">
      <c r="L22834">
        <v>14212</v>
      </c>
      <c r="M22834">
        <f t="shared" si="367"/>
        <v>3212</v>
      </c>
    </row>
    <row r="22835" spans="12:13">
      <c r="L22835">
        <v>14216</v>
      </c>
      <c r="M22835">
        <f t="shared" si="367"/>
        <v>3216</v>
      </c>
    </row>
    <row r="22836" spans="12:13">
      <c r="L22836">
        <v>14216</v>
      </c>
      <c r="M22836">
        <f t="shared" si="367"/>
        <v>3216</v>
      </c>
    </row>
    <row r="22837" spans="12:13">
      <c r="L22837">
        <v>14224</v>
      </c>
      <c r="M22837">
        <f t="shared" si="367"/>
        <v>3224</v>
      </c>
    </row>
    <row r="22838" spans="12:13">
      <c r="L22838">
        <v>14168</v>
      </c>
      <c r="M22838">
        <f t="shared" si="367"/>
        <v>3168</v>
      </c>
    </row>
    <row r="22839" spans="12:13">
      <c r="L22839">
        <v>14076</v>
      </c>
      <c r="M22839">
        <f t="shared" si="367"/>
        <v>3076</v>
      </c>
    </row>
    <row r="22840" spans="12:13">
      <c r="L22840">
        <v>14268</v>
      </c>
      <c r="M22840">
        <f t="shared" si="367"/>
        <v>3268</v>
      </c>
    </row>
    <row r="22841" spans="12:13">
      <c r="L22841">
        <v>14208</v>
      </c>
      <c r="M22841">
        <f t="shared" si="367"/>
        <v>3208</v>
      </c>
    </row>
    <row r="22842" spans="12:13">
      <c r="L22842">
        <v>14168</v>
      </c>
      <c r="M22842">
        <f t="shared" si="367"/>
        <v>3168</v>
      </c>
    </row>
    <row r="22843" spans="12:13">
      <c r="L22843">
        <v>14128</v>
      </c>
      <c r="M22843">
        <f t="shared" ref="M22843:M22906" si="368">L22843-11000</f>
        <v>3128</v>
      </c>
    </row>
    <row r="22844" spans="12:13">
      <c r="L22844">
        <v>14104</v>
      </c>
      <c r="M22844">
        <f t="shared" si="368"/>
        <v>3104</v>
      </c>
    </row>
    <row r="22845" spans="12:13">
      <c r="L22845">
        <v>14224</v>
      </c>
      <c r="M22845">
        <f t="shared" si="368"/>
        <v>3224</v>
      </c>
    </row>
    <row r="22846" spans="12:13">
      <c r="L22846">
        <v>14164</v>
      </c>
      <c r="M22846">
        <f t="shared" si="368"/>
        <v>3164</v>
      </c>
    </row>
    <row r="22847" spans="12:13">
      <c r="L22847">
        <v>14196</v>
      </c>
      <c r="M22847">
        <f t="shared" si="368"/>
        <v>3196</v>
      </c>
    </row>
    <row r="22848" spans="12:13">
      <c r="L22848">
        <v>14152</v>
      </c>
      <c r="M22848">
        <f t="shared" si="368"/>
        <v>3152</v>
      </c>
    </row>
    <row r="22849" spans="12:13">
      <c r="L22849">
        <v>14192</v>
      </c>
      <c r="M22849">
        <f t="shared" si="368"/>
        <v>3192</v>
      </c>
    </row>
    <row r="22850" spans="12:13">
      <c r="L22850">
        <v>14148</v>
      </c>
      <c r="M22850">
        <f t="shared" si="368"/>
        <v>3148</v>
      </c>
    </row>
    <row r="22851" spans="12:13">
      <c r="L22851">
        <v>14156</v>
      </c>
      <c r="M22851">
        <f t="shared" si="368"/>
        <v>3156</v>
      </c>
    </row>
    <row r="22852" spans="12:13">
      <c r="L22852">
        <v>14128</v>
      </c>
      <c r="M22852">
        <f t="shared" si="368"/>
        <v>3128</v>
      </c>
    </row>
    <row r="22853" spans="12:13">
      <c r="L22853">
        <v>14260</v>
      </c>
      <c r="M22853">
        <f t="shared" si="368"/>
        <v>3260</v>
      </c>
    </row>
    <row r="22854" spans="12:13">
      <c r="L22854">
        <v>14056</v>
      </c>
      <c r="M22854">
        <f t="shared" si="368"/>
        <v>3056</v>
      </c>
    </row>
    <row r="22855" spans="12:13">
      <c r="L22855">
        <v>14176</v>
      </c>
      <c r="M22855">
        <f t="shared" si="368"/>
        <v>3176</v>
      </c>
    </row>
    <row r="22856" spans="12:13">
      <c r="L22856">
        <v>14104</v>
      </c>
      <c r="M22856">
        <f t="shared" si="368"/>
        <v>3104</v>
      </c>
    </row>
    <row r="22857" spans="12:13">
      <c r="L22857">
        <v>14036</v>
      </c>
      <c r="M22857">
        <f t="shared" si="368"/>
        <v>3036</v>
      </c>
    </row>
    <row r="22858" spans="12:13">
      <c r="L22858">
        <v>14092</v>
      </c>
      <c r="M22858">
        <f t="shared" si="368"/>
        <v>3092</v>
      </c>
    </row>
    <row r="22859" spans="12:13">
      <c r="L22859">
        <v>14080</v>
      </c>
      <c r="M22859">
        <f t="shared" si="368"/>
        <v>3080</v>
      </c>
    </row>
    <row r="22860" spans="12:13">
      <c r="L22860">
        <v>14188</v>
      </c>
      <c r="M22860">
        <f t="shared" si="368"/>
        <v>3188</v>
      </c>
    </row>
    <row r="22861" spans="12:13">
      <c r="L22861">
        <v>14188</v>
      </c>
      <c r="M22861">
        <f t="shared" si="368"/>
        <v>3188</v>
      </c>
    </row>
    <row r="22862" spans="12:13">
      <c r="L22862">
        <v>14032</v>
      </c>
      <c r="M22862">
        <f t="shared" si="368"/>
        <v>3032</v>
      </c>
    </row>
    <row r="22863" spans="12:13">
      <c r="L22863">
        <v>14016</v>
      </c>
      <c r="M22863">
        <f t="shared" si="368"/>
        <v>3016</v>
      </c>
    </row>
    <row r="22864" spans="12:13">
      <c r="L22864">
        <v>14084</v>
      </c>
      <c r="M22864">
        <f t="shared" si="368"/>
        <v>3084</v>
      </c>
    </row>
    <row r="22865" spans="12:13">
      <c r="L22865">
        <v>14052</v>
      </c>
      <c r="M22865">
        <f t="shared" si="368"/>
        <v>3052</v>
      </c>
    </row>
    <row r="22866" spans="12:13">
      <c r="L22866">
        <v>14148</v>
      </c>
      <c r="M22866">
        <f t="shared" si="368"/>
        <v>3148</v>
      </c>
    </row>
    <row r="22867" spans="12:13">
      <c r="L22867">
        <v>14164</v>
      </c>
      <c r="M22867">
        <f t="shared" si="368"/>
        <v>3164</v>
      </c>
    </row>
    <row r="22868" spans="12:13">
      <c r="L22868">
        <v>14148</v>
      </c>
      <c r="M22868">
        <f t="shared" si="368"/>
        <v>3148</v>
      </c>
    </row>
    <row r="22869" spans="12:13">
      <c r="L22869">
        <v>14296</v>
      </c>
      <c r="M22869">
        <f t="shared" si="368"/>
        <v>3296</v>
      </c>
    </row>
    <row r="22870" spans="12:13">
      <c r="L22870">
        <v>14164</v>
      </c>
      <c r="M22870">
        <f t="shared" si="368"/>
        <v>3164</v>
      </c>
    </row>
    <row r="22871" spans="12:13">
      <c r="L22871">
        <v>14128</v>
      </c>
      <c r="M22871">
        <f t="shared" si="368"/>
        <v>3128</v>
      </c>
    </row>
    <row r="22872" spans="12:13">
      <c r="L22872">
        <v>14084</v>
      </c>
      <c r="M22872">
        <f t="shared" si="368"/>
        <v>3084</v>
      </c>
    </row>
    <row r="22873" spans="12:13">
      <c r="L22873">
        <v>14156</v>
      </c>
      <c r="M22873">
        <f t="shared" si="368"/>
        <v>3156</v>
      </c>
    </row>
    <row r="22874" spans="12:13">
      <c r="L22874">
        <v>14136</v>
      </c>
      <c r="M22874">
        <f t="shared" si="368"/>
        <v>3136</v>
      </c>
    </row>
    <row r="22875" spans="12:13">
      <c r="L22875">
        <v>14276</v>
      </c>
      <c r="M22875">
        <f t="shared" si="368"/>
        <v>3276</v>
      </c>
    </row>
    <row r="22876" spans="12:13">
      <c r="L22876">
        <v>14072</v>
      </c>
      <c r="M22876">
        <f t="shared" si="368"/>
        <v>3072</v>
      </c>
    </row>
    <row r="22877" spans="12:13">
      <c r="L22877">
        <v>14216</v>
      </c>
      <c r="M22877">
        <f t="shared" si="368"/>
        <v>3216</v>
      </c>
    </row>
    <row r="22878" spans="12:13">
      <c r="L22878">
        <v>14152</v>
      </c>
      <c r="M22878">
        <f t="shared" si="368"/>
        <v>3152</v>
      </c>
    </row>
    <row r="22879" spans="12:13">
      <c r="L22879">
        <v>14172</v>
      </c>
      <c r="M22879">
        <f t="shared" si="368"/>
        <v>3172</v>
      </c>
    </row>
    <row r="22880" spans="12:13">
      <c r="L22880">
        <v>14172</v>
      </c>
      <c r="M22880">
        <f t="shared" si="368"/>
        <v>3172</v>
      </c>
    </row>
    <row r="22881" spans="12:13">
      <c r="L22881">
        <v>14156</v>
      </c>
      <c r="M22881">
        <f t="shared" si="368"/>
        <v>3156</v>
      </c>
    </row>
    <row r="22882" spans="12:13">
      <c r="L22882">
        <v>14076</v>
      </c>
      <c r="M22882">
        <f t="shared" si="368"/>
        <v>3076</v>
      </c>
    </row>
    <row r="22883" spans="12:13">
      <c r="L22883">
        <v>14124</v>
      </c>
      <c r="M22883">
        <f t="shared" si="368"/>
        <v>3124</v>
      </c>
    </row>
    <row r="22884" spans="12:13">
      <c r="L22884">
        <v>14108</v>
      </c>
      <c r="M22884">
        <f t="shared" si="368"/>
        <v>3108</v>
      </c>
    </row>
    <row r="22885" spans="12:13">
      <c r="L22885">
        <v>13940</v>
      </c>
      <c r="M22885">
        <f t="shared" si="368"/>
        <v>2940</v>
      </c>
    </row>
    <row r="22886" spans="12:13">
      <c r="L22886">
        <v>13672</v>
      </c>
      <c r="M22886">
        <f t="shared" si="368"/>
        <v>2672</v>
      </c>
    </row>
    <row r="22887" spans="12:13">
      <c r="L22887">
        <v>13448</v>
      </c>
      <c r="M22887">
        <f t="shared" si="368"/>
        <v>2448</v>
      </c>
    </row>
    <row r="22888" spans="12:13">
      <c r="L22888">
        <v>13180</v>
      </c>
      <c r="M22888">
        <f t="shared" si="368"/>
        <v>2180</v>
      </c>
    </row>
    <row r="22889" spans="12:13">
      <c r="L22889">
        <v>13108</v>
      </c>
      <c r="M22889">
        <f t="shared" si="368"/>
        <v>2108</v>
      </c>
    </row>
    <row r="22890" spans="12:13">
      <c r="L22890">
        <v>12932</v>
      </c>
      <c r="M22890">
        <f t="shared" si="368"/>
        <v>1932</v>
      </c>
    </row>
    <row r="22891" spans="12:13">
      <c r="L22891">
        <v>12708</v>
      </c>
      <c r="M22891">
        <f t="shared" si="368"/>
        <v>1708</v>
      </c>
    </row>
    <row r="22892" spans="12:13">
      <c r="L22892">
        <v>12456</v>
      </c>
      <c r="M22892">
        <f t="shared" si="368"/>
        <v>1456</v>
      </c>
    </row>
    <row r="22893" spans="12:13">
      <c r="L22893">
        <v>12448</v>
      </c>
      <c r="M22893">
        <f t="shared" si="368"/>
        <v>1448</v>
      </c>
    </row>
    <row r="22894" spans="12:13">
      <c r="L22894">
        <v>12292</v>
      </c>
      <c r="M22894">
        <f t="shared" si="368"/>
        <v>1292</v>
      </c>
    </row>
    <row r="22895" spans="12:13">
      <c r="L22895">
        <v>12176</v>
      </c>
      <c r="M22895">
        <f t="shared" si="368"/>
        <v>1176</v>
      </c>
    </row>
    <row r="22896" spans="12:13">
      <c r="L22896">
        <v>12048</v>
      </c>
      <c r="M22896">
        <f t="shared" si="368"/>
        <v>1048</v>
      </c>
    </row>
    <row r="22897" spans="12:13">
      <c r="L22897">
        <v>12020</v>
      </c>
      <c r="M22897">
        <f t="shared" si="368"/>
        <v>1020</v>
      </c>
    </row>
    <row r="22898" spans="12:13">
      <c r="L22898">
        <v>11912</v>
      </c>
      <c r="M22898">
        <f t="shared" si="368"/>
        <v>912</v>
      </c>
    </row>
    <row r="22899" spans="12:13">
      <c r="L22899">
        <v>11880</v>
      </c>
      <c r="M22899">
        <f t="shared" si="368"/>
        <v>880</v>
      </c>
    </row>
    <row r="22900" spans="12:13">
      <c r="L22900">
        <v>11788</v>
      </c>
      <c r="M22900">
        <f t="shared" si="368"/>
        <v>788</v>
      </c>
    </row>
    <row r="22901" spans="12:13">
      <c r="L22901">
        <v>11768</v>
      </c>
      <c r="M22901">
        <f t="shared" si="368"/>
        <v>768</v>
      </c>
    </row>
    <row r="22902" spans="12:13">
      <c r="L22902">
        <v>11688</v>
      </c>
      <c r="M22902">
        <f t="shared" si="368"/>
        <v>688</v>
      </c>
    </row>
    <row r="22903" spans="12:13">
      <c r="L22903">
        <v>11676</v>
      </c>
      <c r="M22903">
        <f t="shared" si="368"/>
        <v>676</v>
      </c>
    </row>
    <row r="22904" spans="12:13">
      <c r="L22904">
        <v>11624</v>
      </c>
      <c r="M22904">
        <f t="shared" si="368"/>
        <v>624</v>
      </c>
    </row>
    <row r="22905" spans="12:13">
      <c r="L22905">
        <v>11644</v>
      </c>
      <c r="M22905">
        <f t="shared" si="368"/>
        <v>644</v>
      </c>
    </row>
    <row r="22906" spans="12:13">
      <c r="L22906">
        <v>11600</v>
      </c>
      <c r="M22906">
        <f t="shared" si="368"/>
        <v>600</v>
      </c>
    </row>
    <row r="22907" spans="12:13">
      <c r="L22907">
        <v>11640</v>
      </c>
      <c r="M22907">
        <f t="shared" ref="M22907:M22970" si="369">L22907-11000</f>
        <v>640</v>
      </c>
    </row>
    <row r="22908" spans="12:13">
      <c r="L22908">
        <v>11516</v>
      </c>
      <c r="M22908">
        <f t="shared" si="369"/>
        <v>516</v>
      </c>
    </row>
    <row r="22909" spans="12:13">
      <c r="L22909">
        <v>11560</v>
      </c>
      <c r="M22909">
        <f t="shared" si="369"/>
        <v>560</v>
      </c>
    </row>
    <row r="22910" spans="12:13">
      <c r="L22910">
        <v>11512</v>
      </c>
      <c r="M22910">
        <f t="shared" si="369"/>
        <v>512</v>
      </c>
    </row>
    <row r="22911" spans="12:13">
      <c r="L22911">
        <v>11552</v>
      </c>
      <c r="M22911">
        <f t="shared" si="369"/>
        <v>552</v>
      </c>
    </row>
    <row r="22912" spans="12:13">
      <c r="L22912">
        <v>11520</v>
      </c>
      <c r="M22912">
        <f t="shared" si="369"/>
        <v>520</v>
      </c>
    </row>
    <row r="22913" spans="12:13">
      <c r="L22913">
        <v>11556</v>
      </c>
      <c r="M22913">
        <f t="shared" si="369"/>
        <v>556</v>
      </c>
    </row>
    <row r="22914" spans="12:13">
      <c r="L22914">
        <v>11436</v>
      </c>
      <c r="M22914">
        <f t="shared" si="369"/>
        <v>436</v>
      </c>
    </row>
    <row r="22915" spans="12:13">
      <c r="L22915">
        <v>11532</v>
      </c>
      <c r="M22915">
        <f t="shared" si="369"/>
        <v>532</v>
      </c>
    </row>
    <row r="22916" spans="12:13">
      <c r="L22916">
        <v>11456</v>
      </c>
      <c r="M22916">
        <f t="shared" si="369"/>
        <v>456</v>
      </c>
    </row>
    <row r="22917" spans="12:13">
      <c r="L22917">
        <v>11496</v>
      </c>
      <c r="M22917">
        <f t="shared" si="369"/>
        <v>496</v>
      </c>
    </row>
    <row r="22918" spans="12:13">
      <c r="L22918">
        <v>11452</v>
      </c>
      <c r="M22918">
        <f t="shared" si="369"/>
        <v>452</v>
      </c>
    </row>
    <row r="22919" spans="12:13">
      <c r="L22919">
        <v>11508</v>
      </c>
      <c r="M22919">
        <f t="shared" si="369"/>
        <v>508</v>
      </c>
    </row>
    <row r="22920" spans="12:13">
      <c r="L22920">
        <v>11456</v>
      </c>
      <c r="M22920">
        <f t="shared" si="369"/>
        <v>456</v>
      </c>
    </row>
    <row r="22921" spans="12:13">
      <c r="L22921">
        <v>11504</v>
      </c>
      <c r="M22921">
        <f t="shared" si="369"/>
        <v>504</v>
      </c>
    </row>
    <row r="22922" spans="12:13">
      <c r="L22922">
        <v>11460</v>
      </c>
      <c r="M22922">
        <f t="shared" si="369"/>
        <v>460</v>
      </c>
    </row>
    <row r="22923" spans="12:13">
      <c r="L22923">
        <v>11524</v>
      </c>
      <c r="M22923">
        <f t="shared" si="369"/>
        <v>524</v>
      </c>
    </row>
    <row r="22924" spans="12:13">
      <c r="L22924">
        <v>11440</v>
      </c>
      <c r="M22924">
        <f t="shared" si="369"/>
        <v>440</v>
      </c>
    </row>
    <row r="22925" spans="12:13">
      <c r="L22925">
        <v>11456</v>
      </c>
      <c r="M22925">
        <f t="shared" si="369"/>
        <v>456</v>
      </c>
    </row>
    <row r="22926" spans="12:13">
      <c r="L22926">
        <v>11444</v>
      </c>
      <c r="M22926">
        <f t="shared" si="369"/>
        <v>444</v>
      </c>
    </row>
    <row r="22927" spans="12:13">
      <c r="L22927">
        <v>11452</v>
      </c>
      <c r="M22927">
        <f t="shared" si="369"/>
        <v>452</v>
      </c>
    </row>
    <row r="22928" spans="12:13">
      <c r="L22928">
        <v>11440</v>
      </c>
      <c r="M22928">
        <f t="shared" si="369"/>
        <v>440</v>
      </c>
    </row>
    <row r="22929" spans="12:13">
      <c r="L22929">
        <v>11468</v>
      </c>
      <c r="M22929">
        <f t="shared" si="369"/>
        <v>468</v>
      </c>
    </row>
    <row r="22930" spans="12:13">
      <c r="L22930">
        <v>11408</v>
      </c>
      <c r="M22930">
        <f t="shared" si="369"/>
        <v>408</v>
      </c>
    </row>
    <row r="22931" spans="12:13">
      <c r="L22931">
        <v>11436</v>
      </c>
      <c r="M22931">
        <f t="shared" si="369"/>
        <v>436</v>
      </c>
    </row>
    <row r="22932" spans="12:13">
      <c r="L22932">
        <v>11416</v>
      </c>
      <c r="M22932">
        <f t="shared" si="369"/>
        <v>416</v>
      </c>
    </row>
    <row r="22933" spans="12:13">
      <c r="L22933">
        <v>11428</v>
      </c>
      <c r="M22933">
        <f t="shared" si="369"/>
        <v>428</v>
      </c>
    </row>
    <row r="22934" spans="12:13">
      <c r="L22934">
        <v>11408</v>
      </c>
      <c r="M22934">
        <f t="shared" si="369"/>
        <v>408</v>
      </c>
    </row>
    <row r="22935" spans="12:13">
      <c r="L22935">
        <v>11428</v>
      </c>
      <c r="M22935">
        <f t="shared" si="369"/>
        <v>428</v>
      </c>
    </row>
    <row r="22936" spans="12:13">
      <c r="L22936">
        <v>11388</v>
      </c>
      <c r="M22936">
        <f t="shared" si="369"/>
        <v>388</v>
      </c>
    </row>
    <row r="22937" spans="12:13">
      <c r="L22937">
        <v>11436</v>
      </c>
      <c r="M22937">
        <f t="shared" si="369"/>
        <v>436</v>
      </c>
    </row>
    <row r="22938" spans="12:13">
      <c r="L22938">
        <v>11388</v>
      </c>
      <c r="M22938">
        <f t="shared" si="369"/>
        <v>388</v>
      </c>
    </row>
    <row r="22939" spans="12:13">
      <c r="L22939">
        <v>11440</v>
      </c>
      <c r="M22939">
        <f t="shared" si="369"/>
        <v>440</v>
      </c>
    </row>
    <row r="22940" spans="12:13">
      <c r="L22940">
        <v>11384</v>
      </c>
      <c r="M22940">
        <f t="shared" si="369"/>
        <v>384</v>
      </c>
    </row>
    <row r="22941" spans="12:13">
      <c r="L22941">
        <v>11444</v>
      </c>
      <c r="M22941">
        <f t="shared" si="369"/>
        <v>444</v>
      </c>
    </row>
    <row r="22942" spans="12:13">
      <c r="L22942">
        <v>11400</v>
      </c>
      <c r="M22942">
        <f t="shared" si="369"/>
        <v>400</v>
      </c>
    </row>
    <row r="22943" spans="12:13">
      <c r="L22943">
        <v>11428</v>
      </c>
      <c r="M22943">
        <f t="shared" si="369"/>
        <v>428</v>
      </c>
    </row>
    <row r="22944" spans="12:13">
      <c r="L22944">
        <v>11384</v>
      </c>
      <c r="M22944">
        <f t="shared" si="369"/>
        <v>384</v>
      </c>
    </row>
    <row r="22945" spans="12:13">
      <c r="L22945">
        <v>11420</v>
      </c>
      <c r="M22945">
        <f t="shared" si="369"/>
        <v>420</v>
      </c>
    </row>
    <row r="22946" spans="12:13">
      <c r="L22946">
        <v>11404</v>
      </c>
      <c r="M22946">
        <f t="shared" si="369"/>
        <v>404</v>
      </c>
    </row>
    <row r="22947" spans="12:13">
      <c r="L22947">
        <v>11444</v>
      </c>
      <c r="M22947">
        <f t="shared" si="369"/>
        <v>444</v>
      </c>
    </row>
    <row r="22948" spans="12:13">
      <c r="L22948">
        <v>11392</v>
      </c>
      <c r="M22948">
        <f t="shared" si="369"/>
        <v>392</v>
      </c>
    </row>
    <row r="22949" spans="12:13">
      <c r="L22949">
        <v>11420</v>
      </c>
      <c r="M22949">
        <f t="shared" si="369"/>
        <v>420</v>
      </c>
    </row>
    <row r="22950" spans="12:13">
      <c r="L22950">
        <v>11396</v>
      </c>
      <c r="M22950">
        <f t="shared" si="369"/>
        <v>396</v>
      </c>
    </row>
    <row r="22951" spans="12:13">
      <c r="L22951">
        <v>11420</v>
      </c>
      <c r="M22951">
        <f t="shared" si="369"/>
        <v>420</v>
      </c>
    </row>
    <row r="22952" spans="12:13">
      <c r="L22952">
        <v>11392</v>
      </c>
      <c r="M22952">
        <f t="shared" si="369"/>
        <v>392</v>
      </c>
    </row>
    <row r="22953" spans="12:13">
      <c r="L22953">
        <v>11464</v>
      </c>
      <c r="M22953">
        <f t="shared" si="369"/>
        <v>464</v>
      </c>
    </row>
    <row r="22954" spans="12:13">
      <c r="L22954">
        <v>11404</v>
      </c>
      <c r="M22954">
        <f t="shared" si="369"/>
        <v>404</v>
      </c>
    </row>
    <row r="22955" spans="12:13">
      <c r="L22955">
        <v>11432</v>
      </c>
      <c r="M22955">
        <f t="shared" si="369"/>
        <v>432</v>
      </c>
    </row>
    <row r="22956" spans="12:13">
      <c r="L22956">
        <v>11408</v>
      </c>
      <c r="M22956">
        <f t="shared" si="369"/>
        <v>408</v>
      </c>
    </row>
    <row r="22957" spans="12:13">
      <c r="L22957">
        <v>11456</v>
      </c>
      <c r="M22957">
        <f t="shared" si="369"/>
        <v>456</v>
      </c>
    </row>
    <row r="22958" spans="12:13">
      <c r="L22958">
        <v>11356</v>
      </c>
      <c r="M22958">
        <f t="shared" si="369"/>
        <v>356</v>
      </c>
    </row>
    <row r="22959" spans="12:13">
      <c r="L22959">
        <v>11464</v>
      </c>
      <c r="M22959">
        <f t="shared" si="369"/>
        <v>464</v>
      </c>
    </row>
    <row r="22960" spans="12:13">
      <c r="L22960">
        <v>11420</v>
      </c>
      <c r="M22960">
        <f t="shared" si="369"/>
        <v>420</v>
      </c>
    </row>
    <row r="22961" spans="12:13">
      <c r="L22961">
        <v>11472</v>
      </c>
      <c r="M22961">
        <f t="shared" si="369"/>
        <v>472</v>
      </c>
    </row>
    <row r="22962" spans="12:13">
      <c r="L22962">
        <v>11388</v>
      </c>
      <c r="M22962">
        <f t="shared" si="369"/>
        <v>388</v>
      </c>
    </row>
    <row r="22963" spans="12:13">
      <c r="L22963">
        <v>11448</v>
      </c>
      <c r="M22963">
        <f t="shared" si="369"/>
        <v>448</v>
      </c>
    </row>
    <row r="22964" spans="12:13">
      <c r="L22964">
        <v>11384</v>
      </c>
      <c r="M22964">
        <f t="shared" si="369"/>
        <v>384</v>
      </c>
    </row>
    <row r="22965" spans="12:13">
      <c r="L22965">
        <v>11432</v>
      </c>
      <c r="M22965">
        <f t="shared" si="369"/>
        <v>432</v>
      </c>
    </row>
    <row r="22966" spans="12:13">
      <c r="L22966">
        <v>11380</v>
      </c>
      <c r="M22966">
        <f t="shared" si="369"/>
        <v>380</v>
      </c>
    </row>
    <row r="22967" spans="12:13">
      <c r="L22967">
        <v>11460</v>
      </c>
      <c r="M22967">
        <f t="shared" si="369"/>
        <v>460</v>
      </c>
    </row>
    <row r="22968" spans="12:13">
      <c r="L22968">
        <v>11388</v>
      </c>
      <c r="M22968">
        <f t="shared" si="369"/>
        <v>388</v>
      </c>
    </row>
    <row r="22969" spans="12:13">
      <c r="L22969">
        <v>11440</v>
      </c>
      <c r="M22969">
        <f t="shared" si="369"/>
        <v>440</v>
      </c>
    </row>
    <row r="22970" spans="12:13">
      <c r="L22970">
        <v>11416</v>
      </c>
      <c r="M22970">
        <f t="shared" si="369"/>
        <v>416</v>
      </c>
    </row>
    <row r="22971" spans="12:13">
      <c r="L22971">
        <v>11408</v>
      </c>
      <c r="M22971">
        <f t="shared" ref="M22971:M23034" si="370">L22971-11000</f>
        <v>408</v>
      </c>
    </row>
    <row r="22972" spans="12:13">
      <c r="L22972">
        <v>11372</v>
      </c>
      <c r="M22972">
        <f t="shared" si="370"/>
        <v>372</v>
      </c>
    </row>
    <row r="22973" spans="12:13">
      <c r="L22973">
        <v>11428</v>
      </c>
      <c r="M22973">
        <f t="shared" si="370"/>
        <v>428</v>
      </c>
    </row>
    <row r="22974" spans="12:13">
      <c r="L22974">
        <v>11380</v>
      </c>
      <c r="M22974">
        <f t="shared" si="370"/>
        <v>380</v>
      </c>
    </row>
    <row r="22975" spans="12:13">
      <c r="L22975">
        <v>11468</v>
      </c>
      <c r="M22975">
        <f t="shared" si="370"/>
        <v>468</v>
      </c>
    </row>
    <row r="22976" spans="12:13">
      <c r="L22976">
        <v>11380</v>
      </c>
      <c r="M22976">
        <f t="shared" si="370"/>
        <v>380</v>
      </c>
    </row>
    <row r="22977" spans="12:13">
      <c r="L22977">
        <v>11464</v>
      </c>
      <c r="M22977">
        <f t="shared" si="370"/>
        <v>464</v>
      </c>
    </row>
    <row r="22978" spans="12:13">
      <c r="L22978">
        <v>11352</v>
      </c>
      <c r="M22978">
        <f t="shared" si="370"/>
        <v>352</v>
      </c>
    </row>
    <row r="22979" spans="12:13">
      <c r="L22979">
        <v>11424</v>
      </c>
      <c r="M22979">
        <f t="shared" si="370"/>
        <v>424</v>
      </c>
    </row>
    <row r="22980" spans="12:13">
      <c r="L22980">
        <v>11368</v>
      </c>
      <c r="M22980">
        <f t="shared" si="370"/>
        <v>368</v>
      </c>
    </row>
    <row r="22981" spans="12:13">
      <c r="L22981">
        <v>11428</v>
      </c>
      <c r="M22981">
        <f t="shared" si="370"/>
        <v>428</v>
      </c>
    </row>
    <row r="22982" spans="12:13">
      <c r="L22982">
        <v>11348</v>
      </c>
      <c r="M22982">
        <f t="shared" si="370"/>
        <v>348</v>
      </c>
    </row>
    <row r="22983" spans="12:13">
      <c r="L22983">
        <v>11436</v>
      </c>
      <c r="M22983">
        <f t="shared" si="370"/>
        <v>436</v>
      </c>
    </row>
    <row r="22984" spans="12:13">
      <c r="L22984">
        <v>11340</v>
      </c>
      <c r="M22984">
        <f t="shared" si="370"/>
        <v>340</v>
      </c>
    </row>
    <row r="22985" spans="12:13">
      <c r="L22985">
        <v>11420</v>
      </c>
      <c r="M22985">
        <f t="shared" si="370"/>
        <v>420</v>
      </c>
    </row>
    <row r="22986" spans="12:13">
      <c r="L22986">
        <v>11384</v>
      </c>
      <c r="M22986">
        <f t="shared" si="370"/>
        <v>384</v>
      </c>
    </row>
    <row r="22987" spans="12:13">
      <c r="L22987">
        <v>11432</v>
      </c>
      <c r="M22987">
        <f t="shared" si="370"/>
        <v>432</v>
      </c>
    </row>
    <row r="22988" spans="12:13">
      <c r="L22988">
        <v>11384</v>
      </c>
      <c r="M22988">
        <f t="shared" si="370"/>
        <v>384</v>
      </c>
    </row>
    <row r="22989" spans="12:13">
      <c r="L22989">
        <v>11436</v>
      </c>
      <c r="M22989">
        <f t="shared" si="370"/>
        <v>436</v>
      </c>
    </row>
    <row r="22990" spans="12:13">
      <c r="L22990">
        <v>11360</v>
      </c>
      <c r="M22990">
        <f t="shared" si="370"/>
        <v>360</v>
      </c>
    </row>
    <row r="22991" spans="12:13">
      <c r="L22991">
        <v>11424</v>
      </c>
      <c r="M22991">
        <f t="shared" si="370"/>
        <v>424</v>
      </c>
    </row>
    <row r="22992" spans="12:13">
      <c r="L22992">
        <v>11364</v>
      </c>
      <c r="M22992">
        <f t="shared" si="370"/>
        <v>364</v>
      </c>
    </row>
    <row r="22993" spans="12:13">
      <c r="L22993">
        <v>11428</v>
      </c>
      <c r="M22993">
        <f t="shared" si="370"/>
        <v>428</v>
      </c>
    </row>
    <row r="22994" spans="12:13">
      <c r="L22994">
        <v>11408</v>
      </c>
      <c r="M22994">
        <f t="shared" si="370"/>
        <v>408</v>
      </c>
    </row>
    <row r="22995" spans="12:13">
      <c r="L22995">
        <v>11432</v>
      </c>
      <c r="M22995">
        <f t="shared" si="370"/>
        <v>432</v>
      </c>
    </row>
    <row r="22996" spans="12:13">
      <c r="L22996">
        <v>11380</v>
      </c>
      <c r="M22996">
        <f t="shared" si="370"/>
        <v>380</v>
      </c>
    </row>
    <row r="22997" spans="12:13">
      <c r="L22997">
        <v>11460</v>
      </c>
      <c r="M22997">
        <f t="shared" si="370"/>
        <v>460</v>
      </c>
    </row>
    <row r="22998" spans="12:13">
      <c r="L22998">
        <v>11400</v>
      </c>
      <c r="M22998">
        <f t="shared" si="370"/>
        <v>400</v>
      </c>
    </row>
    <row r="22999" spans="12:13">
      <c r="L22999">
        <v>11440</v>
      </c>
      <c r="M22999">
        <f t="shared" si="370"/>
        <v>440</v>
      </c>
    </row>
    <row r="23000" spans="12:13">
      <c r="L23000">
        <v>11364</v>
      </c>
      <c r="M23000">
        <f t="shared" si="370"/>
        <v>364</v>
      </c>
    </row>
    <row r="23001" spans="12:13">
      <c r="L23001">
        <v>11444</v>
      </c>
      <c r="M23001">
        <f t="shared" si="370"/>
        <v>444</v>
      </c>
    </row>
    <row r="23002" spans="12:13">
      <c r="L23002">
        <v>11372</v>
      </c>
      <c r="M23002">
        <f t="shared" si="370"/>
        <v>372</v>
      </c>
    </row>
    <row r="23003" spans="12:13">
      <c r="L23003">
        <v>11424</v>
      </c>
      <c r="M23003">
        <f t="shared" si="370"/>
        <v>424</v>
      </c>
    </row>
    <row r="23004" spans="12:13">
      <c r="L23004">
        <v>11368</v>
      </c>
      <c r="M23004">
        <f t="shared" si="370"/>
        <v>368</v>
      </c>
    </row>
    <row r="23005" spans="12:13">
      <c r="L23005">
        <v>11444</v>
      </c>
      <c r="M23005">
        <f t="shared" si="370"/>
        <v>444</v>
      </c>
    </row>
    <row r="23006" spans="12:13">
      <c r="L23006">
        <v>11352</v>
      </c>
      <c r="M23006">
        <f t="shared" si="370"/>
        <v>352</v>
      </c>
    </row>
    <row r="23007" spans="12:13">
      <c r="L23007">
        <v>11376</v>
      </c>
      <c r="M23007">
        <f t="shared" si="370"/>
        <v>376</v>
      </c>
    </row>
    <row r="23008" spans="12:13">
      <c r="L23008">
        <v>11368</v>
      </c>
      <c r="M23008">
        <f t="shared" si="370"/>
        <v>368</v>
      </c>
    </row>
    <row r="23009" spans="12:13">
      <c r="L23009">
        <v>11456</v>
      </c>
      <c r="M23009">
        <f t="shared" si="370"/>
        <v>456</v>
      </c>
    </row>
    <row r="23010" spans="12:13">
      <c r="L23010">
        <v>11372</v>
      </c>
      <c r="M23010">
        <f t="shared" si="370"/>
        <v>372</v>
      </c>
    </row>
    <row r="23011" spans="12:13">
      <c r="L23011">
        <v>11416</v>
      </c>
      <c r="M23011">
        <f t="shared" si="370"/>
        <v>416</v>
      </c>
    </row>
    <row r="23012" spans="12:13">
      <c r="L23012">
        <v>11368</v>
      </c>
      <c r="M23012">
        <f t="shared" si="370"/>
        <v>368</v>
      </c>
    </row>
    <row r="23013" spans="12:13">
      <c r="L23013">
        <v>11440</v>
      </c>
      <c r="M23013">
        <f t="shared" si="370"/>
        <v>440</v>
      </c>
    </row>
    <row r="23014" spans="12:13">
      <c r="L23014">
        <v>11376</v>
      </c>
      <c r="M23014">
        <f t="shared" si="370"/>
        <v>376</v>
      </c>
    </row>
    <row r="23015" spans="12:13">
      <c r="L23015">
        <v>11412</v>
      </c>
      <c r="M23015">
        <f t="shared" si="370"/>
        <v>412</v>
      </c>
    </row>
    <row r="23016" spans="12:13">
      <c r="L23016">
        <v>11376</v>
      </c>
      <c r="M23016">
        <f t="shared" si="370"/>
        <v>376</v>
      </c>
    </row>
    <row r="23017" spans="12:13">
      <c r="L23017">
        <v>11420</v>
      </c>
      <c r="M23017">
        <f t="shared" si="370"/>
        <v>420</v>
      </c>
    </row>
    <row r="23018" spans="12:13">
      <c r="L23018">
        <v>11384</v>
      </c>
      <c r="M23018">
        <f t="shared" si="370"/>
        <v>384</v>
      </c>
    </row>
    <row r="23019" spans="12:13">
      <c r="L23019">
        <v>11424</v>
      </c>
      <c r="M23019">
        <f t="shared" si="370"/>
        <v>424</v>
      </c>
    </row>
    <row r="23020" spans="12:13">
      <c r="L23020">
        <v>11400</v>
      </c>
      <c r="M23020">
        <f t="shared" si="370"/>
        <v>400</v>
      </c>
    </row>
    <row r="23021" spans="12:13">
      <c r="L23021">
        <v>11432</v>
      </c>
      <c r="M23021">
        <f t="shared" si="370"/>
        <v>432</v>
      </c>
    </row>
    <row r="23022" spans="12:13">
      <c r="L23022">
        <v>11380</v>
      </c>
      <c r="M23022">
        <f t="shared" si="370"/>
        <v>380</v>
      </c>
    </row>
    <row r="23023" spans="12:13">
      <c r="L23023">
        <v>11448</v>
      </c>
      <c r="M23023">
        <f t="shared" si="370"/>
        <v>448</v>
      </c>
    </row>
    <row r="23024" spans="12:13">
      <c r="L23024">
        <v>11408</v>
      </c>
      <c r="M23024">
        <f t="shared" si="370"/>
        <v>408</v>
      </c>
    </row>
    <row r="23025" spans="12:13">
      <c r="L23025">
        <v>11460</v>
      </c>
      <c r="M23025">
        <f t="shared" si="370"/>
        <v>460</v>
      </c>
    </row>
    <row r="23026" spans="12:13">
      <c r="L23026">
        <v>11340</v>
      </c>
      <c r="M23026">
        <f t="shared" si="370"/>
        <v>340</v>
      </c>
    </row>
    <row r="23027" spans="12:13">
      <c r="L23027">
        <v>11456</v>
      </c>
      <c r="M23027">
        <f t="shared" si="370"/>
        <v>456</v>
      </c>
    </row>
    <row r="23028" spans="12:13">
      <c r="L23028">
        <v>11388</v>
      </c>
      <c r="M23028">
        <f t="shared" si="370"/>
        <v>388</v>
      </c>
    </row>
    <row r="23029" spans="12:13">
      <c r="L23029">
        <v>11404</v>
      </c>
      <c r="M23029">
        <f t="shared" si="370"/>
        <v>404</v>
      </c>
    </row>
    <row r="23030" spans="12:13">
      <c r="L23030">
        <v>11380</v>
      </c>
      <c r="M23030">
        <f t="shared" si="370"/>
        <v>380</v>
      </c>
    </row>
    <row r="23031" spans="12:13">
      <c r="L23031">
        <v>11412</v>
      </c>
      <c r="M23031">
        <f t="shared" si="370"/>
        <v>412</v>
      </c>
    </row>
    <row r="23032" spans="12:13">
      <c r="L23032">
        <v>11344</v>
      </c>
      <c r="M23032">
        <f t="shared" si="370"/>
        <v>344</v>
      </c>
    </row>
    <row r="23033" spans="12:13">
      <c r="L23033">
        <v>11424</v>
      </c>
      <c r="M23033">
        <f t="shared" si="370"/>
        <v>424</v>
      </c>
    </row>
    <row r="23034" spans="12:13">
      <c r="L23034">
        <v>11352</v>
      </c>
      <c r="M23034">
        <f t="shared" si="370"/>
        <v>352</v>
      </c>
    </row>
    <row r="23035" spans="12:13">
      <c r="L23035">
        <v>11436</v>
      </c>
      <c r="M23035">
        <f t="shared" ref="M23035:M23098" si="371">L23035-11000</f>
        <v>436</v>
      </c>
    </row>
    <row r="23036" spans="12:13">
      <c r="L23036">
        <v>11384</v>
      </c>
      <c r="M23036">
        <f t="shared" si="371"/>
        <v>384</v>
      </c>
    </row>
    <row r="23037" spans="12:13">
      <c r="L23037">
        <v>11440</v>
      </c>
      <c r="M23037">
        <f t="shared" si="371"/>
        <v>440</v>
      </c>
    </row>
    <row r="23038" spans="12:13">
      <c r="L23038">
        <v>11364</v>
      </c>
      <c r="M23038">
        <f t="shared" si="371"/>
        <v>364</v>
      </c>
    </row>
    <row r="23039" spans="12:13">
      <c r="L23039">
        <v>11460</v>
      </c>
      <c r="M23039">
        <f t="shared" si="371"/>
        <v>460</v>
      </c>
    </row>
    <row r="23040" spans="12:13">
      <c r="L23040">
        <v>11388</v>
      </c>
      <c r="M23040">
        <f t="shared" si="371"/>
        <v>388</v>
      </c>
    </row>
    <row r="23041" spans="12:13">
      <c r="L23041">
        <v>11436</v>
      </c>
      <c r="M23041">
        <f t="shared" si="371"/>
        <v>436</v>
      </c>
    </row>
    <row r="23042" spans="12:13">
      <c r="L23042">
        <v>11380</v>
      </c>
      <c r="M23042">
        <f t="shared" si="371"/>
        <v>380</v>
      </c>
    </row>
    <row r="23043" spans="12:13">
      <c r="L23043">
        <v>11460</v>
      </c>
      <c r="M23043">
        <f t="shared" si="371"/>
        <v>460</v>
      </c>
    </row>
    <row r="23044" spans="12:13">
      <c r="L23044">
        <v>11400</v>
      </c>
      <c r="M23044">
        <f t="shared" si="371"/>
        <v>400</v>
      </c>
    </row>
    <row r="23045" spans="12:13">
      <c r="L23045">
        <v>11448</v>
      </c>
      <c r="M23045">
        <f t="shared" si="371"/>
        <v>448</v>
      </c>
    </row>
    <row r="23046" spans="12:13">
      <c r="L23046">
        <v>11320</v>
      </c>
      <c r="M23046">
        <f t="shared" si="371"/>
        <v>320</v>
      </c>
    </row>
    <row r="23047" spans="12:13">
      <c r="L23047">
        <v>11456</v>
      </c>
      <c r="M23047">
        <f t="shared" si="371"/>
        <v>456</v>
      </c>
    </row>
    <row r="23048" spans="12:13">
      <c r="L23048">
        <v>11384</v>
      </c>
      <c r="M23048">
        <f t="shared" si="371"/>
        <v>384</v>
      </c>
    </row>
    <row r="23049" spans="12:13">
      <c r="L23049">
        <v>11428</v>
      </c>
      <c r="M23049">
        <f t="shared" si="371"/>
        <v>428</v>
      </c>
    </row>
    <row r="23050" spans="12:13">
      <c r="L23050">
        <v>11404</v>
      </c>
      <c r="M23050">
        <f t="shared" si="371"/>
        <v>404</v>
      </c>
    </row>
    <row r="23051" spans="12:13">
      <c r="L23051">
        <v>11544</v>
      </c>
      <c r="M23051">
        <f t="shared" si="371"/>
        <v>544</v>
      </c>
    </row>
    <row r="23052" spans="12:13">
      <c r="L23052">
        <v>11516</v>
      </c>
      <c r="M23052">
        <f t="shared" si="371"/>
        <v>516</v>
      </c>
    </row>
    <row r="23053" spans="12:13">
      <c r="L23053">
        <v>11688</v>
      </c>
      <c r="M23053">
        <f t="shared" si="371"/>
        <v>688</v>
      </c>
    </row>
    <row r="23054" spans="12:13">
      <c r="L23054">
        <v>11640</v>
      </c>
      <c r="M23054">
        <f t="shared" si="371"/>
        <v>640</v>
      </c>
    </row>
    <row r="23055" spans="12:13">
      <c r="L23055">
        <v>11740</v>
      </c>
      <c r="M23055">
        <f t="shared" si="371"/>
        <v>740</v>
      </c>
    </row>
    <row r="23056" spans="12:13">
      <c r="L23056">
        <v>11728</v>
      </c>
      <c r="M23056">
        <f t="shared" si="371"/>
        <v>728</v>
      </c>
    </row>
    <row r="23057" spans="12:13">
      <c r="L23057">
        <v>11768</v>
      </c>
      <c r="M23057">
        <f t="shared" si="371"/>
        <v>768</v>
      </c>
    </row>
    <row r="23058" spans="12:13">
      <c r="L23058">
        <v>11712</v>
      </c>
      <c r="M23058">
        <f t="shared" si="371"/>
        <v>712</v>
      </c>
    </row>
    <row r="23059" spans="12:13">
      <c r="L23059">
        <v>11696</v>
      </c>
      <c r="M23059">
        <f t="shared" si="371"/>
        <v>696</v>
      </c>
    </row>
    <row r="23060" spans="12:13">
      <c r="L23060">
        <v>11632</v>
      </c>
      <c r="M23060">
        <f t="shared" si="371"/>
        <v>632</v>
      </c>
    </row>
    <row r="23061" spans="12:13">
      <c r="L23061">
        <v>11648</v>
      </c>
      <c r="M23061">
        <f t="shared" si="371"/>
        <v>648</v>
      </c>
    </row>
    <row r="23062" spans="12:13">
      <c r="L23062">
        <v>11576</v>
      </c>
      <c r="M23062">
        <f t="shared" si="371"/>
        <v>576</v>
      </c>
    </row>
    <row r="23063" spans="12:13">
      <c r="L23063">
        <v>11600</v>
      </c>
      <c r="M23063">
        <f t="shared" si="371"/>
        <v>600</v>
      </c>
    </row>
    <row r="23064" spans="12:13">
      <c r="L23064">
        <v>11532</v>
      </c>
      <c r="M23064">
        <f t="shared" si="371"/>
        <v>532</v>
      </c>
    </row>
    <row r="23065" spans="12:13">
      <c r="L23065">
        <v>11576</v>
      </c>
      <c r="M23065">
        <f t="shared" si="371"/>
        <v>576</v>
      </c>
    </row>
    <row r="23066" spans="12:13">
      <c r="L23066">
        <v>11464</v>
      </c>
      <c r="M23066">
        <f t="shared" si="371"/>
        <v>464</v>
      </c>
    </row>
    <row r="23067" spans="12:13">
      <c r="L23067">
        <v>11536</v>
      </c>
      <c r="M23067">
        <f t="shared" si="371"/>
        <v>536</v>
      </c>
    </row>
    <row r="23068" spans="12:13">
      <c r="L23068">
        <v>11484</v>
      </c>
      <c r="M23068">
        <f t="shared" si="371"/>
        <v>484</v>
      </c>
    </row>
    <row r="23069" spans="12:13">
      <c r="L23069">
        <v>11504</v>
      </c>
      <c r="M23069">
        <f t="shared" si="371"/>
        <v>504</v>
      </c>
    </row>
    <row r="23070" spans="12:13">
      <c r="L23070">
        <v>11436</v>
      </c>
      <c r="M23070">
        <f t="shared" si="371"/>
        <v>436</v>
      </c>
    </row>
    <row r="23071" spans="12:13">
      <c r="L23071">
        <v>11484</v>
      </c>
      <c r="M23071">
        <f t="shared" si="371"/>
        <v>484</v>
      </c>
    </row>
    <row r="23072" spans="12:13">
      <c r="L23072">
        <v>11404</v>
      </c>
      <c r="M23072">
        <f t="shared" si="371"/>
        <v>404</v>
      </c>
    </row>
    <row r="23073" spans="12:13">
      <c r="L23073">
        <v>11492</v>
      </c>
      <c r="M23073">
        <f t="shared" si="371"/>
        <v>492</v>
      </c>
    </row>
    <row r="23074" spans="12:13">
      <c r="L23074">
        <v>11440</v>
      </c>
      <c r="M23074">
        <f t="shared" si="371"/>
        <v>440</v>
      </c>
    </row>
    <row r="23075" spans="12:13">
      <c r="L23075">
        <v>11472</v>
      </c>
      <c r="M23075">
        <f t="shared" si="371"/>
        <v>472</v>
      </c>
    </row>
    <row r="23076" spans="12:13">
      <c r="L23076">
        <v>11432</v>
      </c>
      <c r="M23076">
        <f t="shared" si="371"/>
        <v>432</v>
      </c>
    </row>
    <row r="23077" spans="12:13">
      <c r="L23077">
        <v>11508</v>
      </c>
      <c r="M23077">
        <f t="shared" si="371"/>
        <v>508</v>
      </c>
    </row>
    <row r="23078" spans="12:13">
      <c r="L23078">
        <v>11416</v>
      </c>
      <c r="M23078">
        <f t="shared" si="371"/>
        <v>416</v>
      </c>
    </row>
    <row r="23079" spans="12:13">
      <c r="L23079">
        <v>11508</v>
      </c>
      <c r="M23079">
        <f t="shared" si="371"/>
        <v>508</v>
      </c>
    </row>
    <row r="23080" spans="12:13">
      <c r="L23080">
        <v>11432</v>
      </c>
      <c r="M23080">
        <f t="shared" si="371"/>
        <v>432</v>
      </c>
    </row>
    <row r="23081" spans="12:13">
      <c r="L23081">
        <v>11484</v>
      </c>
      <c r="M23081">
        <f t="shared" si="371"/>
        <v>484</v>
      </c>
    </row>
    <row r="23082" spans="12:13">
      <c r="L23082">
        <v>11412</v>
      </c>
      <c r="M23082">
        <f t="shared" si="371"/>
        <v>412</v>
      </c>
    </row>
    <row r="23083" spans="12:13">
      <c r="L23083">
        <v>11516</v>
      </c>
      <c r="M23083">
        <f t="shared" si="371"/>
        <v>516</v>
      </c>
    </row>
    <row r="23084" spans="12:13">
      <c r="L23084">
        <v>11412</v>
      </c>
      <c r="M23084">
        <f t="shared" si="371"/>
        <v>412</v>
      </c>
    </row>
    <row r="23085" spans="12:13">
      <c r="L23085">
        <v>11464</v>
      </c>
      <c r="M23085">
        <f t="shared" si="371"/>
        <v>464</v>
      </c>
    </row>
    <row r="23086" spans="12:13">
      <c r="L23086">
        <v>11400</v>
      </c>
      <c r="M23086">
        <f t="shared" si="371"/>
        <v>400</v>
      </c>
    </row>
    <row r="23087" spans="12:13">
      <c r="L23087">
        <v>11524</v>
      </c>
      <c r="M23087">
        <f t="shared" si="371"/>
        <v>524</v>
      </c>
    </row>
    <row r="23088" spans="12:13">
      <c r="L23088">
        <v>11396</v>
      </c>
      <c r="M23088">
        <f t="shared" si="371"/>
        <v>396</v>
      </c>
    </row>
    <row r="23089" spans="12:13">
      <c r="L23089">
        <v>11480</v>
      </c>
      <c r="M23089">
        <f t="shared" si="371"/>
        <v>480</v>
      </c>
    </row>
    <row r="23090" spans="12:13">
      <c r="L23090">
        <v>11412</v>
      </c>
      <c r="M23090">
        <f t="shared" si="371"/>
        <v>412</v>
      </c>
    </row>
    <row r="23091" spans="12:13">
      <c r="L23091">
        <v>11440</v>
      </c>
      <c r="M23091">
        <f t="shared" si="371"/>
        <v>440</v>
      </c>
    </row>
    <row r="23092" spans="12:13">
      <c r="L23092">
        <v>11424</v>
      </c>
      <c r="M23092">
        <f t="shared" si="371"/>
        <v>424</v>
      </c>
    </row>
    <row r="23093" spans="12:13">
      <c r="L23093">
        <v>11452</v>
      </c>
      <c r="M23093">
        <f t="shared" si="371"/>
        <v>452</v>
      </c>
    </row>
    <row r="23094" spans="12:13">
      <c r="L23094">
        <v>11424</v>
      </c>
      <c r="M23094">
        <f t="shared" si="371"/>
        <v>424</v>
      </c>
    </row>
    <row r="23095" spans="12:13">
      <c r="L23095">
        <v>11452</v>
      </c>
      <c r="M23095">
        <f t="shared" si="371"/>
        <v>452</v>
      </c>
    </row>
    <row r="23096" spans="12:13">
      <c r="L23096">
        <v>11396</v>
      </c>
      <c r="M23096">
        <f t="shared" si="371"/>
        <v>396</v>
      </c>
    </row>
    <row r="23097" spans="12:13">
      <c r="L23097">
        <v>11424</v>
      </c>
      <c r="M23097">
        <f t="shared" si="371"/>
        <v>424</v>
      </c>
    </row>
    <row r="23098" spans="12:13">
      <c r="L23098">
        <v>11380</v>
      </c>
      <c r="M23098">
        <f t="shared" si="371"/>
        <v>380</v>
      </c>
    </row>
    <row r="23099" spans="12:13">
      <c r="L23099">
        <v>11468</v>
      </c>
      <c r="M23099">
        <f t="shared" ref="M23099:M23162" si="372">L23099-11000</f>
        <v>468</v>
      </c>
    </row>
    <row r="23100" spans="12:13">
      <c r="L23100">
        <v>11388</v>
      </c>
      <c r="M23100">
        <f t="shared" si="372"/>
        <v>388</v>
      </c>
    </row>
    <row r="23101" spans="12:13">
      <c r="L23101">
        <v>11472</v>
      </c>
      <c r="M23101">
        <f t="shared" si="372"/>
        <v>472</v>
      </c>
    </row>
    <row r="23102" spans="12:13">
      <c r="L23102">
        <v>11372</v>
      </c>
      <c r="M23102">
        <f t="shared" si="372"/>
        <v>372</v>
      </c>
    </row>
    <row r="23103" spans="12:13">
      <c r="L23103">
        <v>11456</v>
      </c>
      <c r="M23103">
        <f t="shared" si="372"/>
        <v>456</v>
      </c>
    </row>
    <row r="23104" spans="12:13">
      <c r="L23104">
        <v>11400</v>
      </c>
      <c r="M23104">
        <f t="shared" si="372"/>
        <v>400</v>
      </c>
    </row>
    <row r="23105" spans="12:13">
      <c r="L23105">
        <v>11440</v>
      </c>
      <c r="M23105">
        <f t="shared" si="372"/>
        <v>440</v>
      </c>
    </row>
    <row r="23106" spans="12:13">
      <c r="L23106">
        <v>11408</v>
      </c>
      <c r="M23106">
        <f t="shared" si="372"/>
        <v>408</v>
      </c>
    </row>
    <row r="23107" spans="12:13">
      <c r="L23107">
        <v>11452</v>
      </c>
      <c r="M23107">
        <f t="shared" si="372"/>
        <v>452</v>
      </c>
    </row>
    <row r="23108" spans="12:13">
      <c r="L23108">
        <v>11384</v>
      </c>
      <c r="M23108">
        <f t="shared" si="372"/>
        <v>384</v>
      </c>
    </row>
    <row r="23109" spans="12:13">
      <c r="L23109">
        <v>11456</v>
      </c>
      <c r="M23109">
        <f t="shared" si="372"/>
        <v>456</v>
      </c>
    </row>
    <row r="23110" spans="12:13">
      <c r="L23110">
        <v>11392</v>
      </c>
      <c r="M23110">
        <f t="shared" si="372"/>
        <v>392</v>
      </c>
    </row>
    <row r="23111" spans="12:13">
      <c r="L23111" t="s">
        <v>806</v>
      </c>
      <c r="M23111" t="e">
        <f t="shared" si="372"/>
        <v>#VALUE!</v>
      </c>
    </row>
    <row r="23112" spans="12:13">
      <c r="L23112" t="s">
        <v>748</v>
      </c>
      <c r="M23112" t="e">
        <f t="shared" si="372"/>
        <v>#VALUE!</v>
      </c>
    </row>
    <row r="23113" spans="12:13">
      <c r="M23113">
        <f t="shared" si="372"/>
        <v>-11000</v>
      </c>
    </row>
    <row r="23114" spans="12:13">
      <c r="L23114">
        <v>11432</v>
      </c>
      <c r="M23114">
        <f t="shared" si="372"/>
        <v>432</v>
      </c>
    </row>
    <row r="23115" spans="12:13">
      <c r="L23115">
        <v>11404</v>
      </c>
      <c r="M23115">
        <f t="shared" si="372"/>
        <v>404</v>
      </c>
    </row>
    <row r="23116" spans="12:13">
      <c r="L23116">
        <v>11452</v>
      </c>
      <c r="M23116">
        <f t="shared" si="372"/>
        <v>452</v>
      </c>
    </row>
    <row r="23117" spans="12:13">
      <c r="L23117">
        <v>11380</v>
      </c>
      <c r="M23117">
        <f t="shared" si="372"/>
        <v>380</v>
      </c>
    </row>
    <row r="23118" spans="12:13">
      <c r="L23118">
        <v>11468</v>
      </c>
      <c r="M23118">
        <f t="shared" si="372"/>
        <v>468</v>
      </c>
    </row>
    <row r="23119" spans="12:13">
      <c r="L23119">
        <v>11392</v>
      </c>
      <c r="M23119">
        <f t="shared" si="372"/>
        <v>392</v>
      </c>
    </row>
    <row r="23120" spans="12:13">
      <c r="L23120">
        <v>11432</v>
      </c>
      <c r="M23120">
        <f t="shared" si="372"/>
        <v>432</v>
      </c>
    </row>
    <row r="23121" spans="12:13">
      <c r="L23121">
        <v>11372</v>
      </c>
      <c r="M23121">
        <f t="shared" si="372"/>
        <v>372</v>
      </c>
    </row>
    <row r="23122" spans="12:13">
      <c r="L23122">
        <v>11436</v>
      </c>
      <c r="M23122">
        <f t="shared" si="372"/>
        <v>436</v>
      </c>
    </row>
    <row r="23123" spans="12:13">
      <c r="L23123">
        <v>11372</v>
      </c>
      <c r="M23123">
        <f t="shared" si="372"/>
        <v>372</v>
      </c>
    </row>
    <row r="23124" spans="12:13">
      <c r="L23124">
        <v>11420</v>
      </c>
      <c r="M23124">
        <f t="shared" si="372"/>
        <v>420</v>
      </c>
    </row>
    <row r="23125" spans="12:13">
      <c r="L23125">
        <v>11368</v>
      </c>
      <c r="M23125">
        <f t="shared" si="372"/>
        <v>368</v>
      </c>
    </row>
    <row r="23126" spans="12:13">
      <c r="L23126">
        <v>11420</v>
      </c>
      <c r="M23126">
        <f t="shared" si="372"/>
        <v>420</v>
      </c>
    </row>
    <row r="23127" spans="12:13">
      <c r="L23127">
        <v>11380</v>
      </c>
      <c r="M23127">
        <f t="shared" si="372"/>
        <v>380</v>
      </c>
    </row>
    <row r="23128" spans="12:13">
      <c r="L23128">
        <v>11440</v>
      </c>
      <c r="M23128">
        <f t="shared" si="372"/>
        <v>440</v>
      </c>
    </row>
    <row r="23129" spans="12:13">
      <c r="L23129">
        <v>11388</v>
      </c>
      <c r="M23129">
        <f t="shared" si="372"/>
        <v>388</v>
      </c>
    </row>
    <row r="23130" spans="12:13">
      <c r="L23130">
        <v>11416</v>
      </c>
      <c r="M23130">
        <f t="shared" si="372"/>
        <v>416</v>
      </c>
    </row>
    <row r="23131" spans="12:13">
      <c r="L23131">
        <v>11404</v>
      </c>
      <c r="M23131">
        <f t="shared" si="372"/>
        <v>404</v>
      </c>
    </row>
    <row r="23132" spans="12:13">
      <c r="L23132">
        <v>11424</v>
      </c>
      <c r="M23132">
        <f t="shared" si="372"/>
        <v>424</v>
      </c>
    </row>
    <row r="23133" spans="12:13">
      <c r="L23133">
        <v>11380</v>
      </c>
      <c r="M23133">
        <f t="shared" si="372"/>
        <v>380</v>
      </c>
    </row>
    <row r="23134" spans="12:13">
      <c r="L23134">
        <v>11412</v>
      </c>
      <c r="M23134">
        <f t="shared" si="372"/>
        <v>412</v>
      </c>
    </row>
    <row r="23135" spans="12:13">
      <c r="L23135">
        <v>11376</v>
      </c>
      <c r="M23135">
        <f t="shared" si="372"/>
        <v>376</v>
      </c>
    </row>
    <row r="23136" spans="12:13">
      <c r="L23136">
        <v>11428</v>
      </c>
      <c r="M23136">
        <f t="shared" si="372"/>
        <v>428</v>
      </c>
    </row>
    <row r="23137" spans="12:13">
      <c r="L23137">
        <v>11408</v>
      </c>
      <c r="M23137">
        <f t="shared" si="372"/>
        <v>408</v>
      </c>
    </row>
    <row r="23138" spans="12:13">
      <c r="L23138">
        <v>11468</v>
      </c>
      <c r="M23138">
        <f t="shared" si="372"/>
        <v>468</v>
      </c>
    </row>
    <row r="23139" spans="12:13">
      <c r="L23139">
        <v>11380</v>
      </c>
      <c r="M23139">
        <f t="shared" si="372"/>
        <v>380</v>
      </c>
    </row>
    <row r="23140" spans="12:13">
      <c r="L23140">
        <v>11428</v>
      </c>
      <c r="M23140">
        <f t="shared" si="372"/>
        <v>428</v>
      </c>
    </row>
    <row r="23141" spans="12:13">
      <c r="L23141">
        <v>11360</v>
      </c>
      <c r="M23141">
        <f t="shared" si="372"/>
        <v>360</v>
      </c>
    </row>
    <row r="23142" spans="12:13">
      <c r="L23142">
        <v>11436</v>
      </c>
      <c r="M23142">
        <f t="shared" si="372"/>
        <v>436</v>
      </c>
    </row>
    <row r="23143" spans="12:13">
      <c r="L23143">
        <v>11388</v>
      </c>
      <c r="M23143">
        <f t="shared" si="372"/>
        <v>388</v>
      </c>
    </row>
    <row r="23144" spans="12:13">
      <c r="L23144">
        <v>11452</v>
      </c>
      <c r="M23144">
        <f t="shared" si="372"/>
        <v>452</v>
      </c>
    </row>
    <row r="23145" spans="12:13">
      <c r="L23145">
        <v>11392</v>
      </c>
      <c r="M23145">
        <f t="shared" si="372"/>
        <v>392</v>
      </c>
    </row>
    <row r="23146" spans="12:13">
      <c r="L23146">
        <v>11424</v>
      </c>
      <c r="M23146">
        <f t="shared" si="372"/>
        <v>424</v>
      </c>
    </row>
    <row r="23147" spans="12:13">
      <c r="L23147">
        <v>11424</v>
      </c>
      <c r="M23147">
        <f t="shared" si="372"/>
        <v>424</v>
      </c>
    </row>
    <row r="23148" spans="12:13">
      <c r="L23148">
        <v>11444</v>
      </c>
      <c r="M23148">
        <f t="shared" si="372"/>
        <v>444</v>
      </c>
    </row>
    <row r="23149" spans="12:13">
      <c r="L23149">
        <v>11364</v>
      </c>
      <c r="M23149">
        <f t="shared" si="372"/>
        <v>364</v>
      </c>
    </row>
    <row r="23150" spans="12:13">
      <c r="L23150">
        <v>11416</v>
      </c>
      <c r="M23150">
        <f t="shared" si="372"/>
        <v>416</v>
      </c>
    </row>
    <row r="23151" spans="12:13">
      <c r="L23151">
        <v>11352</v>
      </c>
      <c r="M23151">
        <f t="shared" si="372"/>
        <v>352</v>
      </c>
    </row>
    <row r="23152" spans="12:13">
      <c r="L23152">
        <v>11400</v>
      </c>
      <c r="M23152">
        <f t="shared" si="372"/>
        <v>400</v>
      </c>
    </row>
    <row r="23153" spans="12:13">
      <c r="L23153">
        <v>11344</v>
      </c>
      <c r="M23153">
        <f t="shared" si="372"/>
        <v>344</v>
      </c>
    </row>
    <row r="23154" spans="12:13">
      <c r="L23154">
        <v>11448</v>
      </c>
      <c r="M23154">
        <f t="shared" si="372"/>
        <v>448</v>
      </c>
    </row>
    <row r="23155" spans="12:13">
      <c r="L23155">
        <v>11360</v>
      </c>
      <c r="M23155">
        <f t="shared" si="372"/>
        <v>360</v>
      </c>
    </row>
    <row r="23156" spans="12:13">
      <c r="L23156">
        <v>11436</v>
      </c>
      <c r="M23156">
        <f t="shared" si="372"/>
        <v>436</v>
      </c>
    </row>
    <row r="23157" spans="12:13">
      <c r="L23157">
        <v>11376</v>
      </c>
      <c r="M23157">
        <f t="shared" si="372"/>
        <v>376</v>
      </c>
    </row>
    <row r="23158" spans="12:13">
      <c r="L23158">
        <v>11448</v>
      </c>
      <c r="M23158">
        <f t="shared" si="372"/>
        <v>448</v>
      </c>
    </row>
    <row r="23159" spans="12:13">
      <c r="L23159">
        <v>11376</v>
      </c>
      <c r="M23159">
        <f t="shared" si="372"/>
        <v>376</v>
      </c>
    </row>
    <row r="23160" spans="12:13">
      <c r="L23160">
        <v>11440</v>
      </c>
      <c r="M23160">
        <f t="shared" si="372"/>
        <v>440</v>
      </c>
    </row>
    <row r="23161" spans="12:13">
      <c r="L23161">
        <v>11332</v>
      </c>
      <c r="M23161">
        <f t="shared" si="372"/>
        <v>332</v>
      </c>
    </row>
    <row r="23162" spans="12:13">
      <c r="L23162">
        <v>11424</v>
      </c>
      <c r="M23162">
        <f t="shared" si="372"/>
        <v>424</v>
      </c>
    </row>
    <row r="23163" spans="12:13">
      <c r="L23163">
        <v>11368</v>
      </c>
      <c r="M23163">
        <f t="shared" ref="M23163:M23226" si="373">L23163-11000</f>
        <v>368</v>
      </c>
    </row>
    <row r="23164" spans="12:13">
      <c r="L23164">
        <v>11440</v>
      </c>
      <c r="M23164">
        <f t="shared" si="373"/>
        <v>440</v>
      </c>
    </row>
    <row r="23165" spans="12:13">
      <c r="L23165">
        <v>11388</v>
      </c>
      <c r="M23165">
        <f t="shared" si="373"/>
        <v>388</v>
      </c>
    </row>
    <row r="23166" spans="12:13">
      <c r="L23166">
        <v>11464</v>
      </c>
      <c r="M23166">
        <f t="shared" si="373"/>
        <v>464</v>
      </c>
    </row>
    <row r="23167" spans="12:13">
      <c r="L23167">
        <v>11384</v>
      </c>
      <c r="M23167">
        <f t="shared" si="373"/>
        <v>384</v>
      </c>
    </row>
    <row r="23168" spans="12:13">
      <c r="L23168">
        <v>11440</v>
      </c>
      <c r="M23168">
        <f t="shared" si="373"/>
        <v>440</v>
      </c>
    </row>
    <row r="23169" spans="12:13">
      <c r="L23169">
        <v>11404</v>
      </c>
      <c r="M23169">
        <f t="shared" si="373"/>
        <v>404</v>
      </c>
    </row>
    <row r="23170" spans="12:13">
      <c r="L23170">
        <v>11436</v>
      </c>
      <c r="M23170">
        <f t="shared" si="373"/>
        <v>436</v>
      </c>
    </row>
    <row r="23171" spans="12:13">
      <c r="L23171">
        <v>11392</v>
      </c>
      <c r="M23171">
        <f t="shared" si="373"/>
        <v>392</v>
      </c>
    </row>
    <row r="23172" spans="12:13">
      <c r="L23172">
        <v>11444</v>
      </c>
      <c r="M23172">
        <f t="shared" si="373"/>
        <v>444</v>
      </c>
    </row>
    <row r="23173" spans="12:13">
      <c r="L23173">
        <v>11416</v>
      </c>
      <c r="M23173">
        <f t="shared" si="373"/>
        <v>416</v>
      </c>
    </row>
    <row r="23174" spans="12:13">
      <c r="L23174">
        <v>11440</v>
      </c>
      <c r="M23174">
        <f t="shared" si="373"/>
        <v>440</v>
      </c>
    </row>
    <row r="23175" spans="12:13">
      <c r="L23175">
        <v>11360</v>
      </c>
      <c r="M23175">
        <f t="shared" si="373"/>
        <v>360</v>
      </c>
    </row>
    <row r="23176" spans="12:13">
      <c r="L23176">
        <v>11456</v>
      </c>
      <c r="M23176">
        <f t="shared" si="373"/>
        <v>456</v>
      </c>
    </row>
    <row r="23177" spans="12:13">
      <c r="L23177">
        <v>11364</v>
      </c>
      <c r="M23177">
        <f t="shared" si="373"/>
        <v>364</v>
      </c>
    </row>
    <row r="23178" spans="12:13">
      <c r="L23178">
        <v>11456</v>
      </c>
      <c r="M23178">
        <f t="shared" si="373"/>
        <v>456</v>
      </c>
    </row>
    <row r="23179" spans="12:13">
      <c r="L23179">
        <v>11396</v>
      </c>
      <c r="M23179">
        <f t="shared" si="373"/>
        <v>396</v>
      </c>
    </row>
    <row r="23180" spans="12:13">
      <c r="L23180">
        <v>11440</v>
      </c>
      <c r="M23180">
        <f t="shared" si="373"/>
        <v>440</v>
      </c>
    </row>
    <row r="23181" spans="12:13">
      <c r="L23181">
        <v>11372</v>
      </c>
      <c r="M23181">
        <f t="shared" si="373"/>
        <v>372</v>
      </c>
    </row>
    <row r="23182" spans="12:13">
      <c r="L23182">
        <v>11408</v>
      </c>
      <c r="M23182">
        <f t="shared" si="373"/>
        <v>408</v>
      </c>
    </row>
    <row r="23183" spans="12:13">
      <c r="L23183">
        <v>11404</v>
      </c>
      <c r="M23183">
        <f t="shared" si="373"/>
        <v>404</v>
      </c>
    </row>
    <row r="23184" spans="12:13">
      <c r="L23184">
        <v>11424</v>
      </c>
      <c r="M23184">
        <f t="shared" si="373"/>
        <v>424</v>
      </c>
    </row>
    <row r="23185" spans="12:13">
      <c r="L23185">
        <v>11356</v>
      </c>
      <c r="M23185">
        <f t="shared" si="373"/>
        <v>356</v>
      </c>
    </row>
    <row r="23186" spans="12:13">
      <c r="L23186">
        <v>11412</v>
      </c>
      <c r="M23186">
        <f t="shared" si="373"/>
        <v>412</v>
      </c>
    </row>
    <row r="23187" spans="12:13">
      <c r="L23187">
        <v>11380</v>
      </c>
      <c r="M23187">
        <f t="shared" si="373"/>
        <v>380</v>
      </c>
    </row>
    <row r="23188" spans="12:13">
      <c r="L23188">
        <v>11408</v>
      </c>
      <c r="M23188">
        <f t="shared" si="373"/>
        <v>408</v>
      </c>
    </row>
    <row r="23189" spans="12:13">
      <c r="L23189">
        <v>11372</v>
      </c>
      <c r="M23189">
        <f t="shared" si="373"/>
        <v>372</v>
      </c>
    </row>
    <row r="23190" spans="12:13">
      <c r="L23190">
        <v>11420</v>
      </c>
      <c r="M23190">
        <f t="shared" si="373"/>
        <v>420</v>
      </c>
    </row>
    <row r="23191" spans="12:13">
      <c r="L23191">
        <v>11368</v>
      </c>
      <c r="M23191">
        <f t="shared" si="373"/>
        <v>368</v>
      </c>
    </row>
    <row r="23192" spans="12:13">
      <c r="L23192">
        <v>11460</v>
      </c>
      <c r="M23192">
        <f t="shared" si="373"/>
        <v>460</v>
      </c>
    </row>
    <row r="23193" spans="12:13">
      <c r="L23193">
        <v>11392</v>
      </c>
      <c r="M23193">
        <f t="shared" si="373"/>
        <v>392</v>
      </c>
    </row>
    <row r="23194" spans="12:13">
      <c r="L23194">
        <v>11436</v>
      </c>
      <c r="M23194">
        <f t="shared" si="373"/>
        <v>436</v>
      </c>
    </row>
    <row r="23195" spans="12:13">
      <c r="L23195">
        <v>11424</v>
      </c>
      <c r="M23195">
        <f t="shared" si="373"/>
        <v>424</v>
      </c>
    </row>
    <row r="23196" spans="12:13">
      <c r="L23196">
        <v>11460</v>
      </c>
      <c r="M23196">
        <f t="shared" si="373"/>
        <v>460</v>
      </c>
    </row>
    <row r="23197" spans="12:13">
      <c r="L23197">
        <v>11404</v>
      </c>
      <c r="M23197">
        <f t="shared" si="373"/>
        <v>404</v>
      </c>
    </row>
    <row r="23198" spans="12:13">
      <c r="L23198">
        <v>11496</v>
      </c>
      <c r="M23198">
        <f t="shared" si="373"/>
        <v>496</v>
      </c>
    </row>
    <row r="23199" spans="12:13">
      <c r="L23199">
        <v>11380</v>
      </c>
      <c r="M23199">
        <f t="shared" si="373"/>
        <v>380</v>
      </c>
    </row>
    <row r="23200" spans="12:13">
      <c r="L23200">
        <v>11448</v>
      </c>
      <c r="M23200">
        <f t="shared" si="373"/>
        <v>448</v>
      </c>
    </row>
    <row r="23201" spans="12:13">
      <c r="L23201">
        <v>11416</v>
      </c>
      <c r="M23201">
        <f t="shared" si="373"/>
        <v>416</v>
      </c>
    </row>
    <row r="23202" spans="12:13">
      <c r="L23202">
        <v>11468</v>
      </c>
      <c r="M23202">
        <f t="shared" si="373"/>
        <v>468</v>
      </c>
    </row>
    <row r="23203" spans="12:13">
      <c r="L23203">
        <v>11404</v>
      </c>
      <c r="M23203">
        <f t="shared" si="373"/>
        <v>404</v>
      </c>
    </row>
    <row r="23204" spans="12:13">
      <c r="L23204">
        <v>11424</v>
      </c>
      <c r="M23204">
        <f t="shared" si="373"/>
        <v>424</v>
      </c>
    </row>
    <row r="23205" spans="12:13">
      <c r="L23205">
        <v>11440</v>
      </c>
      <c r="M23205">
        <f t="shared" si="373"/>
        <v>440</v>
      </c>
    </row>
    <row r="23206" spans="12:13">
      <c r="L23206">
        <v>11440</v>
      </c>
      <c r="M23206">
        <f t="shared" si="373"/>
        <v>440</v>
      </c>
    </row>
    <row r="23207" spans="12:13">
      <c r="L23207">
        <v>11364</v>
      </c>
      <c r="M23207">
        <f t="shared" si="373"/>
        <v>364</v>
      </c>
    </row>
    <row r="23208" spans="12:13">
      <c r="L23208">
        <v>11416</v>
      </c>
      <c r="M23208">
        <f t="shared" si="373"/>
        <v>416</v>
      </c>
    </row>
    <row r="23209" spans="12:13">
      <c r="L23209">
        <v>11408</v>
      </c>
      <c r="M23209">
        <f t="shared" si="373"/>
        <v>408</v>
      </c>
    </row>
    <row r="23210" spans="12:13">
      <c r="L23210">
        <v>11476</v>
      </c>
      <c r="M23210">
        <f t="shared" si="373"/>
        <v>476</v>
      </c>
    </row>
    <row r="23211" spans="12:13">
      <c r="L23211">
        <v>11380</v>
      </c>
      <c r="M23211">
        <f t="shared" si="373"/>
        <v>380</v>
      </c>
    </row>
    <row r="23212" spans="12:13">
      <c r="L23212">
        <v>11456</v>
      </c>
      <c r="M23212">
        <f t="shared" si="373"/>
        <v>456</v>
      </c>
    </row>
    <row r="23213" spans="12:13">
      <c r="L23213">
        <v>11388</v>
      </c>
      <c r="M23213">
        <f t="shared" si="373"/>
        <v>388</v>
      </c>
    </row>
    <row r="23214" spans="12:13">
      <c r="L23214">
        <v>11472</v>
      </c>
      <c r="M23214">
        <f t="shared" si="373"/>
        <v>472</v>
      </c>
    </row>
    <row r="23215" spans="12:13">
      <c r="L23215">
        <v>11384</v>
      </c>
      <c r="M23215">
        <f t="shared" si="373"/>
        <v>384</v>
      </c>
    </row>
    <row r="23216" spans="12:13">
      <c r="L23216">
        <v>11448</v>
      </c>
      <c r="M23216">
        <f t="shared" si="373"/>
        <v>448</v>
      </c>
    </row>
    <row r="23217" spans="12:13">
      <c r="L23217">
        <v>11424</v>
      </c>
      <c r="M23217">
        <f t="shared" si="373"/>
        <v>424</v>
      </c>
    </row>
    <row r="23218" spans="12:13">
      <c r="L23218">
        <v>11448</v>
      </c>
      <c r="M23218">
        <f t="shared" si="373"/>
        <v>448</v>
      </c>
    </row>
    <row r="23219" spans="12:13">
      <c r="L23219">
        <v>11400</v>
      </c>
      <c r="M23219">
        <f t="shared" si="373"/>
        <v>400</v>
      </c>
    </row>
    <row r="23220" spans="12:13">
      <c r="L23220">
        <v>11440</v>
      </c>
      <c r="M23220">
        <f t="shared" si="373"/>
        <v>440</v>
      </c>
    </row>
    <row r="23221" spans="12:13">
      <c r="L23221">
        <v>11352</v>
      </c>
      <c r="M23221">
        <f t="shared" si="373"/>
        <v>352</v>
      </c>
    </row>
    <row r="23222" spans="12:13">
      <c r="L23222">
        <v>11452</v>
      </c>
      <c r="M23222">
        <f t="shared" si="373"/>
        <v>452</v>
      </c>
    </row>
    <row r="23223" spans="12:13">
      <c r="L23223">
        <v>11368</v>
      </c>
      <c r="M23223">
        <f t="shared" si="373"/>
        <v>368</v>
      </c>
    </row>
    <row r="23224" spans="12:13">
      <c r="L23224">
        <v>11424</v>
      </c>
      <c r="M23224">
        <f t="shared" si="373"/>
        <v>424</v>
      </c>
    </row>
    <row r="23225" spans="12:13">
      <c r="L23225">
        <v>11364</v>
      </c>
      <c r="M23225">
        <f t="shared" si="373"/>
        <v>364</v>
      </c>
    </row>
    <row r="23226" spans="12:13">
      <c r="L23226">
        <v>11440</v>
      </c>
      <c r="M23226">
        <f t="shared" si="373"/>
        <v>440</v>
      </c>
    </row>
    <row r="23227" spans="12:13">
      <c r="L23227">
        <v>11376</v>
      </c>
      <c r="M23227">
        <f t="shared" ref="M23227:M23290" si="374">L23227-11000</f>
        <v>376</v>
      </c>
    </row>
    <row r="23228" spans="12:13">
      <c r="L23228">
        <v>11440</v>
      </c>
      <c r="M23228">
        <f t="shared" si="374"/>
        <v>440</v>
      </c>
    </row>
    <row r="23229" spans="12:13">
      <c r="L23229">
        <v>11356</v>
      </c>
      <c r="M23229">
        <f t="shared" si="374"/>
        <v>356</v>
      </c>
    </row>
    <row r="23230" spans="12:13">
      <c r="L23230">
        <v>11420</v>
      </c>
      <c r="M23230">
        <f t="shared" si="374"/>
        <v>420</v>
      </c>
    </row>
    <row r="23231" spans="12:13">
      <c r="L23231">
        <v>11372</v>
      </c>
      <c r="M23231">
        <f t="shared" si="374"/>
        <v>372</v>
      </c>
    </row>
    <row r="23232" spans="12:13">
      <c r="L23232">
        <v>11440</v>
      </c>
      <c r="M23232">
        <f t="shared" si="374"/>
        <v>440</v>
      </c>
    </row>
    <row r="23233" spans="12:13">
      <c r="L23233">
        <v>11376</v>
      </c>
      <c r="M23233">
        <f t="shared" si="374"/>
        <v>376</v>
      </c>
    </row>
    <row r="23234" spans="12:13">
      <c r="L23234">
        <v>11424</v>
      </c>
      <c r="M23234">
        <f t="shared" si="374"/>
        <v>424</v>
      </c>
    </row>
    <row r="23235" spans="12:13">
      <c r="L23235">
        <v>11368</v>
      </c>
      <c r="M23235">
        <f t="shared" si="374"/>
        <v>368</v>
      </c>
    </row>
    <row r="23236" spans="12:13">
      <c r="L23236">
        <v>11420</v>
      </c>
      <c r="M23236">
        <f t="shared" si="374"/>
        <v>420</v>
      </c>
    </row>
    <row r="23237" spans="12:13">
      <c r="L23237">
        <v>11352</v>
      </c>
      <c r="M23237">
        <f t="shared" si="374"/>
        <v>352</v>
      </c>
    </row>
    <row r="23238" spans="12:13">
      <c r="L23238">
        <v>11468</v>
      </c>
      <c r="M23238">
        <f t="shared" si="374"/>
        <v>468</v>
      </c>
    </row>
    <row r="23239" spans="12:13">
      <c r="L23239">
        <v>11388</v>
      </c>
      <c r="M23239">
        <f t="shared" si="374"/>
        <v>388</v>
      </c>
    </row>
    <row r="23240" spans="12:13">
      <c r="L23240">
        <v>11464</v>
      </c>
      <c r="M23240">
        <f t="shared" si="374"/>
        <v>464</v>
      </c>
    </row>
    <row r="23241" spans="12:13">
      <c r="L23241">
        <v>11432</v>
      </c>
      <c r="M23241">
        <f t="shared" si="374"/>
        <v>432</v>
      </c>
    </row>
    <row r="23242" spans="12:13">
      <c r="L23242">
        <v>11420</v>
      </c>
      <c r="M23242">
        <f t="shared" si="374"/>
        <v>420</v>
      </c>
    </row>
    <row r="23243" spans="12:13">
      <c r="L23243">
        <v>11400</v>
      </c>
      <c r="M23243">
        <f t="shared" si="374"/>
        <v>400</v>
      </c>
    </row>
    <row r="23244" spans="12:13">
      <c r="L23244">
        <v>11452</v>
      </c>
      <c r="M23244">
        <f t="shared" si="374"/>
        <v>452</v>
      </c>
    </row>
    <row r="23245" spans="12:13">
      <c r="L23245">
        <v>11360</v>
      </c>
      <c r="M23245">
        <f t="shared" si="374"/>
        <v>360</v>
      </c>
    </row>
    <row r="23246" spans="12:13">
      <c r="L23246">
        <v>11440</v>
      </c>
      <c r="M23246">
        <f t="shared" si="374"/>
        <v>440</v>
      </c>
    </row>
    <row r="23247" spans="12:13">
      <c r="L23247">
        <v>11364</v>
      </c>
      <c r="M23247">
        <f t="shared" si="374"/>
        <v>364</v>
      </c>
    </row>
    <row r="23248" spans="12:13">
      <c r="L23248">
        <v>11440</v>
      </c>
      <c r="M23248">
        <f t="shared" si="374"/>
        <v>440</v>
      </c>
    </row>
    <row r="23249" spans="12:13">
      <c r="L23249">
        <v>11392</v>
      </c>
      <c r="M23249">
        <f t="shared" si="374"/>
        <v>392</v>
      </c>
    </row>
    <row r="23250" spans="12:13">
      <c r="L23250">
        <v>11460</v>
      </c>
      <c r="M23250">
        <f t="shared" si="374"/>
        <v>460</v>
      </c>
    </row>
    <row r="23251" spans="12:13">
      <c r="L23251">
        <v>11368</v>
      </c>
      <c r="M23251">
        <f t="shared" si="374"/>
        <v>368</v>
      </c>
    </row>
    <row r="23252" spans="12:13">
      <c r="L23252">
        <v>11464</v>
      </c>
      <c r="M23252">
        <f t="shared" si="374"/>
        <v>464</v>
      </c>
    </row>
    <row r="23253" spans="12:13">
      <c r="L23253">
        <v>11412</v>
      </c>
      <c r="M23253">
        <f t="shared" si="374"/>
        <v>412</v>
      </c>
    </row>
    <row r="23254" spans="12:13">
      <c r="L23254">
        <v>11464</v>
      </c>
      <c r="M23254">
        <f t="shared" si="374"/>
        <v>464</v>
      </c>
    </row>
    <row r="23255" spans="12:13">
      <c r="L23255">
        <v>11420</v>
      </c>
      <c r="M23255">
        <f t="shared" si="374"/>
        <v>420</v>
      </c>
    </row>
    <row r="23256" spans="12:13">
      <c r="L23256">
        <v>11428</v>
      </c>
      <c r="M23256">
        <f t="shared" si="374"/>
        <v>428</v>
      </c>
    </row>
    <row r="23257" spans="12:13">
      <c r="L23257">
        <v>11412</v>
      </c>
      <c r="M23257">
        <f t="shared" si="374"/>
        <v>412</v>
      </c>
    </row>
    <row r="23258" spans="12:13">
      <c r="L23258">
        <v>11428</v>
      </c>
      <c r="M23258">
        <f t="shared" si="374"/>
        <v>428</v>
      </c>
    </row>
    <row r="23259" spans="12:13">
      <c r="L23259">
        <v>11396</v>
      </c>
      <c r="M23259">
        <f t="shared" si="374"/>
        <v>396</v>
      </c>
    </row>
    <row r="23260" spans="12:13">
      <c r="L23260">
        <v>11476</v>
      </c>
      <c r="M23260">
        <f t="shared" si="374"/>
        <v>476</v>
      </c>
    </row>
    <row r="23261" spans="12:13">
      <c r="L23261">
        <v>11380</v>
      </c>
      <c r="M23261">
        <f t="shared" si="374"/>
        <v>380</v>
      </c>
    </row>
    <row r="23262" spans="12:13">
      <c r="L23262">
        <v>11432</v>
      </c>
      <c r="M23262">
        <f t="shared" si="374"/>
        <v>432</v>
      </c>
    </row>
    <row r="23263" spans="12:13">
      <c r="L23263">
        <v>11412</v>
      </c>
      <c r="M23263">
        <f t="shared" si="374"/>
        <v>412</v>
      </c>
    </row>
    <row r="23264" spans="12:13">
      <c r="L23264">
        <v>11452</v>
      </c>
      <c r="M23264">
        <f t="shared" si="374"/>
        <v>452</v>
      </c>
    </row>
    <row r="23265" spans="12:13">
      <c r="L23265">
        <v>11396</v>
      </c>
      <c r="M23265">
        <f t="shared" si="374"/>
        <v>396</v>
      </c>
    </row>
    <row r="23266" spans="12:13">
      <c r="L23266">
        <v>11440</v>
      </c>
      <c r="M23266">
        <f t="shared" si="374"/>
        <v>440</v>
      </c>
    </row>
    <row r="23267" spans="12:13">
      <c r="L23267">
        <v>11364</v>
      </c>
      <c r="M23267">
        <f t="shared" si="374"/>
        <v>364</v>
      </c>
    </row>
    <row r="23268" spans="12:13">
      <c r="L23268">
        <v>11448</v>
      </c>
      <c r="M23268">
        <f t="shared" si="374"/>
        <v>448</v>
      </c>
    </row>
    <row r="23269" spans="12:13">
      <c r="L23269">
        <v>11420</v>
      </c>
      <c r="M23269">
        <f t="shared" si="374"/>
        <v>420</v>
      </c>
    </row>
    <row r="23270" spans="12:13">
      <c r="L23270">
        <v>11456</v>
      </c>
      <c r="M23270">
        <f t="shared" si="374"/>
        <v>456</v>
      </c>
    </row>
    <row r="23271" spans="12:13">
      <c r="L23271">
        <v>11392</v>
      </c>
      <c r="M23271">
        <f t="shared" si="374"/>
        <v>392</v>
      </c>
    </row>
    <row r="23272" spans="12:13">
      <c r="L23272">
        <v>11456</v>
      </c>
      <c r="M23272">
        <f t="shared" si="374"/>
        <v>456</v>
      </c>
    </row>
    <row r="23273" spans="12:13">
      <c r="L23273">
        <v>11412</v>
      </c>
      <c r="M23273">
        <f t="shared" si="374"/>
        <v>412</v>
      </c>
    </row>
    <row r="23274" spans="12:13">
      <c r="L23274">
        <v>11440</v>
      </c>
      <c r="M23274">
        <f t="shared" si="374"/>
        <v>440</v>
      </c>
    </row>
    <row r="23275" spans="12:13">
      <c r="L23275">
        <v>11392</v>
      </c>
      <c r="M23275">
        <f t="shared" si="374"/>
        <v>392</v>
      </c>
    </row>
    <row r="23276" spans="12:13">
      <c r="L23276">
        <v>11396</v>
      </c>
      <c r="M23276">
        <f t="shared" si="374"/>
        <v>396</v>
      </c>
    </row>
    <row r="23277" spans="12:13">
      <c r="L23277">
        <v>11380</v>
      </c>
      <c r="M23277">
        <f t="shared" si="374"/>
        <v>380</v>
      </c>
    </row>
    <row r="23278" spans="12:13">
      <c r="L23278">
        <v>11436</v>
      </c>
      <c r="M23278">
        <f t="shared" si="374"/>
        <v>436</v>
      </c>
    </row>
    <row r="23279" spans="12:13">
      <c r="L23279">
        <v>11392</v>
      </c>
      <c r="M23279">
        <f t="shared" si="374"/>
        <v>392</v>
      </c>
    </row>
    <row r="23280" spans="12:13">
      <c r="L23280">
        <v>11428</v>
      </c>
      <c r="M23280">
        <f t="shared" si="374"/>
        <v>428</v>
      </c>
    </row>
    <row r="23281" spans="12:13">
      <c r="L23281">
        <v>11416</v>
      </c>
      <c r="M23281">
        <f t="shared" si="374"/>
        <v>416</v>
      </c>
    </row>
    <row r="23282" spans="12:13">
      <c r="L23282">
        <v>11436</v>
      </c>
      <c r="M23282">
        <f t="shared" si="374"/>
        <v>436</v>
      </c>
    </row>
    <row r="23283" spans="12:13">
      <c r="L23283">
        <v>11352</v>
      </c>
      <c r="M23283">
        <f t="shared" si="374"/>
        <v>352</v>
      </c>
    </row>
    <row r="23284" spans="12:13">
      <c r="L23284">
        <v>11460</v>
      </c>
      <c r="M23284">
        <f t="shared" si="374"/>
        <v>460</v>
      </c>
    </row>
    <row r="23285" spans="12:13">
      <c r="L23285">
        <v>11372</v>
      </c>
      <c r="M23285">
        <f t="shared" si="374"/>
        <v>372</v>
      </c>
    </row>
    <row r="23286" spans="12:13">
      <c r="L23286">
        <v>11428</v>
      </c>
      <c r="M23286">
        <f t="shared" si="374"/>
        <v>428</v>
      </c>
    </row>
    <row r="23287" spans="12:13">
      <c r="L23287">
        <v>11392</v>
      </c>
      <c r="M23287">
        <f t="shared" si="374"/>
        <v>392</v>
      </c>
    </row>
    <row r="23288" spans="12:13">
      <c r="L23288">
        <v>11424</v>
      </c>
      <c r="M23288">
        <f t="shared" si="374"/>
        <v>424</v>
      </c>
    </row>
    <row r="23289" spans="12:13">
      <c r="L23289">
        <v>11396</v>
      </c>
      <c r="M23289">
        <f t="shared" si="374"/>
        <v>396</v>
      </c>
    </row>
    <row r="23290" spans="12:13">
      <c r="L23290">
        <v>11436</v>
      </c>
      <c r="M23290">
        <f t="shared" si="374"/>
        <v>436</v>
      </c>
    </row>
    <row r="23291" spans="12:13">
      <c r="L23291">
        <v>11388</v>
      </c>
      <c r="M23291">
        <f t="shared" ref="M23291:M23354" si="375">L23291-11000</f>
        <v>388</v>
      </c>
    </row>
    <row r="23292" spans="12:13">
      <c r="L23292">
        <v>11436</v>
      </c>
      <c r="M23292">
        <f t="shared" si="375"/>
        <v>436</v>
      </c>
    </row>
    <row r="23293" spans="12:13">
      <c r="L23293">
        <v>11420</v>
      </c>
      <c r="M23293">
        <f t="shared" si="375"/>
        <v>420</v>
      </c>
    </row>
    <row r="23294" spans="12:13">
      <c r="L23294">
        <v>11428</v>
      </c>
      <c r="M23294">
        <f t="shared" si="375"/>
        <v>428</v>
      </c>
    </row>
    <row r="23295" spans="12:13">
      <c r="L23295">
        <v>11364</v>
      </c>
      <c r="M23295">
        <f t="shared" si="375"/>
        <v>364</v>
      </c>
    </row>
    <row r="23296" spans="12:13">
      <c r="L23296">
        <v>11440</v>
      </c>
      <c r="M23296">
        <f t="shared" si="375"/>
        <v>440</v>
      </c>
    </row>
    <row r="23297" spans="12:13">
      <c r="L23297">
        <v>11380</v>
      </c>
      <c r="M23297">
        <f t="shared" si="375"/>
        <v>380</v>
      </c>
    </row>
    <row r="23298" spans="12:13">
      <c r="L23298">
        <v>11428</v>
      </c>
      <c r="M23298">
        <f t="shared" si="375"/>
        <v>428</v>
      </c>
    </row>
    <row r="23299" spans="12:13">
      <c r="L23299">
        <v>11412</v>
      </c>
      <c r="M23299">
        <f t="shared" si="375"/>
        <v>412</v>
      </c>
    </row>
    <row r="23300" spans="12:13">
      <c r="L23300">
        <v>11436</v>
      </c>
      <c r="M23300">
        <f t="shared" si="375"/>
        <v>436</v>
      </c>
    </row>
    <row r="23301" spans="12:13">
      <c r="L23301">
        <v>11380</v>
      </c>
      <c r="M23301">
        <f t="shared" si="375"/>
        <v>380</v>
      </c>
    </row>
    <row r="23302" spans="12:13">
      <c r="L23302">
        <v>11472</v>
      </c>
      <c r="M23302">
        <f t="shared" si="375"/>
        <v>472</v>
      </c>
    </row>
    <row r="23303" spans="12:13">
      <c r="L23303">
        <v>11400</v>
      </c>
      <c r="M23303">
        <f t="shared" si="375"/>
        <v>400</v>
      </c>
    </row>
    <row r="23304" spans="12:13">
      <c r="L23304">
        <v>11436</v>
      </c>
      <c r="M23304">
        <f t="shared" si="375"/>
        <v>436</v>
      </c>
    </row>
    <row r="23305" spans="12:13">
      <c r="L23305">
        <v>11412</v>
      </c>
      <c r="M23305">
        <f t="shared" si="375"/>
        <v>412</v>
      </c>
    </row>
    <row r="23306" spans="12:13">
      <c r="L23306">
        <v>11464</v>
      </c>
      <c r="M23306">
        <f t="shared" si="375"/>
        <v>464</v>
      </c>
    </row>
    <row r="23307" spans="12:13">
      <c r="L23307">
        <v>11384</v>
      </c>
      <c r="M23307">
        <f t="shared" si="375"/>
        <v>384</v>
      </c>
    </row>
    <row r="23308" spans="12:13">
      <c r="L23308">
        <v>11476</v>
      </c>
      <c r="M23308">
        <f t="shared" si="375"/>
        <v>476</v>
      </c>
    </row>
    <row r="23309" spans="12:13">
      <c r="L23309">
        <v>11420</v>
      </c>
      <c r="M23309">
        <f t="shared" si="375"/>
        <v>420</v>
      </c>
    </row>
    <row r="23310" spans="12:13">
      <c r="L23310">
        <v>11428</v>
      </c>
      <c r="M23310">
        <f t="shared" si="375"/>
        <v>428</v>
      </c>
    </row>
    <row r="23311" spans="12:13">
      <c r="L23311">
        <v>11396</v>
      </c>
      <c r="M23311">
        <f t="shared" si="375"/>
        <v>396</v>
      </c>
    </row>
    <row r="23312" spans="12:13">
      <c r="L23312">
        <v>11408</v>
      </c>
      <c r="M23312">
        <f t="shared" si="375"/>
        <v>408</v>
      </c>
    </row>
    <row r="23313" spans="12:13">
      <c r="L23313">
        <v>11404</v>
      </c>
      <c r="M23313">
        <f t="shared" si="375"/>
        <v>404</v>
      </c>
    </row>
    <row r="23314" spans="12:13">
      <c r="L23314">
        <v>11432</v>
      </c>
      <c r="M23314">
        <f t="shared" si="375"/>
        <v>432</v>
      </c>
    </row>
    <row r="23315" spans="12:13">
      <c r="L23315">
        <v>11364</v>
      </c>
      <c r="M23315">
        <f t="shared" si="375"/>
        <v>364</v>
      </c>
    </row>
    <row r="23316" spans="12:13">
      <c r="L23316">
        <v>11420</v>
      </c>
      <c r="M23316">
        <f t="shared" si="375"/>
        <v>420</v>
      </c>
    </row>
    <row r="23317" spans="12:13">
      <c r="L23317">
        <v>11364</v>
      </c>
      <c r="M23317">
        <f t="shared" si="375"/>
        <v>364</v>
      </c>
    </row>
    <row r="23318" spans="12:13">
      <c r="L23318">
        <v>11456</v>
      </c>
      <c r="M23318">
        <f t="shared" si="375"/>
        <v>456</v>
      </c>
    </row>
    <row r="23319" spans="12:13">
      <c r="L23319">
        <v>11404</v>
      </c>
      <c r="M23319">
        <f t="shared" si="375"/>
        <v>404</v>
      </c>
    </row>
    <row r="23320" spans="12:13">
      <c r="L23320">
        <v>11456</v>
      </c>
      <c r="M23320">
        <f t="shared" si="375"/>
        <v>456</v>
      </c>
    </row>
    <row r="23321" spans="12:13">
      <c r="L23321">
        <v>11412</v>
      </c>
      <c r="M23321">
        <f t="shared" si="375"/>
        <v>412</v>
      </c>
    </row>
    <row r="23322" spans="12:13">
      <c r="L23322">
        <v>11452</v>
      </c>
      <c r="M23322">
        <f t="shared" si="375"/>
        <v>452</v>
      </c>
    </row>
    <row r="23323" spans="12:13">
      <c r="L23323">
        <v>11380</v>
      </c>
      <c r="M23323">
        <f t="shared" si="375"/>
        <v>380</v>
      </c>
    </row>
    <row r="23324" spans="12:13">
      <c r="L23324">
        <v>11428</v>
      </c>
      <c r="M23324">
        <f t="shared" si="375"/>
        <v>428</v>
      </c>
    </row>
    <row r="23325" spans="12:13">
      <c r="L23325">
        <v>11420</v>
      </c>
      <c r="M23325">
        <f t="shared" si="375"/>
        <v>420</v>
      </c>
    </row>
    <row r="23326" spans="12:13">
      <c r="L23326">
        <v>11432</v>
      </c>
      <c r="M23326">
        <f t="shared" si="375"/>
        <v>432</v>
      </c>
    </row>
    <row r="23327" spans="12:13">
      <c r="L23327">
        <v>11380</v>
      </c>
      <c r="M23327">
        <f t="shared" si="375"/>
        <v>380</v>
      </c>
    </row>
    <row r="23328" spans="12:13">
      <c r="L23328">
        <v>11420</v>
      </c>
      <c r="M23328">
        <f t="shared" si="375"/>
        <v>420</v>
      </c>
    </row>
    <row r="23329" spans="12:13">
      <c r="L23329">
        <v>11360</v>
      </c>
      <c r="M23329">
        <f t="shared" si="375"/>
        <v>360</v>
      </c>
    </row>
    <row r="23330" spans="12:13">
      <c r="L23330">
        <v>11428</v>
      </c>
      <c r="M23330">
        <f t="shared" si="375"/>
        <v>428</v>
      </c>
    </row>
    <row r="23331" spans="12:13">
      <c r="L23331">
        <v>11356</v>
      </c>
      <c r="M23331">
        <f t="shared" si="375"/>
        <v>356</v>
      </c>
    </row>
    <row r="23332" spans="12:13">
      <c r="L23332">
        <v>11464</v>
      </c>
      <c r="M23332">
        <f t="shared" si="375"/>
        <v>464</v>
      </c>
    </row>
    <row r="23333" spans="12:13">
      <c r="L23333">
        <v>11376</v>
      </c>
      <c r="M23333">
        <f t="shared" si="375"/>
        <v>376</v>
      </c>
    </row>
    <row r="23334" spans="12:13">
      <c r="L23334">
        <v>11440</v>
      </c>
      <c r="M23334">
        <f t="shared" si="375"/>
        <v>440</v>
      </c>
    </row>
    <row r="23335" spans="12:13">
      <c r="L23335">
        <v>11360</v>
      </c>
      <c r="M23335">
        <f t="shared" si="375"/>
        <v>360</v>
      </c>
    </row>
    <row r="23336" spans="12:13">
      <c r="L23336">
        <v>11424</v>
      </c>
      <c r="M23336">
        <f t="shared" si="375"/>
        <v>424</v>
      </c>
    </row>
    <row r="23337" spans="12:13">
      <c r="L23337">
        <v>11376</v>
      </c>
      <c r="M23337">
        <f t="shared" si="375"/>
        <v>376</v>
      </c>
    </row>
    <row r="23338" spans="12:13">
      <c r="L23338">
        <v>11440</v>
      </c>
      <c r="M23338">
        <f t="shared" si="375"/>
        <v>440</v>
      </c>
    </row>
    <row r="23339" spans="12:13">
      <c r="L23339">
        <v>11396</v>
      </c>
      <c r="M23339">
        <f t="shared" si="375"/>
        <v>396</v>
      </c>
    </row>
    <row r="23340" spans="12:13">
      <c r="L23340">
        <v>11440</v>
      </c>
      <c r="M23340">
        <f t="shared" si="375"/>
        <v>440</v>
      </c>
    </row>
    <row r="23341" spans="12:13">
      <c r="L23341">
        <v>11388</v>
      </c>
      <c r="M23341">
        <f t="shared" si="375"/>
        <v>388</v>
      </c>
    </row>
    <row r="23342" spans="12:13">
      <c r="L23342">
        <v>11440</v>
      </c>
      <c r="M23342">
        <f t="shared" si="375"/>
        <v>440</v>
      </c>
    </row>
    <row r="23343" spans="12:13">
      <c r="L23343">
        <v>11388</v>
      </c>
      <c r="M23343">
        <f t="shared" si="375"/>
        <v>388</v>
      </c>
    </row>
    <row r="23344" spans="12:13">
      <c r="L23344">
        <v>11448</v>
      </c>
      <c r="M23344">
        <f t="shared" si="375"/>
        <v>448</v>
      </c>
    </row>
    <row r="23345" spans="12:13">
      <c r="L23345">
        <v>11392</v>
      </c>
      <c r="M23345">
        <f t="shared" si="375"/>
        <v>392</v>
      </c>
    </row>
    <row r="23346" spans="12:13">
      <c r="L23346">
        <v>11428</v>
      </c>
      <c r="M23346">
        <f t="shared" si="375"/>
        <v>428</v>
      </c>
    </row>
    <row r="23347" spans="12:13">
      <c r="L23347">
        <v>11388</v>
      </c>
      <c r="M23347">
        <f t="shared" si="375"/>
        <v>388</v>
      </c>
    </row>
    <row r="23348" spans="12:13">
      <c r="L23348">
        <v>11420</v>
      </c>
      <c r="M23348">
        <f t="shared" si="375"/>
        <v>420</v>
      </c>
    </row>
    <row r="23349" spans="12:13">
      <c r="L23349">
        <v>11384</v>
      </c>
      <c r="M23349">
        <f t="shared" si="375"/>
        <v>384</v>
      </c>
    </row>
    <row r="23350" spans="12:13">
      <c r="L23350">
        <v>11468</v>
      </c>
      <c r="M23350">
        <f t="shared" si="375"/>
        <v>468</v>
      </c>
    </row>
    <row r="23351" spans="12:13">
      <c r="L23351">
        <v>11384</v>
      </c>
      <c r="M23351">
        <f t="shared" si="375"/>
        <v>384</v>
      </c>
    </row>
    <row r="23352" spans="12:13">
      <c r="L23352">
        <v>11456</v>
      </c>
      <c r="M23352">
        <f t="shared" si="375"/>
        <v>456</v>
      </c>
    </row>
    <row r="23353" spans="12:13">
      <c r="L23353">
        <v>11380</v>
      </c>
      <c r="M23353">
        <f t="shared" si="375"/>
        <v>380</v>
      </c>
    </row>
    <row r="23354" spans="12:13">
      <c r="L23354">
        <v>11460</v>
      </c>
      <c r="M23354">
        <f t="shared" si="375"/>
        <v>460</v>
      </c>
    </row>
    <row r="23355" spans="12:13">
      <c r="L23355">
        <v>11356</v>
      </c>
      <c r="M23355">
        <f t="shared" ref="M23355:M23418" si="376">L23355-11000</f>
        <v>356</v>
      </c>
    </row>
    <row r="23356" spans="12:13">
      <c r="L23356">
        <v>11416</v>
      </c>
      <c r="M23356">
        <f t="shared" si="376"/>
        <v>416</v>
      </c>
    </row>
    <row r="23357" spans="12:13">
      <c r="L23357">
        <v>11388</v>
      </c>
      <c r="M23357">
        <f t="shared" si="376"/>
        <v>388</v>
      </c>
    </row>
    <row r="23358" spans="12:13">
      <c r="L23358">
        <v>11440</v>
      </c>
      <c r="M23358">
        <f t="shared" si="376"/>
        <v>440</v>
      </c>
    </row>
    <row r="23359" spans="12:13">
      <c r="L23359">
        <v>11380</v>
      </c>
      <c r="M23359">
        <f t="shared" si="376"/>
        <v>380</v>
      </c>
    </row>
    <row r="23360" spans="12:13">
      <c r="L23360">
        <v>11436</v>
      </c>
      <c r="M23360">
        <f t="shared" si="376"/>
        <v>436</v>
      </c>
    </row>
    <row r="23361" spans="12:13">
      <c r="L23361">
        <v>11404</v>
      </c>
      <c r="M23361">
        <f t="shared" si="376"/>
        <v>404</v>
      </c>
    </row>
    <row r="23362" spans="12:13">
      <c r="L23362">
        <v>11428</v>
      </c>
      <c r="M23362">
        <f t="shared" si="376"/>
        <v>428</v>
      </c>
    </row>
    <row r="23363" spans="12:13">
      <c r="L23363">
        <v>11388</v>
      </c>
      <c r="M23363">
        <f t="shared" si="376"/>
        <v>388</v>
      </c>
    </row>
    <row r="23364" spans="12:13">
      <c r="L23364">
        <v>11464</v>
      </c>
      <c r="M23364">
        <f t="shared" si="376"/>
        <v>464</v>
      </c>
    </row>
    <row r="23365" spans="12:13">
      <c r="L23365">
        <v>11372</v>
      </c>
      <c r="M23365">
        <f t="shared" si="376"/>
        <v>372</v>
      </c>
    </row>
    <row r="23366" spans="12:13">
      <c r="L23366">
        <v>11420</v>
      </c>
      <c r="M23366">
        <f t="shared" si="376"/>
        <v>420</v>
      </c>
    </row>
    <row r="23367" spans="12:13">
      <c r="L23367">
        <v>11372</v>
      </c>
      <c r="M23367">
        <f t="shared" si="376"/>
        <v>372</v>
      </c>
    </row>
    <row r="23368" spans="12:13">
      <c r="L23368">
        <v>11432</v>
      </c>
      <c r="M23368">
        <f t="shared" si="376"/>
        <v>432</v>
      </c>
    </row>
    <row r="23369" spans="12:13">
      <c r="L23369">
        <v>11412</v>
      </c>
      <c r="M23369">
        <f t="shared" si="376"/>
        <v>412</v>
      </c>
    </row>
    <row r="23370" spans="12:13">
      <c r="L23370">
        <v>11436</v>
      </c>
      <c r="M23370">
        <f t="shared" si="376"/>
        <v>436</v>
      </c>
    </row>
    <row r="23371" spans="12:13">
      <c r="L23371">
        <v>11384</v>
      </c>
      <c r="M23371">
        <f t="shared" si="376"/>
        <v>384</v>
      </c>
    </row>
    <row r="23372" spans="12:13">
      <c r="L23372">
        <v>11408</v>
      </c>
      <c r="M23372">
        <f t="shared" si="376"/>
        <v>408</v>
      </c>
    </row>
    <row r="23373" spans="12:13">
      <c r="L23373">
        <v>11400</v>
      </c>
      <c r="M23373">
        <f t="shared" si="376"/>
        <v>400</v>
      </c>
    </row>
    <row r="23374" spans="12:13">
      <c r="L23374">
        <v>11484</v>
      </c>
      <c r="M23374">
        <f t="shared" si="376"/>
        <v>484</v>
      </c>
    </row>
    <row r="23375" spans="12:13">
      <c r="L23375">
        <v>11392</v>
      </c>
      <c r="M23375">
        <f t="shared" si="376"/>
        <v>392</v>
      </c>
    </row>
    <row r="23376" spans="12:13">
      <c r="L23376">
        <v>11396</v>
      </c>
      <c r="M23376">
        <f t="shared" si="376"/>
        <v>396</v>
      </c>
    </row>
    <row r="23377" spans="12:13">
      <c r="L23377">
        <v>11344</v>
      </c>
      <c r="M23377">
        <f t="shared" si="376"/>
        <v>344</v>
      </c>
    </row>
    <row r="23378" spans="12:13">
      <c r="L23378">
        <v>11408</v>
      </c>
      <c r="M23378">
        <f t="shared" si="376"/>
        <v>408</v>
      </c>
    </row>
    <row r="23379" spans="12:13">
      <c r="L23379">
        <v>11360</v>
      </c>
      <c r="M23379">
        <f t="shared" si="376"/>
        <v>360</v>
      </c>
    </row>
    <row r="23380" spans="12:13">
      <c r="L23380">
        <v>11448</v>
      </c>
      <c r="M23380">
        <f t="shared" si="376"/>
        <v>448</v>
      </c>
    </row>
    <row r="23381" spans="12:13">
      <c r="L23381">
        <v>11372</v>
      </c>
      <c r="M23381">
        <f t="shared" si="376"/>
        <v>372</v>
      </c>
    </row>
    <row r="23382" spans="12:13">
      <c r="L23382">
        <v>11440</v>
      </c>
      <c r="M23382">
        <f t="shared" si="376"/>
        <v>440</v>
      </c>
    </row>
    <row r="23383" spans="12:13">
      <c r="L23383">
        <v>11420</v>
      </c>
      <c r="M23383">
        <f t="shared" si="376"/>
        <v>420</v>
      </c>
    </row>
    <row r="23384" spans="12:13">
      <c r="L23384">
        <v>11436</v>
      </c>
      <c r="M23384">
        <f t="shared" si="376"/>
        <v>436</v>
      </c>
    </row>
    <row r="23385" spans="12:13">
      <c r="L23385">
        <v>11400</v>
      </c>
      <c r="M23385">
        <f t="shared" si="376"/>
        <v>400</v>
      </c>
    </row>
    <row r="23386" spans="12:13">
      <c r="L23386">
        <v>11420</v>
      </c>
      <c r="M23386">
        <f t="shared" si="376"/>
        <v>420</v>
      </c>
    </row>
    <row r="23387" spans="12:13">
      <c r="L23387">
        <v>11376</v>
      </c>
      <c r="M23387">
        <f t="shared" si="376"/>
        <v>376</v>
      </c>
    </row>
    <row r="23388" spans="12:13">
      <c r="L23388">
        <v>11424</v>
      </c>
      <c r="M23388">
        <f t="shared" si="376"/>
        <v>424</v>
      </c>
    </row>
    <row r="23389" spans="12:13">
      <c r="L23389">
        <v>11348</v>
      </c>
      <c r="M23389">
        <f t="shared" si="376"/>
        <v>348</v>
      </c>
    </row>
    <row r="23390" spans="12:13">
      <c r="L23390">
        <v>11468</v>
      </c>
      <c r="M23390">
        <f t="shared" si="376"/>
        <v>468</v>
      </c>
    </row>
    <row r="23391" spans="12:13">
      <c r="L23391">
        <v>11376</v>
      </c>
      <c r="M23391">
        <f t="shared" si="376"/>
        <v>376</v>
      </c>
    </row>
    <row r="23392" spans="12:13">
      <c r="L23392">
        <v>11448</v>
      </c>
      <c r="M23392">
        <f t="shared" si="376"/>
        <v>448</v>
      </c>
    </row>
    <row r="23393" spans="12:13">
      <c r="L23393">
        <v>11352</v>
      </c>
      <c r="M23393">
        <f t="shared" si="376"/>
        <v>352</v>
      </c>
    </row>
    <row r="23394" spans="12:13">
      <c r="L23394">
        <v>11448</v>
      </c>
      <c r="M23394">
        <f t="shared" si="376"/>
        <v>448</v>
      </c>
    </row>
    <row r="23395" spans="12:13">
      <c r="L23395">
        <v>11404</v>
      </c>
      <c r="M23395">
        <f t="shared" si="376"/>
        <v>404</v>
      </c>
    </row>
    <row r="23396" spans="12:13">
      <c r="L23396">
        <v>11456</v>
      </c>
      <c r="M23396">
        <f t="shared" si="376"/>
        <v>456</v>
      </c>
    </row>
    <row r="23397" spans="12:13">
      <c r="L23397">
        <v>11384</v>
      </c>
      <c r="M23397">
        <f t="shared" si="376"/>
        <v>384</v>
      </c>
    </row>
    <row r="23398" spans="12:13">
      <c r="L23398">
        <v>11436</v>
      </c>
      <c r="M23398">
        <f t="shared" si="376"/>
        <v>436</v>
      </c>
    </row>
    <row r="23399" spans="12:13">
      <c r="L23399">
        <v>11388</v>
      </c>
      <c r="M23399">
        <f t="shared" si="376"/>
        <v>388</v>
      </c>
    </row>
    <row r="23400" spans="12:13">
      <c r="L23400">
        <v>11412</v>
      </c>
      <c r="M23400">
        <f t="shared" si="376"/>
        <v>412</v>
      </c>
    </row>
    <row r="23401" spans="12:13">
      <c r="L23401">
        <v>11396</v>
      </c>
      <c r="M23401">
        <f t="shared" si="376"/>
        <v>396</v>
      </c>
    </row>
    <row r="23402" spans="12:13">
      <c r="L23402">
        <v>11452</v>
      </c>
      <c r="M23402">
        <f t="shared" si="376"/>
        <v>452</v>
      </c>
    </row>
    <row r="23403" spans="12:13">
      <c r="L23403">
        <v>11380</v>
      </c>
      <c r="M23403">
        <f t="shared" si="376"/>
        <v>380</v>
      </c>
    </row>
    <row r="23404" spans="12:13">
      <c r="L23404">
        <v>11420</v>
      </c>
      <c r="M23404">
        <f t="shared" si="376"/>
        <v>420</v>
      </c>
    </row>
    <row r="23405" spans="12:13">
      <c r="L23405">
        <v>11376</v>
      </c>
      <c r="M23405">
        <f t="shared" si="376"/>
        <v>376</v>
      </c>
    </row>
    <row r="23406" spans="12:13">
      <c r="L23406">
        <v>11428</v>
      </c>
      <c r="M23406">
        <f t="shared" si="376"/>
        <v>428</v>
      </c>
    </row>
    <row r="23407" spans="12:13">
      <c r="L23407">
        <v>11380</v>
      </c>
      <c r="M23407">
        <f t="shared" si="376"/>
        <v>380</v>
      </c>
    </row>
    <row r="23408" spans="12:13">
      <c r="L23408">
        <v>11420</v>
      </c>
      <c r="M23408">
        <f t="shared" si="376"/>
        <v>420</v>
      </c>
    </row>
    <row r="23409" spans="12:13">
      <c r="L23409">
        <v>11396</v>
      </c>
      <c r="M23409">
        <f t="shared" si="376"/>
        <v>396</v>
      </c>
    </row>
    <row r="23410" spans="12:13">
      <c r="L23410">
        <v>11436</v>
      </c>
      <c r="M23410">
        <f t="shared" si="376"/>
        <v>436</v>
      </c>
    </row>
    <row r="23411" spans="12:13">
      <c r="L23411">
        <v>11400</v>
      </c>
      <c r="M23411">
        <f t="shared" si="376"/>
        <v>400</v>
      </c>
    </row>
    <row r="23412" spans="12:13">
      <c r="L23412">
        <v>11452</v>
      </c>
      <c r="M23412">
        <f t="shared" si="376"/>
        <v>452</v>
      </c>
    </row>
    <row r="23413" spans="12:13">
      <c r="L23413">
        <v>11424</v>
      </c>
      <c r="M23413">
        <f t="shared" si="376"/>
        <v>424</v>
      </c>
    </row>
    <row r="23414" spans="12:13">
      <c r="L23414">
        <v>11452</v>
      </c>
      <c r="M23414">
        <f t="shared" si="376"/>
        <v>452</v>
      </c>
    </row>
    <row r="23415" spans="12:13">
      <c r="L23415">
        <v>11372</v>
      </c>
      <c r="M23415">
        <f t="shared" si="376"/>
        <v>372</v>
      </c>
    </row>
    <row r="23416" spans="12:13">
      <c r="L23416">
        <v>11408</v>
      </c>
      <c r="M23416">
        <f t="shared" si="376"/>
        <v>408</v>
      </c>
    </row>
    <row r="23417" spans="12:13">
      <c r="L23417">
        <v>11380</v>
      </c>
      <c r="M23417">
        <f t="shared" si="376"/>
        <v>380</v>
      </c>
    </row>
    <row r="23418" spans="12:13">
      <c r="L23418">
        <v>11436</v>
      </c>
      <c r="M23418">
        <f t="shared" si="376"/>
        <v>436</v>
      </c>
    </row>
    <row r="23419" spans="12:13">
      <c r="L23419">
        <v>11348</v>
      </c>
      <c r="M23419">
        <f t="shared" ref="M23419:M23482" si="377">L23419-11000</f>
        <v>348</v>
      </c>
    </row>
    <row r="23420" spans="12:13">
      <c r="L23420">
        <v>11464</v>
      </c>
      <c r="M23420">
        <f t="shared" si="377"/>
        <v>464</v>
      </c>
    </row>
    <row r="23421" spans="12:13">
      <c r="L23421">
        <v>11420</v>
      </c>
      <c r="M23421">
        <f t="shared" si="377"/>
        <v>420</v>
      </c>
    </row>
    <row r="23422" spans="12:13">
      <c r="L23422">
        <v>11440</v>
      </c>
      <c r="M23422">
        <f t="shared" si="377"/>
        <v>440</v>
      </c>
    </row>
    <row r="23423" spans="12:13">
      <c r="L23423">
        <v>11384</v>
      </c>
      <c r="M23423">
        <f t="shared" si="377"/>
        <v>384</v>
      </c>
    </row>
    <row r="23424" spans="12:13">
      <c r="L23424">
        <v>11444</v>
      </c>
      <c r="M23424">
        <f t="shared" si="377"/>
        <v>444</v>
      </c>
    </row>
    <row r="23425" spans="12:13">
      <c r="L23425">
        <v>11372</v>
      </c>
      <c r="M23425">
        <f t="shared" si="377"/>
        <v>372</v>
      </c>
    </row>
    <row r="23426" spans="12:13">
      <c r="L23426">
        <v>11440</v>
      </c>
      <c r="M23426">
        <f t="shared" si="377"/>
        <v>440</v>
      </c>
    </row>
    <row r="23427" spans="12:13">
      <c r="L23427">
        <v>11400</v>
      </c>
      <c r="M23427">
        <f t="shared" si="377"/>
        <v>400</v>
      </c>
    </row>
    <row r="23428" spans="12:13">
      <c r="L23428">
        <v>11428</v>
      </c>
      <c r="M23428">
        <f t="shared" si="377"/>
        <v>428</v>
      </c>
    </row>
    <row r="23429" spans="12:13">
      <c r="L23429">
        <v>11408</v>
      </c>
      <c r="M23429">
        <f t="shared" si="377"/>
        <v>408</v>
      </c>
    </row>
    <row r="23430" spans="12:13">
      <c r="L23430">
        <v>11420</v>
      </c>
      <c r="M23430">
        <f t="shared" si="377"/>
        <v>420</v>
      </c>
    </row>
    <row r="23431" spans="12:13">
      <c r="L23431">
        <v>11368</v>
      </c>
      <c r="M23431">
        <f t="shared" si="377"/>
        <v>368</v>
      </c>
    </row>
    <row r="23432" spans="12:13">
      <c r="L23432">
        <v>11428</v>
      </c>
      <c r="M23432">
        <f t="shared" si="377"/>
        <v>428</v>
      </c>
    </row>
    <row r="23433" spans="12:13">
      <c r="L23433">
        <v>11344</v>
      </c>
      <c r="M23433">
        <f t="shared" si="377"/>
        <v>344</v>
      </c>
    </row>
    <row r="23434" spans="12:13">
      <c r="L23434">
        <v>11412</v>
      </c>
      <c r="M23434">
        <f t="shared" si="377"/>
        <v>412</v>
      </c>
    </row>
    <row r="23435" spans="12:13">
      <c r="L23435">
        <v>11392</v>
      </c>
      <c r="M23435">
        <f t="shared" si="377"/>
        <v>392</v>
      </c>
    </row>
    <row r="23436" spans="12:13">
      <c r="L23436">
        <v>11420</v>
      </c>
      <c r="M23436">
        <f t="shared" si="377"/>
        <v>420</v>
      </c>
    </row>
    <row r="23437" spans="12:13">
      <c r="L23437">
        <v>11364</v>
      </c>
      <c r="M23437">
        <f t="shared" si="377"/>
        <v>364</v>
      </c>
    </row>
    <row r="23438" spans="12:13">
      <c r="L23438">
        <v>11448</v>
      </c>
      <c r="M23438">
        <f t="shared" si="377"/>
        <v>448</v>
      </c>
    </row>
    <row r="23439" spans="12:13">
      <c r="L23439">
        <v>11380</v>
      </c>
      <c r="M23439">
        <f t="shared" si="377"/>
        <v>380</v>
      </c>
    </row>
    <row r="23440" spans="12:13">
      <c r="L23440">
        <v>11428</v>
      </c>
      <c r="M23440">
        <f t="shared" si="377"/>
        <v>428</v>
      </c>
    </row>
    <row r="23441" spans="12:13">
      <c r="L23441">
        <v>11368</v>
      </c>
      <c r="M23441">
        <f t="shared" si="377"/>
        <v>368</v>
      </c>
    </row>
    <row r="23442" spans="12:13">
      <c r="L23442">
        <v>11400</v>
      </c>
      <c r="M23442">
        <f t="shared" si="377"/>
        <v>400</v>
      </c>
    </row>
    <row r="23443" spans="12:13">
      <c r="L23443">
        <v>11428</v>
      </c>
      <c r="M23443">
        <f t="shared" si="377"/>
        <v>428</v>
      </c>
    </row>
    <row r="23444" spans="12:13">
      <c r="L23444">
        <v>11428</v>
      </c>
      <c r="M23444">
        <f t="shared" si="377"/>
        <v>428</v>
      </c>
    </row>
    <row r="23445" spans="12:13">
      <c r="L23445">
        <v>11384</v>
      </c>
      <c r="M23445">
        <f t="shared" si="377"/>
        <v>384</v>
      </c>
    </row>
    <row r="23446" spans="12:13">
      <c r="L23446">
        <v>11436</v>
      </c>
      <c r="M23446">
        <f t="shared" si="377"/>
        <v>436</v>
      </c>
    </row>
    <row r="23447" spans="12:13">
      <c r="L23447">
        <v>11396</v>
      </c>
      <c r="M23447">
        <f t="shared" si="377"/>
        <v>396</v>
      </c>
    </row>
    <row r="23448" spans="12:13">
      <c r="L23448">
        <v>11436</v>
      </c>
      <c r="M23448">
        <f t="shared" si="377"/>
        <v>436</v>
      </c>
    </row>
    <row r="23449" spans="12:13">
      <c r="L23449">
        <v>11408</v>
      </c>
      <c r="M23449">
        <f t="shared" si="377"/>
        <v>408</v>
      </c>
    </row>
    <row r="23450" spans="12:13">
      <c r="L23450">
        <v>11452</v>
      </c>
      <c r="M23450">
        <f t="shared" si="377"/>
        <v>452</v>
      </c>
    </row>
    <row r="23451" spans="12:13">
      <c r="L23451">
        <v>11392</v>
      </c>
      <c r="M23451">
        <f t="shared" si="377"/>
        <v>392</v>
      </c>
    </row>
    <row r="23452" spans="12:13">
      <c r="L23452">
        <v>11444</v>
      </c>
      <c r="M23452">
        <f t="shared" si="377"/>
        <v>444</v>
      </c>
    </row>
    <row r="23453" spans="12:13">
      <c r="L23453">
        <v>11368</v>
      </c>
      <c r="M23453">
        <f t="shared" si="377"/>
        <v>368</v>
      </c>
    </row>
    <row r="23454" spans="12:13">
      <c r="L23454">
        <v>11416</v>
      </c>
      <c r="M23454">
        <f t="shared" si="377"/>
        <v>416</v>
      </c>
    </row>
    <row r="23455" spans="12:13">
      <c r="L23455">
        <v>11376</v>
      </c>
      <c r="M23455">
        <f t="shared" si="377"/>
        <v>376</v>
      </c>
    </row>
    <row r="23456" spans="12:13">
      <c r="L23456">
        <v>11428</v>
      </c>
      <c r="M23456">
        <f t="shared" si="377"/>
        <v>428</v>
      </c>
    </row>
    <row r="23457" spans="12:13">
      <c r="L23457">
        <v>11376</v>
      </c>
      <c r="M23457">
        <f t="shared" si="377"/>
        <v>376</v>
      </c>
    </row>
    <row r="23458" spans="12:13">
      <c r="L23458">
        <v>11416</v>
      </c>
      <c r="M23458">
        <f t="shared" si="377"/>
        <v>416</v>
      </c>
    </row>
    <row r="23459" spans="12:13">
      <c r="L23459">
        <v>11416</v>
      </c>
      <c r="M23459">
        <f t="shared" si="377"/>
        <v>416</v>
      </c>
    </row>
    <row r="23460" spans="12:13">
      <c r="L23460">
        <v>11428</v>
      </c>
      <c r="M23460">
        <f t="shared" si="377"/>
        <v>428</v>
      </c>
    </row>
    <row r="23461" spans="12:13">
      <c r="L23461">
        <v>11348</v>
      </c>
      <c r="M23461">
        <f t="shared" si="377"/>
        <v>348</v>
      </c>
    </row>
    <row r="23462" spans="12:13">
      <c r="L23462">
        <v>11404</v>
      </c>
      <c r="M23462">
        <f t="shared" si="377"/>
        <v>404</v>
      </c>
    </row>
    <row r="23463" spans="12:13">
      <c r="L23463">
        <v>11376</v>
      </c>
      <c r="M23463">
        <f t="shared" si="377"/>
        <v>376</v>
      </c>
    </row>
    <row r="23464" spans="12:13">
      <c r="L23464">
        <v>11392</v>
      </c>
      <c r="M23464">
        <f t="shared" si="377"/>
        <v>392</v>
      </c>
    </row>
    <row r="23465" spans="12:13">
      <c r="L23465">
        <v>11384</v>
      </c>
      <c r="M23465">
        <f t="shared" si="377"/>
        <v>384</v>
      </c>
    </row>
    <row r="23466" spans="12:13">
      <c r="L23466">
        <v>11460</v>
      </c>
      <c r="M23466">
        <f t="shared" si="377"/>
        <v>460</v>
      </c>
    </row>
    <row r="23467" spans="12:13">
      <c r="L23467">
        <v>11408</v>
      </c>
      <c r="M23467">
        <f t="shared" si="377"/>
        <v>408</v>
      </c>
    </row>
    <row r="23468" spans="12:13">
      <c r="L23468">
        <v>11444</v>
      </c>
      <c r="M23468">
        <f t="shared" si="377"/>
        <v>444</v>
      </c>
    </row>
    <row r="23469" spans="12:13">
      <c r="L23469">
        <v>11388</v>
      </c>
      <c r="M23469">
        <f t="shared" si="377"/>
        <v>388</v>
      </c>
    </row>
    <row r="23470" spans="12:13">
      <c r="L23470">
        <v>11420</v>
      </c>
      <c r="M23470">
        <f t="shared" si="377"/>
        <v>420</v>
      </c>
    </row>
    <row r="23471" spans="12:13">
      <c r="L23471">
        <v>11352</v>
      </c>
      <c r="M23471">
        <f t="shared" si="377"/>
        <v>352</v>
      </c>
    </row>
    <row r="23472" spans="12:13">
      <c r="L23472">
        <v>11412</v>
      </c>
      <c r="M23472">
        <f t="shared" si="377"/>
        <v>412</v>
      </c>
    </row>
    <row r="23473" spans="12:13">
      <c r="L23473">
        <v>11376</v>
      </c>
      <c r="M23473">
        <f t="shared" si="377"/>
        <v>376</v>
      </c>
    </row>
    <row r="23474" spans="12:13">
      <c r="L23474">
        <v>11460</v>
      </c>
      <c r="M23474">
        <f t="shared" si="377"/>
        <v>460</v>
      </c>
    </row>
    <row r="23475" spans="12:13">
      <c r="L23475">
        <v>11372</v>
      </c>
      <c r="M23475">
        <f t="shared" si="377"/>
        <v>372</v>
      </c>
    </row>
    <row r="23476" spans="12:13">
      <c r="L23476">
        <v>11448</v>
      </c>
      <c r="M23476">
        <f t="shared" si="377"/>
        <v>448</v>
      </c>
    </row>
    <row r="23477" spans="12:13">
      <c r="L23477">
        <v>11368</v>
      </c>
      <c r="M23477">
        <f t="shared" si="377"/>
        <v>368</v>
      </c>
    </row>
    <row r="23478" spans="12:13">
      <c r="L23478">
        <v>11416</v>
      </c>
      <c r="M23478">
        <f t="shared" si="377"/>
        <v>416</v>
      </c>
    </row>
    <row r="23479" spans="12:13">
      <c r="L23479">
        <v>11396</v>
      </c>
      <c r="M23479">
        <f t="shared" si="377"/>
        <v>396</v>
      </c>
    </row>
    <row r="23480" spans="12:13">
      <c r="L23480">
        <v>11432</v>
      </c>
      <c r="M23480">
        <f t="shared" si="377"/>
        <v>432</v>
      </c>
    </row>
    <row r="23481" spans="12:13">
      <c r="L23481">
        <v>11396</v>
      </c>
      <c r="M23481">
        <f t="shared" si="377"/>
        <v>396</v>
      </c>
    </row>
    <row r="23482" spans="12:13">
      <c r="L23482">
        <v>11420</v>
      </c>
      <c r="M23482">
        <f t="shared" si="377"/>
        <v>420</v>
      </c>
    </row>
    <row r="23483" spans="12:13">
      <c r="L23483">
        <v>11368</v>
      </c>
      <c r="M23483">
        <f t="shared" ref="M23483:M23546" si="378">L23483-11000</f>
        <v>368</v>
      </c>
    </row>
    <row r="23484" spans="12:13">
      <c r="L23484">
        <v>11444</v>
      </c>
      <c r="M23484">
        <f t="shared" si="378"/>
        <v>444</v>
      </c>
    </row>
    <row r="23485" spans="12:13">
      <c r="L23485">
        <v>11368</v>
      </c>
      <c r="M23485">
        <f t="shared" si="378"/>
        <v>368</v>
      </c>
    </row>
    <row r="23486" spans="12:13">
      <c r="L23486">
        <v>11440</v>
      </c>
      <c r="M23486">
        <f t="shared" si="378"/>
        <v>440</v>
      </c>
    </row>
    <row r="23487" spans="12:13">
      <c r="L23487">
        <v>11380</v>
      </c>
      <c r="M23487">
        <f t="shared" si="378"/>
        <v>380</v>
      </c>
    </row>
    <row r="23488" spans="12:13">
      <c r="L23488">
        <v>11428</v>
      </c>
      <c r="M23488">
        <f t="shared" si="378"/>
        <v>428</v>
      </c>
    </row>
    <row r="23489" spans="12:13">
      <c r="L23489">
        <v>11408</v>
      </c>
      <c r="M23489">
        <f t="shared" si="378"/>
        <v>408</v>
      </c>
    </row>
    <row r="23490" spans="12:13">
      <c r="L23490">
        <v>11444</v>
      </c>
      <c r="M23490">
        <f t="shared" si="378"/>
        <v>444</v>
      </c>
    </row>
    <row r="23491" spans="12:13">
      <c r="L23491">
        <v>11404</v>
      </c>
      <c r="M23491">
        <f t="shared" si="378"/>
        <v>404</v>
      </c>
    </row>
    <row r="23492" spans="12:13">
      <c r="L23492">
        <v>11452</v>
      </c>
      <c r="M23492">
        <f t="shared" si="378"/>
        <v>452</v>
      </c>
    </row>
    <row r="23493" spans="12:13">
      <c r="L23493">
        <v>11400</v>
      </c>
      <c r="M23493">
        <f t="shared" si="378"/>
        <v>400</v>
      </c>
    </row>
    <row r="23494" spans="12:13">
      <c r="L23494">
        <v>11436</v>
      </c>
      <c r="M23494">
        <f t="shared" si="378"/>
        <v>436</v>
      </c>
    </row>
    <row r="23495" spans="12:13">
      <c r="L23495">
        <v>11376</v>
      </c>
      <c r="M23495">
        <f t="shared" si="378"/>
        <v>376</v>
      </c>
    </row>
    <row r="23496" spans="12:13">
      <c r="L23496">
        <v>11432</v>
      </c>
      <c r="M23496">
        <f t="shared" si="378"/>
        <v>432</v>
      </c>
    </row>
    <row r="23497" spans="12:13">
      <c r="L23497">
        <v>11384</v>
      </c>
      <c r="M23497">
        <f t="shared" si="378"/>
        <v>384</v>
      </c>
    </row>
    <row r="23498" spans="12:13">
      <c r="L23498">
        <v>11452</v>
      </c>
      <c r="M23498">
        <f t="shared" si="378"/>
        <v>452</v>
      </c>
    </row>
    <row r="23499" spans="12:13">
      <c r="L23499">
        <v>11376</v>
      </c>
      <c r="M23499">
        <f t="shared" si="378"/>
        <v>376</v>
      </c>
    </row>
    <row r="23500" spans="12:13">
      <c r="L23500">
        <v>11376</v>
      </c>
      <c r="M23500">
        <f t="shared" si="378"/>
        <v>376</v>
      </c>
    </row>
    <row r="23501" spans="12:13">
      <c r="L23501">
        <v>11384</v>
      </c>
      <c r="M23501">
        <f t="shared" si="378"/>
        <v>384</v>
      </c>
    </row>
    <row r="23502" spans="12:13">
      <c r="L23502">
        <v>11420</v>
      </c>
      <c r="M23502">
        <f t="shared" si="378"/>
        <v>420</v>
      </c>
    </row>
    <row r="23503" spans="12:13">
      <c r="L23503">
        <v>11368</v>
      </c>
      <c r="M23503">
        <f t="shared" si="378"/>
        <v>368</v>
      </c>
    </row>
    <row r="23504" spans="12:13">
      <c r="L23504">
        <v>11464</v>
      </c>
      <c r="M23504">
        <f t="shared" si="378"/>
        <v>464</v>
      </c>
    </row>
    <row r="23505" spans="12:13">
      <c r="L23505">
        <v>11384</v>
      </c>
      <c r="M23505">
        <f t="shared" si="378"/>
        <v>384</v>
      </c>
    </row>
    <row r="23506" spans="12:13">
      <c r="L23506">
        <v>11404</v>
      </c>
      <c r="M23506">
        <f t="shared" si="378"/>
        <v>404</v>
      </c>
    </row>
    <row r="23507" spans="12:13">
      <c r="L23507">
        <v>11348</v>
      </c>
      <c r="M23507">
        <f t="shared" si="378"/>
        <v>348</v>
      </c>
    </row>
    <row r="23508" spans="12:13">
      <c r="L23508">
        <v>11420</v>
      </c>
      <c r="M23508">
        <f t="shared" si="378"/>
        <v>420</v>
      </c>
    </row>
    <row r="23509" spans="12:13">
      <c r="L23509">
        <v>11384</v>
      </c>
      <c r="M23509">
        <f t="shared" si="378"/>
        <v>384</v>
      </c>
    </row>
    <row r="23510" spans="12:13">
      <c r="L23510">
        <v>11424</v>
      </c>
      <c r="M23510">
        <f t="shared" si="378"/>
        <v>424</v>
      </c>
    </row>
    <row r="23511" spans="12:13">
      <c r="L23511">
        <v>11380</v>
      </c>
      <c r="M23511">
        <f t="shared" si="378"/>
        <v>380</v>
      </c>
    </row>
    <row r="23512" spans="12:13">
      <c r="L23512">
        <v>11408</v>
      </c>
      <c r="M23512">
        <f t="shared" si="378"/>
        <v>408</v>
      </c>
    </row>
    <row r="23513" spans="12:13">
      <c r="L23513">
        <v>11372</v>
      </c>
      <c r="M23513">
        <f t="shared" si="378"/>
        <v>372</v>
      </c>
    </row>
    <row r="23514" spans="12:13">
      <c r="L23514">
        <v>11436</v>
      </c>
      <c r="M23514">
        <f t="shared" si="378"/>
        <v>436</v>
      </c>
    </row>
    <row r="23515" spans="12:13">
      <c r="L23515">
        <v>11388</v>
      </c>
      <c r="M23515">
        <f t="shared" si="378"/>
        <v>388</v>
      </c>
    </row>
    <row r="23516" spans="12:13">
      <c r="L23516">
        <v>11440</v>
      </c>
      <c r="M23516">
        <f t="shared" si="378"/>
        <v>440</v>
      </c>
    </row>
    <row r="23517" spans="12:13">
      <c r="L23517">
        <v>11360</v>
      </c>
      <c r="M23517">
        <f t="shared" si="378"/>
        <v>360</v>
      </c>
    </row>
    <row r="23518" spans="12:13">
      <c r="L23518">
        <v>11420</v>
      </c>
      <c r="M23518">
        <f t="shared" si="378"/>
        <v>420</v>
      </c>
    </row>
    <row r="23519" spans="12:13">
      <c r="L23519">
        <v>11384</v>
      </c>
      <c r="M23519">
        <f t="shared" si="378"/>
        <v>384</v>
      </c>
    </row>
    <row r="23520" spans="12:13">
      <c r="L23520">
        <v>11440</v>
      </c>
      <c r="M23520">
        <f t="shared" si="378"/>
        <v>440</v>
      </c>
    </row>
    <row r="23521" spans="12:13">
      <c r="L23521">
        <v>11400</v>
      </c>
      <c r="M23521">
        <f t="shared" si="378"/>
        <v>400</v>
      </c>
    </row>
    <row r="23522" spans="12:13">
      <c r="L23522">
        <v>11380</v>
      </c>
      <c r="M23522">
        <f t="shared" si="378"/>
        <v>380</v>
      </c>
    </row>
    <row r="23523" spans="12:13">
      <c r="L23523">
        <v>11348</v>
      </c>
      <c r="M23523">
        <f t="shared" si="378"/>
        <v>348</v>
      </c>
    </row>
    <row r="23524" spans="12:13">
      <c r="L23524">
        <v>11432</v>
      </c>
      <c r="M23524">
        <f t="shared" si="378"/>
        <v>432</v>
      </c>
    </row>
    <row r="23525" spans="12:13">
      <c r="L23525">
        <v>11388</v>
      </c>
      <c r="M23525">
        <f t="shared" si="378"/>
        <v>388</v>
      </c>
    </row>
    <row r="23526" spans="12:13">
      <c r="L23526">
        <v>11412</v>
      </c>
      <c r="M23526">
        <f t="shared" si="378"/>
        <v>412</v>
      </c>
    </row>
    <row r="23527" spans="12:13">
      <c r="L23527">
        <v>11356</v>
      </c>
      <c r="M23527">
        <f t="shared" si="378"/>
        <v>356</v>
      </c>
    </row>
    <row r="23528" spans="12:13">
      <c r="L23528">
        <v>11412</v>
      </c>
      <c r="M23528">
        <f t="shared" si="378"/>
        <v>412</v>
      </c>
    </row>
    <row r="23529" spans="12:13">
      <c r="L23529">
        <v>11356</v>
      </c>
      <c r="M23529">
        <f t="shared" si="378"/>
        <v>356</v>
      </c>
    </row>
    <row r="23530" spans="12:13">
      <c r="L23530">
        <v>11412</v>
      </c>
      <c r="M23530">
        <f t="shared" si="378"/>
        <v>412</v>
      </c>
    </row>
    <row r="23531" spans="12:13">
      <c r="L23531">
        <v>11372</v>
      </c>
      <c r="M23531">
        <f t="shared" si="378"/>
        <v>372</v>
      </c>
    </row>
    <row r="23532" spans="12:13">
      <c r="L23532">
        <v>11452</v>
      </c>
      <c r="M23532">
        <f t="shared" si="378"/>
        <v>452</v>
      </c>
    </row>
    <row r="23533" spans="12:13">
      <c r="L23533">
        <v>11396</v>
      </c>
      <c r="M23533">
        <f t="shared" si="378"/>
        <v>396</v>
      </c>
    </row>
    <row r="23534" spans="12:13">
      <c r="L23534">
        <v>11456</v>
      </c>
      <c r="M23534">
        <f t="shared" si="378"/>
        <v>456</v>
      </c>
    </row>
    <row r="23535" spans="12:13">
      <c r="L23535">
        <v>11408</v>
      </c>
      <c r="M23535">
        <f t="shared" si="378"/>
        <v>408</v>
      </c>
    </row>
    <row r="23536" spans="12:13">
      <c r="L23536">
        <v>11448</v>
      </c>
      <c r="M23536">
        <f t="shared" si="378"/>
        <v>448</v>
      </c>
    </row>
    <row r="23537" spans="12:13">
      <c r="L23537">
        <v>11380</v>
      </c>
      <c r="M23537">
        <f t="shared" si="378"/>
        <v>380</v>
      </c>
    </row>
    <row r="23538" spans="12:13">
      <c r="L23538">
        <v>11452</v>
      </c>
      <c r="M23538">
        <f t="shared" si="378"/>
        <v>452</v>
      </c>
    </row>
    <row r="23539" spans="12:13">
      <c r="L23539">
        <v>11372</v>
      </c>
      <c r="M23539">
        <f t="shared" si="378"/>
        <v>372</v>
      </c>
    </row>
    <row r="23540" spans="12:13">
      <c r="L23540">
        <v>11436</v>
      </c>
      <c r="M23540">
        <f t="shared" si="378"/>
        <v>436</v>
      </c>
    </row>
    <row r="23541" spans="12:13">
      <c r="L23541">
        <v>11372</v>
      </c>
      <c r="M23541">
        <f t="shared" si="378"/>
        <v>372</v>
      </c>
    </row>
    <row r="23542" spans="12:13">
      <c r="L23542">
        <v>11432</v>
      </c>
      <c r="M23542">
        <f t="shared" si="378"/>
        <v>432</v>
      </c>
    </row>
    <row r="23543" spans="12:13">
      <c r="L23543">
        <v>11368</v>
      </c>
      <c r="M23543">
        <f t="shared" si="378"/>
        <v>368</v>
      </c>
    </row>
    <row r="23544" spans="12:13">
      <c r="L23544">
        <v>11428</v>
      </c>
      <c r="M23544">
        <f t="shared" si="378"/>
        <v>428</v>
      </c>
    </row>
    <row r="23545" spans="12:13">
      <c r="L23545">
        <v>11388</v>
      </c>
      <c r="M23545">
        <f t="shared" si="378"/>
        <v>388</v>
      </c>
    </row>
    <row r="23546" spans="12:13">
      <c r="L23546">
        <v>11456</v>
      </c>
      <c r="M23546">
        <f t="shared" si="378"/>
        <v>456</v>
      </c>
    </row>
    <row r="23547" spans="12:13">
      <c r="L23547">
        <v>11392</v>
      </c>
      <c r="M23547">
        <f t="shared" ref="M23547:M23610" si="379">L23547-11000</f>
        <v>392</v>
      </c>
    </row>
    <row r="23548" spans="12:13">
      <c r="L23548">
        <v>11432</v>
      </c>
      <c r="M23548">
        <f t="shared" si="379"/>
        <v>432</v>
      </c>
    </row>
    <row r="23549" spans="12:13">
      <c r="L23549">
        <v>11360</v>
      </c>
      <c r="M23549">
        <f t="shared" si="379"/>
        <v>360</v>
      </c>
    </row>
    <row r="23550" spans="12:13">
      <c r="L23550">
        <v>11412</v>
      </c>
      <c r="M23550">
        <f t="shared" si="379"/>
        <v>412</v>
      </c>
    </row>
    <row r="23551" spans="12:13">
      <c r="L23551">
        <v>11380</v>
      </c>
      <c r="M23551">
        <f t="shared" si="379"/>
        <v>380</v>
      </c>
    </row>
    <row r="23552" spans="12:13">
      <c r="L23552">
        <v>11428</v>
      </c>
      <c r="M23552">
        <f t="shared" si="379"/>
        <v>428</v>
      </c>
    </row>
    <row r="23553" spans="12:13">
      <c r="L23553">
        <v>11400</v>
      </c>
      <c r="M23553">
        <f t="shared" si="379"/>
        <v>400</v>
      </c>
    </row>
    <row r="23554" spans="12:13">
      <c r="L23554">
        <v>11428</v>
      </c>
      <c r="M23554">
        <f t="shared" si="379"/>
        <v>428</v>
      </c>
    </row>
    <row r="23555" spans="12:13">
      <c r="L23555">
        <v>11344</v>
      </c>
      <c r="M23555">
        <f t="shared" si="379"/>
        <v>344</v>
      </c>
    </row>
    <row r="23556" spans="12:13">
      <c r="L23556">
        <v>11408</v>
      </c>
      <c r="M23556">
        <f t="shared" si="379"/>
        <v>408</v>
      </c>
    </row>
    <row r="23557" spans="12:13">
      <c r="L23557">
        <v>11384</v>
      </c>
      <c r="M23557">
        <f t="shared" si="379"/>
        <v>384</v>
      </c>
    </row>
    <row r="23558" spans="12:13">
      <c r="L23558">
        <v>11464</v>
      </c>
      <c r="M23558">
        <f t="shared" si="379"/>
        <v>464</v>
      </c>
    </row>
    <row r="23559" spans="12:13">
      <c r="L23559">
        <v>11356</v>
      </c>
      <c r="M23559">
        <f t="shared" si="379"/>
        <v>356</v>
      </c>
    </row>
    <row r="23560" spans="12:13">
      <c r="L23560">
        <v>11416</v>
      </c>
      <c r="M23560">
        <f t="shared" si="379"/>
        <v>416</v>
      </c>
    </row>
    <row r="23561" spans="12:13">
      <c r="L23561">
        <v>11340</v>
      </c>
      <c r="M23561">
        <f t="shared" si="379"/>
        <v>340</v>
      </c>
    </row>
    <row r="23562" spans="12:13">
      <c r="L23562">
        <v>11432</v>
      </c>
      <c r="M23562">
        <f t="shared" si="379"/>
        <v>432</v>
      </c>
    </row>
    <row r="23563" spans="12:13">
      <c r="L23563">
        <v>11380</v>
      </c>
      <c r="M23563">
        <f t="shared" si="379"/>
        <v>380</v>
      </c>
    </row>
    <row r="23564" spans="12:13">
      <c r="L23564">
        <v>11420</v>
      </c>
      <c r="M23564">
        <f t="shared" si="379"/>
        <v>420</v>
      </c>
    </row>
    <row r="23565" spans="12:13">
      <c r="L23565">
        <v>11384</v>
      </c>
      <c r="M23565">
        <f t="shared" si="379"/>
        <v>384</v>
      </c>
    </row>
    <row r="23566" spans="12:13">
      <c r="L23566">
        <v>11420</v>
      </c>
      <c r="M23566">
        <f t="shared" si="379"/>
        <v>420</v>
      </c>
    </row>
    <row r="23567" spans="12:13">
      <c r="L23567">
        <v>11368</v>
      </c>
      <c r="M23567">
        <f t="shared" si="379"/>
        <v>368</v>
      </c>
    </row>
    <row r="23568" spans="12:13">
      <c r="L23568">
        <v>11424</v>
      </c>
      <c r="M23568">
        <f t="shared" si="379"/>
        <v>424</v>
      </c>
    </row>
    <row r="23569" spans="12:13">
      <c r="L23569">
        <v>11372</v>
      </c>
      <c r="M23569">
        <f t="shared" si="379"/>
        <v>372</v>
      </c>
    </row>
    <row r="23570" spans="12:13">
      <c r="L23570">
        <v>11452</v>
      </c>
      <c r="M23570">
        <f t="shared" si="379"/>
        <v>452</v>
      </c>
    </row>
    <row r="23571" spans="12:13">
      <c r="L23571">
        <v>11412</v>
      </c>
      <c r="M23571">
        <f t="shared" si="379"/>
        <v>412</v>
      </c>
    </row>
    <row r="23572" spans="12:13">
      <c r="L23572">
        <v>11432</v>
      </c>
      <c r="M23572">
        <f t="shared" si="379"/>
        <v>432</v>
      </c>
    </row>
    <row r="23573" spans="12:13">
      <c r="L23573">
        <v>11380</v>
      </c>
      <c r="M23573">
        <f t="shared" si="379"/>
        <v>380</v>
      </c>
    </row>
    <row r="23574" spans="12:13">
      <c r="L23574">
        <v>11428</v>
      </c>
      <c r="M23574">
        <f t="shared" si="379"/>
        <v>428</v>
      </c>
    </row>
    <row r="23575" spans="12:13">
      <c r="L23575">
        <v>11380</v>
      </c>
      <c r="M23575">
        <f t="shared" si="379"/>
        <v>380</v>
      </c>
    </row>
    <row r="23576" spans="12:13">
      <c r="L23576">
        <v>11444</v>
      </c>
      <c r="M23576">
        <f t="shared" si="379"/>
        <v>444</v>
      </c>
    </row>
    <row r="23577" spans="12:13">
      <c r="L23577">
        <v>11388</v>
      </c>
      <c r="M23577">
        <f t="shared" si="379"/>
        <v>388</v>
      </c>
    </row>
    <row r="23578" spans="12:13">
      <c r="L23578">
        <v>11436</v>
      </c>
      <c r="M23578">
        <f t="shared" si="379"/>
        <v>436</v>
      </c>
    </row>
    <row r="23579" spans="12:13">
      <c r="L23579">
        <v>11360</v>
      </c>
      <c r="M23579">
        <f t="shared" si="379"/>
        <v>360</v>
      </c>
    </row>
    <row r="23580" spans="12:13">
      <c r="L23580">
        <v>11412</v>
      </c>
      <c r="M23580">
        <f t="shared" si="379"/>
        <v>412</v>
      </c>
    </row>
    <row r="23581" spans="12:13">
      <c r="L23581">
        <v>11392</v>
      </c>
      <c r="M23581">
        <f t="shared" si="379"/>
        <v>392</v>
      </c>
    </row>
    <row r="23582" spans="12:13">
      <c r="L23582">
        <v>11416</v>
      </c>
      <c r="M23582">
        <f t="shared" si="379"/>
        <v>416</v>
      </c>
    </row>
    <row r="23583" spans="12:13">
      <c r="L23583">
        <v>11376</v>
      </c>
      <c r="M23583">
        <f t="shared" si="379"/>
        <v>376</v>
      </c>
    </row>
    <row r="23584" spans="12:13">
      <c r="L23584">
        <v>11460</v>
      </c>
      <c r="M23584">
        <f t="shared" si="379"/>
        <v>460</v>
      </c>
    </row>
    <row r="23585" spans="12:13">
      <c r="L23585">
        <v>11372</v>
      </c>
      <c r="M23585">
        <f t="shared" si="379"/>
        <v>372</v>
      </c>
    </row>
    <row r="23586" spans="12:13">
      <c r="L23586">
        <v>11456</v>
      </c>
      <c r="M23586">
        <f t="shared" si="379"/>
        <v>456</v>
      </c>
    </row>
    <row r="23587" spans="12:13">
      <c r="L23587">
        <v>11332</v>
      </c>
      <c r="M23587">
        <f t="shared" si="379"/>
        <v>332</v>
      </c>
    </row>
    <row r="23588" spans="12:13">
      <c r="L23588">
        <v>11408</v>
      </c>
      <c r="M23588">
        <f t="shared" si="379"/>
        <v>408</v>
      </c>
    </row>
    <row r="23589" spans="12:13">
      <c r="L23589">
        <v>11372</v>
      </c>
      <c r="M23589">
        <f t="shared" si="379"/>
        <v>372</v>
      </c>
    </row>
    <row r="23590" spans="12:13">
      <c r="L23590">
        <v>11416</v>
      </c>
      <c r="M23590">
        <f t="shared" si="379"/>
        <v>416</v>
      </c>
    </row>
    <row r="23591" spans="12:13">
      <c r="L23591">
        <v>11400</v>
      </c>
      <c r="M23591">
        <f t="shared" si="379"/>
        <v>400</v>
      </c>
    </row>
    <row r="23592" spans="12:13">
      <c r="L23592">
        <v>11452</v>
      </c>
      <c r="M23592">
        <f t="shared" si="379"/>
        <v>452</v>
      </c>
    </row>
    <row r="23593" spans="12:13">
      <c r="L23593">
        <v>11384</v>
      </c>
      <c r="M23593">
        <f t="shared" si="379"/>
        <v>384</v>
      </c>
    </row>
    <row r="23594" spans="12:13">
      <c r="L23594">
        <v>11440</v>
      </c>
      <c r="M23594">
        <f t="shared" si="379"/>
        <v>440</v>
      </c>
    </row>
    <row r="23595" spans="12:13">
      <c r="L23595">
        <v>11412</v>
      </c>
      <c r="M23595">
        <f t="shared" si="379"/>
        <v>412</v>
      </c>
    </row>
    <row r="23596" spans="12:13">
      <c r="L23596">
        <v>11428</v>
      </c>
      <c r="M23596">
        <f t="shared" si="379"/>
        <v>428</v>
      </c>
    </row>
    <row r="23597" spans="12:13">
      <c r="L23597">
        <v>11396</v>
      </c>
      <c r="M23597">
        <f t="shared" si="379"/>
        <v>396</v>
      </c>
    </row>
    <row r="23598" spans="12:13">
      <c r="L23598">
        <v>11464</v>
      </c>
      <c r="M23598">
        <f t="shared" si="379"/>
        <v>464</v>
      </c>
    </row>
    <row r="23599" spans="12:13">
      <c r="L23599">
        <v>11360</v>
      </c>
      <c r="M23599">
        <f t="shared" si="379"/>
        <v>360</v>
      </c>
    </row>
    <row r="23600" spans="12:13">
      <c r="L23600">
        <v>11420</v>
      </c>
      <c r="M23600">
        <f t="shared" si="379"/>
        <v>420</v>
      </c>
    </row>
    <row r="23601" spans="12:13">
      <c r="L23601">
        <v>11384</v>
      </c>
      <c r="M23601">
        <f t="shared" si="379"/>
        <v>384</v>
      </c>
    </row>
    <row r="23602" spans="12:13">
      <c r="L23602">
        <v>11456</v>
      </c>
      <c r="M23602">
        <f t="shared" si="379"/>
        <v>456</v>
      </c>
    </row>
    <row r="23603" spans="12:13">
      <c r="L23603">
        <v>11364</v>
      </c>
      <c r="M23603">
        <f t="shared" si="379"/>
        <v>364</v>
      </c>
    </row>
    <row r="23604" spans="12:13">
      <c r="L23604">
        <v>11420</v>
      </c>
      <c r="M23604">
        <f t="shared" si="379"/>
        <v>420</v>
      </c>
    </row>
    <row r="23605" spans="12:13">
      <c r="L23605">
        <v>11368</v>
      </c>
      <c r="M23605">
        <f t="shared" si="379"/>
        <v>368</v>
      </c>
    </row>
    <row r="23606" spans="12:13">
      <c r="L23606">
        <v>11408</v>
      </c>
      <c r="M23606">
        <f t="shared" si="379"/>
        <v>408</v>
      </c>
    </row>
    <row r="23607" spans="12:13">
      <c r="L23607">
        <v>11400</v>
      </c>
      <c r="M23607">
        <f t="shared" si="379"/>
        <v>400</v>
      </c>
    </row>
    <row r="23608" spans="12:13">
      <c r="L23608">
        <v>11420</v>
      </c>
      <c r="M23608">
        <f t="shared" si="379"/>
        <v>420</v>
      </c>
    </row>
    <row r="23609" spans="12:13">
      <c r="L23609">
        <v>11380</v>
      </c>
      <c r="M23609">
        <f t="shared" si="379"/>
        <v>380</v>
      </c>
    </row>
    <row r="23610" spans="12:13">
      <c r="L23610">
        <v>11436</v>
      </c>
      <c r="M23610">
        <f t="shared" si="379"/>
        <v>436</v>
      </c>
    </row>
    <row r="23611" spans="12:13">
      <c r="L23611">
        <v>11340</v>
      </c>
      <c r="M23611">
        <f t="shared" ref="M23611:M23674" si="380">L23611-11000</f>
        <v>340</v>
      </c>
    </row>
    <row r="23612" spans="12:13">
      <c r="L23612">
        <v>11460</v>
      </c>
      <c r="M23612">
        <f t="shared" si="380"/>
        <v>460</v>
      </c>
    </row>
    <row r="23613" spans="12:13">
      <c r="L23613">
        <v>11392</v>
      </c>
      <c r="M23613">
        <f t="shared" si="380"/>
        <v>392</v>
      </c>
    </row>
    <row r="23614" spans="12:13">
      <c r="L23614">
        <v>-1000</v>
      </c>
      <c r="M23614">
        <f t="shared" si="380"/>
        <v>-12000</v>
      </c>
    </row>
    <row r="23615" spans="12:13">
      <c r="M23615">
        <f t="shared" si="380"/>
        <v>-11000</v>
      </c>
    </row>
    <row r="23616" spans="12:13">
      <c r="M23616">
        <f t="shared" si="380"/>
        <v>-11000</v>
      </c>
    </row>
    <row r="23617" spans="13:13">
      <c r="M23617">
        <f t="shared" si="380"/>
        <v>-11000</v>
      </c>
    </row>
    <row r="23618" spans="13:13">
      <c r="M23618">
        <f t="shared" si="380"/>
        <v>-11000</v>
      </c>
    </row>
    <row r="23619" spans="13:13">
      <c r="M23619">
        <f t="shared" si="380"/>
        <v>-11000</v>
      </c>
    </row>
    <row r="23620" spans="13:13">
      <c r="M23620">
        <f t="shared" si="380"/>
        <v>-11000</v>
      </c>
    </row>
    <row r="23621" spans="13:13">
      <c r="M23621">
        <f t="shared" si="380"/>
        <v>-11000</v>
      </c>
    </row>
    <row r="23622" spans="13:13">
      <c r="M23622">
        <f t="shared" si="380"/>
        <v>-11000</v>
      </c>
    </row>
    <row r="23623" spans="13:13">
      <c r="M23623">
        <f t="shared" si="380"/>
        <v>-11000</v>
      </c>
    </row>
    <row r="23624" spans="13:13">
      <c r="M23624">
        <f t="shared" si="380"/>
        <v>-11000</v>
      </c>
    </row>
    <row r="23625" spans="13:13">
      <c r="M23625">
        <f t="shared" si="380"/>
        <v>-11000</v>
      </c>
    </row>
    <row r="23626" spans="13:13">
      <c r="M23626">
        <f t="shared" si="380"/>
        <v>-11000</v>
      </c>
    </row>
    <row r="23627" spans="13:13">
      <c r="M23627">
        <f t="shared" si="380"/>
        <v>-11000</v>
      </c>
    </row>
    <row r="23628" spans="13:13">
      <c r="M23628">
        <f t="shared" si="380"/>
        <v>-11000</v>
      </c>
    </row>
    <row r="23629" spans="13:13">
      <c r="M23629">
        <f t="shared" si="380"/>
        <v>-11000</v>
      </c>
    </row>
    <row r="23630" spans="13:13">
      <c r="M23630">
        <f t="shared" si="380"/>
        <v>-11000</v>
      </c>
    </row>
    <row r="23631" spans="13:13">
      <c r="M23631">
        <f t="shared" si="380"/>
        <v>-11000</v>
      </c>
    </row>
    <row r="23632" spans="13:13">
      <c r="M23632">
        <f t="shared" si="380"/>
        <v>-11000</v>
      </c>
    </row>
    <row r="23633" spans="13:13">
      <c r="M23633">
        <f t="shared" si="380"/>
        <v>-11000</v>
      </c>
    </row>
    <row r="23634" spans="13:13">
      <c r="M23634">
        <f t="shared" si="380"/>
        <v>-11000</v>
      </c>
    </row>
    <row r="23635" spans="13:13">
      <c r="M23635">
        <f t="shared" si="380"/>
        <v>-11000</v>
      </c>
    </row>
    <row r="23636" spans="13:13">
      <c r="M23636">
        <f t="shared" si="380"/>
        <v>-11000</v>
      </c>
    </row>
    <row r="23637" spans="13:13">
      <c r="M23637">
        <f t="shared" si="380"/>
        <v>-11000</v>
      </c>
    </row>
    <row r="23638" spans="13:13">
      <c r="M23638">
        <f t="shared" si="380"/>
        <v>-11000</v>
      </c>
    </row>
    <row r="23639" spans="13:13">
      <c r="M23639">
        <f t="shared" si="380"/>
        <v>-11000</v>
      </c>
    </row>
    <row r="23640" spans="13:13">
      <c r="M23640">
        <f t="shared" si="380"/>
        <v>-11000</v>
      </c>
    </row>
    <row r="23641" spans="13:13">
      <c r="M23641">
        <f t="shared" si="380"/>
        <v>-11000</v>
      </c>
    </row>
    <row r="23642" spans="13:13">
      <c r="M23642">
        <f t="shared" si="380"/>
        <v>-11000</v>
      </c>
    </row>
    <row r="23643" spans="13:13">
      <c r="M23643">
        <f t="shared" si="380"/>
        <v>-11000</v>
      </c>
    </row>
    <row r="23644" spans="13:13">
      <c r="M23644">
        <f t="shared" si="380"/>
        <v>-11000</v>
      </c>
    </row>
    <row r="23645" spans="13:13">
      <c r="M23645">
        <f t="shared" si="380"/>
        <v>-11000</v>
      </c>
    </row>
    <row r="23646" spans="13:13">
      <c r="M23646">
        <f t="shared" si="380"/>
        <v>-11000</v>
      </c>
    </row>
    <row r="23647" spans="13:13">
      <c r="M23647">
        <f t="shared" si="380"/>
        <v>-11000</v>
      </c>
    </row>
    <row r="23648" spans="13:13">
      <c r="M23648">
        <f t="shared" si="380"/>
        <v>-11000</v>
      </c>
    </row>
    <row r="23649" spans="13:13">
      <c r="M23649">
        <f t="shared" si="380"/>
        <v>-11000</v>
      </c>
    </row>
    <row r="23650" spans="13:13">
      <c r="M23650">
        <f t="shared" si="380"/>
        <v>-11000</v>
      </c>
    </row>
    <row r="23651" spans="13:13">
      <c r="M23651">
        <f t="shared" si="380"/>
        <v>-11000</v>
      </c>
    </row>
    <row r="23652" spans="13:13">
      <c r="M23652">
        <f t="shared" si="380"/>
        <v>-11000</v>
      </c>
    </row>
    <row r="23653" spans="13:13">
      <c r="M23653">
        <f t="shared" si="380"/>
        <v>-11000</v>
      </c>
    </row>
    <row r="23654" spans="13:13">
      <c r="M23654">
        <f t="shared" si="380"/>
        <v>-11000</v>
      </c>
    </row>
    <row r="23655" spans="13:13">
      <c r="M23655">
        <f t="shared" si="380"/>
        <v>-11000</v>
      </c>
    </row>
    <row r="23656" spans="13:13">
      <c r="M23656">
        <f t="shared" si="380"/>
        <v>-11000</v>
      </c>
    </row>
    <row r="23657" spans="13:13">
      <c r="M23657">
        <f t="shared" si="380"/>
        <v>-11000</v>
      </c>
    </row>
    <row r="23658" spans="13:13">
      <c r="M23658">
        <f t="shared" si="380"/>
        <v>-11000</v>
      </c>
    </row>
    <row r="23659" spans="13:13">
      <c r="M23659">
        <f t="shared" si="380"/>
        <v>-11000</v>
      </c>
    </row>
    <row r="23660" spans="13:13">
      <c r="M23660">
        <f t="shared" si="380"/>
        <v>-11000</v>
      </c>
    </row>
    <row r="23661" spans="13:13">
      <c r="M23661">
        <f t="shared" si="380"/>
        <v>-11000</v>
      </c>
    </row>
    <row r="23662" spans="13:13">
      <c r="M23662">
        <f t="shared" si="380"/>
        <v>-11000</v>
      </c>
    </row>
    <row r="23663" spans="13:13">
      <c r="M23663">
        <f t="shared" si="380"/>
        <v>-11000</v>
      </c>
    </row>
    <row r="23664" spans="13:13">
      <c r="M23664">
        <f t="shared" si="380"/>
        <v>-11000</v>
      </c>
    </row>
    <row r="23665" spans="13:13">
      <c r="M23665">
        <f t="shared" si="380"/>
        <v>-11000</v>
      </c>
    </row>
    <row r="23666" spans="13:13">
      <c r="M23666">
        <f t="shared" si="380"/>
        <v>-11000</v>
      </c>
    </row>
    <row r="23667" spans="13:13">
      <c r="M23667">
        <f t="shared" si="380"/>
        <v>-11000</v>
      </c>
    </row>
    <row r="23668" spans="13:13">
      <c r="M23668">
        <f t="shared" si="380"/>
        <v>-11000</v>
      </c>
    </row>
    <row r="23669" spans="13:13">
      <c r="M23669">
        <f t="shared" si="380"/>
        <v>-11000</v>
      </c>
    </row>
    <row r="23670" spans="13:13">
      <c r="M23670">
        <f t="shared" si="380"/>
        <v>-11000</v>
      </c>
    </row>
    <row r="23671" spans="13:13">
      <c r="M23671">
        <f t="shared" si="380"/>
        <v>-11000</v>
      </c>
    </row>
    <row r="23672" spans="13:13">
      <c r="M23672">
        <f t="shared" si="380"/>
        <v>-11000</v>
      </c>
    </row>
    <row r="23673" spans="13:13">
      <c r="M23673">
        <f t="shared" si="380"/>
        <v>-11000</v>
      </c>
    </row>
    <row r="23674" spans="13:13">
      <c r="M23674">
        <f t="shared" si="380"/>
        <v>-11000</v>
      </c>
    </row>
    <row r="23675" spans="13:13">
      <c r="M23675">
        <f t="shared" ref="M23675:M23738" si="381">L23675-11000</f>
        <v>-11000</v>
      </c>
    </row>
    <row r="23676" spans="13:13">
      <c r="M23676">
        <f t="shared" si="381"/>
        <v>-11000</v>
      </c>
    </row>
    <row r="23677" spans="13:13">
      <c r="M23677">
        <f t="shared" si="381"/>
        <v>-11000</v>
      </c>
    </row>
    <row r="23678" spans="13:13">
      <c r="M23678">
        <f t="shared" si="381"/>
        <v>-11000</v>
      </c>
    </row>
    <row r="23679" spans="13:13">
      <c r="M23679">
        <f t="shared" si="381"/>
        <v>-11000</v>
      </c>
    </row>
    <row r="23680" spans="13:13">
      <c r="M23680">
        <f t="shared" si="381"/>
        <v>-11000</v>
      </c>
    </row>
    <row r="23681" spans="13:13">
      <c r="M23681">
        <f t="shared" si="381"/>
        <v>-11000</v>
      </c>
    </row>
    <row r="23682" spans="13:13">
      <c r="M23682">
        <f t="shared" si="381"/>
        <v>-11000</v>
      </c>
    </row>
    <row r="23683" spans="13:13">
      <c r="M23683">
        <f t="shared" si="381"/>
        <v>-11000</v>
      </c>
    </row>
    <row r="23684" spans="13:13">
      <c r="M23684">
        <f t="shared" si="381"/>
        <v>-11000</v>
      </c>
    </row>
    <row r="23685" spans="13:13">
      <c r="M23685">
        <f t="shared" si="381"/>
        <v>-11000</v>
      </c>
    </row>
    <row r="23686" spans="13:13">
      <c r="M23686">
        <f t="shared" si="381"/>
        <v>-11000</v>
      </c>
    </row>
    <row r="23687" spans="13:13">
      <c r="M23687">
        <f t="shared" si="381"/>
        <v>-11000</v>
      </c>
    </row>
    <row r="23688" spans="13:13">
      <c r="M23688">
        <f t="shared" si="381"/>
        <v>-11000</v>
      </c>
    </row>
    <row r="23689" spans="13:13">
      <c r="M23689">
        <f t="shared" si="381"/>
        <v>-11000</v>
      </c>
    </row>
    <row r="23690" spans="13:13">
      <c r="M23690">
        <f t="shared" si="381"/>
        <v>-11000</v>
      </c>
    </row>
    <row r="23691" spans="13:13">
      <c r="M23691">
        <f t="shared" si="381"/>
        <v>-11000</v>
      </c>
    </row>
    <row r="23692" spans="13:13">
      <c r="M23692">
        <f t="shared" si="381"/>
        <v>-11000</v>
      </c>
    </row>
    <row r="23693" spans="13:13">
      <c r="M23693">
        <f t="shared" si="381"/>
        <v>-11000</v>
      </c>
    </row>
    <row r="23694" spans="13:13">
      <c r="M23694">
        <f t="shared" si="381"/>
        <v>-11000</v>
      </c>
    </row>
    <row r="23695" spans="13:13">
      <c r="M23695">
        <f t="shared" si="381"/>
        <v>-11000</v>
      </c>
    </row>
    <row r="23696" spans="13:13">
      <c r="M23696">
        <f t="shared" si="381"/>
        <v>-11000</v>
      </c>
    </row>
    <row r="23697" spans="13:13">
      <c r="M23697">
        <f t="shared" si="381"/>
        <v>-11000</v>
      </c>
    </row>
    <row r="23698" spans="13:13">
      <c r="M23698">
        <f t="shared" si="381"/>
        <v>-11000</v>
      </c>
    </row>
    <row r="23699" spans="13:13">
      <c r="M23699">
        <f t="shared" si="381"/>
        <v>-11000</v>
      </c>
    </row>
    <row r="23700" spans="13:13">
      <c r="M23700">
        <f t="shared" si="381"/>
        <v>-11000</v>
      </c>
    </row>
    <row r="23701" spans="13:13">
      <c r="M23701">
        <f t="shared" si="381"/>
        <v>-11000</v>
      </c>
    </row>
    <row r="23702" spans="13:13">
      <c r="M23702">
        <f t="shared" si="381"/>
        <v>-11000</v>
      </c>
    </row>
    <row r="23703" spans="13:13">
      <c r="M23703">
        <f t="shared" si="381"/>
        <v>-11000</v>
      </c>
    </row>
    <row r="23704" spans="13:13">
      <c r="M23704">
        <f t="shared" si="381"/>
        <v>-11000</v>
      </c>
    </row>
    <row r="23705" spans="13:13">
      <c r="M23705">
        <f t="shared" si="381"/>
        <v>-11000</v>
      </c>
    </row>
    <row r="23706" spans="13:13">
      <c r="M23706">
        <f t="shared" si="381"/>
        <v>-11000</v>
      </c>
    </row>
    <row r="23707" spans="13:13">
      <c r="M23707">
        <f t="shared" si="381"/>
        <v>-11000</v>
      </c>
    </row>
    <row r="23708" spans="13:13">
      <c r="M23708">
        <f t="shared" si="381"/>
        <v>-11000</v>
      </c>
    </row>
    <row r="23709" spans="13:13">
      <c r="M23709">
        <f t="shared" si="381"/>
        <v>-11000</v>
      </c>
    </row>
    <row r="23710" spans="13:13">
      <c r="M23710">
        <f t="shared" si="381"/>
        <v>-11000</v>
      </c>
    </row>
    <row r="23711" spans="13:13">
      <c r="M23711">
        <f t="shared" si="381"/>
        <v>-11000</v>
      </c>
    </row>
    <row r="23712" spans="13:13">
      <c r="M23712">
        <f t="shared" si="381"/>
        <v>-11000</v>
      </c>
    </row>
    <row r="23713" spans="13:13">
      <c r="M23713">
        <f t="shared" si="381"/>
        <v>-11000</v>
      </c>
    </row>
    <row r="23714" spans="13:13">
      <c r="M23714">
        <f t="shared" si="381"/>
        <v>-11000</v>
      </c>
    </row>
    <row r="23715" spans="13:13">
      <c r="M23715">
        <f t="shared" si="381"/>
        <v>-11000</v>
      </c>
    </row>
    <row r="23716" spans="13:13">
      <c r="M23716">
        <f t="shared" si="381"/>
        <v>-11000</v>
      </c>
    </row>
    <row r="23717" spans="13:13">
      <c r="M23717">
        <f t="shared" si="381"/>
        <v>-11000</v>
      </c>
    </row>
    <row r="23718" spans="13:13">
      <c r="M23718">
        <f t="shared" si="381"/>
        <v>-11000</v>
      </c>
    </row>
    <row r="23719" spans="13:13">
      <c r="M23719">
        <f t="shared" si="381"/>
        <v>-11000</v>
      </c>
    </row>
    <row r="23720" spans="13:13">
      <c r="M23720">
        <f t="shared" si="381"/>
        <v>-11000</v>
      </c>
    </row>
    <row r="23721" spans="13:13">
      <c r="M23721">
        <f t="shared" si="381"/>
        <v>-11000</v>
      </c>
    </row>
    <row r="23722" spans="13:13">
      <c r="M23722">
        <f t="shared" si="381"/>
        <v>-11000</v>
      </c>
    </row>
    <row r="23723" spans="13:13">
      <c r="M23723">
        <f t="shared" si="381"/>
        <v>-11000</v>
      </c>
    </row>
    <row r="23724" spans="13:13">
      <c r="M23724">
        <f t="shared" si="381"/>
        <v>-11000</v>
      </c>
    </row>
    <row r="23725" spans="13:13">
      <c r="M23725">
        <f t="shared" si="381"/>
        <v>-11000</v>
      </c>
    </row>
    <row r="23726" spans="13:13">
      <c r="M23726">
        <f t="shared" si="381"/>
        <v>-11000</v>
      </c>
    </row>
    <row r="23727" spans="13:13">
      <c r="M23727">
        <f t="shared" si="381"/>
        <v>-11000</v>
      </c>
    </row>
    <row r="23728" spans="13:13">
      <c r="M23728">
        <f t="shared" si="381"/>
        <v>-11000</v>
      </c>
    </row>
    <row r="23729" spans="13:13">
      <c r="M23729">
        <f t="shared" si="381"/>
        <v>-11000</v>
      </c>
    </row>
    <row r="23730" spans="13:13">
      <c r="M23730">
        <f t="shared" si="381"/>
        <v>-11000</v>
      </c>
    </row>
    <row r="23731" spans="13:13">
      <c r="M23731">
        <f t="shared" si="381"/>
        <v>-11000</v>
      </c>
    </row>
    <row r="23732" spans="13:13">
      <c r="M23732">
        <f t="shared" si="381"/>
        <v>-11000</v>
      </c>
    </row>
    <row r="23733" spans="13:13">
      <c r="M23733">
        <f t="shared" si="381"/>
        <v>-11000</v>
      </c>
    </row>
    <row r="23734" spans="13:13">
      <c r="M23734">
        <f t="shared" si="381"/>
        <v>-11000</v>
      </c>
    </row>
    <row r="23735" spans="13:13">
      <c r="M23735">
        <f t="shared" si="381"/>
        <v>-11000</v>
      </c>
    </row>
    <row r="23736" spans="13:13">
      <c r="M23736">
        <f t="shared" si="381"/>
        <v>-11000</v>
      </c>
    </row>
    <row r="23737" spans="13:13">
      <c r="M23737">
        <f t="shared" si="381"/>
        <v>-11000</v>
      </c>
    </row>
    <row r="23738" spans="13:13">
      <c r="M23738">
        <f t="shared" si="381"/>
        <v>-11000</v>
      </c>
    </row>
    <row r="23739" spans="13:13">
      <c r="M23739">
        <f t="shared" ref="M23739:M23802" si="382">L23739-11000</f>
        <v>-11000</v>
      </c>
    </row>
    <row r="23740" spans="13:13">
      <c r="M23740">
        <f t="shared" si="382"/>
        <v>-11000</v>
      </c>
    </row>
    <row r="23741" spans="13:13">
      <c r="M23741">
        <f t="shared" si="382"/>
        <v>-11000</v>
      </c>
    </row>
    <row r="23742" spans="13:13">
      <c r="M23742">
        <f t="shared" si="382"/>
        <v>-11000</v>
      </c>
    </row>
    <row r="23743" spans="13:13">
      <c r="M23743">
        <f t="shared" si="382"/>
        <v>-11000</v>
      </c>
    </row>
    <row r="23744" spans="13:13">
      <c r="M23744">
        <f t="shared" si="382"/>
        <v>-11000</v>
      </c>
    </row>
    <row r="23745" spans="13:13">
      <c r="M23745">
        <f t="shared" si="382"/>
        <v>-11000</v>
      </c>
    </row>
    <row r="23746" spans="13:13">
      <c r="M23746">
        <f t="shared" si="382"/>
        <v>-11000</v>
      </c>
    </row>
    <row r="23747" spans="13:13">
      <c r="M23747">
        <f t="shared" si="382"/>
        <v>-11000</v>
      </c>
    </row>
    <row r="23748" spans="13:13">
      <c r="M23748">
        <f t="shared" si="382"/>
        <v>-11000</v>
      </c>
    </row>
    <row r="23749" spans="13:13">
      <c r="M23749">
        <f t="shared" si="382"/>
        <v>-11000</v>
      </c>
    </row>
    <row r="23750" spans="13:13">
      <c r="M23750">
        <f t="shared" si="382"/>
        <v>-11000</v>
      </c>
    </row>
    <row r="23751" spans="13:13">
      <c r="M23751">
        <f t="shared" si="382"/>
        <v>-11000</v>
      </c>
    </row>
    <row r="23752" spans="13:13">
      <c r="M23752">
        <f t="shared" si="382"/>
        <v>-11000</v>
      </c>
    </row>
    <row r="23753" spans="13:13">
      <c r="M23753">
        <f t="shared" si="382"/>
        <v>-11000</v>
      </c>
    </row>
    <row r="23754" spans="13:13">
      <c r="M23754">
        <f t="shared" si="382"/>
        <v>-11000</v>
      </c>
    </row>
    <row r="23755" spans="13:13">
      <c r="M23755">
        <f t="shared" si="382"/>
        <v>-11000</v>
      </c>
    </row>
    <row r="23756" spans="13:13">
      <c r="M23756">
        <f t="shared" si="382"/>
        <v>-11000</v>
      </c>
    </row>
    <row r="23757" spans="13:13">
      <c r="M23757">
        <f t="shared" si="382"/>
        <v>-11000</v>
      </c>
    </row>
    <row r="23758" spans="13:13">
      <c r="M23758">
        <f t="shared" si="382"/>
        <v>-11000</v>
      </c>
    </row>
    <row r="23759" spans="13:13">
      <c r="M23759">
        <f t="shared" si="382"/>
        <v>-11000</v>
      </c>
    </row>
    <row r="23760" spans="13:13">
      <c r="M23760">
        <f t="shared" si="382"/>
        <v>-11000</v>
      </c>
    </row>
    <row r="23761" spans="13:13">
      <c r="M23761">
        <f t="shared" si="382"/>
        <v>-11000</v>
      </c>
    </row>
    <row r="23762" spans="13:13">
      <c r="M23762">
        <f t="shared" si="382"/>
        <v>-11000</v>
      </c>
    </row>
    <row r="23763" spans="13:13">
      <c r="M23763">
        <f t="shared" si="382"/>
        <v>-11000</v>
      </c>
    </row>
    <row r="23764" spans="13:13">
      <c r="M23764">
        <f t="shared" si="382"/>
        <v>-11000</v>
      </c>
    </row>
    <row r="23765" spans="13:13">
      <c r="M23765">
        <f t="shared" si="382"/>
        <v>-11000</v>
      </c>
    </row>
    <row r="23766" spans="13:13">
      <c r="M23766">
        <f t="shared" si="382"/>
        <v>-11000</v>
      </c>
    </row>
    <row r="23767" spans="13:13">
      <c r="M23767">
        <f t="shared" si="382"/>
        <v>-11000</v>
      </c>
    </row>
    <row r="23768" spans="13:13">
      <c r="M23768">
        <f t="shared" si="382"/>
        <v>-11000</v>
      </c>
    </row>
    <row r="23769" spans="13:13">
      <c r="M23769">
        <f t="shared" si="382"/>
        <v>-11000</v>
      </c>
    </row>
    <row r="23770" spans="13:13">
      <c r="M23770">
        <f t="shared" si="382"/>
        <v>-11000</v>
      </c>
    </row>
    <row r="23771" spans="13:13">
      <c r="M23771">
        <f t="shared" si="382"/>
        <v>-11000</v>
      </c>
    </row>
    <row r="23772" spans="13:13">
      <c r="M23772">
        <f t="shared" si="382"/>
        <v>-11000</v>
      </c>
    </row>
    <row r="23773" spans="13:13">
      <c r="M23773">
        <f t="shared" si="382"/>
        <v>-11000</v>
      </c>
    </row>
    <row r="23774" spans="13:13">
      <c r="M23774">
        <f t="shared" si="382"/>
        <v>-11000</v>
      </c>
    </row>
    <row r="23775" spans="13:13">
      <c r="M23775">
        <f t="shared" si="382"/>
        <v>-11000</v>
      </c>
    </row>
    <row r="23776" spans="13:13">
      <c r="M23776">
        <f t="shared" si="382"/>
        <v>-11000</v>
      </c>
    </row>
    <row r="23777" spans="13:13">
      <c r="M23777">
        <f t="shared" si="382"/>
        <v>-11000</v>
      </c>
    </row>
    <row r="23778" spans="13:13">
      <c r="M23778">
        <f t="shared" si="382"/>
        <v>-11000</v>
      </c>
    </row>
    <row r="23779" spans="13:13">
      <c r="M23779">
        <f t="shared" si="382"/>
        <v>-11000</v>
      </c>
    </row>
    <row r="23780" spans="13:13">
      <c r="M23780">
        <f t="shared" si="382"/>
        <v>-11000</v>
      </c>
    </row>
    <row r="23781" spans="13:13">
      <c r="M23781">
        <f t="shared" si="382"/>
        <v>-11000</v>
      </c>
    </row>
    <row r="23782" spans="13:13">
      <c r="M23782">
        <f t="shared" si="382"/>
        <v>-11000</v>
      </c>
    </row>
    <row r="23783" spans="13:13">
      <c r="M23783">
        <f t="shared" si="382"/>
        <v>-11000</v>
      </c>
    </row>
    <row r="23784" spans="13:13">
      <c r="M23784">
        <f t="shared" si="382"/>
        <v>-11000</v>
      </c>
    </row>
    <row r="23785" spans="13:13">
      <c r="M23785">
        <f t="shared" si="382"/>
        <v>-11000</v>
      </c>
    </row>
    <row r="23786" spans="13:13">
      <c r="M23786">
        <f t="shared" si="382"/>
        <v>-11000</v>
      </c>
    </row>
    <row r="23787" spans="13:13">
      <c r="M23787">
        <f t="shared" si="382"/>
        <v>-11000</v>
      </c>
    </row>
    <row r="23788" spans="13:13">
      <c r="M23788">
        <f t="shared" si="382"/>
        <v>-11000</v>
      </c>
    </row>
    <row r="23789" spans="13:13">
      <c r="M23789">
        <f t="shared" si="382"/>
        <v>-11000</v>
      </c>
    </row>
    <row r="23790" spans="13:13">
      <c r="M23790">
        <f t="shared" si="382"/>
        <v>-11000</v>
      </c>
    </row>
    <row r="23791" spans="13:13">
      <c r="M23791">
        <f t="shared" si="382"/>
        <v>-11000</v>
      </c>
    </row>
    <row r="23792" spans="13:13">
      <c r="M23792">
        <f t="shared" si="382"/>
        <v>-11000</v>
      </c>
    </row>
    <row r="23793" spans="13:13">
      <c r="M23793">
        <f t="shared" si="382"/>
        <v>-11000</v>
      </c>
    </row>
    <row r="23794" spans="13:13">
      <c r="M23794">
        <f t="shared" si="382"/>
        <v>-11000</v>
      </c>
    </row>
    <row r="23795" spans="13:13">
      <c r="M23795">
        <f t="shared" si="382"/>
        <v>-11000</v>
      </c>
    </row>
    <row r="23796" spans="13:13">
      <c r="M23796">
        <f t="shared" si="382"/>
        <v>-11000</v>
      </c>
    </row>
    <row r="23797" spans="13:13">
      <c r="M23797">
        <f t="shared" si="382"/>
        <v>-11000</v>
      </c>
    </row>
    <row r="23798" spans="13:13">
      <c r="M23798">
        <f t="shared" si="382"/>
        <v>-11000</v>
      </c>
    </row>
    <row r="23799" spans="13:13">
      <c r="M23799">
        <f t="shared" si="382"/>
        <v>-11000</v>
      </c>
    </row>
    <row r="23800" spans="13:13">
      <c r="M23800">
        <f t="shared" si="382"/>
        <v>-11000</v>
      </c>
    </row>
    <row r="23801" spans="13:13">
      <c r="M23801">
        <f t="shared" si="382"/>
        <v>-11000</v>
      </c>
    </row>
    <row r="23802" spans="13:13">
      <c r="M23802">
        <f t="shared" si="382"/>
        <v>-11000</v>
      </c>
    </row>
    <row r="23803" spans="13:13">
      <c r="M23803">
        <f t="shared" ref="M23803:M23866" si="383">L23803-11000</f>
        <v>-11000</v>
      </c>
    </row>
    <row r="23804" spans="13:13">
      <c r="M23804">
        <f t="shared" si="383"/>
        <v>-11000</v>
      </c>
    </row>
    <row r="23805" spans="13:13">
      <c r="M23805">
        <f t="shared" si="383"/>
        <v>-11000</v>
      </c>
    </row>
    <row r="23806" spans="13:13">
      <c r="M23806">
        <f t="shared" si="383"/>
        <v>-11000</v>
      </c>
    </row>
    <row r="23807" spans="13:13">
      <c r="M23807">
        <f t="shared" si="383"/>
        <v>-11000</v>
      </c>
    </row>
    <row r="23808" spans="13:13">
      <c r="M23808">
        <f t="shared" si="383"/>
        <v>-11000</v>
      </c>
    </row>
    <row r="23809" spans="13:13">
      <c r="M23809">
        <f t="shared" si="383"/>
        <v>-11000</v>
      </c>
    </row>
    <row r="23810" spans="13:13">
      <c r="M23810">
        <f t="shared" si="383"/>
        <v>-11000</v>
      </c>
    </row>
    <row r="23811" spans="13:13">
      <c r="M23811">
        <f t="shared" si="383"/>
        <v>-11000</v>
      </c>
    </row>
    <row r="23812" spans="13:13">
      <c r="M23812">
        <f t="shared" si="383"/>
        <v>-11000</v>
      </c>
    </row>
    <row r="23813" spans="13:13">
      <c r="M23813">
        <f t="shared" si="383"/>
        <v>-11000</v>
      </c>
    </row>
    <row r="23814" spans="13:13">
      <c r="M23814">
        <f t="shared" si="383"/>
        <v>-11000</v>
      </c>
    </row>
    <row r="23815" spans="13:13">
      <c r="M23815">
        <f t="shared" si="383"/>
        <v>-11000</v>
      </c>
    </row>
    <row r="23816" spans="13:13">
      <c r="M23816">
        <f t="shared" si="383"/>
        <v>-11000</v>
      </c>
    </row>
    <row r="23817" spans="13:13">
      <c r="M23817">
        <f t="shared" si="383"/>
        <v>-11000</v>
      </c>
    </row>
    <row r="23818" spans="13:13">
      <c r="M23818">
        <f t="shared" si="383"/>
        <v>-11000</v>
      </c>
    </row>
    <row r="23819" spans="13:13">
      <c r="M23819">
        <f t="shared" si="383"/>
        <v>-11000</v>
      </c>
    </row>
    <row r="23820" spans="13:13">
      <c r="M23820">
        <f t="shared" si="383"/>
        <v>-11000</v>
      </c>
    </row>
    <row r="23821" spans="13:13">
      <c r="M23821">
        <f t="shared" si="383"/>
        <v>-11000</v>
      </c>
    </row>
    <row r="23822" spans="13:13">
      <c r="M23822">
        <f t="shared" si="383"/>
        <v>-11000</v>
      </c>
    </row>
    <row r="23823" spans="13:13">
      <c r="M23823">
        <f t="shared" si="383"/>
        <v>-11000</v>
      </c>
    </row>
    <row r="23824" spans="13:13">
      <c r="M23824">
        <f t="shared" si="383"/>
        <v>-11000</v>
      </c>
    </row>
    <row r="23825" spans="13:13">
      <c r="M23825">
        <f t="shared" si="383"/>
        <v>-11000</v>
      </c>
    </row>
    <row r="23826" spans="13:13">
      <c r="M23826">
        <f t="shared" si="383"/>
        <v>-11000</v>
      </c>
    </row>
    <row r="23827" spans="13:13">
      <c r="M23827">
        <f t="shared" si="383"/>
        <v>-11000</v>
      </c>
    </row>
    <row r="23828" spans="13:13">
      <c r="M23828">
        <f t="shared" si="383"/>
        <v>-11000</v>
      </c>
    </row>
    <row r="23829" spans="13:13">
      <c r="M23829">
        <f t="shared" si="383"/>
        <v>-11000</v>
      </c>
    </row>
    <row r="23830" spans="13:13">
      <c r="M23830">
        <f t="shared" si="383"/>
        <v>-11000</v>
      </c>
    </row>
    <row r="23831" spans="13:13">
      <c r="M23831">
        <f t="shared" si="383"/>
        <v>-11000</v>
      </c>
    </row>
    <row r="23832" spans="13:13">
      <c r="M23832">
        <f t="shared" si="383"/>
        <v>-11000</v>
      </c>
    </row>
    <row r="23833" spans="13:13">
      <c r="M23833">
        <f t="shared" si="383"/>
        <v>-11000</v>
      </c>
    </row>
    <row r="23834" spans="13:13">
      <c r="M23834">
        <f t="shared" si="383"/>
        <v>-11000</v>
      </c>
    </row>
    <row r="23835" spans="13:13">
      <c r="M23835">
        <f t="shared" si="383"/>
        <v>-11000</v>
      </c>
    </row>
    <row r="23836" spans="13:13">
      <c r="M23836">
        <f t="shared" si="383"/>
        <v>-11000</v>
      </c>
    </row>
    <row r="23837" spans="13:13">
      <c r="M23837">
        <f t="shared" si="383"/>
        <v>-11000</v>
      </c>
    </row>
    <row r="23838" spans="13:13">
      <c r="M23838">
        <f t="shared" si="383"/>
        <v>-11000</v>
      </c>
    </row>
    <row r="23839" spans="13:13">
      <c r="M23839">
        <f t="shared" si="383"/>
        <v>-11000</v>
      </c>
    </row>
    <row r="23840" spans="13:13">
      <c r="M23840">
        <f t="shared" si="383"/>
        <v>-11000</v>
      </c>
    </row>
    <row r="23841" spans="13:13">
      <c r="M23841">
        <f t="shared" si="383"/>
        <v>-11000</v>
      </c>
    </row>
    <row r="23842" spans="13:13">
      <c r="M23842">
        <f t="shared" si="383"/>
        <v>-11000</v>
      </c>
    </row>
    <row r="23843" spans="13:13">
      <c r="M23843">
        <f t="shared" si="383"/>
        <v>-11000</v>
      </c>
    </row>
    <row r="23844" spans="13:13">
      <c r="M23844">
        <f t="shared" si="383"/>
        <v>-11000</v>
      </c>
    </row>
    <row r="23845" spans="13:13">
      <c r="M23845">
        <f t="shared" si="383"/>
        <v>-11000</v>
      </c>
    </row>
    <row r="23846" spans="13:13">
      <c r="M23846">
        <f t="shared" si="383"/>
        <v>-11000</v>
      </c>
    </row>
    <row r="23847" spans="13:13">
      <c r="M23847">
        <f t="shared" si="383"/>
        <v>-11000</v>
      </c>
    </row>
    <row r="23848" spans="13:13">
      <c r="M23848">
        <f t="shared" si="383"/>
        <v>-11000</v>
      </c>
    </row>
    <row r="23849" spans="13:13">
      <c r="M23849">
        <f t="shared" si="383"/>
        <v>-11000</v>
      </c>
    </row>
    <row r="23850" spans="13:13">
      <c r="M23850">
        <f t="shared" si="383"/>
        <v>-11000</v>
      </c>
    </row>
    <row r="23851" spans="13:13">
      <c r="M23851">
        <f t="shared" si="383"/>
        <v>-11000</v>
      </c>
    </row>
    <row r="23852" spans="13:13">
      <c r="M23852">
        <f t="shared" si="383"/>
        <v>-11000</v>
      </c>
    </row>
    <row r="23853" spans="13:13">
      <c r="M23853">
        <f t="shared" si="383"/>
        <v>-11000</v>
      </c>
    </row>
    <row r="23854" spans="13:13">
      <c r="M23854">
        <f t="shared" si="383"/>
        <v>-11000</v>
      </c>
    </row>
    <row r="23855" spans="13:13">
      <c r="M23855">
        <f t="shared" si="383"/>
        <v>-11000</v>
      </c>
    </row>
    <row r="23856" spans="13:13">
      <c r="M23856">
        <f t="shared" si="383"/>
        <v>-11000</v>
      </c>
    </row>
    <row r="23857" spans="13:13">
      <c r="M23857">
        <f t="shared" si="383"/>
        <v>-11000</v>
      </c>
    </row>
    <row r="23858" spans="13:13">
      <c r="M23858">
        <f t="shared" si="383"/>
        <v>-11000</v>
      </c>
    </row>
    <row r="23859" spans="13:13">
      <c r="M23859">
        <f t="shared" si="383"/>
        <v>-11000</v>
      </c>
    </row>
    <row r="23860" spans="13:13">
      <c r="M23860">
        <f t="shared" si="383"/>
        <v>-11000</v>
      </c>
    </row>
    <row r="23861" spans="13:13">
      <c r="M23861">
        <f t="shared" si="383"/>
        <v>-11000</v>
      </c>
    </row>
    <row r="23862" spans="13:13">
      <c r="M23862">
        <f t="shared" si="383"/>
        <v>-11000</v>
      </c>
    </row>
    <row r="23863" spans="13:13">
      <c r="M23863">
        <f t="shared" si="383"/>
        <v>-11000</v>
      </c>
    </row>
    <row r="23864" spans="13:13">
      <c r="M23864">
        <f t="shared" si="383"/>
        <v>-11000</v>
      </c>
    </row>
    <row r="23865" spans="13:13">
      <c r="M23865">
        <f t="shared" si="383"/>
        <v>-11000</v>
      </c>
    </row>
    <row r="23866" spans="13:13">
      <c r="M23866">
        <f t="shared" si="383"/>
        <v>-11000</v>
      </c>
    </row>
    <row r="23867" spans="13:13">
      <c r="M23867">
        <f t="shared" ref="M23867:M23913" si="384">L23867-11000</f>
        <v>-11000</v>
      </c>
    </row>
    <row r="23868" spans="13:13">
      <c r="M23868">
        <f t="shared" si="384"/>
        <v>-11000</v>
      </c>
    </row>
    <row r="23869" spans="13:13">
      <c r="M23869">
        <f t="shared" si="384"/>
        <v>-11000</v>
      </c>
    </row>
    <row r="23870" spans="13:13">
      <c r="M23870">
        <f t="shared" si="384"/>
        <v>-11000</v>
      </c>
    </row>
    <row r="23871" spans="13:13">
      <c r="M23871">
        <f t="shared" si="384"/>
        <v>-11000</v>
      </c>
    </row>
    <row r="23872" spans="13:13">
      <c r="M23872">
        <f t="shared" si="384"/>
        <v>-11000</v>
      </c>
    </row>
    <row r="23873" spans="13:13">
      <c r="M23873">
        <f t="shared" si="384"/>
        <v>-11000</v>
      </c>
    </row>
    <row r="23874" spans="13:13">
      <c r="M23874">
        <f t="shared" si="384"/>
        <v>-11000</v>
      </c>
    </row>
    <row r="23875" spans="13:13">
      <c r="M23875">
        <f t="shared" si="384"/>
        <v>-11000</v>
      </c>
    </row>
    <row r="23876" spans="13:13">
      <c r="M23876">
        <f t="shared" si="384"/>
        <v>-11000</v>
      </c>
    </row>
    <row r="23877" spans="13:13">
      <c r="M23877">
        <f t="shared" si="384"/>
        <v>-11000</v>
      </c>
    </row>
    <row r="23878" spans="13:13">
      <c r="M23878">
        <f t="shared" si="384"/>
        <v>-11000</v>
      </c>
    </row>
    <row r="23879" spans="13:13">
      <c r="M23879">
        <f t="shared" si="384"/>
        <v>-11000</v>
      </c>
    </row>
    <row r="23880" spans="13:13">
      <c r="M23880">
        <f t="shared" si="384"/>
        <v>-11000</v>
      </c>
    </row>
    <row r="23881" spans="13:13">
      <c r="M23881">
        <f t="shared" si="384"/>
        <v>-11000</v>
      </c>
    </row>
    <row r="23882" spans="13:13">
      <c r="M23882">
        <f t="shared" si="384"/>
        <v>-11000</v>
      </c>
    </row>
    <row r="23883" spans="13:13">
      <c r="M23883">
        <f t="shared" si="384"/>
        <v>-11000</v>
      </c>
    </row>
    <row r="23884" spans="13:13">
      <c r="M23884">
        <f t="shared" si="384"/>
        <v>-11000</v>
      </c>
    </row>
    <row r="23885" spans="13:13">
      <c r="M23885">
        <f t="shared" si="384"/>
        <v>-11000</v>
      </c>
    </row>
    <row r="23886" spans="13:13">
      <c r="M23886">
        <f t="shared" si="384"/>
        <v>-11000</v>
      </c>
    </row>
    <row r="23887" spans="13:13">
      <c r="M23887">
        <f t="shared" si="384"/>
        <v>-11000</v>
      </c>
    </row>
    <row r="23888" spans="13:13">
      <c r="M23888">
        <f t="shared" si="384"/>
        <v>-11000</v>
      </c>
    </row>
    <row r="23889" spans="13:13">
      <c r="M23889">
        <f t="shared" si="384"/>
        <v>-11000</v>
      </c>
    </row>
    <row r="23890" spans="13:13">
      <c r="M23890">
        <f t="shared" si="384"/>
        <v>-11000</v>
      </c>
    </row>
    <row r="23891" spans="13:13">
      <c r="M23891">
        <f t="shared" si="384"/>
        <v>-11000</v>
      </c>
    </row>
    <row r="23892" spans="13:13">
      <c r="M23892">
        <f t="shared" si="384"/>
        <v>-11000</v>
      </c>
    </row>
    <row r="23893" spans="13:13">
      <c r="M23893">
        <f t="shared" si="384"/>
        <v>-11000</v>
      </c>
    </row>
    <row r="23894" spans="13:13">
      <c r="M23894">
        <f t="shared" si="384"/>
        <v>-11000</v>
      </c>
    </row>
    <row r="23895" spans="13:13">
      <c r="M23895">
        <f t="shared" si="384"/>
        <v>-11000</v>
      </c>
    </row>
    <row r="23896" spans="13:13">
      <c r="M23896">
        <f t="shared" si="384"/>
        <v>-11000</v>
      </c>
    </row>
    <row r="23897" spans="13:13">
      <c r="M23897">
        <f t="shared" si="384"/>
        <v>-11000</v>
      </c>
    </row>
    <row r="23898" spans="13:13">
      <c r="M23898">
        <f t="shared" si="384"/>
        <v>-11000</v>
      </c>
    </row>
    <row r="23899" spans="13:13">
      <c r="M23899">
        <f t="shared" si="384"/>
        <v>-11000</v>
      </c>
    </row>
    <row r="23900" spans="13:13">
      <c r="M23900">
        <f t="shared" si="384"/>
        <v>-11000</v>
      </c>
    </row>
    <row r="23901" spans="13:13">
      <c r="M23901">
        <f t="shared" si="384"/>
        <v>-11000</v>
      </c>
    </row>
    <row r="23902" spans="13:13">
      <c r="M23902">
        <f t="shared" si="384"/>
        <v>-11000</v>
      </c>
    </row>
    <row r="23903" spans="13:13">
      <c r="M23903">
        <f t="shared" si="384"/>
        <v>-11000</v>
      </c>
    </row>
    <row r="23904" spans="13:13">
      <c r="M23904">
        <f t="shared" si="384"/>
        <v>-11000</v>
      </c>
    </row>
    <row r="23905" spans="13:13">
      <c r="M23905">
        <f t="shared" si="384"/>
        <v>-11000</v>
      </c>
    </row>
    <row r="23906" spans="13:13">
      <c r="M23906">
        <f t="shared" si="384"/>
        <v>-11000</v>
      </c>
    </row>
    <row r="23907" spans="13:13">
      <c r="M23907">
        <f t="shared" si="384"/>
        <v>-11000</v>
      </c>
    </row>
    <row r="23908" spans="13:13">
      <c r="M23908">
        <f t="shared" si="384"/>
        <v>-11000</v>
      </c>
    </row>
    <row r="23909" spans="13:13">
      <c r="M23909">
        <f t="shared" si="384"/>
        <v>-11000</v>
      </c>
    </row>
    <row r="23910" spans="13:13">
      <c r="M23910">
        <f t="shared" si="384"/>
        <v>-11000</v>
      </c>
    </row>
    <row r="23911" spans="13:13">
      <c r="M23911">
        <f t="shared" si="384"/>
        <v>-11000</v>
      </c>
    </row>
    <row r="23912" spans="13:13">
      <c r="M23912">
        <f t="shared" si="384"/>
        <v>-11000</v>
      </c>
    </row>
    <row r="23913" spans="13:13">
      <c r="M23913">
        <f t="shared" si="384"/>
        <v>-11000</v>
      </c>
    </row>
  </sheetData>
  <mergeCells count="2">
    <mergeCell ref="A1:I1"/>
    <mergeCell ref="N5:O5"/>
  </mergeCells>
  <phoneticPr fontId="25" type="noConversion"/>
  <pageMargins left="0.75" right="0.75" top="1" bottom="1" header="0.5" footer="0.5"/>
  <pageSetup paperSize="9" orientation="portrait" r:id="rId1"/>
  <headerFooter alignWithMargins="0"/>
  <drawing r:id="rId2"/>
  <legacyDrawing r:id="rId3"/>
  <controls>
    <control shapeId="57349" r:id="rId4" name="ScrollBar1"/>
  </controls>
</worksheet>
</file>

<file path=xl/worksheets/sheet33.xml><?xml version="1.0" encoding="utf-8"?>
<worksheet xmlns="http://schemas.openxmlformats.org/spreadsheetml/2006/main" xmlns:r="http://schemas.openxmlformats.org/officeDocument/2006/relationships">
  <sheetPr>
    <tabColor theme="3" tint="-0.249977111117893"/>
  </sheetPr>
  <dimension ref="A1:AC17"/>
  <sheetViews>
    <sheetView topLeftCell="A64" zoomScale="120" zoomScaleNormal="120" workbookViewId="0">
      <selection activeCell="M86" sqref="M86"/>
    </sheetView>
  </sheetViews>
  <sheetFormatPr defaultRowHeight="12.75"/>
  <cols>
    <col min="3" max="3" width="9.6640625" bestFit="1" customWidth="1"/>
    <col min="6" max="6" width="12.5" bestFit="1" customWidth="1"/>
    <col min="25" max="25" width="13.5" bestFit="1" customWidth="1"/>
  </cols>
  <sheetData>
    <row r="1" spans="1:29" ht="18">
      <c r="A1" s="1529" t="s">
        <v>959</v>
      </c>
      <c r="B1" s="1529"/>
      <c r="C1" s="1529"/>
      <c r="D1" s="1529"/>
      <c r="E1" s="1529"/>
      <c r="F1" s="1529"/>
      <c r="G1" s="1529"/>
      <c r="H1" s="1529"/>
      <c r="I1" s="1593"/>
      <c r="J1" s="1593"/>
    </row>
    <row r="4" spans="1:29">
      <c r="C4" t="s">
        <v>967</v>
      </c>
      <c r="D4" t="s">
        <v>1682</v>
      </c>
      <c r="E4" t="s">
        <v>1683</v>
      </c>
      <c r="F4" t="s">
        <v>420</v>
      </c>
      <c r="G4" t="s">
        <v>422</v>
      </c>
      <c r="H4" t="s">
        <v>1604</v>
      </c>
      <c r="I4" t="s">
        <v>1605</v>
      </c>
    </row>
    <row r="5" spans="1:29">
      <c r="B5" t="s">
        <v>420</v>
      </c>
      <c r="C5">
        <v>2.46</v>
      </c>
      <c r="D5">
        <v>0.02</v>
      </c>
      <c r="E5" s="770">
        <f>D5/C5</f>
        <v>8.130081300813009E-3</v>
      </c>
      <c r="F5" s="1478">
        <f>$C5+D5</f>
        <v>2.48</v>
      </c>
      <c r="G5">
        <f t="shared" ref="G5:I5" si="0">$C5</f>
        <v>2.46</v>
      </c>
      <c r="H5">
        <f t="shared" si="0"/>
        <v>2.46</v>
      </c>
      <c r="I5">
        <f t="shared" si="0"/>
        <v>2.46</v>
      </c>
    </row>
    <row r="6" spans="1:29">
      <c r="B6" t="s">
        <v>422</v>
      </c>
      <c r="C6">
        <v>4.32</v>
      </c>
      <c r="D6">
        <v>0.13</v>
      </c>
      <c r="E6" s="770">
        <f t="shared" ref="E6:E8" si="1">D6/C6</f>
        <v>3.0092592592592591E-2</v>
      </c>
      <c r="F6">
        <f t="shared" ref="F6:I8" si="2">$C6</f>
        <v>4.32</v>
      </c>
      <c r="G6" s="1478">
        <f>$C6+D6</f>
        <v>4.45</v>
      </c>
      <c r="H6">
        <f t="shared" si="2"/>
        <v>4.32</v>
      </c>
      <c r="I6">
        <f t="shared" si="2"/>
        <v>4.32</v>
      </c>
    </row>
    <row r="7" spans="1:29">
      <c r="B7" t="s">
        <v>1604</v>
      </c>
      <c r="C7">
        <v>6.38</v>
      </c>
      <c r="D7">
        <v>0.11</v>
      </c>
      <c r="E7" s="770">
        <f t="shared" si="1"/>
        <v>1.7241379310344827E-2</v>
      </c>
      <c r="F7">
        <f t="shared" si="2"/>
        <v>6.38</v>
      </c>
      <c r="G7">
        <f t="shared" si="2"/>
        <v>6.38</v>
      </c>
      <c r="H7" s="1478">
        <f>$C7+D7</f>
        <v>6.49</v>
      </c>
      <c r="I7">
        <f t="shared" si="2"/>
        <v>6.38</v>
      </c>
      <c r="V7" t="s">
        <v>967</v>
      </c>
      <c r="W7" t="s">
        <v>968</v>
      </c>
      <c r="X7" t="s">
        <v>1683</v>
      </c>
      <c r="Y7" s="1475" t="s">
        <v>420</v>
      </c>
      <c r="Z7" s="1475" t="s">
        <v>422</v>
      </c>
      <c r="AA7" s="1475" t="s">
        <v>1604</v>
      </c>
      <c r="AB7" s="1475" t="s">
        <v>1605</v>
      </c>
    </row>
    <row r="8" spans="1:29">
      <c r="B8" t="s">
        <v>1605</v>
      </c>
      <c r="C8">
        <v>2.99</v>
      </c>
      <c r="D8">
        <v>7.0000000000000007E-2</v>
      </c>
      <c r="E8" s="770">
        <f t="shared" si="1"/>
        <v>2.3411371237458196E-2</v>
      </c>
      <c r="F8">
        <f t="shared" si="2"/>
        <v>2.99</v>
      </c>
      <c r="G8">
        <f t="shared" si="2"/>
        <v>2.99</v>
      </c>
      <c r="H8">
        <f t="shared" si="2"/>
        <v>2.99</v>
      </c>
      <c r="I8" s="1478">
        <f>$C8+D8</f>
        <v>3.06</v>
      </c>
      <c r="U8" s="1475" t="s">
        <v>420</v>
      </c>
      <c r="V8">
        <v>2.46</v>
      </c>
      <c r="W8">
        <v>0.02</v>
      </c>
      <c r="X8" s="1479">
        <f>W8/V8</f>
        <v>8.130081300813009E-3</v>
      </c>
      <c r="Y8" s="1480">
        <f>$V8+W8</f>
        <v>2.48</v>
      </c>
      <c r="Z8">
        <f t="shared" ref="Z8:AB8" si="3">$V8</f>
        <v>2.46</v>
      </c>
      <c r="AA8">
        <f t="shared" si="3"/>
        <v>2.46</v>
      </c>
      <c r="AB8">
        <f t="shared" si="3"/>
        <v>2.46</v>
      </c>
    </row>
    <row r="9" spans="1:29">
      <c r="U9" s="1475" t="s">
        <v>422</v>
      </c>
      <c r="V9">
        <v>4.32</v>
      </c>
      <c r="W9">
        <v>0.13</v>
      </c>
      <c r="X9" s="1479">
        <f t="shared" ref="X9:X11" si="4">W9/V9</f>
        <v>3.0092592592592591E-2</v>
      </c>
      <c r="Y9">
        <f t="shared" ref="Y9:AB11" si="5">$V9</f>
        <v>4.32</v>
      </c>
      <c r="Z9" s="1480">
        <f>$V9+W9</f>
        <v>4.45</v>
      </c>
      <c r="AA9">
        <f t="shared" si="5"/>
        <v>4.32</v>
      </c>
      <c r="AB9">
        <f t="shared" si="5"/>
        <v>4.32</v>
      </c>
    </row>
    <row r="10" spans="1:29">
      <c r="B10" s="1476" t="s">
        <v>1684</v>
      </c>
      <c r="C10">
        <f>C5*C6/(C7*C8)</f>
        <v>0.55709208332896487</v>
      </c>
      <c r="E10" s="1476" t="s">
        <v>1685</v>
      </c>
      <c r="F10">
        <f>F5*F6/(F7*F8)</f>
        <v>0.56162128725846872</v>
      </c>
      <c r="G10">
        <f t="shared" ref="G10:I10" si="6">G5*G6/(G7*G8)</f>
        <v>0.57385642842914208</v>
      </c>
      <c r="H10">
        <f t="shared" si="6"/>
        <v>0.54764984462847399</v>
      </c>
      <c r="I10">
        <f t="shared" si="6"/>
        <v>0.54434814678222387</v>
      </c>
      <c r="U10" s="1475" t="s">
        <v>1604</v>
      </c>
      <c r="V10">
        <v>6.38</v>
      </c>
      <c r="W10">
        <v>0.11</v>
      </c>
      <c r="X10" s="1479">
        <f t="shared" si="4"/>
        <v>1.7241379310344827E-2</v>
      </c>
      <c r="Y10">
        <f t="shared" si="5"/>
        <v>6.38</v>
      </c>
      <c r="Z10">
        <f t="shared" si="5"/>
        <v>6.38</v>
      </c>
      <c r="AA10" s="1480">
        <f>$V10+W10</f>
        <v>6.49</v>
      </c>
      <c r="AB10">
        <f t="shared" si="5"/>
        <v>6.38</v>
      </c>
    </row>
    <row r="11" spans="1:29">
      <c r="U11" s="1475" t="s">
        <v>1605</v>
      </c>
      <c r="V11">
        <v>2.99</v>
      </c>
      <c r="W11">
        <v>7.0000000000000007E-2</v>
      </c>
      <c r="X11" s="1479">
        <f t="shared" si="4"/>
        <v>2.3411371237458196E-2</v>
      </c>
      <c r="Y11">
        <f t="shared" si="5"/>
        <v>2.99</v>
      </c>
      <c r="Z11">
        <f t="shared" si="5"/>
        <v>2.99</v>
      </c>
      <c r="AA11">
        <f t="shared" si="5"/>
        <v>2.99</v>
      </c>
      <c r="AB11" s="1480">
        <f>$V11+W11</f>
        <v>3.06</v>
      </c>
    </row>
    <row r="12" spans="1:29">
      <c r="B12" t="s">
        <v>1688</v>
      </c>
      <c r="C12" s="1003">
        <f>SQRT(J13)</f>
        <v>2.3518519197799792E-2</v>
      </c>
      <c r="E12" s="1476" t="s">
        <v>1686</v>
      </c>
      <c r="F12">
        <f>$C$10-F10</f>
        <v>-4.5292039295038444E-3</v>
      </c>
      <c r="G12">
        <f t="shared" ref="G12:I12" si="7">$C$10-G10</f>
        <v>-1.6764345100177214E-2</v>
      </c>
      <c r="H12">
        <f t="shared" si="7"/>
        <v>9.4422387004908792E-3</v>
      </c>
      <c r="I12">
        <f t="shared" si="7"/>
        <v>1.2743936546740997E-2</v>
      </c>
      <c r="J12" t="s">
        <v>442</v>
      </c>
    </row>
    <row r="13" spans="1:29">
      <c r="B13" t="s">
        <v>1689</v>
      </c>
      <c r="C13" s="770">
        <f>C12/C10</f>
        <v>4.2216574066646757E-2</v>
      </c>
      <c r="E13" s="1476" t="s">
        <v>1687</v>
      </c>
      <c r="F13">
        <f>F12*F12</f>
        <v>2.0513688235033066E-5</v>
      </c>
      <c r="G13">
        <f t="shared" ref="G13:I13" si="8">G12*G12</f>
        <v>2.8104326663783575E-4</v>
      </c>
      <c r="H13">
        <f t="shared" si="8"/>
        <v>8.9155871677047691E-5</v>
      </c>
      <c r="I13">
        <f t="shared" si="8"/>
        <v>1.6240791870736086E-4</v>
      </c>
      <c r="J13">
        <f>SUM(F13:I13)</f>
        <v>5.5312074525727738E-4</v>
      </c>
      <c r="U13" s="1475" t="s">
        <v>1684</v>
      </c>
      <c r="V13" s="1481">
        <f>V8*V9/(V10*V11)</f>
        <v>0.55709208332896487</v>
      </c>
      <c r="X13" t="s">
        <v>1691</v>
      </c>
      <c r="Y13" s="1482">
        <f>Y8*Y9/(Y10*Y11)</f>
        <v>0.56162128725846872</v>
      </c>
      <c r="Z13" s="1482">
        <f t="shared" ref="Z13:AB13" si="9">Z8*Z9/(Z10*Z11)</f>
        <v>0.57385642842914208</v>
      </c>
      <c r="AA13" s="1482">
        <f t="shared" si="9"/>
        <v>0.54764984462847399</v>
      </c>
      <c r="AB13" s="1482">
        <f t="shared" si="9"/>
        <v>0.54434814678222387</v>
      </c>
    </row>
    <row r="14" spans="1:29">
      <c r="F14" t="s">
        <v>420</v>
      </c>
      <c r="G14" t="s">
        <v>422</v>
      </c>
      <c r="H14" t="s">
        <v>1604</v>
      </c>
      <c r="I14" t="s">
        <v>1605</v>
      </c>
      <c r="U14" s="1475" t="s">
        <v>1690</v>
      </c>
      <c r="V14">
        <f>SQRT(AC15)</f>
        <v>2.3518519197799792E-2</v>
      </c>
      <c r="X14" t="s">
        <v>1686</v>
      </c>
      <c r="Y14">
        <f>$V$13-Y13</f>
        <v>-4.5292039295038444E-3</v>
      </c>
      <c r="Z14">
        <f t="shared" ref="Z14:AB14" si="10">$V$13-Z13</f>
        <v>-1.6764345100177214E-2</v>
      </c>
      <c r="AA14">
        <f t="shared" si="10"/>
        <v>9.4422387004908792E-3</v>
      </c>
      <c r="AB14">
        <f t="shared" si="10"/>
        <v>1.2743936546740997E-2</v>
      </c>
      <c r="AC14" t="s">
        <v>442</v>
      </c>
    </row>
    <row r="15" spans="1:29">
      <c r="E15" s="1476" t="s">
        <v>1054</v>
      </c>
      <c r="F15" s="1477">
        <f>F13/$J$13</f>
        <v>3.7087179265878692E-2</v>
      </c>
      <c r="G15" s="1477">
        <f t="shared" ref="G15:I15" si="11">G13/$J$13</f>
        <v>0.50810472947839247</v>
      </c>
      <c r="H15" s="1477">
        <f t="shared" si="11"/>
        <v>0.16118699658530783</v>
      </c>
      <c r="I15" s="1477">
        <f t="shared" si="11"/>
        <v>0.29362109467042102</v>
      </c>
      <c r="X15" t="s">
        <v>1692</v>
      </c>
      <c r="Y15">
        <f>Y14*Y14</f>
        <v>2.0513688235033066E-5</v>
      </c>
      <c r="Z15">
        <f t="shared" ref="Z15:AB15" si="12">Z14*Z14</f>
        <v>2.8104326663783575E-4</v>
      </c>
      <c r="AA15">
        <f t="shared" si="12"/>
        <v>8.9155871677047691E-5</v>
      </c>
      <c r="AB15">
        <f t="shared" si="12"/>
        <v>1.6240791870736086E-4</v>
      </c>
      <c r="AC15">
        <f>SUM(Y15:AB15)</f>
        <v>5.5312074525727738E-4</v>
      </c>
    </row>
    <row r="16" spans="1:29">
      <c r="F16" s="1477"/>
      <c r="U16" s="1475" t="s">
        <v>1693</v>
      </c>
      <c r="V16">
        <f>V14*2</f>
        <v>4.7037038395599584E-2</v>
      </c>
      <c r="Y16" s="1475" t="s">
        <v>420</v>
      </c>
      <c r="Z16" s="1475" t="s">
        <v>422</v>
      </c>
      <c r="AA16" s="1475" t="s">
        <v>1604</v>
      </c>
      <c r="AB16" s="1475" t="s">
        <v>1605</v>
      </c>
    </row>
    <row r="17" spans="24:28">
      <c r="X17" t="s">
        <v>1098</v>
      </c>
      <c r="Y17" s="1477">
        <f>Y15/$AC$15</f>
        <v>3.7087179265878692E-2</v>
      </c>
      <c r="Z17" s="1477">
        <f t="shared" ref="Z17:AB17" si="13">Z15/$AC$15</f>
        <v>0.50810472947839247</v>
      </c>
      <c r="AA17" s="1477">
        <f t="shared" si="13"/>
        <v>0.16118699658530783</v>
      </c>
      <c r="AB17" s="1477">
        <f t="shared" si="13"/>
        <v>0.29362109467042102</v>
      </c>
    </row>
  </sheetData>
  <mergeCells count="1">
    <mergeCell ref="A1:J1"/>
  </mergeCells>
  <pageMargins left="0.7" right="0.7" top="0.75" bottom="0.75" header="0.3" footer="0.3"/>
  <drawing r:id="rId1"/>
  <legacyDrawing r:id="rId2"/>
</worksheet>
</file>

<file path=xl/worksheets/sheet34.xml><?xml version="1.0" encoding="utf-8"?>
<worksheet xmlns="http://schemas.openxmlformats.org/spreadsheetml/2006/main" xmlns:r="http://schemas.openxmlformats.org/officeDocument/2006/relationships">
  <sheetPr codeName="Sheet59">
    <tabColor theme="7" tint="-0.249977111117893"/>
  </sheetPr>
  <dimension ref="A1:V681"/>
  <sheetViews>
    <sheetView workbookViewId="0">
      <selection activeCell="M1" sqref="M1"/>
    </sheetView>
  </sheetViews>
  <sheetFormatPr defaultRowHeight="12.75"/>
  <cols>
    <col min="1" max="1" width="9.5" style="1017" bestFit="1" customWidth="1"/>
    <col min="2" max="2" width="10" style="1017" bestFit="1" customWidth="1"/>
    <col min="3" max="3" width="9.5" style="1017" bestFit="1" customWidth="1"/>
    <col min="4" max="5" width="3" style="1017" customWidth="1"/>
    <col min="6" max="6" width="10" style="1017" bestFit="1" customWidth="1"/>
    <col min="7" max="8" width="9.5" style="1017" bestFit="1" customWidth="1"/>
    <col min="9" max="10" width="9.33203125" style="1017"/>
    <col min="11" max="12" width="10.33203125" style="1017" bestFit="1" customWidth="1"/>
    <col min="13" max="16384" width="9.33203125" style="1017"/>
  </cols>
  <sheetData>
    <row r="1" spans="1:15" ht="18">
      <c r="A1" s="1595" t="s">
        <v>1402</v>
      </c>
      <c r="B1" s="1595"/>
      <c r="C1" s="1595"/>
      <c r="D1" s="1595"/>
      <c r="E1" s="1595"/>
      <c r="F1" s="1595"/>
      <c r="G1" s="1595"/>
      <c r="H1" s="1595"/>
      <c r="I1" s="1595"/>
    </row>
    <row r="2" spans="1:15">
      <c r="C2" s="1017">
        <v>0.3</v>
      </c>
      <c r="G2" s="1017">
        <v>5</v>
      </c>
      <c r="H2" s="1017">
        <v>20</v>
      </c>
    </row>
    <row r="3" spans="1:15">
      <c r="A3" s="1021" t="s">
        <v>462</v>
      </c>
      <c r="B3" s="1021" t="s">
        <v>1403</v>
      </c>
      <c r="C3" s="1021" t="s">
        <v>1404</v>
      </c>
      <c r="D3" s="1021"/>
      <c r="F3" s="1021" t="s">
        <v>670</v>
      </c>
      <c r="G3" s="1021" t="s">
        <v>1405</v>
      </c>
      <c r="H3" s="1021" t="s">
        <v>1405</v>
      </c>
    </row>
    <row r="4" spans="1:15">
      <c r="A4" s="1017">
        <v>1</v>
      </c>
      <c r="B4" s="1022">
        <v>23</v>
      </c>
      <c r="C4" t="e">
        <v>#N/A</v>
      </c>
      <c r="G4" s="1017" t="e">
        <v>#N/A</v>
      </c>
      <c r="H4" t="e">
        <v>#N/A</v>
      </c>
      <c r="K4" s="1032" t="s">
        <v>902</v>
      </c>
      <c r="M4" s="1032" t="s">
        <v>701</v>
      </c>
    </row>
    <row r="5" spans="1:15">
      <c r="A5" s="1017">
        <v>2</v>
      </c>
      <c r="B5" s="1022">
        <v>46</v>
      </c>
      <c r="C5">
        <f>B4</f>
        <v>23</v>
      </c>
      <c r="G5" s="1017" t="e">
        <v>#N/A</v>
      </c>
      <c r="H5" t="e">
        <v>#N/A</v>
      </c>
      <c r="J5" s="1032" t="s">
        <v>1411</v>
      </c>
      <c r="K5" s="1017">
        <f>AVERAGE(B8:B11)</f>
        <v>35</v>
      </c>
      <c r="M5" s="1182">
        <f>STDEV(B8:B11)</f>
        <v>16.990193249832878</v>
      </c>
    </row>
    <row r="6" spans="1:15">
      <c r="A6" s="1017">
        <v>3</v>
      </c>
      <c r="B6" s="1022">
        <v>25</v>
      </c>
      <c r="C6">
        <f t="shared" ref="C6:C53" si="0">0.7*B5+0.3*C5</f>
        <v>39.099999999999994</v>
      </c>
      <c r="G6" s="1017" t="e">
        <v>#N/A</v>
      </c>
      <c r="H6" t="e">
        <v>#N/A</v>
      </c>
      <c r="J6" s="1032" t="s">
        <v>1412</v>
      </c>
      <c r="K6" s="1017">
        <f>AVERAGE(B17:B27)</f>
        <v>103.45454545454545</v>
      </c>
      <c r="M6" s="1181">
        <f>STDEV(B17:B27)</f>
        <v>18.710230551030843</v>
      </c>
    </row>
    <row r="7" spans="1:15">
      <c r="A7" s="1017">
        <v>4</v>
      </c>
      <c r="B7" s="1022">
        <v>17</v>
      </c>
      <c r="C7">
        <f t="shared" si="0"/>
        <v>29.229999999999997</v>
      </c>
      <c r="F7" s="1023"/>
      <c r="G7" s="1017" t="e">
        <v>#N/A</v>
      </c>
      <c r="H7" t="e">
        <v>#N/A</v>
      </c>
      <c r="J7" s="1032" t="s">
        <v>1413</v>
      </c>
      <c r="K7" s="1017">
        <f>AVERAGE(B38:B53)</f>
        <v>41.0625</v>
      </c>
      <c r="M7" s="1181">
        <f>STDEV(B38:B53)</f>
        <v>17.725570042549641</v>
      </c>
      <c r="O7" s="1017" t="s">
        <v>195</v>
      </c>
    </row>
    <row r="8" spans="1:15">
      <c r="A8" s="1017">
        <v>5</v>
      </c>
      <c r="B8" s="1022">
        <v>32</v>
      </c>
      <c r="C8">
        <f t="shared" si="0"/>
        <v>20.668999999999997</v>
      </c>
      <c r="F8" s="1023">
        <f t="shared" ref="F8:F53" si="1">MEDIAN(B4:B8)</f>
        <v>25</v>
      </c>
      <c r="G8" s="1017" t="e">
        <f>AVERAGE(B4:(BI2))</f>
        <v>#N/A</v>
      </c>
      <c r="H8" t="e">
        <v>#N/A</v>
      </c>
    </row>
    <row r="9" spans="1:15">
      <c r="A9" s="1017">
        <v>6</v>
      </c>
      <c r="B9" s="1022">
        <v>58</v>
      </c>
      <c r="C9">
        <f t="shared" si="0"/>
        <v>28.600699999999996</v>
      </c>
      <c r="F9" s="1023">
        <f t="shared" si="1"/>
        <v>32</v>
      </c>
      <c r="G9" s="1017">
        <f t="shared" ref="G9:G53" si="2">AVERAGE(B5:B9)</f>
        <v>35.6</v>
      </c>
      <c r="H9" t="e">
        <v>#N/A</v>
      </c>
      <c r="J9" s="1029" t="s">
        <v>1408</v>
      </c>
      <c r="K9" s="1030">
        <f>K6-(K7+K5)/2</f>
        <v>65.423295454545453</v>
      </c>
    </row>
    <row r="10" spans="1:15">
      <c r="A10" s="1017">
        <v>7</v>
      </c>
      <c r="B10" s="1022">
        <v>33</v>
      </c>
      <c r="C10">
        <f t="shared" si="0"/>
        <v>49.180209999999995</v>
      </c>
      <c r="F10" s="1023">
        <f t="shared" si="1"/>
        <v>32</v>
      </c>
      <c r="G10" s="1017">
        <f t="shared" si="2"/>
        <v>33</v>
      </c>
      <c r="H10" t="e">
        <v>#N/A</v>
      </c>
      <c r="J10" s="1029" t="s">
        <v>1409</v>
      </c>
      <c r="K10" s="1029">
        <f>SQRT(M5^2+M6^2+M7^2)</f>
        <v>30.869648965816374</v>
      </c>
    </row>
    <row r="11" spans="1:15">
      <c r="A11" s="1017">
        <v>8</v>
      </c>
      <c r="B11" s="1022">
        <v>17</v>
      </c>
      <c r="C11">
        <f t="shared" si="0"/>
        <v>37.854062999999996</v>
      </c>
      <c r="F11" s="1023">
        <f t="shared" si="1"/>
        <v>32</v>
      </c>
      <c r="G11" s="1017">
        <f t="shared" si="2"/>
        <v>31.4</v>
      </c>
      <c r="H11" t="e">
        <v>#N/A</v>
      </c>
      <c r="J11" s="1029" t="s">
        <v>1410</v>
      </c>
      <c r="K11" s="1031">
        <f>K10/K9</f>
        <v>0.47184491015534169</v>
      </c>
    </row>
    <row r="12" spans="1:15">
      <c r="A12" s="1017">
        <v>9</v>
      </c>
      <c r="B12" s="1022">
        <v>87</v>
      </c>
      <c r="C12">
        <f t="shared" si="0"/>
        <v>23.256218899999997</v>
      </c>
      <c r="F12" s="1023">
        <f t="shared" si="1"/>
        <v>33</v>
      </c>
      <c r="G12" s="1017">
        <f t="shared" si="2"/>
        <v>45.4</v>
      </c>
      <c r="H12" t="e">
        <v>#N/A</v>
      </c>
    </row>
    <row r="13" spans="1:15">
      <c r="A13" s="1017">
        <v>10</v>
      </c>
      <c r="B13" s="1022">
        <v>130</v>
      </c>
      <c r="C13">
        <f t="shared" si="0"/>
        <v>67.876865670000001</v>
      </c>
      <c r="F13" s="1023">
        <f t="shared" si="1"/>
        <v>58</v>
      </c>
      <c r="G13" s="1017">
        <f t="shared" si="2"/>
        <v>65</v>
      </c>
      <c r="H13" t="e">
        <v>#N/A</v>
      </c>
    </row>
    <row r="14" spans="1:15">
      <c r="A14" s="1017">
        <v>11</v>
      </c>
      <c r="B14" s="1022">
        <v>95</v>
      </c>
      <c r="C14">
        <f t="shared" si="0"/>
        <v>111.363059701</v>
      </c>
      <c r="F14" s="1023">
        <f t="shared" si="1"/>
        <v>87</v>
      </c>
      <c r="G14" s="1017">
        <f t="shared" si="2"/>
        <v>72.400000000000006</v>
      </c>
      <c r="H14" t="e">
        <v>#N/A</v>
      </c>
    </row>
    <row r="15" spans="1:15">
      <c r="A15" s="1017">
        <v>12</v>
      </c>
      <c r="B15" s="1022">
        <v>121</v>
      </c>
      <c r="C15">
        <f t="shared" si="0"/>
        <v>99.908917910300005</v>
      </c>
      <c r="F15" s="1023">
        <f t="shared" si="1"/>
        <v>95</v>
      </c>
      <c r="G15" s="1017">
        <f t="shared" si="2"/>
        <v>90</v>
      </c>
      <c r="H15" t="e">
        <v>#N/A</v>
      </c>
    </row>
    <row r="16" spans="1:15">
      <c r="A16" s="1017">
        <v>13</v>
      </c>
      <c r="B16" s="1022">
        <v>82</v>
      </c>
      <c r="C16">
        <f t="shared" si="0"/>
        <v>114.67267537308999</v>
      </c>
      <c r="F16" s="1023">
        <f t="shared" si="1"/>
        <v>95</v>
      </c>
      <c r="G16" s="1017">
        <f t="shared" si="2"/>
        <v>103</v>
      </c>
      <c r="H16" t="e">
        <v>#N/A</v>
      </c>
    </row>
    <row r="17" spans="1:8">
      <c r="A17" s="1017">
        <v>14</v>
      </c>
      <c r="B17" s="1022">
        <v>104</v>
      </c>
      <c r="C17">
        <f t="shared" si="0"/>
        <v>91.801802611927002</v>
      </c>
      <c r="F17" s="1023">
        <f t="shared" si="1"/>
        <v>104</v>
      </c>
      <c r="G17" s="1017">
        <f t="shared" si="2"/>
        <v>106.4</v>
      </c>
      <c r="H17" t="e">
        <v>#N/A</v>
      </c>
    </row>
    <row r="18" spans="1:8">
      <c r="A18" s="1017">
        <v>15</v>
      </c>
      <c r="B18" s="1022">
        <v>112</v>
      </c>
      <c r="C18">
        <f t="shared" si="0"/>
        <v>100.34054078357809</v>
      </c>
      <c r="F18" s="1023">
        <f t="shared" si="1"/>
        <v>104</v>
      </c>
      <c r="G18" s="1017">
        <f t="shared" si="2"/>
        <v>102.8</v>
      </c>
      <c r="H18" t="e">
        <v>#N/A</v>
      </c>
    </row>
    <row r="19" spans="1:8">
      <c r="A19" s="1017">
        <v>16</v>
      </c>
      <c r="B19" s="1022">
        <v>84</v>
      </c>
      <c r="C19">
        <f t="shared" si="0"/>
        <v>108.50216223507341</v>
      </c>
      <c r="F19" s="1023">
        <f t="shared" si="1"/>
        <v>104</v>
      </c>
      <c r="G19" s="1017">
        <f t="shared" si="2"/>
        <v>100.6</v>
      </c>
      <c r="H19" t="e">
        <v>#N/A</v>
      </c>
    </row>
    <row r="20" spans="1:8">
      <c r="A20" s="1017">
        <v>17</v>
      </c>
      <c r="B20" s="1022">
        <v>98</v>
      </c>
      <c r="C20">
        <f t="shared" si="0"/>
        <v>91.35064867052202</v>
      </c>
      <c r="F20" s="1023">
        <f t="shared" si="1"/>
        <v>98</v>
      </c>
      <c r="G20" s="1017">
        <f t="shared" si="2"/>
        <v>96</v>
      </c>
      <c r="H20" t="e">
        <v>#N/A</v>
      </c>
    </row>
    <row r="21" spans="1:8">
      <c r="A21" s="1017">
        <v>18</v>
      </c>
      <c r="B21" s="1022">
        <v>100</v>
      </c>
      <c r="C21">
        <f t="shared" si="0"/>
        <v>96.005194601156603</v>
      </c>
      <c r="F21" s="1023">
        <f t="shared" si="1"/>
        <v>100</v>
      </c>
      <c r="G21" s="1017">
        <f t="shared" si="2"/>
        <v>99.6</v>
      </c>
      <c r="H21" t="e">
        <v>#N/A</v>
      </c>
    </row>
    <row r="22" spans="1:8">
      <c r="A22" s="1017">
        <v>19</v>
      </c>
      <c r="B22" s="1022">
        <v>82</v>
      </c>
      <c r="C22">
        <f t="shared" si="0"/>
        <v>98.801558380346975</v>
      </c>
      <c r="F22" s="1023">
        <f t="shared" si="1"/>
        <v>98</v>
      </c>
      <c r="G22" s="1017">
        <f t="shared" si="2"/>
        <v>95.2</v>
      </c>
      <c r="H22" t="e">
        <v>#N/A</v>
      </c>
    </row>
    <row r="23" spans="1:8">
      <c r="A23" s="1017">
        <v>20</v>
      </c>
      <c r="B23" s="1022">
        <v>126</v>
      </c>
      <c r="C23">
        <f t="shared" si="0"/>
        <v>87.040467514104094</v>
      </c>
      <c r="F23" s="1023">
        <f t="shared" si="1"/>
        <v>98</v>
      </c>
      <c r="G23" s="1017">
        <f t="shared" si="2"/>
        <v>98</v>
      </c>
      <c r="H23">
        <f t="shared" ref="H23:H53" si="3">AVERAGE(B4:B23)</f>
        <v>73.599999999999994</v>
      </c>
    </row>
    <row r="24" spans="1:8">
      <c r="A24" s="1017">
        <v>21</v>
      </c>
      <c r="B24" s="1180">
        <v>97</v>
      </c>
      <c r="C24">
        <f t="shared" si="0"/>
        <v>114.31214025423122</v>
      </c>
      <c r="F24" s="1023">
        <f t="shared" si="1"/>
        <v>98</v>
      </c>
      <c r="G24" s="1017">
        <f t="shared" si="2"/>
        <v>100.6</v>
      </c>
      <c r="H24">
        <f t="shared" si="3"/>
        <v>77.3</v>
      </c>
    </row>
    <row r="25" spans="1:8">
      <c r="A25" s="1017">
        <v>22</v>
      </c>
      <c r="B25" s="1180">
        <v>145</v>
      </c>
      <c r="C25">
        <f t="shared" si="0"/>
        <v>102.19364207626936</v>
      </c>
      <c r="F25" s="1023">
        <f t="shared" si="1"/>
        <v>100</v>
      </c>
      <c r="G25" s="1017">
        <f t="shared" si="2"/>
        <v>110</v>
      </c>
      <c r="H25">
        <f t="shared" si="3"/>
        <v>82.25</v>
      </c>
    </row>
    <row r="26" spans="1:8">
      <c r="A26" s="1017">
        <v>23</v>
      </c>
      <c r="B26" s="1022">
        <v>103</v>
      </c>
      <c r="C26">
        <f t="shared" si="0"/>
        <v>132.15809262288082</v>
      </c>
      <c r="F26" s="1023">
        <f t="shared" si="1"/>
        <v>103</v>
      </c>
      <c r="G26" s="1017">
        <f t="shared" si="2"/>
        <v>110.6</v>
      </c>
      <c r="H26">
        <f t="shared" si="3"/>
        <v>86.15</v>
      </c>
    </row>
    <row r="27" spans="1:8">
      <c r="A27" s="1017">
        <v>24</v>
      </c>
      <c r="B27" s="1022">
        <v>87</v>
      </c>
      <c r="C27">
        <f t="shared" si="0"/>
        <v>111.74742778686424</v>
      </c>
      <c r="F27" s="1023">
        <f t="shared" si="1"/>
        <v>103</v>
      </c>
      <c r="G27" s="1017">
        <f t="shared" si="2"/>
        <v>111.6</v>
      </c>
      <c r="H27">
        <f t="shared" si="3"/>
        <v>89.65</v>
      </c>
    </row>
    <row r="28" spans="1:8">
      <c r="A28" s="1017">
        <v>25</v>
      </c>
      <c r="B28" s="1022">
        <v>97</v>
      </c>
      <c r="C28">
        <f t="shared" si="0"/>
        <v>94.424228336059258</v>
      </c>
      <c r="F28" s="1023">
        <f t="shared" si="1"/>
        <v>97</v>
      </c>
      <c r="G28" s="1017">
        <f t="shared" si="2"/>
        <v>105.8</v>
      </c>
      <c r="H28">
        <f t="shared" si="3"/>
        <v>92.9</v>
      </c>
    </row>
    <row r="29" spans="1:8">
      <c r="A29" s="1017">
        <v>26</v>
      </c>
      <c r="B29" s="1022">
        <v>47</v>
      </c>
      <c r="C29">
        <f t="shared" si="0"/>
        <v>96.227268500817772</v>
      </c>
      <c r="F29" s="1023">
        <f t="shared" si="1"/>
        <v>97</v>
      </c>
      <c r="G29" s="1017">
        <f t="shared" si="2"/>
        <v>95.8</v>
      </c>
      <c r="H29">
        <f t="shared" si="3"/>
        <v>92.35</v>
      </c>
    </row>
    <row r="30" spans="1:8">
      <c r="A30" s="1017">
        <v>27</v>
      </c>
      <c r="B30" s="1022">
        <v>58</v>
      </c>
      <c r="C30">
        <f t="shared" si="0"/>
        <v>61.768180550245333</v>
      </c>
      <c r="F30" s="1023">
        <f t="shared" si="1"/>
        <v>87</v>
      </c>
      <c r="G30" s="1017">
        <f t="shared" si="2"/>
        <v>78.400000000000006</v>
      </c>
      <c r="H30">
        <f t="shared" si="3"/>
        <v>93.6</v>
      </c>
    </row>
    <row r="31" spans="1:8">
      <c r="A31" s="1017">
        <v>28</v>
      </c>
      <c r="B31" s="1022">
        <v>26</v>
      </c>
      <c r="C31">
        <f t="shared" si="0"/>
        <v>59.130454165073594</v>
      </c>
      <c r="F31" s="1023">
        <f t="shared" si="1"/>
        <v>58</v>
      </c>
      <c r="G31" s="1017">
        <f t="shared" si="2"/>
        <v>63</v>
      </c>
      <c r="H31">
        <f t="shared" si="3"/>
        <v>94.05</v>
      </c>
    </row>
    <row r="32" spans="1:8">
      <c r="A32" s="1017">
        <v>29</v>
      </c>
      <c r="B32" s="1022">
        <v>34</v>
      </c>
      <c r="C32">
        <f t="shared" si="0"/>
        <v>35.939136249522079</v>
      </c>
      <c r="F32" s="1023">
        <f t="shared" si="1"/>
        <v>47</v>
      </c>
      <c r="G32" s="1017">
        <f t="shared" si="2"/>
        <v>52.4</v>
      </c>
      <c r="H32">
        <f t="shared" si="3"/>
        <v>91.4</v>
      </c>
    </row>
    <row r="33" spans="1:8">
      <c r="A33" s="1017">
        <v>30</v>
      </c>
      <c r="B33" s="1022">
        <v>62</v>
      </c>
      <c r="C33">
        <f t="shared" si="0"/>
        <v>34.581740874856621</v>
      </c>
      <c r="F33" s="1023">
        <f t="shared" si="1"/>
        <v>47</v>
      </c>
      <c r="G33" s="1017">
        <f t="shared" si="2"/>
        <v>45.4</v>
      </c>
      <c r="H33">
        <f t="shared" si="3"/>
        <v>88</v>
      </c>
    </row>
    <row r="34" spans="1:8">
      <c r="A34" s="1017">
        <v>31</v>
      </c>
      <c r="B34" s="1022">
        <v>30</v>
      </c>
      <c r="C34">
        <f t="shared" si="0"/>
        <v>53.774522262456983</v>
      </c>
      <c r="F34" s="1023">
        <f t="shared" si="1"/>
        <v>34</v>
      </c>
      <c r="G34" s="1017">
        <f t="shared" si="2"/>
        <v>42</v>
      </c>
      <c r="H34">
        <f t="shared" si="3"/>
        <v>84.75</v>
      </c>
    </row>
    <row r="35" spans="1:8">
      <c r="A35" s="1017">
        <v>32</v>
      </c>
      <c r="B35" s="1022">
        <v>55</v>
      </c>
      <c r="C35">
        <f t="shared" si="0"/>
        <v>37.132356678737096</v>
      </c>
      <c r="F35" s="1023">
        <f t="shared" si="1"/>
        <v>34</v>
      </c>
      <c r="G35" s="1017">
        <f t="shared" si="2"/>
        <v>41.4</v>
      </c>
      <c r="H35">
        <f t="shared" si="3"/>
        <v>81.45</v>
      </c>
    </row>
    <row r="36" spans="1:8">
      <c r="A36" s="1017">
        <v>33</v>
      </c>
      <c r="B36" s="1022">
        <v>63</v>
      </c>
      <c r="C36">
        <f t="shared" si="0"/>
        <v>49.639707003621126</v>
      </c>
      <c r="F36" s="1023">
        <f t="shared" si="1"/>
        <v>55</v>
      </c>
      <c r="G36" s="1017">
        <f t="shared" si="2"/>
        <v>48.8</v>
      </c>
      <c r="H36">
        <f t="shared" si="3"/>
        <v>80.5</v>
      </c>
    </row>
    <row r="37" spans="1:8">
      <c r="A37" s="1017">
        <v>34</v>
      </c>
      <c r="B37" s="1022">
        <v>24</v>
      </c>
      <c r="C37">
        <f t="shared" si="0"/>
        <v>58.991912101086328</v>
      </c>
      <c r="F37" s="1023">
        <f t="shared" si="1"/>
        <v>55</v>
      </c>
      <c r="G37" s="1017">
        <f t="shared" si="2"/>
        <v>46.8</v>
      </c>
      <c r="H37">
        <f t="shared" si="3"/>
        <v>76.5</v>
      </c>
    </row>
    <row r="38" spans="1:8">
      <c r="A38" s="1017">
        <v>35</v>
      </c>
      <c r="B38" s="1022">
        <v>48</v>
      </c>
      <c r="C38">
        <f t="shared" si="0"/>
        <v>34.497573630325896</v>
      </c>
      <c r="F38" s="1023">
        <f t="shared" si="1"/>
        <v>48</v>
      </c>
      <c r="G38" s="1017">
        <f t="shared" si="2"/>
        <v>44</v>
      </c>
      <c r="H38">
        <f t="shared" si="3"/>
        <v>73.3</v>
      </c>
    </row>
    <row r="39" spans="1:8">
      <c r="A39" s="1017">
        <v>36</v>
      </c>
      <c r="B39" s="1022">
        <v>60</v>
      </c>
      <c r="C39">
        <f t="shared" si="0"/>
        <v>43.949272089097761</v>
      </c>
      <c r="F39" s="1023">
        <f t="shared" si="1"/>
        <v>55</v>
      </c>
      <c r="G39" s="1017">
        <f t="shared" si="2"/>
        <v>50</v>
      </c>
      <c r="H39">
        <f t="shared" si="3"/>
        <v>72.099999999999994</v>
      </c>
    </row>
    <row r="40" spans="1:8">
      <c r="A40" s="1017">
        <v>37</v>
      </c>
      <c r="B40" s="1022">
        <v>29</v>
      </c>
      <c r="C40">
        <f t="shared" si="0"/>
        <v>55.184781626729325</v>
      </c>
      <c r="F40" s="1023">
        <f t="shared" si="1"/>
        <v>48</v>
      </c>
      <c r="G40" s="1017">
        <f t="shared" si="2"/>
        <v>44.8</v>
      </c>
      <c r="H40">
        <f t="shared" si="3"/>
        <v>68.650000000000006</v>
      </c>
    </row>
    <row r="41" spans="1:8">
      <c r="A41" s="1017">
        <v>38</v>
      </c>
      <c r="B41" s="1022">
        <v>29</v>
      </c>
      <c r="C41">
        <f t="shared" si="0"/>
        <v>36.855434488018794</v>
      </c>
      <c r="F41" s="1023">
        <f t="shared" si="1"/>
        <v>29</v>
      </c>
      <c r="G41" s="1017">
        <f t="shared" si="2"/>
        <v>38</v>
      </c>
      <c r="H41">
        <f t="shared" si="3"/>
        <v>65.099999999999994</v>
      </c>
    </row>
    <row r="42" spans="1:8">
      <c r="A42" s="1017">
        <v>39</v>
      </c>
      <c r="B42" s="1022">
        <v>56</v>
      </c>
      <c r="C42">
        <f t="shared" si="0"/>
        <v>31.356630346405638</v>
      </c>
      <c r="F42" s="1023">
        <f t="shared" si="1"/>
        <v>48</v>
      </c>
      <c r="G42" s="1017">
        <f t="shared" si="2"/>
        <v>44.4</v>
      </c>
      <c r="H42">
        <f t="shared" si="3"/>
        <v>63.8</v>
      </c>
    </row>
    <row r="43" spans="1:8">
      <c r="A43" s="1017">
        <v>40</v>
      </c>
      <c r="B43" s="1022">
        <v>68</v>
      </c>
      <c r="C43">
        <f t="shared" si="0"/>
        <v>48.606989103921684</v>
      </c>
      <c r="F43" s="1023">
        <f t="shared" si="1"/>
        <v>56</v>
      </c>
      <c r="G43" s="1017">
        <f t="shared" si="2"/>
        <v>48.4</v>
      </c>
      <c r="H43">
        <f t="shared" si="3"/>
        <v>60.9</v>
      </c>
    </row>
    <row r="44" spans="1:8">
      <c r="A44" s="1017">
        <v>41</v>
      </c>
      <c r="B44" s="1022">
        <v>22</v>
      </c>
      <c r="C44">
        <f t="shared" si="0"/>
        <v>62.1820967311765</v>
      </c>
      <c r="F44" s="1023">
        <f t="shared" si="1"/>
        <v>29</v>
      </c>
      <c r="G44" s="1017">
        <f t="shared" si="2"/>
        <v>40.799999999999997</v>
      </c>
      <c r="H44">
        <f t="shared" si="3"/>
        <v>57.15</v>
      </c>
    </row>
    <row r="45" spans="1:8">
      <c r="A45" s="1017">
        <v>42</v>
      </c>
      <c r="B45" s="1022">
        <v>20</v>
      </c>
      <c r="C45">
        <f t="shared" si="0"/>
        <v>34.054629019352944</v>
      </c>
      <c r="F45" s="1023">
        <f t="shared" si="1"/>
        <v>29</v>
      </c>
      <c r="G45" s="1017">
        <f t="shared" si="2"/>
        <v>39</v>
      </c>
      <c r="H45">
        <f t="shared" si="3"/>
        <v>50.9</v>
      </c>
    </row>
    <row r="46" spans="1:8">
      <c r="A46" s="1017">
        <v>43</v>
      </c>
      <c r="B46" s="1022">
        <v>45</v>
      </c>
      <c r="C46">
        <f t="shared" si="0"/>
        <v>24.216388705805883</v>
      </c>
      <c r="F46" s="1023">
        <f t="shared" si="1"/>
        <v>45</v>
      </c>
      <c r="G46" s="1017">
        <f t="shared" si="2"/>
        <v>42.2</v>
      </c>
      <c r="H46">
        <f t="shared" si="3"/>
        <v>48</v>
      </c>
    </row>
    <row r="47" spans="1:8">
      <c r="A47" s="1017">
        <v>44</v>
      </c>
      <c r="B47" s="1022">
        <v>23</v>
      </c>
      <c r="C47">
        <f t="shared" si="0"/>
        <v>38.764916611741761</v>
      </c>
      <c r="F47" s="1023">
        <f t="shared" si="1"/>
        <v>23</v>
      </c>
      <c r="G47" s="1017">
        <f t="shared" si="2"/>
        <v>35.6</v>
      </c>
      <c r="H47">
        <f t="shared" si="3"/>
        <v>44.8</v>
      </c>
    </row>
    <row r="48" spans="1:8">
      <c r="A48" s="1017">
        <v>45</v>
      </c>
      <c r="B48" s="1022">
        <v>66</v>
      </c>
      <c r="C48">
        <f t="shared" si="0"/>
        <v>27.729474983522525</v>
      </c>
      <c r="F48" s="1023">
        <f t="shared" si="1"/>
        <v>23</v>
      </c>
      <c r="G48" s="1017">
        <f t="shared" si="2"/>
        <v>35.200000000000003</v>
      </c>
      <c r="H48">
        <f t="shared" si="3"/>
        <v>43.25</v>
      </c>
    </row>
    <row r="49" spans="1:8">
      <c r="A49" s="1017">
        <v>46</v>
      </c>
      <c r="B49" s="1022">
        <v>49</v>
      </c>
      <c r="C49">
        <f t="shared" si="0"/>
        <v>54.518842495056752</v>
      </c>
      <c r="F49" s="1023">
        <f t="shared" si="1"/>
        <v>45</v>
      </c>
      <c r="G49" s="1017">
        <f t="shared" si="2"/>
        <v>40.6</v>
      </c>
      <c r="H49">
        <f t="shared" si="3"/>
        <v>43.35</v>
      </c>
    </row>
    <row r="50" spans="1:8">
      <c r="A50" s="1017">
        <v>47</v>
      </c>
      <c r="B50" s="1022">
        <v>27</v>
      </c>
      <c r="C50">
        <f t="shared" si="0"/>
        <v>50.655652748517021</v>
      </c>
      <c r="F50" s="1023">
        <f t="shared" si="1"/>
        <v>45</v>
      </c>
      <c r="G50" s="1017">
        <f t="shared" si="2"/>
        <v>42</v>
      </c>
      <c r="H50">
        <f t="shared" si="3"/>
        <v>41.8</v>
      </c>
    </row>
    <row r="51" spans="1:8">
      <c r="A51" s="1017">
        <v>48</v>
      </c>
      <c r="B51" s="1022">
        <v>56</v>
      </c>
      <c r="C51">
        <f t="shared" si="0"/>
        <v>34.096695824555106</v>
      </c>
      <c r="F51" s="1023">
        <f t="shared" si="1"/>
        <v>49</v>
      </c>
      <c r="G51" s="1017">
        <f t="shared" si="2"/>
        <v>44.2</v>
      </c>
      <c r="H51">
        <f t="shared" si="3"/>
        <v>43.3</v>
      </c>
    </row>
    <row r="52" spans="1:8">
      <c r="A52" s="1017">
        <v>49</v>
      </c>
      <c r="B52" s="1022">
        <v>46</v>
      </c>
      <c r="C52">
        <f t="shared" si="0"/>
        <v>49.429008747366524</v>
      </c>
      <c r="F52" s="1023">
        <f t="shared" si="1"/>
        <v>49</v>
      </c>
      <c r="G52" s="1017">
        <f t="shared" si="2"/>
        <v>48.8</v>
      </c>
      <c r="H52">
        <f t="shared" si="3"/>
        <v>43.9</v>
      </c>
    </row>
    <row r="53" spans="1:8">
      <c r="A53" s="1017">
        <v>50</v>
      </c>
      <c r="B53" s="1022">
        <v>13</v>
      </c>
      <c r="C53">
        <f t="shared" si="0"/>
        <v>47.028702624209956</v>
      </c>
      <c r="F53" s="1023">
        <f t="shared" si="1"/>
        <v>46</v>
      </c>
      <c r="G53" s="1017">
        <f t="shared" si="2"/>
        <v>38.200000000000003</v>
      </c>
      <c r="H53">
        <f t="shared" si="3"/>
        <v>41.45</v>
      </c>
    </row>
    <row r="54" spans="1:8">
      <c r="A54" s="1017" t="s">
        <v>1407</v>
      </c>
      <c r="B54" s="1017">
        <f>AVERAGE(B4:B53)</f>
        <v>61.14</v>
      </c>
    </row>
    <row r="55" spans="1:8">
      <c r="A55" s="1017" t="s">
        <v>396</v>
      </c>
      <c r="B55" s="1017">
        <f>STDEV(B4:B53)</f>
        <v>34.796792017280524</v>
      </c>
    </row>
    <row r="681" spans="22:22">
      <c r="V681" s="1017" t="s">
        <v>193</v>
      </c>
    </row>
  </sheetData>
  <mergeCells count="1">
    <mergeCell ref="A1:I1"/>
  </mergeCells>
  <phoneticPr fontId="25" type="noConversion"/>
  <pageMargins left="0.75" right="0.75" top="1" bottom="1" header="0.5" footer="0.5"/>
  <pageSetup paperSize="9" orientation="portrait" horizontalDpi="4294967293" r:id="rId1"/>
  <headerFooter alignWithMargins="0"/>
  <drawing r:id="rId2"/>
  <legacyDrawing r:id="rId3"/>
  <oleObjects>
    <oleObject progId="Equation.3" shapeId="129036" r:id="rId4"/>
  </oleObjects>
  <controls>
    <control shapeId="129032" r:id="rId5" name="SpinButton2"/>
    <control shapeId="129026" r:id="rId6" name="SpinButton1"/>
  </controls>
</worksheet>
</file>

<file path=xl/worksheets/sheet35.xml><?xml version="1.0" encoding="utf-8"?>
<worksheet xmlns="http://schemas.openxmlformats.org/spreadsheetml/2006/main" xmlns:r="http://schemas.openxmlformats.org/officeDocument/2006/relationships">
  <sheetPr>
    <tabColor theme="3" tint="-0.249977111117893"/>
  </sheetPr>
  <dimension ref="C7:L20"/>
  <sheetViews>
    <sheetView workbookViewId="0">
      <selection activeCell="B27" sqref="B27"/>
    </sheetView>
  </sheetViews>
  <sheetFormatPr defaultRowHeight="12.75"/>
  <sheetData>
    <row r="7" spans="3:11">
      <c r="D7" t="s">
        <v>967</v>
      </c>
      <c r="E7" t="s">
        <v>968</v>
      </c>
      <c r="F7" t="s">
        <v>1697</v>
      </c>
      <c r="G7" t="s">
        <v>420</v>
      </c>
      <c r="H7" t="s">
        <v>422</v>
      </c>
      <c r="I7" t="s">
        <v>1604</v>
      </c>
      <c r="J7" t="s">
        <v>1605</v>
      </c>
      <c r="K7" t="s">
        <v>1627</v>
      </c>
    </row>
    <row r="8" spans="3:11">
      <c r="C8" t="s">
        <v>420</v>
      </c>
      <c r="D8" s="1488">
        <v>23</v>
      </c>
      <c r="E8">
        <v>3</v>
      </c>
      <c r="F8" s="1486">
        <f>E8/D8</f>
        <v>0.13043478260869565</v>
      </c>
      <c r="G8" s="1487">
        <f>$D8+E8</f>
        <v>26</v>
      </c>
      <c r="H8" s="392">
        <f t="shared" ref="H8:K12" si="0">$D8</f>
        <v>23</v>
      </c>
      <c r="I8" s="392">
        <f t="shared" si="0"/>
        <v>23</v>
      </c>
      <c r="J8" s="392">
        <f t="shared" si="0"/>
        <v>23</v>
      </c>
      <c r="K8" s="392">
        <f t="shared" si="0"/>
        <v>23</v>
      </c>
    </row>
    <row r="9" spans="3:11">
      <c r="C9" t="s">
        <v>422</v>
      </c>
      <c r="D9" s="1488">
        <v>25</v>
      </c>
      <c r="E9">
        <v>3</v>
      </c>
      <c r="F9" s="1486">
        <f t="shared" ref="F9:F12" si="1">E9/D9</f>
        <v>0.12</v>
      </c>
      <c r="G9" s="392">
        <f t="shared" ref="G9:G12" si="2">$D9</f>
        <v>25</v>
      </c>
      <c r="H9" s="1487">
        <f>$D9+E9</f>
        <v>28</v>
      </c>
      <c r="I9" s="392">
        <f t="shared" si="0"/>
        <v>25</v>
      </c>
      <c r="J9" s="392">
        <f t="shared" si="0"/>
        <v>25</v>
      </c>
      <c r="K9" s="392">
        <f t="shared" si="0"/>
        <v>25</v>
      </c>
    </row>
    <row r="10" spans="3:11">
      <c r="C10" t="s">
        <v>1604</v>
      </c>
      <c r="D10" s="1488">
        <v>0.04</v>
      </c>
      <c r="E10">
        <v>1E-3</v>
      </c>
      <c r="F10" s="1486">
        <f t="shared" si="1"/>
        <v>2.5000000000000001E-2</v>
      </c>
      <c r="G10" s="392">
        <f t="shared" si="2"/>
        <v>0.04</v>
      </c>
      <c r="H10" s="392">
        <f t="shared" si="0"/>
        <v>0.04</v>
      </c>
      <c r="I10" s="1487">
        <f>$D10+E10</f>
        <v>4.1000000000000002E-2</v>
      </c>
      <c r="J10" s="392">
        <f t="shared" si="0"/>
        <v>0.04</v>
      </c>
      <c r="K10" s="392">
        <f t="shared" si="0"/>
        <v>0.04</v>
      </c>
    </row>
    <row r="11" spans="3:11">
      <c r="C11" t="s">
        <v>1605</v>
      </c>
      <c r="D11" s="1488">
        <v>53</v>
      </c>
      <c r="E11">
        <v>2</v>
      </c>
      <c r="F11" s="1486">
        <f t="shared" si="1"/>
        <v>3.7735849056603772E-2</v>
      </c>
      <c r="G11" s="392">
        <f t="shared" si="2"/>
        <v>53</v>
      </c>
      <c r="H11" s="392">
        <f t="shared" si="0"/>
        <v>53</v>
      </c>
      <c r="I11" s="392">
        <f t="shared" si="0"/>
        <v>53</v>
      </c>
      <c r="J11" s="1487">
        <f>$D11+E11</f>
        <v>55</v>
      </c>
      <c r="K11" s="392">
        <f t="shared" si="0"/>
        <v>53</v>
      </c>
    </row>
    <row r="12" spans="3:11">
      <c r="C12" t="s">
        <v>1627</v>
      </c>
      <c r="D12" s="1488">
        <v>0.2</v>
      </c>
      <c r="E12">
        <v>0.05</v>
      </c>
      <c r="F12" s="1486">
        <f t="shared" si="1"/>
        <v>0.25</v>
      </c>
      <c r="G12" s="392">
        <f t="shared" si="2"/>
        <v>0.2</v>
      </c>
      <c r="H12" s="392">
        <f t="shared" si="0"/>
        <v>0.2</v>
      </c>
      <c r="I12" s="392">
        <f t="shared" si="0"/>
        <v>0.2</v>
      </c>
      <c r="J12" s="392">
        <f t="shared" si="0"/>
        <v>0.2</v>
      </c>
      <c r="K12" s="1487">
        <f>$D12+E12</f>
        <v>0.25</v>
      </c>
    </row>
    <row r="13" spans="3:11">
      <c r="E13" s="1489" t="s">
        <v>990</v>
      </c>
    </row>
    <row r="14" spans="3:11">
      <c r="C14" t="s">
        <v>1684</v>
      </c>
      <c r="D14" s="1491">
        <f>((D8-D9)*D10)+D11-D12</f>
        <v>52.72</v>
      </c>
      <c r="E14" s="1492">
        <f>SQRT(L18)</f>
        <v>2.0078107480537102</v>
      </c>
      <c r="F14" s="1494">
        <f>E14/D14</f>
        <v>3.8084422383416354E-2</v>
      </c>
      <c r="G14" s="1490">
        <f>((G8-G9)*G10)+G11-G12</f>
        <v>52.839999999999996</v>
      </c>
      <c r="H14" s="1490">
        <f t="shared" ref="H14:K14" si="3">((H8-H9)*H10)+H11-H12</f>
        <v>52.599999999999994</v>
      </c>
      <c r="I14" s="1490">
        <f t="shared" si="3"/>
        <v>52.717999999999996</v>
      </c>
      <c r="J14" s="1490">
        <f t="shared" si="3"/>
        <v>54.72</v>
      </c>
      <c r="K14" s="1490">
        <f t="shared" si="3"/>
        <v>52.67</v>
      </c>
    </row>
    <row r="16" spans="3:11">
      <c r="D16" t="s">
        <v>1699</v>
      </c>
      <c r="E16">
        <f>E14*3</f>
        <v>6.0234322441611301</v>
      </c>
      <c r="F16" t="s">
        <v>1332</v>
      </c>
      <c r="G16">
        <f>$D$14-G14</f>
        <v>-0.11999999999999744</v>
      </c>
      <c r="H16">
        <f t="shared" ref="H16:K16" si="4">$D$14-H14</f>
        <v>0.12000000000000455</v>
      </c>
      <c r="I16">
        <f t="shared" si="4"/>
        <v>2.0000000000024443E-3</v>
      </c>
      <c r="J16">
        <f t="shared" si="4"/>
        <v>-2</v>
      </c>
      <c r="K16">
        <f t="shared" si="4"/>
        <v>4.9999999999997158E-2</v>
      </c>
    </row>
    <row r="17" spans="6:12">
      <c r="L17" t="s">
        <v>376</v>
      </c>
    </row>
    <row r="18" spans="6:12">
      <c r="F18" t="s">
        <v>1698</v>
      </c>
      <c r="G18">
        <f>G16*G16</f>
        <v>1.4399999999999386E-2</v>
      </c>
      <c r="H18">
        <f t="shared" ref="H18:K18" si="5">H16*H16</f>
        <v>1.4400000000001091E-2</v>
      </c>
      <c r="I18">
        <f t="shared" si="5"/>
        <v>4.0000000000097771E-6</v>
      </c>
      <c r="J18">
        <f t="shared" si="5"/>
        <v>4</v>
      </c>
      <c r="K18">
        <f t="shared" si="5"/>
        <v>2.499999999999716E-3</v>
      </c>
      <c r="L18">
        <f>SUM(G18:K18)</f>
        <v>4.0313039999999996</v>
      </c>
    </row>
    <row r="20" spans="6:12">
      <c r="F20" t="s">
        <v>1700</v>
      </c>
      <c r="G20" s="770">
        <f>G18/$L$18</f>
        <v>3.5720451744644878E-3</v>
      </c>
      <c r="H20" s="770">
        <f t="shared" ref="H20:K20" si="6">H18/$L$18</f>
        <v>3.5720451744649107E-3</v>
      </c>
      <c r="I20" s="770">
        <f t="shared" si="6"/>
        <v>9.9223477068704762E-7</v>
      </c>
      <c r="J20" s="770">
        <f t="shared" si="6"/>
        <v>0.99223477068462229</v>
      </c>
      <c r="K20" s="770">
        <f t="shared" si="6"/>
        <v>6.2014673167781851E-4</v>
      </c>
    </row>
  </sheetData>
  <pageMargins left="0.7" right="0.7" top="0.75" bottom="0.75" header="0.3" footer="0.3"/>
  <pageSetup orientation="portrait" r:id="rId1"/>
  <legacyDrawing r:id="rId2"/>
  <oleObjects>
    <oleObject progId="Equation.3" shapeId="2381825" r:id="rId3"/>
  </oleObjects>
</worksheet>
</file>

<file path=xl/worksheets/sheet36.xml><?xml version="1.0" encoding="utf-8"?>
<worksheet xmlns="http://schemas.openxmlformats.org/spreadsheetml/2006/main" xmlns:r="http://schemas.openxmlformats.org/officeDocument/2006/relationships">
  <sheetPr codeName="Sheet33">
    <tabColor theme="3" tint="-0.249977111117893"/>
  </sheetPr>
  <dimension ref="A1:V681"/>
  <sheetViews>
    <sheetView workbookViewId="0">
      <selection activeCell="D11" sqref="D11"/>
    </sheetView>
  </sheetViews>
  <sheetFormatPr defaultRowHeight="12.75"/>
  <cols>
    <col min="2" max="2" width="9.6640625" bestFit="1" customWidth="1"/>
    <col min="3" max="3" width="15.83203125" bestFit="1" customWidth="1"/>
    <col min="4" max="4" width="9.6640625" bestFit="1" customWidth="1"/>
    <col min="5" max="5" width="14.33203125" bestFit="1" customWidth="1"/>
    <col min="6" max="7" width="10.83203125" bestFit="1" customWidth="1"/>
    <col min="8" max="8" width="10" bestFit="1" customWidth="1"/>
    <col min="9" max="9" width="13.1640625" bestFit="1" customWidth="1"/>
    <col min="10" max="10" width="9.6640625" bestFit="1" customWidth="1"/>
    <col min="11" max="11" width="10.83203125" bestFit="1" customWidth="1"/>
    <col min="12" max="12" width="9.6640625" bestFit="1" customWidth="1"/>
    <col min="13" max="13" width="7.33203125" customWidth="1"/>
    <col min="15" max="16" width="9.6640625" bestFit="1" customWidth="1"/>
    <col min="17" max="17" width="9.5" bestFit="1" customWidth="1"/>
    <col min="19" max="19" width="12.5" bestFit="1" customWidth="1"/>
  </cols>
  <sheetData>
    <row r="1" spans="1:20" ht="18">
      <c r="A1" s="1529" t="s">
        <v>959</v>
      </c>
      <c r="B1" s="1529"/>
      <c r="C1" s="1529"/>
      <c r="D1" s="1529"/>
      <c r="E1" s="1529"/>
      <c r="F1" s="1529"/>
      <c r="G1" s="1529"/>
      <c r="H1" s="1529"/>
      <c r="I1" s="1593"/>
      <c r="J1" s="1593"/>
    </row>
    <row r="10" spans="1:20" ht="15.75">
      <c r="A10" s="670" t="s">
        <v>972</v>
      </c>
      <c r="B10" s="496" t="s">
        <v>973</v>
      </c>
      <c r="C10" s="496" t="s">
        <v>967</v>
      </c>
      <c r="D10" s="496" t="s">
        <v>968</v>
      </c>
      <c r="E10" s="496" t="s">
        <v>960</v>
      </c>
      <c r="F10" s="496" t="s">
        <v>961</v>
      </c>
      <c r="G10" s="496" t="s">
        <v>962</v>
      </c>
      <c r="H10" s="496" t="s">
        <v>963</v>
      </c>
      <c r="I10" s="496" t="s">
        <v>964</v>
      </c>
      <c r="J10" s="496" t="s">
        <v>965</v>
      </c>
      <c r="K10" s="496" t="s">
        <v>966</v>
      </c>
      <c r="L10" s="496">
        <v>1</v>
      </c>
      <c r="N10" s="496" t="s">
        <v>972</v>
      </c>
      <c r="O10" s="496" t="s">
        <v>973</v>
      </c>
      <c r="P10" s="496" t="s">
        <v>967</v>
      </c>
      <c r="Q10" s="496" t="s">
        <v>968</v>
      </c>
      <c r="R10" s="496" t="s">
        <v>986</v>
      </c>
      <c r="S10" s="496" t="s">
        <v>987</v>
      </c>
      <c r="T10" s="496" t="s">
        <v>994</v>
      </c>
    </row>
    <row r="11" spans="1:20">
      <c r="A11" s="9" t="s">
        <v>992</v>
      </c>
      <c r="B11" s="500" t="s">
        <v>960</v>
      </c>
      <c r="C11" s="9">
        <v>0.80100000000000005</v>
      </c>
      <c r="D11" s="9">
        <v>5.8E-4</v>
      </c>
      <c r="E11" s="503">
        <f>$C11+D11</f>
        <v>0.80158000000000007</v>
      </c>
      <c r="F11" s="499">
        <f t="shared" ref="F11:L18" si="0">$C11</f>
        <v>0.80100000000000005</v>
      </c>
      <c r="G11" s="499">
        <f t="shared" si="0"/>
        <v>0.80100000000000005</v>
      </c>
      <c r="H11" s="499">
        <f t="shared" si="0"/>
        <v>0.80100000000000005</v>
      </c>
      <c r="I11" s="499">
        <f t="shared" si="0"/>
        <v>0.80100000000000005</v>
      </c>
      <c r="J11" s="499">
        <f t="shared" si="0"/>
        <v>0.80100000000000005</v>
      </c>
      <c r="K11" s="499">
        <f t="shared" si="0"/>
        <v>0.80100000000000005</v>
      </c>
      <c r="L11" s="499">
        <f t="shared" si="0"/>
        <v>0.80100000000000005</v>
      </c>
      <c r="N11" s="497" t="s">
        <v>992</v>
      </c>
      <c r="O11" s="500" t="s">
        <v>960</v>
      </c>
      <c r="P11" s="9">
        <f>C11</f>
        <v>0.80100000000000005</v>
      </c>
      <c r="Q11" s="9">
        <f>D11</f>
        <v>5.8E-4</v>
      </c>
      <c r="R11">
        <f>Q11/P11</f>
        <v>7.2409488139825212E-4</v>
      </c>
      <c r="S11">
        <f>R11*R11</f>
        <v>5.2431339726714879E-7</v>
      </c>
      <c r="T11" s="513">
        <f>R11</f>
        <v>7.2409488139825212E-4</v>
      </c>
    </row>
    <row r="12" spans="1:20">
      <c r="A12" s="9" t="s">
        <v>897</v>
      </c>
      <c r="B12" s="500" t="s">
        <v>961</v>
      </c>
      <c r="C12" s="9">
        <v>1.3100000000000001E-2</v>
      </c>
      <c r="D12" s="9">
        <v>2.9999999999999997E-4</v>
      </c>
      <c r="E12" s="499">
        <f t="shared" ref="E12:E18" si="1">$C12</f>
        <v>1.3100000000000001E-2</v>
      </c>
      <c r="F12" s="503">
        <f>$C12+D12</f>
        <v>1.34E-2</v>
      </c>
      <c r="G12" s="499">
        <f t="shared" si="0"/>
        <v>1.3100000000000001E-2</v>
      </c>
      <c r="H12" s="499">
        <f t="shared" si="0"/>
        <v>1.3100000000000001E-2</v>
      </c>
      <c r="I12" s="499">
        <f t="shared" si="0"/>
        <v>1.3100000000000001E-2</v>
      </c>
      <c r="J12" s="499">
        <f t="shared" si="0"/>
        <v>1.3100000000000001E-2</v>
      </c>
      <c r="K12" s="499">
        <f t="shared" si="0"/>
        <v>1.3100000000000001E-2</v>
      </c>
      <c r="L12" s="499">
        <f t="shared" si="0"/>
        <v>1.3100000000000001E-2</v>
      </c>
      <c r="N12" s="497" t="s">
        <v>897</v>
      </c>
      <c r="O12" s="500" t="s">
        <v>961</v>
      </c>
      <c r="P12" s="9">
        <f t="shared" ref="P12:P18" si="2">C12</f>
        <v>1.3100000000000001E-2</v>
      </c>
      <c r="Q12" s="9">
        <f t="shared" ref="Q12:Q18" si="3">D12</f>
        <v>2.9999999999999997E-4</v>
      </c>
      <c r="R12">
        <f t="shared" ref="R12:R18" si="4">Q12/P12</f>
        <v>2.2900763358778622E-2</v>
      </c>
      <c r="S12">
        <f t="shared" ref="S12:S18" si="5">R12*R12</f>
        <v>5.2444496241477753E-4</v>
      </c>
      <c r="T12" s="513">
        <f t="shared" ref="T12:T18" si="6">R12</f>
        <v>2.2900763358778622E-2</v>
      </c>
    </row>
    <row r="13" spans="1:20">
      <c r="A13" s="9" t="s">
        <v>897</v>
      </c>
      <c r="B13" s="500" t="s">
        <v>962</v>
      </c>
      <c r="C13" s="9">
        <v>2.3199999999999998E-2</v>
      </c>
      <c r="D13" s="9">
        <v>5.9999999999999995E-4</v>
      </c>
      <c r="E13" s="499">
        <f t="shared" si="1"/>
        <v>2.3199999999999998E-2</v>
      </c>
      <c r="F13" s="499">
        <f t="shared" si="0"/>
        <v>2.3199999999999998E-2</v>
      </c>
      <c r="G13" s="503">
        <f>$C13+D13</f>
        <v>2.3799999999999998E-2</v>
      </c>
      <c r="H13" s="499">
        <f t="shared" si="0"/>
        <v>2.3199999999999998E-2</v>
      </c>
      <c r="I13" s="499">
        <f t="shared" si="0"/>
        <v>2.3199999999999998E-2</v>
      </c>
      <c r="J13" s="499">
        <f t="shared" si="0"/>
        <v>2.3199999999999998E-2</v>
      </c>
      <c r="K13" s="499">
        <f t="shared" si="0"/>
        <v>2.3199999999999998E-2</v>
      </c>
      <c r="L13" s="499">
        <f t="shared" si="0"/>
        <v>2.3199999999999998E-2</v>
      </c>
      <c r="N13" s="497" t="s">
        <v>897</v>
      </c>
      <c r="O13" s="500" t="s">
        <v>962</v>
      </c>
      <c r="P13" s="9">
        <f t="shared" si="2"/>
        <v>2.3199999999999998E-2</v>
      </c>
      <c r="Q13" s="9">
        <f t="shared" si="3"/>
        <v>5.9999999999999995E-4</v>
      </c>
      <c r="R13">
        <f t="shared" si="4"/>
        <v>2.5862068965517241E-2</v>
      </c>
      <c r="S13">
        <f t="shared" si="5"/>
        <v>6.6884661117717003E-4</v>
      </c>
      <c r="T13" s="513">
        <f t="shared" si="6"/>
        <v>2.5862068965517241E-2</v>
      </c>
    </row>
    <row r="14" spans="1:20">
      <c r="A14" s="9" t="s">
        <v>813</v>
      </c>
      <c r="B14" s="500" t="s">
        <v>963</v>
      </c>
      <c r="C14" s="9">
        <v>0.1</v>
      </c>
      <c r="D14" s="9">
        <v>2.9999999999999997E-4</v>
      </c>
      <c r="E14" s="499">
        <f t="shared" si="1"/>
        <v>0.1</v>
      </c>
      <c r="F14" s="499">
        <f t="shared" si="0"/>
        <v>0.1</v>
      </c>
      <c r="G14" s="499">
        <f t="shared" si="0"/>
        <v>0.1</v>
      </c>
      <c r="H14" s="503">
        <f>$C14+D14</f>
        <v>0.1003</v>
      </c>
      <c r="I14" s="499">
        <f t="shared" si="0"/>
        <v>0.1</v>
      </c>
      <c r="J14" s="499">
        <f t="shared" si="0"/>
        <v>0.1</v>
      </c>
      <c r="K14" s="499">
        <f t="shared" si="0"/>
        <v>0.1</v>
      </c>
      <c r="L14" s="499">
        <f t="shared" si="0"/>
        <v>0.1</v>
      </c>
      <c r="N14" s="497" t="s">
        <v>813</v>
      </c>
      <c r="O14" s="500" t="s">
        <v>963</v>
      </c>
      <c r="P14" s="9">
        <f t="shared" si="2"/>
        <v>0.1</v>
      </c>
      <c r="Q14" s="9">
        <f t="shared" si="3"/>
        <v>2.9999999999999997E-4</v>
      </c>
      <c r="R14">
        <f t="shared" si="4"/>
        <v>2.9999999999999996E-3</v>
      </c>
      <c r="S14">
        <f t="shared" si="5"/>
        <v>8.9999999999999985E-6</v>
      </c>
      <c r="T14" s="513">
        <f t="shared" si="6"/>
        <v>2.9999999999999996E-3</v>
      </c>
    </row>
    <row r="15" spans="1:20">
      <c r="A15" s="9" t="s">
        <v>970</v>
      </c>
      <c r="B15" s="500" t="s">
        <v>964</v>
      </c>
      <c r="C15" s="9">
        <v>1.1419999999999999</v>
      </c>
      <c r="D15" s="9">
        <v>5.8E-4</v>
      </c>
      <c r="E15" s="499">
        <f t="shared" si="1"/>
        <v>1.1419999999999999</v>
      </c>
      <c r="F15" s="499">
        <f t="shared" si="0"/>
        <v>1.1419999999999999</v>
      </c>
      <c r="G15" s="499">
        <f t="shared" si="0"/>
        <v>1.1419999999999999</v>
      </c>
      <c r="H15" s="499">
        <f t="shared" si="0"/>
        <v>1.1419999999999999</v>
      </c>
      <c r="I15" s="503">
        <f>$C15+D15</f>
        <v>1.1425799999999999</v>
      </c>
      <c r="J15" s="499">
        <f t="shared" si="0"/>
        <v>1.1419999999999999</v>
      </c>
      <c r="K15" s="499">
        <f t="shared" si="0"/>
        <v>1.1419999999999999</v>
      </c>
      <c r="L15" s="499">
        <f t="shared" si="0"/>
        <v>1.1419999999999999</v>
      </c>
      <c r="N15" s="497" t="s">
        <v>970</v>
      </c>
      <c r="O15" s="500" t="s">
        <v>964</v>
      </c>
      <c r="P15" s="9">
        <f t="shared" si="2"/>
        <v>1.1419999999999999</v>
      </c>
      <c r="Q15" s="9">
        <f t="shared" si="3"/>
        <v>5.8E-4</v>
      </c>
      <c r="R15">
        <f t="shared" si="4"/>
        <v>5.0788091068301234E-4</v>
      </c>
      <c r="S15">
        <f t="shared" si="5"/>
        <v>2.5794301943620597E-7</v>
      </c>
      <c r="T15" s="513">
        <f t="shared" si="6"/>
        <v>5.0788091068301234E-4</v>
      </c>
    </row>
    <row r="16" spans="1:20">
      <c r="A16" s="9" t="s">
        <v>971</v>
      </c>
      <c r="B16" s="500" t="s">
        <v>965</v>
      </c>
      <c r="C16" s="9">
        <v>10</v>
      </c>
      <c r="D16" s="9">
        <v>2.3E-2</v>
      </c>
      <c r="E16" s="499">
        <f t="shared" si="1"/>
        <v>10</v>
      </c>
      <c r="F16" s="499">
        <f t="shared" si="0"/>
        <v>10</v>
      </c>
      <c r="G16" s="499">
        <f t="shared" si="0"/>
        <v>10</v>
      </c>
      <c r="H16" s="499">
        <f t="shared" si="0"/>
        <v>10</v>
      </c>
      <c r="I16" s="499">
        <f t="shared" si="0"/>
        <v>10</v>
      </c>
      <c r="J16" s="503">
        <f>$C16+D16</f>
        <v>10.023</v>
      </c>
      <c r="K16" s="499">
        <f t="shared" si="0"/>
        <v>10</v>
      </c>
      <c r="L16" s="499">
        <f t="shared" si="0"/>
        <v>10</v>
      </c>
      <c r="N16" s="497" t="s">
        <v>971</v>
      </c>
      <c r="O16" s="500" t="s">
        <v>965</v>
      </c>
      <c r="P16" s="9">
        <f t="shared" si="2"/>
        <v>10</v>
      </c>
      <c r="Q16" s="9">
        <f t="shared" si="3"/>
        <v>2.3E-2</v>
      </c>
      <c r="R16">
        <f t="shared" si="4"/>
        <v>2.3E-3</v>
      </c>
      <c r="S16">
        <f t="shared" si="5"/>
        <v>5.2900000000000002E-6</v>
      </c>
      <c r="T16" s="513">
        <f t="shared" si="6"/>
        <v>2.3E-3</v>
      </c>
    </row>
    <row r="17" spans="1:22">
      <c r="A17" s="9" t="s">
        <v>971</v>
      </c>
      <c r="B17" s="500" t="s">
        <v>966</v>
      </c>
      <c r="C17" s="9">
        <v>0.78</v>
      </c>
      <c r="D17" s="516">
        <f>B26</f>
        <v>0.02</v>
      </c>
      <c r="E17" s="499">
        <f t="shared" si="1"/>
        <v>0.78</v>
      </c>
      <c r="F17" s="499">
        <f t="shared" si="0"/>
        <v>0.78</v>
      </c>
      <c r="G17" s="499">
        <f t="shared" si="0"/>
        <v>0.78</v>
      </c>
      <c r="H17" s="499">
        <f t="shared" si="0"/>
        <v>0.78</v>
      </c>
      <c r="I17" s="499">
        <f t="shared" si="0"/>
        <v>0.78</v>
      </c>
      <c r="J17" s="499">
        <f t="shared" si="0"/>
        <v>0.78</v>
      </c>
      <c r="K17" s="503">
        <f>$C17+D17</f>
        <v>0.8</v>
      </c>
      <c r="L17" s="499">
        <f t="shared" si="0"/>
        <v>0.78</v>
      </c>
      <c r="N17" s="497" t="s">
        <v>971</v>
      </c>
      <c r="O17" s="500" t="s">
        <v>966</v>
      </c>
      <c r="P17" s="9">
        <f t="shared" si="2"/>
        <v>0.78</v>
      </c>
      <c r="Q17" s="9">
        <f t="shared" si="3"/>
        <v>0.02</v>
      </c>
      <c r="R17">
        <f t="shared" si="4"/>
        <v>2.564102564102564E-2</v>
      </c>
      <c r="S17">
        <f t="shared" si="5"/>
        <v>6.5746219592373431E-4</v>
      </c>
      <c r="T17" s="513">
        <f t="shared" si="6"/>
        <v>2.564102564102564E-2</v>
      </c>
    </row>
    <row r="18" spans="1:22" ht="13.5" thickBot="1">
      <c r="A18" s="9" t="s">
        <v>971</v>
      </c>
      <c r="B18" s="500">
        <v>1</v>
      </c>
      <c r="C18" s="9">
        <v>1</v>
      </c>
      <c r="D18" s="9">
        <v>0</v>
      </c>
      <c r="E18" s="499">
        <f t="shared" si="1"/>
        <v>1</v>
      </c>
      <c r="F18" s="499">
        <f t="shared" si="0"/>
        <v>1</v>
      </c>
      <c r="G18" s="499">
        <f t="shared" si="0"/>
        <v>1</v>
      </c>
      <c r="H18" s="499">
        <f t="shared" si="0"/>
        <v>1</v>
      </c>
      <c r="I18" s="499">
        <f t="shared" si="0"/>
        <v>1</v>
      </c>
      <c r="J18" s="499">
        <f t="shared" si="0"/>
        <v>1</v>
      </c>
      <c r="K18" s="499">
        <f t="shared" si="0"/>
        <v>1</v>
      </c>
      <c r="L18" s="503">
        <f>$C18+D18</f>
        <v>1</v>
      </c>
      <c r="N18" s="497" t="s">
        <v>971</v>
      </c>
      <c r="O18" s="500">
        <v>1</v>
      </c>
      <c r="P18" s="9">
        <f t="shared" si="2"/>
        <v>1</v>
      </c>
      <c r="Q18" s="9">
        <f t="shared" si="3"/>
        <v>0</v>
      </c>
      <c r="R18">
        <f t="shared" si="4"/>
        <v>0</v>
      </c>
      <c r="S18">
        <f t="shared" si="5"/>
        <v>0</v>
      </c>
      <c r="T18" s="513">
        <f t="shared" si="6"/>
        <v>0</v>
      </c>
    </row>
    <row r="19" spans="1:22" ht="13.5" thickBot="1">
      <c r="B19" s="501" t="s">
        <v>974</v>
      </c>
      <c r="C19" s="544">
        <f>(C11*C12*C14*C16*C18)/(C13*C15*C17)</f>
        <v>0.50775606572303256</v>
      </c>
      <c r="E19" s="668">
        <f>(E11*E12*E14*E16*E18)/(E13*E15*E17)</f>
        <v>0.5081237292912214</v>
      </c>
      <c r="F19" s="544">
        <f t="shared" ref="F19:L19" si="7">(F11*F12*F14*F16*F18)/(F13*F15*F17)</f>
        <v>0.51938406722814001</v>
      </c>
      <c r="G19" s="544">
        <f t="shared" si="7"/>
        <v>0.49495549263757793</v>
      </c>
      <c r="H19" s="544">
        <f t="shared" si="7"/>
        <v>0.50927933392020164</v>
      </c>
      <c r="I19" s="544">
        <f t="shared" si="7"/>
        <v>0.50749831701561654</v>
      </c>
      <c r="J19" s="544">
        <f t="shared" si="7"/>
        <v>0.50892390467419546</v>
      </c>
      <c r="K19" s="544">
        <f t="shared" si="7"/>
        <v>0.49506216407995668</v>
      </c>
      <c r="L19" s="544">
        <f t="shared" si="7"/>
        <v>0.50775606572303256</v>
      </c>
      <c r="R19" t="s">
        <v>988</v>
      </c>
      <c r="S19">
        <f>SUM(S11:S18)</f>
        <v>1.8658260259323853E-3</v>
      </c>
    </row>
    <row r="20" spans="1:22" ht="13.5" thickBot="1">
      <c r="B20" s="501" t="s">
        <v>978</v>
      </c>
      <c r="C20" s="1493">
        <f>SQRT(M22)</f>
        <v>2.1542656149018371E-2</v>
      </c>
      <c r="D20" s="1477">
        <f>C20/C19</f>
        <v>4.2427176361432811E-2</v>
      </c>
      <c r="R20" t="s">
        <v>989</v>
      </c>
      <c r="S20">
        <f>SQRT(S19)</f>
        <v>4.3195208367738956E-2</v>
      </c>
      <c r="T20">
        <f>C20/C19</f>
        <v>4.2427176361432811E-2</v>
      </c>
    </row>
    <row r="21" spans="1:22" ht="13.5" thickBot="1">
      <c r="D21" t="s">
        <v>975</v>
      </c>
      <c r="E21" s="504">
        <f>$C$19-E19</f>
        <v>-3.6766356818884738E-4</v>
      </c>
      <c r="F21" s="504">
        <f t="shared" ref="F21:L21" si="8">$C$19-F19</f>
        <v>-1.1628001505107455E-2</v>
      </c>
      <c r="G21" s="504">
        <f t="shared" si="8"/>
        <v>1.2800573085454625E-2</v>
      </c>
      <c r="H21" s="504">
        <f t="shared" si="8"/>
        <v>-1.5232681971690809E-3</v>
      </c>
      <c r="I21" s="504">
        <f t="shared" si="8"/>
        <v>2.5774870741601674E-4</v>
      </c>
      <c r="J21" s="504">
        <f t="shared" si="8"/>
        <v>-1.1678389511629028E-3</v>
      </c>
      <c r="K21" s="504">
        <f t="shared" si="8"/>
        <v>1.2693901643075878E-2</v>
      </c>
      <c r="L21" s="504">
        <f t="shared" si="8"/>
        <v>0</v>
      </c>
      <c r="M21" s="498" t="s">
        <v>977</v>
      </c>
      <c r="N21" s="498"/>
      <c r="R21" t="s">
        <v>990</v>
      </c>
      <c r="S21" s="502">
        <f>S20*C19</f>
        <v>2.1932629058889746E-2</v>
      </c>
    </row>
    <row r="22" spans="1:22" ht="13.5" thickBot="1">
      <c r="B22" s="500" t="s">
        <v>979</v>
      </c>
      <c r="C22" s="500">
        <v>2</v>
      </c>
      <c r="D22" t="s">
        <v>976</v>
      </c>
      <c r="E22">
        <f>E21*E21</f>
        <v>1.3517649937335524E-7</v>
      </c>
      <c r="F22">
        <f t="shared" ref="F22:L22" si="9">F21*F21</f>
        <v>1.3521041900278123E-4</v>
      </c>
      <c r="G22">
        <f t="shared" si="9"/>
        <v>1.6385467131606535E-4</v>
      </c>
      <c r="H22">
        <f t="shared" si="9"/>
        <v>2.3203460005067417E-6</v>
      </c>
      <c r="I22">
        <f t="shared" si="9"/>
        <v>6.6434396174627401E-8</v>
      </c>
      <c r="J22">
        <f t="shared" si="9"/>
        <v>1.3638478158532689E-6</v>
      </c>
      <c r="K22">
        <f t="shared" si="9"/>
        <v>1.6113513892408447E-4</v>
      </c>
      <c r="L22">
        <f t="shared" si="9"/>
        <v>0</v>
      </c>
      <c r="M22" s="498">
        <f>SUM(E22:L22)</f>
        <v>4.64086033954839E-4</v>
      </c>
      <c r="N22" s="498"/>
    </row>
    <row r="23" spans="1:22" ht="13.5" thickBot="1">
      <c r="B23" s="501" t="s">
        <v>980</v>
      </c>
      <c r="C23" s="502">
        <f>C20*C22</f>
        <v>4.3085312298036742E-2</v>
      </c>
      <c r="E23" s="496" t="s">
        <v>960</v>
      </c>
      <c r="F23" s="496" t="s">
        <v>961</v>
      </c>
      <c r="G23" s="496" t="s">
        <v>962</v>
      </c>
      <c r="H23" s="496" t="s">
        <v>963</v>
      </c>
      <c r="I23" s="496" t="s">
        <v>964</v>
      </c>
      <c r="J23" s="496" t="s">
        <v>965</v>
      </c>
      <c r="K23" s="496" t="s">
        <v>966</v>
      </c>
      <c r="L23" s="496">
        <v>1</v>
      </c>
    </row>
    <row r="24" spans="1:22">
      <c r="D24" t="s">
        <v>993</v>
      </c>
      <c r="E24" s="514">
        <f>E22/$M$22</f>
        <v>2.9127465487683581E-4</v>
      </c>
      <c r="F24" s="514">
        <f t="shared" ref="F24:L24" si="10">F22/$M$22</f>
        <v>0.29134774397442603</v>
      </c>
      <c r="G24" s="514">
        <f t="shared" si="10"/>
        <v>0.35306960202989074</v>
      </c>
      <c r="H24" s="514">
        <f t="shared" si="10"/>
        <v>4.9998186343451533E-3</v>
      </c>
      <c r="I24" s="514">
        <f t="shared" si="10"/>
        <v>1.4315103518304162E-4</v>
      </c>
      <c r="J24" s="514">
        <f t="shared" si="10"/>
        <v>2.9387822861870203E-3</v>
      </c>
      <c r="K24" s="514">
        <f t="shared" si="10"/>
        <v>0.34720962738509131</v>
      </c>
      <c r="L24" s="514">
        <f t="shared" si="10"/>
        <v>0</v>
      </c>
      <c r="M24" s="1596">
        <f>SUM(E24:L24)</f>
        <v>1.0000000000000002</v>
      </c>
      <c r="N24" s="1597"/>
      <c r="O24" s="503"/>
      <c r="P24" s="499"/>
      <c r="Q24" s="499"/>
      <c r="R24" s="499"/>
      <c r="S24" s="499"/>
      <c r="T24" s="499"/>
      <c r="U24" s="499"/>
      <c r="V24" s="499"/>
    </row>
    <row r="25" spans="1:22" ht="13.5" thickBot="1">
      <c r="B25" s="761">
        <v>0.04</v>
      </c>
      <c r="O25" s="499"/>
      <c r="P25" s="503"/>
      <c r="Q25" s="499"/>
      <c r="R25" s="499"/>
      <c r="S25" s="499"/>
      <c r="T25" s="499"/>
      <c r="U25" s="499"/>
      <c r="V25" s="499"/>
    </row>
    <row r="26" spans="1:22" ht="19.5" thickBot="1">
      <c r="B26" s="761">
        <v>0.02</v>
      </c>
      <c r="D26" s="505" t="s">
        <v>981</v>
      </c>
      <c r="E26" s="506"/>
      <c r="F26" s="507"/>
      <c r="G26" s="515">
        <f>C19</f>
        <v>0.50775606572303256</v>
      </c>
      <c r="H26" s="508" t="s">
        <v>982</v>
      </c>
      <c r="I26" s="509">
        <f>C23</f>
        <v>4.3085312298036742E-2</v>
      </c>
      <c r="J26" s="507" t="s">
        <v>983</v>
      </c>
      <c r="K26" s="506" t="s">
        <v>984</v>
      </c>
      <c r="L26" s="506"/>
      <c r="M26" s="510"/>
      <c r="O26" s="499"/>
      <c r="P26" s="499"/>
      <c r="Q26" s="503"/>
      <c r="R26" s="499"/>
      <c r="S26" s="499"/>
      <c r="T26" s="499"/>
      <c r="U26" s="499"/>
      <c r="V26" s="499"/>
    </row>
    <row r="27" spans="1:22" ht="19.5" thickBot="1">
      <c r="J27" s="511" t="s">
        <v>985</v>
      </c>
      <c r="K27" s="512"/>
      <c r="O27" s="499"/>
      <c r="P27" s="499"/>
      <c r="Q27" s="499"/>
      <c r="R27" s="503"/>
      <c r="S27" s="499"/>
      <c r="T27" s="499"/>
      <c r="U27" s="499"/>
      <c r="V27" s="499"/>
    </row>
    <row r="28" spans="1:22">
      <c r="O28" s="499"/>
      <c r="P28" s="499"/>
      <c r="Q28" s="499"/>
      <c r="R28" s="499"/>
      <c r="S28" s="503"/>
      <c r="T28" s="499"/>
      <c r="U28" s="499"/>
      <c r="V28" s="499"/>
    </row>
    <row r="29" spans="1:22">
      <c r="O29" s="499"/>
      <c r="P29" s="499"/>
      <c r="Q29" s="499"/>
      <c r="R29" s="499"/>
      <c r="S29" s="499"/>
      <c r="T29" s="503"/>
      <c r="U29" s="499"/>
      <c r="V29" s="499"/>
    </row>
    <row r="30" spans="1:22">
      <c r="O30" s="499"/>
      <c r="P30" s="499"/>
      <c r="Q30" s="499"/>
      <c r="R30" s="499"/>
      <c r="S30" s="499"/>
      <c r="T30" s="499"/>
      <c r="U30" s="503"/>
      <c r="V30" s="499"/>
    </row>
    <row r="31" spans="1:22">
      <c r="O31" s="499"/>
      <c r="P31" s="499"/>
      <c r="Q31" s="499"/>
      <c r="R31" s="499"/>
      <c r="S31" s="499"/>
      <c r="T31" s="499"/>
      <c r="U31" s="499"/>
      <c r="V31" s="503"/>
    </row>
    <row r="681" spans="22:22">
      <c r="V681" t="s">
        <v>193</v>
      </c>
    </row>
  </sheetData>
  <mergeCells count="2">
    <mergeCell ref="A1:J1"/>
    <mergeCell ref="M24:N24"/>
  </mergeCells>
  <phoneticPr fontId="25" type="noConversion"/>
  <pageMargins left="0.75" right="0.75" top="1" bottom="1" header="0.5" footer="0.5"/>
  <pageSetup orientation="portrait" r:id="rId1"/>
  <headerFooter alignWithMargins="0"/>
  <drawing r:id="rId2"/>
  <legacyDrawing r:id="rId3"/>
  <oleObjects>
    <oleObject progId="Equation.3" shapeId="79873" r:id="rId4"/>
    <oleObject progId="Equation.3" shapeId="79874" r:id="rId5"/>
    <oleObject progId="Equation.3" shapeId="79875" r:id="rId6"/>
  </oleObjects>
</worksheet>
</file>

<file path=xl/worksheets/sheet37.xml><?xml version="1.0" encoding="utf-8"?>
<worksheet xmlns="http://schemas.openxmlformats.org/spreadsheetml/2006/main" xmlns:r="http://schemas.openxmlformats.org/officeDocument/2006/relationships">
  <sheetPr codeName="Sheet55">
    <tabColor rgb="FFFFFF00"/>
  </sheetPr>
  <dimension ref="A1:GQ681"/>
  <sheetViews>
    <sheetView tabSelected="1" topLeftCell="A10" zoomScale="85" zoomScaleNormal="85" workbookViewId="0">
      <selection activeCell="E33" sqref="E33"/>
    </sheetView>
  </sheetViews>
  <sheetFormatPr defaultColWidth="10.6640625" defaultRowHeight="12.75"/>
  <cols>
    <col min="1" max="1" width="4.5" style="899" customWidth="1"/>
    <col min="2" max="2" width="47" style="899" customWidth="1"/>
    <col min="3" max="3" width="9.33203125" style="899" customWidth="1"/>
    <col min="4" max="4" width="14.1640625" style="899" customWidth="1"/>
    <col min="5" max="5" width="9.83203125" style="899" customWidth="1"/>
    <col min="6" max="6" width="10.33203125" style="899" customWidth="1"/>
    <col min="7" max="7" width="7.83203125" style="899" customWidth="1"/>
    <col min="8" max="12" width="8.5" style="899" customWidth="1"/>
    <col min="13" max="13" width="9.1640625" style="899" customWidth="1"/>
    <col min="14" max="19" width="8.5" style="899" customWidth="1"/>
    <col min="20" max="16384" width="10.6640625" style="899"/>
  </cols>
  <sheetData>
    <row r="1" spans="1:199" s="898" customFormat="1" ht="22.5" customHeight="1">
      <c r="A1" s="1541" t="s">
        <v>1344</v>
      </c>
      <c r="B1" s="1541"/>
      <c r="C1" s="1541"/>
      <c r="D1" s="1541"/>
      <c r="E1" s="1541"/>
      <c r="F1" s="1541"/>
      <c r="G1" s="1541"/>
      <c r="H1" s="1541"/>
      <c r="I1" s="1541"/>
      <c r="J1" s="1541"/>
      <c r="K1" s="1541"/>
      <c r="L1" s="1541"/>
      <c r="M1" s="1541"/>
      <c r="N1" s="1541"/>
      <c r="O1" s="894"/>
      <c r="P1" s="896"/>
      <c r="Q1" s="897"/>
      <c r="R1" s="897"/>
      <c r="S1" s="897"/>
      <c r="T1" s="897"/>
      <c r="U1" s="897"/>
      <c r="V1" s="897"/>
      <c r="W1" s="897"/>
      <c r="X1" s="897"/>
      <c r="Y1" s="897"/>
      <c r="Z1" s="897"/>
      <c r="AA1" s="897"/>
      <c r="AB1" s="897"/>
      <c r="AC1" s="897"/>
      <c r="AD1" s="897"/>
      <c r="AE1" s="897"/>
      <c r="AF1" s="897"/>
      <c r="AG1" s="897"/>
      <c r="AH1" s="897"/>
      <c r="AI1" s="897"/>
      <c r="AJ1" s="897"/>
      <c r="AK1" s="897"/>
      <c r="AL1" s="897"/>
      <c r="AM1" s="897"/>
      <c r="AN1" s="897"/>
      <c r="AO1" s="897"/>
      <c r="AP1" s="897"/>
      <c r="AQ1" s="897"/>
      <c r="AR1" s="897"/>
      <c r="AS1" s="897"/>
      <c r="AT1" s="897"/>
      <c r="AU1" s="897"/>
      <c r="AV1" s="897"/>
      <c r="AW1" s="897"/>
      <c r="AX1" s="897"/>
      <c r="AY1" s="897"/>
      <c r="AZ1" s="897"/>
      <c r="BA1" s="897"/>
      <c r="BB1" s="897"/>
      <c r="BC1" s="897"/>
      <c r="BD1" s="897"/>
      <c r="BE1" s="897"/>
      <c r="BF1" s="897"/>
      <c r="BG1" s="897"/>
      <c r="BH1" s="897"/>
      <c r="BI1" s="897"/>
      <c r="BJ1" s="897"/>
      <c r="BK1" s="897"/>
      <c r="BL1" s="897"/>
      <c r="BM1" s="897"/>
      <c r="BN1" s="897"/>
      <c r="BO1" s="897"/>
      <c r="BP1" s="897"/>
      <c r="BQ1" s="897"/>
      <c r="BR1" s="897"/>
      <c r="BS1" s="897"/>
      <c r="BT1" s="897"/>
      <c r="BU1" s="897"/>
      <c r="BV1" s="897"/>
      <c r="BW1" s="897"/>
      <c r="BX1" s="897"/>
      <c r="BY1" s="897"/>
      <c r="BZ1" s="897"/>
      <c r="CA1" s="897"/>
      <c r="CB1" s="897"/>
      <c r="CC1" s="897"/>
      <c r="CD1" s="897"/>
      <c r="CE1" s="897"/>
      <c r="CF1" s="897"/>
      <c r="CG1" s="897"/>
      <c r="CH1" s="897"/>
      <c r="CI1" s="897"/>
      <c r="CJ1" s="897"/>
      <c r="CK1" s="897"/>
      <c r="CL1" s="897"/>
      <c r="CM1" s="897"/>
      <c r="CN1" s="897"/>
      <c r="CO1" s="897"/>
      <c r="CP1" s="897"/>
      <c r="CQ1" s="897"/>
      <c r="CR1" s="897"/>
      <c r="CS1" s="897"/>
      <c r="CT1" s="897"/>
      <c r="CU1" s="897"/>
      <c r="CV1" s="897"/>
      <c r="CW1" s="897"/>
      <c r="CX1" s="897"/>
      <c r="CY1" s="897"/>
      <c r="CZ1" s="897"/>
      <c r="DA1" s="897"/>
      <c r="DB1" s="897"/>
      <c r="DC1" s="897"/>
      <c r="DD1" s="897"/>
      <c r="DE1" s="897"/>
      <c r="DF1" s="897"/>
      <c r="DG1" s="897"/>
      <c r="DH1" s="897"/>
      <c r="DI1" s="897"/>
      <c r="DJ1" s="897"/>
      <c r="DK1" s="897"/>
      <c r="DL1" s="897"/>
      <c r="DM1" s="897"/>
      <c r="DN1" s="897"/>
      <c r="DO1" s="897"/>
      <c r="DP1" s="897"/>
      <c r="DQ1" s="897"/>
      <c r="DR1" s="897"/>
      <c r="DS1" s="897"/>
      <c r="DT1" s="897"/>
      <c r="DU1" s="897"/>
      <c r="DV1" s="897"/>
      <c r="DW1" s="897"/>
      <c r="DX1" s="897"/>
      <c r="DY1" s="897"/>
      <c r="DZ1" s="897"/>
      <c r="EA1" s="897"/>
      <c r="EB1" s="897"/>
      <c r="EC1" s="897"/>
      <c r="ED1" s="897"/>
      <c r="EE1" s="897"/>
      <c r="EF1" s="897"/>
      <c r="EG1" s="897"/>
      <c r="EH1" s="897"/>
      <c r="EI1" s="897"/>
      <c r="EJ1" s="897"/>
      <c r="EK1" s="897"/>
      <c r="EL1" s="897"/>
      <c r="EM1" s="897"/>
      <c r="EN1" s="897"/>
      <c r="EO1" s="897"/>
      <c r="EP1" s="897"/>
      <c r="EQ1" s="897"/>
      <c r="ER1" s="897"/>
      <c r="ES1" s="897"/>
      <c r="ET1" s="897"/>
      <c r="EU1" s="897"/>
      <c r="EV1" s="897"/>
      <c r="EW1" s="897"/>
      <c r="EX1" s="897"/>
      <c r="EY1" s="897"/>
      <c r="EZ1" s="897"/>
      <c r="FA1" s="897"/>
      <c r="FB1" s="897"/>
      <c r="FC1" s="897"/>
      <c r="FD1" s="897"/>
      <c r="FE1" s="897"/>
      <c r="FF1" s="897"/>
      <c r="FG1" s="897"/>
      <c r="FH1" s="897"/>
      <c r="FI1" s="897"/>
      <c r="FJ1" s="897"/>
      <c r="FK1" s="897"/>
      <c r="FL1" s="897"/>
      <c r="FM1" s="897"/>
      <c r="FN1" s="897"/>
      <c r="FO1" s="897"/>
      <c r="FP1" s="897"/>
      <c r="FQ1" s="897"/>
      <c r="FR1" s="897"/>
      <c r="FS1" s="897"/>
      <c r="FT1" s="897"/>
      <c r="FU1" s="897"/>
      <c r="FV1" s="897"/>
      <c r="FW1" s="897"/>
      <c r="FX1" s="897"/>
      <c r="FY1" s="897"/>
      <c r="FZ1" s="897"/>
      <c r="GA1" s="897"/>
      <c r="GB1" s="897"/>
      <c r="GC1" s="897"/>
      <c r="GD1" s="897"/>
      <c r="GE1" s="897"/>
      <c r="GF1" s="897"/>
      <c r="GG1" s="897"/>
      <c r="GH1" s="897"/>
      <c r="GI1" s="897"/>
      <c r="GJ1" s="897"/>
      <c r="GK1" s="897"/>
      <c r="GL1" s="897"/>
      <c r="GM1" s="897"/>
      <c r="GN1" s="897"/>
      <c r="GO1" s="897"/>
      <c r="GP1" s="897"/>
      <c r="GQ1" s="897"/>
    </row>
    <row r="2" spans="1:199" s="898" customFormat="1" ht="17.25" customHeight="1">
      <c r="A2" s="1541" t="s">
        <v>1345</v>
      </c>
      <c r="B2" s="1541"/>
      <c r="C2" s="1541"/>
      <c r="D2" s="1541"/>
      <c r="E2" s="1541"/>
      <c r="F2" s="1541"/>
      <c r="G2" s="1541"/>
      <c r="H2" s="1541"/>
      <c r="I2" s="1541"/>
      <c r="J2" s="1541"/>
      <c r="K2" s="1541"/>
      <c r="L2" s="1541"/>
      <c r="M2" s="1541"/>
      <c r="N2" s="1541"/>
      <c r="O2" s="894"/>
      <c r="P2" s="896"/>
      <c r="Q2" s="897"/>
      <c r="R2" s="897"/>
      <c r="S2" s="897"/>
      <c r="T2" s="897"/>
      <c r="U2" s="897"/>
      <c r="V2" s="897"/>
      <c r="W2" s="897"/>
      <c r="X2" s="897"/>
      <c r="Y2" s="897"/>
      <c r="Z2" s="897"/>
      <c r="AA2" s="897"/>
      <c r="AB2" s="897"/>
      <c r="AC2" s="897"/>
      <c r="AD2" s="897"/>
      <c r="AE2" s="897"/>
      <c r="AF2" s="897"/>
      <c r="AG2" s="897"/>
      <c r="AH2" s="897"/>
      <c r="AI2" s="897"/>
      <c r="AJ2" s="897"/>
      <c r="AK2" s="897"/>
      <c r="AL2" s="897"/>
      <c r="AM2" s="897"/>
      <c r="AN2" s="897"/>
      <c r="AO2" s="897"/>
      <c r="AP2" s="897"/>
      <c r="AQ2" s="897"/>
      <c r="AR2" s="897"/>
      <c r="AS2" s="897"/>
      <c r="AT2" s="897"/>
      <c r="AU2" s="897"/>
      <c r="AV2" s="897"/>
      <c r="AW2" s="897"/>
      <c r="AX2" s="897"/>
      <c r="AY2" s="897"/>
      <c r="AZ2" s="897"/>
      <c r="BA2" s="897"/>
      <c r="BB2" s="897"/>
      <c r="BC2" s="897"/>
      <c r="BD2" s="897"/>
      <c r="BE2" s="897"/>
      <c r="BF2" s="897"/>
      <c r="BG2" s="897"/>
      <c r="BH2" s="897"/>
      <c r="BI2" s="897"/>
      <c r="BJ2" s="897"/>
      <c r="BK2" s="897"/>
      <c r="BL2" s="897"/>
      <c r="BM2" s="897"/>
      <c r="BN2" s="897"/>
      <c r="BO2" s="897"/>
      <c r="BP2" s="897"/>
      <c r="BQ2" s="897"/>
      <c r="BR2" s="897"/>
      <c r="BS2" s="897"/>
      <c r="BT2" s="897"/>
      <c r="BU2" s="897"/>
      <c r="BV2" s="897"/>
      <c r="BW2" s="897"/>
      <c r="BX2" s="897"/>
      <c r="BY2" s="897"/>
      <c r="BZ2" s="897"/>
      <c r="CA2" s="897"/>
      <c r="CB2" s="897"/>
      <c r="CC2" s="897"/>
      <c r="CD2" s="897"/>
      <c r="CE2" s="897"/>
      <c r="CF2" s="897"/>
      <c r="CG2" s="897"/>
      <c r="CH2" s="897"/>
      <c r="CI2" s="897"/>
      <c r="CJ2" s="897"/>
      <c r="CK2" s="897"/>
      <c r="CL2" s="897"/>
      <c r="CM2" s="897"/>
      <c r="CN2" s="897"/>
      <c r="CO2" s="897"/>
      <c r="CP2" s="897"/>
      <c r="CQ2" s="897"/>
      <c r="CR2" s="897"/>
      <c r="CS2" s="897"/>
      <c r="CT2" s="897"/>
      <c r="CU2" s="897"/>
      <c r="CV2" s="897"/>
      <c r="CW2" s="897"/>
      <c r="CX2" s="897"/>
      <c r="CY2" s="897"/>
      <c r="CZ2" s="897"/>
      <c r="DA2" s="897"/>
      <c r="DB2" s="897"/>
      <c r="DC2" s="897"/>
      <c r="DD2" s="897"/>
      <c r="DE2" s="897"/>
      <c r="DF2" s="897"/>
      <c r="DG2" s="897"/>
      <c r="DH2" s="897"/>
      <c r="DI2" s="897"/>
      <c r="DJ2" s="897"/>
      <c r="DK2" s="897"/>
      <c r="DL2" s="897"/>
      <c r="DM2" s="897"/>
      <c r="DN2" s="897"/>
      <c r="DO2" s="897"/>
      <c r="DP2" s="897"/>
      <c r="DQ2" s="897"/>
      <c r="DR2" s="897"/>
      <c r="DS2" s="897"/>
      <c r="DT2" s="897"/>
      <c r="DU2" s="897"/>
      <c r="DV2" s="897"/>
      <c r="DW2" s="897"/>
      <c r="DX2" s="897"/>
      <c r="DY2" s="897"/>
      <c r="DZ2" s="897"/>
      <c r="EA2" s="897"/>
      <c r="EB2" s="897"/>
      <c r="EC2" s="897"/>
      <c r="ED2" s="897"/>
      <c r="EE2" s="897"/>
      <c r="EF2" s="897"/>
      <c r="EG2" s="897"/>
      <c r="EH2" s="897"/>
      <c r="EI2" s="897"/>
      <c r="EJ2" s="897"/>
      <c r="EK2" s="897"/>
      <c r="EL2" s="897"/>
      <c r="EM2" s="897"/>
      <c r="EN2" s="897"/>
      <c r="EO2" s="897"/>
      <c r="EP2" s="897"/>
      <c r="EQ2" s="897"/>
      <c r="ER2" s="897"/>
      <c r="ES2" s="897"/>
      <c r="ET2" s="897"/>
      <c r="EU2" s="897"/>
      <c r="EV2" s="897"/>
      <c r="EW2" s="897"/>
      <c r="EX2" s="897"/>
      <c r="EY2" s="897"/>
      <c r="EZ2" s="897"/>
      <c r="FA2" s="897"/>
      <c r="FB2" s="897"/>
      <c r="FC2" s="897"/>
      <c r="FD2" s="897"/>
      <c r="FE2" s="897"/>
      <c r="FF2" s="897"/>
      <c r="FG2" s="897"/>
      <c r="FH2" s="897"/>
      <c r="FI2" s="897"/>
      <c r="FJ2" s="897"/>
      <c r="FK2" s="897"/>
      <c r="FL2" s="897"/>
      <c r="FM2" s="897"/>
      <c r="FN2" s="897"/>
      <c r="FO2" s="897"/>
      <c r="FP2" s="897"/>
      <c r="FQ2" s="897"/>
      <c r="FR2" s="897"/>
      <c r="FS2" s="897"/>
      <c r="FT2" s="897"/>
      <c r="FU2" s="897"/>
      <c r="FV2" s="897"/>
      <c r="FW2" s="897"/>
      <c r="FX2" s="897"/>
      <c r="FY2" s="897"/>
      <c r="FZ2" s="897"/>
      <c r="GA2" s="897"/>
      <c r="GB2" s="897"/>
      <c r="GC2" s="897"/>
      <c r="GD2" s="897"/>
      <c r="GE2" s="897"/>
      <c r="GF2" s="897"/>
      <c r="GG2" s="897"/>
      <c r="GH2" s="897"/>
      <c r="GI2" s="897"/>
      <c r="GJ2" s="897"/>
      <c r="GK2" s="897"/>
      <c r="GL2" s="897"/>
      <c r="GM2" s="897"/>
      <c r="GN2" s="897"/>
      <c r="GO2" s="897"/>
      <c r="GP2" s="897"/>
      <c r="GQ2" s="897"/>
    </row>
    <row r="3" spans="1:199" ht="15">
      <c r="K3" s="900" t="s">
        <v>1165</v>
      </c>
      <c r="L3" s="900" t="s">
        <v>990</v>
      </c>
      <c r="M3" s="901" t="s">
        <v>1346</v>
      </c>
      <c r="O3" s="900" t="s">
        <v>1165</v>
      </c>
      <c r="P3" s="900" t="s">
        <v>1347</v>
      </c>
      <c r="Q3" s="1599" t="s">
        <v>1348</v>
      </c>
      <c r="R3" s="1600"/>
    </row>
    <row r="4" spans="1:199">
      <c r="I4" s="1598" t="s">
        <v>1170</v>
      </c>
      <c r="J4" s="1598"/>
      <c r="K4" s="904">
        <v>1000</v>
      </c>
      <c r="L4" s="904">
        <f>M4/SQRT(3)</f>
        <v>4.6188021535170067</v>
      </c>
      <c r="M4" s="901">
        <v>8</v>
      </c>
      <c r="N4" s="905" t="s">
        <v>1339</v>
      </c>
      <c r="O4" s="906">
        <v>0.4</v>
      </c>
      <c r="P4" s="907">
        <v>9.2376043070340136E-4</v>
      </c>
      <c r="Q4" s="904">
        <f>0.0001/SQRT(3)</f>
        <v>5.7735026918962585E-5</v>
      </c>
    </row>
    <row r="5" spans="1:199">
      <c r="I5" s="1598" t="s">
        <v>1340</v>
      </c>
      <c r="J5" s="1598"/>
      <c r="K5" s="907">
        <v>999.9</v>
      </c>
      <c r="L5" s="907">
        <v>1.4171669574221379</v>
      </c>
      <c r="N5" s="905" t="s">
        <v>1349</v>
      </c>
      <c r="O5" s="906">
        <v>0.37</v>
      </c>
      <c r="P5" s="907">
        <v>8.5447839840064612E-4</v>
      </c>
      <c r="Q5" s="904">
        <f>0.0001/SQRT(3)</f>
        <v>5.7735026918962585E-5</v>
      </c>
    </row>
    <row r="6" spans="1:199">
      <c r="I6" s="903"/>
      <c r="J6" s="903"/>
      <c r="N6" s="905" t="s">
        <v>1350</v>
      </c>
      <c r="O6" s="906">
        <v>0.43</v>
      </c>
      <c r="P6" s="907">
        <v>9.9304246300615639E-4</v>
      </c>
      <c r="Q6" s="904">
        <f>0.0001/SQRT(3)</f>
        <v>5.7735026918962585E-5</v>
      </c>
    </row>
    <row r="7" spans="1:199" ht="14.25" customHeight="1"/>
    <row r="8" spans="1:199" s="909" customFormat="1" ht="15">
      <c r="A8" s="900" t="s">
        <v>1100</v>
      </c>
      <c r="B8" s="900" t="s">
        <v>1164</v>
      </c>
      <c r="C8" s="900" t="s">
        <v>1033</v>
      </c>
      <c r="D8" s="908" t="s">
        <v>1351</v>
      </c>
      <c r="E8" s="900" t="s">
        <v>1165</v>
      </c>
      <c r="F8" s="900" t="s">
        <v>990</v>
      </c>
      <c r="G8" s="900" t="s">
        <v>1166</v>
      </c>
      <c r="H8" s="900" t="s">
        <v>1004</v>
      </c>
      <c r="I8" s="900" t="s">
        <v>1167</v>
      </c>
      <c r="J8" s="900" t="s">
        <v>1168</v>
      </c>
      <c r="K8" s="900" t="s">
        <v>1169</v>
      </c>
      <c r="L8" s="900" t="s">
        <v>1340</v>
      </c>
      <c r="M8" s="900" t="s">
        <v>1171</v>
      </c>
      <c r="N8" s="900" t="s">
        <v>1172</v>
      </c>
      <c r="O8" s="900" t="s">
        <v>1173</v>
      </c>
      <c r="P8" s="900" t="s">
        <v>1174</v>
      </c>
      <c r="Q8" s="900" t="s">
        <v>1175</v>
      </c>
      <c r="R8" s="900" t="s">
        <v>1176</v>
      </c>
      <c r="S8" s="902">
        <v>1000</v>
      </c>
    </row>
    <row r="9" spans="1:199">
      <c r="A9" s="910">
        <v>1</v>
      </c>
      <c r="B9" s="910" t="s">
        <v>1352</v>
      </c>
      <c r="C9" s="910" t="s">
        <v>969</v>
      </c>
      <c r="D9" s="905" t="s">
        <v>1004</v>
      </c>
      <c r="E9" s="910">
        <v>50</v>
      </c>
      <c r="F9" s="899">
        <v>5.5725637427190257E-2</v>
      </c>
      <c r="G9" s="911">
        <f>F49/E9</f>
        <v>0</v>
      </c>
      <c r="H9" s="912">
        <f>$E9+F9</f>
        <v>50.055725637427187</v>
      </c>
      <c r="I9" s="913">
        <f t="shared" ref="I9:S9" si="0">$E9</f>
        <v>50</v>
      </c>
      <c r="J9" s="913">
        <f t="shared" si="0"/>
        <v>50</v>
      </c>
      <c r="K9" s="913">
        <f t="shared" si="0"/>
        <v>50</v>
      </c>
      <c r="L9" s="913">
        <f t="shared" si="0"/>
        <v>50</v>
      </c>
      <c r="M9" s="913">
        <f t="shared" si="0"/>
        <v>50</v>
      </c>
      <c r="N9" s="913">
        <f t="shared" si="0"/>
        <v>50</v>
      </c>
      <c r="O9" s="913">
        <f t="shared" si="0"/>
        <v>50</v>
      </c>
      <c r="P9" s="913">
        <f t="shared" si="0"/>
        <v>50</v>
      </c>
      <c r="Q9" s="913">
        <f t="shared" si="0"/>
        <v>50</v>
      </c>
      <c r="R9" s="913">
        <f t="shared" si="0"/>
        <v>50</v>
      </c>
      <c r="S9" s="913">
        <f t="shared" si="0"/>
        <v>50</v>
      </c>
    </row>
    <row r="10" spans="1:199">
      <c r="A10" s="910">
        <v>2</v>
      </c>
      <c r="B10" s="910" t="s">
        <v>1353</v>
      </c>
      <c r="C10" s="910" t="s">
        <v>970</v>
      </c>
      <c r="D10" s="905" t="s">
        <v>1167</v>
      </c>
      <c r="E10" s="910">
        <v>0.1</v>
      </c>
      <c r="F10" s="910">
        <v>8.1649658092772609E-5</v>
      </c>
      <c r="G10" s="911">
        <f t="shared" ref="G10:G20" si="1">F10/E10</f>
        <v>8.1649658092772606E-4</v>
      </c>
      <c r="H10" s="913">
        <f t="shared" ref="H10:H20" si="2">$E10</f>
        <v>0.1</v>
      </c>
      <c r="I10" s="912">
        <f>$E10+F10</f>
        <v>0.10008164965809278</v>
      </c>
      <c r="J10" s="913">
        <f t="shared" ref="J10:S10" si="3">$E10</f>
        <v>0.1</v>
      </c>
      <c r="K10" s="913">
        <f t="shared" si="3"/>
        <v>0.1</v>
      </c>
      <c r="L10" s="913">
        <f t="shared" si="3"/>
        <v>0.1</v>
      </c>
      <c r="M10" s="913">
        <f t="shared" si="3"/>
        <v>0.1</v>
      </c>
      <c r="N10" s="913">
        <f t="shared" si="3"/>
        <v>0.1</v>
      </c>
      <c r="O10" s="913">
        <f t="shared" si="3"/>
        <v>0.1</v>
      </c>
      <c r="P10" s="913">
        <f t="shared" si="3"/>
        <v>0.1</v>
      </c>
      <c r="Q10" s="913">
        <f t="shared" si="3"/>
        <v>0.1</v>
      </c>
      <c r="R10" s="913">
        <f t="shared" si="3"/>
        <v>0.1</v>
      </c>
      <c r="S10" s="913">
        <f t="shared" si="3"/>
        <v>0.1</v>
      </c>
    </row>
    <row r="11" spans="1:199">
      <c r="A11" s="910">
        <v>3</v>
      </c>
      <c r="B11" s="910" t="s">
        <v>1354</v>
      </c>
      <c r="C11" s="910" t="s">
        <v>970</v>
      </c>
      <c r="D11" s="905" t="s">
        <v>1338</v>
      </c>
      <c r="E11" s="910">
        <v>12</v>
      </c>
      <c r="F11" s="910">
        <v>1.3880441875771345E-4</v>
      </c>
      <c r="G11" s="911">
        <f t="shared" si="1"/>
        <v>1.1567034896476121E-5</v>
      </c>
      <c r="H11" s="913">
        <f t="shared" si="2"/>
        <v>12</v>
      </c>
      <c r="I11" s="913">
        <f t="shared" ref="I11:I20" si="4">$E11</f>
        <v>12</v>
      </c>
      <c r="J11" s="912">
        <f>$E11+F11</f>
        <v>12.000138804418757</v>
      </c>
      <c r="K11" s="913">
        <f t="shared" ref="K11:S11" si="5">$E11</f>
        <v>12</v>
      </c>
      <c r="L11" s="913">
        <f t="shared" si="5"/>
        <v>12</v>
      </c>
      <c r="M11" s="913">
        <f t="shared" si="5"/>
        <v>12</v>
      </c>
      <c r="N11" s="913">
        <f t="shared" si="5"/>
        <v>12</v>
      </c>
      <c r="O11" s="913">
        <f t="shared" si="5"/>
        <v>12</v>
      </c>
      <c r="P11" s="913">
        <f t="shared" si="5"/>
        <v>12</v>
      </c>
      <c r="Q11" s="913">
        <f t="shared" si="5"/>
        <v>12</v>
      </c>
      <c r="R11" s="913">
        <f t="shared" si="5"/>
        <v>12</v>
      </c>
      <c r="S11" s="913">
        <f t="shared" si="5"/>
        <v>12</v>
      </c>
    </row>
    <row r="12" spans="1:199">
      <c r="A12" s="910">
        <v>4</v>
      </c>
      <c r="B12" s="910" t="s">
        <v>1355</v>
      </c>
      <c r="C12" s="910" t="s">
        <v>970</v>
      </c>
      <c r="D12" s="905" t="s">
        <v>1339</v>
      </c>
      <c r="E12" s="906">
        <v>0.4</v>
      </c>
      <c r="F12" s="906">
        <f>P4</f>
        <v>9.2376043070340136E-4</v>
      </c>
      <c r="G12" s="911">
        <f t="shared" si="1"/>
        <v>2.3094010767585032E-3</v>
      </c>
      <c r="H12" s="914">
        <f t="shared" si="2"/>
        <v>0.4</v>
      </c>
      <c r="I12" s="913">
        <f t="shared" si="4"/>
        <v>0.4</v>
      </c>
      <c r="J12" s="913">
        <f t="shared" ref="J12:J20" si="6">$E12</f>
        <v>0.4</v>
      </c>
      <c r="K12" s="912">
        <f>$E12+F12</f>
        <v>0.40092376043070344</v>
      </c>
      <c r="L12" s="913">
        <f t="shared" ref="L12:S12" si="7">$E12</f>
        <v>0.4</v>
      </c>
      <c r="M12" s="913">
        <f t="shared" si="7"/>
        <v>0.4</v>
      </c>
      <c r="N12" s="913">
        <f t="shared" si="7"/>
        <v>0.4</v>
      </c>
      <c r="O12" s="913">
        <f t="shared" si="7"/>
        <v>0.4</v>
      </c>
      <c r="P12" s="913">
        <f t="shared" si="7"/>
        <v>0.4</v>
      </c>
      <c r="Q12" s="913">
        <f t="shared" si="7"/>
        <v>0.4</v>
      </c>
      <c r="R12" s="913">
        <f t="shared" si="7"/>
        <v>0.4</v>
      </c>
      <c r="S12" s="913">
        <f t="shared" si="7"/>
        <v>0.4</v>
      </c>
    </row>
    <row r="13" spans="1:199">
      <c r="A13" s="910">
        <v>5</v>
      </c>
      <c r="B13" s="910" t="s">
        <v>1356</v>
      </c>
      <c r="C13" s="910" t="s">
        <v>992</v>
      </c>
      <c r="D13" s="905" t="s">
        <v>1340</v>
      </c>
      <c r="E13" s="906">
        <f>K5</f>
        <v>999.9</v>
      </c>
      <c r="F13" s="915">
        <f>L5</f>
        <v>1.4171669574221379</v>
      </c>
      <c r="G13" s="911">
        <f t="shared" si="1"/>
        <v>1.4173086882909671E-3</v>
      </c>
      <c r="H13" s="913">
        <f t="shared" si="2"/>
        <v>999.9</v>
      </c>
      <c r="I13" s="913">
        <f t="shared" si="4"/>
        <v>999.9</v>
      </c>
      <c r="J13" s="913">
        <f t="shared" si="6"/>
        <v>999.9</v>
      </c>
      <c r="K13" s="913">
        <f t="shared" ref="K13:K20" si="8">$E13</f>
        <v>999.9</v>
      </c>
      <c r="L13" s="912">
        <f>$E13+F13</f>
        <v>1001.3171669574222</v>
      </c>
      <c r="M13" s="913">
        <f t="shared" ref="M13:S13" si="9">$E13</f>
        <v>999.9</v>
      </c>
      <c r="N13" s="913">
        <f t="shared" si="9"/>
        <v>999.9</v>
      </c>
      <c r="O13" s="913">
        <f t="shared" si="9"/>
        <v>999.9</v>
      </c>
      <c r="P13" s="913">
        <f t="shared" si="9"/>
        <v>999.9</v>
      </c>
      <c r="Q13" s="913">
        <f t="shared" si="9"/>
        <v>999.9</v>
      </c>
      <c r="R13" s="913">
        <f t="shared" si="9"/>
        <v>999.9</v>
      </c>
      <c r="S13" s="913">
        <f t="shared" si="9"/>
        <v>999.9</v>
      </c>
    </row>
    <row r="14" spans="1:199">
      <c r="A14" s="910">
        <v>6</v>
      </c>
      <c r="B14" s="910" t="s">
        <v>1357</v>
      </c>
      <c r="C14" s="910" t="s">
        <v>970</v>
      </c>
      <c r="D14" s="905" t="s">
        <v>1341</v>
      </c>
      <c r="E14" s="910">
        <v>10</v>
      </c>
      <c r="F14" s="910">
        <v>1.3880441875771345E-4</v>
      </c>
      <c r="G14" s="911">
        <f t="shared" si="1"/>
        <v>1.3880441875771344E-5</v>
      </c>
      <c r="H14" s="913">
        <f t="shared" si="2"/>
        <v>10</v>
      </c>
      <c r="I14" s="913">
        <f t="shared" si="4"/>
        <v>10</v>
      </c>
      <c r="J14" s="913">
        <f t="shared" si="6"/>
        <v>10</v>
      </c>
      <c r="K14" s="913">
        <f t="shared" si="8"/>
        <v>10</v>
      </c>
      <c r="L14" s="913">
        <f t="shared" ref="L14:L20" si="10">$E14</f>
        <v>10</v>
      </c>
      <c r="M14" s="912">
        <f>$E14+F14</f>
        <v>10.000138804418757</v>
      </c>
      <c r="N14" s="913">
        <f t="shared" ref="N14:S14" si="11">$E14</f>
        <v>10</v>
      </c>
      <c r="O14" s="913">
        <f t="shared" si="11"/>
        <v>10</v>
      </c>
      <c r="P14" s="913">
        <f t="shared" si="11"/>
        <v>10</v>
      </c>
      <c r="Q14" s="913">
        <f t="shared" si="11"/>
        <v>10</v>
      </c>
      <c r="R14" s="913">
        <f t="shared" si="11"/>
        <v>10</v>
      </c>
      <c r="S14" s="913">
        <f t="shared" si="11"/>
        <v>10</v>
      </c>
    </row>
    <row r="15" spans="1:199">
      <c r="A15" s="910">
        <v>7</v>
      </c>
      <c r="B15" s="910" t="s">
        <v>1358</v>
      </c>
      <c r="C15" s="910" t="s">
        <v>969</v>
      </c>
      <c r="D15" s="905" t="s">
        <v>1349</v>
      </c>
      <c r="E15" s="906">
        <v>0.37</v>
      </c>
      <c r="F15" s="906">
        <f>P5</f>
        <v>8.5447839840064612E-4</v>
      </c>
      <c r="G15" s="911">
        <f t="shared" si="1"/>
        <v>2.3094010767585032E-3</v>
      </c>
      <c r="H15" s="913">
        <f t="shared" si="2"/>
        <v>0.37</v>
      </c>
      <c r="I15" s="913">
        <f t="shared" si="4"/>
        <v>0.37</v>
      </c>
      <c r="J15" s="913">
        <f t="shared" si="6"/>
        <v>0.37</v>
      </c>
      <c r="K15" s="913">
        <f t="shared" si="8"/>
        <v>0.37</v>
      </c>
      <c r="L15" s="913">
        <f t="shared" si="10"/>
        <v>0.37</v>
      </c>
      <c r="M15" s="913">
        <f t="shared" ref="M15:M20" si="12">$E15</f>
        <v>0.37</v>
      </c>
      <c r="N15" s="912">
        <f>$E15+F15</f>
        <v>0.37085447839840063</v>
      </c>
      <c r="O15" s="913">
        <f>$E15</f>
        <v>0.37</v>
      </c>
      <c r="P15" s="913">
        <f>$E15</f>
        <v>0.37</v>
      </c>
      <c r="Q15" s="913">
        <f>$E15</f>
        <v>0.37</v>
      </c>
      <c r="R15" s="913">
        <f>$E15</f>
        <v>0.37</v>
      </c>
      <c r="S15" s="913">
        <f>$E15</f>
        <v>0.37</v>
      </c>
    </row>
    <row r="16" spans="1:199">
      <c r="A16" s="910">
        <v>8</v>
      </c>
      <c r="B16" s="910" t="s">
        <v>1359</v>
      </c>
      <c r="C16" s="910" t="s">
        <v>969</v>
      </c>
      <c r="D16" s="905" t="s">
        <v>1350</v>
      </c>
      <c r="E16" s="906">
        <v>0.43</v>
      </c>
      <c r="F16" s="906">
        <f>P6</f>
        <v>9.9304246300615639E-4</v>
      </c>
      <c r="G16" s="911">
        <f t="shared" si="1"/>
        <v>2.3094010767585032E-3</v>
      </c>
      <c r="H16" s="913">
        <f t="shared" si="2"/>
        <v>0.43</v>
      </c>
      <c r="I16" s="913">
        <f t="shared" si="4"/>
        <v>0.43</v>
      </c>
      <c r="J16" s="913">
        <f t="shared" si="6"/>
        <v>0.43</v>
      </c>
      <c r="K16" s="913">
        <f t="shared" si="8"/>
        <v>0.43</v>
      </c>
      <c r="L16" s="913">
        <f t="shared" si="10"/>
        <v>0.43</v>
      </c>
      <c r="M16" s="913">
        <f t="shared" si="12"/>
        <v>0.43</v>
      </c>
      <c r="N16" s="913">
        <f>$E16</f>
        <v>0.43</v>
      </c>
      <c r="O16" s="912">
        <f>$E16+F16</f>
        <v>0.43099304246300613</v>
      </c>
      <c r="P16" s="913">
        <f>$E16</f>
        <v>0.43</v>
      </c>
      <c r="Q16" s="913">
        <f>$E16</f>
        <v>0.43</v>
      </c>
      <c r="R16" s="913">
        <f>$E16</f>
        <v>0.43</v>
      </c>
      <c r="S16" s="913">
        <f>$E16</f>
        <v>0.43</v>
      </c>
    </row>
    <row r="17" spans="1:24">
      <c r="A17" s="910">
        <v>9</v>
      </c>
      <c r="B17" s="910" t="s">
        <v>1360</v>
      </c>
      <c r="C17" s="910" t="s">
        <v>361</v>
      </c>
      <c r="D17" s="905" t="s">
        <v>1174</v>
      </c>
      <c r="E17" s="916">
        <v>0.60409999999999997</v>
      </c>
      <c r="F17" s="917">
        <f>'u_c(Au)'!G144/(SQRT($F$28))</f>
        <v>5.3600000000000002E-3</v>
      </c>
      <c r="G17" s="918">
        <f t="shared" si="1"/>
        <v>8.8727031948352929E-3</v>
      </c>
      <c r="H17" s="913">
        <f t="shared" si="2"/>
        <v>0.60409999999999997</v>
      </c>
      <c r="I17" s="913">
        <f t="shared" si="4"/>
        <v>0.60409999999999997</v>
      </c>
      <c r="J17" s="913">
        <f t="shared" si="6"/>
        <v>0.60409999999999997</v>
      </c>
      <c r="K17" s="913">
        <f t="shared" si="8"/>
        <v>0.60409999999999997</v>
      </c>
      <c r="L17" s="913">
        <f t="shared" si="10"/>
        <v>0.60409999999999997</v>
      </c>
      <c r="M17" s="913">
        <f t="shared" si="12"/>
        <v>0.60409999999999997</v>
      </c>
      <c r="N17" s="913">
        <f>$E17</f>
        <v>0.60409999999999997</v>
      </c>
      <c r="O17" s="913">
        <f>$E17</f>
        <v>0.60409999999999997</v>
      </c>
      <c r="P17" s="912">
        <f>$E17+F17</f>
        <v>0.60946</v>
      </c>
      <c r="Q17" s="913">
        <f>$E17</f>
        <v>0.60409999999999997</v>
      </c>
      <c r="R17" s="913">
        <f>$E17</f>
        <v>0.60409999999999997</v>
      </c>
      <c r="S17" s="913">
        <f>$E17</f>
        <v>0.60409999999999997</v>
      </c>
      <c r="T17" s="919">
        <v>5.1599999999999997E-3</v>
      </c>
    </row>
    <row r="18" spans="1:24">
      <c r="A18" s="910">
        <v>10</v>
      </c>
      <c r="B18" s="910" t="s">
        <v>1361</v>
      </c>
      <c r="C18" s="910" t="s">
        <v>361</v>
      </c>
      <c r="D18" s="905" t="s">
        <v>1175</v>
      </c>
      <c r="E18" s="916">
        <v>0.54849999999999999</v>
      </c>
      <c r="F18" s="917">
        <f>'u_c(Au)'!G145/(SQRT($F$28))</f>
        <v>4.9800000000000001E-3</v>
      </c>
      <c r="G18" s="918">
        <f t="shared" si="1"/>
        <v>9.0793072014585235E-3</v>
      </c>
      <c r="H18" s="913">
        <f t="shared" si="2"/>
        <v>0.54849999999999999</v>
      </c>
      <c r="I18" s="913">
        <f t="shared" si="4"/>
        <v>0.54849999999999999</v>
      </c>
      <c r="J18" s="913">
        <f t="shared" si="6"/>
        <v>0.54849999999999999</v>
      </c>
      <c r="K18" s="913">
        <f t="shared" si="8"/>
        <v>0.54849999999999999</v>
      </c>
      <c r="L18" s="913">
        <f t="shared" si="10"/>
        <v>0.54849999999999999</v>
      </c>
      <c r="M18" s="913">
        <f t="shared" si="12"/>
        <v>0.54849999999999999</v>
      </c>
      <c r="N18" s="913">
        <f>$E18</f>
        <v>0.54849999999999999</v>
      </c>
      <c r="O18" s="913">
        <f>$E18</f>
        <v>0.54849999999999999</v>
      </c>
      <c r="P18" s="913">
        <f>$E18</f>
        <v>0.54849999999999999</v>
      </c>
      <c r="Q18" s="912">
        <f>$E18+F18</f>
        <v>0.55347999999999997</v>
      </c>
      <c r="R18" s="913">
        <f>$E18</f>
        <v>0.54849999999999999</v>
      </c>
      <c r="S18" s="913">
        <f>$E18</f>
        <v>0.54849999999999999</v>
      </c>
      <c r="T18" s="919">
        <v>4.1399999999999996E-3</v>
      </c>
      <c r="V18" s="899">
        <v>43</v>
      </c>
      <c r="W18" s="920">
        <f>E17</f>
        <v>0.60409999999999997</v>
      </c>
      <c r="X18" s="921">
        <f>F17</f>
        <v>5.3600000000000002E-3</v>
      </c>
    </row>
    <row r="19" spans="1:24">
      <c r="A19" s="910">
        <v>11</v>
      </c>
      <c r="B19" s="910" t="s">
        <v>1362</v>
      </c>
      <c r="C19" s="910" t="s">
        <v>361</v>
      </c>
      <c r="D19" s="905" t="s">
        <v>1176</v>
      </c>
      <c r="E19" s="916">
        <v>0.52029999999999998</v>
      </c>
      <c r="F19" s="917">
        <f>'u_c(Au)'!G146/(SQRT($F$28))</f>
        <v>4.79E-3</v>
      </c>
      <c r="G19" s="918">
        <f t="shared" si="1"/>
        <v>9.2062271766288686E-3</v>
      </c>
      <c r="H19" s="913">
        <f t="shared" si="2"/>
        <v>0.52029999999999998</v>
      </c>
      <c r="I19" s="913">
        <f t="shared" si="4"/>
        <v>0.52029999999999998</v>
      </c>
      <c r="J19" s="913">
        <f t="shared" si="6"/>
        <v>0.52029999999999998</v>
      </c>
      <c r="K19" s="913">
        <f t="shared" si="8"/>
        <v>0.52029999999999998</v>
      </c>
      <c r="L19" s="913">
        <f t="shared" si="10"/>
        <v>0.52029999999999998</v>
      </c>
      <c r="M19" s="913">
        <f t="shared" si="12"/>
        <v>0.52029999999999998</v>
      </c>
      <c r="N19" s="913">
        <f>$E19</f>
        <v>0.52029999999999998</v>
      </c>
      <c r="O19" s="913">
        <f>$E19</f>
        <v>0.52029999999999998</v>
      </c>
      <c r="P19" s="913">
        <f>$E19</f>
        <v>0.52029999999999998</v>
      </c>
      <c r="Q19" s="913">
        <f>$E19</f>
        <v>0.52029999999999998</v>
      </c>
      <c r="R19" s="912">
        <f>$E19+F19</f>
        <v>0.52508999999999995</v>
      </c>
      <c r="S19" s="913">
        <f>$E19</f>
        <v>0.52029999999999998</v>
      </c>
      <c r="T19" s="919">
        <v>4.2900000000000004E-3</v>
      </c>
      <c r="V19" s="899">
        <v>37</v>
      </c>
      <c r="W19" s="920">
        <f>E19</f>
        <v>0.52029999999999998</v>
      </c>
      <c r="X19" s="921">
        <f>F19</f>
        <v>4.79E-3</v>
      </c>
    </row>
    <row r="20" spans="1:24">
      <c r="A20" s="910">
        <v>12</v>
      </c>
      <c r="B20" s="910"/>
      <c r="C20" s="910" t="s">
        <v>1183</v>
      </c>
      <c r="D20" s="905">
        <v>1000</v>
      </c>
      <c r="E20" s="922">
        <v>1000</v>
      </c>
      <c r="F20" s="910">
        <v>0</v>
      </c>
      <c r="G20" s="911">
        <f t="shared" si="1"/>
        <v>0</v>
      </c>
      <c r="H20" s="913">
        <f t="shared" si="2"/>
        <v>1000</v>
      </c>
      <c r="I20" s="913">
        <f t="shared" si="4"/>
        <v>1000</v>
      </c>
      <c r="J20" s="913">
        <f t="shared" si="6"/>
        <v>1000</v>
      </c>
      <c r="K20" s="913">
        <f t="shared" si="8"/>
        <v>1000</v>
      </c>
      <c r="L20" s="913">
        <f t="shared" si="10"/>
        <v>1000</v>
      </c>
      <c r="M20" s="913">
        <f t="shared" si="12"/>
        <v>1000</v>
      </c>
      <c r="N20" s="913">
        <f>$E20</f>
        <v>1000</v>
      </c>
      <c r="O20" s="913">
        <f>$E20</f>
        <v>1000</v>
      </c>
      <c r="P20" s="913">
        <f>$E20</f>
        <v>1000</v>
      </c>
      <c r="Q20" s="913">
        <f>$E20</f>
        <v>1000</v>
      </c>
      <c r="R20" s="913">
        <f>$E20</f>
        <v>1000</v>
      </c>
      <c r="S20" s="912">
        <f>$E20+F20</f>
        <v>1000</v>
      </c>
      <c r="V20" s="899">
        <f>E25/15</f>
        <v>39.015191169451072</v>
      </c>
      <c r="W20" s="920">
        <f>E18</f>
        <v>0.54849999999999999</v>
      </c>
      <c r="X20" s="921">
        <f>F18</f>
        <v>4.9800000000000001E-3</v>
      </c>
    </row>
    <row r="21" spans="1:24" ht="15.75">
      <c r="A21" s="923">
        <v>13</v>
      </c>
      <c r="B21" s="923" t="s">
        <v>1363</v>
      </c>
      <c r="C21" s="923" t="s">
        <v>1153</v>
      </c>
      <c r="D21" s="924" t="s">
        <v>1342</v>
      </c>
      <c r="E21" s="925">
        <v>37</v>
      </c>
      <c r="F21" s="926">
        <f>'u_c(Au)'!D107</f>
        <v>0.10024761678876573</v>
      </c>
      <c r="H21" s="899">
        <f t="shared" ref="H21:S21" si="13">1/H20*H9/H10*H11/H12*H13/H14*((H15*(H17-H18))+(H16*(H18-H19)))/(H17-H19)</f>
        <v>585.88011146094448</v>
      </c>
      <c r="I21" s="899">
        <f t="shared" si="13"/>
        <v>584.75042082246841</v>
      </c>
      <c r="J21" s="899">
        <f t="shared" si="13"/>
        <v>585.23463689293226</v>
      </c>
      <c r="K21" s="899">
        <f t="shared" si="13"/>
        <v>583.8794556980796</v>
      </c>
      <c r="L21" s="899">
        <f t="shared" si="13"/>
        <v>586.05731608306303</v>
      </c>
      <c r="M21" s="899">
        <f t="shared" si="13"/>
        <v>585.21974443311888</v>
      </c>
      <c r="N21" s="899">
        <f t="shared" si="13"/>
        <v>586.07818224435277</v>
      </c>
      <c r="O21" s="899">
        <f t="shared" si="13"/>
        <v>585.72907870662937</v>
      </c>
      <c r="P21" s="899">
        <f t="shared" si="13"/>
        <v>583.40733310901749</v>
      </c>
      <c r="Q21" s="899">
        <f t="shared" si="13"/>
        <v>590.5757813842481</v>
      </c>
      <c r="R21" s="899">
        <f t="shared" si="13"/>
        <v>581.60807815466399</v>
      </c>
      <c r="S21" s="899">
        <f t="shared" si="13"/>
        <v>585.22786754176605</v>
      </c>
    </row>
    <row r="22" spans="1:24" ht="15.75">
      <c r="A22" s="923">
        <v>14</v>
      </c>
      <c r="B22" s="923" t="s">
        <v>1364</v>
      </c>
      <c r="C22" s="923" t="s">
        <v>1153</v>
      </c>
      <c r="D22" s="924" t="s">
        <v>1343</v>
      </c>
      <c r="E22" s="925">
        <v>43</v>
      </c>
      <c r="F22" s="926">
        <f>'u_c(Au)'!D122</f>
        <v>0.11650398707883688</v>
      </c>
    </row>
    <row r="23" spans="1:24" ht="15.75">
      <c r="A23" s="923">
        <v>15</v>
      </c>
      <c r="B23" s="923" t="s">
        <v>1365</v>
      </c>
      <c r="C23" s="923" t="s">
        <v>1183</v>
      </c>
      <c r="D23" s="924">
        <v>1000</v>
      </c>
      <c r="E23" s="925">
        <v>0</v>
      </c>
      <c r="F23" s="926">
        <v>0</v>
      </c>
      <c r="G23" s="927" t="s">
        <v>1028</v>
      </c>
      <c r="H23" s="899">
        <f t="shared" ref="H23:S23" si="14">$E$25-H21</f>
        <v>-0.6522439191784315</v>
      </c>
      <c r="I23" s="899">
        <f t="shared" si="14"/>
        <v>0.47744671929763172</v>
      </c>
      <c r="J23" s="899">
        <f t="shared" si="14"/>
        <v>-6.7693511662128003E-3</v>
      </c>
      <c r="K23" s="899">
        <f t="shared" si="14"/>
        <v>1.3484118436864492</v>
      </c>
      <c r="L23" s="899">
        <f t="shared" si="14"/>
        <v>-0.82944854129698342</v>
      </c>
      <c r="M23" s="899">
        <f t="shared" si="14"/>
        <v>8.1231086471689196E-3</v>
      </c>
      <c r="N23" s="899">
        <f t="shared" si="14"/>
        <v>-0.85031470258672925</v>
      </c>
      <c r="O23" s="899">
        <f t="shared" si="14"/>
        <v>-0.50121116486332085</v>
      </c>
      <c r="P23" s="899">
        <f t="shared" si="14"/>
        <v>1.8205344327485591</v>
      </c>
      <c r="Q23" s="899">
        <f t="shared" si="14"/>
        <v>-5.3479138424820576</v>
      </c>
      <c r="R23" s="928">
        <f t="shared" si="14"/>
        <v>3.6197893871020597</v>
      </c>
      <c r="S23" s="928">
        <f t="shared" si="14"/>
        <v>0</v>
      </c>
      <c r="T23" s="929" t="s">
        <v>442</v>
      </c>
    </row>
    <row r="24" spans="1:24" ht="13.5" thickBot="1">
      <c r="E24" s="930"/>
      <c r="F24" s="926"/>
      <c r="G24" s="927" t="s">
        <v>1179</v>
      </c>
      <c r="H24" s="899">
        <f t="shared" ref="H24:S24" si="15">H23*H23</f>
        <v>0.42542213010524027</v>
      </c>
      <c r="I24" s="899">
        <f t="shared" si="15"/>
        <v>0.22795536976807154</v>
      </c>
      <c r="J24" s="899">
        <f t="shared" si="15"/>
        <v>4.5824115211506602E-5</v>
      </c>
      <c r="K24" s="899">
        <f t="shared" si="15"/>
        <v>1.818214500193889</v>
      </c>
      <c r="L24" s="899">
        <f t="shared" si="15"/>
        <v>0.6879848826596936</v>
      </c>
      <c r="M24" s="899">
        <f t="shared" si="15"/>
        <v>6.598489409371047E-5</v>
      </c>
      <c r="N24" s="899">
        <f t="shared" si="15"/>
        <v>0.72303509343515782</v>
      </c>
      <c r="O24" s="899">
        <f t="shared" si="15"/>
        <v>0.251212631783647</v>
      </c>
      <c r="P24" s="899">
        <f t="shared" si="15"/>
        <v>3.3143456208231177</v>
      </c>
      <c r="Q24" s="899">
        <f t="shared" si="15"/>
        <v>28.600182466611205</v>
      </c>
      <c r="R24" s="928">
        <f t="shared" si="15"/>
        <v>13.102875206976705</v>
      </c>
      <c r="S24" s="928">
        <f t="shared" si="15"/>
        <v>0</v>
      </c>
      <c r="T24" s="929">
        <f>SUM(H24:S24)</f>
        <v>49.151339711366035</v>
      </c>
    </row>
    <row r="25" spans="1:24" ht="15.75">
      <c r="B25" s="931" t="s">
        <v>1366</v>
      </c>
      <c r="C25" s="932" t="s">
        <v>1367</v>
      </c>
      <c r="D25" s="933" t="s">
        <v>1368</v>
      </c>
      <c r="E25" s="934">
        <f>1/E20*E9/E10*E11/E12*E13/E14*((E15*(E17-E18))+(E16*(E18-E19)))/(E17-E19)</f>
        <v>585.22786754176605</v>
      </c>
      <c r="F25" s="935" t="s">
        <v>1177</v>
      </c>
      <c r="H25" s="905" t="s">
        <v>1004</v>
      </c>
      <c r="I25" s="905" t="s">
        <v>1167</v>
      </c>
      <c r="J25" s="905" t="s">
        <v>1168</v>
      </c>
      <c r="K25" s="905" t="s">
        <v>1169</v>
      </c>
      <c r="L25" s="905" t="s">
        <v>1340</v>
      </c>
      <c r="M25" s="905" t="s">
        <v>1171</v>
      </c>
      <c r="N25" s="905" t="s">
        <v>1172</v>
      </c>
      <c r="O25" s="905" t="s">
        <v>1173</v>
      </c>
      <c r="P25" s="905" t="s">
        <v>1174</v>
      </c>
      <c r="Q25" s="905" t="s">
        <v>1175</v>
      </c>
      <c r="R25" s="905" t="s">
        <v>1176</v>
      </c>
      <c r="S25" s="903">
        <v>1000</v>
      </c>
    </row>
    <row r="26" spans="1:24" ht="15.75">
      <c r="B26" s="936" t="s">
        <v>1182</v>
      </c>
      <c r="C26" s="937" t="s">
        <v>1369</v>
      </c>
      <c r="D26" s="938" t="s">
        <v>978</v>
      </c>
      <c r="E26" s="939">
        <f>SQRT(T24)</f>
        <v>7.0108016454158815</v>
      </c>
      <c r="F26" s="940" t="s">
        <v>1177</v>
      </c>
      <c r="H26" s="941">
        <f t="shared" ref="H26:S26" si="16">H24/$T$24</f>
        <v>8.6553516669834185E-3</v>
      </c>
      <c r="I26" s="941">
        <f t="shared" si="16"/>
        <v>4.6378261733394386E-3</v>
      </c>
      <c r="J26" s="941">
        <f t="shared" si="16"/>
        <v>9.323065348900342E-7</v>
      </c>
      <c r="K26" s="941">
        <f t="shared" si="16"/>
        <v>3.6992165643318871E-2</v>
      </c>
      <c r="L26" s="941">
        <f t="shared" si="16"/>
        <v>1.3997276304161452E-2</v>
      </c>
      <c r="M26" s="941">
        <f t="shared" si="16"/>
        <v>1.3424841414536611E-6</v>
      </c>
      <c r="N26" s="941">
        <f t="shared" si="16"/>
        <v>1.4710384247531691E-2</v>
      </c>
      <c r="O26" s="941">
        <f t="shared" si="16"/>
        <v>5.1110027368298809E-3</v>
      </c>
      <c r="P26" s="941">
        <f t="shared" si="16"/>
        <v>6.7431440125256439E-2</v>
      </c>
      <c r="Q26" s="941">
        <f t="shared" si="16"/>
        <v>0.58188001862332828</v>
      </c>
      <c r="R26" s="941">
        <f t="shared" si="16"/>
        <v>0.26658225968857413</v>
      </c>
      <c r="S26" s="941">
        <f t="shared" si="16"/>
        <v>0</v>
      </c>
    </row>
    <row r="27" spans="1:24" ht="15.75">
      <c r="D27" s="942" t="s">
        <v>1178</v>
      </c>
      <c r="E27" s="943">
        <f>E26/E25</f>
        <v>1.1979610053199561E-2</v>
      </c>
      <c r="F27" s="949" t="s">
        <v>462</v>
      </c>
    </row>
    <row r="28" spans="1:24" ht="15.75">
      <c r="A28" s="944">
        <v>41.6</v>
      </c>
      <c r="D28" s="942" t="s">
        <v>1069</v>
      </c>
      <c r="E28" s="938">
        <v>3</v>
      </c>
      <c r="F28" s="949">
        <v>1</v>
      </c>
    </row>
    <row r="29" spans="1:24" ht="16.5" thickBot="1">
      <c r="A29" s="944">
        <v>9</v>
      </c>
      <c r="D29" s="945" t="s">
        <v>1180</v>
      </c>
      <c r="E29" s="946">
        <f>E26*E28</f>
        <v>21.032404936247644</v>
      </c>
      <c r="F29" s="947" t="s">
        <v>1177</v>
      </c>
    </row>
    <row r="30" spans="1:24">
      <c r="A30" s="944">
        <f>A28/3</f>
        <v>13.866666666666667</v>
      </c>
    </row>
    <row r="33" spans="4:4">
      <c r="D33" s="948"/>
    </row>
    <row r="34" spans="4:4">
      <c r="D34" s="948"/>
    </row>
    <row r="36" spans="4:4">
      <c r="D36" s="921"/>
    </row>
    <row r="37" spans="4:4">
      <c r="D37" s="948"/>
    </row>
    <row r="49" spans="6:6">
      <c r="F49" s="910"/>
    </row>
    <row r="681" spans="22:22">
      <c r="V681" s="899" t="s">
        <v>193</v>
      </c>
    </row>
  </sheetData>
  <mergeCells count="5">
    <mergeCell ref="I4:J4"/>
    <mergeCell ref="I5:J5"/>
    <mergeCell ref="Q3:R3"/>
    <mergeCell ref="A1:N1"/>
    <mergeCell ref="A2:N2"/>
  </mergeCells>
  <phoneticPr fontId="28" type="noConversion"/>
  <conditionalFormatting sqref="E29">
    <cfRule type="cellIs" dxfId="12" priority="1" stopIfTrue="1" operator="lessThan">
      <formula>$A$29</formula>
    </cfRule>
    <cfRule type="cellIs" dxfId="11" priority="2" stopIfTrue="1" operator="greaterThanOrEqual">
      <formula>$A$29</formula>
    </cfRule>
  </conditionalFormatting>
  <pageMargins left="0.75" right="0.75" top="1" bottom="1" header="0.5" footer="0.5"/>
  <pageSetup orientation="portrait" r:id="rId1"/>
  <headerFooter alignWithMargins="0"/>
  <drawing r:id="rId2"/>
  <legacyDrawing r:id="rId3"/>
  <oleObjects>
    <oleObject progId="Equation.3" shapeId="115724" r:id="rId4"/>
  </oleObjects>
  <controls>
    <control shapeId="115715" r:id="rId5" name="SpinButton1"/>
  </controls>
</worksheet>
</file>

<file path=xl/worksheets/sheet38.xml><?xml version="1.0" encoding="utf-8"?>
<worksheet xmlns="http://schemas.openxmlformats.org/spreadsheetml/2006/main" xmlns:r="http://schemas.openxmlformats.org/officeDocument/2006/relationships">
  <sheetPr codeName="Sheet11">
    <tabColor theme="3" tint="-0.249977111117893"/>
  </sheetPr>
  <dimension ref="A1:GQ433"/>
  <sheetViews>
    <sheetView topLeftCell="A52" zoomScale="75" workbookViewId="0">
      <selection activeCell="K5" sqref="K5:L5"/>
    </sheetView>
  </sheetViews>
  <sheetFormatPr defaultColWidth="10.6640625" defaultRowHeight="12.75"/>
  <cols>
    <col min="1" max="1" width="16" style="1364" customWidth="1"/>
    <col min="2" max="2" width="17.1640625" style="1364" customWidth="1"/>
    <col min="3" max="3" width="14.6640625" style="1364" customWidth="1"/>
    <col min="4" max="4" width="12.5" style="1364" customWidth="1"/>
    <col min="5" max="5" width="12.1640625" style="1364" customWidth="1"/>
    <col min="6" max="6" width="14.33203125" style="1364" customWidth="1"/>
    <col min="7" max="7" width="14.1640625" style="1364" customWidth="1"/>
    <col min="8" max="8" width="13.5" style="1364" customWidth="1"/>
    <col min="9" max="9" width="12.33203125" style="1364" customWidth="1"/>
    <col min="10" max="10" width="11" style="1364" customWidth="1"/>
    <col min="11" max="11" width="11.6640625" style="1364" customWidth="1"/>
    <col min="12" max="12" width="11.33203125" style="1364" customWidth="1"/>
    <col min="13" max="15" width="10.6640625" style="1364" customWidth="1"/>
    <col min="16" max="198" width="10.6640625" style="1363" customWidth="1"/>
    <col min="199" max="256" width="10.6640625" style="1365"/>
    <col min="257" max="257" width="16" style="1365" customWidth="1"/>
    <col min="258" max="258" width="17.1640625" style="1365" customWidth="1"/>
    <col min="259" max="259" width="14.6640625" style="1365" customWidth="1"/>
    <col min="260" max="260" width="12.5" style="1365" customWidth="1"/>
    <col min="261" max="261" width="12.1640625" style="1365" customWidth="1"/>
    <col min="262" max="262" width="14.33203125" style="1365" customWidth="1"/>
    <col min="263" max="263" width="14.1640625" style="1365" customWidth="1"/>
    <col min="264" max="264" width="13.5" style="1365" customWidth="1"/>
    <col min="265" max="265" width="12.33203125" style="1365" customWidth="1"/>
    <col min="266" max="266" width="11" style="1365" customWidth="1"/>
    <col min="267" max="267" width="11.6640625" style="1365" customWidth="1"/>
    <col min="268" max="268" width="11.33203125" style="1365" customWidth="1"/>
    <col min="269" max="454" width="10.6640625" style="1365" customWidth="1"/>
    <col min="455" max="512" width="10.6640625" style="1365"/>
    <col min="513" max="513" width="16" style="1365" customWidth="1"/>
    <col min="514" max="514" width="17.1640625" style="1365" customWidth="1"/>
    <col min="515" max="515" width="14.6640625" style="1365" customWidth="1"/>
    <col min="516" max="516" width="12.5" style="1365" customWidth="1"/>
    <col min="517" max="517" width="12.1640625" style="1365" customWidth="1"/>
    <col min="518" max="518" width="14.33203125" style="1365" customWidth="1"/>
    <col min="519" max="519" width="14.1640625" style="1365" customWidth="1"/>
    <col min="520" max="520" width="13.5" style="1365" customWidth="1"/>
    <col min="521" max="521" width="12.33203125" style="1365" customWidth="1"/>
    <col min="522" max="522" width="11" style="1365" customWidth="1"/>
    <col min="523" max="523" width="11.6640625" style="1365" customWidth="1"/>
    <col min="524" max="524" width="11.33203125" style="1365" customWidth="1"/>
    <col min="525" max="710" width="10.6640625" style="1365" customWidth="1"/>
    <col min="711" max="768" width="10.6640625" style="1365"/>
    <col min="769" max="769" width="16" style="1365" customWidth="1"/>
    <col min="770" max="770" width="17.1640625" style="1365" customWidth="1"/>
    <col min="771" max="771" width="14.6640625" style="1365" customWidth="1"/>
    <col min="772" max="772" width="12.5" style="1365" customWidth="1"/>
    <col min="773" max="773" width="12.1640625" style="1365" customWidth="1"/>
    <col min="774" max="774" width="14.33203125" style="1365" customWidth="1"/>
    <col min="775" max="775" width="14.1640625" style="1365" customWidth="1"/>
    <col min="776" max="776" width="13.5" style="1365" customWidth="1"/>
    <col min="777" max="777" width="12.33203125" style="1365" customWidth="1"/>
    <col min="778" max="778" width="11" style="1365" customWidth="1"/>
    <col min="779" max="779" width="11.6640625" style="1365" customWidth="1"/>
    <col min="780" max="780" width="11.33203125" style="1365" customWidth="1"/>
    <col min="781" max="966" width="10.6640625" style="1365" customWidth="1"/>
    <col min="967" max="1024" width="10.6640625" style="1365"/>
    <col min="1025" max="1025" width="16" style="1365" customWidth="1"/>
    <col min="1026" max="1026" width="17.1640625" style="1365" customWidth="1"/>
    <col min="1027" max="1027" width="14.6640625" style="1365" customWidth="1"/>
    <col min="1028" max="1028" width="12.5" style="1365" customWidth="1"/>
    <col min="1029" max="1029" width="12.1640625" style="1365" customWidth="1"/>
    <col min="1030" max="1030" width="14.33203125" style="1365" customWidth="1"/>
    <col min="1031" max="1031" width="14.1640625" style="1365" customWidth="1"/>
    <col min="1032" max="1032" width="13.5" style="1365" customWidth="1"/>
    <col min="1033" max="1033" width="12.33203125" style="1365" customWidth="1"/>
    <col min="1034" max="1034" width="11" style="1365" customWidth="1"/>
    <col min="1035" max="1035" width="11.6640625" style="1365" customWidth="1"/>
    <col min="1036" max="1036" width="11.33203125" style="1365" customWidth="1"/>
    <col min="1037" max="1222" width="10.6640625" style="1365" customWidth="1"/>
    <col min="1223" max="1280" width="10.6640625" style="1365"/>
    <col min="1281" max="1281" width="16" style="1365" customWidth="1"/>
    <col min="1282" max="1282" width="17.1640625" style="1365" customWidth="1"/>
    <col min="1283" max="1283" width="14.6640625" style="1365" customWidth="1"/>
    <col min="1284" max="1284" width="12.5" style="1365" customWidth="1"/>
    <col min="1285" max="1285" width="12.1640625" style="1365" customWidth="1"/>
    <col min="1286" max="1286" width="14.33203125" style="1365" customWidth="1"/>
    <col min="1287" max="1287" width="14.1640625" style="1365" customWidth="1"/>
    <col min="1288" max="1288" width="13.5" style="1365" customWidth="1"/>
    <col min="1289" max="1289" width="12.33203125" style="1365" customWidth="1"/>
    <col min="1290" max="1290" width="11" style="1365" customWidth="1"/>
    <col min="1291" max="1291" width="11.6640625" style="1365" customWidth="1"/>
    <col min="1292" max="1292" width="11.33203125" style="1365" customWidth="1"/>
    <col min="1293" max="1478" width="10.6640625" style="1365" customWidth="1"/>
    <col min="1479" max="1536" width="10.6640625" style="1365"/>
    <col min="1537" max="1537" width="16" style="1365" customWidth="1"/>
    <col min="1538" max="1538" width="17.1640625" style="1365" customWidth="1"/>
    <col min="1539" max="1539" width="14.6640625" style="1365" customWidth="1"/>
    <col min="1540" max="1540" width="12.5" style="1365" customWidth="1"/>
    <col min="1541" max="1541" width="12.1640625" style="1365" customWidth="1"/>
    <col min="1542" max="1542" width="14.33203125" style="1365" customWidth="1"/>
    <col min="1543" max="1543" width="14.1640625" style="1365" customWidth="1"/>
    <col min="1544" max="1544" width="13.5" style="1365" customWidth="1"/>
    <col min="1545" max="1545" width="12.33203125" style="1365" customWidth="1"/>
    <col min="1546" max="1546" width="11" style="1365" customWidth="1"/>
    <col min="1547" max="1547" width="11.6640625" style="1365" customWidth="1"/>
    <col min="1548" max="1548" width="11.33203125" style="1365" customWidth="1"/>
    <col min="1549" max="1734" width="10.6640625" style="1365" customWidth="1"/>
    <col min="1735" max="1792" width="10.6640625" style="1365"/>
    <col min="1793" max="1793" width="16" style="1365" customWidth="1"/>
    <col min="1794" max="1794" width="17.1640625" style="1365" customWidth="1"/>
    <col min="1795" max="1795" width="14.6640625" style="1365" customWidth="1"/>
    <col min="1796" max="1796" width="12.5" style="1365" customWidth="1"/>
    <col min="1797" max="1797" width="12.1640625" style="1365" customWidth="1"/>
    <col min="1798" max="1798" width="14.33203125" style="1365" customWidth="1"/>
    <col min="1799" max="1799" width="14.1640625" style="1365" customWidth="1"/>
    <col min="1800" max="1800" width="13.5" style="1365" customWidth="1"/>
    <col min="1801" max="1801" width="12.33203125" style="1365" customWidth="1"/>
    <col min="1802" max="1802" width="11" style="1365" customWidth="1"/>
    <col min="1803" max="1803" width="11.6640625" style="1365" customWidth="1"/>
    <col min="1804" max="1804" width="11.33203125" style="1365" customWidth="1"/>
    <col min="1805" max="1990" width="10.6640625" style="1365" customWidth="1"/>
    <col min="1991" max="2048" width="10.6640625" style="1365"/>
    <col min="2049" max="2049" width="16" style="1365" customWidth="1"/>
    <col min="2050" max="2050" width="17.1640625" style="1365" customWidth="1"/>
    <col min="2051" max="2051" width="14.6640625" style="1365" customWidth="1"/>
    <col min="2052" max="2052" width="12.5" style="1365" customWidth="1"/>
    <col min="2053" max="2053" width="12.1640625" style="1365" customWidth="1"/>
    <col min="2054" max="2054" width="14.33203125" style="1365" customWidth="1"/>
    <col min="2055" max="2055" width="14.1640625" style="1365" customWidth="1"/>
    <col min="2056" max="2056" width="13.5" style="1365" customWidth="1"/>
    <col min="2057" max="2057" width="12.33203125" style="1365" customWidth="1"/>
    <col min="2058" max="2058" width="11" style="1365" customWidth="1"/>
    <col min="2059" max="2059" width="11.6640625" style="1365" customWidth="1"/>
    <col min="2060" max="2060" width="11.33203125" style="1365" customWidth="1"/>
    <col min="2061" max="2246" width="10.6640625" style="1365" customWidth="1"/>
    <col min="2247" max="2304" width="10.6640625" style="1365"/>
    <col min="2305" max="2305" width="16" style="1365" customWidth="1"/>
    <col min="2306" max="2306" width="17.1640625" style="1365" customWidth="1"/>
    <col min="2307" max="2307" width="14.6640625" style="1365" customWidth="1"/>
    <col min="2308" max="2308" width="12.5" style="1365" customWidth="1"/>
    <col min="2309" max="2309" width="12.1640625" style="1365" customWidth="1"/>
    <col min="2310" max="2310" width="14.33203125" style="1365" customWidth="1"/>
    <col min="2311" max="2311" width="14.1640625" style="1365" customWidth="1"/>
    <col min="2312" max="2312" width="13.5" style="1365" customWidth="1"/>
    <col min="2313" max="2313" width="12.33203125" style="1365" customWidth="1"/>
    <col min="2314" max="2314" width="11" style="1365" customWidth="1"/>
    <col min="2315" max="2315" width="11.6640625" style="1365" customWidth="1"/>
    <col min="2316" max="2316" width="11.33203125" style="1365" customWidth="1"/>
    <col min="2317" max="2502" width="10.6640625" style="1365" customWidth="1"/>
    <col min="2503" max="2560" width="10.6640625" style="1365"/>
    <col min="2561" max="2561" width="16" style="1365" customWidth="1"/>
    <col min="2562" max="2562" width="17.1640625" style="1365" customWidth="1"/>
    <col min="2563" max="2563" width="14.6640625" style="1365" customWidth="1"/>
    <col min="2564" max="2564" width="12.5" style="1365" customWidth="1"/>
    <col min="2565" max="2565" width="12.1640625" style="1365" customWidth="1"/>
    <col min="2566" max="2566" width="14.33203125" style="1365" customWidth="1"/>
    <col min="2567" max="2567" width="14.1640625" style="1365" customWidth="1"/>
    <col min="2568" max="2568" width="13.5" style="1365" customWidth="1"/>
    <col min="2569" max="2569" width="12.33203125" style="1365" customWidth="1"/>
    <col min="2570" max="2570" width="11" style="1365" customWidth="1"/>
    <col min="2571" max="2571" width="11.6640625" style="1365" customWidth="1"/>
    <col min="2572" max="2572" width="11.33203125" style="1365" customWidth="1"/>
    <col min="2573" max="2758" width="10.6640625" style="1365" customWidth="1"/>
    <col min="2759" max="2816" width="10.6640625" style="1365"/>
    <col min="2817" max="2817" width="16" style="1365" customWidth="1"/>
    <col min="2818" max="2818" width="17.1640625" style="1365" customWidth="1"/>
    <col min="2819" max="2819" width="14.6640625" style="1365" customWidth="1"/>
    <col min="2820" max="2820" width="12.5" style="1365" customWidth="1"/>
    <col min="2821" max="2821" width="12.1640625" style="1365" customWidth="1"/>
    <col min="2822" max="2822" width="14.33203125" style="1365" customWidth="1"/>
    <col min="2823" max="2823" width="14.1640625" style="1365" customWidth="1"/>
    <col min="2824" max="2824" width="13.5" style="1365" customWidth="1"/>
    <col min="2825" max="2825" width="12.33203125" style="1365" customWidth="1"/>
    <col min="2826" max="2826" width="11" style="1365" customWidth="1"/>
    <col min="2827" max="2827" width="11.6640625" style="1365" customWidth="1"/>
    <col min="2828" max="2828" width="11.33203125" style="1365" customWidth="1"/>
    <col min="2829" max="3014" width="10.6640625" style="1365" customWidth="1"/>
    <col min="3015" max="3072" width="10.6640625" style="1365"/>
    <col min="3073" max="3073" width="16" style="1365" customWidth="1"/>
    <col min="3074" max="3074" width="17.1640625" style="1365" customWidth="1"/>
    <col min="3075" max="3075" width="14.6640625" style="1365" customWidth="1"/>
    <col min="3076" max="3076" width="12.5" style="1365" customWidth="1"/>
    <col min="3077" max="3077" width="12.1640625" style="1365" customWidth="1"/>
    <col min="3078" max="3078" width="14.33203125" style="1365" customWidth="1"/>
    <col min="3079" max="3079" width="14.1640625" style="1365" customWidth="1"/>
    <col min="3080" max="3080" width="13.5" style="1365" customWidth="1"/>
    <col min="3081" max="3081" width="12.33203125" style="1365" customWidth="1"/>
    <col min="3082" max="3082" width="11" style="1365" customWidth="1"/>
    <col min="3083" max="3083" width="11.6640625" style="1365" customWidth="1"/>
    <col min="3084" max="3084" width="11.33203125" style="1365" customWidth="1"/>
    <col min="3085" max="3270" width="10.6640625" style="1365" customWidth="1"/>
    <col min="3271" max="3328" width="10.6640625" style="1365"/>
    <col min="3329" max="3329" width="16" style="1365" customWidth="1"/>
    <col min="3330" max="3330" width="17.1640625" style="1365" customWidth="1"/>
    <col min="3331" max="3331" width="14.6640625" style="1365" customWidth="1"/>
    <col min="3332" max="3332" width="12.5" style="1365" customWidth="1"/>
    <col min="3333" max="3333" width="12.1640625" style="1365" customWidth="1"/>
    <col min="3334" max="3334" width="14.33203125" style="1365" customWidth="1"/>
    <col min="3335" max="3335" width="14.1640625" style="1365" customWidth="1"/>
    <col min="3336" max="3336" width="13.5" style="1365" customWidth="1"/>
    <col min="3337" max="3337" width="12.33203125" style="1365" customWidth="1"/>
    <col min="3338" max="3338" width="11" style="1365" customWidth="1"/>
    <col min="3339" max="3339" width="11.6640625" style="1365" customWidth="1"/>
    <col min="3340" max="3340" width="11.33203125" style="1365" customWidth="1"/>
    <col min="3341" max="3526" width="10.6640625" style="1365" customWidth="1"/>
    <col min="3527" max="3584" width="10.6640625" style="1365"/>
    <col min="3585" max="3585" width="16" style="1365" customWidth="1"/>
    <col min="3586" max="3586" width="17.1640625" style="1365" customWidth="1"/>
    <col min="3587" max="3587" width="14.6640625" style="1365" customWidth="1"/>
    <col min="3588" max="3588" width="12.5" style="1365" customWidth="1"/>
    <col min="3589" max="3589" width="12.1640625" style="1365" customWidth="1"/>
    <col min="3590" max="3590" width="14.33203125" style="1365" customWidth="1"/>
    <col min="3591" max="3591" width="14.1640625" style="1365" customWidth="1"/>
    <col min="3592" max="3592" width="13.5" style="1365" customWidth="1"/>
    <col min="3593" max="3593" width="12.33203125" style="1365" customWidth="1"/>
    <col min="3594" max="3594" width="11" style="1365" customWidth="1"/>
    <col min="3595" max="3595" width="11.6640625" style="1365" customWidth="1"/>
    <col min="3596" max="3596" width="11.33203125" style="1365" customWidth="1"/>
    <col min="3597" max="3782" width="10.6640625" style="1365" customWidth="1"/>
    <col min="3783" max="3840" width="10.6640625" style="1365"/>
    <col min="3841" max="3841" width="16" style="1365" customWidth="1"/>
    <col min="3842" max="3842" width="17.1640625" style="1365" customWidth="1"/>
    <col min="3843" max="3843" width="14.6640625" style="1365" customWidth="1"/>
    <col min="3844" max="3844" width="12.5" style="1365" customWidth="1"/>
    <col min="3845" max="3845" width="12.1640625" style="1365" customWidth="1"/>
    <col min="3846" max="3846" width="14.33203125" style="1365" customWidth="1"/>
    <col min="3847" max="3847" width="14.1640625" style="1365" customWidth="1"/>
    <col min="3848" max="3848" width="13.5" style="1365" customWidth="1"/>
    <col min="3849" max="3849" width="12.33203125" style="1365" customWidth="1"/>
    <col min="3850" max="3850" width="11" style="1365" customWidth="1"/>
    <col min="3851" max="3851" width="11.6640625" style="1365" customWidth="1"/>
    <col min="3852" max="3852" width="11.33203125" style="1365" customWidth="1"/>
    <col min="3853" max="4038" width="10.6640625" style="1365" customWidth="1"/>
    <col min="4039" max="4096" width="10.6640625" style="1365"/>
    <col min="4097" max="4097" width="16" style="1365" customWidth="1"/>
    <col min="4098" max="4098" width="17.1640625" style="1365" customWidth="1"/>
    <col min="4099" max="4099" width="14.6640625" style="1365" customWidth="1"/>
    <col min="4100" max="4100" width="12.5" style="1365" customWidth="1"/>
    <col min="4101" max="4101" width="12.1640625" style="1365" customWidth="1"/>
    <col min="4102" max="4102" width="14.33203125" style="1365" customWidth="1"/>
    <col min="4103" max="4103" width="14.1640625" style="1365" customWidth="1"/>
    <col min="4104" max="4104" width="13.5" style="1365" customWidth="1"/>
    <col min="4105" max="4105" width="12.33203125" style="1365" customWidth="1"/>
    <col min="4106" max="4106" width="11" style="1365" customWidth="1"/>
    <col min="4107" max="4107" width="11.6640625" style="1365" customWidth="1"/>
    <col min="4108" max="4108" width="11.33203125" style="1365" customWidth="1"/>
    <col min="4109" max="4294" width="10.6640625" style="1365" customWidth="1"/>
    <col min="4295" max="4352" width="10.6640625" style="1365"/>
    <col min="4353" max="4353" width="16" style="1365" customWidth="1"/>
    <col min="4354" max="4354" width="17.1640625" style="1365" customWidth="1"/>
    <col min="4355" max="4355" width="14.6640625" style="1365" customWidth="1"/>
    <col min="4356" max="4356" width="12.5" style="1365" customWidth="1"/>
    <col min="4357" max="4357" width="12.1640625" style="1365" customWidth="1"/>
    <col min="4358" max="4358" width="14.33203125" style="1365" customWidth="1"/>
    <col min="4359" max="4359" width="14.1640625" style="1365" customWidth="1"/>
    <col min="4360" max="4360" width="13.5" style="1365" customWidth="1"/>
    <col min="4361" max="4361" width="12.33203125" style="1365" customWidth="1"/>
    <col min="4362" max="4362" width="11" style="1365" customWidth="1"/>
    <col min="4363" max="4363" width="11.6640625" style="1365" customWidth="1"/>
    <col min="4364" max="4364" width="11.33203125" style="1365" customWidth="1"/>
    <col min="4365" max="4550" width="10.6640625" style="1365" customWidth="1"/>
    <col min="4551" max="4608" width="10.6640625" style="1365"/>
    <col min="4609" max="4609" width="16" style="1365" customWidth="1"/>
    <col min="4610" max="4610" width="17.1640625" style="1365" customWidth="1"/>
    <col min="4611" max="4611" width="14.6640625" style="1365" customWidth="1"/>
    <col min="4612" max="4612" width="12.5" style="1365" customWidth="1"/>
    <col min="4613" max="4613" width="12.1640625" style="1365" customWidth="1"/>
    <col min="4614" max="4614" width="14.33203125" style="1365" customWidth="1"/>
    <col min="4615" max="4615" width="14.1640625" style="1365" customWidth="1"/>
    <col min="4616" max="4616" width="13.5" style="1365" customWidth="1"/>
    <col min="4617" max="4617" width="12.33203125" style="1365" customWidth="1"/>
    <col min="4618" max="4618" width="11" style="1365" customWidth="1"/>
    <col min="4619" max="4619" width="11.6640625" style="1365" customWidth="1"/>
    <col min="4620" max="4620" width="11.33203125" style="1365" customWidth="1"/>
    <col min="4621" max="4806" width="10.6640625" style="1365" customWidth="1"/>
    <col min="4807" max="4864" width="10.6640625" style="1365"/>
    <col min="4865" max="4865" width="16" style="1365" customWidth="1"/>
    <col min="4866" max="4866" width="17.1640625" style="1365" customWidth="1"/>
    <col min="4867" max="4867" width="14.6640625" style="1365" customWidth="1"/>
    <col min="4868" max="4868" width="12.5" style="1365" customWidth="1"/>
    <col min="4869" max="4869" width="12.1640625" style="1365" customWidth="1"/>
    <col min="4870" max="4870" width="14.33203125" style="1365" customWidth="1"/>
    <col min="4871" max="4871" width="14.1640625" style="1365" customWidth="1"/>
    <col min="4872" max="4872" width="13.5" style="1365" customWidth="1"/>
    <col min="4873" max="4873" width="12.33203125" style="1365" customWidth="1"/>
    <col min="4874" max="4874" width="11" style="1365" customWidth="1"/>
    <col min="4875" max="4875" width="11.6640625" style="1365" customWidth="1"/>
    <col min="4876" max="4876" width="11.33203125" style="1365" customWidth="1"/>
    <col min="4877" max="5062" width="10.6640625" style="1365" customWidth="1"/>
    <col min="5063" max="5120" width="10.6640625" style="1365"/>
    <col min="5121" max="5121" width="16" style="1365" customWidth="1"/>
    <col min="5122" max="5122" width="17.1640625" style="1365" customWidth="1"/>
    <col min="5123" max="5123" width="14.6640625" style="1365" customWidth="1"/>
    <col min="5124" max="5124" width="12.5" style="1365" customWidth="1"/>
    <col min="5125" max="5125" width="12.1640625" style="1365" customWidth="1"/>
    <col min="5126" max="5126" width="14.33203125" style="1365" customWidth="1"/>
    <col min="5127" max="5127" width="14.1640625" style="1365" customWidth="1"/>
    <col min="5128" max="5128" width="13.5" style="1365" customWidth="1"/>
    <col min="5129" max="5129" width="12.33203125" style="1365" customWidth="1"/>
    <col min="5130" max="5130" width="11" style="1365" customWidth="1"/>
    <col min="5131" max="5131" width="11.6640625" style="1365" customWidth="1"/>
    <col min="5132" max="5132" width="11.33203125" style="1365" customWidth="1"/>
    <col min="5133" max="5318" width="10.6640625" style="1365" customWidth="1"/>
    <col min="5319" max="5376" width="10.6640625" style="1365"/>
    <col min="5377" max="5377" width="16" style="1365" customWidth="1"/>
    <col min="5378" max="5378" width="17.1640625" style="1365" customWidth="1"/>
    <col min="5379" max="5379" width="14.6640625" style="1365" customWidth="1"/>
    <col min="5380" max="5380" width="12.5" style="1365" customWidth="1"/>
    <col min="5381" max="5381" width="12.1640625" style="1365" customWidth="1"/>
    <col min="5382" max="5382" width="14.33203125" style="1365" customWidth="1"/>
    <col min="5383" max="5383" width="14.1640625" style="1365" customWidth="1"/>
    <col min="5384" max="5384" width="13.5" style="1365" customWidth="1"/>
    <col min="5385" max="5385" width="12.33203125" style="1365" customWidth="1"/>
    <col min="5386" max="5386" width="11" style="1365" customWidth="1"/>
    <col min="5387" max="5387" width="11.6640625" style="1365" customWidth="1"/>
    <col min="5388" max="5388" width="11.33203125" style="1365" customWidth="1"/>
    <col min="5389" max="5574" width="10.6640625" style="1365" customWidth="1"/>
    <col min="5575" max="5632" width="10.6640625" style="1365"/>
    <col min="5633" max="5633" width="16" style="1365" customWidth="1"/>
    <col min="5634" max="5634" width="17.1640625" style="1365" customWidth="1"/>
    <col min="5635" max="5635" width="14.6640625" style="1365" customWidth="1"/>
    <col min="5636" max="5636" width="12.5" style="1365" customWidth="1"/>
    <col min="5637" max="5637" width="12.1640625" style="1365" customWidth="1"/>
    <col min="5638" max="5638" width="14.33203125" style="1365" customWidth="1"/>
    <col min="5639" max="5639" width="14.1640625" style="1365" customWidth="1"/>
    <col min="5640" max="5640" width="13.5" style="1365" customWidth="1"/>
    <col min="5641" max="5641" width="12.33203125" style="1365" customWidth="1"/>
    <col min="5642" max="5642" width="11" style="1365" customWidth="1"/>
    <col min="5643" max="5643" width="11.6640625" style="1365" customWidth="1"/>
    <col min="5644" max="5644" width="11.33203125" style="1365" customWidth="1"/>
    <col min="5645" max="5830" width="10.6640625" style="1365" customWidth="1"/>
    <col min="5831" max="5888" width="10.6640625" style="1365"/>
    <col min="5889" max="5889" width="16" style="1365" customWidth="1"/>
    <col min="5890" max="5890" width="17.1640625" style="1365" customWidth="1"/>
    <col min="5891" max="5891" width="14.6640625" style="1365" customWidth="1"/>
    <col min="5892" max="5892" width="12.5" style="1365" customWidth="1"/>
    <col min="5893" max="5893" width="12.1640625" style="1365" customWidth="1"/>
    <col min="5894" max="5894" width="14.33203125" style="1365" customWidth="1"/>
    <col min="5895" max="5895" width="14.1640625" style="1365" customWidth="1"/>
    <col min="5896" max="5896" width="13.5" style="1365" customWidth="1"/>
    <col min="5897" max="5897" width="12.33203125" style="1365" customWidth="1"/>
    <col min="5898" max="5898" width="11" style="1365" customWidth="1"/>
    <col min="5899" max="5899" width="11.6640625" style="1365" customWidth="1"/>
    <col min="5900" max="5900" width="11.33203125" style="1365" customWidth="1"/>
    <col min="5901" max="6086" width="10.6640625" style="1365" customWidth="1"/>
    <col min="6087" max="6144" width="10.6640625" style="1365"/>
    <col min="6145" max="6145" width="16" style="1365" customWidth="1"/>
    <col min="6146" max="6146" width="17.1640625" style="1365" customWidth="1"/>
    <col min="6147" max="6147" width="14.6640625" style="1365" customWidth="1"/>
    <col min="6148" max="6148" width="12.5" style="1365" customWidth="1"/>
    <col min="6149" max="6149" width="12.1640625" style="1365" customWidth="1"/>
    <col min="6150" max="6150" width="14.33203125" style="1365" customWidth="1"/>
    <col min="6151" max="6151" width="14.1640625" style="1365" customWidth="1"/>
    <col min="6152" max="6152" width="13.5" style="1365" customWidth="1"/>
    <col min="6153" max="6153" width="12.33203125" style="1365" customWidth="1"/>
    <col min="6154" max="6154" width="11" style="1365" customWidth="1"/>
    <col min="6155" max="6155" width="11.6640625" style="1365" customWidth="1"/>
    <col min="6156" max="6156" width="11.33203125" style="1365" customWidth="1"/>
    <col min="6157" max="6342" width="10.6640625" style="1365" customWidth="1"/>
    <col min="6343" max="6400" width="10.6640625" style="1365"/>
    <col min="6401" max="6401" width="16" style="1365" customWidth="1"/>
    <col min="6402" max="6402" width="17.1640625" style="1365" customWidth="1"/>
    <col min="6403" max="6403" width="14.6640625" style="1365" customWidth="1"/>
    <col min="6404" max="6404" width="12.5" style="1365" customWidth="1"/>
    <col min="6405" max="6405" width="12.1640625" style="1365" customWidth="1"/>
    <col min="6406" max="6406" width="14.33203125" style="1365" customWidth="1"/>
    <col min="6407" max="6407" width="14.1640625" style="1365" customWidth="1"/>
    <col min="6408" max="6408" width="13.5" style="1365" customWidth="1"/>
    <col min="6409" max="6409" width="12.33203125" style="1365" customWidth="1"/>
    <col min="6410" max="6410" width="11" style="1365" customWidth="1"/>
    <col min="6411" max="6411" width="11.6640625" style="1365" customWidth="1"/>
    <col min="6412" max="6412" width="11.33203125" style="1365" customWidth="1"/>
    <col min="6413" max="6598" width="10.6640625" style="1365" customWidth="1"/>
    <col min="6599" max="6656" width="10.6640625" style="1365"/>
    <col min="6657" max="6657" width="16" style="1365" customWidth="1"/>
    <col min="6658" max="6658" width="17.1640625" style="1365" customWidth="1"/>
    <col min="6659" max="6659" width="14.6640625" style="1365" customWidth="1"/>
    <col min="6660" max="6660" width="12.5" style="1365" customWidth="1"/>
    <col min="6661" max="6661" width="12.1640625" style="1365" customWidth="1"/>
    <col min="6662" max="6662" width="14.33203125" style="1365" customWidth="1"/>
    <col min="6663" max="6663" width="14.1640625" style="1365" customWidth="1"/>
    <col min="6664" max="6664" width="13.5" style="1365" customWidth="1"/>
    <col min="6665" max="6665" width="12.33203125" style="1365" customWidth="1"/>
    <col min="6666" max="6666" width="11" style="1365" customWidth="1"/>
    <col min="6667" max="6667" width="11.6640625" style="1365" customWidth="1"/>
    <col min="6668" max="6668" width="11.33203125" style="1365" customWidth="1"/>
    <col min="6669" max="6854" width="10.6640625" style="1365" customWidth="1"/>
    <col min="6855" max="6912" width="10.6640625" style="1365"/>
    <col min="6913" max="6913" width="16" style="1365" customWidth="1"/>
    <col min="6914" max="6914" width="17.1640625" style="1365" customWidth="1"/>
    <col min="6915" max="6915" width="14.6640625" style="1365" customWidth="1"/>
    <col min="6916" max="6916" width="12.5" style="1365" customWidth="1"/>
    <col min="6917" max="6917" width="12.1640625" style="1365" customWidth="1"/>
    <col min="6918" max="6918" width="14.33203125" style="1365" customWidth="1"/>
    <col min="6919" max="6919" width="14.1640625" style="1365" customWidth="1"/>
    <col min="6920" max="6920" width="13.5" style="1365" customWidth="1"/>
    <col min="6921" max="6921" width="12.33203125" style="1365" customWidth="1"/>
    <col min="6922" max="6922" width="11" style="1365" customWidth="1"/>
    <col min="6923" max="6923" width="11.6640625" style="1365" customWidth="1"/>
    <col min="6924" max="6924" width="11.33203125" style="1365" customWidth="1"/>
    <col min="6925" max="7110" width="10.6640625" style="1365" customWidth="1"/>
    <col min="7111" max="7168" width="10.6640625" style="1365"/>
    <col min="7169" max="7169" width="16" style="1365" customWidth="1"/>
    <col min="7170" max="7170" width="17.1640625" style="1365" customWidth="1"/>
    <col min="7171" max="7171" width="14.6640625" style="1365" customWidth="1"/>
    <col min="7172" max="7172" width="12.5" style="1365" customWidth="1"/>
    <col min="7173" max="7173" width="12.1640625" style="1365" customWidth="1"/>
    <col min="7174" max="7174" width="14.33203125" style="1365" customWidth="1"/>
    <col min="7175" max="7175" width="14.1640625" style="1365" customWidth="1"/>
    <col min="7176" max="7176" width="13.5" style="1365" customWidth="1"/>
    <col min="7177" max="7177" width="12.33203125" style="1365" customWidth="1"/>
    <col min="7178" max="7178" width="11" style="1365" customWidth="1"/>
    <col min="7179" max="7179" width="11.6640625" style="1365" customWidth="1"/>
    <col min="7180" max="7180" width="11.33203125" style="1365" customWidth="1"/>
    <col min="7181" max="7366" width="10.6640625" style="1365" customWidth="1"/>
    <col min="7367" max="7424" width="10.6640625" style="1365"/>
    <col min="7425" max="7425" width="16" style="1365" customWidth="1"/>
    <col min="7426" max="7426" width="17.1640625" style="1365" customWidth="1"/>
    <col min="7427" max="7427" width="14.6640625" style="1365" customWidth="1"/>
    <col min="7428" max="7428" width="12.5" style="1365" customWidth="1"/>
    <col min="7429" max="7429" width="12.1640625" style="1365" customWidth="1"/>
    <col min="7430" max="7430" width="14.33203125" style="1365" customWidth="1"/>
    <col min="7431" max="7431" width="14.1640625" style="1365" customWidth="1"/>
    <col min="7432" max="7432" width="13.5" style="1365" customWidth="1"/>
    <col min="7433" max="7433" width="12.33203125" style="1365" customWidth="1"/>
    <col min="7434" max="7434" width="11" style="1365" customWidth="1"/>
    <col min="7435" max="7435" width="11.6640625" style="1365" customWidth="1"/>
    <col min="7436" max="7436" width="11.33203125" style="1365" customWidth="1"/>
    <col min="7437" max="7622" width="10.6640625" style="1365" customWidth="1"/>
    <col min="7623" max="7680" width="10.6640625" style="1365"/>
    <col min="7681" max="7681" width="16" style="1365" customWidth="1"/>
    <col min="7682" max="7682" width="17.1640625" style="1365" customWidth="1"/>
    <col min="7683" max="7683" width="14.6640625" style="1365" customWidth="1"/>
    <col min="7684" max="7684" width="12.5" style="1365" customWidth="1"/>
    <col min="7685" max="7685" width="12.1640625" style="1365" customWidth="1"/>
    <col min="7686" max="7686" width="14.33203125" style="1365" customWidth="1"/>
    <col min="7687" max="7687" width="14.1640625" style="1365" customWidth="1"/>
    <col min="7688" max="7688" width="13.5" style="1365" customWidth="1"/>
    <col min="7689" max="7689" width="12.33203125" style="1365" customWidth="1"/>
    <col min="7690" max="7690" width="11" style="1365" customWidth="1"/>
    <col min="7691" max="7691" width="11.6640625" style="1365" customWidth="1"/>
    <col min="7692" max="7692" width="11.33203125" style="1365" customWidth="1"/>
    <col min="7693" max="7878" width="10.6640625" style="1365" customWidth="1"/>
    <col min="7879" max="7936" width="10.6640625" style="1365"/>
    <col min="7937" max="7937" width="16" style="1365" customWidth="1"/>
    <col min="7938" max="7938" width="17.1640625" style="1365" customWidth="1"/>
    <col min="7939" max="7939" width="14.6640625" style="1365" customWidth="1"/>
    <col min="7940" max="7940" width="12.5" style="1365" customWidth="1"/>
    <col min="7941" max="7941" width="12.1640625" style="1365" customWidth="1"/>
    <col min="7942" max="7942" width="14.33203125" style="1365" customWidth="1"/>
    <col min="7943" max="7943" width="14.1640625" style="1365" customWidth="1"/>
    <col min="7944" max="7944" width="13.5" style="1365" customWidth="1"/>
    <col min="7945" max="7945" width="12.33203125" style="1365" customWidth="1"/>
    <col min="7946" max="7946" width="11" style="1365" customWidth="1"/>
    <col min="7947" max="7947" width="11.6640625" style="1365" customWidth="1"/>
    <col min="7948" max="7948" width="11.33203125" style="1365" customWidth="1"/>
    <col min="7949" max="8134" width="10.6640625" style="1365" customWidth="1"/>
    <col min="8135" max="8192" width="10.6640625" style="1365"/>
    <col min="8193" max="8193" width="16" style="1365" customWidth="1"/>
    <col min="8194" max="8194" width="17.1640625" style="1365" customWidth="1"/>
    <col min="8195" max="8195" width="14.6640625" style="1365" customWidth="1"/>
    <col min="8196" max="8196" width="12.5" style="1365" customWidth="1"/>
    <col min="8197" max="8197" width="12.1640625" style="1365" customWidth="1"/>
    <col min="8198" max="8198" width="14.33203125" style="1365" customWidth="1"/>
    <col min="8199" max="8199" width="14.1640625" style="1365" customWidth="1"/>
    <col min="8200" max="8200" width="13.5" style="1365" customWidth="1"/>
    <col min="8201" max="8201" width="12.33203125" style="1365" customWidth="1"/>
    <col min="8202" max="8202" width="11" style="1365" customWidth="1"/>
    <col min="8203" max="8203" width="11.6640625" style="1365" customWidth="1"/>
    <col min="8204" max="8204" width="11.33203125" style="1365" customWidth="1"/>
    <col min="8205" max="8390" width="10.6640625" style="1365" customWidth="1"/>
    <col min="8391" max="8448" width="10.6640625" style="1365"/>
    <col min="8449" max="8449" width="16" style="1365" customWidth="1"/>
    <col min="8450" max="8450" width="17.1640625" style="1365" customWidth="1"/>
    <col min="8451" max="8451" width="14.6640625" style="1365" customWidth="1"/>
    <col min="8452" max="8452" width="12.5" style="1365" customWidth="1"/>
    <col min="8453" max="8453" width="12.1640625" style="1365" customWidth="1"/>
    <col min="8454" max="8454" width="14.33203125" style="1365" customWidth="1"/>
    <col min="8455" max="8455" width="14.1640625" style="1365" customWidth="1"/>
    <col min="8456" max="8456" width="13.5" style="1365" customWidth="1"/>
    <col min="8457" max="8457" width="12.33203125" style="1365" customWidth="1"/>
    <col min="8458" max="8458" width="11" style="1365" customWidth="1"/>
    <col min="8459" max="8459" width="11.6640625" style="1365" customWidth="1"/>
    <col min="8460" max="8460" width="11.33203125" style="1365" customWidth="1"/>
    <col min="8461" max="8646" width="10.6640625" style="1365" customWidth="1"/>
    <col min="8647" max="8704" width="10.6640625" style="1365"/>
    <col min="8705" max="8705" width="16" style="1365" customWidth="1"/>
    <col min="8706" max="8706" width="17.1640625" style="1365" customWidth="1"/>
    <col min="8707" max="8707" width="14.6640625" style="1365" customWidth="1"/>
    <col min="8708" max="8708" width="12.5" style="1365" customWidth="1"/>
    <col min="8709" max="8709" width="12.1640625" style="1365" customWidth="1"/>
    <col min="8710" max="8710" width="14.33203125" style="1365" customWidth="1"/>
    <col min="8711" max="8711" width="14.1640625" style="1365" customWidth="1"/>
    <col min="8712" max="8712" width="13.5" style="1365" customWidth="1"/>
    <col min="8713" max="8713" width="12.33203125" style="1365" customWidth="1"/>
    <col min="8714" max="8714" width="11" style="1365" customWidth="1"/>
    <col min="8715" max="8715" width="11.6640625" style="1365" customWidth="1"/>
    <col min="8716" max="8716" width="11.33203125" style="1365" customWidth="1"/>
    <col min="8717" max="8902" width="10.6640625" style="1365" customWidth="1"/>
    <col min="8903" max="8960" width="10.6640625" style="1365"/>
    <col min="8961" max="8961" width="16" style="1365" customWidth="1"/>
    <col min="8962" max="8962" width="17.1640625" style="1365" customWidth="1"/>
    <col min="8963" max="8963" width="14.6640625" style="1365" customWidth="1"/>
    <col min="8964" max="8964" width="12.5" style="1365" customWidth="1"/>
    <col min="8965" max="8965" width="12.1640625" style="1365" customWidth="1"/>
    <col min="8966" max="8966" width="14.33203125" style="1365" customWidth="1"/>
    <col min="8967" max="8967" width="14.1640625" style="1365" customWidth="1"/>
    <col min="8968" max="8968" width="13.5" style="1365" customWidth="1"/>
    <col min="8969" max="8969" width="12.33203125" style="1365" customWidth="1"/>
    <col min="8970" max="8970" width="11" style="1365" customWidth="1"/>
    <col min="8971" max="8971" width="11.6640625" style="1365" customWidth="1"/>
    <col min="8972" max="8972" width="11.33203125" style="1365" customWidth="1"/>
    <col min="8973" max="9158" width="10.6640625" style="1365" customWidth="1"/>
    <col min="9159" max="9216" width="10.6640625" style="1365"/>
    <col min="9217" max="9217" width="16" style="1365" customWidth="1"/>
    <col min="9218" max="9218" width="17.1640625" style="1365" customWidth="1"/>
    <col min="9219" max="9219" width="14.6640625" style="1365" customWidth="1"/>
    <col min="9220" max="9220" width="12.5" style="1365" customWidth="1"/>
    <col min="9221" max="9221" width="12.1640625" style="1365" customWidth="1"/>
    <col min="9222" max="9222" width="14.33203125" style="1365" customWidth="1"/>
    <col min="9223" max="9223" width="14.1640625" style="1365" customWidth="1"/>
    <col min="9224" max="9224" width="13.5" style="1365" customWidth="1"/>
    <col min="9225" max="9225" width="12.33203125" style="1365" customWidth="1"/>
    <col min="9226" max="9226" width="11" style="1365" customWidth="1"/>
    <col min="9227" max="9227" width="11.6640625" style="1365" customWidth="1"/>
    <col min="9228" max="9228" width="11.33203125" style="1365" customWidth="1"/>
    <col min="9229" max="9414" width="10.6640625" style="1365" customWidth="1"/>
    <col min="9415" max="9472" width="10.6640625" style="1365"/>
    <col min="9473" max="9473" width="16" style="1365" customWidth="1"/>
    <col min="9474" max="9474" width="17.1640625" style="1365" customWidth="1"/>
    <col min="9475" max="9475" width="14.6640625" style="1365" customWidth="1"/>
    <col min="9476" max="9476" width="12.5" style="1365" customWidth="1"/>
    <col min="9477" max="9477" width="12.1640625" style="1365" customWidth="1"/>
    <col min="9478" max="9478" width="14.33203125" style="1365" customWidth="1"/>
    <col min="9479" max="9479" width="14.1640625" style="1365" customWidth="1"/>
    <col min="9480" max="9480" width="13.5" style="1365" customWidth="1"/>
    <col min="9481" max="9481" width="12.33203125" style="1365" customWidth="1"/>
    <col min="9482" max="9482" width="11" style="1365" customWidth="1"/>
    <col min="9483" max="9483" width="11.6640625" style="1365" customWidth="1"/>
    <col min="9484" max="9484" width="11.33203125" style="1365" customWidth="1"/>
    <col min="9485" max="9670" width="10.6640625" style="1365" customWidth="1"/>
    <col min="9671" max="9728" width="10.6640625" style="1365"/>
    <col min="9729" max="9729" width="16" style="1365" customWidth="1"/>
    <col min="9730" max="9730" width="17.1640625" style="1365" customWidth="1"/>
    <col min="9731" max="9731" width="14.6640625" style="1365" customWidth="1"/>
    <col min="9732" max="9732" width="12.5" style="1365" customWidth="1"/>
    <col min="9733" max="9733" width="12.1640625" style="1365" customWidth="1"/>
    <col min="9734" max="9734" width="14.33203125" style="1365" customWidth="1"/>
    <col min="9735" max="9735" width="14.1640625" style="1365" customWidth="1"/>
    <col min="9736" max="9736" width="13.5" style="1365" customWidth="1"/>
    <col min="9737" max="9737" width="12.33203125" style="1365" customWidth="1"/>
    <col min="9738" max="9738" width="11" style="1365" customWidth="1"/>
    <col min="9739" max="9739" width="11.6640625" style="1365" customWidth="1"/>
    <col min="9740" max="9740" width="11.33203125" style="1365" customWidth="1"/>
    <col min="9741" max="9926" width="10.6640625" style="1365" customWidth="1"/>
    <col min="9927" max="9984" width="10.6640625" style="1365"/>
    <col min="9985" max="9985" width="16" style="1365" customWidth="1"/>
    <col min="9986" max="9986" width="17.1640625" style="1365" customWidth="1"/>
    <col min="9987" max="9987" width="14.6640625" style="1365" customWidth="1"/>
    <col min="9988" max="9988" width="12.5" style="1365" customWidth="1"/>
    <col min="9989" max="9989" width="12.1640625" style="1365" customWidth="1"/>
    <col min="9990" max="9990" width="14.33203125" style="1365" customWidth="1"/>
    <col min="9991" max="9991" width="14.1640625" style="1365" customWidth="1"/>
    <col min="9992" max="9992" width="13.5" style="1365" customWidth="1"/>
    <col min="9993" max="9993" width="12.33203125" style="1365" customWidth="1"/>
    <col min="9994" max="9994" width="11" style="1365" customWidth="1"/>
    <col min="9995" max="9995" width="11.6640625" style="1365" customWidth="1"/>
    <col min="9996" max="9996" width="11.33203125" style="1365" customWidth="1"/>
    <col min="9997" max="10182" width="10.6640625" style="1365" customWidth="1"/>
    <col min="10183" max="10240" width="10.6640625" style="1365"/>
    <col min="10241" max="10241" width="16" style="1365" customWidth="1"/>
    <col min="10242" max="10242" width="17.1640625" style="1365" customWidth="1"/>
    <col min="10243" max="10243" width="14.6640625" style="1365" customWidth="1"/>
    <col min="10244" max="10244" width="12.5" style="1365" customWidth="1"/>
    <col min="10245" max="10245" width="12.1640625" style="1365" customWidth="1"/>
    <col min="10246" max="10246" width="14.33203125" style="1365" customWidth="1"/>
    <col min="10247" max="10247" width="14.1640625" style="1365" customWidth="1"/>
    <col min="10248" max="10248" width="13.5" style="1365" customWidth="1"/>
    <col min="10249" max="10249" width="12.33203125" style="1365" customWidth="1"/>
    <col min="10250" max="10250" width="11" style="1365" customWidth="1"/>
    <col min="10251" max="10251" width="11.6640625" style="1365" customWidth="1"/>
    <col min="10252" max="10252" width="11.33203125" style="1365" customWidth="1"/>
    <col min="10253" max="10438" width="10.6640625" style="1365" customWidth="1"/>
    <col min="10439" max="10496" width="10.6640625" style="1365"/>
    <col min="10497" max="10497" width="16" style="1365" customWidth="1"/>
    <col min="10498" max="10498" width="17.1640625" style="1365" customWidth="1"/>
    <col min="10499" max="10499" width="14.6640625" style="1365" customWidth="1"/>
    <col min="10500" max="10500" width="12.5" style="1365" customWidth="1"/>
    <col min="10501" max="10501" width="12.1640625" style="1365" customWidth="1"/>
    <col min="10502" max="10502" width="14.33203125" style="1365" customWidth="1"/>
    <col min="10503" max="10503" width="14.1640625" style="1365" customWidth="1"/>
    <col min="10504" max="10504" width="13.5" style="1365" customWidth="1"/>
    <col min="10505" max="10505" width="12.33203125" style="1365" customWidth="1"/>
    <col min="10506" max="10506" width="11" style="1365" customWidth="1"/>
    <col min="10507" max="10507" width="11.6640625" style="1365" customWidth="1"/>
    <col min="10508" max="10508" width="11.33203125" style="1365" customWidth="1"/>
    <col min="10509" max="10694" width="10.6640625" style="1365" customWidth="1"/>
    <col min="10695" max="10752" width="10.6640625" style="1365"/>
    <col min="10753" max="10753" width="16" style="1365" customWidth="1"/>
    <col min="10754" max="10754" width="17.1640625" style="1365" customWidth="1"/>
    <col min="10755" max="10755" width="14.6640625" style="1365" customWidth="1"/>
    <col min="10756" max="10756" width="12.5" style="1365" customWidth="1"/>
    <col min="10757" max="10757" width="12.1640625" style="1365" customWidth="1"/>
    <col min="10758" max="10758" width="14.33203125" style="1365" customWidth="1"/>
    <col min="10759" max="10759" width="14.1640625" style="1365" customWidth="1"/>
    <col min="10760" max="10760" width="13.5" style="1365" customWidth="1"/>
    <col min="10761" max="10761" width="12.33203125" style="1365" customWidth="1"/>
    <col min="10762" max="10762" width="11" style="1365" customWidth="1"/>
    <col min="10763" max="10763" width="11.6640625" style="1365" customWidth="1"/>
    <col min="10764" max="10764" width="11.33203125" style="1365" customWidth="1"/>
    <col min="10765" max="10950" width="10.6640625" style="1365" customWidth="1"/>
    <col min="10951" max="11008" width="10.6640625" style="1365"/>
    <col min="11009" max="11009" width="16" style="1365" customWidth="1"/>
    <col min="11010" max="11010" width="17.1640625" style="1365" customWidth="1"/>
    <col min="11011" max="11011" width="14.6640625" style="1365" customWidth="1"/>
    <col min="11012" max="11012" width="12.5" style="1365" customWidth="1"/>
    <col min="11013" max="11013" width="12.1640625" style="1365" customWidth="1"/>
    <col min="11014" max="11014" width="14.33203125" style="1365" customWidth="1"/>
    <col min="11015" max="11015" width="14.1640625" style="1365" customWidth="1"/>
    <col min="11016" max="11016" width="13.5" style="1365" customWidth="1"/>
    <col min="11017" max="11017" width="12.33203125" style="1365" customWidth="1"/>
    <col min="11018" max="11018" width="11" style="1365" customWidth="1"/>
    <col min="11019" max="11019" width="11.6640625" style="1365" customWidth="1"/>
    <col min="11020" max="11020" width="11.33203125" style="1365" customWidth="1"/>
    <col min="11021" max="11206" width="10.6640625" style="1365" customWidth="1"/>
    <col min="11207" max="11264" width="10.6640625" style="1365"/>
    <col min="11265" max="11265" width="16" style="1365" customWidth="1"/>
    <col min="11266" max="11266" width="17.1640625" style="1365" customWidth="1"/>
    <col min="11267" max="11267" width="14.6640625" style="1365" customWidth="1"/>
    <col min="11268" max="11268" width="12.5" style="1365" customWidth="1"/>
    <col min="11269" max="11269" width="12.1640625" style="1365" customWidth="1"/>
    <col min="11270" max="11270" width="14.33203125" style="1365" customWidth="1"/>
    <col min="11271" max="11271" width="14.1640625" style="1365" customWidth="1"/>
    <col min="11272" max="11272" width="13.5" style="1365" customWidth="1"/>
    <col min="11273" max="11273" width="12.33203125" style="1365" customWidth="1"/>
    <col min="11274" max="11274" width="11" style="1365" customWidth="1"/>
    <col min="11275" max="11275" width="11.6640625" style="1365" customWidth="1"/>
    <col min="11276" max="11276" width="11.33203125" style="1365" customWidth="1"/>
    <col min="11277" max="11462" width="10.6640625" style="1365" customWidth="1"/>
    <col min="11463" max="11520" width="10.6640625" style="1365"/>
    <col min="11521" max="11521" width="16" style="1365" customWidth="1"/>
    <col min="11522" max="11522" width="17.1640625" style="1365" customWidth="1"/>
    <col min="11523" max="11523" width="14.6640625" style="1365" customWidth="1"/>
    <col min="11524" max="11524" width="12.5" style="1365" customWidth="1"/>
    <col min="11525" max="11525" width="12.1640625" style="1365" customWidth="1"/>
    <col min="11526" max="11526" width="14.33203125" style="1365" customWidth="1"/>
    <col min="11527" max="11527" width="14.1640625" style="1365" customWidth="1"/>
    <col min="11528" max="11528" width="13.5" style="1365" customWidth="1"/>
    <col min="11529" max="11529" width="12.33203125" style="1365" customWidth="1"/>
    <col min="11530" max="11530" width="11" style="1365" customWidth="1"/>
    <col min="11531" max="11531" width="11.6640625" style="1365" customWidth="1"/>
    <col min="11532" max="11532" width="11.33203125" style="1365" customWidth="1"/>
    <col min="11533" max="11718" width="10.6640625" style="1365" customWidth="1"/>
    <col min="11719" max="11776" width="10.6640625" style="1365"/>
    <col min="11777" max="11777" width="16" style="1365" customWidth="1"/>
    <col min="11778" max="11778" width="17.1640625" style="1365" customWidth="1"/>
    <col min="11779" max="11779" width="14.6640625" style="1365" customWidth="1"/>
    <col min="11780" max="11780" width="12.5" style="1365" customWidth="1"/>
    <col min="11781" max="11781" width="12.1640625" style="1365" customWidth="1"/>
    <col min="11782" max="11782" width="14.33203125" style="1365" customWidth="1"/>
    <col min="11783" max="11783" width="14.1640625" style="1365" customWidth="1"/>
    <col min="11784" max="11784" width="13.5" style="1365" customWidth="1"/>
    <col min="11785" max="11785" width="12.33203125" style="1365" customWidth="1"/>
    <col min="11786" max="11786" width="11" style="1365" customWidth="1"/>
    <col min="11787" max="11787" width="11.6640625" style="1365" customWidth="1"/>
    <col min="11788" max="11788" width="11.33203125" style="1365" customWidth="1"/>
    <col min="11789" max="11974" width="10.6640625" style="1365" customWidth="1"/>
    <col min="11975" max="12032" width="10.6640625" style="1365"/>
    <col min="12033" max="12033" width="16" style="1365" customWidth="1"/>
    <col min="12034" max="12034" width="17.1640625" style="1365" customWidth="1"/>
    <col min="12035" max="12035" width="14.6640625" style="1365" customWidth="1"/>
    <col min="12036" max="12036" width="12.5" style="1365" customWidth="1"/>
    <col min="12037" max="12037" width="12.1640625" style="1365" customWidth="1"/>
    <col min="12038" max="12038" width="14.33203125" style="1365" customWidth="1"/>
    <col min="12039" max="12039" width="14.1640625" style="1365" customWidth="1"/>
    <col min="12040" max="12040" width="13.5" style="1365" customWidth="1"/>
    <col min="12041" max="12041" width="12.33203125" style="1365" customWidth="1"/>
    <col min="12042" max="12042" width="11" style="1365" customWidth="1"/>
    <col min="12043" max="12043" width="11.6640625" style="1365" customWidth="1"/>
    <col min="12044" max="12044" width="11.33203125" style="1365" customWidth="1"/>
    <col min="12045" max="12230" width="10.6640625" style="1365" customWidth="1"/>
    <col min="12231" max="12288" width="10.6640625" style="1365"/>
    <col min="12289" max="12289" width="16" style="1365" customWidth="1"/>
    <col min="12290" max="12290" width="17.1640625" style="1365" customWidth="1"/>
    <col min="12291" max="12291" width="14.6640625" style="1365" customWidth="1"/>
    <col min="12292" max="12292" width="12.5" style="1365" customWidth="1"/>
    <col min="12293" max="12293" width="12.1640625" style="1365" customWidth="1"/>
    <col min="12294" max="12294" width="14.33203125" style="1365" customWidth="1"/>
    <col min="12295" max="12295" width="14.1640625" style="1365" customWidth="1"/>
    <col min="12296" max="12296" width="13.5" style="1365" customWidth="1"/>
    <col min="12297" max="12297" width="12.33203125" style="1365" customWidth="1"/>
    <col min="12298" max="12298" width="11" style="1365" customWidth="1"/>
    <col min="12299" max="12299" width="11.6640625" style="1365" customWidth="1"/>
    <col min="12300" max="12300" width="11.33203125" style="1365" customWidth="1"/>
    <col min="12301" max="12486" width="10.6640625" style="1365" customWidth="1"/>
    <col min="12487" max="12544" width="10.6640625" style="1365"/>
    <col min="12545" max="12545" width="16" style="1365" customWidth="1"/>
    <col min="12546" max="12546" width="17.1640625" style="1365" customWidth="1"/>
    <col min="12547" max="12547" width="14.6640625" style="1365" customWidth="1"/>
    <col min="12548" max="12548" width="12.5" style="1365" customWidth="1"/>
    <col min="12549" max="12549" width="12.1640625" style="1365" customWidth="1"/>
    <col min="12550" max="12550" width="14.33203125" style="1365" customWidth="1"/>
    <col min="12551" max="12551" width="14.1640625" style="1365" customWidth="1"/>
    <col min="12552" max="12552" width="13.5" style="1365" customWidth="1"/>
    <col min="12553" max="12553" width="12.33203125" style="1365" customWidth="1"/>
    <col min="12554" max="12554" width="11" style="1365" customWidth="1"/>
    <col min="12555" max="12555" width="11.6640625" style="1365" customWidth="1"/>
    <col min="12556" max="12556" width="11.33203125" style="1365" customWidth="1"/>
    <col min="12557" max="12742" width="10.6640625" style="1365" customWidth="1"/>
    <col min="12743" max="12800" width="10.6640625" style="1365"/>
    <col min="12801" max="12801" width="16" style="1365" customWidth="1"/>
    <col min="12802" max="12802" width="17.1640625" style="1365" customWidth="1"/>
    <col min="12803" max="12803" width="14.6640625" style="1365" customWidth="1"/>
    <col min="12804" max="12804" width="12.5" style="1365" customWidth="1"/>
    <col min="12805" max="12805" width="12.1640625" style="1365" customWidth="1"/>
    <col min="12806" max="12806" width="14.33203125" style="1365" customWidth="1"/>
    <col min="12807" max="12807" width="14.1640625" style="1365" customWidth="1"/>
    <col min="12808" max="12808" width="13.5" style="1365" customWidth="1"/>
    <col min="12809" max="12809" width="12.33203125" style="1365" customWidth="1"/>
    <col min="12810" max="12810" width="11" style="1365" customWidth="1"/>
    <col min="12811" max="12811" width="11.6640625" style="1365" customWidth="1"/>
    <col min="12812" max="12812" width="11.33203125" style="1365" customWidth="1"/>
    <col min="12813" max="12998" width="10.6640625" style="1365" customWidth="1"/>
    <col min="12999" max="13056" width="10.6640625" style="1365"/>
    <col min="13057" max="13057" width="16" style="1365" customWidth="1"/>
    <col min="13058" max="13058" width="17.1640625" style="1365" customWidth="1"/>
    <col min="13059" max="13059" width="14.6640625" style="1365" customWidth="1"/>
    <col min="13060" max="13060" width="12.5" style="1365" customWidth="1"/>
    <col min="13061" max="13061" width="12.1640625" style="1365" customWidth="1"/>
    <col min="13062" max="13062" width="14.33203125" style="1365" customWidth="1"/>
    <col min="13063" max="13063" width="14.1640625" style="1365" customWidth="1"/>
    <col min="13064" max="13064" width="13.5" style="1365" customWidth="1"/>
    <col min="13065" max="13065" width="12.33203125" style="1365" customWidth="1"/>
    <col min="13066" max="13066" width="11" style="1365" customWidth="1"/>
    <col min="13067" max="13067" width="11.6640625" style="1365" customWidth="1"/>
    <col min="13068" max="13068" width="11.33203125" style="1365" customWidth="1"/>
    <col min="13069" max="13254" width="10.6640625" style="1365" customWidth="1"/>
    <col min="13255" max="13312" width="10.6640625" style="1365"/>
    <col min="13313" max="13313" width="16" style="1365" customWidth="1"/>
    <col min="13314" max="13314" width="17.1640625" style="1365" customWidth="1"/>
    <col min="13315" max="13315" width="14.6640625" style="1365" customWidth="1"/>
    <col min="13316" max="13316" width="12.5" style="1365" customWidth="1"/>
    <col min="13317" max="13317" width="12.1640625" style="1365" customWidth="1"/>
    <col min="13318" max="13318" width="14.33203125" style="1365" customWidth="1"/>
    <col min="13319" max="13319" width="14.1640625" style="1365" customWidth="1"/>
    <col min="13320" max="13320" width="13.5" style="1365" customWidth="1"/>
    <col min="13321" max="13321" width="12.33203125" style="1365" customWidth="1"/>
    <col min="13322" max="13322" width="11" style="1365" customWidth="1"/>
    <col min="13323" max="13323" width="11.6640625" style="1365" customWidth="1"/>
    <col min="13324" max="13324" width="11.33203125" style="1365" customWidth="1"/>
    <col min="13325" max="13510" width="10.6640625" style="1365" customWidth="1"/>
    <col min="13511" max="13568" width="10.6640625" style="1365"/>
    <col min="13569" max="13569" width="16" style="1365" customWidth="1"/>
    <col min="13570" max="13570" width="17.1640625" style="1365" customWidth="1"/>
    <col min="13571" max="13571" width="14.6640625" style="1365" customWidth="1"/>
    <col min="13572" max="13572" width="12.5" style="1365" customWidth="1"/>
    <col min="13573" max="13573" width="12.1640625" style="1365" customWidth="1"/>
    <col min="13574" max="13574" width="14.33203125" style="1365" customWidth="1"/>
    <col min="13575" max="13575" width="14.1640625" style="1365" customWidth="1"/>
    <col min="13576" max="13576" width="13.5" style="1365" customWidth="1"/>
    <col min="13577" max="13577" width="12.33203125" style="1365" customWidth="1"/>
    <col min="13578" max="13578" width="11" style="1365" customWidth="1"/>
    <col min="13579" max="13579" width="11.6640625" style="1365" customWidth="1"/>
    <col min="13580" max="13580" width="11.33203125" style="1365" customWidth="1"/>
    <col min="13581" max="13766" width="10.6640625" style="1365" customWidth="1"/>
    <col min="13767" max="13824" width="10.6640625" style="1365"/>
    <col min="13825" max="13825" width="16" style="1365" customWidth="1"/>
    <col min="13826" max="13826" width="17.1640625" style="1365" customWidth="1"/>
    <col min="13827" max="13827" width="14.6640625" style="1365" customWidth="1"/>
    <col min="13828" max="13828" width="12.5" style="1365" customWidth="1"/>
    <col min="13829" max="13829" width="12.1640625" style="1365" customWidth="1"/>
    <col min="13830" max="13830" width="14.33203125" style="1365" customWidth="1"/>
    <col min="13831" max="13831" width="14.1640625" style="1365" customWidth="1"/>
    <col min="13832" max="13832" width="13.5" style="1365" customWidth="1"/>
    <col min="13833" max="13833" width="12.33203125" style="1365" customWidth="1"/>
    <col min="13834" max="13834" width="11" style="1365" customWidth="1"/>
    <col min="13835" max="13835" width="11.6640625" style="1365" customWidth="1"/>
    <col min="13836" max="13836" width="11.33203125" style="1365" customWidth="1"/>
    <col min="13837" max="14022" width="10.6640625" style="1365" customWidth="1"/>
    <col min="14023" max="14080" width="10.6640625" style="1365"/>
    <col min="14081" max="14081" width="16" style="1365" customWidth="1"/>
    <col min="14082" max="14082" width="17.1640625" style="1365" customWidth="1"/>
    <col min="14083" max="14083" width="14.6640625" style="1365" customWidth="1"/>
    <col min="14084" max="14084" width="12.5" style="1365" customWidth="1"/>
    <col min="14085" max="14085" width="12.1640625" style="1365" customWidth="1"/>
    <col min="14086" max="14086" width="14.33203125" style="1365" customWidth="1"/>
    <col min="14087" max="14087" width="14.1640625" style="1365" customWidth="1"/>
    <col min="14088" max="14088" width="13.5" style="1365" customWidth="1"/>
    <col min="14089" max="14089" width="12.33203125" style="1365" customWidth="1"/>
    <col min="14090" max="14090" width="11" style="1365" customWidth="1"/>
    <col min="14091" max="14091" width="11.6640625" style="1365" customWidth="1"/>
    <col min="14092" max="14092" width="11.33203125" style="1365" customWidth="1"/>
    <col min="14093" max="14278" width="10.6640625" style="1365" customWidth="1"/>
    <col min="14279" max="14336" width="10.6640625" style="1365"/>
    <col min="14337" max="14337" width="16" style="1365" customWidth="1"/>
    <col min="14338" max="14338" width="17.1640625" style="1365" customWidth="1"/>
    <col min="14339" max="14339" width="14.6640625" style="1365" customWidth="1"/>
    <col min="14340" max="14340" width="12.5" style="1365" customWidth="1"/>
    <col min="14341" max="14341" width="12.1640625" style="1365" customWidth="1"/>
    <col min="14342" max="14342" width="14.33203125" style="1365" customWidth="1"/>
    <col min="14343" max="14343" width="14.1640625" style="1365" customWidth="1"/>
    <col min="14344" max="14344" width="13.5" style="1365" customWidth="1"/>
    <col min="14345" max="14345" width="12.33203125" style="1365" customWidth="1"/>
    <col min="14346" max="14346" width="11" style="1365" customWidth="1"/>
    <col min="14347" max="14347" width="11.6640625" style="1365" customWidth="1"/>
    <col min="14348" max="14348" width="11.33203125" style="1365" customWidth="1"/>
    <col min="14349" max="14534" width="10.6640625" style="1365" customWidth="1"/>
    <col min="14535" max="14592" width="10.6640625" style="1365"/>
    <col min="14593" max="14593" width="16" style="1365" customWidth="1"/>
    <col min="14594" max="14594" width="17.1640625" style="1365" customWidth="1"/>
    <col min="14595" max="14595" width="14.6640625" style="1365" customWidth="1"/>
    <col min="14596" max="14596" width="12.5" style="1365" customWidth="1"/>
    <col min="14597" max="14597" width="12.1640625" style="1365" customWidth="1"/>
    <col min="14598" max="14598" width="14.33203125" style="1365" customWidth="1"/>
    <col min="14599" max="14599" width="14.1640625" style="1365" customWidth="1"/>
    <col min="14600" max="14600" width="13.5" style="1365" customWidth="1"/>
    <col min="14601" max="14601" width="12.33203125" style="1365" customWidth="1"/>
    <col min="14602" max="14602" width="11" style="1365" customWidth="1"/>
    <col min="14603" max="14603" width="11.6640625" style="1365" customWidth="1"/>
    <col min="14604" max="14604" width="11.33203125" style="1365" customWidth="1"/>
    <col min="14605" max="14790" width="10.6640625" style="1365" customWidth="1"/>
    <col min="14791" max="14848" width="10.6640625" style="1365"/>
    <col min="14849" max="14849" width="16" style="1365" customWidth="1"/>
    <col min="14850" max="14850" width="17.1640625" style="1365" customWidth="1"/>
    <col min="14851" max="14851" width="14.6640625" style="1365" customWidth="1"/>
    <col min="14852" max="14852" width="12.5" style="1365" customWidth="1"/>
    <col min="14853" max="14853" width="12.1640625" style="1365" customWidth="1"/>
    <col min="14854" max="14854" width="14.33203125" style="1365" customWidth="1"/>
    <col min="14855" max="14855" width="14.1640625" style="1365" customWidth="1"/>
    <col min="14856" max="14856" width="13.5" style="1365" customWidth="1"/>
    <col min="14857" max="14857" width="12.33203125" style="1365" customWidth="1"/>
    <col min="14858" max="14858" width="11" style="1365" customWidth="1"/>
    <col min="14859" max="14859" width="11.6640625" style="1365" customWidth="1"/>
    <col min="14860" max="14860" width="11.33203125" style="1365" customWidth="1"/>
    <col min="14861" max="15046" width="10.6640625" style="1365" customWidth="1"/>
    <col min="15047" max="15104" width="10.6640625" style="1365"/>
    <col min="15105" max="15105" width="16" style="1365" customWidth="1"/>
    <col min="15106" max="15106" width="17.1640625" style="1365" customWidth="1"/>
    <col min="15107" max="15107" width="14.6640625" style="1365" customWidth="1"/>
    <col min="15108" max="15108" width="12.5" style="1365" customWidth="1"/>
    <col min="15109" max="15109" width="12.1640625" style="1365" customWidth="1"/>
    <col min="15110" max="15110" width="14.33203125" style="1365" customWidth="1"/>
    <col min="15111" max="15111" width="14.1640625" style="1365" customWidth="1"/>
    <col min="15112" max="15112" width="13.5" style="1365" customWidth="1"/>
    <col min="15113" max="15113" width="12.33203125" style="1365" customWidth="1"/>
    <col min="15114" max="15114" width="11" style="1365" customWidth="1"/>
    <col min="15115" max="15115" width="11.6640625" style="1365" customWidth="1"/>
    <col min="15116" max="15116" width="11.33203125" style="1365" customWidth="1"/>
    <col min="15117" max="15302" width="10.6640625" style="1365" customWidth="1"/>
    <col min="15303" max="15360" width="10.6640625" style="1365"/>
    <col min="15361" max="15361" width="16" style="1365" customWidth="1"/>
    <col min="15362" max="15362" width="17.1640625" style="1365" customWidth="1"/>
    <col min="15363" max="15363" width="14.6640625" style="1365" customWidth="1"/>
    <col min="15364" max="15364" width="12.5" style="1365" customWidth="1"/>
    <col min="15365" max="15365" width="12.1640625" style="1365" customWidth="1"/>
    <col min="15366" max="15366" width="14.33203125" style="1365" customWidth="1"/>
    <col min="15367" max="15367" width="14.1640625" style="1365" customWidth="1"/>
    <col min="15368" max="15368" width="13.5" style="1365" customWidth="1"/>
    <col min="15369" max="15369" width="12.33203125" style="1365" customWidth="1"/>
    <col min="15370" max="15370" width="11" style="1365" customWidth="1"/>
    <col min="15371" max="15371" width="11.6640625" style="1365" customWidth="1"/>
    <col min="15372" max="15372" width="11.33203125" style="1365" customWidth="1"/>
    <col min="15373" max="15558" width="10.6640625" style="1365" customWidth="1"/>
    <col min="15559" max="15616" width="10.6640625" style="1365"/>
    <col min="15617" max="15617" width="16" style="1365" customWidth="1"/>
    <col min="15618" max="15618" width="17.1640625" style="1365" customWidth="1"/>
    <col min="15619" max="15619" width="14.6640625" style="1365" customWidth="1"/>
    <col min="15620" max="15620" width="12.5" style="1365" customWidth="1"/>
    <col min="15621" max="15621" width="12.1640625" style="1365" customWidth="1"/>
    <col min="15622" max="15622" width="14.33203125" style="1365" customWidth="1"/>
    <col min="15623" max="15623" width="14.1640625" style="1365" customWidth="1"/>
    <col min="15624" max="15624" width="13.5" style="1365" customWidth="1"/>
    <col min="15625" max="15625" width="12.33203125" style="1365" customWidth="1"/>
    <col min="15626" max="15626" width="11" style="1365" customWidth="1"/>
    <col min="15627" max="15627" width="11.6640625" style="1365" customWidth="1"/>
    <col min="15628" max="15628" width="11.33203125" style="1365" customWidth="1"/>
    <col min="15629" max="15814" width="10.6640625" style="1365" customWidth="1"/>
    <col min="15815" max="15872" width="10.6640625" style="1365"/>
    <col min="15873" max="15873" width="16" style="1365" customWidth="1"/>
    <col min="15874" max="15874" width="17.1640625" style="1365" customWidth="1"/>
    <col min="15875" max="15875" width="14.6640625" style="1365" customWidth="1"/>
    <col min="15876" max="15876" width="12.5" style="1365" customWidth="1"/>
    <col min="15877" max="15877" width="12.1640625" style="1365" customWidth="1"/>
    <col min="15878" max="15878" width="14.33203125" style="1365" customWidth="1"/>
    <col min="15879" max="15879" width="14.1640625" style="1365" customWidth="1"/>
    <col min="15880" max="15880" width="13.5" style="1365" customWidth="1"/>
    <col min="15881" max="15881" width="12.33203125" style="1365" customWidth="1"/>
    <col min="15882" max="15882" width="11" style="1365" customWidth="1"/>
    <col min="15883" max="15883" width="11.6640625" style="1365" customWidth="1"/>
    <col min="15884" max="15884" width="11.33203125" style="1365" customWidth="1"/>
    <col min="15885" max="16070" width="10.6640625" style="1365" customWidth="1"/>
    <col min="16071" max="16128" width="10.6640625" style="1365"/>
    <col min="16129" max="16129" width="16" style="1365" customWidth="1"/>
    <col min="16130" max="16130" width="17.1640625" style="1365" customWidth="1"/>
    <col min="16131" max="16131" width="14.6640625" style="1365" customWidth="1"/>
    <col min="16132" max="16132" width="12.5" style="1365" customWidth="1"/>
    <col min="16133" max="16133" width="12.1640625" style="1365" customWidth="1"/>
    <col min="16134" max="16134" width="14.33203125" style="1365" customWidth="1"/>
    <col min="16135" max="16135" width="14.1640625" style="1365" customWidth="1"/>
    <col min="16136" max="16136" width="13.5" style="1365" customWidth="1"/>
    <col min="16137" max="16137" width="12.33203125" style="1365" customWidth="1"/>
    <col min="16138" max="16138" width="11" style="1365" customWidth="1"/>
    <col min="16139" max="16139" width="11.6640625" style="1365" customWidth="1"/>
    <col min="16140" max="16140" width="11.33203125" style="1365" customWidth="1"/>
    <col min="16141" max="16326" width="10.6640625" style="1365" customWidth="1"/>
    <col min="16327" max="16384" width="10.6640625" style="1365"/>
  </cols>
  <sheetData>
    <row r="1" spans="1:198" s="1357" customFormat="1" ht="27.75" customHeight="1">
      <c r="A1" s="1604" t="s">
        <v>1584</v>
      </c>
      <c r="B1" s="1604"/>
      <c r="C1" s="1604"/>
      <c r="D1" s="1604"/>
      <c r="E1" s="1604"/>
      <c r="F1" s="1604"/>
      <c r="G1" s="1604"/>
      <c r="H1" s="1604"/>
      <c r="I1" s="1604"/>
      <c r="J1" s="1604"/>
      <c r="K1" s="1604"/>
      <c r="L1" s="1604"/>
      <c r="M1" s="1604"/>
      <c r="N1" s="1604"/>
      <c r="O1" s="1604"/>
      <c r="P1" s="1604"/>
      <c r="Q1" s="1604"/>
      <c r="R1" s="1356"/>
      <c r="S1" s="1356"/>
      <c r="T1" s="1356"/>
      <c r="U1" s="1356"/>
      <c r="V1" s="1356"/>
      <c r="W1" s="1356"/>
      <c r="X1" s="1356"/>
      <c r="Y1" s="1356"/>
      <c r="Z1" s="1356"/>
      <c r="AA1" s="1356"/>
      <c r="AB1" s="1356"/>
      <c r="AC1" s="1356"/>
      <c r="AD1" s="1356"/>
      <c r="AE1" s="1356"/>
      <c r="AF1" s="1356"/>
      <c r="AG1" s="1356"/>
      <c r="AH1" s="1356"/>
      <c r="AI1" s="1356"/>
      <c r="AJ1" s="1356"/>
      <c r="AK1" s="1356"/>
      <c r="AL1" s="1356"/>
      <c r="AM1" s="1356"/>
      <c r="AN1" s="1356"/>
      <c r="AO1" s="1356"/>
      <c r="AP1" s="1356"/>
      <c r="AQ1" s="1356"/>
      <c r="AR1" s="1356"/>
      <c r="AS1" s="1356"/>
      <c r="AT1" s="1356"/>
      <c r="AU1" s="1356"/>
      <c r="AV1" s="1356"/>
      <c r="AW1" s="1356"/>
      <c r="AX1" s="1356"/>
      <c r="AY1" s="1356"/>
      <c r="AZ1" s="1356"/>
      <c r="BA1" s="1356"/>
      <c r="BB1" s="1356"/>
      <c r="BC1" s="1356"/>
      <c r="BD1" s="1356"/>
      <c r="BE1" s="1356"/>
      <c r="BF1" s="1356"/>
      <c r="BG1" s="1356"/>
      <c r="BH1" s="1356"/>
      <c r="BI1" s="1356"/>
      <c r="BJ1" s="1356"/>
      <c r="BK1" s="1356"/>
      <c r="BL1" s="1356"/>
      <c r="BM1" s="1356"/>
      <c r="BN1" s="1356"/>
      <c r="BO1" s="1356"/>
      <c r="BP1" s="1356"/>
      <c r="BQ1" s="1356"/>
      <c r="BR1" s="1356"/>
      <c r="BS1" s="1356"/>
      <c r="BT1" s="1356"/>
      <c r="BU1" s="1356"/>
      <c r="BV1" s="1356"/>
      <c r="BW1" s="1356"/>
      <c r="BX1" s="1356"/>
      <c r="BY1" s="1356"/>
      <c r="BZ1" s="1356"/>
      <c r="CA1" s="1356"/>
      <c r="CB1" s="1356"/>
      <c r="CC1" s="1356"/>
      <c r="CD1" s="1356"/>
      <c r="CE1" s="1356"/>
      <c r="CF1" s="1356"/>
      <c r="CG1" s="1356"/>
      <c r="CH1" s="1356"/>
      <c r="CI1" s="1356"/>
      <c r="CJ1" s="1356"/>
      <c r="CK1" s="1356"/>
      <c r="CL1" s="1356"/>
      <c r="CM1" s="1356"/>
      <c r="CN1" s="1356"/>
      <c r="CO1" s="1356"/>
      <c r="CP1" s="1356"/>
      <c r="CQ1" s="1356"/>
      <c r="CR1" s="1356"/>
      <c r="CS1" s="1356"/>
      <c r="CT1" s="1356"/>
      <c r="CU1" s="1356"/>
      <c r="CV1" s="1356"/>
      <c r="CW1" s="1356"/>
      <c r="CX1" s="1356"/>
      <c r="CY1" s="1356"/>
      <c r="CZ1" s="1356"/>
      <c r="DA1" s="1356"/>
      <c r="DB1" s="1356"/>
      <c r="DC1" s="1356"/>
      <c r="DD1" s="1356"/>
      <c r="DE1" s="1356"/>
      <c r="DF1" s="1356"/>
      <c r="DG1" s="1356"/>
      <c r="DH1" s="1356"/>
      <c r="DI1" s="1356"/>
      <c r="DJ1" s="1356"/>
      <c r="DK1" s="1356"/>
      <c r="DL1" s="1356"/>
      <c r="DM1" s="1356"/>
      <c r="DN1" s="1356"/>
      <c r="DO1" s="1356"/>
      <c r="DP1" s="1356"/>
      <c r="DQ1" s="1356"/>
      <c r="DR1" s="1356"/>
      <c r="DS1" s="1356"/>
      <c r="DT1" s="1356"/>
      <c r="DU1" s="1356"/>
      <c r="DV1" s="1356"/>
      <c r="DW1" s="1356"/>
      <c r="DX1" s="1356"/>
      <c r="DY1" s="1356"/>
      <c r="DZ1" s="1356"/>
      <c r="EA1" s="1356"/>
      <c r="EB1" s="1356"/>
      <c r="EC1" s="1356"/>
      <c r="ED1" s="1356"/>
      <c r="EE1" s="1356"/>
      <c r="EF1" s="1356"/>
      <c r="EG1" s="1356"/>
      <c r="EH1" s="1356"/>
      <c r="EI1" s="1356"/>
      <c r="EJ1" s="1356"/>
      <c r="EK1" s="1356"/>
      <c r="EL1" s="1356"/>
      <c r="EM1" s="1356"/>
      <c r="EN1" s="1356"/>
      <c r="EO1" s="1356"/>
      <c r="EP1" s="1356"/>
      <c r="EQ1" s="1356"/>
      <c r="ER1" s="1356"/>
      <c r="ES1" s="1356"/>
      <c r="ET1" s="1356"/>
      <c r="EU1" s="1356"/>
      <c r="EV1" s="1356"/>
      <c r="EW1" s="1356"/>
      <c r="EX1" s="1356"/>
      <c r="EY1" s="1356"/>
      <c r="EZ1" s="1356"/>
      <c r="FA1" s="1356"/>
      <c r="FB1" s="1356"/>
      <c r="FC1" s="1356"/>
      <c r="FD1" s="1356"/>
      <c r="FE1" s="1356"/>
      <c r="FF1" s="1356"/>
      <c r="FG1" s="1356"/>
      <c r="FH1" s="1356"/>
      <c r="FI1" s="1356"/>
      <c r="FJ1" s="1356"/>
      <c r="FK1" s="1356"/>
      <c r="FL1" s="1356"/>
      <c r="FM1" s="1356"/>
      <c r="FN1" s="1356"/>
      <c r="FO1" s="1356"/>
      <c r="FP1" s="1356"/>
      <c r="FQ1" s="1356"/>
      <c r="FR1" s="1356"/>
      <c r="FS1" s="1356"/>
      <c r="FT1" s="1356"/>
      <c r="FU1" s="1356"/>
      <c r="FV1" s="1356"/>
      <c r="FW1" s="1356"/>
      <c r="FX1" s="1356"/>
      <c r="FY1" s="1356"/>
      <c r="FZ1" s="1356"/>
      <c r="GA1" s="1356"/>
      <c r="GB1" s="1356"/>
      <c r="GC1" s="1356"/>
      <c r="GD1" s="1356"/>
      <c r="GE1" s="1356"/>
      <c r="GF1" s="1356"/>
      <c r="GG1" s="1356"/>
      <c r="GH1" s="1356"/>
      <c r="GI1" s="1356"/>
      <c r="GJ1" s="1356"/>
      <c r="GK1" s="1356"/>
      <c r="GL1" s="1356"/>
      <c r="GM1" s="1356"/>
      <c r="GN1" s="1356"/>
      <c r="GO1" s="1356"/>
      <c r="GP1" s="1356"/>
    </row>
    <row r="2" spans="1:198" s="1357" customFormat="1" ht="17.25" customHeight="1">
      <c r="A2" s="1604" t="s">
        <v>1585</v>
      </c>
      <c r="B2" s="1604"/>
      <c r="C2" s="1604"/>
      <c r="D2" s="1604"/>
      <c r="E2" s="1604"/>
      <c r="F2" s="1604"/>
      <c r="G2" s="1604"/>
      <c r="H2" s="1604"/>
      <c r="I2" s="1604"/>
      <c r="J2" s="1604"/>
      <c r="K2" s="1604"/>
      <c r="L2" s="1604"/>
      <c r="M2" s="1604"/>
      <c r="N2" s="1604"/>
      <c r="O2" s="1604"/>
      <c r="P2" s="1604"/>
      <c r="Q2" s="1604"/>
      <c r="R2" s="1356"/>
      <c r="S2" s="1356"/>
      <c r="T2" s="1356"/>
      <c r="U2" s="1356"/>
      <c r="V2" s="1356"/>
      <c r="W2" s="1356"/>
      <c r="X2" s="1356"/>
      <c r="Y2" s="1356"/>
      <c r="Z2" s="1356"/>
      <c r="AA2" s="1356"/>
      <c r="AB2" s="1356"/>
      <c r="AC2" s="1356"/>
      <c r="AD2" s="1356"/>
      <c r="AE2" s="1356"/>
      <c r="AF2" s="1356"/>
      <c r="AG2" s="1356"/>
      <c r="AH2" s="1356"/>
      <c r="AI2" s="1356"/>
      <c r="AJ2" s="1356"/>
      <c r="AK2" s="1356"/>
      <c r="AL2" s="1356"/>
      <c r="AM2" s="1356"/>
      <c r="AN2" s="1356"/>
      <c r="AO2" s="1356"/>
      <c r="AP2" s="1356"/>
      <c r="AQ2" s="1356"/>
      <c r="AR2" s="1356"/>
      <c r="AS2" s="1356"/>
      <c r="AT2" s="1356"/>
      <c r="AU2" s="1356"/>
      <c r="AV2" s="1356"/>
      <c r="AW2" s="1356"/>
      <c r="AX2" s="1356"/>
      <c r="AY2" s="1356"/>
      <c r="AZ2" s="1356"/>
      <c r="BA2" s="1356"/>
      <c r="BB2" s="1356"/>
      <c r="BC2" s="1356"/>
      <c r="BD2" s="1356"/>
      <c r="BE2" s="1356"/>
      <c r="BF2" s="1356"/>
      <c r="BG2" s="1356"/>
      <c r="BH2" s="1356"/>
      <c r="BI2" s="1356"/>
      <c r="BJ2" s="1356"/>
      <c r="BK2" s="1356"/>
      <c r="BL2" s="1356"/>
      <c r="BM2" s="1356"/>
      <c r="BN2" s="1356"/>
      <c r="BO2" s="1356"/>
      <c r="BP2" s="1356"/>
      <c r="BQ2" s="1356"/>
      <c r="BR2" s="1356"/>
      <c r="BS2" s="1356"/>
      <c r="BT2" s="1356"/>
      <c r="BU2" s="1356"/>
      <c r="BV2" s="1356"/>
      <c r="BW2" s="1356"/>
      <c r="BX2" s="1356"/>
      <c r="BY2" s="1356"/>
      <c r="BZ2" s="1356"/>
      <c r="CA2" s="1356"/>
      <c r="CB2" s="1356"/>
      <c r="CC2" s="1356"/>
      <c r="CD2" s="1356"/>
      <c r="CE2" s="1356"/>
      <c r="CF2" s="1356"/>
      <c r="CG2" s="1356"/>
      <c r="CH2" s="1356"/>
      <c r="CI2" s="1356"/>
      <c r="CJ2" s="1356"/>
      <c r="CK2" s="1356"/>
      <c r="CL2" s="1356"/>
      <c r="CM2" s="1356"/>
      <c r="CN2" s="1356"/>
      <c r="CO2" s="1356"/>
      <c r="CP2" s="1356"/>
      <c r="CQ2" s="1356"/>
      <c r="CR2" s="1356"/>
      <c r="CS2" s="1356"/>
      <c r="CT2" s="1356"/>
      <c r="CU2" s="1356"/>
      <c r="CV2" s="1356"/>
      <c r="CW2" s="1356"/>
      <c r="CX2" s="1356"/>
      <c r="CY2" s="1356"/>
      <c r="CZ2" s="1356"/>
      <c r="DA2" s="1356"/>
      <c r="DB2" s="1356"/>
      <c r="DC2" s="1356"/>
      <c r="DD2" s="1356"/>
      <c r="DE2" s="1356"/>
      <c r="DF2" s="1356"/>
      <c r="DG2" s="1356"/>
      <c r="DH2" s="1356"/>
      <c r="DI2" s="1356"/>
      <c r="DJ2" s="1356"/>
      <c r="DK2" s="1356"/>
      <c r="DL2" s="1356"/>
      <c r="DM2" s="1356"/>
      <c r="DN2" s="1356"/>
      <c r="DO2" s="1356"/>
      <c r="DP2" s="1356"/>
      <c r="DQ2" s="1356"/>
      <c r="DR2" s="1356"/>
      <c r="DS2" s="1356"/>
      <c r="DT2" s="1356"/>
      <c r="DU2" s="1356"/>
      <c r="DV2" s="1356"/>
      <c r="DW2" s="1356"/>
      <c r="DX2" s="1356"/>
      <c r="DY2" s="1356"/>
      <c r="DZ2" s="1356"/>
      <c r="EA2" s="1356"/>
      <c r="EB2" s="1356"/>
      <c r="EC2" s="1356"/>
      <c r="ED2" s="1356"/>
      <c r="EE2" s="1356"/>
      <c r="EF2" s="1356"/>
      <c r="EG2" s="1356"/>
      <c r="EH2" s="1356"/>
      <c r="EI2" s="1356"/>
      <c r="EJ2" s="1356"/>
      <c r="EK2" s="1356"/>
      <c r="EL2" s="1356"/>
      <c r="EM2" s="1356"/>
      <c r="EN2" s="1356"/>
      <c r="EO2" s="1356"/>
      <c r="EP2" s="1356"/>
      <c r="EQ2" s="1356"/>
      <c r="ER2" s="1356"/>
      <c r="ES2" s="1356"/>
      <c r="ET2" s="1356"/>
      <c r="EU2" s="1356"/>
      <c r="EV2" s="1356"/>
      <c r="EW2" s="1356"/>
      <c r="EX2" s="1356"/>
      <c r="EY2" s="1356"/>
      <c r="EZ2" s="1356"/>
      <c r="FA2" s="1356"/>
      <c r="FB2" s="1356"/>
      <c r="FC2" s="1356"/>
      <c r="FD2" s="1356"/>
      <c r="FE2" s="1356"/>
      <c r="FF2" s="1356"/>
      <c r="FG2" s="1356"/>
      <c r="FH2" s="1356"/>
      <c r="FI2" s="1356"/>
      <c r="FJ2" s="1356"/>
      <c r="FK2" s="1356"/>
      <c r="FL2" s="1356"/>
      <c r="FM2" s="1356"/>
      <c r="FN2" s="1356"/>
      <c r="FO2" s="1356"/>
      <c r="FP2" s="1356"/>
      <c r="FQ2" s="1356"/>
      <c r="FR2" s="1356"/>
      <c r="FS2" s="1356"/>
      <c r="FT2" s="1356"/>
      <c r="FU2" s="1356"/>
      <c r="FV2" s="1356"/>
      <c r="FW2" s="1356"/>
      <c r="FX2" s="1356"/>
      <c r="FY2" s="1356"/>
      <c r="FZ2" s="1356"/>
      <c r="GA2" s="1356"/>
      <c r="GB2" s="1356"/>
      <c r="GC2" s="1356"/>
      <c r="GD2" s="1356"/>
      <c r="GE2" s="1356"/>
      <c r="GF2" s="1356"/>
      <c r="GG2" s="1356"/>
      <c r="GH2" s="1356"/>
      <c r="GI2" s="1356"/>
      <c r="GJ2" s="1356"/>
      <c r="GK2" s="1356"/>
      <c r="GL2" s="1356"/>
      <c r="GM2" s="1356"/>
      <c r="GN2" s="1356"/>
      <c r="GO2" s="1356"/>
      <c r="GP2" s="1356"/>
    </row>
    <row r="3" spans="1:198" s="1361" customFormat="1" ht="21" customHeight="1">
      <c r="A3" s="1358" t="s">
        <v>1586</v>
      </c>
      <c r="B3" s="1359"/>
      <c r="C3" s="1359"/>
      <c r="D3" s="1359"/>
      <c r="E3" s="1359"/>
      <c r="F3" s="1359"/>
      <c r="G3" s="1359"/>
      <c r="H3" s="1359"/>
      <c r="I3" s="1359"/>
      <c r="J3" s="1359"/>
      <c r="K3" s="1359"/>
      <c r="L3" s="1359"/>
      <c r="M3" s="1359"/>
      <c r="N3" s="1359"/>
      <c r="O3" s="1359"/>
      <c r="P3" s="1359"/>
      <c r="Q3" s="1359"/>
      <c r="R3" s="1360"/>
      <c r="S3" s="1360"/>
      <c r="T3" s="1360"/>
      <c r="U3" s="1360"/>
      <c r="V3" s="1360"/>
      <c r="W3" s="1360"/>
      <c r="X3" s="1360"/>
      <c r="Y3" s="1360"/>
      <c r="Z3" s="1360"/>
      <c r="AA3" s="1360"/>
      <c r="AB3" s="1360"/>
      <c r="AC3" s="1360"/>
      <c r="AD3" s="1360"/>
      <c r="AE3" s="1360"/>
      <c r="AF3" s="1360"/>
      <c r="AG3" s="1360"/>
      <c r="AH3" s="1360"/>
      <c r="AI3" s="1360"/>
      <c r="AJ3" s="1360"/>
      <c r="AK3" s="1360"/>
      <c r="AL3" s="1360"/>
      <c r="AM3" s="1360"/>
      <c r="AN3" s="1360"/>
      <c r="AO3" s="1360"/>
      <c r="AP3" s="1360"/>
      <c r="AQ3" s="1360"/>
      <c r="AR3" s="1360"/>
      <c r="AS3" s="1360"/>
      <c r="AT3" s="1360"/>
      <c r="AU3" s="1360"/>
      <c r="AV3" s="1360"/>
      <c r="AW3" s="1360"/>
      <c r="AX3" s="1360"/>
      <c r="AY3" s="1360"/>
      <c r="AZ3" s="1360"/>
      <c r="BA3" s="1360"/>
      <c r="BB3" s="1360"/>
      <c r="BC3" s="1360"/>
      <c r="BD3" s="1360"/>
      <c r="BE3" s="1360"/>
      <c r="BF3" s="1360"/>
      <c r="BG3" s="1360"/>
      <c r="BH3" s="1360"/>
      <c r="BI3" s="1360"/>
      <c r="BJ3" s="1360"/>
      <c r="BK3" s="1360"/>
      <c r="BL3" s="1360"/>
      <c r="BM3" s="1360"/>
      <c r="BN3" s="1360"/>
      <c r="BO3" s="1360"/>
      <c r="BP3" s="1360"/>
      <c r="BQ3" s="1360"/>
      <c r="BR3" s="1360"/>
      <c r="BS3" s="1360"/>
      <c r="BT3" s="1360"/>
      <c r="BU3" s="1360"/>
      <c r="BV3" s="1360"/>
      <c r="BW3" s="1360"/>
      <c r="BX3" s="1360"/>
      <c r="BY3" s="1360"/>
      <c r="BZ3" s="1360"/>
      <c r="CA3" s="1360"/>
      <c r="CB3" s="1360"/>
      <c r="CC3" s="1360"/>
      <c r="CD3" s="1360"/>
      <c r="CE3" s="1360"/>
      <c r="CF3" s="1360"/>
      <c r="CG3" s="1360"/>
      <c r="CH3" s="1360"/>
      <c r="CI3" s="1360"/>
      <c r="CJ3" s="1360"/>
      <c r="CK3" s="1360"/>
      <c r="CL3" s="1360"/>
      <c r="CM3" s="1360"/>
      <c r="CN3" s="1360"/>
      <c r="CO3" s="1360"/>
      <c r="CP3" s="1360"/>
      <c r="CQ3" s="1360"/>
      <c r="CR3" s="1360"/>
      <c r="CS3" s="1360"/>
      <c r="CT3" s="1360"/>
      <c r="CU3" s="1360"/>
      <c r="CV3" s="1360"/>
      <c r="CW3" s="1360"/>
      <c r="CX3" s="1360"/>
      <c r="CY3" s="1360"/>
      <c r="CZ3" s="1360"/>
      <c r="DA3" s="1360"/>
      <c r="DB3" s="1360"/>
      <c r="DC3" s="1360"/>
      <c r="DD3" s="1360"/>
      <c r="DE3" s="1360"/>
      <c r="DF3" s="1360"/>
      <c r="DG3" s="1360"/>
      <c r="DH3" s="1360"/>
      <c r="DI3" s="1360"/>
      <c r="DJ3" s="1360"/>
      <c r="DK3" s="1360"/>
      <c r="DL3" s="1360"/>
      <c r="DM3" s="1360"/>
      <c r="DN3" s="1360"/>
      <c r="DO3" s="1360"/>
      <c r="DP3" s="1360"/>
      <c r="DQ3" s="1360"/>
      <c r="DR3" s="1360"/>
      <c r="DS3" s="1360"/>
      <c r="DT3" s="1360"/>
      <c r="DU3" s="1360"/>
      <c r="DV3" s="1360"/>
      <c r="DW3" s="1360"/>
      <c r="DX3" s="1360"/>
      <c r="DY3" s="1360"/>
      <c r="DZ3" s="1360"/>
      <c r="EA3" s="1360"/>
      <c r="EB3" s="1360"/>
      <c r="EC3" s="1360"/>
      <c r="ED3" s="1360"/>
      <c r="EE3" s="1360"/>
      <c r="EF3" s="1360"/>
      <c r="EG3" s="1360"/>
      <c r="EH3" s="1360"/>
      <c r="EI3" s="1360"/>
      <c r="EJ3" s="1360"/>
      <c r="EK3" s="1360"/>
      <c r="EL3" s="1360"/>
      <c r="EM3" s="1360"/>
      <c r="EN3" s="1360"/>
      <c r="EO3" s="1360"/>
      <c r="EP3" s="1360"/>
      <c r="EQ3" s="1360"/>
      <c r="ER3" s="1360"/>
      <c r="ES3" s="1360"/>
      <c r="ET3" s="1360"/>
      <c r="EU3" s="1360"/>
      <c r="EV3" s="1360"/>
      <c r="EW3" s="1360"/>
      <c r="EX3" s="1360"/>
      <c r="EY3" s="1360"/>
      <c r="EZ3" s="1360"/>
      <c r="FA3" s="1360"/>
      <c r="FB3" s="1360"/>
      <c r="FC3" s="1360"/>
      <c r="FD3" s="1360"/>
      <c r="FE3" s="1360"/>
      <c r="FF3" s="1360"/>
      <c r="FG3" s="1360"/>
      <c r="FH3" s="1360"/>
      <c r="FI3" s="1360"/>
      <c r="FJ3" s="1360"/>
      <c r="FK3" s="1360"/>
      <c r="FL3" s="1360"/>
      <c r="FM3" s="1360"/>
      <c r="FN3" s="1360"/>
      <c r="FO3" s="1360"/>
      <c r="FP3" s="1360"/>
      <c r="FQ3" s="1360"/>
      <c r="FR3" s="1360"/>
      <c r="FS3" s="1360"/>
      <c r="FT3" s="1360"/>
      <c r="FU3" s="1360"/>
      <c r="FV3" s="1360"/>
      <c r="FW3" s="1360"/>
      <c r="FX3" s="1360"/>
      <c r="FY3" s="1360"/>
      <c r="FZ3" s="1360"/>
      <c r="GA3" s="1360"/>
      <c r="GB3" s="1360"/>
      <c r="GC3" s="1360"/>
      <c r="GD3" s="1360"/>
      <c r="GE3" s="1360"/>
      <c r="GF3" s="1360"/>
      <c r="GG3" s="1360"/>
      <c r="GH3" s="1360"/>
      <c r="GI3" s="1360"/>
      <c r="GJ3" s="1360"/>
      <c r="GK3" s="1360"/>
      <c r="GL3" s="1360"/>
      <c r="GM3" s="1360"/>
      <c r="GN3" s="1360"/>
      <c r="GO3" s="1360"/>
      <c r="GP3" s="1360"/>
    </row>
    <row r="4" spans="1:198">
      <c r="A4" s="1362"/>
      <c r="B4" s="1363"/>
      <c r="C4" s="1363"/>
      <c r="D4" s="1363"/>
      <c r="E4" s="1363"/>
      <c r="F4" s="1363"/>
      <c r="G4" s="1363"/>
      <c r="H4" s="1363"/>
      <c r="I4" s="1363"/>
      <c r="J4" s="1363"/>
    </row>
    <row r="5" spans="1:198">
      <c r="A5" s="1362"/>
      <c r="B5" s="1363"/>
      <c r="C5" s="1363"/>
      <c r="D5" s="1363"/>
      <c r="E5" s="1363"/>
      <c r="F5" s="1363"/>
      <c r="G5" s="1363"/>
      <c r="H5" s="1363"/>
      <c r="I5" s="1363"/>
      <c r="J5" s="1363"/>
    </row>
    <row r="6" spans="1:198">
      <c r="A6" s="1362"/>
      <c r="B6" s="1363"/>
      <c r="C6" s="1363"/>
      <c r="D6" s="1363"/>
      <c r="E6" s="1363"/>
      <c r="F6" s="1363"/>
      <c r="G6" s="1363"/>
      <c r="H6" s="1363"/>
      <c r="I6" s="1363"/>
      <c r="J6" s="1363"/>
    </row>
    <row r="7" spans="1:198">
      <c r="A7" s="1362"/>
      <c r="B7" s="1363"/>
      <c r="C7" s="1363"/>
      <c r="D7" s="1363"/>
      <c r="E7" s="1363"/>
      <c r="F7" s="1363"/>
      <c r="G7" s="1363"/>
      <c r="H7" s="1363"/>
      <c r="I7" s="1363"/>
      <c r="J7" s="1363"/>
    </row>
    <row r="8" spans="1:198">
      <c r="A8" s="1362"/>
      <c r="B8" s="1363"/>
      <c r="C8" s="1363"/>
      <c r="D8" s="1363"/>
      <c r="E8" s="1363"/>
      <c r="F8" s="1363"/>
      <c r="G8" s="1363"/>
      <c r="H8" s="1363"/>
      <c r="I8" s="1363"/>
      <c r="J8" s="1363"/>
    </row>
    <row r="9" spans="1:198">
      <c r="A9" s="1362"/>
      <c r="B9" s="1363"/>
      <c r="C9" s="1363"/>
      <c r="D9" s="1363"/>
      <c r="E9" s="1363"/>
      <c r="F9" s="1363"/>
      <c r="G9" s="1363"/>
      <c r="H9" s="1363"/>
      <c r="I9" s="1363"/>
    </row>
    <row r="10" spans="1:198">
      <c r="A10" s="1362"/>
      <c r="B10" s="1363"/>
      <c r="C10" s="1363"/>
      <c r="D10" s="1363"/>
      <c r="E10" s="1363"/>
      <c r="F10" s="1363"/>
      <c r="G10" s="1363"/>
      <c r="H10" s="1363"/>
      <c r="I10" s="1363"/>
      <c r="J10" s="1363"/>
    </row>
    <row r="11" spans="1:198">
      <c r="A11" s="1362"/>
      <c r="B11" s="1363"/>
      <c r="C11" s="1363"/>
      <c r="D11" s="1363"/>
      <c r="E11" s="1363"/>
      <c r="F11" s="1363"/>
      <c r="G11" s="1363"/>
      <c r="H11" s="1363"/>
      <c r="I11" s="1363"/>
      <c r="J11" s="1363"/>
    </row>
    <row r="12" spans="1:198">
      <c r="A12" s="1362"/>
      <c r="B12" s="1363"/>
      <c r="C12" s="1363"/>
      <c r="D12" s="1363"/>
      <c r="E12" s="1363"/>
      <c r="F12" s="1363"/>
      <c r="G12" s="1363"/>
      <c r="H12" s="1363"/>
      <c r="I12" s="1363"/>
      <c r="J12" s="1363"/>
    </row>
    <row r="13" spans="1:198">
      <c r="A13" s="1362"/>
      <c r="B13" s="1363"/>
      <c r="C13" s="1363"/>
      <c r="D13" s="1363"/>
      <c r="E13" s="1363"/>
      <c r="F13" s="1363"/>
      <c r="G13" s="1363"/>
      <c r="H13" s="1363"/>
      <c r="I13" s="1363"/>
      <c r="J13" s="1363"/>
    </row>
    <row r="14" spans="1:198">
      <c r="A14" s="1362"/>
      <c r="B14" s="1363"/>
      <c r="C14" s="1363"/>
      <c r="D14" s="1363"/>
      <c r="E14" s="1363"/>
      <c r="F14" s="1363"/>
      <c r="G14" s="1363"/>
      <c r="H14" s="1363"/>
      <c r="I14" s="1363"/>
      <c r="J14" s="1363"/>
    </row>
    <row r="15" spans="1:198">
      <c r="A15" s="1362"/>
      <c r="B15" s="1363"/>
      <c r="C15" s="1363"/>
      <c r="D15" s="1363"/>
      <c r="E15" s="1363"/>
      <c r="F15" s="1363"/>
      <c r="G15" s="1363"/>
      <c r="H15" s="1363"/>
      <c r="I15" s="1363"/>
      <c r="J15" s="1363"/>
    </row>
    <row r="16" spans="1:198">
      <c r="A16" s="1362"/>
      <c r="B16" s="1363"/>
      <c r="C16" s="1363"/>
      <c r="D16" s="1363"/>
      <c r="E16" s="1363"/>
      <c r="F16" s="1363"/>
      <c r="G16" s="1363"/>
      <c r="H16" s="1363"/>
      <c r="I16" s="1363"/>
      <c r="J16" s="1363"/>
    </row>
    <row r="17" spans="1:10">
      <c r="A17" s="1362"/>
      <c r="B17" s="1363"/>
      <c r="C17" s="1363"/>
      <c r="D17" s="1363"/>
      <c r="E17" s="1363"/>
      <c r="F17" s="1363"/>
      <c r="G17" s="1363"/>
      <c r="H17" s="1363"/>
      <c r="I17" s="1363"/>
      <c r="J17" s="1363"/>
    </row>
    <row r="18" spans="1:10">
      <c r="A18" s="1362"/>
      <c r="B18" s="1363"/>
      <c r="C18" s="1363"/>
      <c r="D18" s="1363"/>
      <c r="E18" s="1363"/>
      <c r="F18" s="1363"/>
      <c r="G18" s="1363"/>
      <c r="H18" s="1363"/>
      <c r="I18" s="1363"/>
      <c r="J18" s="1363"/>
    </row>
    <row r="19" spans="1:10">
      <c r="A19" s="1362"/>
      <c r="B19" s="1363"/>
      <c r="C19" s="1363"/>
      <c r="D19" s="1363"/>
      <c r="E19" s="1363"/>
      <c r="F19" s="1363"/>
      <c r="G19" s="1363"/>
      <c r="H19" s="1363"/>
      <c r="I19" s="1363"/>
      <c r="J19" s="1363"/>
    </row>
    <row r="20" spans="1:10">
      <c r="A20" s="1362"/>
      <c r="B20" s="1363"/>
      <c r="C20" s="1363"/>
      <c r="D20" s="1363"/>
      <c r="E20" s="1363"/>
      <c r="F20" s="1363"/>
      <c r="G20" s="1363"/>
      <c r="H20" s="1363"/>
      <c r="I20" s="1363"/>
      <c r="J20" s="1363"/>
    </row>
    <row r="21" spans="1:10">
      <c r="A21" s="1362"/>
      <c r="B21" s="1363"/>
      <c r="C21" s="1363"/>
      <c r="D21" s="1363"/>
      <c r="E21" s="1363"/>
      <c r="F21" s="1363"/>
      <c r="G21" s="1363"/>
      <c r="H21" s="1363"/>
      <c r="I21" s="1363"/>
      <c r="J21" s="1363"/>
    </row>
    <row r="22" spans="1:10">
      <c r="A22" s="1362"/>
      <c r="B22" s="1363"/>
      <c r="C22" s="1363"/>
      <c r="D22" s="1363"/>
      <c r="E22" s="1363"/>
      <c r="F22" s="1363"/>
      <c r="G22" s="1363"/>
      <c r="H22" s="1363"/>
      <c r="I22" s="1363"/>
      <c r="J22" s="1363"/>
    </row>
    <row r="23" spans="1:10">
      <c r="A23" s="1362"/>
      <c r="B23" s="1363"/>
      <c r="C23" s="1363"/>
      <c r="D23" s="1363"/>
      <c r="E23" s="1363"/>
      <c r="F23" s="1363"/>
      <c r="G23" s="1363"/>
      <c r="H23" s="1363"/>
      <c r="I23" s="1363"/>
      <c r="J23" s="1363"/>
    </row>
    <row r="24" spans="1:10">
      <c r="A24" s="1362"/>
      <c r="B24" s="1363"/>
      <c r="C24" s="1363"/>
      <c r="D24" s="1363"/>
      <c r="E24" s="1363"/>
      <c r="F24" s="1363"/>
      <c r="G24" s="1363"/>
      <c r="H24" s="1363"/>
      <c r="I24" s="1363"/>
      <c r="J24" s="1363"/>
    </row>
    <row r="25" spans="1:10">
      <c r="A25" s="1362"/>
      <c r="B25" s="1363"/>
      <c r="C25" s="1363"/>
      <c r="D25" s="1363"/>
      <c r="E25" s="1363"/>
      <c r="F25" s="1363"/>
      <c r="G25" s="1363"/>
      <c r="H25" s="1363"/>
      <c r="I25" s="1363"/>
      <c r="J25" s="1363"/>
    </row>
    <row r="26" spans="1:10">
      <c r="A26" s="1362"/>
      <c r="B26" s="1363"/>
      <c r="C26" s="1363"/>
      <c r="D26" s="1363"/>
      <c r="E26" s="1363"/>
      <c r="F26" s="1363"/>
      <c r="G26" s="1363"/>
      <c r="H26" s="1363"/>
      <c r="I26" s="1363"/>
      <c r="J26" s="1363"/>
    </row>
    <row r="27" spans="1:10">
      <c r="A27" s="1362"/>
      <c r="B27" s="1363"/>
      <c r="C27" s="1363"/>
      <c r="D27" s="1363"/>
      <c r="E27" s="1363"/>
      <c r="F27" s="1363"/>
      <c r="G27" s="1363"/>
      <c r="H27" s="1363"/>
      <c r="I27" s="1363"/>
      <c r="J27" s="1363"/>
    </row>
    <row r="28" spans="1:10">
      <c r="A28" s="1362"/>
      <c r="B28" s="1363"/>
      <c r="C28" s="1363"/>
      <c r="D28" s="1363"/>
      <c r="E28" s="1363"/>
      <c r="F28" s="1363"/>
      <c r="G28" s="1363"/>
      <c r="H28" s="1363"/>
      <c r="I28" s="1363"/>
      <c r="J28" s="1363"/>
    </row>
    <row r="29" spans="1:10">
      <c r="A29" s="1362"/>
      <c r="B29" s="1363"/>
      <c r="C29" s="1363"/>
      <c r="D29" s="1363"/>
      <c r="E29" s="1363"/>
      <c r="F29" s="1363"/>
      <c r="G29" s="1363"/>
      <c r="H29" s="1363"/>
      <c r="I29" s="1363"/>
      <c r="J29" s="1363"/>
    </row>
    <row r="30" spans="1:10">
      <c r="A30" s="1362"/>
      <c r="B30" s="1363"/>
      <c r="C30" s="1363"/>
      <c r="D30" s="1363"/>
      <c r="E30" s="1363"/>
      <c r="F30" s="1363"/>
      <c r="G30" s="1363"/>
      <c r="H30" s="1363"/>
      <c r="I30" s="1363"/>
      <c r="J30" s="1363"/>
    </row>
    <row r="31" spans="1:10">
      <c r="A31" s="1362"/>
      <c r="B31" s="1363"/>
      <c r="C31" s="1363"/>
      <c r="D31" s="1363"/>
      <c r="E31" s="1363"/>
      <c r="F31" s="1363"/>
      <c r="G31" s="1363"/>
      <c r="H31" s="1363"/>
      <c r="I31" s="1363"/>
      <c r="J31" s="1363"/>
    </row>
    <row r="32" spans="1:10">
      <c r="A32" s="1362"/>
      <c r="B32" s="1363"/>
      <c r="C32" s="1363"/>
      <c r="D32" s="1363"/>
      <c r="E32" s="1363"/>
      <c r="F32" s="1363"/>
      <c r="G32" s="1363"/>
      <c r="H32" s="1363"/>
      <c r="I32" s="1363"/>
      <c r="J32" s="1363"/>
    </row>
    <row r="33" spans="1:198">
      <c r="A33" s="1362"/>
      <c r="B33" s="1363"/>
      <c r="C33" s="1363"/>
      <c r="D33" s="1363"/>
      <c r="E33" s="1363"/>
      <c r="F33" s="1363"/>
      <c r="G33" s="1363"/>
      <c r="H33" s="1363"/>
      <c r="I33" s="1363"/>
      <c r="J33" s="1363"/>
    </row>
    <row r="34" spans="1:198">
      <c r="A34" s="1362"/>
      <c r="B34" s="1363"/>
      <c r="C34" s="1363"/>
      <c r="D34" s="1363"/>
      <c r="E34" s="1363"/>
      <c r="F34" s="1363"/>
      <c r="G34" s="1363"/>
      <c r="H34" s="1363"/>
      <c r="I34" s="1363"/>
      <c r="J34" s="1363"/>
    </row>
    <row r="35" spans="1:198">
      <c r="A35" s="1362"/>
      <c r="B35" s="1363"/>
      <c r="C35" s="1363"/>
      <c r="D35" s="1363"/>
      <c r="E35" s="1363"/>
      <c r="F35" s="1363"/>
      <c r="G35" s="1363"/>
      <c r="H35" s="1363"/>
      <c r="I35" s="1363"/>
      <c r="J35" s="1363"/>
    </row>
    <row r="36" spans="1:198">
      <c r="A36" s="1362"/>
      <c r="B36" s="1363"/>
      <c r="C36" s="1363"/>
      <c r="D36" s="1363"/>
      <c r="E36" s="1363"/>
      <c r="F36" s="1363"/>
      <c r="G36" s="1363"/>
      <c r="H36" s="1363"/>
      <c r="I36" s="1363"/>
      <c r="J36" s="1363"/>
    </row>
    <row r="37" spans="1:198">
      <c r="A37" s="1362"/>
      <c r="B37" s="1363"/>
      <c r="C37" s="1363"/>
      <c r="D37" s="1363"/>
      <c r="E37" s="1363"/>
      <c r="F37" s="1363"/>
      <c r="G37" s="1363"/>
      <c r="H37" s="1363"/>
      <c r="I37" s="1363"/>
      <c r="J37" s="1363"/>
    </row>
    <row r="38" spans="1:198">
      <c r="A38" s="1362"/>
      <c r="B38" s="1363"/>
      <c r="C38" s="1363"/>
      <c r="D38" s="1363"/>
      <c r="E38" s="1363"/>
      <c r="F38" s="1363"/>
      <c r="G38" s="1363"/>
      <c r="H38" s="1363"/>
      <c r="I38" s="1363"/>
      <c r="J38" s="1363"/>
    </row>
    <row r="39" spans="1:198">
      <c r="A39" s="1362"/>
      <c r="B39" s="1363"/>
      <c r="C39" s="1363"/>
      <c r="D39" s="1363"/>
      <c r="E39" s="1363"/>
      <c r="F39" s="1363"/>
      <c r="G39" s="1363"/>
      <c r="H39" s="1363"/>
      <c r="I39" s="1363"/>
      <c r="J39" s="1363"/>
    </row>
    <row r="40" spans="1:198">
      <c r="A40" s="1362"/>
      <c r="B40" s="1363"/>
      <c r="C40" s="1363"/>
      <c r="D40" s="1363"/>
      <c r="E40" s="1363"/>
      <c r="F40" s="1363"/>
      <c r="G40" s="1363"/>
      <c r="H40" s="1363"/>
      <c r="I40" s="1363"/>
      <c r="J40" s="1363"/>
    </row>
    <row r="41" spans="1:198">
      <c r="A41" s="1362"/>
      <c r="B41" s="1363"/>
      <c r="C41" s="1363"/>
      <c r="D41" s="1363"/>
      <c r="E41" s="1363"/>
      <c r="F41" s="1363"/>
      <c r="G41" s="1363"/>
      <c r="H41" s="1363"/>
      <c r="I41" s="1363"/>
      <c r="J41" s="1363"/>
    </row>
    <row r="42" spans="1:198">
      <c r="A42" s="1362"/>
      <c r="B42" s="1363"/>
      <c r="C42" s="1363"/>
      <c r="D42" s="1363"/>
      <c r="E42" s="1363"/>
      <c r="F42" s="1363"/>
      <c r="G42" s="1363"/>
      <c r="H42" s="1363"/>
      <c r="I42" s="1363"/>
      <c r="J42" s="1363"/>
    </row>
    <row r="43" spans="1:198">
      <c r="A43" s="1362"/>
      <c r="B43" s="1363"/>
      <c r="C43" s="1363"/>
      <c r="D43" s="1363"/>
      <c r="E43" s="1363"/>
      <c r="F43" s="1363"/>
      <c r="G43" s="1363"/>
      <c r="H43" s="1363"/>
      <c r="I43" s="1363"/>
      <c r="J43" s="1363"/>
    </row>
    <row r="44" spans="1:198">
      <c r="A44" s="1362"/>
      <c r="B44" s="1363"/>
      <c r="C44" s="1363"/>
      <c r="D44" s="1363"/>
      <c r="E44" s="1363"/>
      <c r="F44" s="1363"/>
      <c r="G44" s="1363"/>
      <c r="H44" s="1363"/>
      <c r="I44" s="1363"/>
      <c r="J44" s="1363"/>
    </row>
    <row r="45" spans="1:198" s="1361" customFormat="1" ht="15.75">
      <c r="A45" s="1366" t="s">
        <v>1587</v>
      </c>
      <c r="B45" s="1359"/>
      <c r="C45" s="1359"/>
      <c r="D45" s="1359"/>
      <c r="E45" s="1359"/>
      <c r="F45" s="1359"/>
      <c r="G45" s="1359"/>
      <c r="H45" s="1359"/>
      <c r="I45" s="1359"/>
      <c r="J45" s="1359"/>
      <c r="K45" s="1359"/>
      <c r="L45" s="1359"/>
      <c r="M45" s="1359"/>
      <c r="N45" s="1359"/>
      <c r="O45" s="1359"/>
      <c r="P45" s="1359"/>
      <c r="Q45" s="1359"/>
      <c r="R45" s="1360"/>
      <c r="S45" s="1360"/>
      <c r="T45" s="1360"/>
      <c r="U45" s="1360"/>
      <c r="V45" s="1360"/>
      <c r="W45" s="1360"/>
      <c r="X45" s="1360"/>
      <c r="Y45" s="1360"/>
      <c r="Z45" s="1360"/>
      <c r="AA45" s="1360"/>
      <c r="AB45" s="1360"/>
      <c r="AC45" s="1360"/>
      <c r="AD45" s="1360"/>
      <c r="AE45" s="1360"/>
      <c r="AF45" s="1360"/>
      <c r="AG45" s="1360"/>
      <c r="AH45" s="1360"/>
      <c r="AI45" s="1360"/>
      <c r="AJ45" s="1360"/>
      <c r="AK45" s="1360"/>
      <c r="AL45" s="1360"/>
      <c r="AM45" s="1360"/>
      <c r="AN45" s="1360"/>
      <c r="AO45" s="1360"/>
      <c r="AP45" s="1360"/>
      <c r="AQ45" s="1360"/>
      <c r="AR45" s="1360"/>
      <c r="AS45" s="1360"/>
      <c r="AT45" s="1360"/>
      <c r="AU45" s="1360"/>
      <c r="AV45" s="1360"/>
      <c r="AW45" s="1360"/>
      <c r="AX45" s="1360"/>
      <c r="AY45" s="1360"/>
      <c r="AZ45" s="1360"/>
      <c r="BA45" s="1360"/>
      <c r="BB45" s="1360"/>
      <c r="BC45" s="1360"/>
      <c r="BD45" s="1360"/>
      <c r="BE45" s="1360"/>
      <c r="BF45" s="1360"/>
      <c r="BG45" s="1360"/>
      <c r="BH45" s="1360"/>
      <c r="BI45" s="1360"/>
      <c r="BJ45" s="1360"/>
      <c r="BK45" s="1360"/>
      <c r="BL45" s="1360"/>
      <c r="BM45" s="1360"/>
      <c r="BN45" s="1360"/>
      <c r="BO45" s="1360"/>
      <c r="BP45" s="1360"/>
      <c r="BQ45" s="1360"/>
      <c r="BR45" s="1360"/>
      <c r="BS45" s="1360"/>
      <c r="BT45" s="1360"/>
      <c r="BU45" s="1360"/>
      <c r="BV45" s="1360"/>
      <c r="BW45" s="1360"/>
      <c r="BX45" s="1360"/>
      <c r="BY45" s="1360"/>
      <c r="BZ45" s="1360"/>
      <c r="CA45" s="1360"/>
      <c r="CB45" s="1360"/>
      <c r="CC45" s="1360"/>
      <c r="CD45" s="1360"/>
      <c r="CE45" s="1360"/>
      <c r="CF45" s="1360"/>
      <c r="CG45" s="1360"/>
      <c r="CH45" s="1360"/>
      <c r="CI45" s="1360"/>
      <c r="CJ45" s="1360"/>
      <c r="CK45" s="1360"/>
      <c r="CL45" s="1360"/>
      <c r="CM45" s="1360"/>
      <c r="CN45" s="1360"/>
      <c r="CO45" s="1360"/>
      <c r="CP45" s="1360"/>
      <c r="CQ45" s="1360"/>
      <c r="CR45" s="1360"/>
      <c r="CS45" s="1360"/>
      <c r="CT45" s="1360"/>
      <c r="CU45" s="1360"/>
      <c r="CV45" s="1360"/>
      <c r="CW45" s="1360"/>
      <c r="CX45" s="1360"/>
      <c r="CY45" s="1360"/>
      <c r="CZ45" s="1360"/>
      <c r="DA45" s="1360"/>
      <c r="DB45" s="1360"/>
      <c r="DC45" s="1360"/>
      <c r="DD45" s="1360"/>
      <c r="DE45" s="1360"/>
      <c r="DF45" s="1360"/>
      <c r="DG45" s="1360"/>
      <c r="DH45" s="1360"/>
      <c r="DI45" s="1360"/>
      <c r="DJ45" s="1360"/>
      <c r="DK45" s="1360"/>
      <c r="DL45" s="1360"/>
      <c r="DM45" s="1360"/>
      <c r="DN45" s="1360"/>
      <c r="DO45" s="1360"/>
      <c r="DP45" s="1360"/>
      <c r="DQ45" s="1360"/>
      <c r="DR45" s="1360"/>
      <c r="DS45" s="1360"/>
      <c r="DT45" s="1360"/>
      <c r="DU45" s="1360"/>
      <c r="DV45" s="1360"/>
      <c r="DW45" s="1360"/>
      <c r="DX45" s="1360"/>
      <c r="DY45" s="1360"/>
      <c r="DZ45" s="1360"/>
      <c r="EA45" s="1360"/>
      <c r="EB45" s="1360"/>
      <c r="EC45" s="1360"/>
      <c r="ED45" s="1360"/>
      <c r="EE45" s="1360"/>
      <c r="EF45" s="1360"/>
      <c r="EG45" s="1360"/>
      <c r="EH45" s="1360"/>
      <c r="EI45" s="1360"/>
      <c r="EJ45" s="1360"/>
      <c r="EK45" s="1360"/>
      <c r="EL45" s="1360"/>
      <c r="EM45" s="1360"/>
      <c r="EN45" s="1360"/>
      <c r="EO45" s="1360"/>
      <c r="EP45" s="1360"/>
      <c r="EQ45" s="1360"/>
      <c r="ER45" s="1360"/>
      <c r="ES45" s="1360"/>
      <c r="ET45" s="1360"/>
      <c r="EU45" s="1360"/>
      <c r="EV45" s="1360"/>
      <c r="EW45" s="1360"/>
      <c r="EX45" s="1360"/>
      <c r="EY45" s="1360"/>
      <c r="EZ45" s="1360"/>
      <c r="FA45" s="1360"/>
      <c r="FB45" s="1360"/>
      <c r="FC45" s="1360"/>
      <c r="FD45" s="1360"/>
      <c r="FE45" s="1360"/>
      <c r="FF45" s="1360"/>
      <c r="FG45" s="1360"/>
      <c r="FH45" s="1360"/>
      <c r="FI45" s="1360"/>
      <c r="FJ45" s="1360"/>
      <c r="FK45" s="1360"/>
      <c r="FL45" s="1360"/>
      <c r="FM45" s="1360"/>
      <c r="FN45" s="1360"/>
      <c r="FO45" s="1360"/>
      <c r="FP45" s="1360"/>
      <c r="FQ45" s="1360"/>
      <c r="FR45" s="1360"/>
      <c r="FS45" s="1360"/>
      <c r="FT45" s="1360"/>
      <c r="FU45" s="1360"/>
      <c r="FV45" s="1360"/>
      <c r="FW45" s="1360"/>
      <c r="FX45" s="1360"/>
      <c r="FY45" s="1360"/>
      <c r="FZ45" s="1360"/>
      <c r="GA45" s="1360"/>
      <c r="GB45" s="1360"/>
      <c r="GC45" s="1360"/>
      <c r="GD45" s="1360"/>
      <c r="GE45" s="1360"/>
      <c r="GF45" s="1360"/>
      <c r="GG45" s="1360"/>
      <c r="GH45" s="1360"/>
      <c r="GI45" s="1360"/>
      <c r="GJ45" s="1360"/>
      <c r="GK45" s="1360"/>
      <c r="GL45" s="1360"/>
      <c r="GM45" s="1360"/>
      <c r="GN45" s="1360"/>
      <c r="GO45" s="1360"/>
      <c r="GP45" s="1360"/>
    </row>
    <row r="46" spans="1:198" s="1360" customFormat="1">
      <c r="A46" s="1363"/>
      <c r="B46" s="1363"/>
      <c r="C46" s="1363"/>
      <c r="D46" s="1363"/>
      <c r="E46" s="1363"/>
      <c r="F46" s="1363"/>
      <c r="G46" s="1363"/>
      <c r="H46" s="1363"/>
      <c r="I46" s="1363"/>
      <c r="J46" s="1363"/>
      <c r="K46" s="1363"/>
      <c r="L46" s="1363"/>
      <c r="M46" s="1363"/>
      <c r="N46" s="1363"/>
      <c r="O46" s="1363"/>
      <c r="P46" s="1363"/>
      <c r="Q46" s="1363"/>
    </row>
    <row r="47" spans="1:198" s="1360" customFormat="1" ht="15">
      <c r="A47" s="1367" t="s">
        <v>1588</v>
      </c>
      <c r="B47" s="1367"/>
      <c r="C47" s="1367"/>
      <c r="D47" s="1367"/>
      <c r="E47" s="1367"/>
      <c r="F47" s="1367"/>
      <c r="G47" s="1367"/>
      <c r="H47" s="1367"/>
      <c r="I47" s="1367"/>
      <c r="J47" s="1367"/>
      <c r="K47" s="1367"/>
      <c r="L47" s="1367"/>
      <c r="M47" s="1367"/>
      <c r="N47" s="1367"/>
      <c r="O47" s="1367"/>
      <c r="P47" s="1367"/>
      <c r="Q47" s="1367"/>
    </row>
    <row r="48" spans="1:198">
      <c r="A48" s="1368"/>
      <c r="B48" s="1363"/>
      <c r="C48" s="1363"/>
      <c r="D48" s="1363"/>
      <c r="E48" s="1363"/>
      <c r="F48" s="1360" t="s">
        <v>1589</v>
      </c>
      <c r="G48" s="1363"/>
      <c r="H48" s="1363"/>
      <c r="I48" s="1363"/>
      <c r="J48" s="1363"/>
    </row>
    <row r="49" spans="1:198">
      <c r="A49" s="1365"/>
      <c r="B49" s="1363"/>
      <c r="C49" s="1363"/>
      <c r="D49" s="1363"/>
      <c r="E49" s="1363"/>
      <c r="F49" s="1363"/>
      <c r="G49" s="1363"/>
      <c r="H49" s="1363"/>
      <c r="I49" s="1365"/>
      <c r="J49" s="1363"/>
    </row>
    <row r="50" spans="1:198">
      <c r="A50" s="1362"/>
      <c r="B50" s="1363"/>
      <c r="C50" s="1363"/>
      <c r="D50" s="1363"/>
      <c r="E50" s="1363"/>
      <c r="H50" s="1363"/>
      <c r="J50" s="1363"/>
      <c r="N50" s="1369"/>
      <c r="O50" s="1369"/>
    </row>
    <row r="51" spans="1:198">
      <c r="A51" s="1362"/>
      <c r="B51" s="1363"/>
      <c r="C51" s="1363"/>
      <c r="D51" s="1363"/>
      <c r="E51" s="1370" t="s">
        <v>1590</v>
      </c>
      <c r="F51" s="1363"/>
      <c r="G51" s="1363"/>
      <c r="H51" s="1363"/>
      <c r="I51" s="1363"/>
      <c r="J51" s="1363"/>
    </row>
    <row r="52" spans="1:198">
      <c r="A52" s="1362"/>
      <c r="B52" s="1363"/>
      <c r="C52" s="1363"/>
      <c r="D52" s="1363"/>
      <c r="E52" s="1363"/>
      <c r="F52" s="1363"/>
      <c r="G52" s="1363"/>
      <c r="H52" s="1363"/>
      <c r="I52" s="1363"/>
      <c r="J52" s="1363"/>
    </row>
    <row r="53" spans="1:198">
      <c r="B53" s="1363"/>
      <c r="C53" s="1363"/>
      <c r="D53" s="1363"/>
      <c r="E53" s="1363"/>
      <c r="F53" s="1363"/>
      <c r="G53" s="1363"/>
      <c r="H53" s="1363"/>
      <c r="I53" s="1363"/>
      <c r="J53" s="1363"/>
      <c r="K53" s="1370" t="s">
        <v>1591</v>
      </c>
    </row>
    <row r="54" spans="1:198" ht="15">
      <c r="A54" s="1605" t="s">
        <v>1592</v>
      </c>
      <c r="B54" s="1606"/>
      <c r="C54" s="1606"/>
      <c r="D54" s="1606"/>
      <c r="F54" s="1363"/>
      <c r="G54" s="1363"/>
      <c r="H54" s="1363"/>
      <c r="I54" s="1363"/>
      <c r="J54" s="1363"/>
    </row>
    <row r="55" spans="1:198">
      <c r="A55" s="1365"/>
      <c r="B55" s="1365"/>
      <c r="C55" s="1365"/>
      <c r="D55" s="1365"/>
      <c r="E55" s="1365"/>
      <c r="F55" s="1363"/>
      <c r="G55" s="1363"/>
      <c r="H55" s="1371" t="s">
        <v>1593</v>
      </c>
      <c r="I55" s="1371" t="s">
        <v>1594</v>
      </c>
      <c r="J55" s="1363"/>
    </row>
    <row r="56" spans="1:198">
      <c r="A56" s="1365"/>
      <c r="B56" s="1365"/>
      <c r="C56" s="1365"/>
      <c r="D56" s="1365"/>
      <c r="E56" s="1365"/>
      <c r="F56" s="1363"/>
      <c r="G56" s="1363"/>
      <c r="H56" s="1371">
        <f>SQRT(3)</f>
        <v>1.7320508075688772</v>
      </c>
      <c r="I56" s="1371">
        <f>SQRT(6)</f>
        <v>2.4494897427831779</v>
      </c>
      <c r="J56" s="1363"/>
    </row>
    <row r="57" spans="1:198" ht="15">
      <c r="A57" s="1372"/>
      <c r="B57" s="1372"/>
      <c r="C57" s="1372"/>
      <c r="D57" s="1373" t="s">
        <v>1595</v>
      </c>
      <c r="E57" s="1373"/>
      <c r="F57" s="1373" t="s">
        <v>1596</v>
      </c>
      <c r="G57" s="1601" t="s">
        <v>1597</v>
      </c>
      <c r="H57" s="1602"/>
      <c r="I57" s="1603"/>
      <c r="N57" s="1363"/>
      <c r="O57" s="1363"/>
      <c r="GO57" s="1365"/>
      <c r="GP57" s="1365"/>
    </row>
    <row r="58" spans="1:198" ht="15">
      <c r="A58" s="1373" t="s">
        <v>1033</v>
      </c>
      <c r="B58" s="1373" t="s">
        <v>1598</v>
      </c>
      <c r="C58" s="1373" t="s">
        <v>1165</v>
      </c>
      <c r="D58" s="1373" t="s">
        <v>1235</v>
      </c>
      <c r="E58" s="1373" t="s">
        <v>1599</v>
      </c>
      <c r="F58" s="1373" t="s">
        <v>1600</v>
      </c>
      <c r="G58" s="1373" t="s">
        <v>1601</v>
      </c>
      <c r="H58" s="1373" t="s">
        <v>1602</v>
      </c>
      <c r="I58" s="1373" t="s">
        <v>1603</v>
      </c>
      <c r="K58" s="1374" t="s">
        <v>342</v>
      </c>
      <c r="L58" s="1374" t="s">
        <v>1235</v>
      </c>
      <c r="M58" s="1374" t="s">
        <v>420</v>
      </c>
      <c r="N58" s="1374" t="s">
        <v>422</v>
      </c>
      <c r="O58" s="1374" t="s">
        <v>1604</v>
      </c>
      <c r="P58" s="1374" t="s">
        <v>1605</v>
      </c>
      <c r="GO58" s="1365"/>
      <c r="GP58" s="1365"/>
    </row>
    <row r="59" spans="1:198" ht="15.75">
      <c r="A59" s="1375" t="s">
        <v>1606</v>
      </c>
      <c r="B59" s="1376" t="s">
        <v>1004</v>
      </c>
      <c r="C59" s="1377">
        <v>50</v>
      </c>
      <c r="D59" s="1378">
        <f>SQRT(F59^2+(H59/H56)^2+(I59/I56)^2)</f>
        <v>5.5725637427190257E-2</v>
      </c>
      <c r="E59" s="1379">
        <f>D59/C59</f>
        <v>1.1145127485438051E-3</v>
      </c>
      <c r="F59" s="1380">
        <v>0.05</v>
      </c>
      <c r="G59" s="1363"/>
      <c r="H59" s="1380">
        <v>4.02E-2</v>
      </c>
      <c r="I59" s="1380">
        <v>0.02</v>
      </c>
      <c r="J59" s="1363"/>
      <c r="K59" s="1381">
        <f t="shared" ref="K59:L62" si="0">C59</f>
        <v>50</v>
      </c>
      <c r="L59" s="1381">
        <f t="shared" si="0"/>
        <v>5.5725637427190257E-2</v>
      </c>
      <c r="M59" s="1382">
        <f>$K59+L59</f>
        <v>50.055725637427187</v>
      </c>
      <c r="N59" s="1381">
        <f>$K59</f>
        <v>50</v>
      </c>
      <c r="O59" s="1381">
        <f>$K59</f>
        <v>50</v>
      </c>
      <c r="P59" s="1381">
        <f>$K59</f>
        <v>50</v>
      </c>
      <c r="GO59" s="1365"/>
      <c r="GP59" s="1365"/>
    </row>
    <row r="60" spans="1:198" ht="15.75">
      <c r="A60" s="1383" t="s">
        <v>970</v>
      </c>
      <c r="B60" s="1376" t="s">
        <v>1167</v>
      </c>
      <c r="C60" s="1377">
        <v>0.1</v>
      </c>
      <c r="D60" s="1378">
        <f>SQRT(2*((H60/$H$56)^2))</f>
        <v>8.1649658092772609E-5</v>
      </c>
      <c r="E60" s="1379">
        <f>D60/C60</f>
        <v>8.1649658092772606E-4</v>
      </c>
      <c r="F60" s="1363"/>
      <c r="G60" s="1363"/>
      <c r="H60" s="1380">
        <v>1E-4</v>
      </c>
      <c r="I60" s="1363"/>
      <c r="J60" s="1363"/>
      <c r="K60" s="1381">
        <f t="shared" si="0"/>
        <v>0.1</v>
      </c>
      <c r="L60" s="1381">
        <f t="shared" si="0"/>
        <v>8.1649658092772609E-5</v>
      </c>
      <c r="M60" s="1381">
        <f>$K60</f>
        <v>0.1</v>
      </c>
      <c r="N60" s="1382">
        <f>$K60+L60</f>
        <v>0.10008164965809278</v>
      </c>
      <c r="O60" s="1381">
        <f>$K60</f>
        <v>0.1</v>
      </c>
      <c r="P60" s="1381">
        <f>$K60</f>
        <v>0.1</v>
      </c>
      <c r="GO60" s="1365"/>
      <c r="GP60" s="1365"/>
    </row>
    <row r="61" spans="1:198" ht="15.75">
      <c r="A61" s="1383" t="s">
        <v>970</v>
      </c>
      <c r="B61" s="1376" t="s">
        <v>1338</v>
      </c>
      <c r="C61" s="1377">
        <v>12</v>
      </c>
      <c r="D61" s="1378">
        <f>SQRT(2*((H61/$H$56)^2))</f>
        <v>1.3880441875771345E-4</v>
      </c>
      <c r="E61" s="1379">
        <f>D61/C61</f>
        <v>1.1567034896476121E-5</v>
      </c>
      <c r="F61" s="1363"/>
      <c r="G61" s="1363"/>
      <c r="H61" s="1380">
        <v>1.7000000000000001E-4</v>
      </c>
      <c r="I61" s="1363"/>
      <c r="J61" s="1363"/>
      <c r="K61" s="1381">
        <f t="shared" si="0"/>
        <v>12</v>
      </c>
      <c r="L61" s="1381">
        <f t="shared" si="0"/>
        <v>1.3880441875771345E-4</v>
      </c>
      <c r="M61" s="1381">
        <f>$K61</f>
        <v>12</v>
      </c>
      <c r="N61" s="1381">
        <f>$K61</f>
        <v>12</v>
      </c>
      <c r="O61" s="1382">
        <f>$K61+L61</f>
        <v>12.000138804418757</v>
      </c>
      <c r="P61" s="1381">
        <f>$K61</f>
        <v>12</v>
      </c>
      <c r="GO61" s="1365"/>
      <c r="GP61" s="1365"/>
    </row>
    <row r="62" spans="1:198" ht="15.75">
      <c r="A62" s="1383" t="s">
        <v>1606</v>
      </c>
      <c r="B62" s="1376" t="s">
        <v>1339</v>
      </c>
      <c r="C62" s="1377">
        <v>0.4</v>
      </c>
      <c r="D62" s="1378">
        <f>SQRT(F62^2+(H62/H56)^2+(I62/I56)^2)</f>
        <v>9.2376043070340136E-4</v>
      </c>
      <c r="E62" s="1379">
        <f>D62/C62</f>
        <v>2.3094010767585032E-3</v>
      </c>
      <c r="F62" s="1363"/>
      <c r="G62" s="1363"/>
      <c r="H62" s="1380">
        <v>1.6000000000000001E-3</v>
      </c>
      <c r="J62" s="1363"/>
      <c r="K62" s="1381">
        <f t="shared" si="0"/>
        <v>0.4</v>
      </c>
      <c r="L62" s="1381">
        <f t="shared" si="0"/>
        <v>9.2376043070340136E-4</v>
      </c>
      <c r="M62" s="1381">
        <f>$K62</f>
        <v>0.4</v>
      </c>
      <c r="N62" s="1381">
        <f>$K62</f>
        <v>0.4</v>
      </c>
      <c r="O62" s="1381">
        <f>$K62</f>
        <v>0.4</v>
      </c>
      <c r="P62" s="1382">
        <f>$K62+L62</f>
        <v>0.40092376043070344</v>
      </c>
      <c r="GO62" s="1365"/>
      <c r="GP62" s="1365"/>
    </row>
    <row r="63" spans="1:198" ht="13.5" thickBot="1">
      <c r="A63" s="1363"/>
      <c r="B63" s="1363"/>
      <c r="C63" s="1363"/>
      <c r="D63" s="1363"/>
      <c r="E63" s="1384" t="s">
        <v>1607</v>
      </c>
      <c r="F63" s="1363"/>
      <c r="G63" s="1363"/>
      <c r="H63" s="1363"/>
      <c r="I63" s="1363"/>
      <c r="J63" s="1363"/>
      <c r="N63" s="1363"/>
      <c r="O63" s="1363"/>
      <c r="GO63" s="1365"/>
      <c r="GP63" s="1365"/>
    </row>
    <row r="64" spans="1:198" ht="16.5" thickBot="1">
      <c r="A64" s="1363"/>
      <c r="B64" s="1385" t="s">
        <v>1608</v>
      </c>
      <c r="C64" s="1386">
        <f>(C59*C61)/(C60*C62)</f>
        <v>14999.999999999996</v>
      </c>
      <c r="D64" s="1386">
        <f>SQRT(Q66)</f>
        <v>40.295697454334025</v>
      </c>
      <c r="E64" s="1386">
        <f>D64*100/C64</f>
        <v>0.26863798302889358</v>
      </c>
      <c r="F64" s="1363"/>
      <c r="H64" s="1363"/>
      <c r="I64" s="1363"/>
      <c r="J64" s="1363"/>
      <c r="K64" s="1364">
        <f>(K59*K61)/(K60*K62)</f>
        <v>14999.999999999996</v>
      </c>
      <c r="M64" s="1364">
        <f>(M59*M61)/(M60*M62)</f>
        <v>15016.717691228152</v>
      </c>
      <c r="N64" s="1364">
        <f>(N59*N61)/(N60*N62)</f>
        <v>14987.762543127776</v>
      </c>
      <c r="O64" s="1364">
        <f>(O59*O61)/(O60*O62)</f>
        <v>15000.173505523444</v>
      </c>
      <c r="P64" s="1364">
        <f>(P59*P61)/(P60*P62)</f>
        <v>14965.438799522219</v>
      </c>
      <c r="GO64" s="1365"/>
      <c r="GP64" s="1365"/>
    </row>
    <row r="65" spans="1:198">
      <c r="A65" s="1363"/>
      <c r="B65" s="1363"/>
      <c r="C65" s="1363"/>
      <c r="D65" s="1363"/>
      <c r="E65" s="1363"/>
      <c r="F65" s="1363"/>
      <c r="G65" s="1363"/>
      <c r="H65" s="1363"/>
      <c r="I65" s="1363"/>
      <c r="J65" s="1363"/>
      <c r="K65" s="1363"/>
      <c r="L65" s="1363"/>
      <c r="M65" s="1364">
        <f>$K$64-M64</f>
        <v>-16.717691228155672</v>
      </c>
      <c r="N65" s="1364">
        <f>$K$64-N64</f>
        <v>12.237456872220719</v>
      </c>
      <c r="O65" s="1364">
        <f>$K$64-O64</f>
        <v>-0.17350552344760217</v>
      </c>
      <c r="P65" s="1364">
        <f>$K$64-P64</f>
        <v>34.561200477777675</v>
      </c>
      <c r="Q65" s="1363" t="s">
        <v>442</v>
      </c>
    </row>
    <row r="66" spans="1:198">
      <c r="A66" s="1363"/>
      <c r="B66" s="1363"/>
      <c r="C66" s="1363"/>
      <c r="D66" s="1363"/>
      <c r="E66" s="1363"/>
      <c r="K66" s="1363"/>
      <c r="L66" s="1363"/>
      <c r="M66" s="1364">
        <f>M65*M65</f>
        <v>279.48119999995311</v>
      </c>
      <c r="N66" s="1364">
        <f>N65*N65</f>
        <v>149.7553506994621</v>
      </c>
      <c r="O66" s="1364">
        <f>O65*O65</f>
        <v>3.0104166666826426E-2</v>
      </c>
      <c r="P66" s="1364">
        <f>P65*P65</f>
        <v>1194.4765784651397</v>
      </c>
      <c r="Q66" s="1363">
        <f>SUM(M66:P66)</f>
        <v>1623.7432333312217</v>
      </c>
    </row>
    <row r="67" spans="1:198">
      <c r="A67" s="1363"/>
      <c r="B67" s="1363"/>
      <c r="C67" s="1363"/>
      <c r="D67" s="1363"/>
      <c r="E67" s="1363"/>
      <c r="J67" s="1363"/>
      <c r="K67" s="1363"/>
      <c r="L67" s="1363"/>
      <c r="M67" s="1363"/>
      <c r="N67" s="1363"/>
      <c r="O67" s="1363"/>
      <c r="GJ67" s="1365"/>
      <c r="GK67" s="1365"/>
      <c r="GL67" s="1365"/>
      <c r="GM67" s="1365"/>
      <c r="GN67" s="1365"/>
      <c r="GO67" s="1365"/>
      <c r="GP67" s="1365"/>
    </row>
    <row r="68" spans="1:198">
      <c r="A68" s="1363"/>
      <c r="B68" s="1363"/>
      <c r="C68" s="1363"/>
      <c r="D68" s="1363"/>
      <c r="E68" s="1363"/>
      <c r="F68" s="1363"/>
      <c r="G68" s="1363"/>
      <c r="H68" s="1363"/>
      <c r="I68" s="1363"/>
      <c r="J68" s="1363"/>
      <c r="GP68" s="1365"/>
    </row>
    <row r="69" spans="1:198" ht="15">
      <c r="A69" s="1367" t="s">
        <v>1609</v>
      </c>
      <c r="B69" s="1367"/>
      <c r="C69" s="1367"/>
      <c r="D69" s="1367"/>
      <c r="E69" s="1367"/>
      <c r="F69" s="1367"/>
      <c r="G69" s="1367"/>
      <c r="H69" s="1367"/>
      <c r="I69" s="1367"/>
      <c r="J69" s="1367"/>
      <c r="K69" s="1367"/>
      <c r="L69" s="1367"/>
      <c r="M69" s="1367"/>
      <c r="N69" s="1367"/>
      <c r="O69" s="1367"/>
      <c r="P69" s="1367"/>
      <c r="Q69" s="1367"/>
    </row>
    <row r="70" spans="1:198">
      <c r="A70" s="1363"/>
      <c r="B70" s="1363"/>
      <c r="C70" s="1363"/>
      <c r="D70" s="1363"/>
      <c r="E70" s="1363"/>
      <c r="F70" s="1363"/>
      <c r="G70" s="1363"/>
      <c r="H70" s="1363"/>
      <c r="I70" s="1363"/>
      <c r="J70" s="1363"/>
      <c r="GP70" s="1365"/>
    </row>
    <row r="71" spans="1:198" ht="15">
      <c r="A71" s="1367" t="s">
        <v>1610</v>
      </c>
      <c r="B71" s="1367"/>
      <c r="C71" s="1367"/>
      <c r="D71" s="1367"/>
      <c r="E71" s="1367"/>
      <c r="F71" s="1367"/>
      <c r="G71" s="1367"/>
      <c r="H71" s="1367"/>
      <c r="I71" s="1367"/>
      <c r="J71" s="1367"/>
      <c r="K71" s="1367"/>
      <c r="L71" s="1367"/>
      <c r="M71" s="1367"/>
      <c r="N71" s="1367"/>
      <c r="O71" s="1367"/>
      <c r="P71" s="1367"/>
      <c r="Q71" s="1367"/>
    </row>
    <row r="72" spans="1:198">
      <c r="A72" s="1363"/>
      <c r="C72" s="1363"/>
      <c r="D72" s="1363"/>
      <c r="E72" s="1363"/>
      <c r="F72" s="1363"/>
      <c r="G72" s="1363"/>
      <c r="H72" s="1363"/>
      <c r="I72" s="1363"/>
      <c r="J72" s="1363"/>
      <c r="GP72" s="1365"/>
    </row>
    <row r="73" spans="1:198">
      <c r="A73" s="1363"/>
      <c r="C73" s="1363"/>
      <c r="D73" s="1363"/>
      <c r="E73" s="1363"/>
      <c r="F73" s="1363"/>
      <c r="G73" s="1363"/>
      <c r="H73" s="1363"/>
      <c r="I73" s="1363"/>
      <c r="J73" s="1363"/>
      <c r="GP73" s="1365"/>
    </row>
    <row r="74" spans="1:198">
      <c r="A74" s="1363"/>
      <c r="B74" s="1363"/>
      <c r="C74" s="1363"/>
      <c r="D74" s="1363"/>
      <c r="E74" s="1363"/>
      <c r="F74" s="1363"/>
      <c r="G74" s="1363"/>
      <c r="H74" s="1363"/>
      <c r="I74" s="1363"/>
      <c r="J74" s="1363"/>
      <c r="GP74" s="1365"/>
    </row>
    <row r="75" spans="1:198">
      <c r="A75" s="1363"/>
      <c r="B75" s="1363"/>
      <c r="C75" s="1363"/>
      <c r="D75" s="1363"/>
      <c r="E75" s="1363"/>
      <c r="F75" s="1363"/>
      <c r="G75" s="1363"/>
      <c r="H75" s="1363"/>
      <c r="I75" s="1363"/>
      <c r="J75" s="1363"/>
      <c r="GP75" s="1365"/>
    </row>
    <row r="76" spans="1:198" ht="15">
      <c r="A76" s="1605" t="s">
        <v>1592</v>
      </c>
      <c r="B76" s="1606"/>
      <c r="C76" s="1606"/>
      <c r="D76" s="1606"/>
      <c r="E76" s="1387" t="s">
        <v>1611</v>
      </c>
      <c r="F76" s="1387"/>
      <c r="G76" s="1363"/>
      <c r="H76" s="1371" t="s">
        <v>1593</v>
      </c>
      <c r="I76" s="1371" t="s">
        <v>1594</v>
      </c>
      <c r="J76" s="1363"/>
      <c r="GP76" s="1365"/>
    </row>
    <row r="77" spans="1:198">
      <c r="A77" s="1365"/>
      <c r="B77" s="1365"/>
      <c r="C77" s="1365"/>
      <c r="D77" s="1365"/>
      <c r="E77" s="1365"/>
      <c r="F77" s="1363"/>
      <c r="G77" s="1363"/>
      <c r="H77" s="1371">
        <f>SQRT(3)</f>
        <v>1.7320508075688772</v>
      </c>
      <c r="I77" s="1371">
        <f>SQRT(6)</f>
        <v>2.4494897427831779</v>
      </c>
      <c r="J77" s="1363"/>
      <c r="GP77" s="1365"/>
    </row>
    <row r="78" spans="1:198" ht="15">
      <c r="A78" s="1372"/>
      <c r="B78" s="1372"/>
      <c r="C78" s="1372"/>
      <c r="D78" s="1373" t="s">
        <v>1595</v>
      </c>
      <c r="E78" s="1373"/>
      <c r="F78" s="1373" t="s">
        <v>1596</v>
      </c>
      <c r="G78" s="1601" t="s">
        <v>1597</v>
      </c>
      <c r="H78" s="1602"/>
      <c r="I78" s="1603"/>
      <c r="N78" s="1363"/>
      <c r="O78" s="1363"/>
      <c r="GP78" s="1365"/>
    </row>
    <row r="79" spans="1:198" ht="15">
      <c r="A79" s="1373" t="s">
        <v>1033</v>
      </c>
      <c r="B79" s="1373" t="s">
        <v>1598</v>
      </c>
      <c r="C79" s="1373" t="s">
        <v>1165</v>
      </c>
      <c r="D79" s="1373" t="s">
        <v>1235</v>
      </c>
      <c r="E79" s="1373" t="s">
        <v>1599</v>
      </c>
      <c r="F79" s="1373" t="s">
        <v>1600</v>
      </c>
      <c r="G79" s="1373" t="s">
        <v>1601</v>
      </c>
      <c r="H79" s="1373" t="s">
        <v>1612</v>
      </c>
      <c r="I79" s="1373" t="s">
        <v>1603</v>
      </c>
      <c r="K79" s="1374" t="s">
        <v>342</v>
      </c>
      <c r="L79" s="1374" t="s">
        <v>1235</v>
      </c>
      <c r="M79" s="1374" t="s">
        <v>420</v>
      </c>
      <c r="N79" s="1374" t="s">
        <v>422</v>
      </c>
      <c r="O79" s="1374" t="s">
        <v>1604</v>
      </c>
      <c r="GP79" s="1365"/>
    </row>
    <row r="80" spans="1:198" ht="15.75">
      <c r="A80" s="1383" t="s">
        <v>970</v>
      </c>
      <c r="B80" s="1376" t="s">
        <v>1613</v>
      </c>
      <c r="C80" s="1377">
        <v>0.1</v>
      </c>
      <c r="D80" s="1378">
        <f>SQRT(2*((H80/H77)^2))</f>
        <v>8.1649658092772609E-5</v>
      </c>
      <c r="E80" s="1379">
        <f>D80/C80</f>
        <v>8.1649658092772606E-4</v>
      </c>
      <c r="F80" s="1363"/>
      <c r="G80" s="1363"/>
      <c r="H80" s="1380">
        <v>1E-4</v>
      </c>
      <c r="I80" s="1388"/>
      <c r="J80" s="1363"/>
      <c r="K80" s="1381">
        <f t="shared" ref="K80:L82" si="1">C80</f>
        <v>0.1</v>
      </c>
      <c r="L80" s="1381">
        <f t="shared" si="1"/>
        <v>8.1649658092772609E-5</v>
      </c>
      <c r="M80" s="1382">
        <f>$K80+L80</f>
        <v>0.10008164965809278</v>
      </c>
      <c r="N80" s="1381">
        <f>$K80</f>
        <v>0.1</v>
      </c>
      <c r="O80" s="1381">
        <f>$K80</f>
        <v>0.1</v>
      </c>
      <c r="GP80" s="1365"/>
    </row>
    <row r="81" spans="1:198" ht="15.75">
      <c r="A81" s="1383" t="s">
        <v>645</v>
      </c>
      <c r="B81" s="1376" t="s">
        <v>1614</v>
      </c>
      <c r="C81" s="1377">
        <v>99.99</v>
      </c>
      <c r="D81" s="1378">
        <f>H81/H77</f>
        <v>5.773502691896258E-3</v>
      </c>
      <c r="E81" s="1379">
        <f>D81/C81</f>
        <v>5.7740800999062488E-5</v>
      </c>
      <c r="F81" s="1363"/>
      <c r="G81" s="1363"/>
      <c r="H81" s="1380">
        <v>0.01</v>
      </c>
      <c r="I81" s="1363"/>
      <c r="J81" s="1363"/>
      <c r="K81" s="1381">
        <f t="shared" si="1"/>
        <v>99.99</v>
      </c>
      <c r="L81" s="1381">
        <f t="shared" si="1"/>
        <v>5.773502691896258E-3</v>
      </c>
      <c r="M81" s="1381">
        <f>$K81</f>
        <v>99.99</v>
      </c>
      <c r="N81" s="1382">
        <f>$K81+L81</f>
        <v>99.99577350269189</v>
      </c>
      <c r="O81" s="1381">
        <f>$K81</f>
        <v>99.99</v>
      </c>
      <c r="GP81" s="1365"/>
    </row>
    <row r="82" spans="1:198" ht="15.75">
      <c r="A82" s="1383" t="s">
        <v>969</v>
      </c>
      <c r="B82" s="1376" t="s">
        <v>1057</v>
      </c>
      <c r="C82" s="1377">
        <v>100</v>
      </c>
      <c r="D82" s="1378">
        <f>SQRT(F82^2+(H82/H77)^2+(I82/I77)^2)</f>
        <v>0.11583896868785853</v>
      </c>
      <c r="E82" s="1379">
        <f>D82/C82</f>
        <v>1.1583896868785854E-3</v>
      </c>
      <c r="F82" s="1380">
        <v>0.1</v>
      </c>
      <c r="G82" s="1363"/>
      <c r="H82" s="1380">
        <v>8.4000000000000005E-2</v>
      </c>
      <c r="I82" s="1380">
        <v>0.08</v>
      </c>
      <c r="J82" s="1363"/>
      <c r="K82" s="1381">
        <f t="shared" si="1"/>
        <v>100</v>
      </c>
      <c r="L82" s="1381">
        <f t="shared" si="1"/>
        <v>0.11583896868785853</v>
      </c>
      <c r="M82" s="1381">
        <f>$K82</f>
        <v>100</v>
      </c>
      <c r="N82" s="1381">
        <f>$K82</f>
        <v>100</v>
      </c>
      <c r="O82" s="1382">
        <f>$K82+L82</f>
        <v>100.11583896868785</v>
      </c>
      <c r="GP82" s="1365"/>
    </row>
    <row r="83" spans="1:198">
      <c r="A83" s="1363"/>
      <c r="B83" s="1363"/>
      <c r="C83" s="1363"/>
      <c r="D83" s="1363"/>
      <c r="E83" s="1363"/>
      <c r="F83" s="1363"/>
      <c r="G83" s="1363"/>
      <c r="H83" s="1363"/>
      <c r="I83" s="1363"/>
      <c r="J83" s="1363"/>
      <c r="N83" s="1363"/>
      <c r="O83" s="1363"/>
      <c r="GP83" s="1365"/>
    </row>
    <row r="84" spans="1:198" ht="13.5" thickBot="1">
      <c r="A84" s="1363"/>
      <c r="B84" s="1363"/>
      <c r="C84" s="1363"/>
      <c r="D84" s="1363"/>
      <c r="E84" s="1384" t="s">
        <v>1607</v>
      </c>
      <c r="F84" s="1363"/>
      <c r="G84" s="1363"/>
      <c r="H84" s="1363"/>
      <c r="I84" s="1363"/>
      <c r="J84" s="1363"/>
      <c r="GP84" s="1365"/>
    </row>
    <row r="85" spans="1:198" ht="16.5" thickBot="1">
      <c r="A85" s="1375" t="s">
        <v>1615</v>
      </c>
      <c r="B85" s="1385" t="s">
        <v>1616</v>
      </c>
      <c r="C85" s="1386">
        <f>(C80*C81)*10000/(C82)</f>
        <v>999.9</v>
      </c>
      <c r="D85" s="1386">
        <f>SQRT(P88)</f>
        <v>1.4171669574221379</v>
      </c>
      <c r="E85" s="1386">
        <f>D85*100/C85</f>
        <v>0.14173086882909672</v>
      </c>
      <c r="F85" s="1363"/>
      <c r="G85" s="1363"/>
      <c r="H85" s="1363"/>
      <c r="I85" s="1363"/>
      <c r="J85" s="1363"/>
      <c r="K85" s="1364">
        <f>(K80*K81)*1000000/(K82*100)</f>
        <v>999.9</v>
      </c>
      <c r="L85" s="1364">
        <f>(L80*L81)*1000000/(L82*100)</f>
        <v>4.0694813337063249E-2</v>
      </c>
      <c r="M85" s="1364">
        <f>(M80*M81)*1000000/(M82*100)</f>
        <v>1000.7164149312697</v>
      </c>
      <c r="N85" s="1364">
        <f>(N80*N81)*1000000/(N82*100)</f>
        <v>999.95773502691895</v>
      </c>
      <c r="O85" s="1364">
        <f>(O80*O81)*1000000/(O82*100)</f>
        <v>998.74306633211938</v>
      </c>
      <c r="GP85" s="1365"/>
    </row>
    <row r="86" spans="1:198">
      <c r="A86" s="1363"/>
      <c r="B86" s="1363"/>
      <c r="C86" s="1363"/>
      <c r="D86" s="1363"/>
      <c r="E86" s="1363"/>
      <c r="F86" s="1363"/>
      <c r="G86" s="1363"/>
      <c r="H86" s="1363"/>
      <c r="I86" s="1363"/>
      <c r="J86" s="1363"/>
      <c r="K86" s="1363"/>
      <c r="L86" s="1363"/>
      <c r="M86" s="1364">
        <f>$K$85-M85</f>
        <v>-0.81641493126971909</v>
      </c>
      <c r="N86" s="1364">
        <f>$K$85-N85</f>
        <v>-5.7735026918976473E-2</v>
      </c>
      <c r="O86" s="1364">
        <f>$K$85-O85</f>
        <v>1.1569336678805939</v>
      </c>
      <c r="GP86" s="1365"/>
    </row>
    <row r="87" spans="1:198">
      <c r="A87" s="1363"/>
      <c r="B87" s="1363"/>
      <c r="C87" s="1363"/>
      <c r="D87" s="1363"/>
      <c r="E87" s="1363"/>
      <c r="F87" s="1363"/>
      <c r="G87" s="1363"/>
      <c r="H87" s="1363"/>
      <c r="I87" s="1363"/>
      <c r="J87" s="1363"/>
      <c r="K87" s="1363"/>
      <c r="L87" s="1363"/>
      <c r="M87" s="1364">
        <f>M86*M86</f>
        <v>0.6665333400001402</v>
      </c>
      <c r="N87" s="1364">
        <f>N86*N86</f>
        <v>3.3333333333349382E-3</v>
      </c>
      <c r="O87" s="1364">
        <f>O86*O86</f>
        <v>1.3384955118756445</v>
      </c>
      <c r="P87" s="1363" t="s">
        <v>442</v>
      </c>
      <c r="GP87" s="1365"/>
    </row>
    <row r="88" spans="1:198">
      <c r="A88" s="1363"/>
      <c r="B88" s="1363"/>
      <c r="C88" s="1363"/>
      <c r="D88" s="1363"/>
      <c r="E88" s="1363"/>
      <c r="F88" s="1363"/>
      <c r="G88" s="1363"/>
      <c r="H88" s="1363"/>
      <c r="I88" s="1363"/>
      <c r="J88" s="1363"/>
      <c r="K88" s="1363"/>
      <c r="L88" s="1363"/>
      <c r="M88" s="1363"/>
      <c r="P88" s="1363">
        <f>SUM(M87:O87)</f>
        <v>2.0083621852091196</v>
      </c>
      <c r="GP88" s="1365"/>
    </row>
    <row r="89" spans="1:198">
      <c r="A89" s="1363"/>
      <c r="B89" s="1363"/>
      <c r="C89" s="1363"/>
      <c r="D89" s="1363"/>
      <c r="E89" s="1363"/>
      <c r="F89" s="1363"/>
      <c r="G89" s="1363"/>
      <c r="H89" s="1363"/>
      <c r="I89" s="1363"/>
      <c r="J89" s="1363"/>
      <c r="GP89" s="1365"/>
    </row>
    <row r="90" spans="1:198" ht="15">
      <c r="A90" s="1607" t="s">
        <v>1617</v>
      </c>
      <c r="B90" s="1607"/>
      <c r="C90" s="1607"/>
      <c r="D90" s="1607"/>
      <c r="E90" s="1607"/>
      <c r="F90" s="1367"/>
      <c r="G90" s="1367"/>
      <c r="H90" s="1367"/>
      <c r="I90" s="1367"/>
      <c r="J90" s="1367"/>
      <c r="K90" s="1367"/>
      <c r="L90" s="1367"/>
      <c r="M90" s="1367"/>
      <c r="N90" s="1367"/>
      <c r="O90" s="1367"/>
      <c r="P90" s="1367"/>
      <c r="Q90" s="1367"/>
    </row>
    <row r="91" spans="1:198">
      <c r="A91" s="1363"/>
      <c r="B91" s="1363"/>
      <c r="C91" s="1363"/>
      <c r="D91" s="1363"/>
      <c r="E91" s="1363"/>
      <c r="F91" s="1363"/>
      <c r="G91" s="1363"/>
      <c r="H91" s="1363"/>
      <c r="I91" s="1363"/>
      <c r="J91" s="1363"/>
    </row>
    <row r="92" spans="1:198">
      <c r="A92" s="1363"/>
      <c r="C92" s="1363"/>
      <c r="D92" s="1363"/>
      <c r="E92" s="1363"/>
      <c r="F92" s="1363"/>
      <c r="G92" s="1363"/>
      <c r="H92" s="1363"/>
      <c r="I92" s="1363"/>
      <c r="J92" s="1363"/>
    </row>
    <row r="93" spans="1:198">
      <c r="A93" s="1363"/>
      <c r="B93" s="1363"/>
      <c r="C93" s="1363"/>
      <c r="D93" s="1363"/>
      <c r="E93" s="1363"/>
      <c r="F93" s="1363"/>
      <c r="H93" s="1363"/>
      <c r="I93" s="1363"/>
      <c r="J93" s="1363"/>
    </row>
    <row r="94" spans="1:198">
      <c r="A94" s="1363"/>
      <c r="B94" s="1363"/>
      <c r="C94" s="1363"/>
      <c r="D94" s="1363"/>
      <c r="E94" s="1363"/>
      <c r="F94" s="1363"/>
      <c r="G94" s="1363"/>
      <c r="H94" s="1363"/>
      <c r="I94" s="1363"/>
      <c r="J94" s="1363"/>
    </row>
    <row r="95" spans="1:198">
      <c r="A95" s="1363"/>
      <c r="B95" s="1363"/>
      <c r="C95" s="1363"/>
      <c r="D95" s="1363"/>
      <c r="E95" s="1363"/>
      <c r="F95" s="1363"/>
      <c r="G95" s="1363"/>
      <c r="H95" s="1363"/>
      <c r="I95" s="1363"/>
      <c r="J95" s="1363"/>
    </row>
    <row r="96" spans="1:198">
      <c r="A96" s="1363"/>
      <c r="B96" s="1363"/>
      <c r="C96" s="1363"/>
      <c r="D96" s="1363"/>
      <c r="E96" s="1363"/>
      <c r="F96" s="1363"/>
      <c r="G96" s="1363"/>
      <c r="H96" s="1363"/>
      <c r="I96" s="1363"/>
      <c r="J96" s="1363"/>
    </row>
    <row r="97" spans="1:198" ht="15">
      <c r="A97" s="1605" t="s">
        <v>1592</v>
      </c>
      <c r="B97" s="1606"/>
      <c r="C97" s="1606"/>
      <c r="D97" s="1606"/>
      <c r="E97" s="1387" t="s">
        <v>1618</v>
      </c>
      <c r="F97" s="1363"/>
      <c r="G97" s="1363"/>
      <c r="H97" s="1363"/>
      <c r="I97" s="1363"/>
      <c r="J97" s="1363"/>
    </row>
    <row r="98" spans="1:198">
      <c r="A98" s="1365"/>
      <c r="B98" s="1365"/>
      <c r="C98" s="1365"/>
      <c r="D98" s="1365"/>
      <c r="E98" s="1365"/>
      <c r="F98" s="1363"/>
      <c r="G98" s="1363"/>
      <c r="H98" s="1371" t="s">
        <v>1593</v>
      </c>
      <c r="I98" s="1371" t="s">
        <v>1594</v>
      </c>
      <c r="J98" s="1363"/>
    </row>
    <row r="99" spans="1:198">
      <c r="A99" s="1365"/>
      <c r="B99" s="1365"/>
      <c r="C99" s="1365"/>
      <c r="D99" s="1365"/>
      <c r="E99" s="1365"/>
      <c r="F99" s="1363"/>
      <c r="G99" s="1363"/>
      <c r="H99" s="1371">
        <f>SQRT(3)</f>
        <v>1.7320508075688772</v>
      </c>
      <c r="I99" s="1371">
        <f>SQRT(6)</f>
        <v>2.4494897427831779</v>
      </c>
      <c r="J99" s="1363"/>
    </row>
    <row r="100" spans="1:198" ht="15">
      <c r="A100" s="1372"/>
      <c r="B100" s="1372"/>
      <c r="C100" s="1372"/>
      <c r="D100" s="1373" t="s">
        <v>1595</v>
      </c>
      <c r="E100" s="1373"/>
      <c r="F100" s="1373" t="s">
        <v>1619</v>
      </c>
      <c r="G100" s="1601" t="s">
        <v>1597</v>
      </c>
      <c r="H100" s="1602"/>
      <c r="I100" s="1603"/>
      <c r="N100" s="1363"/>
      <c r="O100" s="1363"/>
    </row>
    <row r="101" spans="1:198" ht="15">
      <c r="A101" s="1373" t="s">
        <v>1033</v>
      </c>
      <c r="B101" s="1373" t="s">
        <v>1598</v>
      </c>
      <c r="C101" s="1373" t="s">
        <v>1165</v>
      </c>
      <c r="D101" s="1373" t="s">
        <v>1235</v>
      </c>
      <c r="E101" s="1373" t="s">
        <v>1599</v>
      </c>
      <c r="F101" s="1373" t="s">
        <v>1620</v>
      </c>
      <c r="G101" s="1373" t="s">
        <v>1601</v>
      </c>
      <c r="H101" s="1373" t="s">
        <v>1612</v>
      </c>
      <c r="I101" s="1373" t="s">
        <v>1603</v>
      </c>
      <c r="K101" s="1374" t="s">
        <v>342</v>
      </c>
      <c r="L101" s="1374" t="s">
        <v>1235</v>
      </c>
      <c r="M101" s="1374" t="s">
        <v>420</v>
      </c>
      <c r="N101" s="1374" t="s">
        <v>422</v>
      </c>
      <c r="O101" s="1374" t="s">
        <v>1604</v>
      </c>
      <c r="GP101" s="1365"/>
    </row>
    <row r="102" spans="1:198" ht="15.75">
      <c r="A102" s="1375" t="s">
        <v>1615</v>
      </c>
      <c r="B102" s="1376" t="s">
        <v>1340</v>
      </c>
      <c r="C102" s="1377">
        <v>999.9</v>
      </c>
      <c r="D102" s="1378">
        <f>F102</f>
        <v>1.4171669574221379</v>
      </c>
      <c r="E102" s="1379">
        <f>D102/C102</f>
        <v>1.4173086882909671E-3</v>
      </c>
      <c r="F102" s="1389">
        <f>D85</f>
        <v>1.4171669574221379</v>
      </c>
      <c r="G102" s="1363"/>
      <c r="H102" s="1363"/>
      <c r="I102" s="1388"/>
      <c r="J102" s="1363"/>
      <c r="K102" s="1381">
        <f t="shared" ref="K102:L104" si="2">C102</f>
        <v>999.9</v>
      </c>
      <c r="L102" s="1381">
        <f t="shared" si="2"/>
        <v>1.4171669574221379</v>
      </c>
      <c r="M102" s="1382">
        <f>$K102+L102</f>
        <v>1001.3171669574222</v>
      </c>
      <c r="N102" s="1381">
        <f>$K102</f>
        <v>999.9</v>
      </c>
      <c r="O102" s="1381">
        <f>$K102</f>
        <v>999.9</v>
      </c>
      <c r="GP102" s="1365"/>
    </row>
    <row r="103" spans="1:198" ht="15.75">
      <c r="A103" s="1383" t="s">
        <v>969</v>
      </c>
      <c r="B103" s="1376" t="s">
        <v>1172</v>
      </c>
      <c r="C103" s="1377">
        <v>0.37</v>
      </c>
      <c r="D103" s="1378">
        <f>SQRT(F103^2+(H103/H99)^2+(I103/I99)^2)</f>
        <v>8.5447839840064612E-4</v>
      </c>
      <c r="E103" s="1379">
        <f>D103/C103</f>
        <v>2.3094010767585032E-3</v>
      </c>
      <c r="F103" s="1363"/>
      <c r="G103" s="1363"/>
      <c r="H103" s="1380">
        <v>1.48E-3</v>
      </c>
      <c r="I103" s="1363"/>
      <c r="J103" s="1363"/>
      <c r="K103" s="1381">
        <f t="shared" si="2"/>
        <v>0.37</v>
      </c>
      <c r="L103" s="1381">
        <f t="shared" si="2"/>
        <v>8.5447839840064612E-4</v>
      </c>
      <c r="M103" s="1381">
        <f>$K103</f>
        <v>0.37</v>
      </c>
      <c r="N103" s="1382">
        <f>$K103+L103</f>
        <v>0.37085447839840063</v>
      </c>
      <c r="O103" s="1381">
        <f>$K103</f>
        <v>0.37</v>
      </c>
      <c r="GP103" s="1365"/>
    </row>
    <row r="104" spans="1:198" ht="15.75">
      <c r="A104" s="1383" t="s">
        <v>970</v>
      </c>
      <c r="B104" s="1376" t="s">
        <v>1341</v>
      </c>
      <c r="C104" s="1377">
        <v>10</v>
      </c>
      <c r="D104" s="1378">
        <f>SQRT(2*((H104/$H$99)^2))</f>
        <v>1.3880441875771345E-4</v>
      </c>
      <c r="E104" s="1379">
        <f>D104/C104</f>
        <v>1.3880441875771344E-5</v>
      </c>
      <c r="F104" s="1363"/>
      <c r="G104" s="1363"/>
      <c r="H104" s="1380">
        <v>1.7000000000000001E-4</v>
      </c>
      <c r="I104" s="1363"/>
      <c r="J104" s="1363"/>
      <c r="K104" s="1381">
        <f t="shared" si="2"/>
        <v>10</v>
      </c>
      <c r="L104" s="1381">
        <f t="shared" si="2"/>
        <v>1.3880441875771345E-4</v>
      </c>
      <c r="M104" s="1381">
        <f>$K104</f>
        <v>10</v>
      </c>
      <c r="N104" s="1381">
        <f>$K104</f>
        <v>10</v>
      </c>
      <c r="O104" s="1382">
        <f>$K104+L104</f>
        <v>10.000138804418757</v>
      </c>
      <c r="GP104" s="1365"/>
    </row>
    <row r="105" spans="1:198">
      <c r="A105" s="1363"/>
      <c r="B105" s="1363"/>
      <c r="C105" s="1363"/>
      <c r="D105" s="1363"/>
      <c r="E105" s="1363"/>
      <c r="F105" s="1363"/>
      <c r="G105" s="1363"/>
      <c r="H105" s="1363"/>
      <c r="I105" s="1363"/>
      <c r="J105" s="1363"/>
      <c r="K105" s="1363"/>
      <c r="L105" s="1363"/>
      <c r="M105" s="1363"/>
      <c r="N105" s="1363"/>
      <c r="O105" s="1363"/>
      <c r="GA105" s="1365"/>
      <c r="GB105" s="1365"/>
      <c r="GC105" s="1365"/>
      <c r="GD105" s="1365"/>
      <c r="GE105" s="1365"/>
      <c r="GF105" s="1365"/>
      <c r="GG105" s="1365"/>
      <c r="GH105" s="1365"/>
      <c r="GI105" s="1365"/>
      <c r="GJ105" s="1365"/>
      <c r="GK105" s="1365"/>
      <c r="GL105" s="1365"/>
      <c r="GM105" s="1365"/>
      <c r="GN105" s="1365"/>
      <c r="GO105" s="1365"/>
      <c r="GP105" s="1365"/>
    </row>
    <row r="106" spans="1:198" ht="13.5" thickBot="1">
      <c r="A106" s="1363"/>
      <c r="B106" s="1363"/>
      <c r="C106" s="1363"/>
      <c r="D106" s="1363"/>
      <c r="E106" s="1384" t="s">
        <v>1607</v>
      </c>
      <c r="F106" s="1363"/>
      <c r="G106" s="1363"/>
      <c r="H106" s="1363"/>
      <c r="I106" s="1363"/>
      <c r="J106" s="1363"/>
      <c r="N106" s="1363"/>
      <c r="O106" s="1363"/>
    </row>
    <row r="107" spans="1:198" ht="16.5" thickBot="1">
      <c r="A107" s="1375" t="s">
        <v>1621</v>
      </c>
      <c r="B107" s="1385" t="s">
        <v>1622</v>
      </c>
      <c r="C107" s="1390">
        <f>(C102*C103)/C104</f>
        <v>36.996299999999998</v>
      </c>
      <c r="D107" s="1386">
        <f>SQRT(P109)</f>
        <v>0.10024761678876573</v>
      </c>
      <c r="E107" s="1386">
        <f>D107*100/C107</f>
        <v>0.27096660149465146</v>
      </c>
      <c r="F107" s="1363"/>
      <c r="G107" s="1363"/>
      <c r="H107" s="1363"/>
      <c r="I107" s="1363"/>
      <c r="J107" s="1363"/>
      <c r="K107" s="1364">
        <f>(K102*K103)/K104</f>
        <v>36.996299999999998</v>
      </c>
      <c r="M107" s="1364">
        <f>(M102*M103)/M104</f>
        <v>37.048735177424618</v>
      </c>
      <c r="N107" s="1364">
        <f>(N102*N103)/N104</f>
        <v>37.081739295056074</v>
      </c>
      <c r="O107" s="1364">
        <f>(O102*O103)/O104</f>
        <v>36.995786482136083</v>
      </c>
      <c r="GP107" s="1365"/>
    </row>
    <row r="108" spans="1:198">
      <c r="A108" s="1363"/>
      <c r="B108" s="1363"/>
      <c r="C108" s="1363"/>
      <c r="D108" s="1363"/>
      <c r="E108" s="1363"/>
      <c r="F108" s="1363"/>
      <c r="G108" s="1363"/>
      <c r="H108" s="1363"/>
      <c r="I108" s="1363"/>
      <c r="J108" s="1363"/>
      <c r="K108" s="1363"/>
      <c r="L108" s="1363"/>
      <c r="M108" s="1364">
        <f>$K$107-M107</f>
        <v>-5.2435177424619894E-2</v>
      </c>
      <c r="N108" s="1364">
        <f>$K$107-N107</f>
        <v>-8.5439295056076503E-2</v>
      </c>
      <c r="O108" s="1364">
        <f>$K$107-O107</f>
        <v>5.1351786391506948E-4</v>
      </c>
      <c r="P108" s="1363" t="s">
        <v>442</v>
      </c>
      <c r="GP108" s="1365"/>
    </row>
    <row r="109" spans="1:198">
      <c r="A109" s="1363"/>
      <c r="B109" s="1363"/>
      <c r="C109" s="1363"/>
      <c r="D109" s="1363"/>
      <c r="E109" s="1363"/>
      <c r="F109" s="1363"/>
      <c r="G109" s="1363"/>
      <c r="H109" s="1363"/>
      <c r="I109" s="1363"/>
      <c r="J109" s="1363"/>
      <c r="K109" s="1363"/>
      <c r="L109" s="1363"/>
      <c r="M109" s="1364">
        <f>M108*M108</f>
        <v>2.7494478315513676E-3</v>
      </c>
      <c r="N109" s="1364">
        <f>N108*N108</f>
        <v>7.2998731396792986E-3</v>
      </c>
      <c r="O109" s="1364">
        <f>O108*O108</f>
        <v>2.6370059655989582E-7</v>
      </c>
      <c r="P109" s="1363">
        <f>SUM(M109:O109)</f>
        <v>1.0049584671827226E-2</v>
      </c>
      <c r="GP109" s="1365"/>
    </row>
    <row r="110" spans="1:198">
      <c r="A110" s="1363"/>
      <c r="B110" s="1363"/>
      <c r="C110" s="1363"/>
      <c r="D110" s="1363"/>
      <c r="E110" s="1363"/>
      <c r="F110" s="1363"/>
      <c r="G110" s="1363"/>
      <c r="H110" s="1363"/>
      <c r="I110" s="1363"/>
      <c r="J110" s="1363"/>
    </row>
    <row r="111" spans="1:198">
      <c r="A111" s="1363"/>
      <c r="B111" s="1363"/>
      <c r="C111" s="1363"/>
      <c r="D111" s="1363"/>
      <c r="E111" s="1363"/>
      <c r="F111" s="1363"/>
      <c r="G111" s="1363"/>
      <c r="H111" s="1363"/>
      <c r="I111" s="1363"/>
      <c r="J111" s="1363"/>
    </row>
    <row r="112" spans="1:198" ht="15">
      <c r="A112" s="1605" t="s">
        <v>1592</v>
      </c>
      <c r="B112" s="1606"/>
      <c r="C112" s="1606"/>
      <c r="D112" s="1606"/>
      <c r="E112" s="1387" t="s">
        <v>1623</v>
      </c>
      <c r="F112" s="1363"/>
      <c r="G112" s="1363"/>
      <c r="H112" s="1363"/>
      <c r="I112" s="1363"/>
      <c r="J112" s="1363"/>
    </row>
    <row r="113" spans="1:198">
      <c r="A113" s="1365"/>
      <c r="B113" s="1365"/>
      <c r="C113" s="1365"/>
      <c r="D113" s="1365"/>
      <c r="E113" s="1365"/>
      <c r="F113" s="1363"/>
      <c r="G113" s="1363"/>
      <c r="H113" s="1371" t="s">
        <v>1593</v>
      </c>
      <c r="I113" s="1371" t="s">
        <v>1594</v>
      </c>
      <c r="J113" s="1363"/>
    </row>
    <row r="114" spans="1:198">
      <c r="A114" s="1365"/>
      <c r="B114" s="1365"/>
      <c r="C114" s="1365"/>
      <c r="D114" s="1365"/>
      <c r="E114" s="1365"/>
      <c r="F114" s="1363"/>
      <c r="G114" s="1363"/>
      <c r="H114" s="1371">
        <f>SQRT(3)</f>
        <v>1.7320508075688772</v>
      </c>
      <c r="I114" s="1371">
        <f>SQRT(6)</f>
        <v>2.4494897427831779</v>
      </c>
      <c r="J114" s="1363"/>
    </row>
    <row r="115" spans="1:198" ht="15">
      <c r="A115" s="1372"/>
      <c r="B115" s="1372"/>
      <c r="C115" s="1372"/>
      <c r="D115" s="1373" t="s">
        <v>1595</v>
      </c>
      <c r="E115" s="1373"/>
      <c r="F115" s="1373" t="s">
        <v>1619</v>
      </c>
      <c r="G115" s="1601" t="s">
        <v>1597</v>
      </c>
      <c r="H115" s="1602"/>
      <c r="I115" s="1603"/>
      <c r="N115" s="1363"/>
      <c r="O115" s="1363"/>
    </row>
    <row r="116" spans="1:198" ht="15">
      <c r="A116" s="1373" t="s">
        <v>1033</v>
      </c>
      <c r="B116" s="1373" t="s">
        <v>1598</v>
      </c>
      <c r="C116" s="1373" t="s">
        <v>1165</v>
      </c>
      <c r="D116" s="1373" t="s">
        <v>1235</v>
      </c>
      <c r="E116" s="1373" t="s">
        <v>1599</v>
      </c>
      <c r="F116" s="1373" t="s">
        <v>1620</v>
      </c>
      <c r="G116" s="1373" t="s">
        <v>1601</v>
      </c>
      <c r="H116" s="1373" t="s">
        <v>1612</v>
      </c>
      <c r="I116" s="1373" t="s">
        <v>1603</v>
      </c>
      <c r="K116" s="1374" t="s">
        <v>342</v>
      </c>
      <c r="L116" s="1374" t="s">
        <v>1235</v>
      </c>
      <c r="M116" s="1374" t="s">
        <v>420</v>
      </c>
      <c r="N116" s="1374" t="s">
        <v>422</v>
      </c>
      <c r="O116" s="1374" t="s">
        <v>1604</v>
      </c>
      <c r="GP116" s="1365"/>
    </row>
    <row r="117" spans="1:198" ht="15.75">
      <c r="A117" s="1375" t="s">
        <v>1615</v>
      </c>
      <c r="B117" s="1376" t="s">
        <v>1340</v>
      </c>
      <c r="C117" s="1377">
        <v>999.9</v>
      </c>
      <c r="D117" s="1378">
        <f>F117</f>
        <v>1.4171669574221379</v>
      </c>
      <c r="E117" s="1379">
        <f>D117/C117</f>
        <v>1.4173086882909671E-3</v>
      </c>
      <c r="F117" s="1363">
        <f>D85</f>
        <v>1.4171669574221379</v>
      </c>
      <c r="G117" s="1363"/>
      <c r="H117" s="1363"/>
      <c r="I117" s="1388"/>
      <c r="J117" s="1363"/>
      <c r="K117" s="1381">
        <f t="shared" ref="K117:L119" si="3">C117</f>
        <v>999.9</v>
      </c>
      <c r="L117" s="1381">
        <f t="shared" si="3"/>
        <v>1.4171669574221379</v>
      </c>
      <c r="M117" s="1382">
        <f>$K117+L117</f>
        <v>1001.3171669574222</v>
      </c>
      <c r="N117" s="1381">
        <f>$K117</f>
        <v>999.9</v>
      </c>
      <c r="O117" s="1381">
        <f>$K117</f>
        <v>999.9</v>
      </c>
      <c r="GP117" s="1365"/>
    </row>
    <row r="118" spans="1:198" ht="15.75">
      <c r="A118" s="1383" t="s">
        <v>969</v>
      </c>
      <c r="B118" s="1376" t="s">
        <v>1173</v>
      </c>
      <c r="C118" s="1377">
        <v>0.43</v>
      </c>
      <c r="D118" s="1378">
        <f>SQRT(F118^2+(H118/H114)^2+(I118/I114)^2)</f>
        <v>9.9304246300615639E-4</v>
      </c>
      <c r="E118" s="1379">
        <f>D118/C118</f>
        <v>2.3094010767585032E-3</v>
      </c>
      <c r="F118" s="1363"/>
      <c r="G118" s="1363"/>
      <c r="H118" s="1380">
        <v>1.72E-3</v>
      </c>
      <c r="I118" s="1363"/>
      <c r="J118" s="1363"/>
      <c r="K118" s="1381">
        <f t="shared" si="3"/>
        <v>0.43</v>
      </c>
      <c r="L118" s="1381">
        <f t="shared" si="3"/>
        <v>9.9304246300615639E-4</v>
      </c>
      <c r="M118" s="1381">
        <f>$K118</f>
        <v>0.43</v>
      </c>
      <c r="N118" s="1382">
        <f>$K118+L118</f>
        <v>0.43099304246300613</v>
      </c>
      <c r="O118" s="1381">
        <f>$K118</f>
        <v>0.43</v>
      </c>
      <c r="GP118" s="1365"/>
    </row>
    <row r="119" spans="1:198" ht="15.75">
      <c r="A119" s="1383" t="s">
        <v>970</v>
      </c>
      <c r="B119" s="1376" t="s">
        <v>1341</v>
      </c>
      <c r="C119" s="1377">
        <v>10</v>
      </c>
      <c r="D119" s="1378">
        <f>SQRT(2*((H119/$H$99)^2))</f>
        <v>1.3880441875771345E-4</v>
      </c>
      <c r="E119" s="1379">
        <f>D119/C119</f>
        <v>1.3880441875771344E-5</v>
      </c>
      <c r="F119" s="1363"/>
      <c r="G119" s="1363"/>
      <c r="H119" s="1380">
        <v>1.7000000000000001E-4</v>
      </c>
      <c r="I119" s="1363"/>
      <c r="J119" s="1363"/>
      <c r="K119" s="1381">
        <f t="shared" si="3"/>
        <v>10</v>
      </c>
      <c r="L119" s="1381">
        <f t="shared" si="3"/>
        <v>1.3880441875771345E-4</v>
      </c>
      <c r="M119" s="1381">
        <f>$K119</f>
        <v>10</v>
      </c>
      <c r="N119" s="1381">
        <f>$K119</f>
        <v>10</v>
      </c>
      <c r="O119" s="1382">
        <f>$K119+L119</f>
        <v>10.000138804418757</v>
      </c>
      <c r="GP119" s="1365"/>
    </row>
    <row r="120" spans="1:198">
      <c r="A120" s="1363"/>
      <c r="B120" s="1363"/>
      <c r="C120" s="1363"/>
      <c r="D120" s="1363"/>
      <c r="E120" s="1363"/>
      <c r="F120" s="1363"/>
      <c r="G120" s="1363"/>
      <c r="H120" s="1363"/>
      <c r="I120" s="1363"/>
      <c r="J120" s="1363"/>
      <c r="N120" s="1363"/>
      <c r="O120" s="1363"/>
      <c r="GP120" s="1365"/>
    </row>
    <row r="121" spans="1:198" ht="13.5" thickBot="1">
      <c r="A121" s="1363"/>
      <c r="B121" s="1363"/>
      <c r="C121" s="1363"/>
      <c r="D121" s="1363"/>
      <c r="E121" s="1384" t="s">
        <v>1624</v>
      </c>
      <c r="F121" s="1363"/>
      <c r="G121" s="1363"/>
      <c r="H121" s="1363"/>
      <c r="I121" s="1363"/>
      <c r="J121" s="1363"/>
      <c r="GP121" s="1365"/>
    </row>
    <row r="122" spans="1:198" ht="16.5" thickBot="1">
      <c r="A122" s="1375" t="s">
        <v>1621</v>
      </c>
      <c r="B122" s="1385" t="s">
        <v>1625</v>
      </c>
      <c r="C122" s="1390">
        <f>(C117*C118)/C119</f>
        <v>42.995699999999999</v>
      </c>
      <c r="D122" s="1386">
        <f>SQRT(P125)</f>
        <v>0.11650398707883688</v>
      </c>
      <c r="E122" s="1386">
        <f>D122*100/C122</f>
        <v>0.27096660149465385</v>
      </c>
      <c r="F122" s="1363"/>
      <c r="G122" s="1363"/>
      <c r="H122" s="1363"/>
      <c r="I122" s="1363"/>
      <c r="J122" s="1363"/>
      <c r="K122" s="1363">
        <f>(K117*K118)/K119</f>
        <v>42.995699999999999</v>
      </c>
      <c r="M122" s="1363">
        <f>(M117*M118)/M119</f>
        <v>43.056638179169155</v>
      </c>
      <c r="N122" s="1363">
        <f>(N117*N118)/N119</f>
        <v>43.094994315875979</v>
      </c>
      <c r="O122" s="1363">
        <f>(O117*O118)/O119</f>
        <v>42.99510320896897</v>
      </c>
      <c r="GP122" s="1365"/>
    </row>
    <row r="123" spans="1:198">
      <c r="A123" s="1363"/>
      <c r="B123" s="1363"/>
      <c r="C123" s="1363"/>
      <c r="D123" s="1363"/>
      <c r="E123" s="1363"/>
      <c r="F123" s="1363"/>
      <c r="G123" s="1363"/>
      <c r="H123" s="1363"/>
      <c r="I123" s="1363"/>
      <c r="J123" s="1363"/>
      <c r="K123" s="1363"/>
      <c r="L123" s="1363"/>
      <c r="M123" s="1364">
        <f>$K$122-M122</f>
        <v>-6.0938179169156115E-2</v>
      </c>
      <c r="N123" s="1364">
        <f>$K$122-N122</f>
        <v>-9.9294315875980033E-2</v>
      </c>
      <c r="O123" s="1364">
        <f>$K$122-O122</f>
        <v>5.967910310289426E-4</v>
      </c>
      <c r="GP123" s="1365"/>
    </row>
    <row r="124" spans="1:198">
      <c r="A124" s="1363"/>
      <c r="B124" s="1363"/>
      <c r="C124" s="1363"/>
      <c r="D124" s="1363"/>
      <c r="E124" s="1363"/>
      <c r="F124" s="1363"/>
      <c r="G124" s="1363"/>
      <c r="H124" s="1363"/>
      <c r="I124" s="1363"/>
      <c r="J124" s="1363"/>
      <c r="L124" s="1363"/>
      <c r="M124" s="1364">
        <f>M123*M123</f>
        <v>3.7134616804521724E-3</v>
      </c>
      <c r="N124" s="1364">
        <f>N123*N123</f>
        <v>9.8593611652789005E-3</v>
      </c>
      <c r="O124" s="1364">
        <f>O123*O123</f>
        <v>3.5615953471658832E-7</v>
      </c>
      <c r="P124" s="1363" t="s">
        <v>442</v>
      </c>
      <c r="GP124" s="1365"/>
    </row>
    <row r="125" spans="1:198">
      <c r="A125" s="1363"/>
      <c r="B125" s="1363"/>
      <c r="C125" s="1363"/>
      <c r="D125" s="1363"/>
      <c r="E125" s="1363"/>
      <c r="F125" s="1363"/>
      <c r="G125" s="1363"/>
      <c r="H125" s="1363"/>
      <c r="I125" s="1363"/>
      <c r="J125" s="1363"/>
      <c r="P125" s="1363">
        <f>SUM(M124:O124)</f>
        <v>1.3573179005265791E-2</v>
      </c>
      <c r="GP125" s="1365"/>
    </row>
    <row r="126" spans="1:198">
      <c r="A126" s="1363"/>
      <c r="B126" s="1363"/>
      <c r="C126" s="1363"/>
      <c r="D126" s="1363"/>
      <c r="E126" s="1363"/>
      <c r="F126" s="1363"/>
      <c r="G126" s="1363"/>
      <c r="H126" s="1363"/>
      <c r="I126" s="1363"/>
      <c r="J126" s="1363"/>
    </row>
    <row r="127" spans="1:198">
      <c r="A127" s="1363"/>
      <c r="B127" s="1363"/>
      <c r="C127" s="1363"/>
      <c r="D127" s="1363"/>
      <c r="E127" s="1363"/>
      <c r="F127" s="1363"/>
      <c r="G127" s="1363"/>
      <c r="H127" s="1363"/>
      <c r="I127" s="1363"/>
      <c r="J127" s="1363"/>
    </row>
    <row r="128" spans="1:198">
      <c r="A128" s="1363"/>
      <c r="B128" s="1363"/>
      <c r="C128" s="1363"/>
      <c r="D128" s="1363"/>
      <c r="E128" s="1363"/>
      <c r="F128" s="1363"/>
      <c r="G128" s="1363"/>
      <c r="H128" s="1363"/>
      <c r="I128" s="1363"/>
      <c r="J128" s="1363"/>
    </row>
    <row r="129" spans="1:198">
      <c r="A129" s="1363"/>
      <c r="B129" s="1363"/>
      <c r="C129" s="1363"/>
      <c r="D129" s="1363"/>
      <c r="E129" s="1363"/>
      <c r="F129" s="1363"/>
      <c r="G129" s="1363"/>
      <c r="H129" s="1363"/>
      <c r="I129" s="1363"/>
      <c r="J129" s="1363"/>
    </row>
    <row r="130" spans="1:198" ht="15">
      <c r="A130" s="1367" t="s">
        <v>1626</v>
      </c>
      <c r="B130" s="1367"/>
      <c r="C130" s="1367"/>
      <c r="D130" s="1367"/>
      <c r="E130" s="1367"/>
      <c r="F130" s="1367"/>
      <c r="G130" s="1367"/>
      <c r="H130" s="1367"/>
      <c r="I130" s="1367"/>
      <c r="J130" s="1367"/>
      <c r="K130" s="1367"/>
      <c r="L130" s="1367"/>
      <c r="M130" s="1367"/>
      <c r="N130" s="1367"/>
      <c r="O130" s="1367"/>
      <c r="P130" s="1367"/>
      <c r="Q130" s="1367"/>
      <c r="GP130" s="1365"/>
    </row>
    <row r="131" spans="1:198">
      <c r="A131" s="1363"/>
      <c r="B131" s="1363"/>
      <c r="C131" s="1363"/>
      <c r="D131" s="1363"/>
      <c r="E131" s="1363"/>
      <c r="F131" s="1363"/>
      <c r="G131" s="1363"/>
      <c r="H131" s="1363"/>
      <c r="I131" s="1363"/>
      <c r="J131" s="1363"/>
      <c r="GP131" s="1365"/>
    </row>
    <row r="132" spans="1:198">
      <c r="A132" s="1363"/>
      <c r="C132" s="1363"/>
      <c r="D132" s="1363"/>
      <c r="E132" s="1363"/>
      <c r="F132" s="1363"/>
      <c r="G132" s="1363"/>
      <c r="H132" s="1363"/>
      <c r="I132" s="1363"/>
      <c r="J132" s="1363"/>
      <c r="GP132" s="1365"/>
    </row>
    <row r="133" spans="1:198">
      <c r="A133" s="1363"/>
      <c r="B133" s="1363"/>
      <c r="C133" s="1363"/>
      <c r="D133" s="1363"/>
      <c r="E133" s="1363"/>
      <c r="F133" s="1363"/>
      <c r="G133" s="1363"/>
      <c r="H133" s="1363"/>
      <c r="I133" s="1363"/>
      <c r="J133" s="1363"/>
      <c r="GP133" s="1365"/>
    </row>
    <row r="134" spans="1:198">
      <c r="A134" s="1363"/>
      <c r="B134" s="1363"/>
      <c r="C134" s="1363"/>
      <c r="D134" s="1363"/>
      <c r="E134" s="1363"/>
      <c r="F134" s="1363"/>
      <c r="G134" s="1363"/>
      <c r="H134" s="1363"/>
      <c r="I134" s="1363"/>
      <c r="J134" s="1363"/>
      <c r="GA134" s="1365"/>
      <c r="GB134" s="1365"/>
      <c r="GC134" s="1365"/>
      <c r="GD134" s="1365"/>
      <c r="GE134" s="1365"/>
      <c r="GF134" s="1365"/>
      <c r="GG134" s="1365"/>
      <c r="GH134" s="1365"/>
      <c r="GI134" s="1365"/>
      <c r="GJ134" s="1365"/>
      <c r="GK134" s="1365"/>
      <c r="GL134" s="1365"/>
      <c r="GM134" s="1365"/>
      <c r="GN134" s="1365"/>
      <c r="GO134" s="1365"/>
      <c r="GP134" s="1365"/>
    </row>
    <row r="135" spans="1:198">
      <c r="A135" s="1363"/>
      <c r="B135" s="1363"/>
      <c r="C135" s="1363"/>
      <c r="D135" s="1363"/>
      <c r="E135" s="1363"/>
      <c r="F135" s="1363"/>
      <c r="G135" s="1363"/>
      <c r="H135" s="1363"/>
      <c r="I135" s="1363"/>
      <c r="J135" s="1363"/>
    </row>
    <row r="136" spans="1:198">
      <c r="A136" s="1363"/>
      <c r="B136" s="1363"/>
      <c r="C136" s="1363"/>
      <c r="D136" s="1363"/>
      <c r="E136" s="1363"/>
      <c r="F136" s="1363"/>
      <c r="G136" s="1363"/>
      <c r="H136" s="1363"/>
      <c r="I136" s="1363"/>
      <c r="J136" s="1363"/>
      <c r="GP136" s="1365"/>
    </row>
    <row r="137" spans="1:198" ht="15">
      <c r="A137" s="1605" t="s">
        <v>1592</v>
      </c>
      <c r="B137" s="1606"/>
      <c r="C137" s="1606"/>
      <c r="D137" s="1606"/>
      <c r="E137" s="1387" t="s">
        <v>1051</v>
      </c>
      <c r="F137" s="1363"/>
      <c r="G137" s="1363"/>
      <c r="H137" s="1363"/>
      <c r="I137" s="1363"/>
      <c r="J137" s="1363"/>
      <c r="GP137" s="1365"/>
    </row>
    <row r="138" spans="1:198">
      <c r="A138" s="1365"/>
      <c r="B138" s="1365"/>
      <c r="C138" s="1365"/>
      <c r="D138" s="1365"/>
      <c r="E138" s="1365"/>
      <c r="F138" s="1363"/>
      <c r="G138" s="1363"/>
      <c r="H138" s="1388" t="s">
        <v>1593</v>
      </c>
      <c r="I138" s="1388" t="s">
        <v>1594</v>
      </c>
      <c r="J138" s="1363"/>
      <c r="GP138" s="1365"/>
    </row>
    <row r="139" spans="1:198">
      <c r="A139" s="1365"/>
      <c r="B139" s="1365"/>
      <c r="C139" s="1365"/>
      <c r="D139" s="1365"/>
      <c r="E139" s="1365"/>
      <c r="F139" s="1363"/>
      <c r="G139" s="1363"/>
      <c r="H139" s="1388">
        <f>SQRT(3)</f>
        <v>1.7320508075688772</v>
      </c>
      <c r="I139" s="1388">
        <f>SQRT(6)</f>
        <v>2.4494897427831779</v>
      </c>
      <c r="J139" s="1363"/>
    </row>
    <row r="140" spans="1:198" ht="15">
      <c r="A140" s="1372"/>
      <c r="B140" s="1372"/>
      <c r="C140" s="1372"/>
      <c r="D140" s="1373" t="s">
        <v>1595</v>
      </c>
      <c r="E140" s="1373"/>
      <c r="F140" s="1373" t="s">
        <v>1619</v>
      </c>
      <c r="G140" s="1601" t="s">
        <v>1597</v>
      </c>
      <c r="H140" s="1602"/>
      <c r="I140" s="1603"/>
      <c r="N140" s="1363"/>
      <c r="O140" s="1363"/>
    </row>
    <row r="141" spans="1:198" ht="15">
      <c r="A141" s="1373" t="s">
        <v>1033</v>
      </c>
      <c r="B141" s="1373" t="s">
        <v>1598</v>
      </c>
      <c r="C141" s="1373" t="s">
        <v>1165</v>
      </c>
      <c r="D141" s="1373" t="s">
        <v>1235</v>
      </c>
      <c r="E141" s="1373" t="s">
        <v>1599</v>
      </c>
      <c r="F141" s="1373" t="s">
        <v>1620</v>
      </c>
      <c r="G141" s="1373" t="s">
        <v>1601</v>
      </c>
      <c r="H141" s="1373" t="s">
        <v>1612</v>
      </c>
      <c r="I141" s="1373" t="s">
        <v>1603</v>
      </c>
      <c r="K141" s="1374" t="s">
        <v>342</v>
      </c>
      <c r="L141" s="1374" t="s">
        <v>1235</v>
      </c>
      <c r="M141" s="1374" t="s">
        <v>420</v>
      </c>
      <c r="N141" s="1374" t="s">
        <v>422</v>
      </c>
      <c r="O141" s="1374" t="s">
        <v>1604</v>
      </c>
      <c r="P141" s="1374" t="s">
        <v>1605</v>
      </c>
      <c r="Q141" s="1374" t="s">
        <v>1627</v>
      </c>
    </row>
    <row r="142" spans="1:198" ht="15.75">
      <c r="A142" s="1375" t="s">
        <v>1628</v>
      </c>
      <c r="B142" s="1376" t="s">
        <v>1342</v>
      </c>
      <c r="C142" s="1391">
        <v>36.996299999999998</v>
      </c>
      <c r="D142" s="1378">
        <f>F142</f>
        <v>0.10024761678876573</v>
      </c>
      <c r="E142" s="1379">
        <f>D142/C142</f>
        <v>2.7096660149465144E-3</v>
      </c>
      <c r="F142" s="1363">
        <f>D107</f>
        <v>0.10024761678876573</v>
      </c>
      <c r="G142" s="1363"/>
      <c r="H142" s="1363"/>
      <c r="I142" s="1388"/>
      <c r="J142" s="1363"/>
      <c r="K142" s="1381">
        <f t="shared" ref="K142:L146" si="4">C142</f>
        <v>36.996299999999998</v>
      </c>
      <c r="L142" s="1381">
        <f t="shared" si="4"/>
        <v>0.10024761678876573</v>
      </c>
      <c r="M142" s="1382">
        <f>$K142+L142</f>
        <v>37.096547616788762</v>
      </c>
      <c r="N142" s="1381">
        <f>$K142</f>
        <v>36.996299999999998</v>
      </c>
      <c r="O142" s="1381">
        <f>$K142</f>
        <v>36.996299999999998</v>
      </c>
      <c r="P142" s="1381">
        <f>$K142</f>
        <v>36.996299999999998</v>
      </c>
      <c r="Q142" s="1381">
        <f>$K142</f>
        <v>36.996299999999998</v>
      </c>
    </row>
    <row r="143" spans="1:198" ht="15.75">
      <c r="A143" s="1375" t="s">
        <v>1628</v>
      </c>
      <c r="B143" s="1376" t="s">
        <v>1343</v>
      </c>
      <c r="C143" s="1391">
        <v>42.995699999999999</v>
      </c>
      <c r="D143" s="1378">
        <f>F143</f>
        <v>0.11650398707883688</v>
      </c>
      <c r="E143" s="1379">
        <f>D143/C143</f>
        <v>2.7096660149465387E-3</v>
      </c>
      <c r="F143" s="1363">
        <f>D122</f>
        <v>0.11650398707883688</v>
      </c>
      <c r="G143" s="1363"/>
      <c r="H143" s="1363"/>
      <c r="I143" s="1363"/>
      <c r="J143" s="1363"/>
      <c r="K143" s="1381">
        <f t="shared" si="4"/>
        <v>42.995699999999999</v>
      </c>
      <c r="L143" s="1381">
        <f t="shared" si="4"/>
        <v>0.11650398707883688</v>
      </c>
      <c r="M143" s="1381">
        <f>$K143</f>
        <v>42.995699999999999</v>
      </c>
      <c r="N143" s="1382">
        <f>$K143+L143</f>
        <v>43.112203987078836</v>
      </c>
      <c r="O143" s="1381">
        <f>$K143</f>
        <v>42.995699999999999</v>
      </c>
      <c r="P143" s="1381">
        <f>$K143</f>
        <v>42.995699999999999</v>
      </c>
      <c r="Q143" s="1381">
        <f>$K143</f>
        <v>42.995699999999999</v>
      </c>
    </row>
    <row r="144" spans="1:198" ht="15.75">
      <c r="A144" s="1375" t="s">
        <v>361</v>
      </c>
      <c r="B144" s="1376" t="s">
        <v>1174</v>
      </c>
      <c r="C144" s="1377">
        <v>0.60409999999999997</v>
      </c>
      <c r="D144" s="1378">
        <f>G144/SQRT($I$149)</f>
        <v>1.5472987214281972E-3</v>
      </c>
      <c r="E144" s="1379">
        <f>D144/C144</f>
        <v>2.5613287889889049E-3</v>
      </c>
      <c r="F144" s="1363"/>
      <c r="G144" s="1392">
        <v>5.3600000000000002E-3</v>
      </c>
      <c r="H144" s="1363"/>
      <c r="I144" s="1363"/>
      <c r="J144" s="1363"/>
      <c r="K144" s="1381">
        <f t="shared" si="4"/>
        <v>0.60409999999999997</v>
      </c>
      <c r="L144" s="1381">
        <f t="shared" si="4"/>
        <v>1.5472987214281972E-3</v>
      </c>
      <c r="M144" s="1381">
        <f>$K144</f>
        <v>0.60409999999999997</v>
      </c>
      <c r="N144" s="1381">
        <f>$K144</f>
        <v>0.60409999999999997</v>
      </c>
      <c r="O144" s="1382">
        <f>$K144+L144</f>
        <v>0.6056472987214282</v>
      </c>
      <c r="P144" s="1381">
        <f>$K144</f>
        <v>0.60409999999999997</v>
      </c>
      <c r="Q144" s="1381">
        <f>$K144</f>
        <v>0.60409999999999997</v>
      </c>
    </row>
    <row r="145" spans="1:198" ht="15.75">
      <c r="A145" s="1375" t="s">
        <v>361</v>
      </c>
      <c r="B145" s="1376" t="s">
        <v>1175</v>
      </c>
      <c r="C145" s="1377">
        <v>0.54849999999999999</v>
      </c>
      <c r="D145" s="1378">
        <f>G145/SQRT($I$149)</f>
        <v>1.4376021702821682E-3</v>
      </c>
      <c r="E145" s="1379">
        <f>D145/C145</f>
        <v>2.6209702284086932E-3</v>
      </c>
      <c r="F145" s="1363"/>
      <c r="G145" s="1392">
        <v>4.9800000000000001E-3</v>
      </c>
      <c r="H145" s="1363"/>
      <c r="I145" s="1363"/>
      <c r="J145" s="1363"/>
      <c r="K145" s="1381">
        <f t="shared" si="4"/>
        <v>0.54849999999999999</v>
      </c>
      <c r="L145" s="1381">
        <f t="shared" si="4"/>
        <v>1.4376021702821682E-3</v>
      </c>
      <c r="M145" s="1381">
        <f>$K145</f>
        <v>0.54849999999999999</v>
      </c>
      <c r="N145" s="1381">
        <f>$K145</f>
        <v>0.54849999999999999</v>
      </c>
      <c r="O145" s="1381">
        <f>$K145</f>
        <v>0.54849999999999999</v>
      </c>
      <c r="P145" s="1382">
        <f>$K145+L145</f>
        <v>0.5499376021702822</v>
      </c>
      <c r="Q145" s="1381">
        <f>$K145</f>
        <v>0.54849999999999999</v>
      </c>
    </row>
    <row r="146" spans="1:198" ht="15.75">
      <c r="A146" s="1375" t="s">
        <v>361</v>
      </c>
      <c r="B146" s="1376" t="s">
        <v>1176</v>
      </c>
      <c r="C146" s="1377">
        <v>0.52029999999999998</v>
      </c>
      <c r="D146" s="1378">
        <f>G146/SQRT($I$149)</f>
        <v>1.3827538947091538E-3</v>
      </c>
      <c r="E146" s="1379">
        <f>D146/C146</f>
        <v>2.6576088693237628E-3</v>
      </c>
      <c r="F146" s="1363"/>
      <c r="G146" s="1392">
        <v>4.79E-3</v>
      </c>
      <c r="H146" s="1363"/>
      <c r="I146" s="1363"/>
      <c r="J146" s="1363"/>
      <c r="K146" s="1381">
        <f t="shared" si="4"/>
        <v>0.52029999999999998</v>
      </c>
      <c r="L146" s="1381">
        <f t="shared" si="4"/>
        <v>1.3827538947091538E-3</v>
      </c>
      <c r="M146" s="1381">
        <f>$K146</f>
        <v>0.52029999999999998</v>
      </c>
      <c r="N146" s="1381">
        <f>$K146</f>
        <v>0.52029999999999998</v>
      </c>
      <c r="O146" s="1381">
        <f>$K146</f>
        <v>0.52029999999999998</v>
      </c>
      <c r="P146" s="1381">
        <f>$K146</f>
        <v>0.52029999999999998</v>
      </c>
      <c r="Q146" s="1382">
        <f>$K146+L146</f>
        <v>0.52168275389470908</v>
      </c>
    </row>
    <row r="147" spans="1:198" ht="15.75">
      <c r="A147" s="1393"/>
      <c r="B147" s="1394"/>
      <c r="C147" s="1395"/>
      <c r="D147" s="1395"/>
      <c r="E147" s="1395"/>
      <c r="F147" s="1363"/>
      <c r="G147" s="1363"/>
      <c r="H147" s="1363"/>
      <c r="I147" s="1363"/>
      <c r="J147" s="1363"/>
      <c r="K147" s="1363"/>
      <c r="L147" s="1363"/>
      <c r="M147" s="1363"/>
      <c r="N147" s="1363"/>
      <c r="O147" s="1363"/>
    </row>
    <row r="148" spans="1:198" ht="13.5" thickBot="1">
      <c r="A148" s="1363"/>
      <c r="B148" s="1363"/>
      <c r="C148" s="1363"/>
      <c r="D148" s="1363"/>
      <c r="E148" s="1384" t="s">
        <v>1607</v>
      </c>
      <c r="F148" s="1363"/>
      <c r="G148" s="1363"/>
      <c r="H148" s="1363" t="s">
        <v>1629</v>
      </c>
      <c r="J148" s="1363"/>
      <c r="N148" s="1363"/>
      <c r="O148" s="1363"/>
      <c r="GP148" s="1365"/>
    </row>
    <row r="149" spans="1:198" ht="16.5" thickBot="1">
      <c r="A149" s="1375" t="s">
        <v>1628</v>
      </c>
      <c r="B149" s="1385" t="s">
        <v>1630</v>
      </c>
      <c r="C149" s="1386">
        <f>(C142*(C144-C145)+(C143*(C145-C146)))/(C144-C146)</f>
        <v>39.015191169451072</v>
      </c>
      <c r="D149" s="1386">
        <f>SQRT(R151)</f>
        <v>0.14951015300355519</v>
      </c>
      <c r="E149" s="1386">
        <f>D149*100/C149</f>
        <v>0.3832100997639652</v>
      </c>
      <c r="F149" s="1363"/>
      <c r="G149" s="1363"/>
      <c r="H149" s="1396" t="s">
        <v>300</v>
      </c>
      <c r="I149" s="1388">
        <v>12</v>
      </c>
      <c r="J149" s="1363"/>
      <c r="K149" s="1364">
        <f>(K142*(K144-K145)+(K143*(K145-K146)))/(K144-K146)</f>
        <v>39.015191169451072</v>
      </c>
      <c r="M149" s="1364">
        <f>(M142*(M144-M145)+(M143*(M145-M146)))/(M144-M146)</f>
        <v>39.081703908036459</v>
      </c>
      <c r="N149" s="1364">
        <f>(N142*(N144-N145)+(N143*(N145-N146)))/(N144-N146)</f>
        <v>39.05439656844419</v>
      </c>
      <c r="O149" s="1364">
        <f>(O142*(O144-O145)+(O143*(O145-O146)))/(O144-O146)</f>
        <v>38.978589803362254</v>
      </c>
      <c r="P149" s="1364">
        <f>(P142*(P144-P145)+(P143*(P145-P146)))/(P144-P146)</f>
        <v>39.118111819336406</v>
      </c>
      <c r="Q149" s="1364">
        <f>(Q142*(Q144-Q145)+(Q143*(Q145-Q146)))/(Q144-Q146)</f>
        <v>38.948408252665253</v>
      </c>
      <c r="GP149" s="1365"/>
    </row>
    <row r="150" spans="1:198">
      <c r="A150" s="1363"/>
      <c r="B150" s="1363"/>
      <c r="C150" s="1363"/>
      <c r="D150" s="1363"/>
      <c r="E150" s="1363"/>
      <c r="F150" s="1363"/>
      <c r="G150" s="1363"/>
      <c r="H150" s="1363"/>
      <c r="I150" s="1363"/>
      <c r="J150" s="1363"/>
      <c r="K150" s="1363"/>
      <c r="L150" s="1363"/>
      <c r="M150" s="1364">
        <f>$K$149-M149</f>
        <v>-6.6512738585387865E-2</v>
      </c>
      <c r="N150" s="1364">
        <f>$K$149-N149</f>
        <v>-3.9205398993118479E-2</v>
      </c>
      <c r="O150" s="1364">
        <f>$K$149-O149</f>
        <v>3.6601366088817144E-2</v>
      </c>
      <c r="P150" s="1364">
        <f>$K$149-P149</f>
        <v>-0.10292064988533411</v>
      </c>
      <c r="Q150" s="1364">
        <f>$K$149-Q149</f>
        <v>6.6782916785818713E-2</v>
      </c>
      <c r="R150" s="1363" t="s">
        <v>442</v>
      </c>
      <c r="GP150" s="1365"/>
    </row>
    <row r="151" spans="1:198">
      <c r="A151" s="1363"/>
      <c r="B151" s="1363"/>
      <c r="D151" s="1363"/>
      <c r="E151" s="1363"/>
      <c r="F151" s="1363"/>
      <c r="G151" s="1363"/>
      <c r="H151" s="1363"/>
      <c r="I151" s="1363"/>
      <c r="J151" s="1363"/>
      <c r="K151" s="1363"/>
      <c r="L151" s="1363"/>
      <c r="M151" s="1364">
        <f>M150*M150</f>
        <v>4.4239443941281442E-3</v>
      </c>
      <c r="N151" s="1364">
        <f>N150*N150</f>
        <v>1.5370633102096153E-3</v>
      </c>
      <c r="O151" s="1364">
        <f>O150*O150</f>
        <v>1.3396599995676136E-3</v>
      </c>
      <c r="P151" s="1364">
        <f>P150*P150</f>
        <v>1.0592660172819525E-2</v>
      </c>
      <c r="Q151" s="1364">
        <f>Q150*Q150</f>
        <v>4.4599579744215865E-3</v>
      </c>
      <c r="R151" s="1363">
        <f>SUM(M151:Q151)</f>
        <v>2.2353285851146484E-2</v>
      </c>
      <c r="GP151" s="1365"/>
    </row>
    <row r="152" spans="1:198">
      <c r="A152" s="1363"/>
      <c r="B152" s="1363"/>
      <c r="C152" s="1363"/>
      <c r="D152" s="1363"/>
      <c r="E152" s="1363"/>
      <c r="F152" s="1363"/>
      <c r="G152" s="1363"/>
      <c r="H152" s="1363"/>
      <c r="I152" s="1363"/>
      <c r="J152" s="1363"/>
      <c r="K152" s="1363"/>
      <c r="L152" s="1363"/>
      <c r="GP152" s="1365"/>
    </row>
    <row r="153" spans="1:198">
      <c r="A153" s="1363"/>
      <c r="B153" s="1363"/>
      <c r="C153" s="1363"/>
      <c r="D153" s="1363"/>
      <c r="E153" s="1363"/>
      <c r="F153" s="1363"/>
      <c r="G153" s="1363"/>
      <c r="H153" s="1363"/>
      <c r="I153" s="1363"/>
      <c r="J153" s="1363"/>
      <c r="K153" s="1363"/>
      <c r="L153" s="1363"/>
      <c r="GP153" s="1365"/>
    </row>
    <row r="154" spans="1:198">
      <c r="A154" s="1363"/>
      <c r="B154" s="1363"/>
      <c r="C154" s="1363"/>
      <c r="D154" s="1363"/>
      <c r="E154" s="1363"/>
      <c r="F154" s="1363"/>
      <c r="G154" s="1363"/>
      <c r="H154" s="1363"/>
      <c r="I154" s="1363"/>
      <c r="J154" s="1363"/>
      <c r="K154" s="1363"/>
      <c r="L154" s="1363"/>
      <c r="GP154" s="1365"/>
    </row>
    <row r="155" spans="1:198" ht="15">
      <c r="A155" s="1607" t="s">
        <v>1631</v>
      </c>
      <c r="B155" s="1607"/>
      <c r="C155" s="1607"/>
      <c r="D155" s="1607"/>
      <c r="E155" s="1607"/>
      <c r="F155" s="1607"/>
      <c r="G155" s="1367"/>
      <c r="H155" s="1367"/>
      <c r="I155" s="1367"/>
      <c r="J155" s="1367"/>
      <c r="K155" s="1367"/>
      <c r="L155" s="1367"/>
      <c r="M155" s="1367"/>
      <c r="N155" s="1367"/>
      <c r="O155" s="1367"/>
      <c r="P155" s="1367"/>
      <c r="Q155" s="1367"/>
      <c r="GP155" s="1365"/>
    </row>
    <row r="156" spans="1:198">
      <c r="A156" s="1363"/>
      <c r="B156" s="1363"/>
      <c r="C156" s="1363"/>
      <c r="D156" s="1363"/>
      <c r="E156" s="1363"/>
      <c r="F156" s="1363"/>
      <c r="G156" s="1363"/>
      <c r="H156" s="1363"/>
      <c r="I156" s="1363"/>
      <c r="J156" s="1363"/>
      <c r="K156" s="1363"/>
      <c r="L156" s="1363"/>
      <c r="GP156" s="1365"/>
    </row>
    <row r="157" spans="1:198">
      <c r="A157" s="1363"/>
      <c r="B157" s="1363"/>
      <c r="C157" s="1363"/>
      <c r="D157" s="1363"/>
      <c r="E157" s="1363"/>
      <c r="F157" s="1363"/>
      <c r="G157" s="1363"/>
      <c r="H157" s="1363"/>
      <c r="I157" s="1363"/>
      <c r="J157" s="1363"/>
      <c r="K157" s="1363"/>
      <c r="L157" s="1363"/>
      <c r="GP157" s="1365"/>
    </row>
    <row r="158" spans="1:198">
      <c r="A158" s="1363"/>
      <c r="B158" s="1363"/>
      <c r="C158" s="1363"/>
      <c r="D158" s="1363"/>
      <c r="E158" s="1363"/>
      <c r="F158" s="1363"/>
      <c r="G158" s="1363"/>
      <c r="H158" s="1363"/>
      <c r="I158" s="1363"/>
      <c r="J158" s="1363"/>
      <c r="K158" s="1363"/>
      <c r="L158" s="1363"/>
      <c r="GP158" s="1365"/>
    </row>
    <row r="159" spans="1:198">
      <c r="A159" s="1363"/>
      <c r="B159" s="1363"/>
      <c r="C159" s="1363"/>
      <c r="D159" s="1363"/>
      <c r="E159" s="1363"/>
      <c r="F159" s="1363"/>
      <c r="G159" s="1363"/>
      <c r="H159" s="1363"/>
      <c r="I159" s="1363"/>
      <c r="J159" s="1363"/>
      <c r="K159" s="1363"/>
      <c r="L159" s="1363"/>
      <c r="GP159" s="1365"/>
    </row>
    <row r="160" spans="1:198">
      <c r="A160" s="1363"/>
      <c r="B160" s="1363"/>
      <c r="C160" s="1363"/>
      <c r="D160" s="1363"/>
      <c r="E160" s="1363"/>
      <c r="F160" s="1363"/>
      <c r="G160" s="1363"/>
      <c r="H160" s="1363"/>
      <c r="I160" s="1363"/>
      <c r="J160" s="1363"/>
      <c r="GP160" s="1365"/>
    </row>
    <row r="161" spans="1:198" ht="15">
      <c r="A161" s="1605" t="s">
        <v>1592</v>
      </c>
      <c r="B161" s="1606"/>
      <c r="C161" s="1606"/>
      <c r="D161" s="1606"/>
      <c r="E161" s="1387" t="s">
        <v>1632</v>
      </c>
      <c r="F161" s="1363"/>
      <c r="G161" s="1363"/>
      <c r="H161" s="1363"/>
      <c r="I161" s="1363"/>
      <c r="J161" s="1363"/>
      <c r="GP161" s="1365"/>
    </row>
    <row r="162" spans="1:198">
      <c r="A162" s="1365"/>
      <c r="B162" s="1365"/>
      <c r="C162" s="1365"/>
      <c r="D162" s="1365"/>
      <c r="E162" s="1365"/>
      <c r="F162" s="1363"/>
      <c r="G162" s="1363"/>
      <c r="H162" s="1388" t="s">
        <v>1593</v>
      </c>
      <c r="I162" s="1388" t="s">
        <v>1594</v>
      </c>
      <c r="J162" s="1363"/>
      <c r="GP162" s="1365"/>
    </row>
    <row r="163" spans="1:198">
      <c r="A163" s="1365"/>
      <c r="B163" s="1365"/>
      <c r="C163" s="1365"/>
      <c r="D163" s="1365"/>
      <c r="E163" s="1365"/>
      <c r="F163" s="1363"/>
      <c r="G163" s="1363"/>
      <c r="H163" s="1388">
        <f>SQRT(3)</f>
        <v>1.7320508075688772</v>
      </c>
      <c r="I163" s="1388">
        <f>SQRT(6)</f>
        <v>2.4494897427831779</v>
      </c>
      <c r="J163" s="1363"/>
    </row>
    <row r="164" spans="1:198" ht="15">
      <c r="A164" s="1372"/>
      <c r="B164" s="1372"/>
      <c r="C164" s="1372"/>
      <c r="D164" s="1373" t="s">
        <v>1595</v>
      </c>
      <c r="E164" s="1373"/>
      <c r="F164" s="1373" t="s">
        <v>1619</v>
      </c>
      <c r="G164" s="1601" t="s">
        <v>1597</v>
      </c>
      <c r="H164" s="1602"/>
      <c r="I164" s="1603"/>
      <c r="N164" s="1363"/>
      <c r="O164" s="1363"/>
    </row>
    <row r="165" spans="1:198" ht="15">
      <c r="A165" s="1373" t="s">
        <v>1033</v>
      </c>
      <c r="B165" s="1373" t="s">
        <v>1598</v>
      </c>
      <c r="C165" s="1373" t="s">
        <v>1165</v>
      </c>
      <c r="D165" s="1373" t="s">
        <v>1235</v>
      </c>
      <c r="E165" s="1373" t="s">
        <v>1599</v>
      </c>
      <c r="F165" s="1373" t="s">
        <v>1620</v>
      </c>
      <c r="G165" s="1373" t="s">
        <v>1601</v>
      </c>
      <c r="H165" s="1373" t="s">
        <v>1612</v>
      </c>
      <c r="I165" s="1373" t="s">
        <v>1603</v>
      </c>
      <c r="K165" s="1374" t="s">
        <v>342</v>
      </c>
      <c r="L165" s="1374" t="s">
        <v>1235</v>
      </c>
      <c r="M165" s="1374" t="s">
        <v>420</v>
      </c>
      <c r="N165" s="1374" t="s">
        <v>422</v>
      </c>
      <c r="O165" s="1374" t="s">
        <v>1604</v>
      </c>
    </row>
    <row r="166" spans="1:198" ht="15.75">
      <c r="A166" s="1383" t="s">
        <v>1633</v>
      </c>
      <c r="B166" s="1376" t="s">
        <v>1634</v>
      </c>
      <c r="C166" s="1377">
        <f>C64</f>
        <v>14999.999999999996</v>
      </c>
      <c r="D166" s="1378">
        <f>F166</f>
        <v>40.295697454334025</v>
      </c>
      <c r="E166" s="1363"/>
      <c r="F166" s="1363">
        <f>D64</f>
        <v>40.295697454334025</v>
      </c>
      <c r="G166" s="1363"/>
      <c r="H166" s="1363"/>
      <c r="I166" s="1388"/>
      <c r="J166" s="1363"/>
      <c r="K166" s="1381">
        <f t="shared" ref="K166:L168" si="5">C166</f>
        <v>14999.999999999996</v>
      </c>
      <c r="L166" s="1381">
        <f t="shared" si="5"/>
        <v>40.295697454334025</v>
      </c>
      <c r="M166" s="1382">
        <f>$K166+L166</f>
        <v>15040.29569745433</v>
      </c>
      <c r="N166" s="1381">
        <f>$K166</f>
        <v>14999.999999999996</v>
      </c>
      <c r="O166" s="1381">
        <f>$K166</f>
        <v>14999.999999999996</v>
      </c>
    </row>
    <row r="167" spans="1:198" ht="15.75">
      <c r="A167" s="1397" t="s">
        <v>1635</v>
      </c>
      <c r="B167" s="1376" t="s">
        <v>1051</v>
      </c>
      <c r="C167" s="1377">
        <f>C149</f>
        <v>39.015191169451072</v>
      </c>
      <c r="D167" s="1378">
        <f>F167</f>
        <v>0.14951015300355519</v>
      </c>
      <c r="E167" s="1363"/>
      <c r="F167" s="1363">
        <f>D149</f>
        <v>0.14951015300355519</v>
      </c>
      <c r="G167" s="1363"/>
      <c r="H167" s="1363"/>
      <c r="I167" s="1363"/>
      <c r="J167" s="1363"/>
      <c r="K167" s="1381">
        <f t="shared" si="5"/>
        <v>39.015191169451072</v>
      </c>
      <c r="L167" s="1381">
        <f t="shared" si="5"/>
        <v>0.14951015300355519</v>
      </c>
      <c r="M167" s="1381">
        <f>$K167</f>
        <v>39.015191169451072</v>
      </c>
      <c r="N167" s="1382">
        <f>$K167+L167</f>
        <v>39.164701322454626</v>
      </c>
      <c r="O167" s="1381">
        <f>$K167</f>
        <v>39.015191169451072</v>
      </c>
    </row>
    <row r="168" spans="1:198" ht="15.75">
      <c r="A168" s="1383" t="s">
        <v>1633</v>
      </c>
      <c r="B168" s="1376">
        <v>1000</v>
      </c>
      <c r="C168" s="1377">
        <v>1000</v>
      </c>
      <c r="D168" s="1378">
        <v>0</v>
      </c>
      <c r="E168" s="1363"/>
      <c r="F168" s="1363"/>
      <c r="G168" s="1363"/>
      <c r="H168" s="1363"/>
      <c r="I168" s="1363"/>
      <c r="J168" s="1363"/>
      <c r="K168" s="1381">
        <f t="shared" si="5"/>
        <v>1000</v>
      </c>
      <c r="L168" s="1381">
        <f t="shared" si="5"/>
        <v>0</v>
      </c>
      <c r="M168" s="1381">
        <f>$K168</f>
        <v>1000</v>
      </c>
      <c r="N168" s="1381">
        <f>$K168</f>
        <v>1000</v>
      </c>
      <c r="O168" s="1382">
        <f>$K168+L168</f>
        <v>1000</v>
      </c>
    </row>
    <row r="169" spans="1:198" ht="13.5" thickBot="1">
      <c r="A169" s="1363"/>
      <c r="B169" s="1363"/>
      <c r="C169" s="1363"/>
      <c r="D169" s="1363"/>
      <c r="E169" s="1363"/>
      <c r="F169" s="1363"/>
      <c r="G169" s="1363"/>
      <c r="H169" s="1363"/>
      <c r="I169" s="1363"/>
      <c r="J169" s="1363"/>
      <c r="K169" s="1398"/>
      <c r="L169" s="1398"/>
      <c r="M169" s="1398"/>
      <c r="N169" s="1398"/>
      <c r="O169" s="1399"/>
    </row>
    <row r="170" spans="1:198" ht="16.5" thickBot="1">
      <c r="A170" s="1363"/>
      <c r="B170" s="1363"/>
      <c r="C170" s="1363"/>
      <c r="D170" s="1400" t="s">
        <v>990</v>
      </c>
      <c r="E170" s="1401" t="s">
        <v>1607</v>
      </c>
      <c r="F170" s="1363"/>
      <c r="G170" s="1363"/>
      <c r="H170" s="1363"/>
      <c r="I170" s="1363"/>
      <c r="J170" s="1363"/>
      <c r="N170" s="1363"/>
      <c r="O170" s="1363"/>
    </row>
    <row r="171" spans="1:198" ht="17.25" thickBot="1">
      <c r="A171" s="1402" t="s">
        <v>1177</v>
      </c>
      <c r="B171" s="1385" t="s">
        <v>1636</v>
      </c>
      <c r="C171" s="1403">
        <f>C166*C167/C168</f>
        <v>585.22786754176593</v>
      </c>
      <c r="D171" s="1404">
        <f>SQRT(P173)</f>
        <v>2.7388185665884066</v>
      </c>
      <c r="E171" s="1405">
        <f>D171*100/C171</f>
        <v>0.46799182309836695</v>
      </c>
      <c r="F171" s="1363"/>
      <c r="G171" s="1363"/>
      <c r="H171" s="1363"/>
      <c r="I171" s="1363"/>
      <c r="J171" s="1363"/>
      <c r="K171" s="1364">
        <f>K166*K167/K168</f>
        <v>585.22786754176593</v>
      </c>
      <c r="M171" s="1364">
        <f>M166*M167/M168</f>
        <v>586.80001188125311</v>
      </c>
      <c r="N171" s="1364">
        <f>N166*N167/N168</f>
        <v>587.47051983681922</v>
      </c>
      <c r="O171" s="1364">
        <f>O166*O167/O168</f>
        <v>585.22786754176593</v>
      </c>
    </row>
    <row r="172" spans="1:198" ht="13.5" thickBot="1">
      <c r="A172" s="1363"/>
      <c r="B172" s="1363"/>
      <c r="C172" s="1363"/>
      <c r="D172" s="1363"/>
      <c r="E172" s="1363"/>
      <c r="F172" s="1363"/>
      <c r="G172" s="1363"/>
      <c r="H172" s="1363"/>
      <c r="I172" s="1363"/>
      <c r="J172" s="1363"/>
      <c r="K172" s="1363"/>
      <c r="L172" s="1363"/>
      <c r="M172" s="1364">
        <f>$K$171-M171</f>
        <v>-1.5721443394871812</v>
      </c>
      <c r="N172" s="1364">
        <f>$K$171-N171</f>
        <v>-2.2426522950532899</v>
      </c>
      <c r="O172" s="1364">
        <f>$K$171-O171</f>
        <v>0</v>
      </c>
      <c r="P172" s="1363" t="s">
        <v>442</v>
      </c>
    </row>
    <row r="173" spans="1:198" ht="16.5" thickBot="1">
      <c r="A173" s="1363"/>
      <c r="B173" s="1363"/>
      <c r="C173" s="1406" t="s">
        <v>393</v>
      </c>
      <c r="D173" s="1407">
        <v>3</v>
      </c>
      <c r="E173" s="1408"/>
      <c r="F173" s="1409" t="s">
        <v>1637</v>
      </c>
      <c r="G173" s="1363"/>
      <c r="H173" s="1363"/>
      <c r="I173" s="1363"/>
      <c r="J173" s="1363"/>
      <c r="K173" s="1363"/>
      <c r="L173" s="1363"/>
      <c r="M173" s="1364">
        <f>M172*M172</f>
        <v>2.4716378241815855</v>
      </c>
      <c r="N173" s="1364">
        <f>N172*N172</f>
        <v>5.0294893165077887</v>
      </c>
      <c r="O173" s="1364">
        <f>O172*O172</f>
        <v>0</v>
      </c>
      <c r="P173" s="1363">
        <f>SUM(M173:O173)</f>
        <v>7.5011271406893743</v>
      </c>
    </row>
    <row r="174" spans="1:198" ht="18.75" thickBot="1">
      <c r="A174" s="1362"/>
      <c r="B174" s="1363"/>
      <c r="C174" s="1406" t="s">
        <v>980</v>
      </c>
      <c r="D174" s="1390">
        <f>D171*D173</f>
        <v>8.2164556997652198</v>
      </c>
      <c r="E174" s="1410" t="s">
        <v>1177</v>
      </c>
      <c r="F174" s="1411" t="s">
        <v>1638</v>
      </c>
      <c r="G174" s="1363"/>
      <c r="H174" s="1363"/>
      <c r="I174" s="1363"/>
      <c r="J174" s="1363"/>
    </row>
    <row r="175" spans="1:198">
      <c r="A175" s="1362"/>
      <c r="B175" s="1363"/>
      <c r="C175" s="1363"/>
      <c r="D175" s="1363"/>
      <c r="E175" s="1363"/>
      <c r="F175" s="1363"/>
      <c r="G175" s="1363"/>
      <c r="H175" s="1363"/>
      <c r="I175" s="1363"/>
      <c r="J175" s="1363"/>
    </row>
    <row r="176" spans="1:198">
      <c r="A176" s="1362"/>
      <c r="B176" s="1363"/>
      <c r="C176" s="1363"/>
      <c r="D176" s="1363"/>
      <c r="E176" s="1363"/>
      <c r="F176" s="1363"/>
      <c r="G176" s="1363"/>
      <c r="H176" s="1363"/>
      <c r="I176" s="1363"/>
      <c r="J176" s="1363"/>
    </row>
    <row r="177" spans="1:198">
      <c r="A177" s="1362"/>
      <c r="B177" s="1363"/>
      <c r="C177" s="1363"/>
      <c r="D177" s="1363"/>
      <c r="E177" s="1363"/>
      <c r="F177" s="1363"/>
      <c r="G177" s="1363"/>
      <c r="H177" s="1363"/>
      <c r="I177" s="1363"/>
      <c r="J177" s="1363"/>
    </row>
    <row r="178" spans="1:198">
      <c r="A178" s="1362"/>
      <c r="B178" s="1363"/>
      <c r="C178" s="1363"/>
      <c r="D178" s="1363"/>
      <c r="E178" s="1363"/>
      <c r="F178" s="1363"/>
      <c r="G178" s="1363"/>
      <c r="H178" s="1363"/>
      <c r="I178" s="1363"/>
      <c r="J178" s="1363"/>
    </row>
    <row r="179" spans="1:198">
      <c r="A179" s="1362"/>
      <c r="B179" s="1363"/>
      <c r="C179" s="1363"/>
      <c r="D179" s="1363"/>
      <c r="E179" s="1363"/>
      <c r="F179" s="1363"/>
      <c r="G179" s="1363"/>
      <c r="H179" s="1363"/>
      <c r="I179" s="1363"/>
      <c r="J179" s="1363"/>
    </row>
    <row r="180" spans="1:198">
      <c r="A180" s="1362"/>
      <c r="B180" s="1363"/>
      <c r="C180" s="1363"/>
      <c r="D180" s="1363"/>
      <c r="E180" s="1363"/>
      <c r="F180" s="1363"/>
      <c r="G180" s="1363"/>
      <c r="H180" s="1363"/>
      <c r="I180" s="1363"/>
      <c r="J180" s="1363"/>
    </row>
    <row r="181" spans="1:198">
      <c r="A181" s="1362"/>
      <c r="B181" s="1363"/>
      <c r="C181" s="1363"/>
      <c r="D181" s="1363"/>
      <c r="E181" s="1363"/>
      <c r="F181" s="1363"/>
      <c r="G181" s="1363"/>
      <c r="H181" s="1363"/>
      <c r="I181" s="1363"/>
      <c r="J181" s="1363"/>
    </row>
    <row r="182" spans="1:198">
      <c r="A182" s="1362"/>
      <c r="B182" s="1363"/>
      <c r="C182" s="1363"/>
      <c r="D182" s="1363"/>
      <c r="E182" s="1363"/>
      <c r="F182" s="1363"/>
      <c r="G182" s="1363"/>
      <c r="H182" s="1363"/>
      <c r="I182" s="1363"/>
      <c r="J182" s="1363"/>
    </row>
    <row r="183" spans="1:198" s="1413" customFormat="1" ht="27" customHeight="1">
      <c r="A183" s="1362"/>
      <c r="B183" s="1363"/>
      <c r="C183" s="1363"/>
      <c r="D183" s="1363"/>
      <c r="E183" s="1363"/>
      <c r="F183" s="1363"/>
      <c r="G183" s="1363"/>
      <c r="H183" s="1363"/>
      <c r="I183" s="1363"/>
      <c r="J183" s="1363"/>
      <c r="K183" s="1364"/>
      <c r="L183" s="1364"/>
      <c r="M183" s="1364"/>
      <c r="N183" s="1364"/>
      <c r="O183" s="1364"/>
      <c r="P183" s="1363"/>
      <c r="Q183" s="1363"/>
      <c r="R183" s="1412"/>
      <c r="S183" s="1412"/>
      <c r="T183" s="1412"/>
      <c r="U183" s="1412"/>
      <c r="V183" s="1412"/>
      <c r="W183" s="1412"/>
      <c r="X183" s="1412"/>
      <c r="Y183" s="1412"/>
      <c r="Z183" s="1412"/>
      <c r="AA183" s="1412"/>
      <c r="AB183" s="1412"/>
      <c r="AC183" s="1412"/>
      <c r="AD183" s="1412"/>
      <c r="AE183" s="1412"/>
      <c r="AF183" s="1412"/>
      <c r="AG183" s="1412"/>
      <c r="AH183" s="1412"/>
      <c r="AI183" s="1412"/>
      <c r="AJ183" s="1412"/>
      <c r="AK183" s="1412"/>
      <c r="AL183" s="1412"/>
      <c r="AM183" s="1412"/>
      <c r="AN183" s="1412"/>
      <c r="AO183" s="1412"/>
      <c r="AP183" s="1412"/>
      <c r="AQ183" s="1412"/>
      <c r="AR183" s="1412"/>
      <c r="AS183" s="1412"/>
      <c r="AT183" s="1412"/>
      <c r="AU183" s="1412"/>
      <c r="AV183" s="1412"/>
      <c r="AW183" s="1412"/>
      <c r="AX183" s="1412"/>
      <c r="AY183" s="1412"/>
      <c r="AZ183" s="1412"/>
      <c r="BA183" s="1412"/>
      <c r="BB183" s="1412"/>
      <c r="BC183" s="1412"/>
      <c r="BD183" s="1412"/>
      <c r="BE183" s="1412"/>
      <c r="BF183" s="1412"/>
      <c r="BG183" s="1412"/>
      <c r="BH183" s="1412"/>
      <c r="BI183" s="1412"/>
      <c r="BJ183" s="1412"/>
      <c r="BK183" s="1412"/>
      <c r="BL183" s="1412"/>
      <c r="BM183" s="1412"/>
      <c r="BN183" s="1412"/>
      <c r="BO183" s="1412"/>
      <c r="BP183" s="1412"/>
      <c r="BQ183" s="1412"/>
      <c r="BR183" s="1412"/>
      <c r="BS183" s="1412"/>
      <c r="BT183" s="1412"/>
      <c r="BU183" s="1412"/>
      <c r="BV183" s="1412"/>
      <c r="BW183" s="1412"/>
      <c r="BX183" s="1412"/>
      <c r="BY183" s="1412"/>
      <c r="BZ183" s="1412"/>
      <c r="CA183" s="1412"/>
      <c r="CB183" s="1412"/>
      <c r="CC183" s="1412"/>
      <c r="CD183" s="1412"/>
      <c r="CE183" s="1412"/>
      <c r="CF183" s="1412"/>
      <c r="CG183" s="1412"/>
      <c r="CH183" s="1412"/>
      <c r="CI183" s="1412"/>
      <c r="CJ183" s="1412"/>
      <c r="CK183" s="1412"/>
      <c r="CL183" s="1412"/>
      <c r="CM183" s="1412"/>
      <c r="CN183" s="1412"/>
      <c r="CO183" s="1412"/>
      <c r="CP183" s="1412"/>
      <c r="CQ183" s="1412"/>
      <c r="CR183" s="1412"/>
      <c r="CS183" s="1412"/>
      <c r="CT183" s="1412"/>
      <c r="CU183" s="1412"/>
      <c r="CV183" s="1412"/>
      <c r="CW183" s="1412"/>
      <c r="CX183" s="1412"/>
      <c r="CY183" s="1412"/>
      <c r="CZ183" s="1412"/>
      <c r="DA183" s="1412"/>
      <c r="DB183" s="1412"/>
      <c r="DC183" s="1412"/>
      <c r="DD183" s="1412"/>
      <c r="DE183" s="1412"/>
      <c r="DF183" s="1412"/>
      <c r="DG183" s="1412"/>
      <c r="DH183" s="1412"/>
      <c r="DI183" s="1412"/>
      <c r="DJ183" s="1412"/>
      <c r="DK183" s="1412"/>
      <c r="DL183" s="1412"/>
      <c r="DM183" s="1412"/>
      <c r="DN183" s="1412"/>
      <c r="DO183" s="1412"/>
      <c r="DP183" s="1412"/>
      <c r="DQ183" s="1412"/>
      <c r="DR183" s="1412"/>
      <c r="DS183" s="1412"/>
      <c r="DT183" s="1412"/>
      <c r="DU183" s="1412"/>
      <c r="DV183" s="1412"/>
      <c r="DW183" s="1412"/>
      <c r="DX183" s="1412"/>
      <c r="DY183" s="1412"/>
      <c r="DZ183" s="1412"/>
      <c r="EA183" s="1412"/>
      <c r="EB183" s="1412"/>
      <c r="EC183" s="1412"/>
      <c r="ED183" s="1412"/>
      <c r="EE183" s="1412"/>
      <c r="EF183" s="1412"/>
      <c r="EG183" s="1412"/>
      <c r="EH183" s="1412"/>
      <c r="EI183" s="1412"/>
      <c r="EJ183" s="1412"/>
      <c r="EK183" s="1412"/>
      <c r="EL183" s="1412"/>
      <c r="EM183" s="1412"/>
      <c r="EN183" s="1412"/>
      <c r="EO183" s="1412"/>
      <c r="EP183" s="1412"/>
      <c r="EQ183" s="1412"/>
      <c r="ER183" s="1412"/>
      <c r="ES183" s="1412"/>
      <c r="ET183" s="1412"/>
      <c r="EU183" s="1412"/>
      <c r="EV183" s="1412"/>
      <c r="EW183" s="1412"/>
      <c r="EX183" s="1412"/>
      <c r="EY183" s="1412"/>
      <c r="EZ183" s="1412"/>
      <c r="FA183" s="1412"/>
      <c r="FB183" s="1412"/>
      <c r="FC183" s="1412"/>
      <c r="FD183" s="1412"/>
      <c r="FE183" s="1412"/>
      <c r="FF183" s="1412"/>
      <c r="FG183" s="1412"/>
      <c r="FH183" s="1412"/>
      <c r="FI183" s="1412"/>
      <c r="FJ183" s="1412"/>
      <c r="FK183" s="1412"/>
      <c r="FL183" s="1412"/>
      <c r="FM183" s="1412"/>
      <c r="FN183" s="1412"/>
      <c r="FO183" s="1412"/>
      <c r="FP183" s="1412"/>
      <c r="FQ183" s="1412"/>
      <c r="FR183" s="1412"/>
      <c r="FS183" s="1412"/>
      <c r="FT183" s="1412"/>
      <c r="FU183" s="1412"/>
      <c r="FV183" s="1412"/>
      <c r="FW183" s="1412"/>
      <c r="FX183" s="1412"/>
      <c r="FY183" s="1412"/>
      <c r="FZ183" s="1412"/>
      <c r="GA183" s="1412"/>
      <c r="GB183" s="1412"/>
      <c r="GC183" s="1412"/>
      <c r="GD183" s="1412"/>
      <c r="GE183" s="1412"/>
      <c r="GF183" s="1412"/>
      <c r="GG183" s="1412"/>
      <c r="GH183" s="1412"/>
      <c r="GI183" s="1412"/>
      <c r="GJ183" s="1412"/>
      <c r="GK183" s="1412"/>
      <c r="GL183" s="1412"/>
      <c r="GM183" s="1412"/>
      <c r="GN183" s="1412"/>
      <c r="GO183" s="1412"/>
      <c r="GP183" s="1412"/>
    </row>
    <row r="184" spans="1:198">
      <c r="A184" s="1362"/>
      <c r="B184" s="1363"/>
      <c r="C184" s="1363"/>
      <c r="D184" s="1363"/>
      <c r="E184" s="1363"/>
      <c r="F184" s="1363"/>
      <c r="G184" s="1363"/>
      <c r="H184" s="1363"/>
      <c r="I184" s="1363"/>
      <c r="J184" s="1363"/>
    </row>
    <row r="185" spans="1:198">
      <c r="A185" s="1362"/>
      <c r="B185" s="1363"/>
      <c r="C185" s="1363"/>
      <c r="D185" s="1363"/>
      <c r="E185" s="1363"/>
      <c r="F185" s="1363"/>
      <c r="G185" s="1363"/>
      <c r="H185" s="1363"/>
      <c r="I185" s="1363"/>
      <c r="J185" s="1363"/>
    </row>
    <row r="186" spans="1:198">
      <c r="A186" s="1362"/>
      <c r="B186" s="1363"/>
      <c r="C186" s="1363"/>
      <c r="D186" s="1363"/>
      <c r="E186" s="1363"/>
      <c r="F186" s="1363"/>
      <c r="G186" s="1363"/>
      <c r="H186" s="1363"/>
      <c r="I186" s="1363"/>
      <c r="J186" s="1363"/>
    </row>
    <row r="187" spans="1:198">
      <c r="A187" s="1362"/>
      <c r="B187" s="1363"/>
      <c r="C187" s="1363"/>
      <c r="D187" s="1363"/>
      <c r="E187" s="1363"/>
      <c r="F187" s="1363"/>
      <c r="G187" s="1363"/>
      <c r="H187" s="1363"/>
      <c r="I187" s="1363"/>
      <c r="J187" s="1363"/>
    </row>
    <row r="188" spans="1:198">
      <c r="A188" s="1363"/>
      <c r="B188" s="1363"/>
      <c r="C188" s="1363"/>
      <c r="D188" s="1363"/>
      <c r="E188" s="1363"/>
      <c r="F188" s="1363"/>
      <c r="G188" s="1363"/>
      <c r="H188" s="1363"/>
      <c r="I188" s="1363"/>
      <c r="J188" s="1363"/>
      <c r="K188" s="1363"/>
      <c r="L188" s="1363"/>
      <c r="M188" s="1363"/>
      <c r="N188" s="1363"/>
      <c r="O188" s="1363"/>
      <c r="GA188" s="1365"/>
      <c r="GB188" s="1365"/>
      <c r="GC188" s="1365"/>
      <c r="GD188" s="1365"/>
      <c r="GE188" s="1365"/>
      <c r="GF188" s="1365"/>
      <c r="GG188" s="1365"/>
      <c r="GH188" s="1365"/>
      <c r="GI188" s="1365"/>
      <c r="GJ188" s="1365"/>
      <c r="GK188" s="1365"/>
      <c r="GL188" s="1365"/>
      <c r="GM188" s="1365"/>
      <c r="GN188" s="1365"/>
      <c r="GO188" s="1365"/>
      <c r="GP188" s="1365"/>
    </row>
    <row r="189" spans="1:198" ht="23.25">
      <c r="A189" s="1412"/>
      <c r="B189" s="1363"/>
      <c r="C189" s="1363"/>
      <c r="D189" s="1363"/>
      <c r="E189" s="1363"/>
      <c r="F189" s="1363"/>
      <c r="G189" s="1363"/>
      <c r="H189" s="1363"/>
      <c r="I189" s="1363"/>
      <c r="J189" s="1363"/>
      <c r="K189" s="1363"/>
      <c r="L189" s="1363"/>
      <c r="M189" s="1363"/>
      <c r="N189" s="1363"/>
      <c r="O189" s="1363"/>
      <c r="GA189" s="1365"/>
      <c r="GB189" s="1365"/>
      <c r="GC189" s="1365"/>
      <c r="GD189" s="1365"/>
      <c r="GE189" s="1365"/>
      <c r="GF189" s="1365"/>
      <c r="GG189" s="1365"/>
      <c r="GH189" s="1365"/>
      <c r="GI189" s="1365"/>
      <c r="GJ189" s="1365"/>
      <c r="GK189" s="1365"/>
      <c r="GL189" s="1365"/>
      <c r="GM189" s="1365"/>
      <c r="GN189" s="1365"/>
      <c r="GO189" s="1365"/>
      <c r="GP189" s="1365"/>
    </row>
    <row r="190" spans="1:198">
      <c r="A190" s="1363"/>
      <c r="B190" s="1363"/>
      <c r="C190" s="1363"/>
      <c r="D190" s="1363"/>
      <c r="E190" s="1363"/>
      <c r="F190" s="1363"/>
      <c r="G190" s="1363"/>
      <c r="H190" s="1363"/>
      <c r="I190" s="1363"/>
      <c r="J190" s="1363"/>
      <c r="K190" s="1363"/>
      <c r="L190" s="1363"/>
      <c r="M190" s="1363"/>
      <c r="N190" s="1363"/>
      <c r="O190" s="1363"/>
      <c r="GA190" s="1365"/>
      <c r="GB190" s="1365"/>
      <c r="GC190" s="1365"/>
      <c r="GD190" s="1365"/>
      <c r="GE190" s="1365"/>
      <c r="GF190" s="1365"/>
      <c r="GG190" s="1365"/>
      <c r="GH190" s="1365"/>
      <c r="GI190" s="1365"/>
      <c r="GJ190" s="1365"/>
      <c r="GK190" s="1365"/>
      <c r="GL190" s="1365"/>
      <c r="GM190" s="1365"/>
      <c r="GN190" s="1365"/>
      <c r="GO190" s="1365"/>
      <c r="GP190" s="1365"/>
    </row>
    <row r="191" spans="1:198">
      <c r="A191" s="1363"/>
      <c r="B191" s="1363"/>
      <c r="C191" s="1363"/>
      <c r="D191" s="1363"/>
      <c r="E191" s="1363"/>
      <c r="F191" s="1363"/>
      <c r="G191" s="1363"/>
      <c r="H191" s="1363"/>
      <c r="I191" s="1363"/>
      <c r="J191" s="1363"/>
      <c r="K191" s="1363"/>
      <c r="L191" s="1363"/>
      <c r="M191" s="1363"/>
      <c r="N191" s="1363"/>
      <c r="O191" s="1363"/>
      <c r="GA191" s="1365"/>
      <c r="GB191" s="1365"/>
      <c r="GC191" s="1365"/>
      <c r="GD191" s="1365"/>
      <c r="GE191" s="1365"/>
      <c r="GF191" s="1365"/>
      <c r="GG191" s="1365"/>
      <c r="GH191" s="1365"/>
      <c r="GI191" s="1365"/>
      <c r="GJ191" s="1365"/>
      <c r="GK191" s="1365"/>
      <c r="GL191" s="1365"/>
      <c r="GM191" s="1365"/>
      <c r="GN191" s="1365"/>
      <c r="GO191" s="1365"/>
      <c r="GP191" s="1365"/>
    </row>
    <row r="192" spans="1:198">
      <c r="A192" s="1363"/>
      <c r="B192" s="1363"/>
      <c r="C192" s="1363"/>
      <c r="D192" s="1363"/>
      <c r="E192" s="1363"/>
      <c r="F192" s="1363"/>
      <c r="G192" s="1363"/>
      <c r="H192" s="1363"/>
      <c r="I192" s="1363"/>
      <c r="J192" s="1363"/>
      <c r="K192" s="1363"/>
      <c r="L192" s="1363"/>
      <c r="M192" s="1363"/>
      <c r="N192" s="1363"/>
      <c r="O192" s="1363"/>
      <c r="GA192" s="1365"/>
      <c r="GB192" s="1365"/>
      <c r="GC192" s="1365"/>
      <c r="GD192" s="1365"/>
      <c r="GE192" s="1365"/>
      <c r="GF192" s="1365"/>
      <c r="GG192" s="1365"/>
      <c r="GH192" s="1365"/>
      <c r="GI192" s="1365"/>
      <c r="GJ192" s="1365"/>
      <c r="GK192" s="1365"/>
      <c r="GL192" s="1365"/>
      <c r="GM192" s="1365"/>
      <c r="GN192" s="1365"/>
      <c r="GO192" s="1365"/>
      <c r="GP192" s="1365"/>
    </row>
    <row r="193" spans="1:198">
      <c r="A193" s="1363"/>
      <c r="B193" s="1363"/>
      <c r="C193" s="1363"/>
      <c r="D193" s="1363"/>
      <c r="E193" s="1363"/>
      <c r="F193" s="1363"/>
      <c r="G193" s="1363"/>
      <c r="H193" s="1363"/>
      <c r="I193" s="1363"/>
      <c r="J193" s="1363"/>
      <c r="K193" s="1363"/>
      <c r="L193" s="1363"/>
      <c r="M193" s="1363"/>
      <c r="N193" s="1363"/>
      <c r="O193" s="1363"/>
      <c r="GA193" s="1365"/>
      <c r="GB193" s="1365"/>
      <c r="GC193" s="1365"/>
      <c r="GD193" s="1365"/>
      <c r="GE193" s="1365"/>
      <c r="GF193" s="1365"/>
      <c r="GG193" s="1365"/>
      <c r="GH193" s="1365"/>
      <c r="GI193" s="1365"/>
      <c r="GJ193" s="1365"/>
      <c r="GK193" s="1365"/>
      <c r="GL193" s="1365"/>
      <c r="GM193" s="1365"/>
      <c r="GN193" s="1365"/>
      <c r="GO193" s="1365"/>
      <c r="GP193" s="1365"/>
    </row>
    <row r="194" spans="1:198">
      <c r="A194" s="1363"/>
      <c r="B194" s="1363"/>
      <c r="C194" s="1363"/>
      <c r="D194" s="1363"/>
      <c r="E194" s="1363"/>
      <c r="F194" s="1363"/>
      <c r="G194" s="1363"/>
      <c r="H194" s="1363"/>
      <c r="I194" s="1363"/>
      <c r="J194" s="1363"/>
      <c r="K194" s="1363"/>
      <c r="L194" s="1363"/>
      <c r="M194" s="1363"/>
      <c r="N194" s="1363"/>
      <c r="O194" s="1363"/>
      <c r="GA194" s="1365"/>
      <c r="GB194" s="1365"/>
      <c r="GC194" s="1365"/>
      <c r="GD194" s="1365"/>
      <c r="GE194" s="1365"/>
      <c r="GF194" s="1365"/>
      <c r="GG194" s="1365"/>
      <c r="GH194" s="1365"/>
      <c r="GI194" s="1365"/>
      <c r="GJ194" s="1365"/>
      <c r="GK194" s="1365"/>
      <c r="GL194" s="1365"/>
      <c r="GM194" s="1365"/>
      <c r="GN194" s="1365"/>
      <c r="GO194" s="1365"/>
      <c r="GP194" s="1365"/>
    </row>
    <row r="195" spans="1:198">
      <c r="A195" s="1363"/>
      <c r="B195" s="1363"/>
      <c r="C195" s="1363"/>
      <c r="D195" s="1363"/>
      <c r="E195" s="1363"/>
      <c r="F195" s="1363"/>
      <c r="G195" s="1363"/>
      <c r="H195" s="1363"/>
      <c r="I195" s="1363"/>
      <c r="J195" s="1363"/>
      <c r="K195" s="1363"/>
      <c r="L195" s="1363"/>
      <c r="M195" s="1363"/>
      <c r="N195" s="1363"/>
      <c r="O195" s="1363"/>
      <c r="GA195" s="1365"/>
      <c r="GB195" s="1365"/>
      <c r="GC195" s="1365"/>
      <c r="GD195" s="1365"/>
      <c r="GE195" s="1365"/>
      <c r="GF195" s="1365"/>
      <c r="GG195" s="1365"/>
      <c r="GH195" s="1365"/>
      <c r="GI195" s="1365"/>
      <c r="GJ195" s="1365"/>
      <c r="GK195" s="1365"/>
      <c r="GL195" s="1365"/>
      <c r="GM195" s="1365"/>
      <c r="GN195" s="1365"/>
      <c r="GO195" s="1365"/>
      <c r="GP195" s="1365"/>
    </row>
    <row r="196" spans="1:198" s="1414" customFormat="1">
      <c r="A196" s="1363"/>
      <c r="B196" s="1360"/>
      <c r="C196" s="1360"/>
      <c r="D196" s="1360"/>
      <c r="E196" s="1360"/>
      <c r="F196" s="1360"/>
      <c r="G196" s="1360"/>
      <c r="H196" s="1360"/>
      <c r="I196" s="1360"/>
      <c r="J196" s="1360"/>
      <c r="K196" s="1360"/>
      <c r="L196" s="1360"/>
      <c r="M196" s="1360"/>
      <c r="N196" s="1360"/>
      <c r="O196" s="1360"/>
      <c r="P196" s="1360"/>
      <c r="Q196" s="1360"/>
      <c r="R196" s="1360"/>
      <c r="S196" s="1360"/>
      <c r="T196" s="1360"/>
      <c r="U196" s="1360"/>
      <c r="V196" s="1360"/>
      <c r="W196" s="1360"/>
      <c r="X196" s="1360"/>
      <c r="Y196" s="1360"/>
      <c r="Z196" s="1360"/>
      <c r="AA196" s="1360"/>
      <c r="AB196" s="1360"/>
      <c r="AC196" s="1360"/>
      <c r="AD196" s="1360"/>
      <c r="AE196" s="1360"/>
      <c r="AF196" s="1360"/>
      <c r="AG196" s="1360"/>
      <c r="AH196" s="1360"/>
      <c r="AI196" s="1360"/>
      <c r="AJ196" s="1360"/>
      <c r="AK196" s="1360"/>
      <c r="AL196" s="1360"/>
      <c r="AM196" s="1360"/>
      <c r="AN196" s="1360"/>
      <c r="AO196" s="1360"/>
      <c r="AP196" s="1360"/>
      <c r="AQ196" s="1360"/>
      <c r="AR196" s="1360"/>
      <c r="AS196" s="1360"/>
      <c r="AT196" s="1360"/>
      <c r="AU196" s="1360"/>
      <c r="AV196" s="1360"/>
      <c r="AW196" s="1360"/>
      <c r="AX196" s="1360"/>
      <c r="AY196" s="1360"/>
      <c r="AZ196" s="1360"/>
      <c r="BA196" s="1360"/>
      <c r="BB196" s="1360"/>
      <c r="BC196" s="1360"/>
      <c r="BD196" s="1360"/>
      <c r="BE196" s="1360"/>
      <c r="BF196" s="1360"/>
      <c r="BG196" s="1360"/>
      <c r="BH196" s="1360"/>
      <c r="BI196" s="1360"/>
      <c r="BJ196" s="1360"/>
      <c r="BK196" s="1360"/>
      <c r="BL196" s="1360"/>
      <c r="BM196" s="1360"/>
      <c r="BN196" s="1360"/>
      <c r="BO196" s="1360"/>
      <c r="BP196" s="1360"/>
      <c r="BQ196" s="1360"/>
      <c r="BR196" s="1360"/>
      <c r="BS196" s="1360"/>
      <c r="BT196" s="1360"/>
      <c r="BU196" s="1360"/>
      <c r="BV196" s="1360"/>
      <c r="BW196" s="1360"/>
      <c r="BX196" s="1360"/>
      <c r="BY196" s="1360"/>
      <c r="BZ196" s="1360"/>
      <c r="CA196" s="1360"/>
      <c r="CB196" s="1360"/>
      <c r="CC196" s="1360"/>
      <c r="CD196" s="1360"/>
      <c r="CE196" s="1360"/>
      <c r="CF196" s="1360"/>
      <c r="CG196" s="1360"/>
      <c r="CH196" s="1360"/>
      <c r="CI196" s="1360"/>
      <c r="CJ196" s="1360"/>
      <c r="CK196" s="1360"/>
      <c r="CL196" s="1360"/>
      <c r="CM196" s="1360"/>
      <c r="CN196" s="1360"/>
      <c r="CO196" s="1360"/>
      <c r="CP196" s="1360"/>
      <c r="CQ196" s="1360"/>
      <c r="CR196" s="1360"/>
      <c r="CS196" s="1360"/>
      <c r="CT196" s="1360"/>
      <c r="CU196" s="1360"/>
      <c r="CV196" s="1360"/>
      <c r="CW196" s="1360"/>
      <c r="CX196" s="1360"/>
      <c r="CY196" s="1360"/>
      <c r="CZ196" s="1360"/>
      <c r="DA196" s="1360"/>
      <c r="DB196" s="1360"/>
      <c r="DC196" s="1360"/>
      <c r="DD196" s="1360"/>
      <c r="DE196" s="1360"/>
      <c r="DF196" s="1360"/>
      <c r="DG196" s="1360"/>
      <c r="DH196" s="1360"/>
      <c r="DI196" s="1360"/>
      <c r="DJ196" s="1360"/>
      <c r="DK196" s="1360"/>
      <c r="DL196" s="1360"/>
      <c r="DM196" s="1360"/>
      <c r="DN196" s="1360"/>
      <c r="DO196" s="1360"/>
      <c r="DP196" s="1360"/>
      <c r="DQ196" s="1360"/>
      <c r="DR196" s="1360"/>
      <c r="DS196" s="1360"/>
      <c r="DT196" s="1360"/>
      <c r="DU196" s="1360"/>
      <c r="DV196" s="1360"/>
      <c r="DW196" s="1360"/>
      <c r="DX196" s="1360"/>
      <c r="DY196" s="1360"/>
      <c r="DZ196" s="1360"/>
      <c r="EA196" s="1360"/>
      <c r="EB196" s="1360"/>
      <c r="EC196" s="1360"/>
      <c r="ED196" s="1360"/>
      <c r="EE196" s="1360"/>
      <c r="EF196" s="1360"/>
      <c r="EG196" s="1360"/>
      <c r="EH196" s="1360"/>
      <c r="EI196" s="1360"/>
      <c r="EJ196" s="1360"/>
      <c r="EK196" s="1360"/>
      <c r="EL196" s="1360"/>
      <c r="EM196" s="1360"/>
      <c r="EN196" s="1360"/>
      <c r="EO196" s="1360"/>
      <c r="EP196" s="1360"/>
      <c r="EQ196" s="1360"/>
      <c r="ER196" s="1360"/>
      <c r="ES196" s="1360"/>
      <c r="ET196" s="1360"/>
      <c r="EU196" s="1360"/>
      <c r="EV196" s="1360"/>
      <c r="EW196" s="1360"/>
      <c r="EX196" s="1360"/>
      <c r="EY196" s="1360"/>
      <c r="EZ196" s="1360"/>
      <c r="FA196" s="1360"/>
      <c r="FB196" s="1360"/>
      <c r="FC196" s="1360"/>
      <c r="FD196" s="1360"/>
      <c r="FE196" s="1360"/>
      <c r="FF196" s="1360"/>
      <c r="FG196" s="1360"/>
      <c r="FH196" s="1360"/>
      <c r="FI196" s="1360"/>
      <c r="FJ196" s="1360"/>
      <c r="FK196" s="1360"/>
      <c r="FL196" s="1360"/>
      <c r="FM196" s="1360"/>
      <c r="FN196" s="1360"/>
      <c r="FO196" s="1360"/>
      <c r="FP196" s="1360"/>
      <c r="FQ196" s="1360"/>
      <c r="FR196" s="1360"/>
      <c r="FS196" s="1360"/>
      <c r="FT196" s="1360"/>
      <c r="FU196" s="1360"/>
      <c r="FV196" s="1360"/>
      <c r="FW196" s="1360"/>
      <c r="FX196" s="1360"/>
      <c r="FY196" s="1360"/>
      <c r="FZ196" s="1360"/>
    </row>
    <row r="197" spans="1:198">
      <c r="A197" s="1363"/>
      <c r="B197" s="1363"/>
      <c r="C197" s="1363"/>
      <c r="D197" s="1363"/>
      <c r="E197" s="1363"/>
      <c r="F197" s="1363"/>
      <c r="G197" s="1363"/>
      <c r="H197" s="1363"/>
      <c r="I197" s="1363"/>
      <c r="J197" s="1363"/>
      <c r="K197" s="1363"/>
      <c r="L197" s="1363"/>
      <c r="M197" s="1363"/>
      <c r="N197" s="1363"/>
      <c r="O197" s="1363"/>
      <c r="GA197" s="1365"/>
      <c r="GB197" s="1365"/>
      <c r="GC197" s="1365"/>
      <c r="GD197" s="1365"/>
      <c r="GE197" s="1365"/>
      <c r="GF197" s="1365"/>
      <c r="GG197" s="1365"/>
      <c r="GH197" s="1365"/>
      <c r="GI197" s="1365"/>
      <c r="GJ197" s="1365"/>
      <c r="GK197" s="1365"/>
      <c r="GL197" s="1365"/>
      <c r="GM197" s="1365"/>
      <c r="GN197" s="1365"/>
      <c r="GO197" s="1365"/>
      <c r="GP197" s="1365"/>
    </row>
    <row r="198" spans="1:198">
      <c r="A198" s="1363"/>
      <c r="B198" s="1363"/>
      <c r="C198" s="1363"/>
      <c r="D198" s="1363"/>
      <c r="E198" s="1363"/>
      <c r="F198" s="1363"/>
      <c r="G198" s="1363"/>
      <c r="H198" s="1363"/>
      <c r="I198" s="1363"/>
      <c r="J198" s="1363"/>
      <c r="K198" s="1363"/>
      <c r="L198" s="1363"/>
      <c r="M198" s="1363"/>
      <c r="N198" s="1363"/>
      <c r="O198" s="1363"/>
      <c r="GA198" s="1365"/>
      <c r="GB198" s="1365"/>
      <c r="GC198" s="1365"/>
      <c r="GD198" s="1365"/>
      <c r="GE198" s="1365"/>
      <c r="GF198" s="1365"/>
      <c r="GG198" s="1365"/>
      <c r="GH198" s="1365"/>
      <c r="GI198" s="1365"/>
      <c r="GJ198" s="1365"/>
      <c r="GK198" s="1365"/>
      <c r="GL198" s="1365"/>
      <c r="GM198" s="1365"/>
      <c r="GN198" s="1365"/>
      <c r="GO198" s="1365"/>
      <c r="GP198" s="1365"/>
    </row>
    <row r="199" spans="1:198">
      <c r="A199" s="1363"/>
      <c r="B199" s="1363"/>
      <c r="C199" s="1363"/>
      <c r="D199" s="1363"/>
      <c r="E199" s="1363"/>
      <c r="F199" s="1363"/>
      <c r="G199" s="1363"/>
      <c r="H199" s="1363"/>
      <c r="I199" s="1363"/>
      <c r="J199" s="1363"/>
      <c r="K199" s="1363"/>
      <c r="L199" s="1363"/>
      <c r="M199" s="1363"/>
      <c r="N199" s="1363"/>
      <c r="O199" s="1363"/>
      <c r="GA199" s="1365"/>
      <c r="GB199" s="1365"/>
      <c r="GC199" s="1365"/>
      <c r="GD199" s="1365"/>
      <c r="GE199" s="1365"/>
      <c r="GF199" s="1365"/>
      <c r="GG199" s="1365"/>
      <c r="GH199" s="1365"/>
      <c r="GI199" s="1365"/>
      <c r="GJ199" s="1365"/>
      <c r="GK199" s="1365"/>
      <c r="GL199" s="1365"/>
      <c r="GM199" s="1365"/>
      <c r="GN199" s="1365"/>
      <c r="GO199" s="1365"/>
      <c r="GP199" s="1365"/>
    </row>
    <row r="200" spans="1:198">
      <c r="A200" s="1363"/>
      <c r="B200" s="1363"/>
      <c r="C200" s="1363"/>
      <c r="D200" s="1363"/>
      <c r="E200" s="1363"/>
      <c r="F200" s="1363"/>
      <c r="G200" s="1363"/>
      <c r="H200" s="1363"/>
      <c r="I200" s="1363"/>
      <c r="J200" s="1363"/>
      <c r="K200" s="1363"/>
      <c r="L200" s="1363"/>
      <c r="M200" s="1363"/>
      <c r="N200" s="1363"/>
      <c r="O200" s="1363"/>
      <c r="GA200" s="1365"/>
      <c r="GB200" s="1365"/>
      <c r="GC200" s="1365"/>
      <c r="GD200" s="1365"/>
      <c r="GE200" s="1365"/>
      <c r="GF200" s="1365"/>
      <c r="GG200" s="1365"/>
      <c r="GH200" s="1365"/>
      <c r="GI200" s="1365"/>
      <c r="GJ200" s="1365"/>
      <c r="GK200" s="1365"/>
      <c r="GL200" s="1365"/>
      <c r="GM200" s="1365"/>
      <c r="GN200" s="1365"/>
      <c r="GO200" s="1365"/>
      <c r="GP200" s="1365"/>
    </row>
    <row r="201" spans="1:198">
      <c r="A201" s="1363"/>
      <c r="B201" s="1363"/>
      <c r="C201" s="1363"/>
      <c r="D201" s="1363"/>
      <c r="E201" s="1363"/>
      <c r="F201" s="1363"/>
      <c r="G201" s="1363"/>
      <c r="H201" s="1363"/>
      <c r="I201" s="1363"/>
      <c r="J201" s="1363"/>
      <c r="K201" s="1363"/>
      <c r="L201" s="1363"/>
      <c r="M201" s="1363"/>
      <c r="N201" s="1363"/>
      <c r="O201" s="1363"/>
      <c r="GA201" s="1365"/>
      <c r="GB201" s="1365"/>
      <c r="GC201" s="1365"/>
      <c r="GD201" s="1365"/>
      <c r="GE201" s="1365"/>
      <c r="GF201" s="1365"/>
      <c r="GG201" s="1365"/>
      <c r="GH201" s="1365"/>
      <c r="GI201" s="1365"/>
      <c r="GJ201" s="1365"/>
      <c r="GK201" s="1365"/>
      <c r="GL201" s="1365"/>
      <c r="GM201" s="1365"/>
      <c r="GN201" s="1365"/>
      <c r="GO201" s="1365"/>
      <c r="GP201" s="1365"/>
    </row>
    <row r="202" spans="1:198">
      <c r="A202" s="1360"/>
      <c r="B202" s="1363"/>
      <c r="C202" s="1363"/>
      <c r="D202" s="1363"/>
      <c r="E202" s="1363"/>
      <c r="F202" s="1363"/>
      <c r="G202" s="1363"/>
      <c r="H202" s="1363"/>
      <c r="I202" s="1363"/>
      <c r="J202" s="1363"/>
      <c r="K202" s="1363"/>
      <c r="L202" s="1363"/>
      <c r="M202" s="1363"/>
      <c r="N202" s="1363"/>
      <c r="O202" s="1363"/>
      <c r="GA202" s="1365"/>
      <c r="GB202" s="1365"/>
      <c r="GC202" s="1365"/>
      <c r="GD202" s="1365"/>
      <c r="GE202" s="1365"/>
      <c r="GF202" s="1365"/>
      <c r="GG202" s="1365"/>
      <c r="GH202" s="1365"/>
      <c r="GI202" s="1365"/>
      <c r="GJ202" s="1365"/>
      <c r="GK202" s="1365"/>
      <c r="GL202" s="1365"/>
      <c r="GM202" s="1365"/>
      <c r="GN202" s="1365"/>
      <c r="GO202" s="1365"/>
      <c r="GP202" s="1365"/>
    </row>
    <row r="203" spans="1:198">
      <c r="A203" s="1363"/>
      <c r="B203" s="1363"/>
      <c r="C203" s="1363"/>
      <c r="D203" s="1363"/>
      <c r="E203" s="1363"/>
      <c r="F203" s="1363"/>
      <c r="G203" s="1363"/>
      <c r="H203" s="1363"/>
      <c r="I203" s="1363"/>
      <c r="J203" s="1363"/>
      <c r="K203" s="1363"/>
      <c r="L203" s="1363"/>
      <c r="M203" s="1363"/>
      <c r="N203" s="1363"/>
      <c r="O203" s="1363"/>
      <c r="GA203" s="1365"/>
      <c r="GB203" s="1365"/>
      <c r="GC203" s="1365"/>
      <c r="GD203" s="1365"/>
      <c r="GE203" s="1365"/>
      <c r="GF203" s="1365"/>
      <c r="GG203" s="1365"/>
      <c r="GH203" s="1365"/>
      <c r="GI203" s="1365"/>
      <c r="GJ203" s="1365"/>
      <c r="GK203" s="1365"/>
      <c r="GL203" s="1365"/>
      <c r="GM203" s="1365"/>
      <c r="GN203" s="1365"/>
      <c r="GO203" s="1365"/>
      <c r="GP203" s="1365"/>
    </row>
    <row r="204" spans="1:198">
      <c r="A204" s="1363"/>
      <c r="B204" s="1363"/>
      <c r="C204" s="1363"/>
      <c r="D204" s="1363"/>
      <c r="E204" s="1363"/>
      <c r="F204" s="1363"/>
      <c r="G204" s="1363"/>
      <c r="H204" s="1363"/>
      <c r="I204" s="1363"/>
      <c r="J204" s="1363"/>
      <c r="K204" s="1363"/>
      <c r="L204" s="1363"/>
      <c r="M204" s="1363"/>
      <c r="N204" s="1363"/>
      <c r="O204" s="1363"/>
      <c r="GA204" s="1365"/>
      <c r="GB204" s="1365"/>
      <c r="GC204" s="1365"/>
      <c r="GD204" s="1365"/>
      <c r="GE204" s="1365"/>
      <c r="GF204" s="1365"/>
      <c r="GG204" s="1365"/>
      <c r="GH204" s="1365"/>
      <c r="GI204" s="1365"/>
      <c r="GJ204" s="1365"/>
      <c r="GK204" s="1365"/>
      <c r="GL204" s="1365"/>
      <c r="GM204" s="1365"/>
      <c r="GN204" s="1365"/>
      <c r="GO204" s="1365"/>
      <c r="GP204" s="1365"/>
    </row>
    <row r="205" spans="1:198">
      <c r="A205" s="1363"/>
      <c r="B205" s="1363"/>
      <c r="C205" s="1363"/>
      <c r="D205" s="1363"/>
      <c r="E205" s="1363"/>
      <c r="F205" s="1363"/>
      <c r="G205" s="1363"/>
      <c r="H205" s="1363"/>
      <c r="I205" s="1363"/>
      <c r="J205" s="1363"/>
      <c r="K205" s="1363"/>
      <c r="L205" s="1363"/>
      <c r="M205" s="1363"/>
      <c r="N205" s="1363"/>
      <c r="O205" s="1363"/>
      <c r="GA205" s="1365"/>
      <c r="GB205" s="1365"/>
      <c r="GC205" s="1365"/>
      <c r="GD205" s="1365"/>
      <c r="GE205" s="1365"/>
      <c r="GF205" s="1365"/>
      <c r="GG205" s="1365"/>
      <c r="GH205" s="1365"/>
      <c r="GI205" s="1365"/>
      <c r="GJ205" s="1365"/>
      <c r="GK205" s="1365"/>
      <c r="GL205" s="1365"/>
      <c r="GM205" s="1365"/>
      <c r="GN205" s="1365"/>
      <c r="GO205" s="1365"/>
      <c r="GP205" s="1365"/>
    </row>
    <row r="206" spans="1:198">
      <c r="A206" s="1363"/>
      <c r="B206" s="1363"/>
      <c r="C206" s="1363"/>
      <c r="D206" s="1363"/>
      <c r="E206" s="1363"/>
      <c r="F206" s="1363"/>
      <c r="G206" s="1363"/>
      <c r="H206" s="1363"/>
      <c r="I206" s="1363"/>
      <c r="J206" s="1363"/>
      <c r="K206" s="1363"/>
      <c r="L206" s="1363"/>
      <c r="M206" s="1363"/>
      <c r="N206" s="1363"/>
      <c r="O206" s="1363"/>
      <c r="GA206" s="1365"/>
      <c r="GB206" s="1365"/>
      <c r="GC206" s="1365"/>
      <c r="GD206" s="1365"/>
      <c r="GE206" s="1365"/>
      <c r="GF206" s="1365"/>
      <c r="GG206" s="1365"/>
      <c r="GH206" s="1365"/>
      <c r="GI206" s="1365"/>
      <c r="GJ206" s="1365"/>
      <c r="GK206" s="1365"/>
      <c r="GL206" s="1365"/>
      <c r="GM206" s="1365"/>
      <c r="GN206" s="1365"/>
      <c r="GO206" s="1365"/>
      <c r="GP206" s="1365"/>
    </row>
    <row r="207" spans="1:198">
      <c r="A207" s="1363"/>
      <c r="B207" s="1363"/>
      <c r="C207" s="1363"/>
      <c r="D207" s="1363"/>
      <c r="E207" s="1363"/>
      <c r="F207" s="1363"/>
      <c r="G207" s="1363"/>
      <c r="H207" s="1363"/>
      <c r="I207" s="1363"/>
      <c r="J207" s="1363"/>
      <c r="K207" s="1363"/>
      <c r="L207" s="1363"/>
      <c r="M207" s="1363"/>
      <c r="N207" s="1363"/>
      <c r="O207" s="1363"/>
      <c r="GA207" s="1365"/>
      <c r="GB207" s="1365"/>
      <c r="GC207" s="1365"/>
      <c r="GD207" s="1365"/>
      <c r="GE207" s="1365"/>
      <c r="GF207" s="1365"/>
      <c r="GG207" s="1365"/>
      <c r="GH207" s="1365"/>
      <c r="GI207" s="1365"/>
      <c r="GJ207" s="1365"/>
      <c r="GK207" s="1365"/>
      <c r="GL207" s="1365"/>
      <c r="GM207" s="1365"/>
      <c r="GN207" s="1365"/>
      <c r="GO207" s="1365"/>
      <c r="GP207" s="1365"/>
    </row>
    <row r="208" spans="1:198">
      <c r="A208" s="1363"/>
      <c r="B208" s="1363"/>
      <c r="C208" s="1363"/>
      <c r="D208" s="1363"/>
      <c r="E208" s="1363"/>
      <c r="F208" s="1363"/>
      <c r="G208" s="1363"/>
      <c r="H208" s="1363"/>
      <c r="I208" s="1363"/>
      <c r="J208" s="1363"/>
      <c r="K208" s="1363"/>
      <c r="L208" s="1363"/>
      <c r="M208" s="1363"/>
      <c r="N208" s="1363"/>
      <c r="O208" s="1363"/>
      <c r="GA208" s="1365"/>
      <c r="GB208" s="1365"/>
      <c r="GC208" s="1365"/>
      <c r="GD208" s="1365"/>
      <c r="GE208" s="1365"/>
      <c r="GF208" s="1365"/>
      <c r="GG208" s="1365"/>
      <c r="GH208" s="1365"/>
      <c r="GI208" s="1365"/>
      <c r="GJ208" s="1365"/>
      <c r="GK208" s="1365"/>
      <c r="GL208" s="1365"/>
      <c r="GM208" s="1365"/>
      <c r="GN208" s="1365"/>
      <c r="GO208" s="1365"/>
      <c r="GP208" s="1365"/>
    </row>
    <row r="209" spans="1:198">
      <c r="A209" s="1363"/>
      <c r="B209" s="1363"/>
      <c r="C209" s="1363"/>
      <c r="D209" s="1363"/>
      <c r="E209" s="1363"/>
      <c r="F209" s="1363"/>
      <c r="G209" s="1363"/>
      <c r="H209" s="1363"/>
      <c r="I209" s="1363"/>
      <c r="J209" s="1363"/>
      <c r="K209" s="1363"/>
      <c r="L209" s="1363"/>
      <c r="M209" s="1363"/>
      <c r="N209" s="1363"/>
      <c r="O209" s="1363"/>
      <c r="GA209" s="1365"/>
      <c r="GB209" s="1365"/>
      <c r="GC209" s="1365"/>
      <c r="GD209" s="1365"/>
      <c r="GE209" s="1365"/>
      <c r="GF209" s="1365"/>
      <c r="GG209" s="1365"/>
      <c r="GH209" s="1365"/>
      <c r="GI209" s="1365"/>
      <c r="GJ209" s="1365"/>
      <c r="GK209" s="1365"/>
      <c r="GL209" s="1365"/>
      <c r="GM209" s="1365"/>
      <c r="GN209" s="1365"/>
      <c r="GO209" s="1365"/>
      <c r="GP209" s="1365"/>
    </row>
    <row r="210" spans="1:198">
      <c r="A210" s="1363"/>
      <c r="B210" s="1363"/>
      <c r="C210" s="1363"/>
      <c r="D210" s="1363"/>
      <c r="E210" s="1363"/>
      <c r="F210" s="1363"/>
      <c r="G210" s="1363"/>
      <c r="H210" s="1363"/>
      <c r="I210" s="1363"/>
      <c r="J210" s="1363"/>
      <c r="K210" s="1363"/>
      <c r="L210" s="1363"/>
      <c r="M210" s="1363"/>
      <c r="N210" s="1363"/>
      <c r="O210" s="1363"/>
      <c r="GA210" s="1365"/>
      <c r="GB210" s="1365"/>
      <c r="GC210" s="1365"/>
      <c r="GD210" s="1365"/>
      <c r="GE210" s="1365"/>
      <c r="GF210" s="1365"/>
      <c r="GG210" s="1365"/>
      <c r="GH210" s="1365"/>
      <c r="GI210" s="1365"/>
      <c r="GJ210" s="1365"/>
      <c r="GK210" s="1365"/>
      <c r="GL210" s="1365"/>
      <c r="GM210" s="1365"/>
      <c r="GN210" s="1365"/>
      <c r="GO210" s="1365"/>
      <c r="GP210" s="1365"/>
    </row>
    <row r="211" spans="1:198" ht="13.5" customHeight="1">
      <c r="A211" s="1363"/>
      <c r="B211" s="1363"/>
      <c r="C211" s="1363"/>
      <c r="D211" s="1363"/>
      <c r="E211" s="1363"/>
      <c r="F211" s="1363"/>
      <c r="G211" s="1363"/>
      <c r="H211" s="1363"/>
      <c r="I211" s="1363"/>
      <c r="J211" s="1363"/>
      <c r="K211" s="1363"/>
      <c r="L211" s="1363"/>
      <c r="M211" s="1363"/>
      <c r="N211" s="1363"/>
      <c r="O211" s="1363"/>
      <c r="GA211" s="1365"/>
      <c r="GB211" s="1365"/>
      <c r="GC211" s="1365"/>
      <c r="GD211" s="1365"/>
      <c r="GE211" s="1365"/>
      <c r="GF211" s="1365"/>
      <c r="GG211" s="1365"/>
      <c r="GH211" s="1365"/>
      <c r="GI211" s="1365"/>
      <c r="GJ211" s="1365"/>
      <c r="GK211" s="1365"/>
      <c r="GL211" s="1365"/>
      <c r="GM211" s="1365"/>
      <c r="GN211" s="1365"/>
      <c r="GO211" s="1365"/>
      <c r="GP211" s="1365"/>
    </row>
    <row r="212" spans="1:198">
      <c r="A212" s="1363"/>
      <c r="B212" s="1363"/>
      <c r="C212" s="1363"/>
      <c r="D212" s="1363"/>
      <c r="E212" s="1363"/>
      <c r="F212" s="1363"/>
      <c r="G212" s="1363"/>
      <c r="H212" s="1363"/>
      <c r="I212" s="1363"/>
      <c r="J212" s="1363"/>
      <c r="K212" s="1363"/>
      <c r="L212" s="1363"/>
      <c r="M212" s="1363"/>
      <c r="N212" s="1363"/>
      <c r="O212" s="1363"/>
      <c r="GA212" s="1365"/>
      <c r="GB212" s="1365"/>
      <c r="GC212" s="1365"/>
      <c r="GD212" s="1365"/>
      <c r="GE212" s="1365"/>
      <c r="GF212" s="1365"/>
      <c r="GG212" s="1365"/>
      <c r="GH212" s="1365"/>
      <c r="GI212" s="1365"/>
      <c r="GJ212" s="1365"/>
      <c r="GK212" s="1365"/>
      <c r="GL212" s="1365"/>
      <c r="GM212" s="1365"/>
      <c r="GN212" s="1365"/>
      <c r="GO212" s="1365"/>
      <c r="GP212" s="1365"/>
    </row>
    <row r="213" spans="1:198">
      <c r="A213" s="1363"/>
      <c r="B213" s="1363"/>
      <c r="C213" s="1363"/>
      <c r="D213" s="1363"/>
      <c r="E213" s="1363"/>
      <c r="F213" s="1363"/>
      <c r="G213" s="1363"/>
      <c r="H213" s="1363"/>
      <c r="I213" s="1363"/>
      <c r="J213" s="1363"/>
      <c r="K213" s="1363"/>
      <c r="L213" s="1363"/>
      <c r="M213" s="1363"/>
      <c r="N213" s="1363"/>
      <c r="O213" s="1363"/>
      <c r="GA213" s="1365"/>
      <c r="GB213" s="1365"/>
      <c r="GC213" s="1365"/>
      <c r="GD213" s="1365"/>
      <c r="GE213" s="1365"/>
      <c r="GF213" s="1365"/>
      <c r="GG213" s="1365"/>
      <c r="GH213" s="1365"/>
      <c r="GI213" s="1365"/>
      <c r="GJ213" s="1365"/>
      <c r="GK213" s="1365"/>
      <c r="GL213" s="1365"/>
      <c r="GM213" s="1365"/>
      <c r="GN213" s="1365"/>
      <c r="GO213" s="1365"/>
      <c r="GP213" s="1365"/>
    </row>
    <row r="214" spans="1:198">
      <c r="A214" s="1363"/>
      <c r="B214" s="1363"/>
      <c r="C214" s="1363"/>
      <c r="D214" s="1363"/>
      <c r="E214" s="1363"/>
      <c r="F214" s="1363"/>
      <c r="G214" s="1363"/>
      <c r="H214" s="1363"/>
      <c r="I214" s="1363"/>
      <c r="J214" s="1363"/>
      <c r="K214" s="1363"/>
      <c r="L214" s="1363"/>
      <c r="M214" s="1363"/>
      <c r="N214" s="1363"/>
      <c r="O214" s="1363"/>
      <c r="GA214" s="1365"/>
      <c r="GB214" s="1365"/>
      <c r="GC214" s="1365"/>
      <c r="GD214" s="1365"/>
      <c r="GE214" s="1365"/>
      <c r="GF214" s="1365"/>
      <c r="GG214" s="1365"/>
      <c r="GH214" s="1365"/>
      <c r="GI214" s="1365"/>
      <c r="GJ214" s="1365"/>
      <c r="GK214" s="1365"/>
      <c r="GL214" s="1365"/>
      <c r="GM214" s="1365"/>
      <c r="GN214" s="1365"/>
      <c r="GO214" s="1365"/>
      <c r="GP214" s="1365"/>
    </row>
    <row r="215" spans="1:198">
      <c r="A215" s="1363"/>
      <c r="B215" s="1363"/>
      <c r="C215" s="1363"/>
      <c r="D215" s="1363"/>
      <c r="E215" s="1363"/>
      <c r="F215" s="1363"/>
      <c r="G215" s="1363"/>
      <c r="H215" s="1363"/>
      <c r="I215" s="1363"/>
      <c r="J215" s="1363"/>
      <c r="K215" s="1363"/>
      <c r="L215" s="1363"/>
      <c r="M215" s="1363"/>
      <c r="N215" s="1363"/>
      <c r="O215" s="1363"/>
      <c r="GA215" s="1365"/>
      <c r="GB215" s="1365"/>
      <c r="GC215" s="1365"/>
      <c r="GD215" s="1365"/>
      <c r="GE215" s="1365"/>
      <c r="GF215" s="1365"/>
      <c r="GG215" s="1365"/>
      <c r="GH215" s="1365"/>
      <c r="GI215" s="1365"/>
      <c r="GJ215" s="1365"/>
      <c r="GK215" s="1365"/>
      <c r="GL215" s="1365"/>
      <c r="GM215" s="1365"/>
      <c r="GN215" s="1365"/>
      <c r="GO215" s="1365"/>
      <c r="GP215" s="1365"/>
    </row>
    <row r="216" spans="1:198">
      <c r="A216" s="1363"/>
      <c r="B216" s="1363"/>
      <c r="C216" s="1363"/>
      <c r="D216" s="1363"/>
      <c r="E216" s="1363"/>
      <c r="F216" s="1363"/>
      <c r="G216" s="1363"/>
      <c r="H216" s="1363"/>
      <c r="I216" s="1363"/>
      <c r="J216" s="1363"/>
      <c r="K216" s="1363"/>
      <c r="L216" s="1363"/>
      <c r="M216" s="1363"/>
      <c r="N216" s="1363"/>
      <c r="O216" s="1363"/>
      <c r="GA216" s="1365"/>
      <c r="GB216" s="1365"/>
      <c r="GC216" s="1365"/>
      <c r="GD216" s="1365"/>
      <c r="GE216" s="1365"/>
      <c r="GF216" s="1365"/>
      <c r="GG216" s="1365"/>
      <c r="GH216" s="1365"/>
      <c r="GI216" s="1365"/>
      <c r="GJ216" s="1365"/>
      <c r="GK216" s="1365"/>
      <c r="GL216" s="1365"/>
      <c r="GM216" s="1365"/>
      <c r="GN216" s="1365"/>
      <c r="GO216" s="1365"/>
      <c r="GP216" s="1365"/>
    </row>
    <row r="217" spans="1:198">
      <c r="A217" s="1363"/>
      <c r="B217" s="1363"/>
      <c r="C217" s="1363"/>
      <c r="D217" s="1363"/>
      <c r="E217" s="1363"/>
      <c r="F217" s="1363"/>
      <c r="G217" s="1363"/>
      <c r="H217" s="1363"/>
      <c r="I217" s="1363"/>
      <c r="J217" s="1363"/>
      <c r="K217" s="1363"/>
      <c r="L217" s="1363"/>
      <c r="M217" s="1363"/>
      <c r="N217" s="1363"/>
      <c r="O217" s="1363"/>
      <c r="GA217" s="1365"/>
      <c r="GB217" s="1365"/>
      <c r="GC217" s="1365"/>
      <c r="GD217" s="1365"/>
      <c r="GE217" s="1365"/>
      <c r="GF217" s="1365"/>
      <c r="GG217" s="1365"/>
      <c r="GH217" s="1365"/>
      <c r="GI217" s="1365"/>
      <c r="GJ217" s="1365"/>
      <c r="GK217" s="1365"/>
      <c r="GL217" s="1365"/>
      <c r="GM217" s="1365"/>
      <c r="GN217" s="1365"/>
      <c r="GO217" s="1365"/>
      <c r="GP217" s="1365"/>
    </row>
    <row r="218" spans="1:198">
      <c r="A218" s="1363"/>
      <c r="B218" s="1363"/>
      <c r="C218" s="1363"/>
      <c r="D218" s="1363"/>
      <c r="E218" s="1363"/>
      <c r="F218" s="1363"/>
      <c r="G218" s="1363"/>
      <c r="H218" s="1363"/>
      <c r="I218" s="1363"/>
      <c r="J218" s="1363"/>
      <c r="K218" s="1363"/>
      <c r="L218" s="1363"/>
      <c r="M218" s="1363"/>
      <c r="N218" s="1363"/>
      <c r="O218" s="1363"/>
      <c r="GA218" s="1365"/>
      <c r="GB218" s="1365"/>
      <c r="GC218" s="1365"/>
      <c r="GD218" s="1365"/>
      <c r="GE218" s="1365"/>
      <c r="GF218" s="1365"/>
      <c r="GG218" s="1365"/>
      <c r="GH218" s="1365"/>
      <c r="GI218" s="1365"/>
      <c r="GJ218" s="1365"/>
      <c r="GK218" s="1365"/>
      <c r="GL218" s="1365"/>
      <c r="GM218" s="1365"/>
      <c r="GN218" s="1365"/>
      <c r="GO218" s="1365"/>
      <c r="GP218" s="1365"/>
    </row>
    <row r="219" spans="1:198">
      <c r="A219" s="1363"/>
      <c r="B219" s="1363"/>
      <c r="C219" s="1363"/>
      <c r="D219" s="1363"/>
      <c r="E219" s="1363"/>
      <c r="F219" s="1363"/>
      <c r="G219" s="1363"/>
      <c r="H219" s="1363"/>
      <c r="I219" s="1363"/>
      <c r="J219" s="1363"/>
      <c r="K219" s="1363"/>
      <c r="L219" s="1363"/>
      <c r="M219" s="1363"/>
      <c r="N219" s="1363"/>
      <c r="O219" s="1363"/>
      <c r="GA219" s="1365"/>
      <c r="GB219" s="1365"/>
      <c r="GC219" s="1365"/>
      <c r="GD219" s="1365"/>
      <c r="GE219" s="1365"/>
      <c r="GF219" s="1365"/>
      <c r="GG219" s="1365"/>
      <c r="GH219" s="1365"/>
      <c r="GI219" s="1365"/>
      <c r="GJ219" s="1365"/>
      <c r="GK219" s="1365"/>
      <c r="GL219" s="1365"/>
      <c r="GM219" s="1365"/>
      <c r="GN219" s="1365"/>
      <c r="GO219" s="1365"/>
      <c r="GP219" s="1365"/>
    </row>
    <row r="220" spans="1:198">
      <c r="A220" s="1363"/>
      <c r="B220" s="1363"/>
      <c r="C220" s="1363"/>
      <c r="D220" s="1363"/>
      <c r="E220" s="1363"/>
      <c r="F220" s="1363"/>
      <c r="G220" s="1363"/>
      <c r="H220" s="1363"/>
      <c r="I220" s="1363"/>
      <c r="J220" s="1363"/>
      <c r="K220" s="1363"/>
      <c r="L220" s="1363"/>
      <c r="M220" s="1363"/>
      <c r="N220" s="1363"/>
      <c r="O220" s="1363"/>
      <c r="GA220" s="1365"/>
      <c r="GB220" s="1365"/>
      <c r="GC220" s="1365"/>
      <c r="GD220" s="1365"/>
      <c r="GE220" s="1365"/>
      <c r="GF220" s="1365"/>
      <c r="GG220" s="1365"/>
      <c r="GH220" s="1365"/>
      <c r="GI220" s="1365"/>
      <c r="GJ220" s="1365"/>
      <c r="GK220" s="1365"/>
      <c r="GL220" s="1365"/>
      <c r="GM220" s="1365"/>
      <c r="GN220" s="1365"/>
      <c r="GO220" s="1365"/>
      <c r="GP220" s="1365"/>
    </row>
    <row r="221" spans="1:198">
      <c r="A221" s="1363"/>
      <c r="B221" s="1363"/>
      <c r="C221" s="1363"/>
      <c r="D221" s="1363"/>
      <c r="E221" s="1363"/>
      <c r="F221" s="1363"/>
      <c r="G221" s="1363"/>
      <c r="H221" s="1363"/>
      <c r="I221" s="1363"/>
      <c r="J221" s="1363"/>
      <c r="K221" s="1363"/>
      <c r="L221" s="1363"/>
      <c r="M221" s="1363"/>
      <c r="N221" s="1363"/>
      <c r="O221" s="1363"/>
      <c r="GA221" s="1365"/>
      <c r="GB221" s="1365"/>
      <c r="GC221" s="1365"/>
      <c r="GD221" s="1365"/>
      <c r="GE221" s="1365"/>
      <c r="GF221" s="1365"/>
      <c r="GG221" s="1365"/>
      <c r="GH221" s="1365"/>
      <c r="GI221" s="1365"/>
      <c r="GJ221" s="1365"/>
      <c r="GK221" s="1365"/>
      <c r="GL221" s="1365"/>
      <c r="GM221" s="1365"/>
      <c r="GN221" s="1365"/>
      <c r="GO221" s="1365"/>
      <c r="GP221" s="1365"/>
    </row>
    <row r="222" spans="1:198">
      <c r="A222" s="1363"/>
      <c r="B222" s="1363"/>
      <c r="C222" s="1363"/>
      <c r="D222" s="1363"/>
      <c r="E222" s="1363"/>
      <c r="F222" s="1363"/>
      <c r="G222" s="1363"/>
      <c r="H222" s="1363"/>
      <c r="I222" s="1363"/>
      <c r="J222" s="1363"/>
      <c r="K222" s="1363"/>
      <c r="L222" s="1363"/>
      <c r="M222" s="1363"/>
      <c r="N222" s="1363"/>
      <c r="O222" s="1363"/>
      <c r="GA222" s="1365"/>
      <c r="GB222" s="1365"/>
      <c r="GC222" s="1365"/>
      <c r="GD222" s="1365"/>
      <c r="GE222" s="1365"/>
      <c r="GF222" s="1365"/>
      <c r="GG222" s="1365"/>
      <c r="GH222" s="1365"/>
      <c r="GI222" s="1365"/>
      <c r="GJ222" s="1365"/>
      <c r="GK222" s="1365"/>
      <c r="GL222" s="1365"/>
      <c r="GM222" s="1365"/>
      <c r="GN222" s="1365"/>
      <c r="GO222" s="1365"/>
      <c r="GP222" s="1365"/>
    </row>
    <row r="223" spans="1:198">
      <c r="A223" s="1363"/>
      <c r="B223" s="1363"/>
      <c r="C223" s="1363"/>
      <c r="D223" s="1363"/>
      <c r="E223" s="1363"/>
      <c r="F223" s="1363"/>
      <c r="G223" s="1363"/>
      <c r="H223" s="1363"/>
      <c r="I223" s="1363"/>
      <c r="J223" s="1363"/>
      <c r="K223" s="1363"/>
      <c r="L223" s="1363"/>
      <c r="M223" s="1363"/>
      <c r="N223" s="1363"/>
      <c r="O223" s="1363"/>
      <c r="GA223" s="1365"/>
      <c r="GB223" s="1365"/>
      <c r="GC223" s="1365"/>
      <c r="GD223" s="1365"/>
      <c r="GE223" s="1365"/>
      <c r="GF223" s="1365"/>
      <c r="GG223" s="1365"/>
      <c r="GH223" s="1365"/>
      <c r="GI223" s="1365"/>
      <c r="GJ223" s="1365"/>
      <c r="GK223" s="1365"/>
      <c r="GL223" s="1365"/>
      <c r="GM223" s="1365"/>
      <c r="GN223" s="1365"/>
      <c r="GO223" s="1365"/>
      <c r="GP223" s="1365"/>
    </row>
    <row r="224" spans="1:198">
      <c r="A224" s="1363"/>
      <c r="B224" s="1363"/>
      <c r="C224" s="1363"/>
      <c r="D224" s="1363"/>
      <c r="E224" s="1363"/>
      <c r="F224" s="1363"/>
      <c r="G224" s="1363"/>
      <c r="H224" s="1363"/>
      <c r="I224" s="1363"/>
      <c r="J224" s="1363"/>
      <c r="K224" s="1363"/>
      <c r="L224" s="1363"/>
      <c r="M224" s="1363"/>
      <c r="N224" s="1363"/>
      <c r="O224" s="1363"/>
      <c r="GA224" s="1365"/>
      <c r="GB224" s="1365"/>
      <c r="GC224" s="1365"/>
      <c r="GD224" s="1365"/>
      <c r="GE224" s="1365"/>
      <c r="GF224" s="1365"/>
      <c r="GG224" s="1365"/>
      <c r="GH224" s="1365"/>
      <c r="GI224" s="1365"/>
      <c r="GJ224" s="1365"/>
      <c r="GK224" s="1365"/>
      <c r="GL224" s="1365"/>
      <c r="GM224" s="1365"/>
      <c r="GN224" s="1365"/>
      <c r="GO224" s="1365"/>
      <c r="GP224" s="1365"/>
    </row>
    <row r="225" spans="1:198">
      <c r="A225" s="1363"/>
      <c r="B225" s="1363"/>
      <c r="C225" s="1363"/>
      <c r="D225" s="1363"/>
      <c r="E225" s="1363"/>
      <c r="F225" s="1363"/>
      <c r="G225" s="1363"/>
      <c r="H225" s="1363"/>
      <c r="I225" s="1363"/>
      <c r="J225" s="1363"/>
      <c r="K225" s="1363"/>
      <c r="L225" s="1363"/>
      <c r="M225" s="1363"/>
      <c r="N225" s="1363"/>
      <c r="O225" s="1363"/>
      <c r="GA225" s="1365"/>
      <c r="GB225" s="1365"/>
      <c r="GC225" s="1365"/>
      <c r="GD225" s="1365"/>
      <c r="GE225" s="1365"/>
      <c r="GF225" s="1365"/>
      <c r="GG225" s="1365"/>
      <c r="GH225" s="1365"/>
      <c r="GI225" s="1365"/>
      <c r="GJ225" s="1365"/>
      <c r="GK225" s="1365"/>
      <c r="GL225" s="1365"/>
      <c r="GM225" s="1365"/>
      <c r="GN225" s="1365"/>
      <c r="GO225" s="1365"/>
      <c r="GP225" s="1365"/>
    </row>
    <row r="226" spans="1:198">
      <c r="A226" s="1363"/>
      <c r="B226" s="1363"/>
      <c r="C226" s="1363"/>
      <c r="D226" s="1363"/>
      <c r="E226" s="1363"/>
      <c r="F226" s="1363"/>
      <c r="G226" s="1363"/>
      <c r="H226" s="1363"/>
      <c r="I226" s="1363"/>
      <c r="J226" s="1363"/>
      <c r="K226" s="1363"/>
      <c r="L226" s="1363"/>
      <c r="M226" s="1363"/>
      <c r="N226" s="1363"/>
      <c r="O226" s="1363"/>
      <c r="GA226" s="1365"/>
      <c r="GB226" s="1365"/>
      <c r="GC226" s="1365"/>
      <c r="GD226" s="1365"/>
      <c r="GE226" s="1365"/>
      <c r="GF226" s="1365"/>
      <c r="GG226" s="1365"/>
      <c r="GH226" s="1365"/>
      <c r="GI226" s="1365"/>
      <c r="GJ226" s="1365"/>
      <c r="GK226" s="1365"/>
      <c r="GL226" s="1365"/>
      <c r="GM226" s="1365"/>
      <c r="GN226" s="1365"/>
      <c r="GO226" s="1365"/>
      <c r="GP226" s="1365"/>
    </row>
    <row r="227" spans="1:198">
      <c r="A227" s="1363"/>
      <c r="B227" s="1363"/>
      <c r="C227" s="1363"/>
      <c r="D227" s="1363"/>
      <c r="E227" s="1363"/>
      <c r="F227" s="1363"/>
      <c r="G227" s="1363"/>
      <c r="H227" s="1363"/>
      <c r="I227" s="1363"/>
      <c r="J227" s="1363"/>
      <c r="K227" s="1363"/>
      <c r="L227" s="1363"/>
      <c r="M227" s="1363"/>
      <c r="N227" s="1363"/>
      <c r="O227" s="1363"/>
      <c r="GA227" s="1365"/>
      <c r="GB227" s="1365"/>
      <c r="GC227" s="1365"/>
      <c r="GD227" s="1365"/>
      <c r="GE227" s="1365"/>
      <c r="GF227" s="1365"/>
      <c r="GG227" s="1365"/>
      <c r="GH227" s="1365"/>
      <c r="GI227" s="1365"/>
      <c r="GJ227" s="1365"/>
      <c r="GK227" s="1365"/>
      <c r="GL227" s="1365"/>
      <c r="GM227" s="1365"/>
      <c r="GN227" s="1365"/>
      <c r="GO227" s="1365"/>
      <c r="GP227" s="1365"/>
    </row>
    <row r="228" spans="1:198">
      <c r="A228" s="1363"/>
      <c r="B228" s="1363"/>
      <c r="C228" s="1363"/>
      <c r="D228" s="1363"/>
      <c r="E228" s="1363"/>
      <c r="F228" s="1363"/>
      <c r="G228" s="1363"/>
      <c r="H228" s="1363"/>
      <c r="I228" s="1363"/>
      <c r="J228" s="1363"/>
      <c r="K228" s="1363"/>
      <c r="L228" s="1363"/>
      <c r="M228" s="1363"/>
      <c r="N228" s="1363"/>
      <c r="O228" s="1363"/>
      <c r="GA228" s="1365"/>
      <c r="GB228" s="1365"/>
      <c r="GC228" s="1365"/>
      <c r="GD228" s="1365"/>
      <c r="GE228" s="1365"/>
      <c r="GF228" s="1365"/>
      <c r="GG228" s="1365"/>
      <c r="GH228" s="1365"/>
      <c r="GI228" s="1365"/>
      <c r="GJ228" s="1365"/>
      <c r="GK228" s="1365"/>
      <c r="GL228" s="1365"/>
      <c r="GM228" s="1365"/>
      <c r="GN228" s="1365"/>
      <c r="GO228" s="1365"/>
      <c r="GP228" s="1365"/>
    </row>
    <row r="229" spans="1:198">
      <c r="A229" s="1363"/>
      <c r="B229" s="1363"/>
      <c r="C229" s="1363"/>
      <c r="D229" s="1363"/>
      <c r="E229" s="1363"/>
      <c r="F229" s="1363"/>
      <c r="G229" s="1363"/>
      <c r="H229" s="1363"/>
      <c r="I229" s="1363"/>
      <c r="J229" s="1363"/>
      <c r="K229" s="1363"/>
      <c r="L229" s="1363"/>
      <c r="M229" s="1363"/>
      <c r="N229" s="1363"/>
      <c r="O229" s="1363"/>
      <c r="GA229" s="1365"/>
      <c r="GB229" s="1365"/>
      <c r="GC229" s="1365"/>
      <c r="GD229" s="1365"/>
      <c r="GE229" s="1365"/>
      <c r="GF229" s="1365"/>
      <c r="GG229" s="1365"/>
      <c r="GH229" s="1365"/>
      <c r="GI229" s="1365"/>
      <c r="GJ229" s="1365"/>
      <c r="GK229" s="1365"/>
      <c r="GL229" s="1365"/>
      <c r="GM229" s="1365"/>
      <c r="GN229" s="1365"/>
      <c r="GO229" s="1365"/>
      <c r="GP229" s="1365"/>
    </row>
    <row r="230" spans="1:198">
      <c r="A230" s="1363"/>
      <c r="B230" s="1363"/>
      <c r="C230" s="1363"/>
      <c r="D230" s="1363"/>
      <c r="E230" s="1363"/>
      <c r="F230" s="1363"/>
      <c r="G230" s="1363"/>
      <c r="H230" s="1363"/>
      <c r="I230" s="1363"/>
      <c r="J230" s="1363"/>
      <c r="K230" s="1363"/>
      <c r="L230" s="1363"/>
      <c r="M230" s="1363"/>
      <c r="N230" s="1363"/>
      <c r="O230" s="1363"/>
      <c r="GA230" s="1365"/>
      <c r="GB230" s="1365"/>
      <c r="GC230" s="1365"/>
      <c r="GD230" s="1365"/>
      <c r="GE230" s="1365"/>
      <c r="GF230" s="1365"/>
      <c r="GG230" s="1365"/>
      <c r="GH230" s="1365"/>
      <c r="GI230" s="1365"/>
      <c r="GJ230" s="1365"/>
      <c r="GK230" s="1365"/>
      <c r="GL230" s="1365"/>
      <c r="GM230" s="1365"/>
      <c r="GN230" s="1365"/>
      <c r="GO230" s="1365"/>
      <c r="GP230" s="1365"/>
    </row>
    <row r="231" spans="1:198">
      <c r="A231" s="1363"/>
      <c r="B231" s="1363"/>
      <c r="C231" s="1363"/>
      <c r="D231" s="1363"/>
      <c r="E231" s="1363"/>
      <c r="F231" s="1363"/>
      <c r="G231" s="1363"/>
      <c r="H231" s="1363"/>
      <c r="I231" s="1363"/>
      <c r="J231" s="1363"/>
      <c r="K231" s="1363"/>
      <c r="L231" s="1363"/>
      <c r="M231" s="1363"/>
      <c r="N231" s="1363"/>
      <c r="O231" s="1363"/>
      <c r="GA231" s="1365"/>
      <c r="GB231" s="1365"/>
      <c r="GC231" s="1365"/>
      <c r="GD231" s="1365"/>
      <c r="GE231" s="1365"/>
      <c r="GF231" s="1365"/>
      <c r="GG231" s="1365"/>
      <c r="GH231" s="1365"/>
      <c r="GI231" s="1365"/>
      <c r="GJ231" s="1365"/>
      <c r="GK231" s="1365"/>
      <c r="GL231" s="1365"/>
      <c r="GM231" s="1365"/>
      <c r="GN231" s="1365"/>
      <c r="GO231" s="1365"/>
      <c r="GP231" s="1365"/>
    </row>
    <row r="232" spans="1:198">
      <c r="A232" s="1363"/>
      <c r="B232" s="1363"/>
      <c r="C232" s="1363"/>
      <c r="D232" s="1363"/>
      <c r="E232" s="1363"/>
      <c r="F232" s="1363"/>
      <c r="G232" s="1363"/>
      <c r="H232" s="1363"/>
      <c r="I232" s="1363"/>
      <c r="J232" s="1363"/>
      <c r="K232" s="1363"/>
      <c r="L232" s="1363"/>
      <c r="M232" s="1363"/>
      <c r="N232" s="1363"/>
      <c r="O232" s="1363"/>
      <c r="GA232" s="1365"/>
      <c r="GB232" s="1365"/>
      <c r="GC232" s="1365"/>
      <c r="GD232" s="1365"/>
      <c r="GE232" s="1365"/>
      <c r="GF232" s="1365"/>
      <c r="GG232" s="1365"/>
      <c r="GH232" s="1365"/>
      <c r="GI232" s="1365"/>
      <c r="GJ232" s="1365"/>
      <c r="GK232" s="1365"/>
      <c r="GL232" s="1365"/>
      <c r="GM232" s="1365"/>
      <c r="GN232" s="1365"/>
      <c r="GO232" s="1365"/>
      <c r="GP232" s="1365"/>
    </row>
    <row r="233" spans="1:198">
      <c r="A233" s="1363"/>
      <c r="B233" s="1363"/>
      <c r="C233" s="1363"/>
      <c r="D233" s="1363"/>
      <c r="E233" s="1363"/>
      <c r="F233" s="1363"/>
      <c r="G233" s="1363"/>
      <c r="H233" s="1363"/>
      <c r="I233" s="1363"/>
      <c r="J233" s="1363"/>
      <c r="K233" s="1363"/>
      <c r="L233" s="1363"/>
      <c r="M233" s="1363"/>
      <c r="N233" s="1363"/>
      <c r="O233" s="1363"/>
      <c r="GA233" s="1365"/>
      <c r="GB233" s="1365"/>
      <c r="GC233" s="1365"/>
      <c r="GD233" s="1365"/>
      <c r="GE233" s="1365"/>
      <c r="GF233" s="1365"/>
      <c r="GG233" s="1365"/>
      <c r="GH233" s="1365"/>
      <c r="GI233" s="1365"/>
      <c r="GJ233" s="1365"/>
      <c r="GK233" s="1365"/>
      <c r="GL233" s="1365"/>
      <c r="GM233" s="1365"/>
      <c r="GN233" s="1365"/>
      <c r="GO233" s="1365"/>
      <c r="GP233" s="1365"/>
    </row>
    <row r="234" spans="1:198">
      <c r="A234" s="1363"/>
      <c r="B234" s="1363"/>
      <c r="C234" s="1363"/>
      <c r="D234" s="1363"/>
      <c r="E234" s="1363"/>
      <c r="F234" s="1363"/>
      <c r="G234" s="1363"/>
      <c r="H234" s="1363"/>
      <c r="I234" s="1363"/>
      <c r="J234" s="1363"/>
      <c r="K234" s="1363"/>
      <c r="L234" s="1363"/>
      <c r="M234" s="1363"/>
      <c r="N234" s="1363"/>
      <c r="O234" s="1363"/>
      <c r="GA234" s="1365"/>
      <c r="GB234" s="1365"/>
      <c r="GC234" s="1365"/>
      <c r="GD234" s="1365"/>
      <c r="GE234" s="1365"/>
      <c r="GF234" s="1365"/>
      <c r="GG234" s="1365"/>
      <c r="GH234" s="1365"/>
      <c r="GI234" s="1365"/>
      <c r="GJ234" s="1365"/>
      <c r="GK234" s="1365"/>
      <c r="GL234" s="1365"/>
      <c r="GM234" s="1365"/>
      <c r="GN234" s="1365"/>
      <c r="GO234" s="1365"/>
      <c r="GP234" s="1365"/>
    </row>
    <row r="235" spans="1:198">
      <c r="A235" s="1363"/>
      <c r="B235" s="1363"/>
      <c r="C235" s="1363"/>
      <c r="D235" s="1363"/>
      <c r="E235" s="1363"/>
      <c r="F235" s="1363"/>
      <c r="G235" s="1363"/>
      <c r="H235" s="1363"/>
      <c r="I235" s="1363"/>
      <c r="J235" s="1363"/>
      <c r="K235" s="1363"/>
      <c r="L235" s="1363"/>
      <c r="M235" s="1363"/>
      <c r="N235" s="1363"/>
      <c r="O235" s="1363"/>
      <c r="GA235" s="1365"/>
      <c r="GB235" s="1365"/>
      <c r="GC235" s="1365"/>
      <c r="GD235" s="1365"/>
      <c r="GE235" s="1365"/>
      <c r="GF235" s="1365"/>
      <c r="GG235" s="1365"/>
      <c r="GH235" s="1365"/>
      <c r="GI235" s="1365"/>
      <c r="GJ235" s="1365"/>
      <c r="GK235" s="1365"/>
      <c r="GL235" s="1365"/>
      <c r="GM235" s="1365"/>
      <c r="GN235" s="1365"/>
      <c r="GO235" s="1365"/>
      <c r="GP235" s="1365"/>
    </row>
    <row r="236" spans="1:198">
      <c r="A236" s="1363"/>
      <c r="B236" s="1363"/>
      <c r="C236" s="1363"/>
      <c r="D236" s="1363"/>
      <c r="E236" s="1363"/>
      <c r="F236" s="1363"/>
      <c r="G236" s="1363"/>
      <c r="H236" s="1363"/>
      <c r="I236" s="1363"/>
      <c r="J236" s="1363"/>
      <c r="K236" s="1363"/>
      <c r="L236" s="1363"/>
      <c r="M236" s="1363"/>
      <c r="N236" s="1363"/>
      <c r="O236" s="1363"/>
      <c r="GA236" s="1365"/>
      <c r="GB236" s="1365"/>
      <c r="GC236" s="1365"/>
      <c r="GD236" s="1365"/>
      <c r="GE236" s="1365"/>
      <c r="GF236" s="1365"/>
      <c r="GG236" s="1365"/>
      <c r="GH236" s="1365"/>
      <c r="GI236" s="1365"/>
      <c r="GJ236" s="1365"/>
      <c r="GK236" s="1365"/>
      <c r="GL236" s="1365"/>
      <c r="GM236" s="1365"/>
      <c r="GN236" s="1365"/>
      <c r="GO236" s="1365"/>
      <c r="GP236" s="1365"/>
    </row>
    <row r="237" spans="1:198">
      <c r="A237" s="1363"/>
      <c r="B237" s="1363"/>
      <c r="C237" s="1363"/>
      <c r="D237" s="1363"/>
      <c r="E237" s="1363"/>
      <c r="F237" s="1363"/>
      <c r="G237" s="1363"/>
      <c r="H237" s="1363"/>
      <c r="I237" s="1363"/>
      <c r="J237" s="1363"/>
      <c r="K237" s="1363"/>
      <c r="L237" s="1363"/>
      <c r="M237" s="1363"/>
      <c r="N237" s="1363"/>
      <c r="O237" s="1363"/>
      <c r="GA237" s="1365"/>
      <c r="GB237" s="1365"/>
      <c r="GC237" s="1365"/>
      <c r="GD237" s="1365"/>
      <c r="GE237" s="1365"/>
      <c r="GF237" s="1365"/>
      <c r="GG237" s="1365"/>
      <c r="GH237" s="1365"/>
      <c r="GI237" s="1365"/>
      <c r="GJ237" s="1365"/>
      <c r="GK237" s="1365"/>
      <c r="GL237" s="1365"/>
      <c r="GM237" s="1365"/>
      <c r="GN237" s="1365"/>
      <c r="GO237" s="1365"/>
      <c r="GP237" s="1365"/>
    </row>
    <row r="238" spans="1:198" s="1415" customFormat="1" ht="25.5" customHeight="1">
      <c r="A238" s="1363"/>
    </row>
    <row r="239" spans="1:198">
      <c r="A239" s="1363"/>
      <c r="B239" s="1363"/>
      <c r="C239" s="1363"/>
      <c r="D239" s="1363"/>
      <c r="E239" s="1363"/>
      <c r="F239" s="1363"/>
      <c r="G239" s="1363"/>
      <c r="H239" s="1363"/>
      <c r="I239" s="1363"/>
      <c r="J239" s="1363"/>
      <c r="K239" s="1363"/>
      <c r="L239" s="1363"/>
      <c r="M239" s="1363"/>
      <c r="N239" s="1363"/>
      <c r="O239" s="1363"/>
      <c r="GB239" s="1365"/>
      <c r="GC239" s="1365"/>
      <c r="GD239" s="1365"/>
      <c r="GE239" s="1365"/>
      <c r="GF239" s="1365"/>
      <c r="GG239" s="1365"/>
      <c r="GH239" s="1365"/>
      <c r="GI239" s="1365"/>
      <c r="GJ239" s="1365"/>
      <c r="GK239" s="1365"/>
      <c r="GL239" s="1365"/>
      <c r="GM239" s="1365"/>
      <c r="GN239" s="1365"/>
      <c r="GO239" s="1365"/>
      <c r="GP239" s="1365"/>
    </row>
    <row r="240" spans="1:198">
      <c r="A240" s="1363"/>
      <c r="B240" s="1363"/>
      <c r="C240" s="1363"/>
      <c r="D240" s="1363"/>
      <c r="E240" s="1363"/>
      <c r="F240" s="1363"/>
      <c r="G240" s="1363"/>
      <c r="H240" s="1363"/>
      <c r="I240" s="1363"/>
      <c r="J240" s="1363"/>
      <c r="K240" s="1363"/>
      <c r="L240" s="1363"/>
      <c r="M240" s="1363"/>
      <c r="N240" s="1363"/>
      <c r="O240" s="1363"/>
      <c r="GA240" s="1365"/>
      <c r="GB240" s="1365"/>
      <c r="GC240" s="1365"/>
      <c r="GD240" s="1365"/>
      <c r="GE240" s="1365"/>
      <c r="GF240" s="1365"/>
      <c r="GG240" s="1365"/>
      <c r="GH240" s="1365"/>
      <c r="GI240" s="1365"/>
      <c r="GJ240" s="1365"/>
      <c r="GK240" s="1365"/>
      <c r="GL240" s="1365"/>
      <c r="GM240" s="1365"/>
      <c r="GN240" s="1365"/>
      <c r="GO240" s="1365"/>
      <c r="GP240" s="1365"/>
    </row>
    <row r="241" spans="1:198">
      <c r="A241" s="1363"/>
      <c r="B241" s="1363"/>
      <c r="C241" s="1363"/>
      <c r="D241" s="1363"/>
      <c r="E241" s="1363"/>
      <c r="F241" s="1363"/>
      <c r="G241" s="1363"/>
      <c r="H241" s="1363"/>
      <c r="I241" s="1363"/>
      <c r="J241" s="1363"/>
      <c r="K241" s="1363"/>
      <c r="L241" s="1363"/>
      <c r="M241" s="1363"/>
      <c r="N241" s="1363"/>
      <c r="O241" s="1363"/>
      <c r="GA241" s="1365"/>
      <c r="GB241" s="1365"/>
      <c r="GC241" s="1365"/>
      <c r="GD241" s="1365"/>
      <c r="GE241" s="1365"/>
      <c r="GF241" s="1365"/>
      <c r="GG241" s="1365"/>
      <c r="GH241" s="1365"/>
      <c r="GI241" s="1365"/>
      <c r="GJ241" s="1365"/>
      <c r="GK241" s="1365"/>
      <c r="GL241" s="1365"/>
      <c r="GM241" s="1365"/>
      <c r="GN241" s="1365"/>
      <c r="GO241" s="1365"/>
      <c r="GP241" s="1365"/>
    </row>
    <row r="242" spans="1:198">
      <c r="A242" s="1363"/>
      <c r="B242" s="1363"/>
      <c r="C242" s="1363"/>
      <c r="D242" s="1363"/>
      <c r="E242" s="1363"/>
      <c r="F242" s="1363"/>
      <c r="G242" s="1363"/>
      <c r="H242" s="1363"/>
      <c r="I242" s="1363"/>
      <c r="J242" s="1363"/>
      <c r="K242" s="1363"/>
      <c r="L242" s="1363"/>
      <c r="M242" s="1363"/>
      <c r="N242" s="1363"/>
      <c r="O242" s="1363"/>
      <c r="GA242" s="1365"/>
      <c r="GB242" s="1365"/>
      <c r="GC242" s="1365"/>
      <c r="GD242" s="1365"/>
      <c r="GE242" s="1365"/>
      <c r="GF242" s="1365"/>
      <c r="GG242" s="1365"/>
      <c r="GH242" s="1365"/>
      <c r="GI242" s="1365"/>
      <c r="GJ242" s="1365"/>
      <c r="GK242" s="1365"/>
      <c r="GL242" s="1365"/>
      <c r="GM242" s="1365"/>
      <c r="GN242" s="1365"/>
      <c r="GO242" s="1365"/>
      <c r="GP242" s="1365"/>
    </row>
    <row r="243" spans="1:198">
      <c r="A243" s="1363"/>
      <c r="B243" s="1363"/>
      <c r="C243" s="1363"/>
      <c r="D243" s="1363"/>
      <c r="E243" s="1363"/>
      <c r="F243" s="1363"/>
      <c r="G243" s="1363"/>
      <c r="H243" s="1363"/>
      <c r="I243" s="1363"/>
      <c r="J243" s="1363"/>
      <c r="K243" s="1363"/>
      <c r="L243" s="1363"/>
      <c r="M243" s="1363"/>
      <c r="N243" s="1363"/>
      <c r="O243" s="1363"/>
      <c r="GA243" s="1365"/>
      <c r="GB243" s="1365"/>
      <c r="GC243" s="1365"/>
      <c r="GD243" s="1365"/>
      <c r="GE243" s="1365"/>
      <c r="GF243" s="1365"/>
      <c r="GG243" s="1365"/>
      <c r="GH243" s="1365"/>
      <c r="GI243" s="1365"/>
      <c r="GJ243" s="1365"/>
      <c r="GK243" s="1365"/>
      <c r="GL243" s="1365"/>
      <c r="GM243" s="1365"/>
      <c r="GN243" s="1365"/>
      <c r="GO243" s="1365"/>
      <c r="GP243" s="1365"/>
    </row>
    <row r="244" spans="1:198" ht="12.75" customHeight="1">
      <c r="A244" s="1415"/>
      <c r="B244" s="1363"/>
      <c r="C244" s="1363"/>
      <c r="D244" s="1363"/>
      <c r="E244" s="1363"/>
      <c r="F244" s="1363"/>
      <c r="G244" s="1363"/>
      <c r="H244" s="1363"/>
      <c r="I244" s="1363"/>
      <c r="J244" s="1363"/>
      <c r="K244" s="1363"/>
      <c r="L244" s="1363"/>
      <c r="M244" s="1363"/>
      <c r="N244" s="1363"/>
      <c r="O244" s="1363"/>
      <c r="GA244" s="1365"/>
      <c r="GB244" s="1365"/>
      <c r="GC244" s="1365"/>
      <c r="GD244" s="1365"/>
      <c r="GE244" s="1365"/>
      <c r="GF244" s="1365"/>
      <c r="GG244" s="1365"/>
      <c r="GH244" s="1365"/>
      <c r="GI244" s="1365"/>
      <c r="GJ244" s="1365"/>
      <c r="GK244" s="1365"/>
      <c r="GL244" s="1365"/>
      <c r="GM244" s="1365"/>
      <c r="GN244" s="1365"/>
      <c r="GO244" s="1365"/>
      <c r="GP244" s="1365"/>
    </row>
    <row r="245" spans="1:198" ht="12.75" customHeight="1">
      <c r="A245" s="1363"/>
      <c r="B245" s="1363"/>
      <c r="C245" s="1363"/>
      <c r="D245" s="1363"/>
      <c r="E245" s="1363"/>
      <c r="F245" s="1363"/>
      <c r="G245" s="1363"/>
      <c r="H245" s="1363"/>
      <c r="I245" s="1363"/>
      <c r="J245" s="1363"/>
      <c r="K245" s="1363"/>
      <c r="L245" s="1363"/>
      <c r="M245" s="1363"/>
      <c r="N245" s="1363"/>
      <c r="O245" s="1363"/>
      <c r="GA245" s="1365"/>
      <c r="GB245" s="1365"/>
      <c r="GC245" s="1365"/>
      <c r="GD245" s="1365"/>
      <c r="GE245" s="1365"/>
      <c r="GF245" s="1365"/>
      <c r="GG245" s="1365"/>
      <c r="GH245" s="1365"/>
      <c r="GI245" s="1365"/>
      <c r="GJ245" s="1365"/>
      <c r="GK245" s="1365"/>
      <c r="GL245" s="1365"/>
      <c r="GM245" s="1365"/>
      <c r="GN245" s="1365"/>
      <c r="GO245" s="1365"/>
      <c r="GP245" s="1365"/>
    </row>
    <row r="246" spans="1:198">
      <c r="A246" s="1363"/>
      <c r="B246" s="1363"/>
      <c r="C246" s="1363"/>
      <c r="D246" s="1363"/>
      <c r="E246" s="1363"/>
      <c r="F246" s="1363"/>
      <c r="G246" s="1363"/>
      <c r="H246" s="1363"/>
      <c r="I246" s="1363"/>
      <c r="J246" s="1363"/>
      <c r="K246" s="1363"/>
      <c r="L246" s="1363"/>
      <c r="M246" s="1363"/>
      <c r="N246" s="1363"/>
      <c r="O246" s="1363"/>
      <c r="GA246" s="1365"/>
      <c r="GB246" s="1365"/>
      <c r="GC246" s="1365"/>
      <c r="GD246" s="1365"/>
      <c r="GE246" s="1365"/>
      <c r="GF246" s="1365"/>
      <c r="GG246" s="1365"/>
      <c r="GH246" s="1365"/>
      <c r="GI246" s="1365"/>
      <c r="GJ246" s="1365"/>
      <c r="GK246" s="1365"/>
      <c r="GL246" s="1365"/>
      <c r="GM246" s="1365"/>
      <c r="GN246" s="1365"/>
      <c r="GO246" s="1365"/>
      <c r="GP246" s="1365"/>
    </row>
    <row r="247" spans="1:198">
      <c r="A247" s="1363"/>
      <c r="B247" s="1363"/>
      <c r="C247" s="1363"/>
      <c r="D247" s="1363"/>
      <c r="E247" s="1363"/>
      <c r="F247" s="1363"/>
      <c r="G247" s="1363"/>
      <c r="H247" s="1363"/>
      <c r="I247" s="1363"/>
      <c r="J247" s="1363"/>
      <c r="K247" s="1363"/>
      <c r="L247" s="1363"/>
      <c r="M247" s="1363"/>
      <c r="N247" s="1363"/>
      <c r="O247" s="1363"/>
      <c r="GA247" s="1365"/>
      <c r="GB247" s="1365"/>
      <c r="GC247" s="1365"/>
      <c r="GD247" s="1365"/>
      <c r="GE247" s="1365"/>
      <c r="GF247" s="1365"/>
      <c r="GG247" s="1365"/>
      <c r="GH247" s="1365"/>
      <c r="GI247" s="1365"/>
      <c r="GJ247" s="1365"/>
      <c r="GK247" s="1365"/>
      <c r="GL247" s="1365"/>
      <c r="GM247" s="1365"/>
      <c r="GN247" s="1365"/>
      <c r="GO247" s="1365"/>
      <c r="GP247" s="1365"/>
    </row>
    <row r="248" spans="1:198" s="1363" customFormat="1">
      <c r="GA248" s="1365"/>
    </row>
    <row r="249" spans="1:198" s="1363" customFormat="1">
      <c r="GA249" s="1365"/>
    </row>
    <row r="250" spans="1:198" s="1363" customFormat="1">
      <c r="GA250" s="1365"/>
    </row>
    <row r="251" spans="1:198" s="1363" customFormat="1">
      <c r="GA251" s="1365"/>
    </row>
    <row r="252" spans="1:198" s="1363" customFormat="1">
      <c r="GA252" s="1365"/>
    </row>
    <row r="253" spans="1:198" s="1363" customFormat="1">
      <c r="GA253" s="1365"/>
    </row>
    <row r="254" spans="1:198" s="1363" customFormat="1">
      <c r="GA254" s="1365"/>
    </row>
    <row r="255" spans="1:198" s="1363" customFormat="1">
      <c r="GA255" s="1365"/>
    </row>
    <row r="256" spans="1:198" s="1363" customFormat="1">
      <c r="GA256" s="1365"/>
    </row>
    <row r="257" spans="1:199" s="1363" customFormat="1">
      <c r="GA257" s="1365"/>
    </row>
    <row r="258" spans="1:199" s="1363" customFormat="1">
      <c r="GA258" s="1365"/>
    </row>
    <row r="259" spans="1:199" s="1363" customFormat="1">
      <c r="A259" s="1416"/>
      <c r="G259" s="1417"/>
      <c r="H259" s="1417"/>
      <c r="I259" s="1417"/>
      <c r="J259" s="1417"/>
      <c r="GQ259" s="1365"/>
    </row>
    <row r="260" spans="1:199" s="1363" customFormat="1">
      <c r="A260" s="1416"/>
      <c r="C260" s="1418"/>
      <c r="D260" s="1418"/>
      <c r="G260" s="1396"/>
      <c r="J260" s="1419"/>
    </row>
    <row r="261" spans="1:199" s="1363" customFormat="1">
      <c r="A261" s="1416"/>
      <c r="C261" s="1418"/>
      <c r="D261" s="1418"/>
      <c r="I261" s="1419"/>
      <c r="J261" s="1419"/>
    </row>
    <row r="262" spans="1:199" s="1363" customFormat="1">
      <c r="A262" s="1416"/>
      <c r="I262" s="1419"/>
      <c r="J262" s="1419"/>
    </row>
    <row r="263" spans="1:199" s="1363" customFormat="1">
      <c r="A263" s="1416"/>
      <c r="I263" s="1419"/>
      <c r="J263" s="1419"/>
    </row>
    <row r="264" spans="1:199" s="1363" customFormat="1">
      <c r="A264" s="1416"/>
      <c r="C264" s="1418"/>
      <c r="D264" s="1418"/>
      <c r="I264" s="1419"/>
      <c r="J264" s="1419"/>
    </row>
    <row r="265" spans="1:199" s="1363" customFormat="1">
      <c r="A265" s="1416"/>
      <c r="C265" s="1418"/>
      <c r="D265" s="1418"/>
      <c r="I265" s="1419"/>
      <c r="J265" s="1419"/>
    </row>
    <row r="266" spans="1:199" s="1363" customFormat="1">
      <c r="A266" s="1416"/>
      <c r="I266" s="1419"/>
      <c r="J266" s="1419"/>
    </row>
    <row r="267" spans="1:199" s="1363" customFormat="1">
      <c r="A267" s="1416"/>
      <c r="I267" s="1419"/>
      <c r="J267" s="1419"/>
    </row>
    <row r="268" spans="1:199" s="1363" customFormat="1">
      <c r="A268" s="1416"/>
      <c r="I268" s="1419"/>
      <c r="J268" s="1419"/>
      <c r="GQ268" s="1365"/>
    </row>
    <row r="269" spans="1:199">
      <c r="A269" s="1416"/>
      <c r="B269" s="1363"/>
      <c r="C269" s="1363"/>
      <c r="D269" s="1363"/>
      <c r="E269" s="1363"/>
      <c r="F269" s="1363"/>
      <c r="G269" s="1363"/>
      <c r="H269" s="1363"/>
      <c r="I269" s="1363"/>
      <c r="J269" s="1419"/>
      <c r="K269" s="1363"/>
      <c r="L269" s="1363"/>
      <c r="M269" s="1363"/>
      <c r="N269" s="1363"/>
      <c r="O269" s="1363"/>
    </row>
    <row r="270" spans="1:199">
      <c r="A270" s="1416"/>
      <c r="B270" s="1363"/>
      <c r="C270" s="1363"/>
      <c r="D270" s="1363"/>
      <c r="E270" s="1363"/>
      <c r="F270" s="1363"/>
      <c r="G270" s="1363"/>
      <c r="H270" s="1363"/>
      <c r="I270" s="1363"/>
      <c r="J270" s="1419"/>
      <c r="K270" s="1363"/>
      <c r="L270" s="1363"/>
      <c r="M270" s="1363"/>
      <c r="N270" s="1363"/>
      <c r="O270" s="1363"/>
    </row>
    <row r="271" spans="1:199">
      <c r="A271" s="1416"/>
      <c r="B271" s="1363"/>
      <c r="C271" s="1363"/>
      <c r="D271" s="1363"/>
      <c r="E271" s="1363"/>
      <c r="F271" s="1363"/>
      <c r="G271" s="1363"/>
      <c r="H271" s="1363"/>
      <c r="I271" s="1363"/>
      <c r="J271" s="1419"/>
      <c r="K271" s="1363"/>
      <c r="L271" s="1363"/>
      <c r="M271" s="1363"/>
      <c r="N271" s="1363"/>
      <c r="O271" s="1363"/>
    </row>
    <row r="272" spans="1:199">
      <c r="A272" s="1416"/>
      <c r="B272" s="1363"/>
      <c r="C272" s="1363"/>
      <c r="D272" s="1363"/>
      <c r="E272" s="1363"/>
      <c r="F272" s="1363"/>
      <c r="G272" s="1363"/>
      <c r="H272" s="1363"/>
      <c r="I272" s="1363"/>
      <c r="J272" s="1419"/>
      <c r="K272" s="1363"/>
      <c r="L272" s="1363"/>
      <c r="M272" s="1363"/>
      <c r="N272" s="1363"/>
      <c r="O272" s="1363"/>
    </row>
    <row r="273" spans="1:15">
      <c r="A273" s="1416"/>
      <c r="B273" s="1363"/>
      <c r="C273" s="1363"/>
      <c r="D273" s="1363"/>
      <c r="E273" s="1363"/>
      <c r="F273" s="1363"/>
      <c r="G273" s="1417"/>
      <c r="H273" s="1417"/>
      <c r="I273" s="1363"/>
      <c r="J273" s="1419"/>
      <c r="K273" s="1363"/>
      <c r="L273" s="1363"/>
      <c r="M273" s="1363"/>
      <c r="N273" s="1363"/>
      <c r="O273" s="1363"/>
    </row>
    <row r="274" spans="1:15">
      <c r="A274" s="1416"/>
      <c r="B274" s="1363"/>
      <c r="C274" s="1363"/>
      <c r="D274" s="1363"/>
      <c r="E274" s="1363"/>
      <c r="F274" s="1363"/>
      <c r="G274" s="1363"/>
      <c r="H274" s="1363"/>
      <c r="I274" s="1363"/>
      <c r="J274" s="1419"/>
      <c r="K274" s="1363"/>
      <c r="L274" s="1363"/>
      <c r="M274" s="1363"/>
      <c r="N274" s="1363"/>
      <c r="O274" s="1363"/>
    </row>
    <row r="275" spans="1:15">
      <c r="A275" s="1416"/>
      <c r="B275" s="1363"/>
      <c r="C275" s="1363"/>
      <c r="D275" s="1363"/>
      <c r="E275" s="1363"/>
      <c r="F275" s="1363"/>
      <c r="G275" s="1363"/>
      <c r="H275" s="1363"/>
      <c r="I275" s="1363"/>
      <c r="J275" s="1363"/>
      <c r="K275" s="1363"/>
      <c r="L275" s="1363"/>
      <c r="M275" s="1363"/>
      <c r="N275" s="1363"/>
      <c r="O275" s="1363"/>
    </row>
    <row r="276" spans="1:15">
      <c r="A276" s="1416"/>
      <c r="B276" s="1363"/>
      <c r="C276" s="1363"/>
      <c r="D276" s="1363"/>
      <c r="E276" s="1363"/>
      <c r="F276" s="1363"/>
      <c r="G276" s="1363"/>
      <c r="H276" s="1363"/>
      <c r="I276" s="1363"/>
      <c r="J276" s="1419"/>
      <c r="K276" s="1363"/>
      <c r="L276" s="1363"/>
      <c r="M276" s="1363"/>
      <c r="N276" s="1363"/>
      <c r="O276" s="1363"/>
    </row>
    <row r="277" spans="1:15">
      <c r="A277" s="1416"/>
      <c r="B277" s="1363"/>
      <c r="C277" s="1363"/>
      <c r="D277" s="1363"/>
      <c r="E277" s="1363"/>
      <c r="F277" s="1363"/>
      <c r="G277" s="1363"/>
      <c r="H277" s="1363"/>
      <c r="I277" s="1363"/>
      <c r="J277" s="1419"/>
      <c r="K277" s="1363"/>
      <c r="L277" s="1363"/>
      <c r="M277" s="1363"/>
      <c r="N277" s="1363"/>
      <c r="O277" s="1363"/>
    </row>
    <row r="278" spans="1:15">
      <c r="A278" s="1416"/>
      <c r="B278" s="1363"/>
      <c r="C278" s="1363"/>
      <c r="D278" s="1363"/>
      <c r="E278" s="1363"/>
      <c r="F278" s="1363"/>
      <c r="G278" s="1363"/>
      <c r="H278" s="1363"/>
      <c r="I278" s="1363"/>
      <c r="J278" s="1419"/>
      <c r="K278" s="1363"/>
      <c r="L278" s="1363"/>
      <c r="M278" s="1363"/>
      <c r="N278" s="1363"/>
      <c r="O278" s="1363"/>
    </row>
    <row r="279" spans="1:15">
      <c r="A279" s="1416"/>
      <c r="B279" s="1363"/>
      <c r="C279" s="1363"/>
      <c r="D279" s="1363"/>
      <c r="E279" s="1363"/>
      <c r="F279" s="1363"/>
      <c r="G279" s="1363"/>
      <c r="H279" s="1363"/>
      <c r="I279" s="1363"/>
      <c r="J279" s="1419"/>
      <c r="K279" s="1363"/>
      <c r="L279" s="1363"/>
      <c r="M279" s="1363"/>
      <c r="N279" s="1363"/>
      <c r="O279" s="1363"/>
    </row>
    <row r="280" spans="1:15">
      <c r="A280" s="1416"/>
      <c r="B280" s="1363"/>
      <c r="C280" s="1363"/>
      <c r="D280" s="1363"/>
      <c r="E280" s="1363"/>
      <c r="F280" s="1363"/>
      <c r="G280" s="1396"/>
      <c r="H280" s="1363"/>
      <c r="I280" s="1363"/>
      <c r="J280" s="1419"/>
      <c r="K280" s="1363"/>
      <c r="L280" s="1363"/>
      <c r="M280" s="1363"/>
      <c r="N280" s="1363"/>
      <c r="O280" s="1363"/>
    </row>
    <row r="281" spans="1:15" ht="12.75" customHeight="1">
      <c r="A281" s="1416"/>
      <c r="B281" s="1363"/>
      <c r="C281" s="1363"/>
      <c r="D281" s="1363"/>
      <c r="E281" s="1363"/>
      <c r="F281" s="1363"/>
      <c r="G281" s="1420"/>
      <c r="H281" s="1363"/>
      <c r="I281" s="1363"/>
      <c r="J281" s="1363"/>
      <c r="K281" s="1363"/>
      <c r="L281" s="1363"/>
      <c r="M281" s="1363"/>
      <c r="N281" s="1363"/>
      <c r="O281" s="1363"/>
    </row>
    <row r="282" spans="1:15" ht="15">
      <c r="A282" s="1420"/>
      <c r="B282" s="1363"/>
      <c r="C282" s="1363"/>
      <c r="D282" s="1363"/>
      <c r="E282" s="1363"/>
      <c r="F282" s="1363"/>
      <c r="G282" s="1363"/>
      <c r="H282" s="1363"/>
      <c r="I282" s="1363"/>
      <c r="J282" s="1363"/>
      <c r="K282" s="1363"/>
      <c r="L282" s="1363"/>
      <c r="M282" s="1363"/>
      <c r="N282" s="1363"/>
      <c r="O282" s="1363"/>
    </row>
    <row r="283" spans="1:15">
      <c r="A283" s="1363"/>
      <c r="B283" s="1360"/>
      <c r="C283" s="1363"/>
      <c r="D283" s="1363"/>
      <c r="E283" s="1388"/>
      <c r="F283" s="1363"/>
      <c r="G283" s="1363"/>
      <c r="H283" s="1363"/>
      <c r="I283" s="1363"/>
      <c r="J283" s="1363"/>
      <c r="K283" s="1363"/>
      <c r="L283" s="1363"/>
      <c r="M283" s="1363"/>
      <c r="N283" s="1363"/>
      <c r="O283" s="1363"/>
    </row>
    <row r="284" spans="1:15">
      <c r="A284" s="1363"/>
      <c r="B284" s="1421"/>
      <c r="C284" s="1363"/>
      <c r="D284" s="1363"/>
      <c r="E284" s="1363"/>
      <c r="F284" s="1363"/>
      <c r="G284" s="1363"/>
      <c r="H284" s="1363"/>
      <c r="I284" s="1363"/>
      <c r="J284" s="1363"/>
      <c r="K284" s="1363"/>
      <c r="L284" s="1363"/>
      <c r="M284" s="1363"/>
      <c r="N284" s="1363"/>
      <c r="O284" s="1363"/>
    </row>
    <row r="285" spans="1:15">
      <c r="A285" s="1360"/>
      <c r="B285" s="1363"/>
      <c r="C285" s="1363"/>
      <c r="D285" s="1363"/>
      <c r="E285" s="1363"/>
      <c r="F285" s="1363"/>
      <c r="G285" s="1417"/>
      <c r="H285" s="1417"/>
      <c r="I285" s="1363"/>
      <c r="J285" s="1363"/>
      <c r="K285" s="1363"/>
      <c r="L285" s="1363"/>
      <c r="M285" s="1363"/>
      <c r="N285" s="1363"/>
      <c r="O285" s="1363"/>
    </row>
    <row r="286" spans="1:15">
      <c r="A286" s="1360"/>
      <c r="B286" s="1363"/>
      <c r="C286" s="1363"/>
      <c r="D286" s="1363"/>
      <c r="E286" s="1363"/>
      <c r="F286" s="1363"/>
      <c r="G286" s="1422"/>
      <c r="H286" s="1363"/>
      <c r="I286" s="1423"/>
      <c r="J286" s="1363"/>
      <c r="K286" s="1363"/>
      <c r="L286" s="1363"/>
      <c r="M286" s="1363"/>
      <c r="N286" s="1363"/>
      <c r="O286" s="1363"/>
    </row>
    <row r="287" spans="1:15">
      <c r="A287" s="1418"/>
      <c r="B287" s="1363"/>
      <c r="C287" s="1363"/>
      <c r="D287" s="1363"/>
      <c r="E287" s="1363"/>
      <c r="F287" s="1363"/>
      <c r="G287" s="1363"/>
      <c r="H287" s="1363"/>
      <c r="I287" s="1363"/>
      <c r="J287" s="1363"/>
      <c r="K287" s="1363"/>
      <c r="L287" s="1363"/>
      <c r="M287" s="1363"/>
      <c r="N287" s="1363"/>
      <c r="O287" s="1363"/>
    </row>
    <row r="288" spans="1:15" ht="18">
      <c r="A288" s="1360"/>
      <c r="B288" s="1363"/>
      <c r="C288" s="1424"/>
      <c r="D288" s="1363"/>
      <c r="E288" s="1363"/>
      <c r="F288" s="1363"/>
      <c r="G288" s="1363"/>
      <c r="H288" s="1363"/>
      <c r="I288" s="1363"/>
      <c r="J288" s="1363"/>
      <c r="K288" s="1363"/>
      <c r="L288" s="1363"/>
      <c r="M288" s="1363"/>
      <c r="N288" s="1363"/>
      <c r="O288" s="1363"/>
    </row>
    <row r="289" spans="1:17" s="1418" customFormat="1">
      <c r="A289" s="1360"/>
      <c r="B289" s="1363"/>
      <c r="C289" s="1363"/>
      <c r="D289" s="1363"/>
      <c r="E289" s="1363"/>
      <c r="F289" s="1363"/>
      <c r="G289" s="1363"/>
      <c r="H289" s="1363"/>
      <c r="I289" s="1363"/>
      <c r="J289" s="1363"/>
      <c r="K289" s="1363"/>
      <c r="L289" s="1363"/>
      <c r="M289" s="1363"/>
      <c r="N289" s="1363"/>
      <c r="O289" s="1363"/>
      <c r="P289" s="1363"/>
      <c r="Q289" s="1363"/>
    </row>
    <row r="290" spans="1:17" s="1418" customFormat="1">
      <c r="A290" s="1360"/>
      <c r="B290" s="1363"/>
      <c r="C290" s="1363"/>
      <c r="D290" s="1363"/>
      <c r="E290" s="1363"/>
      <c r="F290" s="1363"/>
      <c r="G290" s="1363"/>
      <c r="H290" s="1363"/>
      <c r="I290" s="1363"/>
      <c r="J290" s="1363"/>
      <c r="K290" s="1363"/>
      <c r="L290" s="1363"/>
      <c r="M290" s="1363"/>
      <c r="N290" s="1363"/>
      <c r="O290" s="1363"/>
      <c r="P290" s="1363"/>
      <c r="Q290" s="1363"/>
    </row>
    <row r="291" spans="1:17" s="1418" customFormat="1">
      <c r="A291" s="1360"/>
      <c r="B291" s="1363"/>
      <c r="C291" s="1363"/>
      <c r="D291" s="1363"/>
      <c r="E291" s="1363"/>
      <c r="F291" s="1363"/>
      <c r="G291" s="1425"/>
      <c r="H291" s="1363"/>
      <c r="I291" s="1363"/>
      <c r="J291" s="1363"/>
      <c r="K291" s="1363"/>
      <c r="L291" s="1363"/>
      <c r="M291" s="1363"/>
      <c r="N291" s="1363"/>
      <c r="O291" s="1363"/>
      <c r="P291" s="1363"/>
      <c r="Q291" s="1363"/>
    </row>
    <row r="292" spans="1:17" s="1418" customFormat="1">
      <c r="A292" s="1360"/>
      <c r="B292" s="1363"/>
      <c r="C292" s="1363"/>
      <c r="D292" s="1363"/>
      <c r="E292" s="1363"/>
      <c r="F292" s="1363"/>
      <c r="G292" s="1363"/>
      <c r="H292" s="1363"/>
      <c r="I292" s="1363"/>
      <c r="J292" s="1363"/>
      <c r="K292" s="1363"/>
      <c r="L292" s="1363"/>
      <c r="M292" s="1363"/>
      <c r="N292" s="1363"/>
      <c r="O292" s="1363"/>
      <c r="P292" s="1363"/>
      <c r="Q292" s="1363"/>
    </row>
    <row r="293" spans="1:17" s="1418" customFormat="1">
      <c r="A293" s="1360"/>
      <c r="B293" s="1363"/>
      <c r="C293" s="1363"/>
      <c r="D293" s="1363"/>
      <c r="E293" s="1363"/>
      <c r="F293" s="1363"/>
      <c r="G293" s="1363"/>
      <c r="H293" s="1363"/>
      <c r="I293" s="1363"/>
      <c r="J293" s="1388"/>
      <c r="K293" s="1388"/>
      <c r="L293" s="1363"/>
      <c r="M293" s="1363"/>
      <c r="N293" s="1363"/>
      <c r="O293" s="1363"/>
      <c r="P293" s="1363"/>
      <c r="Q293" s="1363"/>
    </row>
    <row r="294" spans="1:17" s="1418" customFormat="1">
      <c r="A294" s="1363"/>
      <c r="B294" s="1363"/>
      <c r="C294" s="1363"/>
      <c r="D294" s="1363"/>
      <c r="E294" s="1363"/>
      <c r="F294" s="1363"/>
      <c r="G294" s="1363"/>
      <c r="I294" s="1363"/>
      <c r="J294" s="1416"/>
      <c r="K294" s="1363"/>
      <c r="L294" s="1363"/>
      <c r="M294" s="1363"/>
      <c r="N294" s="1363"/>
      <c r="O294" s="1363"/>
      <c r="Q294" s="1363"/>
    </row>
    <row r="295" spans="1:17" s="1418" customFormat="1">
      <c r="F295" s="1363"/>
      <c r="G295" s="1363"/>
    </row>
    <row r="296" spans="1:17" s="1418" customFormat="1"/>
    <row r="297" spans="1:17" s="1418" customFormat="1">
      <c r="G297" s="1425"/>
    </row>
    <row r="298" spans="1:17" s="1418" customFormat="1">
      <c r="I298" s="1363"/>
    </row>
    <row r="299" spans="1:17" s="1418" customFormat="1">
      <c r="I299" s="1363"/>
    </row>
    <row r="300" spans="1:17" s="1418" customFormat="1">
      <c r="I300" s="1363"/>
    </row>
    <row r="301" spans="1:17" s="1418" customFormat="1">
      <c r="G301" s="1417"/>
      <c r="H301" s="1417"/>
      <c r="I301" s="1363"/>
      <c r="L301" s="1419"/>
    </row>
    <row r="302" spans="1:17" s="1418" customFormat="1">
      <c r="I302" s="1422"/>
    </row>
    <row r="303" spans="1:17" s="1418" customFormat="1">
      <c r="G303" s="1425"/>
      <c r="I303" s="1363"/>
    </row>
    <row r="304" spans="1:17" s="1418" customFormat="1">
      <c r="I304" s="1425"/>
    </row>
    <row r="305" spans="2:9" s="1418" customFormat="1">
      <c r="I305" s="1363"/>
    </row>
    <row r="306" spans="2:9" s="1418" customFormat="1">
      <c r="I306" s="1363"/>
    </row>
    <row r="307" spans="2:9" s="1418" customFormat="1">
      <c r="I307" s="1388"/>
    </row>
    <row r="308" spans="2:9" s="1418" customFormat="1">
      <c r="B308" s="1426"/>
      <c r="I308" s="1363"/>
    </row>
    <row r="309" spans="2:9" s="1418" customFormat="1">
      <c r="F309" s="1417"/>
      <c r="H309" s="1427"/>
      <c r="I309" s="1363"/>
    </row>
    <row r="310" spans="2:9" s="1418" customFormat="1">
      <c r="I310" s="1363"/>
    </row>
    <row r="311" spans="2:9" s="1418" customFormat="1">
      <c r="H311" s="1427"/>
      <c r="I311" s="1363"/>
    </row>
    <row r="312" spans="2:9" s="1418" customFormat="1">
      <c r="I312" s="1363"/>
    </row>
    <row r="313" spans="2:9" s="1418" customFormat="1">
      <c r="I313" s="1363"/>
    </row>
    <row r="314" spans="2:9" s="1418" customFormat="1">
      <c r="I314" s="1363"/>
    </row>
    <row r="315" spans="2:9" s="1418" customFormat="1">
      <c r="B315" s="1426"/>
      <c r="I315" s="1363"/>
    </row>
    <row r="316" spans="2:9" s="1418" customFormat="1">
      <c r="F316" s="1417"/>
      <c r="I316" s="1363"/>
    </row>
    <row r="317" spans="2:9" s="1418" customFormat="1">
      <c r="H317" s="1427"/>
      <c r="I317" s="1363"/>
    </row>
    <row r="318" spans="2:9" s="1418" customFormat="1">
      <c r="I318" s="1363"/>
    </row>
    <row r="319" spans="2:9" s="1418" customFormat="1">
      <c r="H319" s="1427"/>
      <c r="I319" s="1363"/>
    </row>
    <row r="320" spans="2:9" s="1418" customFormat="1">
      <c r="I320" s="1363"/>
    </row>
    <row r="321" spans="1:17" s="1418" customFormat="1">
      <c r="I321" s="1363"/>
    </row>
    <row r="322" spans="1:17" s="1418" customFormat="1">
      <c r="B322" s="1426"/>
      <c r="I322" s="1363"/>
    </row>
    <row r="323" spans="1:17" s="1418" customFormat="1">
      <c r="F323" s="1417"/>
      <c r="H323" s="1427"/>
      <c r="I323" s="1363"/>
    </row>
    <row r="324" spans="1:17" s="1418" customFormat="1">
      <c r="I324" s="1363"/>
    </row>
    <row r="325" spans="1:17" s="1418" customFormat="1">
      <c r="H325" s="1427"/>
      <c r="I325" s="1363"/>
    </row>
    <row r="326" spans="1:17" s="1418" customFormat="1"/>
    <row r="327" spans="1:17" s="1418" customFormat="1">
      <c r="I327" s="1363"/>
    </row>
    <row r="328" spans="1:17" s="1418" customFormat="1">
      <c r="I328" s="1363"/>
    </row>
    <row r="329" spans="1:17" s="1418" customFormat="1">
      <c r="I329" s="1363"/>
    </row>
    <row r="330" spans="1:17" s="1418" customFormat="1">
      <c r="I330" s="1363"/>
    </row>
    <row r="331" spans="1:17" s="1418" customFormat="1">
      <c r="B331" s="1426"/>
      <c r="I331" s="1363"/>
    </row>
    <row r="332" spans="1:17">
      <c r="A332" s="1418"/>
      <c r="B332" s="1418"/>
      <c r="C332" s="1418"/>
      <c r="D332" s="1418"/>
      <c r="E332" s="1418"/>
      <c r="F332" s="1417"/>
      <c r="G332" s="1418"/>
      <c r="H332" s="1427"/>
      <c r="I332" s="1363"/>
      <c r="J332" s="1418"/>
      <c r="K332" s="1418"/>
      <c r="L332" s="1418"/>
      <c r="M332" s="1418"/>
      <c r="N332" s="1418"/>
      <c r="O332" s="1418"/>
      <c r="P332" s="1418"/>
      <c r="Q332" s="1418"/>
    </row>
    <row r="333" spans="1:17" s="1425" customFormat="1">
      <c r="A333" s="1418"/>
      <c r="B333" s="1418"/>
      <c r="C333" s="1418"/>
      <c r="D333" s="1418"/>
      <c r="E333" s="1418"/>
      <c r="F333" s="1418"/>
      <c r="G333" s="1418"/>
      <c r="H333" s="1418"/>
      <c r="I333" s="1363"/>
      <c r="J333" s="1418"/>
      <c r="K333" s="1418"/>
      <c r="L333" s="1418"/>
      <c r="M333" s="1418"/>
      <c r="N333" s="1418"/>
      <c r="O333" s="1418"/>
      <c r="P333" s="1418"/>
      <c r="Q333" s="1418"/>
    </row>
    <row r="334" spans="1:17">
      <c r="A334" s="1418"/>
      <c r="B334" s="1418"/>
      <c r="C334" s="1418"/>
      <c r="D334" s="1418"/>
      <c r="E334" s="1418"/>
      <c r="F334" s="1418"/>
      <c r="G334" s="1418"/>
      <c r="H334" s="1427"/>
      <c r="I334" s="1363"/>
      <c r="J334" s="1418"/>
      <c r="K334" s="1418"/>
      <c r="L334" s="1418"/>
      <c r="M334" s="1418"/>
      <c r="N334" s="1418"/>
      <c r="O334" s="1418"/>
      <c r="P334" s="1418"/>
      <c r="Q334" s="1418"/>
    </row>
    <row r="335" spans="1:17">
      <c r="A335" s="1418"/>
      <c r="B335" s="1418"/>
      <c r="C335" s="1418"/>
      <c r="D335" s="1418"/>
      <c r="E335" s="1418"/>
      <c r="F335" s="1418"/>
      <c r="G335" s="1418"/>
      <c r="H335" s="1418"/>
      <c r="I335" s="1363"/>
      <c r="J335" s="1418"/>
      <c r="K335" s="1418"/>
      <c r="L335" s="1418"/>
      <c r="M335" s="1418"/>
      <c r="N335" s="1418"/>
      <c r="O335" s="1418"/>
      <c r="P335" s="1418"/>
      <c r="Q335" s="1418"/>
    </row>
    <row r="336" spans="1:17">
      <c r="A336" s="1418"/>
      <c r="B336" s="1418"/>
      <c r="C336" s="1418"/>
      <c r="D336" s="1418"/>
      <c r="E336" s="1418"/>
      <c r="F336" s="1418"/>
      <c r="G336" s="1418"/>
      <c r="H336" s="1418"/>
      <c r="I336" s="1363"/>
      <c r="J336" s="1418"/>
      <c r="K336" s="1418"/>
      <c r="L336" s="1418"/>
      <c r="M336" s="1418"/>
      <c r="N336" s="1418"/>
      <c r="O336" s="1418"/>
      <c r="P336" s="1418"/>
      <c r="Q336" s="1418"/>
    </row>
    <row r="337" spans="1:199">
      <c r="A337" s="1418"/>
      <c r="B337" s="1418"/>
      <c r="C337" s="1418"/>
      <c r="D337" s="1418"/>
      <c r="E337" s="1418"/>
      <c r="F337" s="1363"/>
      <c r="G337" s="1363"/>
      <c r="H337" s="1363"/>
      <c r="I337" s="1363"/>
      <c r="J337" s="1418"/>
      <c r="K337" s="1418"/>
      <c r="L337" s="1418"/>
      <c r="M337" s="1418"/>
      <c r="N337" s="1418"/>
      <c r="O337" s="1418"/>
      <c r="Q337" s="1418"/>
    </row>
    <row r="338" spans="1:199">
      <c r="A338" s="1416"/>
      <c r="B338" s="1363"/>
      <c r="C338" s="1363"/>
      <c r="D338" s="1363"/>
      <c r="E338" s="1363"/>
      <c r="F338" s="1425"/>
      <c r="G338" s="1425"/>
      <c r="H338" s="1425"/>
      <c r="I338" s="1428"/>
      <c r="J338" s="1363"/>
      <c r="K338" s="1363"/>
      <c r="L338" s="1363"/>
      <c r="M338" s="1363"/>
      <c r="N338" s="1363"/>
      <c r="O338" s="1363"/>
      <c r="P338" s="1425"/>
    </row>
    <row r="339" spans="1:199">
      <c r="A339" s="1425"/>
      <c r="B339" s="1425"/>
      <c r="C339" s="1425"/>
      <c r="D339" s="1425"/>
      <c r="E339" s="1425"/>
      <c r="F339" s="1363"/>
      <c r="G339" s="1363"/>
      <c r="H339" s="1363"/>
      <c r="I339" s="1428"/>
      <c r="J339" s="1425"/>
      <c r="K339" s="1425"/>
      <c r="L339" s="1425"/>
      <c r="M339" s="1425"/>
      <c r="N339" s="1425"/>
      <c r="O339" s="1425"/>
      <c r="Q339" s="1425"/>
    </row>
    <row r="340" spans="1:199">
      <c r="A340" s="1363"/>
      <c r="B340" s="1363"/>
      <c r="C340" s="1429"/>
      <c r="D340" s="1429"/>
      <c r="E340" s="1363"/>
      <c r="F340" s="1363"/>
      <c r="G340" s="1363"/>
      <c r="H340" s="1363"/>
      <c r="I340" s="1428"/>
      <c r="J340" s="1363"/>
      <c r="K340" s="1363"/>
      <c r="L340" s="1363"/>
      <c r="M340" s="1363"/>
      <c r="N340" s="1363"/>
      <c r="O340" s="1363"/>
    </row>
    <row r="341" spans="1:199">
      <c r="A341" s="1363"/>
      <c r="B341" s="1363"/>
      <c r="C341" s="1430"/>
      <c r="D341" s="1430"/>
      <c r="E341" s="1363"/>
      <c r="F341" s="1363"/>
      <c r="G341" s="1363"/>
      <c r="H341" s="1363"/>
      <c r="I341" s="1431"/>
      <c r="J341" s="1363"/>
      <c r="K341" s="1363"/>
      <c r="L341" s="1363"/>
      <c r="M341" s="1363"/>
      <c r="N341" s="1363"/>
      <c r="O341" s="1363"/>
    </row>
    <row r="342" spans="1:199">
      <c r="A342" s="1363"/>
      <c r="B342" s="1363"/>
      <c r="C342" s="1430"/>
      <c r="D342" s="1430"/>
      <c r="E342" s="1363"/>
      <c r="F342" s="1363"/>
      <c r="G342" s="1363"/>
      <c r="H342" s="1363"/>
      <c r="I342" s="1431"/>
      <c r="J342" s="1363"/>
      <c r="K342" s="1363"/>
      <c r="L342" s="1363"/>
      <c r="M342" s="1363"/>
      <c r="N342" s="1363"/>
      <c r="O342" s="1363"/>
    </row>
    <row r="343" spans="1:199">
      <c r="A343" s="1363"/>
      <c r="B343" s="1363"/>
      <c r="C343" s="1430"/>
      <c r="D343" s="1430"/>
      <c r="E343" s="1363"/>
      <c r="F343" s="1419"/>
      <c r="G343" s="1363"/>
      <c r="H343" s="1363"/>
      <c r="I343" s="1431"/>
      <c r="J343" s="1363"/>
      <c r="K343" s="1363"/>
      <c r="L343" s="1363"/>
      <c r="M343" s="1363"/>
      <c r="N343" s="1363"/>
      <c r="O343" s="1363"/>
    </row>
    <row r="344" spans="1:199">
      <c r="A344" s="1363"/>
      <c r="B344" s="1363"/>
      <c r="C344" s="1430"/>
      <c r="D344" s="1430"/>
      <c r="E344" s="1363"/>
      <c r="F344" s="1363"/>
      <c r="G344" s="1363"/>
      <c r="H344" s="1363"/>
      <c r="I344" s="1431"/>
      <c r="J344" s="1363"/>
      <c r="K344" s="1363"/>
      <c r="L344" s="1363"/>
      <c r="M344" s="1363"/>
      <c r="N344" s="1363"/>
      <c r="O344" s="1363"/>
    </row>
    <row r="345" spans="1:199">
      <c r="A345" s="1363"/>
      <c r="B345" s="1363"/>
      <c r="C345" s="1430"/>
      <c r="D345" s="1430"/>
      <c r="E345" s="1363"/>
      <c r="F345" s="1425"/>
      <c r="G345" s="1363"/>
      <c r="H345" s="1363"/>
      <c r="I345" s="1431"/>
      <c r="J345" s="1363"/>
      <c r="K345" s="1363"/>
      <c r="L345" s="1363"/>
      <c r="M345" s="1363"/>
      <c r="N345" s="1363"/>
      <c r="O345" s="1363"/>
    </row>
    <row r="346" spans="1:199">
      <c r="A346" s="1363"/>
      <c r="B346" s="1363"/>
      <c r="C346" s="1430"/>
      <c r="D346" s="1430"/>
      <c r="E346" s="1363"/>
      <c r="F346" s="1363"/>
      <c r="G346" s="1363"/>
      <c r="H346" s="1363"/>
      <c r="I346" s="1431"/>
      <c r="J346" s="1363"/>
      <c r="K346" s="1363"/>
      <c r="L346" s="1363"/>
      <c r="M346" s="1363"/>
      <c r="N346" s="1363"/>
      <c r="O346" s="1363"/>
    </row>
    <row r="347" spans="1:199">
      <c r="A347" s="1363"/>
      <c r="B347" s="1363"/>
      <c r="C347" s="1430"/>
      <c r="D347" s="1430"/>
      <c r="E347" s="1363"/>
      <c r="F347" s="1363"/>
      <c r="G347" s="1363"/>
      <c r="H347" s="1363"/>
      <c r="I347" s="1388"/>
      <c r="J347" s="1363"/>
      <c r="K347" s="1363"/>
      <c r="L347" s="1363"/>
      <c r="M347" s="1363"/>
      <c r="N347" s="1363"/>
      <c r="O347" s="1363"/>
    </row>
    <row r="348" spans="1:199" s="1418" customFormat="1">
      <c r="A348" s="1363"/>
      <c r="B348" s="1363"/>
      <c r="C348" s="1430"/>
      <c r="D348" s="1430"/>
      <c r="E348" s="1363"/>
      <c r="F348" s="1363"/>
      <c r="G348" s="1363"/>
      <c r="H348" s="1363"/>
      <c r="I348" s="1431"/>
      <c r="J348" s="1363"/>
      <c r="K348" s="1363"/>
      <c r="L348" s="1363"/>
      <c r="M348" s="1363"/>
      <c r="N348" s="1363"/>
      <c r="O348" s="1363"/>
      <c r="P348" s="1363"/>
      <c r="Q348" s="1363"/>
    </row>
    <row r="349" spans="1:199" s="1363" customFormat="1">
      <c r="GQ349" s="1365"/>
    </row>
    <row r="350" spans="1:199" s="1363" customFormat="1">
      <c r="F350" s="1425"/>
      <c r="I350" s="1418"/>
      <c r="GQ350" s="1365"/>
    </row>
    <row r="351" spans="1:199" s="1363" customFormat="1">
      <c r="GQ351" s="1365"/>
    </row>
    <row r="352" spans="1:199" s="1363" customFormat="1">
      <c r="A352" s="1416"/>
      <c r="GQ352" s="1365"/>
    </row>
    <row r="353" spans="1:199" s="1363" customFormat="1">
      <c r="F353" s="1418"/>
      <c r="G353" s="1418"/>
      <c r="H353" s="1418"/>
      <c r="P353" s="1418"/>
      <c r="GQ353" s="1365"/>
    </row>
    <row r="354" spans="1:199" s="1363" customFormat="1">
      <c r="A354" s="1418"/>
      <c r="B354" s="1418"/>
      <c r="C354" s="1432"/>
      <c r="D354" s="1418"/>
      <c r="E354" s="1418"/>
      <c r="J354" s="1418"/>
      <c r="K354" s="1418"/>
      <c r="L354" s="1418"/>
      <c r="M354" s="1418"/>
      <c r="N354" s="1418"/>
      <c r="O354" s="1418"/>
      <c r="Q354" s="1418"/>
      <c r="GQ354" s="1365"/>
    </row>
    <row r="355" spans="1:199" s="1363" customFormat="1">
      <c r="B355" s="1396"/>
      <c r="C355" s="1430"/>
      <c r="D355" s="1433"/>
      <c r="GQ355" s="1365"/>
    </row>
    <row r="356" spans="1:199" s="1363" customFormat="1">
      <c r="C356" s="1430"/>
      <c r="E356" s="1433"/>
      <c r="F356" s="1433"/>
      <c r="GQ356" s="1365"/>
    </row>
    <row r="357" spans="1:199" s="1363" customFormat="1">
      <c r="C357" s="1430"/>
      <c r="GQ357" s="1365"/>
    </row>
    <row r="358" spans="1:199" s="1363" customFormat="1">
      <c r="B358" s="1434"/>
      <c r="C358" s="1430"/>
      <c r="G358" s="1433"/>
      <c r="GQ358" s="1365"/>
    </row>
    <row r="359" spans="1:199" s="1363" customFormat="1">
      <c r="B359" s="1434"/>
      <c r="C359" s="1430"/>
      <c r="H359" s="1433"/>
      <c r="GQ359" s="1365"/>
    </row>
    <row r="360" spans="1:199" s="1363" customFormat="1">
      <c r="B360" s="1396"/>
      <c r="C360" s="1430"/>
      <c r="F360" s="1435"/>
      <c r="G360" s="1435"/>
      <c r="H360" s="1435"/>
      <c r="GQ360" s="1365"/>
    </row>
    <row r="361" spans="1:199" s="1363" customFormat="1">
      <c r="B361" s="1434"/>
      <c r="C361" s="1435"/>
      <c r="D361" s="1435"/>
      <c r="E361" s="1435"/>
      <c r="GQ361" s="1365"/>
    </row>
    <row r="362" spans="1:199" s="1363" customFormat="1">
      <c r="GQ362" s="1365"/>
    </row>
    <row r="363" spans="1:199" s="1363" customFormat="1">
      <c r="GQ363" s="1365"/>
    </row>
    <row r="364" spans="1:199" s="1363" customFormat="1">
      <c r="GQ364" s="1365"/>
    </row>
    <row r="365" spans="1:199">
      <c r="A365" s="1363"/>
      <c r="B365" s="1363"/>
      <c r="C365" s="1363"/>
      <c r="D365" s="1363"/>
      <c r="E365" s="1436"/>
      <c r="F365" s="1363"/>
      <c r="G365" s="1363"/>
      <c r="H365" s="1363"/>
      <c r="I365" s="1363"/>
      <c r="J365" s="1363"/>
      <c r="K365" s="1363"/>
      <c r="L365" s="1363"/>
      <c r="M365" s="1363"/>
      <c r="N365" s="1363"/>
      <c r="O365" s="1363"/>
    </row>
    <row r="366" spans="1:199">
      <c r="A366" s="1363"/>
      <c r="B366" s="1363"/>
      <c r="C366" s="1363"/>
      <c r="D366" s="1363"/>
      <c r="E366" s="1363"/>
      <c r="F366" s="1363"/>
      <c r="G366" s="1363"/>
      <c r="H366" s="1363"/>
      <c r="I366" s="1363"/>
      <c r="J366" s="1363"/>
      <c r="K366" s="1363"/>
      <c r="L366" s="1363"/>
      <c r="M366" s="1363"/>
      <c r="N366" s="1363"/>
      <c r="O366" s="1363"/>
    </row>
    <row r="367" spans="1:199">
      <c r="A367" s="1363"/>
      <c r="B367" s="1363"/>
      <c r="C367" s="1363"/>
      <c r="D367" s="1363"/>
      <c r="E367" s="1363"/>
      <c r="F367" s="1363"/>
      <c r="G367" s="1363"/>
      <c r="H367" s="1363"/>
      <c r="I367" s="1363"/>
      <c r="J367" s="1363"/>
      <c r="K367" s="1363"/>
      <c r="L367" s="1363"/>
      <c r="M367" s="1363"/>
      <c r="N367" s="1363"/>
      <c r="O367" s="1363"/>
    </row>
    <row r="368" spans="1:199">
      <c r="A368" s="1425"/>
      <c r="B368" s="1425"/>
      <c r="C368" s="1363"/>
      <c r="D368" s="1363"/>
      <c r="E368" s="1363"/>
      <c r="F368" s="1363"/>
      <c r="G368" s="1363"/>
      <c r="H368" s="1363"/>
      <c r="I368" s="1363"/>
      <c r="J368" s="1363"/>
      <c r="K368" s="1363"/>
      <c r="L368" s="1363"/>
      <c r="M368" s="1363"/>
      <c r="N368" s="1363"/>
      <c r="O368" s="1363"/>
    </row>
    <row r="369" spans="1:17">
      <c r="A369" s="1363"/>
      <c r="B369" s="1363"/>
      <c r="C369" s="1363"/>
      <c r="D369" s="1363"/>
      <c r="E369" s="1363"/>
      <c r="F369" s="1363"/>
      <c r="G369" s="1363"/>
      <c r="H369" s="1363"/>
      <c r="I369" s="1363"/>
      <c r="J369" s="1363"/>
      <c r="K369" s="1363"/>
      <c r="L369" s="1363"/>
      <c r="M369" s="1363"/>
      <c r="N369" s="1363"/>
      <c r="O369" s="1363"/>
    </row>
    <row r="370" spans="1:17">
      <c r="A370" s="1363"/>
      <c r="B370" s="1363"/>
      <c r="C370" s="1363"/>
      <c r="D370" s="1363"/>
      <c r="E370" s="1363"/>
      <c r="F370" s="1363"/>
      <c r="G370" s="1363"/>
      <c r="H370" s="1363"/>
      <c r="I370" s="1363"/>
      <c r="J370" s="1363"/>
      <c r="K370" s="1363"/>
      <c r="L370" s="1363"/>
      <c r="M370" s="1363"/>
      <c r="N370" s="1363"/>
      <c r="O370" s="1363"/>
    </row>
    <row r="371" spans="1:17">
      <c r="A371" s="1363"/>
      <c r="B371" s="1363"/>
      <c r="C371" s="1363"/>
      <c r="D371" s="1363"/>
      <c r="E371" s="1363"/>
      <c r="F371" s="1363"/>
      <c r="G371" s="1363"/>
      <c r="H371" s="1363"/>
      <c r="I371" s="1363"/>
      <c r="J371" s="1363"/>
      <c r="K371" s="1363"/>
      <c r="L371" s="1363"/>
      <c r="M371" s="1363"/>
      <c r="N371" s="1363"/>
      <c r="O371" s="1363"/>
    </row>
    <row r="372" spans="1:17">
      <c r="A372" s="1363"/>
      <c r="B372" s="1363"/>
      <c r="C372" s="1363"/>
      <c r="D372" s="1363"/>
      <c r="E372" s="1363"/>
      <c r="F372" s="1363"/>
      <c r="G372" s="1363"/>
      <c r="H372" s="1363"/>
      <c r="I372" s="1363"/>
      <c r="J372" s="1363"/>
      <c r="K372" s="1363"/>
      <c r="L372" s="1363"/>
      <c r="M372" s="1363"/>
      <c r="N372" s="1363"/>
      <c r="O372" s="1363"/>
    </row>
    <row r="373" spans="1:17">
      <c r="A373" s="1363"/>
      <c r="B373" s="1363"/>
      <c r="C373" s="1363"/>
      <c r="D373" s="1363"/>
      <c r="E373" s="1363"/>
      <c r="F373" s="1363"/>
      <c r="G373" s="1363"/>
      <c r="H373" s="1363"/>
      <c r="I373" s="1363"/>
      <c r="J373" s="1363"/>
      <c r="K373" s="1363"/>
      <c r="L373" s="1363"/>
      <c r="M373" s="1363"/>
      <c r="N373" s="1363"/>
      <c r="O373" s="1363"/>
    </row>
    <row r="374" spans="1:17">
      <c r="A374" s="1363"/>
      <c r="B374" s="1363"/>
      <c r="C374" s="1363"/>
      <c r="D374" s="1363"/>
      <c r="E374" s="1363"/>
      <c r="F374" s="1363"/>
      <c r="G374" s="1363"/>
      <c r="H374" s="1363"/>
      <c r="I374" s="1363"/>
      <c r="J374" s="1363"/>
      <c r="K374" s="1363"/>
      <c r="L374" s="1363"/>
      <c r="M374" s="1363"/>
      <c r="N374" s="1363"/>
      <c r="O374" s="1363"/>
    </row>
    <row r="375" spans="1:17">
      <c r="A375" s="1425"/>
      <c r="B375" s="1363"/>
      <c r="C375" s="1363"/>
      <c r="D375" s="1363"/>
      <c r="E375" s="1363"/>
      <c r="F375" s="1363"/>
      <c r="G375" s="1363"/>
      <c r="H375" s="1363"/>
      <c r="I375" s="1363"/>
      <c r="J375" s="1363"/>
      <c r="K375" s="1363"/>
      <c r="L375" s="1363"/>
      <c r="M375" s="1363"/>
      <c r="N375" s="1363"/>
      <c r="O375" s="1363"/>
    </row>
    <row r="376" spans="1:17">
      <c r="A376" s="1363"/>
      <c r="B376" s="1363"/>
      <c r="C376" s="1363"/>
      <c r="D376" s="1363"/>
      <c r="E376" s="1363"/>
      <c r="F376" s="1363"/>
      <c r="G376" s="1363"/>
      <c r="H376" s="1363"/>
      <c r="I376" s="1363"/>
      <c r="J376" s="1363"/>
      <c r="K376" s="1363"/>
      <c r="L376" s="1363"/>
      <c r="M376" s="1363"/>
      <c r="N376" s="1363"/>
      <c r="O376" s="1363"/>
    </row>
    <row r="377" spans="1:17">
      <c r="A377" s="1363"/>
      <c r="B377" s="1363"/>
      <c r="C377" s="1363"/>
      <c r="D377" s="1363"/>
      <c r="E377" s="1363"/>
      <c r="F377" s="1363"/>
      <c r="G377" s="1363"/>
      <c r="H377" s="1363"/>
      <c r="I377" s="1363"/>
      <c r="J377" s="1363"/>
      <c r="K377" s="1363"/>
      <c r="L377" s="1363"/>
      <c r="M377" s="1363"/>
      <c r="N377" s="1363"/>
      <c r="O377" s="1363"/>
    </row>
    <row r="378" spans="1:17">
      <c r="A378" s="1363"/>
      <c r="B378" s="1363"/>
      <c r="C378" s="1363"/>
      <c r="D378" s="1363"/>
      <c r="E378" s="1363"/>
      <c r="F378" s="1363"/>
      <c r="G378" s="1363"/>
      <c r="H378" s="1363"/>
      <c r="I378" s="1363"/>
      <c r="J378" s="1363"/>
      <c r="K378" s="1363"/>
      <c r="L378" s="1363"/>
      <c r="M378" s="1363"/>
      <c r="N378" s="1363"/>
      <c r="O378" s="1363"/>
    </row>
    <row r="379" spans="1:17">
      <c r="A379" s="1363"/>
      <c r="B379" s="1363"/>
      <c r="C379" s="1363"/>
      <c r="D379" s="1363"/>
      <c r="E379" s="1363"/>
      <c r="F379" s="1363"/>
      <c r="G379" s="1363"/>
      <c r="H379" s="1363"/>
      <c r="I379" s="1363"/>
      <c r="J379" s="1363"/>
      <c r="K379" s="1363"/>
      <c r="L379" s="1363"/>
      <c r="M379" s="1363"/>
      <c r="N379" s="1363"/>
      <c r="O379" s="1363"/>
    </row>
    <row r="380" spans="1:17">
      <c r="A380" s="1363"/>
      <c r="B380" s="1363"/>
      <c r="C380" s="1363"/>
      <c r="D380" s="1363"/>
      <c r="E380" s="1363"/>
      <c r="F380" s="1363"/>
      <c r="G380" s="1363"/>
      <c r="H380" s="1363"/>
      <c r="I380" s="1363"/>
      <c r="J380" s="1363"/>
      <c r="K380" s="1363"/>
      <c r="L380" s="1363"/>
      <c r="M380" s="1363"/>
      <c r="N380" s="1363"/>
      <c r="O380" s="1363"/>
    </row>
    <row r="381" spans="1:17" s="1425" customFormat="1">
      <c r="A381" s="1363"/>
      <c r="B381" s="1363"/>
      <c r="C381" s="1396"/>
      <c r="D381" s="1363"/>
      <c r="E381" s="1363"/>
      <c r="F381" s="1363"/>
      <c r="G381" s="1363"/>
      <c r="H381" s="1363"/>
      <c r="I381" s="1363"/>
      <c r="J381" s="1363"/>
      <c r="K381" s="1363"/>
      <c r="L381" s="1363"/>
      <c r="M381" s="1363"/>
      <c r="N381" s="1363"/>
      <c r="O381" s="1363"/>
      <c r="P381" s="1363"/>
      <c r="Q381" s="1363"/>
    </row>
    <row r="382" spans="1:17">
      <c r="A382" s="1363"/>
      <c r="B382" s="1363"/>
      <c r="C382" s="1363"/>
      <c r="D382" s="1363"/>
      <c r="E382" s="1363"/>
      <c r="F382" s="1363"/>
      <c r="G382" s="1363"/>
      <c r="H382" s="1363"/>
      <c r="I382" s="1363"/>
      <c r="J382" s="1363"/>
      <c r="K382" s="1363"/>
      <c r="L382" s="1363"/>
      <c r="M382" s="1363"/>
      <c r="N382" s="1363"/>
      <c r="O382" s="1363"/>
    </row>
    <row r="383" spans="1:17">
      <c r="A383" s="1363"/>
      <c r="B383" s="1363"/>
      <c r="C383" s="1396"/>
      <c r="D383" s="1437"/>
      <c r="E383" s="1438"/>
      <c r="F383" s="1363"/>
      <c r="G383" s="1363"/>
      <c r="H383" s="1363"/>
      <c r="I383" s="1425"/>
      <c r="J383" s="1363"/>
      <c r="K383" s="1363"/>
      <c r="L383" s="1363"/>
      <c r="M383" s="1363"/>
      <c r="N383" s="1363"/>
      <c r="O383" s="1363"/>
    </row>
    <row r="384" spans="1:17">
      <c r="A384" s="1363"/>
      <c r="B384" s="1363"/>
      <c r="C384" s="1396"/>
      <c r="D384" s="1363"/>
      <c r="E384" s="1438"/>
      <c r="F384" s="1363"/>
      <c r="G384" s="1363"/>
      <c r="H384" s="1363"/>
      <c r="I384" s="1363"/>
      <c r="J384" s="1363"/>
      <c r="K384" s="1363"/>
      <c r="L384" s="1363"/>
      <c r="M384" s="1363"/>
      <c r="N384" s="1363"/>
      <c r="O384" s="1363"/>
    </row>
    <row r="385" spans="1:199">
      <c r="A385" s="1363"/>
      <c r="B385" s="1363"/>
      <c r="C385" s="1363"/>
      <c r="D385" s="1363"/>
      <c r="E385" s="1363"/>
      <c r="F385" s="1363"/>
      <c r="G385" s="1363"/>
      <c r="H385" s="1363"/>
      <c r="I385" s="1363"/>
      <c r="J385" s="1363"/>
      <c r="K385" s="1363"/>
      <c r="L385" s="1363"/>
      <c r="M385" s="1363"/>
      <c r="N385" s="1363"/>
      <c r="O385" s="1363"/>
    </row>
    <row r="386" spans="1:199">
      <c r="A386" s="1363"/>
      <c r="B386" s="1363"/>
      <c r="C386" s="1363"/>
      <c r="D386" s="1363"/>
      <c r="E386" s="1363"/>
      <c r="F386" s="1425"/>
      <c r="G386" s="1425"/>
      <c r="H386" s="1425"/>
      <c r="I386" s="1363"/>
      <c r="J386" s="1363"/>
      <c r="K386" s="1363"/>
      <c r="L386" s="1363"/>
      <c r="M386" s="1363"/>
      <c r="N386" s="1363"/>
      <c r="O386" s="1363"/>
      <c r="P386" s="1425"/>
    </row>
    <row r="387" spans="1:199">
      <c r="A387" s="1425"/>
      <c r="B387" s="1425"/>
      <c r="C387" s="1425"/>
      <c r="D387" s="1425"/>
      <c r="E387" s="1425"/>
      <c r="F387" s="1363"/>
      <c r="G387" s="1363"/>
      <c r="H387" s="1363"/>
      <c r="I387" s="1363"/>
      <c r="J387" s="1425"/>
      <c r="K387" s="1425"/>
      <c r="L387" s="1425"/>
      <c r="M387" s="1425"/>
      <c r="N387" s="1425"/>
      <c r="O387" s="1425"/>
      <c r="Q387" s="1425"/>
    </row>
    <row r="388" spans="1:199">
      <c r="A388" s="1363"/>
      <c r="B388" s="1363"/>
      <c r="C388" s="1363"/>
      <c r="D388" s="1363"/>
      <c r="E388" s="1363"/>
      <c r="F388" s="1363"/>
      <c r="G388" s="1363"/>
      <c r="H388" s="1363"/>
      <c r="I388" s="1363"/>
      <c r="J388" s="1363"/>
      <c r="K388" s="1363"/>
      <c r="L388" s="1363"/>
      <c r="M388" s="1363"/>
      <c r="N388" s="1363"/>
      <c r="O388" s="1363"/>
    </row>
    <row r="389" spans="1:199">
      <c r="A389" s="1363"/>
      <c r="B389" s="1363"/>
      <c r="C389" s="1363"/>
      <c r="D389" s="1363"/>
      <c r="E389" s="1363"/>
      <c r="F389" s="1363"/>
      <c r="G389" s="1363"/>
      <c r="H389" s="1363"/>
      <c r="I389" s="1363"/>
      <c r="J389" s="1363"/>
      <c r="K389" s="1363"/>
      <c r="L389" s="1363"/>
      <c r="M389" s="1363"/>
      <c r="N389" s="1363"/>
      <c r="O389" s="1363"/>
    </row>
    <row r="390" spans="1:199">
      <c r="A390" s="1363"/>
      <c r="B390" s="1363"/>
      <c r="C390" s="1363"/>
      <c r="D390" s="1363"/>
      <c r="E390" s="1363"/>
      <c r="F390" s="1363"/>
      <c r="G390" s="1363"/>
      <c r="H390" s="1363"/>
      <c r="I390" s="1363"/>
      <c r="J390" s="1363"/>
      <c r="K390" s="1363"/>
      <c r="L390" s="1363"/>
      <c r="M390" s="1363"/>
      <c r="N390" s="1363"/>
      <c r="O390" s="1363"/>
    </row>
    <row r="391" spans="1:199">
      <c r="A391" s="1363"/>
      <c r="B391" s="1363"/>
      <c r="C391" s="1363"/>
      <c r="D391" s="1363"/>
      <c r="E391" s="1363"/>
      <c r="F391" s="1363"/>
      <c r="G391" s="1363"/>
      <c r="H391" s="1363"/>
      <c r="I391" s="1363"/>
      <c r="J391" s="1363"/>
      <c r="K391" s="1363"/>
      <c r="L391" s="1363"/>
      <c r="M391" s="1363"/>
      <c r="N391" s="1363"/>
      <c r="O391" s="1363"/>
    </row>
    <row r="392" spans="1:199">
      <c r="A392" s="1363"/>
      <c r="B392" s="1363"/>
      <c r="C392" s="1363"/>
      <c r="D392" s="1363"/>
      <c r="E392" s="1363"/>
      <c r="F392" s="1363"/>
      <c r="G392" s="1363"/>
      <c r="H392" s="1363"/>
      <c r="I392" s="1363"/>
      <c r="J392" s="1363"/>
      <c r="K392" s="1363"/>
      <c r="L392" s="1363"/>
      <c r="M392" s="1363"/>
      <c r="N392" s="1363"/>
      <c r="O392" s="1363"/>
    </row>
    <row r="393" spans="1:199">
      <c r="A393" s="1363"/>
      <c r="B393" s="1363"/>
      <c r="C393" s="1363"/>
      <c r="D393" s="1363"/>
      <c r="E393" s="1363"/>
      <c r="F393" s="1363"/>
      <c r="G393" s="1363"/>
      <c r="H393" s="1363"/>
      <c r="I393" s="1363"/>
      <c r="J393" s="1363"/>
      <c r="K393" s="1363"/>
      <c r="L393" s="1363"/>
      <c r="M393" s="1363"/>
      <c r="N393" s="1363"/>
      <c r="O393" s="1363"/>
    </row>
    <row r="394" spans="1:199">
      <c r="A394" s="1363"/>
      <c r="B394" s="1363"/>
      <c r="C394" s="1363"/>
      <c r="D394" s="1363"/>
      <c r="E394" s="1363"/>
      <c r="F394" s="1363"/>
      <c r="G394" s="1363"/>
      <c r="H394" s="1363"/>
      <c r="I394" s="1363"/>
      <c r="J394" s="1363"/>
      <c r="K394" s="1363"/>
      <c r="L394" s="1363"/>
      <c r="M394" s="1363"/>
      <c r="N394" s="1363"/>
      <c r="O394" s="1363"/>
    </row>
    <row r="395" spans="1:199">
      <c r="A395" s="1363"/>
      <c r="B395" s="1363"/>
      <c r="C395" s="1363"/>
      <c r="D395" s="1363"/>
      <c r="E395" s="1363"/>
      <c r="F395" s="1363"/>
      <c r="G395" s="1363"/>
      <c r="H395" s="1363"/>
      <c r="I395" s="1363"/>
      <c r="J395" s="1363"/>
      <c r="K395" s="1439"/>
      <c r="L395" s="1363"/>
      <c r="M395" s="1363"/>
      <c r="N395" s="1363"/>
      <c r="O395" s="1363"/>
    </row>
    <row r="396" spans="1:199">
      <c r="A396" s="1363"/>
      <c r="B396" s="1363"/>
      <c r="C396" s="1363"/>
      <c r="D396" s="1363"/>
      <c r="E396" s="1363"/>
      <c r="F396" s="1363"/>
      <c r="G396" s="1363"/>
      <c r="H396" s="1363"/>
      <c r="I396" s="1363"/>
      <c r="J396" s="1363"/>
      <c r="K396" s="1363"/>
      <c r="L396" s="1363"/>
      <c r="M396" s="1363"/>
      <c r="N396" s="1363"/>
      <c r="O396" s="1363"/>
    </row>
    <row r="397" spans="1:199" s="1363" customFormat="1">
      <c r="GQ397" s="1365"/>
    </row>
    <row r="398" spans="1:199" s="1363" customFormat="1">
      <c r="GQ398" s="1365"/>
    </row>
    <row r="399" spans="1:199" s="1363" customFormat="1">
      <c r="GQ399" s="1365"/>
    </row>
    <row r="400" spans="1:199" s="1363" customFormat="1">
      <c r="GQ400" s="1365"/>
    </row>
    <row r="401" spans="1:199" s="1363" customFormat="1">
      <c r="GQ401" s="1365"/>
    </row>
    <row r="402" spans="1:199" s="1363" customFormat="1">
      <c r="GQ402" s="1365"/>
    </row>
    <row r="403" spans="1:199" s="1363" customFormat="1">
      <c r="A403" s="1428"/>
      <c r="GQ403" s="1365"/>
    </row>
    <row r="404" spans="1:199" s="1363" customFormat="1">
      <c r="A404" s="1428"/>
      <c r="GQ404" s="1365"/>
    </row>
    <row r="405" spans="1:199" s="1363" customFormat="1">
      <c r="A405" s="1428"/>
      <c r="GQ405" s="1365"/>
    </row>
    <row r="406" spans="1:199" s="1363" customFormat="1">
      <c r="A406" s="1431"/>
      <c r="GQ406" s="1365"/>
    </row>
    <row r="407" spans="1:199" s="1363" customFormat="1">
      <c r="A407" s="1431"/>
      <c r="GQ407" s="1365"/>
    </row>
    <row r="408" spans="1:199" s="1363" customFormat="1">
      <c r="A408" s="1431"/>
      <c r="GQ408" s="1365"/>
    </row>
    <row r="409" spans="1:199" s="1363" customFormat="1">
      <c r="GQ409" s="1365"/>
    </row>
    <row r="410" spans="1:199" s="1363" customFormat="1">
      <c r="GQ410" s="1365"/>
    </row>
    <row r="411" spans="1:199" s="1363" customFormat="1">
      <c r="GQ411" s="1365"/>
    </row>
    <row r="412" spans="1:199" s="1363" customFormat="1">
      <c r="GQ412" s="1365"/>
    </row>
    <row r="413" spans="1:199">
      <c r="A413" s="1363"/>
      <c r="B413" s="1363"/>
      <c r="C413" s="1363"/>
      <c r="D413" s="1363"/>
      <c r="E413" s="1363"/>
      <c r="F413" s="1363"/>
      <c r="G413" s="1363"/>
      <c r="H413" s="1363"/>
      <c r="I413" s="1363"/>
      <c r="J413" s="1363"/>
      <c r="K413" s="1363"/>
      <c r="L413" s="1363"/>
      <c r="M413" s="1363"/>
      <c r="N413" s="1363"/>
      <c r="O413" s="1363"/>
    </row>
    <row r="414" spans="1:199">
      <c r="A414" s="1363"/>
      <c r="B414" s="1363"/>
      <c r="C414" s="1363"/>
      <c r="D414" s="1363"/>
      <c r="E414" s="1363"/>
      <c r="F414" s="1431"/>
      <c r="G414" s="1363"/>
      <c r="H414" s="1363"/>
      <c r="I414" s="1363"/>
      <c r="J414" s="1363"/>
      <c r="K414" s="1363"/>
      <c r="L414" s="1363"/>
      <c r="M414" s="1363"/>
      <c r="N414" s="1363"/>
      <c r="O414" s="1363"/>
    </row>
    <row r="415" spans="1:199">
      <c r="A415" s="1363"/>
      <c r="B415" s="1363"/>
      <c r="C415" s="1363"/>
      <c r="D415" s="1363"/>
      <c r="E415" s="1363"/>
      <c r="F415" s="1431"/>
      <c r="G415" s="1363"/>
      <c r="H415" s="1363"/>
      <c r="I415" s="1363"/>
      <c r="J415" s="1363"/>
      <c r="K415" s="1363"/>
      <c r="L415" s="1363"/>
      <c r="M415" s="1363"/>
      <c r="N415" s="1363"/>
      <c r="O415" s="1363"/>
    </row>
    <row r="416" spans="1:199">
      <c r="A416" s="1363"/>
      <c r="B416" s="1363"/>
      <c r="C416" s="1363"/>
      <c r="D416" s="1363"/>
      <c r="E416" s="1363"/>
      <c r="F416" s="1431"/>
      <c r="G416" s="1363"/>
      <c r="H416" s="1363"/>
      <c r="I416" s="1363"/>
      <c r="J416" s="1363"/>
      <c r="K416" s="1363"/>
      <c r="L416" s="1363"/>
      <c r="M416" s="1363"/>
      <c r="N416" s="1363"/>
      <c r="O416" s="1363"/>
    </row>
    <row r="417" spans="1:15">
      <c r="A417" s="1363"/>
      <c r="B417" s="1363"/>
      <c r="C417" s="1363"/>
      <c r="D417" s="1363"/>
      <c r="E417" s="1363"/>
      <c r="F417" s="1363"/>
      <c r="G417" s="1363"/>
      <c r="H417" s="1363"/>
      <c r="I417" s="1363"/>
      <c r="J417" s="1363"/>
      <c r="K417" s="1363"/>
      <c r="L417" s="1363"/>
      <c r="M417" s="1363"/>
      <c r="N417" s="1363"/>
      <c r="O417" s="1363"/>
    </row>
    <row r="418" spans="1:15">
      <c r="A418" s="1363"/>
      <c r="B418" s="1363"/>
      <c r="C418" s="1363"/>
      <c r="D418" s="1363"/>
      <c r="E418" s="1363"/>
      <c r="F418" s="1363"/>
      <c r="G418" s="1363"/>
      <c r="H418" s="1363"/>
      <c r="I418" s="1363"/>
      <c r="J418" s="1363"/>
      <c r="K418" s="1363"/>
      <c r="L418" s="1363"/>
      <c r="M418" s="1363"/>
      <c r="N418" s="1363"/>
      <c r="O418" s="1363"/>
    </row>
    <row r="419" spans="1:15">
      <c r="A419" s="1363"/>
      <c r="B419" s="1363"/>
      <c r="C419" s="1363"/>
      <c r="D419" s="1363"/>
      <c r="E419" s="1363"/>
      <c r="F419" s="1363"/>
      <c r="G419" s="1363"/>
      <c r="H419" s="1363"/>
      <c r="I419" s="1363"/>
      <c r="J419" s="1363"/>
      <c r="K419" s="1363"/>
      <c r="L419" s="1363"/>
      <c r="M419" s="1363"/>
      <c r="N419" s="1363"/>
      <c r="O419" s="1363"/>
    </row>
    <row r="420" spans="1:15">
      <c r="A420" s="1363"/>
      <c r="B420" s="1363"/>
      <c r="C420" s="1363"/>
      <c r="D420" s="1363"/>
      <c r="E420" s="1363"/>
      <c r="F420" s="1363"/>
      <c r="G420" s="1363"/>
      <c r="H420" s="1363"/>
      <c r="I420" s="1363"/>
      <c r="J420" s="1363"/>
      <c r="K420" s="1363"/>
      <c r="L420" s="1363"/>
      <c r="M420" s="1363"/>
      <c r="N420" s="1363"/>
      <c r="O420" s="1363"/>
    </row>
    <row r="421" spans="1:15">
      <c r="A421" s="1363"/>
      <c r="B421" s="1363"/>
      <c r="C421" s="1363"/>
      <c r="D421" s="1363"/>
      <c r="E421" s="1363"/>
      <c r="F421" s="1363"/>
      <c r="G421" s="1363"/>
      <c r="H421" s="1363"/>
      <c r="I421" s="1363"/>
      <c r="J421" s="1363"/>
      <c r="K421" s="1363"/>
      <c r="L421" s="1363"/>
      <c r="M421" s="1363"/>
      <c r="N421" s="1363"/>
      <c r="O421" s="1363"/>
    </row>
    <row r="422" spans="1:15">
      <c r="A422" s="1363"/>
      <c r="B422" s="1363"/>
      <c r="C422" s="1363"/>
      <c r="D422" s="1363"/>
      <c r="E422" s="1363"/>
      <c r="F422" s="1363"/>
      <c r="G422" s="1363"/>
      <c r="H422" s="1363"/>
      <c r="I422" s="1363"/>
      <c r="J422" s="1363"/>
      <c r="K422" s="1363"/>
      <c r="L422" s="1363"/>
      <c r="M422" s="1363"/>
      <c r="N422" s="1363"/>
      <c r="O422" s="1363"/>
    </row>
    <row r="423" spans="1:15">
      <c r="A423" s="1363"/>
      <c r="B423" s="1363"/>
      <c r="C423" s="1363"/>
      <c r="D423" s="1363"/>
      <c r="E423" s="1363"/>
      <c r="F423" s="1363"/>
      <c r="G423" s="1363"/>
      <c r="H423" s="1363"/>
      <c r="I423" s="1363"/>
      <c r="J423" s="1363"/>
      <c r="K423" s="1363"/>
      <c r="L423" s="1363"/>
      <c r="M423" s="1363"/>
      <c r="N423" s="1363"/>
      <c r="O423" s="1363"/>
    </row>
    <row r="424" spans="1:15">
      <c r="A424" s="1363"/>
      <c r="B424" s="1363"/>
      <c r="C424" s="1363"/>
      <c r="D424" s="1363"/>
      <c r="E424" s="1363"/>
      <c r="F424" s="1363"/>
      <c r="G424" s="1363"/>
      <c r="H424" s="1363"/>
      <c r="I424" s="1363"/>
      <c r="J424" s="1363"/>
      <c r="K424" s="1363"/>
      <c r="L424" s="1363"/>
      <c r="M424" s="1363"/>
      <c r="N424" s="1363"/>
      <c r="O424" s="1363"/>
    </row>
    <row r="425" spans="1:15">
      <c r="A425" s="1363"/>
      <c r="B425" s="1363"/>
      <c r="C425" s="1363"/>
      <c r="D425" s="1363"/>
      <c r="E425" s="1363"/>
      <c r="F425" s="1363"/>
      <c r="G425" s="1363"/>
      <c r="H425" s="1363"/>
      <c r="I425" s="1363"/>
      <c r="J425" s="1363"/>
      <c r="K425" s="1363"/>
      <c r="L425" s="1363"/>
      <c r="M425" s="1363"/>
      <c r="N425" s="1363"/>
      <c r="O425" s="1363"/>
    </row>
    <row r="426" spans="1:15">
      <c r="A426" s="1363"/>
      <c r="B426" s="1363"/>
      <c r="C426" s="1363"/>
      <c r="D426" s="1363"/>
      <c r="E426" s="1363"/>
      <c r="F426" s="1363"/>
      <c r="G426" s="1363"/>
      <c r="H426" s="1363"/>
      <c r="I426" s="1363"/>
      <c r="J426" s="1363"/>
      <c r="K426" s="1363"/>
      <c r="L426" s="1363"/>
      <c r="M426" s="1363"/>
      <c r="N426" s="1363"/>
      <c r="O426" s="1363"/>
    </row>
    <row r="427" spans="1:15">
      <c r="A427" s="1363"/>
      <c r="B427" s="1363"/>
      <c r="C427" s="1363"/>
      <c r="D427" s="1363"/>
      <c r="E427" s="1363"/>
      <c r="F427" s="1363"/>
      <c r="G427" s="1363"/>
      <c r="H427" s="1363"/>
      <c r="I427" s="1363"/>
      <c r="J427" s="1363"/>
      <c r="K427" s="1363"/>
      <c r="L427" s="1363"/>
      <c r="M427" s="1363"/>
      <c r="N427" s="1363"/>
      <c r="O427" s="1363"/>
    </row>
    <row r="428" spans="1:15">
      <c r="A428" s="1363"/>
      <c r="B428" s="1363"/>
      <c r="C428" s="1363"/>
      <c r="D428" s="1363"/>
      <c r="E428" s="1363"/>
      <c r="F428" s="1363"/>
      <c r="G428" s="1363"/>
      <c r="H428" s="1363"/>
      <c r="I428" s="1363"/>
      <c r="J428" s="1363"/>
      <c r="K428" s="1363"/>
      <c r="L428" s="1363"/>
      <c r="M428" s="1363"/>
      <c r="N428" s="1363"/>
      <c r="O428" s="1363"/>
    </row>
    <row r="429" spans="1:15">
      <c r="A429" s="1363"/>
      <c r="B429" s="1363"/>
      <c r="C429" s="1363"/>
      <c r="D429" s="1363"/>
      <c r="E429" s="1363"/>
      <c r="F429" s="1363"/>
      <c r="G429" s="1363"/>
      <c r="H429" s="1363"/>
      <c r="I429" s="1363"/>
      <c r="J429" s="1363"/>
      <c r="K429" s="1363"/>
      <c r="L429" s="1363"/>
      <c r="M429" s="1363"/>
      <c r="N429" s="1363"/>
      <c r="O429" s="1363"/>
    </row>
    <row r="430" spans="1:15">
      <c r="A430" s="1363"/>
      <c r="B430" s="1363"/>
      <c r="C430" s="1363"/>
      <c r="D430" s="1363"/>
      <c r="E430" s="1363"/>
      <c r="F430" s="1363"/>
      <c r="G430" s="1363"/>
      <c r="H430" s="1363"/>
      <c r="I430" s="1363"/>
      <c r="J430" s="1363"/>
      <c r="K430" s="1363"/>
      <c r="L430" s="1363"/>
      <c r="M430" s="1363"/>
      <c r="N430" s="1363"/>
      <c r="O430" s="1363"/>
    </row>
    <row r="431" spans="1:15">
      <c r="A431" s="1363"/>
      <c r="B431" s="1363"/>
      <c r="C431" s="1363"/>
      <c r="D431" s="1363"/>
      <c r="E431" s="1363"/>
      <c r="F431" s="1363"/>
      <c r="G431" s="1363"/>
      <c r="H431" s="1363"/>
      <c r="I431" s="1363"/>
      <c r="J431" s="1363"/>
      <c r="K431" s="1363"/>
      <c r="L431" s="1363"/>
      <c r="M431" s="1363"/>
      <c r="N431" s="1363"/>
      <c r="O431" s="1363"/>
    </row>
    <row r="432" spans="1:15">
      <c r="A432" s="1363"/>
      <c r="B432" s="1363"/>
      <c r="C432" s="1363"/>
      <c r="D432" s="1363"/>
      <c r="E432" s="1363"/>
      <c r="F432" s="1363"/>
      <c r="G432" s="1363"/>
      <c r="H432" s="1363"/>
      <c r="I432" s="1363"/>
      <c r="J432" s="1363"/>
      <c r="K432" s="1363"/>
      <c r="L432" s="1363"/>
      <c r="M432" s="1363"/>
      <c r="N432" s="1363"/>
      <c r="O432" s="1363"/>
    </row>
    <row r="433" spans="1:15">
      <c r="A433" s="1363"/>
      <c r="B433" s="1363"/>
      <c r="C433" s="1363"/>
      <c r="D433" s="1363"/>
      <c r="E433" s="1363"/>
      <c r="J433" s="1363"/>
      <c r="K433" s="1363"/>
      <c r="L433" s="1363"/>
      <c r="M433" s="1363"/>
      <c r="N433" s="1363"/>
      <c r="O433" s="1363"/>
    </row>
  </sheetData>
  <mergeCells count="18">
    <mergeCell ref="G164:I164"/>
    <mergeCell ref="A76:D76"/>
    <mergeCell ref="G78:I78"/>
    <mergeCell ref="A90:E90"/>
    <mergeCell ref="A97:D97"/>
    <mergeCell ref="G100:I100"/>
    <mergeCell ref="A112:D112"/>
    <mergeCell ref="G115:I115"/>
    <mergeCell ref="A137:D137"/>
    <mergeCell ref="G140:I140"/>
    <mergeCell ref="A155:F155"/>
    <mergeCell ref="A161:D161"/>
    <mergeCell ref="G57:I57"/>
    <mergeCell ref="A1:M1"/>
    <mergeCell ref="N1:Q1"/>
    <mergeCell ref="A2:M2"/>
    <mergeCell ref="N2:Q2"/>
    <mergeCell ref="A54:D54"/>
  </mergeCells>
  <pageMargins left="0.55118110236220474" right="0.55118110236220474" top="0.59055118110236227" bottom="0.59055118110236227" header="0.31496062992125984" footer="0.31496062992125984"/>
  <pageSetup paperSize="9" orientation="landscape" horizontalDpi="1200" verticalDpi="1200" r:id="rId1"/>
  <headerFooter alignWithMargins="0">
    <oddFooter>&amp;L&amp;8ExNMa&amp;C&amp;8&amp;F - &amp;A&amp;R&amp;8&amp;P/&amp;N</oddFooter>
  </headerFooter>
  <rowBreaks count="6" manualBreakCount="6">
    <brk id="44" max="16383" man="1"/>
    <brk id="181" max="16383" man="1"/>
    <brk id="214" max="16383" man="1"/>
    <brk id="249" max="16383" man="1"/>
    <brk id="273" max="16383" man="1"/>
    <brk id="380" max="16383" man="1"/>
  </rowBreaks>
  <drawing r:id="rId2"/>
  <legacyDrawing r:id="rId3"/>
  <oleObjects>
    <oleObject progId="Equation.3" shapeId="2322433" r:id="rId4"/>
    <oleObject progId="Equation.3" shapeId="2322434" r:id="rId5"/>
    <oleObject progId="Equation.3" shapeId="2322435" r:id="rId6"/>
    <oleObject progId="Equation.3" shapeId="2322436" r:id="rId7"/>
    <oleObject progId="Equation.3" shapeId="2322437" r:id="rId8"/>
    <oleObject progId="Equation.3" shapeId="2322438" r:id="rId9"/>
    <oleObject progId="Equation.3" shapeId="2322439" r:id="rId10"/>
    <oleObject progId="Equation.3" shapeId="2322440" r:id="rId11"/>
    <oleObject progId="Equation.3" shapeId="2322441" r:id="rId12"/>
  </oleObjects>
</worksheet>
</file>

<file path=xl/worksheets/sheet39.xml><?xml version="1.0" encoding="utf-8"?>
<worksheet xmlns="http://schemas.openxmlformats.org/spreadsheetml/2006/main" xmlns:r="http://schemas.openxmlformats.org/officeDocument/2006/relationships">
  <sheetPr codeName="Sheet66">
    <tabColor rgb="FFFFC000"/>
  </sheetPr>
  <dimension ref="A1:V681"/>
  <sheetViews>
    <sheetView zoomScaleNormal="100" workbookViewId="0">
      <selection activeCell="K29" sqref="K29"/>
    </sheetView>
  </sheetViews>
  <sheetFormatPr defaultColWidth="10.6640625" defaultRowHeight="12.75"/>
  <cols>
    <col min="1" max="1" width="3" style="1105" customWidth="1"/>
    <col min="2" max="2" width="4.6640625" style="1105" customWidth="1"/>
    <col min="3" max="3" width="10.6640625" style="1105" customWidth="1"/>
    <col min="4" max="5" width="11.1640625" style="1105" bestFit="1" customWidth="1"/>
    <col min="6" max="6" width="12.33203125" style="1105" bestFit="1" customWidth="1"/>
    <col min="7" max="16384" width="10.6640625" style="1105"/>
  </cols>
  <sheetData>
    <row r="1" spans="1:13" ht="21" customHeight="1">
      <c r="A1" s="1104"/>
      <c r="B1" s="1529" t="s">
        <v>139</v>
      </c>
      <c r="C1" s="1529"/>
      <c r="D1" s="1529"/>
      <c r="E1" s="1529"/>
      <c r="F1" s="1529"/>
      <c r="G1" s="1529"/>
      <c r="H1" s="1529"/>
      <c r="I1" s="1529"/>
    </row>
    <row r="4" spans="1:13">
      <c r="I4" s="1106">
        <v>2.5000000000000001E-2</v>
      </c>
      <c r="J4" s="1106">
        <v>0.02</v>
      </c>
      <c r="K4" s="1106"/>
      <c r="L4" s="1106">
        <v>1.5</v>
      </c>
    </row>
    <row r="5" spans="1:13">
      <c r="H5" s="1107">
        <v>20</v>
      </c>
      <c r="I5" s="1108"/>
      <c r="J5" s="1108"/>
      <c r="L5" s="1108"/>
    </row>
    <row r="6" spans="1:13">
      <c r="H6" s="1107">
        <v>120</v>
      </c>
      <c r="I6" s="1521">
        <v>20</v>
      </c>
      <c r="J6" s="1521">
        <v>200</v>
      </c>
      <c r="L6" s="1521">
        <v>20</v>
      </c>
    </row>
    <row r="7" spans="1:13">
      <c r="H7" s="1107">
        <v>20</v>
      </c>
      <c r="I7" s="1109">
        <v>24</v>
      </c>
      <c r="J7" s="1109">
        <v>156</v>
      </c>
      <c r="L7" s="1109">
        <v>25</v>
      </c>
    </row>
    <row r="8" spans="1:13">
      <c r="B8" s="1110"/>
      <c r="C8" s="1110"/>
      <c r="D8" s="1110" t="s">
        <v>967</v>
      </c>
      <c r="E8" s="1110" t="s">
        <v>990</v>
      </c>
      <c r="F8" s="1110" t="s">
        <v>1382</v>
      </c>
      <c r="G8" s="1110" t="s">
        <v>964</v>
      </c>
      <c r="H8" s="1110" t="s">
        <v>140</v>
      </c>
      <c r="I8" s="1110" t="s">
        <v>1383</v>
      </c>
      <c r="J8" s="1110" t="s">
        <v>144</v>
      </c>
      <c r="K8" s="1110" t="s">
        <v>1384</v>
      </c>
      <c r="L8" s="1110" t="s">
        <v>145</v>
      </c>
    </row>
    <row r="9" spans="1:13">
      <c r="A9" s="1105">
        <v>1</v>
      </c>
      <c r="B9" s="1111" t="s">
        <v>970</v>
      </c>
      <c r="C9" s="1111" t="s">
        <v>964</v>
      </c>
      <c r="D9" s="1111">
        <v>0.5</v>
      </c>
      <c r="E9" s="1112">
        <v>2E-3</v>
      </c>
      <c r="F9" s="1113">
        <f t="shared" ref="F9:F14" si="0">E9*100/D9</f>
        <v>0.4</v>
      </c>
      <c r="G9" s="1114">
        <f>$D9+E9</f>
        <v>0.502</v>
      </c>
      <c r="H9" s="1115">
        <f>$D9</f>
        <v>0.5</v>
      </c>
      <c r="I9" s="1115">
        <f>$D9</f>
        <v>0.5</v>
      </c>
      <c r="J9" s="1115">
        <f>$D9</f>
        <v>0.5</v>
      </c>
      <c r="K9" s="1115">
        <f>$D9</f>
        <v>0.5</v>
      </c>
      <c r="L9" s="1115">
        <f>$D9</f>
        <v>0.5</v>
      </c>
    </row>
    <row r="10" spans="1:13">
      <c r="A10" s="1105">
        <v>2</v>
      </c>
      <c r="B10" s="1111" t="s">
        <v>970</v>
      </c>
      <c r="C10" s="1111" t="s">
        <v>140</v>
      </c>
      <c r="D10" s="1111">
        <v>5</v>
      </c>
      <c r="E10" s="1112">
        <v>5.0000000000000001E-3</v>
      </c>
      <c r="F10" s="1113">
        <f t="shared" si="0"/>
        <v>0.1</v>
      </c>
      <c r="G10" s="1115">
        <f>$D10</f>
        <v>5</v>
      </c>
      <c r="H10" s="1114">
        <f>$D10+E10</f>
        <v>5.0049999999999999</v>
      </c>
      <c r="I10" s="1115">
        <f>$D10</f>
        <v>5</v>
      </c>
      <c r="J10" s="1115">
        <f>$D10</f>
        <v>5</v>
      </c>
      <c r="K10" s="1115">
        <f>$D10</f>
        <v>5</v>
      </c>
      <c r="L10" s="1115">
        <f>$D10</f>
        <v>5</v>
      </c>
    </row>
    <row r="11" spans="1:13">
      <c r="A11" s="1105">
        <v>3</v>
      </c>
      <c r="B11" s="1111" t="s">
        <v>1385</v>
      </c>
      <c r="C11" s="1116" t="s">
        <v>1383</v>
      </c>
      <c r="D11" s="1111">
        <v>0.98</v>
      </c>
      <c r="E11" s="1117">
        <f>0.005*I7</f>
        <v>0.12</v>
      </c>
      <c r="F11" s="1118">
        <f t="shared" si="0"/>
        <v>12.244897959183673</v>
      </c>
      <c r="G11" s="1115">
        <f>$D11</f>
        <v>0.98</v>
      </c>
      <c r="H11" s="1115">
        <f>$D11</f>
        <v>0.98</v>
      </c>
      <c r="I11" s="1114">
        <f>$D11+E11</f>
        <v>1.1000000000000001</v>
      </c>
      <c r="J11" s="1115">
        <f>$D11</f>
        <v>0.98</v>
      </c>
      <c r="K11" s="1115">
        <f>$D11</f>
        <v>0.98</v>
      </c>
      <c r="L11" s="1115">
        <f>$D11</f>
        <v>0.98</v>
      </c>
    </row>
    <row r="12" spans="1:13">
      <c r="A12" s="1105">
        <v>4</v>
      </c>
      <c r="B12" s="1111" t="s">
        <v>1385</v>
      </c>
      <c r="C12" s="1116" t="s">
        <v>1230</v>
      </c>
      <c r="D12" s="1111">
        <v>0.99</v>
      </c>
      <c r="E12" s="1119">
        <f>J7*0.0005</f>
        <v>7.8E-2</v>
      </c>
      <c r="F12" s="1118">
        <f t="shared" si="0"/>
        <v>7.8787878787878789</v>
      </c>
      <c r="G12" s="1115">
        <f>$D12</f>
        <v>0.99</v>
      </c>
      <c r="H12" s="1115">
        <f>$D12</f>
        <v>0.99</v>
      </c>
      <c r="I12" s="1115">
        <f>$D12</f>
        <v>0.99</v>
      </c>
      <c r="J12" s="1114">
        <f>$D12+E12</f>
        <v>1.0680000000000001</v>
      </c>
      <c r="K12" s="1115">
        <f>$D12</f>
        <v>0.99</v>
      </c>
      <c r="L12" s="1115">
        <f>$D12</f>
        <v>0.99</v>
      </c>
    </row>
    <row r="13" spans="1:13">
      <c r="A13" s="1105">
        <v>5</v>
      </c>
      <c r="B13" s="1111" t="s">
        <v>1385</v>
      </c>
      <c r="C13" s="1111" t="s">
        <v>1384</v>
      </c>
      <c r="D13" s="1111">
        <v>1</v>
      </c>
      <c r="E13" s="1112">
        <f>0.003</f>
        <v>3.0000000000000001E-3</v>
      </c>
      <c r="F13" s="1113">
        <f t="shared" si="0"/>
        <v>0.3</v>
      </c>
      <c r="G13" s="1115">
        <f>$D13</f>
        <v>1</v>
      </c>
      <c r="H13" s="1115">
        <f>$D13</f>
        <v>1</v>
      </c>
      <c r="I13" s="1115">
        <f>$D13</f>
        <v>1</v>
      </c>
      <c r="J13" s="1115">
        <f>$D13</f>
        <v>1</v>
      </c>
      <c r="K13" s="1114">
        <f>$D13+E13</f>
        <v>1.0029999999999999</v>
      </c>
      <c r="L13" s="1115">
        <f>$D13</f>
        <v>1</v>
      </c>
    </row>
    <row r="14" spans="1:13">
      <c r="A14" s="1105">
        <v>6</v>
      </c>
      <c r="B14" s="1111" t="s">
        <v>1386</v>
      </c>
      <c r="C14" s="1116" t="s">
        <v>145</v>
      </c>
      <c r="D14" s="1111">
        <v>29</v>
      </c>
      <c r="E14" s="1117">
        <f>L7*0.1</f>
        <v>2.5</v>
      </c>
      <c r="F14" s="1118">
        <f t="shared" si="0"/>
        <v>8.6206896551724146</v>
      </c>
      <c r="G14" s="1115">
        <f>$D14</f>
        <v>29</v>
      </c>
      <c r="H14" s="1115">
        <f>$D14</f>
        <v>29</v>
      </c>
      <c r="I14" s="1115">
        <f>$D14</f>
        <v>29</v>
      </c>
      <c r="J14" s="1115">
        <f>$D14</f>
        <v>29</v>
      </c>
      <c r="K14" s="1115">
        <f>$D14</f>
        <v>29</v>
      </c>
      <c r="L14" s="1114">
        <f>$D14+E14</f>
        <v>31.5</v>
      </c>
    </row>
    <row r="15" spans="1:13">
      <c r="B15" s="1120"/>
      <c r="D15" s="1121" t="s">
        <v>967</v>
      </c>
      <c r="E15" s="1121" t="s">
        <v>990</v>
      </c>
      <c r="F15" s="1121" t="s">
        <v>1382</v>
      </c>
      <c r="M15" s="1121" t="s">
        <v>1382</v>
      </c>
    </row>
    <row r="16" spans="1:13">
      <c r="B16" s="1111" t="s">
        <v>1386</v>
      </c>
      <c r="C16" s="1122" t="s">
        <v>1387</v>
      </c>
      <c r="D16" s="1123">
        <f>(D10/D9)*D11*D12*D13*D14</f>
        <v>281.358</v>
      </c>
      <c r="E16" s="1124">
        <f>SQRT(M18)</f>
        <v>47.630830004155946</v>
      </c>
      <c r="F16" s="1125">
        <f>E16*100/D16</f>
        <v>16.928905523978685</v>
      </c>
      <c r="G16" s="1126">
        <f t="shared" ref="G16:L16" si="1">(G10/G9)*G11*G12*G13*G14</f>
        <v>280.23705179282871</v>
      </c>
      <c r="H16" s="1126">
        <f t="shared" si="1"/>
        <v>281.63935799999996</v>
      </c>
      <c r="I16" s="1126">
        <f t="shared" si="1"/>
        <v>315.81</v>
      </c>
      <c r="J16" s="1126">
        <f t="shared" si="1"/>
        <v>303.52560000000005</v>
      </c>
      <c r="K16" s="1126">
        <f t="shared" si="1"/>
        <v>282.20207399999998</v>
      </c>
      <c r="L16" s="1126">
        <f t="shared" si="1"/>
        <v>305.613</v>
      </c>
      <c r="M16" s="1125">
        <v>10</v>
      </c>
    </row>
    <row r="17" spans="7:13">
      <c r="G17" s="1126">
        <f t="shared" ref="G17:L17" si="2">$D$16-G16</f>
        <v>1.1209482071712955</v>
      </c>
      <c r="H17" s="1126">
        <f t="shared" si="2"/>
        <v>-0.2813579999999547</v>
      </c>
      <c r="I17" s="1126">
        <f t="shared" si="2"/>
        <v>-34.451999999999998</v>
      </c>
      <c r="J17" s="1126">
        <f t="shared" si="2"/>
        <v>-22.16760000000005</v>
      </c>
      <c r="K17" s="1126">
        <f t="shared" si="2"/>
        <v>-0.84407399999997779</v>
      </c>
      <c r="L17" s="1126">
        <f t="shared" si="2"/>
        <v>-24.254999999999995</v>
      </c>
      <c r="M17" s="1115" t="s">
        <v>442</v>
      </c>
    </row>
    <row r="18" spans="7:13">
      <c r="G18" s="1126">
        <f t="shared" ref="G18:L18" si="3">G17*G17</f>
        <v>1.2565248831605416</v>
      </c>
      <c r="H18" s="1126">
        <f t="shared" si="3"/>
        <v>7.9162324163974507E-2</v>
      </c>
      <c r="I18" s="1126">
        <f t="shared" si="3"/>
        <v>1186.940304</v>
      </c>
      <c r="J18" s="1126">
        <f t="shared" si="3"/>
        <v>491.4024897600022</v>
      </c>
      <c r="K18" s="1126">
        <f t="shared" si="3"/>
        <v>0.71246091747596252</v>
      </c>
      <c r="L18" s="1126">
        <f t="shared" si="3"/>
        <v>588.30502499999977</v>
      </c>
      <c r="M18" s="1127">
        <f>SUM(G18:L18)</f>
        <v>2268.6959668848026</v>
      </c>
    </row>
    <row r="20" spans="7:13">
      <c r="G20" s="1110" t="s">
        <v>964</v>
      </c>
      <c r="H20" s="1110" t="s">
        <v>140</v>
      </c>
      <c r="I20" s="1110" t="s">
        <v>1383</v>
      </c>
      <c r="J20" s="1110" t="s">
        <v>1230</v>
      </c>
      <c r="K20" s="1110" t="s">
        <v>1384</v>
      </c>
      <c r="L20" s="1110" t="s">
        <v>145</v>
      </c>
    </row>
    <row r="21" spans="7:13">
      <c r="G21" s="1128">
        <f t="shared" ref="G21:L21" si="4">G18/$M$18</f>
        <v>5.5385335959577881E-4</v>
      </c>
      <c r="H21" s="1129">
        <f t="shared" si="4"/>
        <v>3.4893315507883619E-5</v>
      </c>
      <c r="I21" s="1128">
        <f t="shared" si="4"/>
        <v>0.52318174022666175</v>
      </c>
      <c r="J21" s="1128">
        <f t="shared" si="4"/>
        <v>0.21660129736764949</v>
      </c>
      <c r="K21" s="1128">
        <f t="shared" si="4"/>
        <v>3.1403983957103721E-4</v>
      </c>
      <c r="L21" s="1128">
        <f t="shared" si="4"/>
        <v>0.25931417589101402</v>
      </c>
      <c r="M21" s="542">
        <f>SUM(G21:L21)</f>
        <v>0.99999999999999989</v>
      </c>
    </row>
    <row r="23" spans="7:13" ht="13.5" thickBot="1"/>
    <row r="24" spans="7:13" ht="13.5" thickBot="1">
      <c r="J24" s="1608" t="s">
        <v>146</v>
      </c>
      <c r="K24" s="1609"/>
      <c r="L24" s="1610"/>
    </row>
    <row r="681" spans="22:22">
      <c r="V681" s="1105" t="s">
        <v>193</v>
      </c>
    </row>
  </sheetData>
  <mergeCells count="2">
    <mergeCell ref="B1:I1"/>
    <mergeCell ref="J24:L24"/>
  </mergeCells>
  <phoneticPr fontId="28" type="noConversion"/>
  <conditionalFormatting sqref="F16">
    <cfRule type="cellIs" dxfId="1" priority="2" stopIfTrue="1" operator="greaterThan">
      <formula>10</formula>
    </cfRule>
  </conditionalFormatting>
  <conditionalFormatting sqref="M16">
    <cfRule type="cellIs" dxfId="0" priority="1" stopIfTrue="1" operator="greaterThan">
      <formula>10</formula>
    </cfRule>
  </conditionalFormatting>
  <pageMargins left="0.75" right="0.75" top="1" bottom="1" header="0.5" footer="0.5"/>
  <pageSetup paperSize="9" orientation="portrait" horizontalDpi="4294967293" r:id="rId1"/>
  <headerFooter alignWithMargins="0"/>
  <drawing r:id="rId2"/>
  <legacyDrawing r:id="rId3"/>
  <oleObjects>
    <oleObject progId="Equation.3" shapeId="136198" r:id="rId4"/>
    <oleObject progId="Equation.3" shapeId="136199" r:id="rId5"/>
    <oleObject progId="Equation.3" shapeId="136200" r:id="rId6"/>
    <oleObject progId="Equation.3" shapeId="136206" r:id="rId7"/>
    <oleObject progId="Equation.3" shapeId="136207" r:id="rId8"/>
    <oleObject progId="Equation.3" shapeId="136202" r:id="rId9"/>
    <oleObject progId="Equation.3" shapeId="136204" r:id="rId10"/>
  </oleObjects>
  <controls>
    <control shapeId="136196" r:id="rId11" name="SpinButton4"/>
    <control shapeId="136195" r:id="rId12" name="SpinButton3"/>
    <control shapeId="136194" r:id="rId13" name="SpinButton1"/>
  </controls>
</worksheet>
</file>

<file path=xl/worksheets/sheet4.xml><?xml version="1.0" encoding="utf-8"?>
<worksheet xmlns="http://schemas.openxmlformats.org/spreadsheetml/2006/main" xmlns:r="http://schemas.openxmlformats.org/officeDocument/2006/relationships">
  <sheetPr codeName="Sheet1"/>
  <dimension ref="A1:V681"/>
  <sheetViews>
    <sheetView zoomScale="75" workbookViewId="0">
      <selection activeCell="D24" sqref="D24"/>
    </sheetView>
  </sheetViews>
  <sheetFormatPr defaultRowHeight="12.75"/>
  <cols>
    <col min="1" max="1" width="13" style="143" customWidth="1"/>
    <col min="2" max="2" width="21.33203125" style="143" customWidth="1"/>
    <col min="3" max="3" width="13.6640625" style="143" customWidth="1"/>
    <col min="4" max="4" width="20.33203125" style="143" customWidth="1"/>
    <col min="5" max="5" width="13.1640625" style="143" customWidth="1"/>
    <col min="6" max="6" width="9.33203125" style="143"/>
    <col min="7" max="7" width="9.5" style="143" bestFit="1" customWidth="1"/>
    <col min="8" max="10" width="9.33203125" style="143"/>
    <col min="11" max="11" width="12.6640625" style="143" customWidth="1"/>
    <col min="12" max="13" width="9.5" style="143" bestFit="1" customWidth="1"/>
    <col min="14" max="14" width="10.83203125" style="143" bestFit="1" customWidth="1"/>
    <col min="15" max="16" width="9.5" style="143" bestFit="1" customWidth="1"/>
    <col min="17" max="17" width="13.33203125" style="143" customWidth="1"/>
    <col min="18" max="18" width="9.33203125" style="143"/>
    <col min="19" max="19" width="9.5" style="143" bestFit="1" customWidth="1"/>
    <col min="20" max="21" width="9.33203125" style="143"/>
    <col min="22" max="22" width="9.5" style="143" bestFit="1" customWidth="1"/>
    <col min="23" max="16384" width="9.33203125" style="143"/>
  </cols>
  <sheetData>
    <row r="1" spans="1:22" ht="18">
      <c r="A1" s="1529" t="s">
        <v>541</v>
      </c>
      <c r="B1" s="1529"/>
      <c r="C1" s="1529"/>
      <c r="D1" s="1529"/>
      <c r="E1" s="1529"/>
      <c r="F1" s="1529"/>
      <c r="G1" s="1529"/>
      <c r="H1" s="1529"/>
    </row>
    <row r="2" spans="1:22">
      <c r="A2" s="1538" t="s">
        <v>542</v>
      </c>
      <c r="B2" s="1538"/>
      <c r="C2" s="1538"/>
      <c r="D2" s="1538"/>
      <c r="E2" s="1538"/>
      <c r="F2" s="1538"/>
      <c r="G2" s="1538"/>
      <c r="H2" s="1538"/>
    </row>
    <row r="3" spans="1:22" ht="26.25" customHeight="1">
      <c r="A3" s="1539" t="s">
        <v>527</v>
      </c>
      <c r="B3" s="1539"/>
      <c r="C3" s="1539"/>
      <c r="D3" s="1539"/>
      <c r="K3" s="143" t="s">
        <v>646</v>
      </c>
    </row>
    <row r="4" spans="1:22" ht="47.25">
      <c r="A4" s="145" t="s">
        <v>528</v>
      </c>
      <c r="B4" s="145" t="s">
        <v>540</v>
      </c>
      <c r="C4" s="145" t="s">
        <v>528</v>
      </c>
      <c r="D4" s="145" t="s">
        <v>540</v>
      </c>
      <c r="E4" s="1331"/>
      <c r="F4" s="1332"/>
      <c r="I4" s="1333" t="s">
        <v>410</v>
      </c>
      <c r="J4" s="1333" t="s">
        <v>412</v>
      </c>
      <c r="K4" s="1334"/>
      <c r="L4" s="1333" t="s">
        <v>410</v>
      </c>
      <c r="M4" s="1333" t="s">
        <v>1581</v>
      </c>
      <c r="N4" s="1333" t="s">
        <v>1582</v>
      </c>
    </row>
    <row r="5" spans="1:22" ht="15.75">
      <c r="A5" s="146">
        <v>1</v>
      </c>
      <c r="B5" s="1335">
        <v>4.2300000000000004</v>
      </c>
      <c r="C5" s="146">
        <v>11</v>
      </c>
      <c r="D5" s="1336">
        <v>4.1100000000000003</v>
      </c>
      <c r="F5" s="143">
        <v>3.85</v>
      </c>
      <c r="G5" s="1337">
        <v>4.2300000000000004</v>
      </c>
      <c r="I5" s="1338">
        <v>3.85</v>
      </c>
      <c r="J5" s="1339">
        <v>0</v>
      </c>
      <c r="K5" s="1340">
        <v>0</v>
      </c>
      <c r="L5" s="1338">
        <v>3.85</v>
      </c>
      <c r="M5" s="1334">
        <f>J5/8</f>
        <v>0</v>
      </c>
      <c r="N5" s="1341">
        <v>0</v>
      </c>
    </row>
    <row r="6" spans="1:22" ht="16.5" thickBot="1">
      <c r="A6" s="146">
        <v>2</v>
      </c>
      <c r="B6" s="1335">
        <v>3.97</v>
      </c>
      <c r="C6" s="146">
        <v>12</v>
      </c>
      <c r="D6" s="1336">
        <v>4.05</v>
      </c>
      <c r="F6" s="143">
        <v>3.95</v>
      </c>
      <c r="G6" s="1342">
        <v>3.97</v>
      </c>
      <c r="I6" s="1338">
        <v>3.95</v>
      </c>
      <c r="J6" s="1339">
        <v>1</v>
      </c>
      <c r="K6" s="1340">
        <v>0.05</v>
      </c>
      <c r="L6" s="1338">
        <v>3.95</v>
      </c>
      <c r="M6" s="1334">
        <f t="shared" ref="M6:M11" si="0">J6/20</f>
        <v>0.05</v>
      </c>
      <c r="N6" s="1341">
        <v>0.05</v>
      </c>
    </row>
    <row r="7" spans="1:22" ht="15.75">
      <c r="A7" s="146">
        <v>3</v>
      </c>
      <c r="B7" s="1335">
        <v>4.18</v>
      </c>
      <c r="C7" s="146">
        <v>13</v>
      </c>
      <c r="D7" s="1336">
        <v>4.2699999999999996</v>
      </c>
      <c r="F7" s="143">
        <v>4.05</v>
      </c>
      <c r="G7" s="1342">
        <v>4.18</v>
      </c>
      <c r="I7" s="1338">
        <v>4.05</v>
      </c>
      <c r="J7" s="1339">
        <v>3</v>
      </c>
      <c r="K7" s="1340">
        <v>0.2</v>
      </c>
      <c r="L7" s="1338">
        <v>4.05</v>
      </c>
      <c r="M7" s="1334">
        <f t="shared" si="0"/>
        <v>0.15</v>
      </c>
      <c r="N7" s="1341">
        <v>0.2</v>
      </c>
      <c r="Q7" s="69"/>
      <c r="R7" s="69"/>
      <c r="S7" s="69"/>
      <c r="T7" s="69"/>
      <c r="U7" s="69"/>
      <c r="V7" s="69"/>
    </row>
    <row r="8" spans="1:22" ht="15.75">
      <c r="A8" s="146">
        <v>4</v>
      </c>
      <c r="B8" s="1335">
        <v>4.29</v>
      </c>
      <c r="C8" s="146">
        <v>14</v>
      </c>
      <c r="D8" s="1336">
        <v>4.43</v>
      </c>
      <c r="F8" s="143">
        <v>4.1500000000000004</v>
      </c>
      <c r="G8" s="1342">
        <v>4.29</v>
      </c>
      <c r="I8" s="1338">
        <v>4.1500000000000004</v>
      </c>
      <c r="J8" s="1339">
        <v>4</v>
      </c>
      <c r="K8" s="1340">
        <v>0.4</v>
      </c>
      <c r="L8" s="1338">
        <v>4.1500000000000004</v>
      </c>
      <c r="M8" s="1334">
        <f t="shared" si="0"/>
        <v>0.2</v>
      </c>
      <c r="N8" s="1341">
        <v>0.4</v>
      </c>
      <c r="Q8" s="71"/>
      <c r="R8" s="67"/>
      <c r="S8" s="144"/>
      <c r="T8" s="71"/>
      <c r="U8" s="67"/>
      <c r="V8" s="144"/>
    </row>
    <row r="9" spans="1:22" ht="15.75">
      <c r="A9" s="146">
        <v>5</v>
      </c>
      <c r="B9" s="1335">
        <v>4</v>
      </c>
      <c r="C9" s="146">
        <v>15</v>
      </c>
      <c r="D9" s="1336">
        <v>4.3099999999999996</v>
      </c>
      <c r="F9" s="143">
        <v>4.25</v>
      </c>
      <c r="G9" s="1342">
        <v>4</v>
      </c>
      <c r="I9" s="1338">
        <v>4.25</v>
      </c>
      <c r="J9" s="1339">
        <v>7</v>
      </c>
      <c r="K9" s="1340">
        <v>0.75</v>
      </c>
      <c r="L9" s="1338">
        <v>4.25</v>
      </c>
      <c r="M9" s="1334">
        <f t="shared" si="0"/>
        <v>0.35</v>
      </c>
      <c r="N9" s="1341">
        <v>0.75</v>
      </c>
      <c r="Q9" s="71"/>
      <c r="R9" s="67"/>
      <c r="S9" s="144"/>
      <c r="T9" s="71"/>
      <c r="U9" s="67"/>
      <c r="V9" s="144"/>
    </row>
    <row r="10" spans="1:22" ht="15.75">
      <c r="A10" s="146">
        <v>6</v>
      </c>
      <c r="B10" s="1335">
        <v>4.17</v>
      </c>
      <c r="C10" s="146">
        <v>16</v>
      </c>
      <c r="D10" s="1336">
        <v>4.1500000000000004</v>
      </c>
      <c r="F10" s="143">
        <v>4.3499999999999996</v>
      </c>
      <c r="G10" s="1342">
        <v>4.17</v>
      </c>
      <c r="I10" s="1338">
        <v>4.3499999999999996</v>
      </c>
      <c r="J10" s="1339">
        <v>4</v>
      </c>
      <c r="K10" s="1340">
        <v>0.95</v>
      </c>
      <c r="L10" s="1338">
        <v>4.3499999999999996</v>
      </c>
      <c r="M10" s="1334">
        <f t="shared" si="0"/>
        <v>0.2</v>
      </c>
      <c r="N10" s="1341">
        <v>0.95</v>
      </c>
      <c r="Q10" s="71"/>
      <c r="R10" s="67"/>
      <c r="S10" s="144"/>
      <c r="T10" s="71"/>
      <c r="U10" s="67"/>
      <c r="V10" s="144"/>
    </row>
    <row r="11" spans="1:22" ht="15.75">
      <c r="A11" s="146">
        <v>7</v>
      </c>
      <c r="B11" s="1335">
        <v>4.12</v>
      </c>
      <c r="C11" s="146">
        <v>17</v>
      </c>
      <c r="D11" s="1336">
        <v>4.24</v>
      </c>
      <c r="F11" s="143">
        <v>4.45</v>
      </c>
      <c r="G11" s="1342">
        <v>4.12</v>
      </c>
      <c r="I11" s="1338">
        <v>4.45</v>
      </c>
      <c r="J11" s="1339">
        <v>1</v>
      </c>
      <c r="K11" s="1340">
        <v>1</v>
      </c>
      <c r="L11" s="1338">
        <v>4.45</v>
      </c>
      <c r="M11" s="1334">
        <f t="shared" si="0"/>
        <v>0.05</v>
      </c>
      <c r="N11" s="1341">
        <v>1</v>
      </c>
      <c r="Q11" s="71"/>
      <c r="R11" s="67"/>
      <c r="S11" s="144"/>
      <c r="T11" s="71"/>
      <c r="U11" s="67"/>
      <c r="V11" s="144"/>
    </row>
    <row r="12" spans="1:22" ht="15.75">
      <c r="A12" s="146">
        <v>8</v>
      </c>
      <c r="B12" s="1335">
        <v>4.08</v>
      </c>
      <c r="C12" s="146">
        <v>18</v>
      </c>
      <c r="D12" s="1336">
        <v>4.18</v>
      </c>
      <c r="F12" s="143">
        <v>4.55</v>
      </c>
      <c r="G12" s="1342">
        <v>4.08</v>
      </c>
      <c r="I12" s="1338">
        <v>4.55</v>
      </c>
      <c r="J12" s="1339">
        <v>0</v>
      </c>
      <c r="K12" s="1340"/>
      <c r="L12" s="1339" t="s">
        <v>411</v>
      </c>
      <c r="M12" s="1339">
        <v>0</v>
      </c>
      <c r="N12" s="1343">
        <v>1</v>
      </c>
      <c r="Q12" s="71"/>
      <c r="R12" s="67"/>
      <c r="S12" s="144"/>
      <c r="T12" s="71"/>
      <c r="U12" s="67"/>
      <c r="V12" s="144"/>
    </row>
    <row r="13" spans="1:22" ht="15.75">
      <c r="A13" s="146">
        <v>9</v>
      </c>
      <c r="B13" s="1335">
        <v>4.2</v>
      </c>
      <c r="C13" s="146">
        <v>19</v>
      </c>
      <c r="D13" s="1336">
        <v>4.25</v>
      </c>
      <c r="G13" s="1342">
        <v>4.2</v>
      </c>
      <c r="I13" s="1339" t="s">
        <v>411</v>
      </c>
      <c r="J13" s="1339">
        <f>SUM(J5:J12)</f>
        <v>20</v>
      </c>
      <c r="K13" s="1334"/>
      <c r="L13" s="1334"/>
      <c r="M13" s="1334"/>
      <c r="N13" s="1334"/>
      <c r="Q13" s="71"/>
      <c r="R13" s="67"/>
      <c r="S13" s="144"/>
      <c r="T13" s="71"/>
      <c r="U13" s="67"/>
      <c r="V13" s="144"/>
    </row>
    <row r="14" spans="1:22" ht="15.75">
      <c r="A14" s="146">
        <v>10</v>
      </c>
      <c r="B14" s="1335">
        <v>3.88</v>
      </c>
      <c r="C14" s="146">
        <v>20</v>
      </c>
      <c r="D14" s="1336">
        <v>4.3499999999999996</v>
      </c>
      <c r="G14" s="1344">
        <v>3.88</v>
      </c>
      <c r="L14"/>
      <c r="M14"/>
      <c r="N14"/>
      <c r="Q14" s="71"/>
      <c r="R14" s="67"/>
      <c r="S14" s="144"/>
      <c r="T14" s="71"/>
      <c r="U14" s="67"/>
      <c r="V14" s="144"/>
    </row>
    <row r="15" spans="1:22" ht="15.75">
      <c r="G15" s="1345">
        <v>4.1100000000000003</v>
      </c>
      <c r="I15" s="71"/>
      <c r="J15" s="67"/>
      <c r="K15" s="144"/>
      <c r="O15"/>
      <c r="P15"/>
      <c r="Q15" s="71"/>
      <c r="R15" s="67"/>
      <c r="S15" s="144"/>
      <c r="T15" s="71"/>
      <c r="U15" s="67"/>
      <c r="V15" s="144"/>
    </row>
    <row r="16" spans="1:22" ht="16.5" thickBot="1">
      <c r="G16" s="1346">
        <v>4.05</v>
      </c>
      <c r="I16" s="144"/>
      <c r="J16" s="144"/>
      <c r="K16" s="144"/>
      <c r="L16" s="144"/>
      <c r="M16" s="144"/>
      <c r="Q16" s="68"/>
      <c r="R16" s="68"/>
      <c r="S16" s="1007"/>
      <c r="T16" s="1008"/>
      <c r="U16" s="68"/>
      <c r="V16" s="1007"/>
    </row>
    <row r="17" spans="7:14" ht="15.75">
      <c r="G17" s="1346">
        <v>4.2699999999999996</v>
      </c>
      <c r="H17" s="144"/>
      <c r="I17" s="144"/>
      <c r="J17" s="144"/>
      <c r="K17" s="144"/>
      <c r="L17" s="144"/>
      <c r="M17" s="144"/>
    </row>
    <row r="18" spans="7:14" ht="15.75">
      <c r="G18" s="1346">
        <v>4.43</v>
      </c>
      <c r="H18" s="144"/>
      <c r="I18" s="144"/>
      <c r="J18" s="144"/>
      <c r="K18" s="144"/>
      <c r="L18" s="144"/>
      <c r="M18" s="144"/>
    </row>
    <row r="19" spans="7:14" ht="15.75">
      <c r="G19" s="1346">
        <v>4.3099999999999996</v>
      </c>
      <c r="H19" s="144"/>
      <c r="I19" s="144"/>
      <c r="J19" s="144"/>
      <c r="K19" s="144"/>
      <c r="L19" s="144"/>
      <c r="M19" s="144"/>
    </row>
    <row r="20" spans="7:14" ht="15.75">
      <c r="G20" s="1346">
        <v>4.1500000000000004</v>
      </c>
      <c r="H20" s="144"/>
    </row>
    <row r="21" spans="7:14" ht="15.75">
      <c r="G21" s="1346">
        <v>4.24</v>
      </c>
    </row>
    <row r="22" spans="7:14" ht="15.75">
      <c r="G22" s="1346">
        <v>4.18</v>
      </c>
    </row>
    <row r="23" spans="7:14" ht="15.75">
      <c r="G23" s="1346">
        <v>4.25</v>
      </c>
    </row>
    <row r="24" spans="7:14" ht="15.75">
      <c r="G24" s="1347">
        <v>4.3499999999999996</v>
      </c>
    </row>
    <row r="31" spans="7:14" ht="13.5" thickBot="1"/>
    <row r="32" spans="7:14">
      <c r="I32" s="69" t="s">
        <v>410</v>
      </c>
      <c r="J32" s="69" t="s">
        <v>412</v>
      </c>
      <c r="K32" s="69" t="s">
        <v>1105</v>
      </c>
      <c r="L32" s="69" t="s">
        <v>410</v>
      </c>
      <c r="M32" s="69" t="s">
        <v>412</v>
      </c>
      <c r="N32" s="69" t="s">
        <v>1105</v>
      </c>
    </row>
    <row r="33" spans="9:14">
      <c r="I33" s="67">
        <v>3.88</v>
      </c>
      <c r="J33" s="67">
        <v>1</v>
      </c>
      <c r="K33" s="1348">
        <v>0.05</v>
      </c>
      <c r="L33" s="71">
        <v>4.2925000000000004</v>
      </c>
      <c r="M33" s="67">
        <v>9</v>
      </c>
      <c r="N33" s="1348">
        <v>0.45</v>
      </c>
    </row>
    <row r="34" spans="9:14">
      <c r="I34" s="67">
        <v>4.0175000000000001</v>
      </c>
      <c r="J34" s="67">
        <v>2</v>
      </c>
      <c r="K34" s="1348">
        <v>0.15</v>
      </c>
      <c r="L34" s="71">
        <v>4.1550000000000002</v>
      </c>
      <c r="M34" s="67">
        <v>5</v>
      </c>
      <c r="N34" s="1348">
        <v>0.7</v>
      </c>
    </row>
    <row r="35" spans="9:14">
      <c r="I35" s="67">
        <v>4.1550000000000002</v>
      </c>
      <c r="J35" s="67">
        <v>5</v>
      </c>
      <c r="K35" s="1348">
        <v>0.4</v>
      </c>
      <c r="L35" s="71" t="s">
        <v>411</v>
      </c>
      <c r="M35" s="67">
        <v>3</v>
      </c>
      <c r="N35" s="1348">
        <v>0.85</v>
      </c>
    </row>
    <row r="36" spans="9:14">
      <c r="I36" s="67">
        <v>4.2925000000000004</v>
      </c>
      <c r="J36" s="67">
        <v>9</v>
      </c>
      <c r="K36" s="1348">
        <v>0.85</v>
      </c>
      <c r="L36" s="71">
        <v>4.0175000000000001</v>
      </c>
      <c r="M36" s="67">
        <v>2</v>
      </c>
      <c r="N36" s="1348">
        <v>0.95</v>
      </c>
    </row>
    <row r="37" spans="9:14" ht="13.5" thickBot="1">
      <c r="I37" s="68" t="s">
        <v>411</v>
      </c>
      <c r="J37" s="68">
        <v>3</v>
      </c>
      <c r="K37" s="1349">
        <v>1</v>
      </c>
      <c r="L37" s="1008">
        <v>3.88</v>
      </c>
      <c r="M37" s="68">
        <v>1</v>
      </c>
      <c r="N37" s="1349">
        <v>1</v>
      </c>
    </row>
    <row r="681" spans="22:22">
      <c r="V681" s="143" t="s">
        <v>193</v>
      </c>
    </row>
  </sheetData>
  <mergeCells count="3">
    <mergeCell ref="A1:H1"/>
    <mergeCell ref="A2:H2"/>
    <mergeCell ref="A3:D3"/>
  </mergeCells>
  <pageMargins left="0.75" right="0.75" top="1" bottom="1" header="0.5" footer="0.5"/>
  <pageSetup orientation="portrait"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sheetPr codeName="Sheet58">
    <tabColor rgb="FFFF0000"/>
  </sheetPr>
  <dimension ref="A1:V681"/>
  <sheetViews>
    <sheetView zoomScale="70" zoomScaleNormal="70" workbookViewId="0">
      <selection activeCell="D33" sqref="D33"/>
    </sheetView>
  </sheetViews>
  <sheetFormatPr defaultRowHeight="12.75"/>
  <cols>
    <col min="1" max="1" width="9.33203125" style="1017"/>
    <col min="2" max="2" width="8.33203125" style="1017" customWidth="1"/>
    <col min="3" max="16384" width="9.33203125" style="1017"/>
  </cols>
  <sheetData>
    <row r="1" spans="1:18" ht="18">
      <c r="A1" s="1529" t="s">
        <v>1388</v>
      </c>
      <c r="B1" s="1529"/>
      <c r="C1" s="1529"/>
      <c r="D1" s="1529"/>
      <c r="E1" s="1529"/>
      <c r="F1" s="1529"/>
      <c r="G1" s="1529"/>
      <c r="H1" s="1529"/>
      <c r="I1" s="1529"/>
      <c r="J1" s="1529"/>
    </row>
    <row r="3" spans="1:18" ht="37.5" customHeight="1">
      <c r="B3" s="1581" t="s">
        <v>1391</v>
      </c>
      <c r="C3" s="1581"/>
      <c r="D3" s="1581"/>
      <c r="E3" s="1581"/>
      <c r="F3" s="1581"/>
      <c r="G3" s="1581"/>
      <c r="H3" s="1581"/>
      <c r="I3" s="1581"/>
      <c r="J3" s="1581"/>
      <c r="K3" s="1581"/>
      <c r="L3" s="1581"/>
    </row>
    <row r="5" spans="1:18" ht="38.25">
      <c r="A5" s="1018" t="s">
        <v>1394</v>
      </c>
      <c r="B5" s="1018" t="s">
        <v>1389</v>
      </c>
      <c r="C5" s="1018" t="s">
        <v>1395</v>
      </c>
    </row>
    <row r="6" spans="1:18">
      <c r="A6" s="1019">
        <v>1</v>
      </c>
      <c r="B6" s="1019">
        <v>5</v>
      </c>
      <c r="C6" s="1019">
        <v>30</v>
      </c>
      <c r="Q6" s="1017">
        <f>PEARSON(B6:B15,C6:C15)</f>
        <v>0.89202854537018517</v>
      </c>
    </row>
    <row r="7" spans="1:18">
      <c r="A7" s="1019">
        <v>2</v>
      </c>
      <c r="B7" s="1019">
        <v>4</v>
      </c>
      <c r="C7" s="1019">
        <v>27</v>
      </c>
    </row>
    <row r="8" spans="1:18">
      <c r="A8" s="1019">
        <v>3</v>
      </c>
      <c r="B8" s="1019">
        <v>7</v>
      </c>
      <c r="C8" s="1019">
        <v>38</v>
      </c>
    </row>
    <row r="9" spans="1:18">
      <c r="A9" s="1019">
        <v>4</v>
      </c>
      <c r="B9" s="1019">
        <v>10</v>
      </c>
      <c r="C9" s="1019">
        <v>48</v>
      </c>
    </row>
    <row r="10" spans="1:18">
      <c r="A10" s="1019">
        <v>5</v>
      </c>
      <c r="B10" s="1019">
        <v>11</v>
      </c>
      <c r="C10" s="1019">
        <v>59</v>
      </c>
    </row>
    <row r="11" spans="1:18">
      <c r="A11" s="1019">
        <v>6</v>
      </c>
      <c r="B11" s="1019">
        <v>8</v>
      </c>
      <c r="C11" s="1019">
        <v>54</v>
      </c>
    </row>
    <row r="12" spans="1:18">
      <c r="A12" s="1019">
        <v>7</v>
      </c>
      <c r="B12" s="1019">
        <v>9</v>
      </c>
      <c r="C12" s="1019">
        <v>42</v>
      </c>
      <c r="Q12" s="1017" t="s">
        <v>189</v>
      </c>
    </row>
    <row r="13" spans="1:18">
      <c r="A13" s="1019">
        <v>8</v>
      </c>
      <c r="B13" s="1019">
        <v>11</v>
      </c>
      <c r="C13" s="1019">
        <v>63</v>
      </c>
      <c r="Q13" s="164">
        <v>3</v>
      </c>
      <c r="R13" s="164">
        <v>9</v>
      </c>
    </row>
    <row r="14" spans="1:18">
      <c r="A14" s="1019">
        <v>9</v>
      </c>
      <c r="B14" s="1019">
        <v>8</v>
      </c>
      <c r="C14" s="1019">
        <v>52</v>
      </c>
      <c r="Q14" s="164">
        <v>2</v>
      </c>
      <c r="R14" s="164">
        <v>7</v>
      </c>
    </row>
    <row r="15" spans="1:18">
      <c r="A15" s="1019">
        <v>10</v>
      </c>
      <c r="B15" s="1019">
        <v>9</v>
      </c>
      <c r="C15" s="1019">
        <v>47</v>
      </c>
      <c r="Q15" s="164">
        <v>4</v>
      </c>
      <c r="R15" s="164">
        <v>12</v>
      </c>
    </row>
    <row r="16" spans="1:18">
      <c r="Q16" s="164">
        <v>5</v>
      </c>
      <c r="R16" s="164">
        <v>15</v>
      </c>
    </row>
    <row r="17" spans="1:18">
      <c r="B17" s="1017" t="s">
        <v>1390</v>
      </c>
      <c r="C17" s="1017">
        <f>CORREL(B6:B15,C6:C15)</f>
        <v>0.89202854537018517</v>
      </c>
      <c r="D17" s="1017">
        <f>C17*C17</f>
        <v>0.79571492575524849</v>
      </c>
      <c r="Q17" s="164">
        <v>6</v>
      </c>
      <c r="R17" s="164">
        <v>17</v>
      </c>
    </row>
    <row r="18" spans="1:18">
      <c r="B18" s="1017" t="s">
        <v>1392</v>
      </c>
      <c r="C18" s="1017">
        <f>C17/SQRT((1-C17*C17)/(COUNT(A6:A15)-2))</f>
        <v>5.5822004491761037</v>
      </c>
      <c r="Q18" s="164"/>
      <c r="R18" s="164"/>
    </row>
    <row r="19" spans="1:18" ht="13.5" thickBot="1">
      <c r="B19" s="1017" t="s">
        <v>1393</v>
      </c>
      <c r="C19" s="1017">
        <f>TINV(0.05,8)</f>
        <v>2.3060041332991172</v>
      </c>
      <c r="D19" s="1017">
        <f>C18-C19</f>
        <v>3.2761963158769865</v>
      </c>
      <c r="Q19" s="164"/>
      <c r="R19" s="164">
        <f>COVAR(Q13:Q17,R13:R17)</f>
        <v>5.2</v>
      </c>
    </row>
    <row r="20" spans="1:18" ht="13.5" thickBot="1">
      <c r="A20" s="1611" t="s">
        <v>1396</v>
      </c>
      <c r="B20" s="1611"/>
      <c r="C20" s="1567" t="str">
        <f>IF(ABS(C18)&lt;=C19,"Ho се ПРИЕМА със статистическа сигурност Р=","Но се ОТХВЪРЛЯ със статистическа сигурност  Р =")</f>
        <v>Но се ОТХВЪРЛЯ със статистическа сигурност  Р =</v>
      </c>
      <c r="D20" s="1568"/>
      <c r="E20" s="1568"/>
      <c r="F20" s="1568"/>
      <c r="G20" s="1568"/>
      <c r="Q20" s="164"/>
      <c r="R20" s="164"/>
    </row>
    <row r="21" spans="1:18">
      <c r="C21" s="1017">
        <f>COUNT(A6:A19)</f>
        <v>10</v>
      </c>
      <c r="Q21" s="164"/>
      <c r="R21" s="164"/>
    </row>
    <row r="681" spans="22:22">
      <c r="V681" s="1017" t="s">
        <v>193</v>
      </c>
    </row>
  </sheetData>
  <mergeCells count="4">
    <mergeCell ref="A1:J1"/>
    <mergeCell ref="A20:B20"/>
    <mergeCell ref="C20:G20"/>
    <mergeCell ref="B3:L3"/>
  </mergeCells>
  <phoneticPr fontId="25" type="noConversion"/>
  <conditionalFormatting sqref="C20:G20">
    <cfRule type="cellIs" dxfId="10" priority="1" stopIfTrue="1" operator="equal">
      <formula>"Но се ОТХВЪРЛЯ със статистическа сигурност  Р ="</formula>
    </cfRule>
    <cfRule type="cellIs" dxfId="9" priority="2" stopIfTrue="1" operator="equal">
      <formula>"Ho се ПРИЕМА със статистическа сигурност Р="</formula>
    </cfRule>
  </conditionalFormatting>
  <pageMargins left="0.75" right="0.75" top="1" bottom="1" header="0.5" footer="0.5"/>
  <pageSetup orientation="portrait" r:id="rId1"/>
  <headerFooter alignWithMargins="0"/>
  <drawing r:id="rId2"/>
  <legacyDrawing r:id="rId3"/>
  <oleObjects>
    <oleObject progId="Equation.3" shapeId="124932" r:id="rId4"/>
    <oleObject progId="Equation.3" shapeId="124933" r:id="rId5"/>
    <oleObject progId="Equation.3" shapeId="124936" r:id="rId6"/>
    <oleObject progId="Equation.3" shapeId="124937" r:id="rId7"/>
  </oleObjects>
</worksheet>
</file>

<file path=xl/worksheets/sheet41.xml><?xml version="1.0" encoding="utf-8"?>
<worksheet xmlns="http://schemas.openxmlformats.org/spreadsheetml/2006/main" xmlns:r="http://schemas.openxmlformats.org/officeDocument/2006/relationships">
  <sheetPr codeName="Sheet511">
    <tabColor theme="3" tint="-0.249977111117893"/>
  </sheetPr>
  <dimension ref="B1:V681"/>
  <sheetViews>
    <sheetView workbookViewId="0">
      <selection activeCell="L11" sqref="L11"/>
    </sheetView>
  </sheetViews>
  <sheetFormatPr defaultColWidth="10.6640625" defaultRowHeight="12.75"/>
  <cols>
    <col min="1" max="4" width="10.6640625" style="859" customWidth="1"/>
    <col min="5" max="6" width="14.5" style="859" bestFit="1" customWidth="1"/>
    <col min="7" max="7" width="11" style="859" bestFit="1" customWidth="1"/>
    <col min="8" max="10" width="10.6640625" style="859" customWidth="1"/>
    <col min="11" max="11" width="14.5" style="859" bestFit="1" customWidth="1"/>
    <col min="12" max="18" width="10.6640625" style="859" customWidth="1"/>
    <col min="19" max="19" width="14.5" style="859" bestFit="1" customWidth="1"/>
    <col min="20" max="16384" width="10.6640625" style="859"/>
  </cols>
  <sheetData>
    <row r="1" spans="2:19" ht="33.75" customHeight="1">
      <c r="B1" s="1612" t="s">
        <v>1322</v>
      </c>
      <c r="C1" s="1613"/>
      <c r="D1" s="1613"/>
      <c r="E1" s="1613"/>
      <c r="F1" s="1613"/>
      <c r="G1" s="1613"/>
      <c r="H1" s="1613"/>
      <c r="I1" s="1613"/>
      <c r="J1" s="1613"/>
      <c r="K1" s="1613"/>
    </row>
    <row r="2" spans="2:19">
      <c r="B2" s="859" t="s">
        <v>1694</v>
      </c>
    </row>
    <row r="4" spans="2:19">
      <c r="B4" s="860"/>
      <c r="C4" s="860" t="s">
        <v>1323</v>
      </c>
      <c r="D4" s="859" t="s">
        <v>1324</v>
      </c>
      <c r="E4" s="859" t="s">
        <v>1325</v>
      </c>
      <c r="F4" s="859" t="s">
        <v>1326</v>
      </c>
      <c r="G4" s="859" t="s">
        <v>1327</v>
      </c>
      <c r="H4" s="859" t="s">
        <v>1328</v>
      </c>
    </row>
    <row r="5" spans="2:19">
      <c r="B5" s="860"/>
      <c r="C5" s="860" t="s">
        <v>1125</v>
      </c>
      <c r="D5" s="859">
        <v>1</v>
      </c>
      <c r="E5" s="859">
        <v>0.38879999999999998</v>
      </c>
      <c r="F5" s="859">
        <v>1</v>
      </c>
      <c r="G5" s="859">
        <v>204.22120000000001</v>
      </c>
      <c r="H5" s="859">
        <v>18.64</v>
      </c>
    </row>
    <row r="6" spans="2:19">
      <c r="B6" s="860"/>
      <c r="C6" s="860" t="s">
        <v>1329</v>
      </c>
      <c r="D6" s="859">
        <v>5.0000000000000001E-4</v>
      </c>
      <c r="E6" s="859">
        <v>1.2999999999999999E-4</v>
      </c>
      <c r="F6" s="859">
        <v>2.9E-4</v>
      </c>
      <c r="G6" s="859">
        <v>3.8E-3</v>
      </c>
      <c r="H6" s="859">
        <v>1.2999999999999999E-2</v>
      </c>
    </row>
    <row r="7" spans="2:19">
      <c r="B7" s="860"/>
      <c r="C7" s="860"/>
    </row>
    <row r="8" spans="2:19">
      <c r="B8" s="861"/>
      <c r="C8" s="862" t="s">
        <v>342</v>
      </c>
      <c r="D8" s="862" t="s">
        <v>642</v>
      </c>
      <c r="E8" s="862" t="s">
        <v>1330</v>
      </c>
      <c r="F8" s="863" t="s">
        <v>1324</v>
      </c>
      <c r="G8" s="863" t="s">
        <v>1325</v>
      </c>
      <c r="H8" s="863" t="s">
        <v>1326</v>
      </c>
      <c r="I8" s="863" t="s">
        <v>1327</v>
      </c>
      <c r="J8" s="863" t="s">
        <v>1328</v>
      </c>
      <c r="N8" s="861" t="s">
        <v>1019</v>
      </c>
      <c r="O8" s="859" t="s">
        <v>688</v>
      </c>
      <c r="P8" s="859" t="s">
        <v>1020</v>
      </c>
      <c r="Q8" s="859" t="s">
        <v>376</v>
      </c>
      <c r="R8" s="859" t="s">
        <v>1021</v>
      </c>
      <c r="S8" s="859" t="s">
        <v>1022</v>
      </c>
    </row>
    <row r="9" spans="2:19">
      <c r="B9" s="863" t="s">
        <v>1324</v>
      </c>
      <c r="C9" s="864">
        <v>1</v>
      </c>
      <c r="D9" s="862">
        <v>5.0000000000000001E-4</v>
      </c>
      <c r="E9" s="865">
        <f>D9/C9</f>
        <v>5.0000000000000001E-4</v>
      </c>
      <c r="F9" s="866">
        <f>$C9+D9</f>
        <v>1.0004999999999999</v>
      </c>
      <c r="G9" s="861">
        <f>$C9</f>
        <v>1</v>
      </c>
      <c r="H9" s="861">
        <f>$C9</f>
        <v>1</v>
      </c>
      <c r="I9" s="861">
        <f>$C9</f>
        <v>1</v>
      </c>
      <c r="J9" s="861">
        <f>$C9</f>
        <v>1</v>
      </c>
      <c r="M9" s="859" t="s">
        <v>1023</v>
      </c>
      <c r="N9" s="867">
        <f>E9</f>
        <v>5.0000000000000001E-4</v>
      </c>
      <c r="O9" s="859">
        <f>N9/100</f>
        <v>5.0000000000000004E-6</v>
      </c>
      <c r="P9" s="859">
        <f>O9*O9</f>
        <v>2.5000000000000004E-11</v>
      </c>
      <c r="Q9" s="859">
        <f>SUM(P9:P14)</f>
        <v>9.3264575225093404E-11</v>
      </c>
      <c r="R9" s="859">
        <f>SQRT(Q9)</f>
        <v>9.657358604975451E-6</v>
      </c>
      <c r="S9" s="859">
        <f>R9*C15</f>
        <v>9.8636552082352192E-7</v>
      </c>
    </row>
    <row r="10" spans="2:19">
      <c r="B10" s="863" t="s">
        <v>1325</v>
      </c>
      <c r="C10" s="864">
        <v>0.38879999999999998</v>
      </c>
      <c r="D10" s="862">
        <v>1.2999999999999999E-4</v>
      </c>
      <c r="E10" s="865">
        <f>D10/C10</f>
        <v>3.3436213991769548E-4</v>
      </c>
      <c r="F10" s="861">
        <f>$C10</f>
        <v>0.38879999999999998</v>
      </c>
      <c r="G10" s="866">
        <f>$C10+D10</f>
        <v>0.38893</v>
      </c>
      <c r="H10" s="861">
        <f>$C10</f>
        <v>0.38879999999999998</v>
      </c>
      <c r="I10" s="861">
        <f>$C10</f>
        <v>0.38879999999999998</v>
      </c>
      <c r="J10" s="861">
        <f>$C10</f>
        <v>0.38879999999999998</v>
      </c>
      <c r="N10" s="867">
        <f>E10</f>
        <v>3.3436213991769548E-4</v>
      </c>
      <c r="O10" s="859">
        <f>N10/100</f>
        <v>3.3436213991769548E-6</v>
      </c>
      <c r="P10" s="859">
        <f>O10*O10</f>
        <v>1.1179804061034057E-11</v>
      </c>
    </row>
    <row r="11" spans="2:19">
      <c r="B11" s="863" t="s">
        <v>1326</v>
      </c>
      <c r="C11" s="864">
        <v>1</v>
      </c>
      <c r="D11" s="862">
        <v>2.9E-4</v>
      </c>
      <c r="E11" s="865">
        <f>D11/C11</f>
        <v>2.9E-4</v>
      </c>
      <c r="F11" s="861">
        <f>$C11</f>
        <v>1</v>
      </c>
      <c r="G11" s="861">
        <f>$C11</f>
        <v>1</v>
      </c>
      <c r="H11" s="866">
        <f>$C11+D11</f>
        <v>1.0002899999999999</v>
      </c>
      <c r="I11" s="861">
        <f>$C11</f>
        <v>1</v>
      </c>
      <c r="J11" s="861">
        <f>$C11</f>
        <v>1</v>
      </c>
      <c r="N11" s="867">
        <f>E11</f>
        <v>2.9E-4</v>
      </c>
      <c r="O11" s="859">
        <f>N11/100</f>
        <v>2.9000000000000002E-6</v>
      </c>
      <c r="P11" s="859">
        <f>O11*O11</f>
        <v>8.4100000000000015E-12</v>
      </c>
    </row>
    <row r="12" spans="2:19">
      <c r="B12" s="863" t="s">
        <v>1327</v>
      </c>
      <c r="C12" s="864">
        <v>204.22120000000001</v>
      </c>
      <c r="D12" s="862">
        <v>3.8E-3</v>
      </c>
      <c r="E12" s="865">
        <f>D12/C12</f>
        <v>1.8607274856870882E-5</v>
      </c>
      <c r="F12" s="861">
        <f>$C12</f>
        <v>204.22120000000001</v>
      </c>
      <c r="G12" s="861">
        <f>$C12</f>
        <v>204.22120000000001</v>
      </c>
      <c r="H12" s="861">
        <f>$C12</f>
        <v>204.22120000000001</v>
      </c>
      <c r="I12" s="866">
        <f>$C12+D12</f>
        <v>204.22500000000002</v>
      </c>
      <c r="J12" s="861">
        <f>$C12</f>
        <v>204.22120000000001</v>
      </c>
      <c r="N12" s="867">
        <f>E12</f>
        <v>1.8607274856870882E-5</v>
      </c>
      <c r="O12" s="859">
        <f>N12/100</f>
        <v>1.8607274856870881E-7</v>
      </c>
      <c r="P12" s="859">
        <f>O12*O12</f>
        <v>3.4623067759913931E-14</v>
      </c>
    </row>
    <row r="13" spans="2:19">
      <c r="B13" s="863" t="s">
        <v>1328</v>
      </c>
      <c r="C13" s="864">
        <v>18.64</v>
      </c>
      <c r="D13" s="862">
        <v>1.2999999999999999E-2</v>
      </c>
      <c r="E13" s="865">
        <f>D13/C13</f>
        <v>6.9742489270386264E-4</v>
      </c>
      <c r="F13" s="861">
        <f>$C13</f>
        <v>18.64</v>
      </c>
      <c r="G13" s="861">
        <f>$C13</f>
        <v>18.64</v>
      </c>
      <c r="H13" s="861">
        <f>$C13</f>
        <v>18.64</v>
      </c>
      <c r="I13" s="861">
        <f>$C13</f>
        <v>18.64</v>
      </c>
      <c r="J13" s="866">
        <f>$C13+D13</f>
        <v>18.653000000000002</v>
      </c>
      <c r="N13" s="867">
        <f>E13</f>
        <v>6.9742489270386264E-4</v>
      </c>
      <c r="O13" s="859">
        <f>N13/100</f>
        <v>6.9742489270386266E-6</v>
      </c>
      <c r="P13" s="859">
        <f>O13*O13</f>
        <v>4.8640148096299437E-11</v>
      </c>
    </row>
    <row r="14" spans="2:19">
      <c r="K14" s="1484"/>
    </row>
    <row r="15" spans="2:19">
      <c r="B15" s="868" t="s">
        <v>1331</v>
      </c>
      <c r="C15" s="869">
        <f>(1000*C10*C11*C9)/(C12*C13)</f>
        <v>0.10213615970679069</v>
      </c>
      <c r="D15" s="870">
        <f>SQRT(K17)</f>
        <v>9.8600705601093976E-5</v>
      </c>
      <c r="F15" s="869">
        <f>(1000*F10*F11*F9)/(F12*F13)</f>
        <v>0.10218722778664407</v>
      </c>
      <c r="G15" s="869">
        <f>(1000*G10*G11*G9)/(G12*G13)</f>
        <v>0.10217031017171323</v>
      </c>
      <c r="H15" s="869">
        <f>(1000*H10*H11*H9)/(H12*H13)</f>
        <v>0.10216577919310564</v>
      </c>
      <c r="I15" s="869">
        <f>(1000*I10*I11*I9)/(I12*I13)</f>
        <v>0.10213425926655621</v>
      </c>
      <c r="J15" s="869">
        <f>(1000*J10*J11*J9)/(J12*J13)</f>
        <v>0.10206497705112198</v>
      </c>
    </row>
    <row r="16" spans="2:19">
      <c r="D16" s="61">
        <f>D15/C15</f>
        <v>9.6538489291308604E-4</v>
      </c>
      <c r="E16" s="859" t="s">
        <v>1332</v>
      </c>
      <c r="F16" s="871">
        <f>$C$15-F15</f>
        <v>-5.1068079853389126E-5</v>
      </c>
      <c r="G16" s="871">
        <f>$C$15-G15</f>
        <v>-3.415046492254159E-5</v>
      </c>
      <c r="H16" s="871">
        <f>$C$15-H15</f>
        <v>-2.9619486314955146E-5</v>
      </c>
      <c r="I16" s="871">
        <f>$C$15-I15</f>
        <v>1.9004402344729998E-6</v>
      </c>
      <c r="J16" s="871">
        <f>$C$15-J15</f>
        <v>7.1182655668702854E-5</v>
      </c>
      <c r="K16" s="859" t="s">
        <v>442</v>
      </c>
    </row>
    <row r="17" spans="5:12">
      <c r="E17" s="859" t="s">
        <v>1179</v>
      </c>
      <c r="F17" s="859">
        <f>F16*F16</f>
        <v>2.6079487799121284E-9</v>
      </c>
      <c r="G17" s="872">
        <f>G16*G16</f>
        <v>1.1662542544257435E-9</v>
      </c>
      <c r="H17" s="859">
        <f>H16*H16</f>
        <v>8.7731396956181518E-10</v>
      </c>
      <c r="I17" s="859">
        <f>I16*I16</f>
        <v>3.6116730848037905E-12</v>
      </c>
      <c r="J17" s="859">
        <f>J16*J16</f>
        <v>5.0669704680491145E-9</v>
      </c>
      <c r="K17" s="859">
        <f>SUM(F17:J17)</f>
        <v>9.7220991450336046E-9</v>
      </c>
    </row>
    <row r="18" spans="5:12">
      <c r="E18" s="859" t="s">
        <v>1054</v>
      </c>
      <c r="F18" s="875">
        <f>F17/$K$17</f>
        <v>0.26824955608937212</v>
      </c>
      <c r="G18" s="875">
        <f>G17/$K$17</f>
        <v>0.11995909906159595</v>
      </c>
      <c r="H18" s="875">
        <f>H17/$K$17</f>
        <v>9.0239150668400506E-2</v>
      </c>
      <c r="I18" s="876">
        <f>I17/$K$17</f>
        <v>3.7149107727920696E-4</v>
      </c>
      <c r="J18" s="875">
        <f>J17/$K$17</f>
        <v>0.52118070310335229</v>
      </c>
      <c r="K18" s="542">
        <f>SUM(F18:J18)</f>
        <v>1</v>
      </c>
    </row>
    <row r="19" spans="5:12">
      <c r="E19" s="868" t="s">
        <v>1331</v>
      </c>
      <c r="F19" s="859" t="s">
        <v>1324</v>
      </c>
      <c r="G19" s="859" t="s">
        <v>1325</v>
      </c>
      <c r="H19" s="859" t="s">
        <v>1326</v>
      </c>
      <c r="I19" s="859" t="s">
        <v>1327</v>
      </c>
      <c r="J19" s="859" t="s">
        <v>1328</v>
      </c>
    </row>
    <row r="20" spans="5:12">
      <c r="E20" s="859">
        <f>D15</f>
        <v>9.8600705601093976E-5</v>
      </c>
      <c r="F20" s="859">
        <f>SQRT(F17)</f>
        <v>5.1068079853389126E-5</v>
      </c>
      <c r="G20" s="859">
        <f>SQRT(G17)</f>
        <v>3.415046492254159E-5</v>
      </c>
      <c r="H20" s="859">
        <f>SQRT(H17)</f>
        <v>2.9619486314955146E-5</v>
      </c>
      <c r="I20" s="859">
        <f>SQRT(I17)</f>
        <v>1.9004402344729998E-6</v>
      </c>
      <c r="J20" s="859">
        <f>SQRT(J17)</f>
        <v>7.1182655668702854E-5</v>
      </c>
    </row>
    <row r="24" spans="5:12">
      <c r="L24" s="873"/>
    </row>
    <row r="681" spans="22:22">
      <c r="V681" s="859" t="s">
        <v>193</v>
      </c>
    </row>
  </sheetData>
  <mergeCells count="1">
    <mergeCell ref="B1:K1"/>
  </mergeCells>
  <phoneticPr fontId="94" type="noConversion"/>
  <pageMargins left="0.75" right="0.75" top="1" bottom="1" header="0.5" footer="0.5"/>
  <pageSetup orientation="landscape" r:id="rId1"/>
  <headerFooter alignWithMargins="0"/>
  <drawing r:id="rId2"/>
  <legacyDrawing r:id="rId3"/>
  <oleObjects>
    <oleObject progId="Equation.3" shapeId="110593" r:id="rId4"/>
  </oleObjects>
</worksheet>
</file>

<file path=xl/worksheets/sheet42.xml><?xml version="1.0" encoding="utf-8"?>
<worksheet xmlns="http://schemas.openxmlformats.org/spreadsheetml/2006/main" xmlns:r="http://schemas.openxmlformats.org/officeDocument/2006/relationships">
  <sheetPr codeName="Sheet39">
    <pageSetUpPr fitToPage="1"/>
  </sheetPr>
  <dimension ref="A1:Y681"/>
  <sheetViews>
    <sheetView zoomScale="75" workbookViewId="0">
      <selection activeCell="D33" sqref="D33"/>
    </sheetView>
  </sheetViews>
  <sheetFormatPr defaultColWidth="10.6640625" defaultRowHeight="12.75"/>
  <cols>
    <col min="1" max="1" width="31.83203125" style="598" customWidth="1"/>
    <col min="2" max="2" width="10.6640625" style="598" customWidth="1"/>
    <col min="3" max="3" width="2.6640625" style="598" customWidth="1"/>
    <col min="4" max="4" width="14.5" style="598" customWidth="1"/>
    <col min="5" max="16384" width="10.6640625" style="598"/>
  </cols>
  <sheetData>
    <row r="1" spans="1:24" ht="20.25" thickBot="1">
      <c r="A1" s="596" t="s">
        <v>1071</v>
      </c>
      <c r="B1" s="597" t="s">
        <v>1072</v>
      </c>
      <c r="E1" s="598" t="s">
        <v>1073</v>
      </c>
      <c r="F1" s="598" t="s">
        <v>1017</v>
      </c>
      <c r="G1" s="598" t="s">
        <v>688</v>
      </c>
      <c r="H1" s="599" t="s">
        <v>1006</v>
      </c>
      <c r="I1" s="599" t="s">
        <v>1007</v>
      </c>
      <c r="J1" s="599" t="s">
        <v>1008</v>
      </c>
      <c r="K1" s="599" t="s">
        <v>1010</v>
      </c>
      <c r="L1" s="599" t="s">
        <v>1011</v>
      </c>
      <c r="M1" s="599" t="s">
        <v>1004</v>
      </c>
      <c r="N1" s="599" t="s">
        <v>1005</v>
      </c>
      <c r="O1" s="599" t="s">
        <v>1074</v>
      </c>
      <c r="P1" s="599" t="s">
        <v>1075</v>
      </c>
      <c r="Q1" s="599" t="s">
        <v>1076</v>
      </c>
      <c r="R1" s="599" t="s">
        <v>1077</v>
      </c>
      <c r="S1" s="599" t="s">
        <v>1078</v>
      </c>
      <c r="T1" s="599" t="s">
        <v>964</v>
      </c>
      <c r="U1" s="599" t="s">
        <v>1079</v>
      </c>
      <c r="V1" s="599" t="s">
        <v>1080</v>
      </c>
      <c r="W1" s="600"/>
      <c r="X1" s="600"/>
    </row>
    <row r="2" spans="1:24" ht="15.75">
      <c r="A2" s="601" t="s">
        <v>1081</v>
      </c>
      <c r="B2" s="602">
        <v>7.0000000000000001E-3</v>
      </c>
      <c r="D2" s="603" t="s">
        <v>1006</v>
      </c>
      <c r="E2" s="604">
        <v>1</v>
      </c>
      <c r="F2" s="605">
        <f t="shared" ref="F2:F10" si="0">B2/SQRT(3)</f>
        <v>4.041451884327381E-3</v>
      </c>
      <c r="G2" s="606">
        <f t="shared" ref="G2:G16" si="1">F2/E2</f>
        <v>4.041451884327381E-3</v>
      </c>
      <c r="H2" s="607">
        <f>$E2+F2</f>
        <v>1.0040414518843275</v>
      </c>
      <c r="I2" s="608">
        <f t="shared" ref="I2:V2" si="2">$E2</f>
        <v>1</v>
      </c>
      <c r="J2" s="608">
        <f t="shared" si="2"/>
        <v>1</v>
      </c>
      <c r="K2" s="608">
        <f t="shared" si="2"/>
        <v>1</v>
      </c>
      <c r="L2" s="608">
        <f t="shared" si="2"/>
        <v>1</v>
      </c>
      <c r="M2" s="608">
        <f t="shared" si="2"/>
        <v>1</v>
      </c>
      <c r="N2" s="608">
        <f t="shared" si="2"/>
        <v>1</v>
      </c>
      <c r="O2" s="608">
        <f t="shared" si="2"/>
        <v>1</v>
      </c>
      <c r="P2" s="608">
        <f t="shared" si="2"/>
        <v>1</v>
      </c>
      <c r="Q2" s="608">
        <f t="shared" si="2"/>
        <v>1</v>
      </c>
      <c r="R2" s="608">
        <f t="shared" si="2"/>
        <v>1</v>
      </c>
      <c r="S2" s="608">
        <f t="shared" si="2"/>
        <v>1</v>
      </c>
      <c r="T2" s="608">
        <f t="shared" si="2"/>
        <v>1</v>
      </c>
      <c r="U2" s="608">
        <f t="shared" si="2"/>
        <v>1</v>
      </c>
      <c r="V2" s="609">
        <f t="shared" si="2"/>
        <v>1</v>
      </c>
    </row>
    <row r="3" spans="1:24" ht="15.75">
      <c r="A3" s="601" t="s">
        <v>1081</v>
      </c>
      <c r="B3" s="610">
        <v>1.4999999999999999E-2</v>
      </c>
      <c r="D3" s="611" t="s">
        <v>1007</v>
      </c>
      <c r="E3" s="612">
        <v>2.5</v>
      </c>
      <c r="F3" s="613">
        <f t="shared" si="0"/>
        <v>8.6602540378443865E-3</v>
      </c>
      <c r="G3" s="606">
        <f t="shared" si="1"/>
        <v>3.4641016151377548E-3</v>
      </c>
      <c r="H3" s="614">
        <f t="shared" ref="H3:H16" si="3">$E3</f>
        <v>2.5</v>
      </c>
      <c r="I3" s="615">
        <f>$E3+F3</f>
        <v>2.5086602540378444</v>
      </c>
      <c r="J3" s="612">
        <f t="shared" ref="J3:V3" si="4">$E3</f>
        <v>2.5</v>
      </c>
      <c r="K3" s="612">
        <f t="shared" si="4"/>
        <v>2.5</v>
      </c>
      <c r="L3" s="612">
        <f t="shared" si="4"/>
        <v>2.5</v>
      </c>
      <c r="M3" s="612">
        <f t="shared" si="4"/>
        <v>2.5</v>
      </c>
      <c r="N3" s="612">
        <f t="shared" si="4"/>
        <v>2.5</v>
      </c>
      <c r="O3" s="612">
        <f t="shared" si="4"/>
        <v>2.5</v>
      </c>
      <c r="P3" s="612">
        <f t="shared" si="4"/>
        <v>2.5</v>
      </c>
      <c r="Q3" s="612">
        <f t="shared" si="4"/>
        <v>2.5</v>
      </c>
      <c r="R3" s="612">
        <f t="shared" si="4"/>
        <v>2.5</v>
      </c>
      <c r="S3" s="612">
        <f t="shared" si="4"/>
        <v>2.5</v>
      </c>
      <c r="T3" s="612">
        <f t="shared" si="4"/>
        <v>2.5</v>
      </c>
      <c r="U3" s="612">
        <f t="shared" si="4"/>
        <v>2.5</v>
      </c>
      <c r="V3" s="616">
        <f t="shared" si="4"/>
        <v>2.5</v>
      </c>
    </row>
    <row r="4" spans="1:24" ht="15.75">
      <c r="A4" s="601" t="s">
        <v>1081</v>
      </c>
      <c r="B4" s="610">
        <v>0.04</v>
      </c>
      <c r="D4" s="611" t="s">
        <v>1008</v>
      </c>
      <c r="E4" s="617">
        <v>5</v>
      </c>
      <c r="F4" s="618">
        <f t="shared" si="0"/>
        <v>2.3094010767585032E-2</v>
      </c>
      <c r="G4" s="606">
        <f t="shared" si="1"/>
        <v>4.6188021535170064E-3</v>
      </c>
      <c r="H4" s="619">
        <f t="shared" si="3"/>
        <v>5</v>
      </c>
      <c r="I4" s="617">
        <f t="shared" ref="I4:I16" si="5">$E4</f>
        <v>5</v>
      </c>
      <c r="J4" s="620">
        <f>$E4+F4</f>
        <v>5.0230940107675854</v>
      </c>
      <c r="K4" s="617">
        <f t="shared" ref="K4:V4" si="6">$E4</f>
        <v>5</v>
      </c>
      <c r="L4" s="617">
        <f t="shared" si="6"/>
        <v>5</v>
      </c>
      <c r="M4" s="617">
        <f t="shared" si="6"/>
        <v>5</v>
      </c>
      <c r="N4" s="617">
        <f t="shared" si="6"/>
        <v>5</v>
      </c>
      <c r="O4" s="617">
        <f t="shared" si="6"/>
        <v>5</v>
      </c>
      <c r="P4" s="617">
        <f t="shared" si="6"/>
        <v>5</v>
      </c>
      <c r="Q4" s="617">
        <f t="shared" si="6"/>
        <v>5</v>
      </c>
      <c r="R4" s="617">
        <f t="shared" si="6"/>
        <v>5</v>
      </c>
      <c r="S4" s="617">
        <f t="shared" si="6"/>
        <v>5</v>
      </c>
      <c r="T4" s="617">
        <f t="shared" si="6"/>
        <v>5</v>
      </c>
      <c r="U4" s="617">
        <f t="shared" si="6"/>
        <v>5</v>
      </c>
      <c r="V4" s="621">
        <f t="shared" si="6"/>
        <v>5</v>
      </c>
    </row>
    <row r="5" spans="1:24" ht="15.75">
      <c r="A5" s="601" t="s">
        <v>1081</v>
      </c>
      <c r="B5" s="610">
        <v>0.06</v>
      </c>
      <c r="D5" s="611" t="s">
        <v>1010</v>
      </c>
      <c r="E5" s="617">
        <v>7.5</v>
      </c>
      <c r="F5" s="618">
        <f t="shared" si="0"/>
        <v>3.4641016151377546E-2</v>
      </c>
      <c r="G5" s="606">
        <f t="shared" si="1"/>
        <v>4.6188021535170064E-3</v>
      </c>
      <c r="H5" s="619">
        <f t="shared" si="3"/>
        <v>7.5</v>
      </c>
      <c r="I5" s="617">
        <f t="shared" si="5"/>
        <v>7.5</v>
      </c>
      <c r="J5" s="617">
        <f t="shared" ref="J5:J16" si="7">$E5</f>
        <v>7.5</v>
      </c>
      <c r="K5" s="620">
        <f>$E5+F5</f>
        <v>7.5346410161513777</v>
      </c>
      <c r="L5" s="617">
        <f t="shared" ref="L5:V5" si="8">$E5</f>
        <v>7.5</v>
      </c>
      <c r="M5" s="617">
        <f t="shared" si="8"/>
        <v>7.5</v>
      </c>
      <c r="N5" s="617">
        <f t="shared" si="8"/>
        <v>7.5</v>
      </c>
      <c r="O5" s="617">
        <f t="shared" si="8"/>
        <v>7.5</v>
      </c>
      <c r="P5" s="617">
        <f t="shared" si="8"/>
        <v>7.5</v>
      </c>
      <c r="Q5" s="617">
        <f t="shared" si="8"/>
        <v>7.5</v>
      </c>
      <c r="R5" s="617">
        <f t="shared" si="8"/>
        <v>7.5</v>
      </c>
      <c r="S5" s="617">
        <f t="shared" si="8"/>
        <v>7.5</v>
      </c>
      <c r="T5" s="617">
        <f t="shared" si="8"/>
        <v>7.5</v>
      </c>
      <c r="U5" s="617">
        <f t="shared" si="8"/>
        <v>7.5</v>
      </c>
      <c r="V5" s="621">
        <f t="shared" si="8"/>
        <v>7.5</v>
      </c>
    </row>
    <row r="6" spans="1:24" ht="15.75">
      <c r="A6" s="601" t="s">
        <v>1081</v>
      </c>
      <c r="B6" s="610">
        <v>7.4999999999999997E-2</v>
      </c>
      <c r="D6" s="611" t="s">
        <v>1011</v>
      </c>
      <c r="E6" s="617">
        <v>10</v>
      </c>
      <c r="F6" s="618">
        <f t="shared" si="0"/>
        <v>4.3301270189221933E-2</v>
      </c>
      <c r="G6" s="606">
        <f t="shared" si="1"/>
        <v>4.3301270189221933E-3</v>
      </c>
      <c r="H6" s="619">
        <f t="shared" si="3"/>
        <v>10</v>
      </c>
      <c r="I6" s="617">
        <f t="shared" si="5"/>
        <v>10</v>
      </c>
      <c r="J6" s="617">
        <f t="shared" si="7"/>
        <v>10</v>
      </c>
      <c r="K6" s="617">
        <f t="shared" ref="K6:K16" si="9">$E6</f>
        <v>10</v>
      </c>
      <c r="L6" s="620">
        <f>$E6+F6</f>
        <v>10.043301270189222</v>
      </c>
      <c r="M6" s="617">
        <f t="shared" ref="M6:V6" si="10">$E6</f>
        <v>10</v>
      </c>
      <c r="N6" s="617">
        <f t="shared" si="10"/>
        <v>10</v>
      </c>
      <c r="O6" s="617">
        <f t="shared" si="10"/>
        <v>10</v>
      </c>
      <c r="P6" s="617">
        <f t="shared" si="10"/>
        <v>10</v>
      </c>
      <c r="Q6" s="617">
        <f t="shared" si="10"/>
        <v>10</v>
      </c>
      <c r="R6" s="617">
        <f t="shared" si="10"/>
        <v>10</v>
      </c>
      <c r="S6" s="617">
        <f t="shared" si="10"/>
        <v>10</v>
      </c>
      <c r="T6" s="617">
        <f t="shared" si="10"/>
        <v>10</v>
      </c>
      <c r="U6" s="617">
        <f t="shared" si="10"/>
        <v>10</v>
      </c>
      <c r="V6" s="621">
        <f t="shared" si="10"/>
        <v>10</v>
      </c>
    </row>
    <row r="7" spans="1:24" ht="15.75">
      <c r="A7" s="601" t="s">
        <v>1081</v>
      </c>
      <c r="B7" s="610">
        <v>0.1</v>
      </c>
      <c r="D7" s="611" t="s">
        <v>1004</v>
      </c>
      <c r="E7" s="617">
        <v>50</v>
      </c>
      <c r="F7" s="618">
        <f t="shared" si="0"/>
        <v>5.7735026918962581E-2</v>
      </c>
      <c r="G7" s="606">
        <f t="shared" si="1"/>
        <v>1.1547005383792516E-3</v>
      </c>
      <c r="H7" s="619">
        <f t="shared" si="3"/>
        <v>50</v>
      </c>
      <c r="I7" s="617">
        <f t="shared" si="5"/>
        <v>50</v>
      </c>
      <c r="J7" s="617">
        <f t="shared" si="7"/>
        <v>50</v>
      </c>
      <c r="K7" s="617">
        <f t="shared" si="9"/>
        <v>50</v>
      </c>
      <c r="L7" s="617">
        <f t="shared" ref="L7:L16" si="11">$E7</f>
        <v>50</v>
      </c>
      <c r="M7" s="620">
        <f>$E7+F7</f>
        <v>50.057735026918962</v>
      </c>
      <c r="N7" s="617">
        <f t="shared" ref="N7:V7" si="12">$E7</f>
        <v>50</v>
      </c>
      <c r="O7" s="617">
        <f t="shared" si="12"/>
        <v>50</v>
      </c>
      <c r="P7" s="617">
        <f t="shared" si="12"/>
        <v>50</v>
      </c>
      <c r="Q7" s="617">
        <f t="shared" si="12"/>
        <v>50</v>
      </c>
      <c r="R7" s="617">
        <f t="shared" si="12"/>
        <v>50</v>
      </c>
      <c r="S7" s="617">
        <f t="shared" si="12"/>
        <v>50</v>
      </c>
      <c r="T7" s="617">
        <f t="shared" si="12"/>
        <v>50</v>
      </c>
      <c r="U7" s="617">
        <f t="shared" si="12"/>
        <v>50</v>
      </c>
      <c r="V7" s="621">
        <f t="shared" si="12"/>
        <v>50</v>
      </c>
    </row>
    <row r="8" spans="1:24" ht="15.75">
      <c r="A8" s="601" t="s">
        <v>1081</v>
      </c>
      <c r="B8" s="610">
        <v>0.6</v>
      </c>
      <c r="D8" s="622" t="s">
        <v>1005</v>
      </c>
      <c r="E8" s="623">
        <v>1000</v>
      </c>
      <c r="F8" s="624">
        <f t="shared" si="0"/>
        <v>0.34641016151377546</v>
      </c>
      <c r="G8" s="606">
        <f t="shared" si="1"/>
        <v>3.4641016151377546E-4</v>
      </c>
      <c r="H8" s="625">
        <f t="shared" si="3"/>
        <v>1000</v>
      </c>
      <c r="I8" s="602">
        <f t="shared" si="5"/>
        <v>1000</v>
      </c>
      <c r="J8" s="602">
        <f t="shared" si="7"/>
        <v>1000</v>
      </c>
      <c r="K8" s="602">
        <f t="shared" si="9"/>
        <v>1000</v>
      </c>
      <c r="L8" s="602">
        <f t="shared" si="11"/>
        <v>1000</v>
      </c>
      <c r="M8" s="602">
        <f t="shared" ref="M8:M16" si="13">$E8</f>
        <v>1000</v>
      </c>
      <c r="N8" s="626">
        <f>$E8+F8</f>
        <v>1000.3464101615137</v>
      </c>
      <c r="O8" s="602">
        <f t="shared" ref="O8:V8" si="14">$E8</f>
        <v>1000</v>
      </c>
      <c r="P8" s="602">
        <f t="shared" si="14"/>
        <v>1000</v>
      </c>
      <c r="Q8" s="602">
        <f t="shared" si="14"/>
        <v>1000</v>
      </c>
      <c r="R8" s="602">
        <f t="shared" si="14"/>
        <v>1000</v>
      </c>
      <c r="S8" s="602">
        <f t="shared" si="14"/>
        <v>1000</v>
      </c>
      <c r="T8" s="602">
        <f t="shared" si="14"/>
        <v>1000</v>
      </c>
      <c r="U8" s="602">
        <f t="shared" si="14"/>
        <v>1000</v>
      </c>
      <c r="V8" s="627">
        <f t="shared" si="14"/>
        <v>1000</v>
      </c>
    </row>
    <row r="9" spans="1:24" ht="15.75">
      <c r="A9" s="601" t="s">
        <v>1082</v>
      </c>
      <c r="B9" s="610">
        <v>3</v>
      </c>
      <c r="D9" s="628" t="s">
        <v>1074</v>
      </c>
      <c r="E9" s="629">
        <v>1000</v>
      </c>
      <c r="F9" s="630">
        <f t="shared" si="0"/>
        <v>1.7320508075688774</v>
      </c>
      <c r="G9" s="606">
        <f t="shared" si="1"/>
        <v>1.7320508075688774E-3</v>
      </c>
      <c r="H9" s="631">
        <f t="shared" si="3"/>
        <v>1000</v>
      </c>
      <c r="I9" s="632">
        <f t="shared" si="5"/>
        <v>1000</v>
      </c>
      <c r="J9" s="632">
        <f t="shared" si="7"/>
        <v>1000</v>
      </c>
      <c r="K9" s="632">
        <f t="shared" si="9"/>
        <v>1000</v>
      </c>
      <c r="L9" s="632">
        <f t="shared" si="11"/>
        <v>1000</v>
      </c>
      <c r="M9" s="632">
        <f t="shared" si="13"/>
        <v>1000</v>
      </c>
      <c r="N9" s="632">
        <f t="shared" ref="N9:N16" si="15">$E9</f>
        <v>1000</v>
      </c>
      <c r="O9" s="633">
        <f>$E9+F9</f>
        <v>1001.7320508075688</v>
      </c>
      <c r="P9" s="632">
        <f t="shared" ref="P9:V9" si="16">$E9</f>
        <v>1000</v>
      </c>
      <c r="Q9" s="632">
        <f t="shared" si="16"/>
        <v>1000</v>
      </c>
      <c r="R9" s="632">
        <f t="shared" si="16"/>
        <v>1000</v>
      </c>
      <c r="S9" s="632">
        <f t="shared" si="16"/>
        <v>1000</v>
      </c>
      <c r="T9" s="632">
        <f t="shared" si="16"/>
        <v>1000</v>
      </c>
      <c r="U9" s="632">
        <f t="shared" si="16"/>
        <v>1000</v>
      </c>
      <c r="V9" s="634">
        <f t="shared" si="16"/>
        <v>1000</v>
      </c>
    </row>
    <row r="10" spans="1:24" ht="15.75">
      <c r="A10" s="601" t="s">
        <v>1083</v>
      </c>
      <c r="B10" s="610">
        <v>3.0000000000000001E-3</v>
      </c>
      <c r="D10" s="603" t="s">
        <v>1075</v>
      </c>
      <c r="E10" s="604">
        <v>0.40600000000000003</v>
      </c>
      <c r="F10" s="605">
        <f t="shared" si="0"/>
        <v>1.7320508075688774E-3</v>
      </c>
      <c r="G10" s="606">
        <f t="shared" si="1"/>
        <v>4.2661349940120129E-3</v>
      </c>
      <c r="H10" s="614">
        <f t="shared" si="3"/>
        <v>0.40600000000000003</v>
      </c>
      <c r="I10" s="612">
        <f t="shared" si="5"/>
        <v>0.40600000000000003</v>
      </c>
      <c r="J10" s="612">
        <f t="shared" si="7"/>
        <v>0.40600000000000003</v>
      </c>
      <c r="K10" s="612">
        <f t="shared" si="9"/>
        <v>0.40600000000000003</v>
      </c>
      <c r="L10" s="612">
        <f t="shared" si="11"/>
        <v>0.40600000000000003</v>
      </c>
      <c r="M10" s="612">
        <f t="shared" si="13"/>
        <v>0.40600000000000003</v>
      </c>
      <c r="N10" s="612">
        <f t="shared" si="15"/>
        <v>0.40600000000000003</v>
      </c>
      <c r="O10" s="612">
        <f t="shared" ref="O10:O16" si="17">$E10</f>
        <v>0.40600000000000003</v>
      </c>
      <c r="P10" s="615">
        <f>$E10+F10</f>
        <v>0.40773205080756891</v>
      </c>
      <c r="Q10" s="612">
        <f t="shared" ref="Q10:V10" si="18">$E10</f>
        <v>0.40600000000000003</v>
      </c>
      <c r="R10" s="612">
        <f t="shared" si="18"/>
        <v>0.40600000000000003</v>
      </c>
      <c r="S10" s="612">
        <f t="shared" si="18"/>
        <v>0.40600000000000003</v>
      </c>
      <c r="T10" s="612">
        <f t="shared" si="18"/>
        <v>0.40600000000000003</v>
      </c>
      <c r="U10" s="612">
        <f t="shared" si="18"/>
        <v>0.40600000000000003</v>
      </c>
      <c r="V10" s="616">
        <f t="shared" si="18"/>
        <v>0.40600000000000003</v>
      </c>
    </row>
    <row r="11" spans="1:24" ht="15.75">
      <c r="A11" s="601" t="s">
        <v>1083</v>
      </c>
      <c r="B11" s="610">
        <v>3.0000000000000001E-3</v>
      </c>
      <c r="D11" s="611" t="s">
        <v>1076</v>
      </c>
      <c r="E11" s="612">
        <v>0.59299999999999997</v>
      </c>
      <c r="F11" s="613">
        <v>1.7320508075688774E-3</v>
      </c>
      <c r="G11" s="606">
        <f t="shared" si="1"/>
        <v>2.9208276687502149E-3</v>
      </c>
      <c r="H11" s="614">
        <f t="shared" si="3"/>
        <v>0.59299999999999997</v>
      </c>
      <c r="I11" s="612">
        <f t="shared" si="5"/>
        <v>0.59299999999999997</v>
      </c>
      <c r="J11" s="612">
        <f t="shared" si="7"/>
        <v>0.59299999999999997</v>
      </c>
      <c r="K11" s="612">
        <f t="shared" si="9"/>
        <v>0.59299999999999997</v>
      </c>
      <c r="L11" s="612">
        <f t="shared" si="11"/>
        <v>0.59299999999999997</v>
      </c>
      <c r="M11" s="612">
        <f t="shared" si="13"/>
        <v>0.59299999999999997</v>
      </c>
      <c r="N11" s="612">
        <f t="shared" si="15"/>
        <v>0.59299999999999997</v>
      </c>
      <c r="O11" s="612">
        <f t="shared" si="17"/>
        <v>0.59299999999999997</v>
      </c>
      <c r="P11" s="612">
        <f t="shared" ref="P11:P16" si="19">$E11</f>
        <v>0.59299999999999997</v>
      </c>
      <c r="Q11" s="615">
        <f>$E11+F11</f>
        <v>0.59473205080756886</v>
      </c>
      <c r="R11" s="612">
        <f>$E11</f>
        <v>0.59299999999999997</v>
      </c>
      <c r="S11" s="612">
        <f>$E11</f>
        <v>0.59299999999999997</v>
      </c>
      <c r="T11" s="612">
        <f>$E11</f>
        <v>0.59299999999999997</v>
      </c>
      <c r="U11" s="612">
        <f>$E11</f>
        <v>0.59299999999999997</v>
      </c>
      <c r="V11" s="616">
        <f>$E11</f>
        <v>0.59299999999999997</v>
      </c>
    </row>
    <row r="12" spans="1:24" ht="15.75">
      <c r="A12" s="601" t="s">
        <v>1084</v>
      </c>
      <c r="B12" s="617">
        <v>1.1135528725660628E-2</v>
      </c>
      <c r="D12" s="611" t="s">
        <v>1077</v>
      </c>
      <c r="E12" s="612">
        <v>0.46799999999999997</v>
      </c>
      <c r="F12" s="613">
        <f>B12/SQRT(3)</f>
        <v>6.4291005073289741E-3</v>
      </c>
      <c r="G12" s="606">
        <f t="shared" si="1"/>
        <v>1.3737394246429432E-2</v>
      </c>
      <c r="H12" s="614">
        <f t="shared" si="3"/>
        <v>0.46799999999999997</v>
      </c>
      <c r="I12" s="612">
        <f t="shared" si="5"/>
        <v>0.46799999999999997</v>
      </c>
      <c r="J12" s="612">
        <f t="shared" si="7"/>
        <v>0.46799999999999997</v>
      </c>
      <c r="K12" s="612">
        <f t="shared" si="9"/>
        <v>0.46799999999999997</v>
      </c>
      <c r="L12" s="612">
        <f t="shared" si="11"/>
        <v>0.46799999999999997</v>
      </c>
      <c r="M12" s="612">
        <f t="shared" si="13"/>
        <v>0.46799999999999997</v>
      </c>
      <c r="N12" s="612">
        <f t="shared" si="15"/>
        <v>0.46799999999999997</v>
      </c>
      <c r="O12" s="612">
        <f t="shared" si="17"/>
        <v>0.46799999999999997</v>
      </c>
      <c r="P12" s="612">
        <f t="shared" si="19"/>
        <v>0.46799999999999997</v>
      </c>
      <c r="Q12" s="612">
        <f>$E12</f>
        <v>0.46799999999999997</v>
      </c>
      <c r="R12" s="615">
        <f>$E12+F12</f>
        <v>0.47442910050732895</v>
      </c>
      <c r="S12" s="612">
        <f>$E12</f>
        <v>0.46799999999999997</v>
      </c>
      <c r="T12" s="612">
        <f>$E12</f>
        <v>0.46799999999999997</v>
      </c>
      <c r="U12" s="612">
        <f>$E12</f>
        <v>0.46799999999999997</v>
      </c>
      <c r="V12" s="616">
        <f>$E12</f>
        <v>0.46799999999999997</v>
      </c>
    </row>
    <row r="13" spans="1:24" ht="15.75">
      <c r="A13" s="601" t="s">
        <v>1084</v>
      </c>
      <c r="B13" s="610">
        <v>2.0000000000000243E-3</v>
      </c>
      <c r="D13" s="622" t="s">
        <v>1078</v>
      </c>
      <c r="E13" s="635">
        <v>3.2000000000000001E-2</v>
      </c>
      <c r="F13" s="636">
        <f>B13/SQRT(3)</f>
        <v>1.1547005383792657E-3</v>
      </c>
      <c r="G13" s="606">
        <f t="shared" si="1"/>
        <v>3.6084391824352052E-2</v>
      </c>
      <c r="H13" s="614">
        <f t="shared" si="3"/>
        <v>3.2000000000000001E-2</v>
      </c>
      <c r="I13" s="612">
        <f t="shared" si="5"/>
        <v>3.2000000000000001E-2</v>
      </c>
      <c r="J13" s="612">
        <f t="shared" si="7"/>
        <v>3.2000000000000001E-2</v>
      </c>
      <c r="K13" s="612">
        <f t="shared" si="9"/>
        <v>3.2000000000000001E-2</v>
      </c>
      <c r="L13" s="612">
        <f t="shared" si="11"/>
        <v>3.2000000000000001E-2</v>
      </c>
      <c r="M13" s="612">
        <f t="shared" si="13"/>
        <v>3.2000000000000001E-2</v>
      </c>
      <c r="N13" s="612">
        <f t="shared" si="15"/>
        <v>3.2000000000000001E-2</v>
      </c>
      <c r="O13" s="612">
        <f t="shared" si="17"/>
        <v>3.2000000000000001E-2</v>
      </c>
      <c r="P13" s="612">
        <f t="shared" si="19"/>
        <v>3.2000000000000001E-2</v>
      </c>
      <c r="Q13" s="612">
        <f>$E13</f>
        <v>3.2000000000000001E-2</v>
      </c>
      <c r="R13" s="612">
        <f>$E13</f>
        <v>3.2000000000000001E-2</v>
      </c>
      <c r="S13" s="615">
        <f>$E13+F13</f>
        <v>3.3154700538379267E-2</v>
      </c>
      <c r="T13" s="612">
        <f>$E13</f>
        <v>3.2000000000000001E-2</v>
      </c>
      <c r="U13" s="612">
        <f>$E13</f>
        <v>3.2000000000000001E-2</v>
      </c>
      <c r="V13" s="616">
        <f>$E13</f>
        <v>3.2000000000000001E-2</v>
      </c>
    </row>
    <row r="14" spans="1:24" ht="15.75">
      <c r="A14" s="601" t="s">
        <v>1085</v>
      </c>
      <c r="B14" s="637">
        <v>2.0000000000000001E-4</v>
      </c>
      <c r="D14" s="628" t="s">
        <v>964</v>
      </c>
      <c r="E14" s="638">
        <v>0.254</v>
      </c>
      <c r="F14" s="639">
        <f>B14</f>
        <v>2.0000000000000001E-4</v>
      </c>
      <c r="G14" s="606">
        <f t="shared" si="1"/>
        <v>7.874015748031496E-4</v>
      </c>
      <c r="H14" s="619">
        <f t="shared" si="3"/>
        <v>0.254</v>
      </c>
      <c r="I14" s="617">
        <f t="shared" si="5"/>
        <v>0.254</v>
      </c>
      <c r="J14" s="617">
        <f t="shared" si="7"/>
        <v>0.254</v>
      </c>
      <c r="K14" s="617">
        <f t="shared" si="9"/>
        <v>0.254</v>
      </c>
      <c r="L14" s="617">
        <f t="shared" si="11"/>
        <v>0.254</v>
      </c>
      <c r="M14" s="617">
        <f t="shared" si="13"/>
        <v>0.254</v>
      </c>
      <c r="N14" s="617">
        <f t="shared" si="15"/>
        <v>0.254</v>
      </c>
      <c r="O14" s="617">
        <f t="shared" si="17"/>
        <v>0.254</v>
      </c>
      <c r="P14" s="617">
        <f t="shared" si="19"/>
        <v>0.254</v>
      </c>
      <c r="Q14" s="617">
        <f>$E14</f>
        <v>0.254</v>
      </c>
      <c r="R14" s="617">
        <f>$E14</f>
        <v>0.254</v>
      </c>
      <c r="S14" s="617">
        <f>$E14</f>
        <v>0.254</v>
      </c>
      <c r="T14" s="620">
        <f>$E14+F14</f>
        <v>0.25419999999999998</v>
      </c>
      <c r="U14" s="617">
        <f>$E14</f>
        <v>0.254</v>
      </c>
      <c r="V14" s="621">
        <f>$E14</f>
        <v>0.254</v>
      </c>
    </row>
    <row r="15" spans="1:24" ht="15.75">
      <c r="A15" s="601" t="s">
        <v>1086</v>
      </c>
      <c r="B15" s="640">
        <f>STDEV(B11:F11)</f>
        <v>0.34100327355158383</v>
      </c>
      <c r="D15" s="603" t="s">
        <v>1079</v>
      </c>
      <c r="E15" s="641">
        <v>46.14</v>
      </c>
      <c r="F15" s="642">
        <f>B15/SQRT(5)</f>
        <v>0.15250130004225951</v>
      </c>
      <c r="G15" s="606">
        <f t="shared" si="1"/>
        <v>3.3051863901660057E-3</v>
      </c>
      <c r="H15" s="625">
        <f t="shared" si="3"/>
        <v>46.14</v>
      </c>
      <c r="I15" s="602">
        <f t="shared" si="5"/>
        <v>46.14</v>
      </c>
      <c r="J15" s="602">
        <f t="shared" si="7"/>
        <v>46.14</v>
      </c>
      <c r="K15" s="602">
        <f t="shared" si="9"/>
        <v>46.14</v>
      </c>
      <c r="L15" s="602">
        <f t="shared" si="11"/>
        <v>46.14</v>
      </c>
      <c r="M15" s="602">
        <f t="shared" si="13"/>
        <v>46.14</v>
      </c>
      <c r="N15" s="602">
        <f t="shared" si="15"/>
        <v>46.14</v>
      </c>
      <c r="O15" s="602">
        <f t="shared" si="17"/>
        <v>46.14</v>
      </c>
      <c r="P15" s="602">
        <f t="shared" si="19"/>
        <v>46.14</v>
      </c>
      <c r="Q15" s="602">
        <f>$E15</f>
        <v>46.14</v>
      </c>
      <c r="R15" s="602">
        <f>$E15</f>
        <v>46.14</v>
      </c>
      <c r="S15" s="602">
        <f>$E15</f>
        <v>46.14</v>
      </c>
      <c r="T15" s="602">
        <f>$E15</f>
        <v>46.14</v>
      </c>
      <c r="U15" s="626">
        <f>$E15+F15</f>
        <v>46.292501300042261</v>
      </c>
      <c r="V15" s="627">
        <f>$E15</f>
        <v>46.14</v>
      </c>
    </row>
    <row r="16" spans="1:24" ht="16.5" thickBot="1">
      <c r="A16" s="601" t="s">
        <v>1087</v>
      </c>
      <c r="B16" s="637">
        <v>2.6</v>
      </c>
      <c r="D16" s="622" t="s">
        <v>1080</v>
      </c>
      <c r="E16" s="623">
        <v>47.9</v>
      </c>
      <c r="F16" s="624">
        <f>B16/2</f>
        <v>1.3</v>
      </c>
      <c r="G16" s="606">
        <f t="shared" si="1"/>
        <v>2.7139874739039668E-2</v>
      </c>
      <c r="H16" s="643">
        <f t="shared" si="3"/>
        <v>47.9</v>
      </c>
      <c r="I16" s="644">
        <f t="shared" si="5"/>
        <v>47.9</v>
      </c>
      <c r="J16" s="644">
        <f t="shared" si="7"/>
        <v>47.9</v>
      </c>
      <c r="K16" s="644">
        <f t="shared" si="9"/>
        <v>47.9</v>
      </c>
      <c r="L16" s="644">
        <f t="shared" si="11"/>
        <v>47.9</v>
      </c>
      <c r="M16" s="644">
        <f t="shared" si="13"/>
        <v>47.9</v>
      </c>
      <c r="N16" s="644">
        <f t="shared" si="15"/>
        <v>47.9</v>
      </c>
      <c r="O16" s="644">
        <f t="shared" si="17"/>
        <v>47.9</v>
      </c>
      <c r="P16" s="644">
        <f t="shared" si="19"/>
        <v>47.9</v>
      </c>
      <c r="Q16" s="644">
        <f>$E16</f>
        <v>47.9</v>
      </c>
      <c r="R16" s="644">
        <f>$E16</f>
        <v>47.9</v>
      </c>
      <c r="S16" s="644">
        <f>$E16</f>
        <v>47.9</v>
      </c>
      <c r="T16" s="644">
        <f>$E16</f>
        <v>47.9</v>
      </c>
      <c r="U16" s="644">
        <f>$E16</f>
        <v>47.9</v>
      </c>
      <c r="V16" s="645">
        <f>$E16+F16</f>
        <v>49.199999999999996</v>
      </c>
    </row>
    <row r="17" spans="1:25" ht="15.75">
      <c r="A17" s="601"/>
      <c r="B17" s="637"/>
      <c r="D17" s="646"/>
      <c r="E17" s="602"/>
      <c r="F17" s="647"/>
      <c r="G17" s="606"/>
      <c r="H17" s="602"/>
      <c r="I17" s="602"/>
      <c r="J17" s="602"/>
      <c r="K17" s="602"/>
      <c r="L17" s="602"/>
      <c r="M17" s="602"/>
      <c r="N17" s="602"/>
      <c r="O17" s="602"/>
      <c r="P17" s="602"/>
      <c r="Q17" s="602"/>
      <c r="R17" s="602"/>
      <c r="S17" s="602"/>
      <c r="T17" s="602"/>
      <c r="U17" s="602"/>
      <c r="V17" s="647"/>
    </row>
    <row r="18" spans="1:25" ht="18">
      <c r="A18" s="596" t="s">
        <v>1088</v>
      </c>
      <c r="E18" s="637"/>
      <c r="F18" s="637"/>
      <c r="G18" s="637"/>
    </row>
    <row r="19" spans="1:25" ht="15.75">
      <c r="C19" s="648" t="s">
        <v>1089</v>
      </c>
      <c r="D19" s="649" t="s">
        <v>1090</v>
      </c>
      <c r="E19" s="650">
        <f>E9*E2*E4/(E7*E8)</f>
        <v>0.1</v>
      </c>
      <c r="F19" s="650">
        <f>SQRT(SUMSQ(H20:V20))</f>
        <v>6.4897490728408475E-4</v>
      </c>
      <c r="G19" s="651">
        <f>F19/E19</f>
        <v>6.4897490728408475E-3</v>
      </c>
      <c r="H19" s="652">
        <f t="shared" ref="H19:V19" si="20">H9*H2*H4/(H7*H8)</f>
        <v>0.10040414518843274</v>
      </c>
      <c r="I19" s="653">
        <f t="shared" si="20"/>
        <v>0.1</v>
      </c>
      <c r="J19" s="653">
        <f t="shared" si="20"/>
        <v>0.1004618802153517</v>
      </c>
      <c r="K19" s="653">
        <f t="shared" si="20"/>
        <v>0.1</v>
      </c>
      <c r="L19" s="653">
        <f t="shared" si="20"/>
        <v>0.1</v>
      </c>
      <c r="M19" s="653">
        <f t="shared" si="20"/>
        <v>9.9884663125712911E-2</v>
      </c>
      <c r="N19" s="653">
        <f t="shared" si="20"/>
        <v>9.9965370979693144E-2</v>
      </c>
      <c r="O19" s="653">
        <f t="shared" si="20"/>
        <v>0.10017320508075689</v>
      </c>
      <c r="P19" s="653">
        <f t="shared" si="20"/>
        <v>0.1</v>
      </c>
      <c r="Q19" s="653">
        <f t="shared" si="20"/>
        <v>0.1</v>
      </c>
      <c r="R19" s="653">
        <f t="shared" si="20"/>
        <v>0.1</v>
      </c>
      <c r="S19" s="653">
        <f t="shared" si="20"/>
        <v>0.1</v>
      </c>
      <c r="T19" s="653">
        <f t="shared" si="20"/>
        <v>0.1</v>
      </c>
      <c r="U19" s="653">
        <f t="shared" si="20"/>
        <v>0.1</v>
      </c>
      <c r="V19" s="654">
        <f t="shared" si="20"/>
        <v>0.1</v>
      </c>
    </row>
    <row r="20" spans="1:25" ht="15.75">
      <c r="C20" s="648"/>
      <c r="D20" s="649"/>
      <c r="E20" s="610"/>
      <c r="F20" s="610"/>
      <c r="G20" s="651"/>
      <c r="H20" s="655">
        <f t="shared" ref="H20:V20" si="21">IF($E19-H19=0,"0",$E19-H19)</f>
        <v>-4.0414518843273628E-4</v>
      </c>
      <c r="I20" s="656" t="str">
        <f t="shared" si="21"/>
        <v>0</v>
      </c>
      <c r="J20" s="656">
        <f t="shared" si="21"/>
        <v>-4.6188021535169266E-4</v>
      </c>
      <c r="K20" s="656" t="str">
        <f t="shared" si="21"/>
        <v>0</v>
      </c>
      <c r="L20" s="656" t="str">
        <f t="shared" si="21"/>
        <v>0</v>
      </c>
      <c r="M20" s="656">
        <f t="shared" si="21"/>
        <v>1.1533687428709472E-4</v>
      </c>
      <c r="N20" s="656">
        <f t="shared" si="21"/>
        <v>3.4629020306861658E-5</v>
      </c>
      <c r="O20" s="656">
        <f t="shared" si="21"/>
        <v>-1.7320508075688301E-4</v>
      </c>
      <c r="P20" s="656" t="str">
        <f t="shared" si="21"/>
        <v>0</v>
      </c>
      <c r="Q20" s="656" t="str">
        <f t="shared" si="21"/>
        <v>0</v>
      </c>
      <c r="R20" s="656" t="str">
        <f t="shared" si="21"/>
        <v>0</v>
      </c>
      <c r="S20" s="656" t="str">
        <f t="shared" si="21"/>
        <v>0</v>
      </c>
      <c r="T20" s="656" t="str">
        <f t="shared" si="21"/>
        <v>0</v>
      </c>
      <c r="U20" s="656" t="str">
        <f t="shared" si="21"/>
        <v>0</v>
      </c>
      <c r="V20" s="657" t="str">
        <f t="shared" si="21"/>
        <v>0</v>
      </c>
    </row>
    <row r="21" spans="1:25" ht="15.75">
      <c r="D21" s="649" t="s">
        <v>1091</v>
      </c>
      <c r="E21" s="650">
        <f>E9*E2*E5/(E7*E8)</f>
        <v>0.15</v>
      </c>
      <c r="F21" s="650">
        <f>SQRT(SUMSQ(H22:V22))</f>
        <v>9.7346236092614403E-4</v>
      </c>
      <c r="G21" s="651">
        <f>F21/E21</f>
        <v>6.4897490728409602E-3</v>
      </c>
      <c r="H21" s="652">
        <f t="shared" ref="H21:V21" si="22">H9*H2*H5/(H7*H8)</f>
        <v>0.1506062177826491</v>
      </c>
      <c r="I21" s="653">
        <f t="shared" si="22"/>
        <v>0.15</v>
      </c>
      <c r="J21" s="653">
        <f t="shared" si="22"/>
        <v>0.15</v>
      </c>
      <c r="K21" s="653">
        <f t="shared" si="22"/>
        <v>0.15069282032302755</v>
      </c>
      <c r="L21" s="653">
        <f t="shared" si="22"/>
        <v>0.15</v>
      </c>
      <c r="M21" s="653">
        <f t="shared" si="22"/>
        <v>0.14982699468856936</v>
      </c>
      <c r="N21" s="653">
        <f t="shared" si="22"/>
        <v>0.14994805646953971</v>
      </c>
      <c r="O21" s="653">
        <f t="shared" si="22"/>
        <v>0.15025980762113533</v>
      </c>
      <c r="P21" s="653">
        <f t="shared" si="22"/>
        <v>0.15</v>
      </c>
      <c r="Q21" s="653">
        <f t="shared" si="22"/>
        <v>0.15</v>
      </c>
      <c r="R21" s="653">
        <f t="shared" si="22"/>
        <v>0.15</v>
      </c>
      <c r="S21" s="653">
        <f t="shared" si="22"/>
        <v>0.15</v>
      </c>
      <c r="T21" s="653">
        <f t="shared" si="22"/>
        <v>0.15</v>
      </c>
      <c r="U21" s="653">
        <f t="shared" si="22"/>
        <v>0.15</v>
      </c>
      <c r="V21" s="654">
        <f t="shared" si="22"/>
        <v>0.15</v>
      </c>
      <c r="Y21" s="658"/>
    </row>
    <row r="22" spans="1:25" ht="15.75">
      <c r="D22" s="649"/>
      <c r="E22" s="610"/>
      <c r="F22" s="610"/>
      <c r="G22" s="651"/>
      <c r="H22" s="655">
        <f t="shared" ref="H22:V22" si="23">IF($E21-H21=0,"0",$E21-H21)</f>
        <v>-6.0621778264910442E-4</v>
      </c>
      <c r="I22" s="656" t="str">
        <f t="shared" si="23"/>
        <v>0</v>
      </c>
      <c r="J22" s="656" t="str">
        <f t="shared" si="23"/>
        <v>0</v>
      </c>
      <c r="K22" s="656">
        <f t="shared" si="23"/>
        <v>-6.928203230275598E-4</v>
      </c>
      <c r="L22" s="656" t="str">
        <f t="shared" si="23"/>
        <v>0</v>
      </c>
      <c r="M22" s="656">
        <f t="shared" si="23"/>
        <v>1.7300531143063513E-4</v>
      </c>
      <c r="N22" s="656">
        <f t="shared" si="23"/>
        <v>5.1943530460285547E-5</v>
      </c>
      <c r="O22" s="656">
        <f t="shared" si="23"/>
        <v>-2.598076211353384E-4</v>
      </c>
      <c r="P22" s="656" t="str">
        <f t="shared" si="23"/>
        <v>0</v>
      </c>
      <c r="Q22" s="656" t="str">
        <f t="shared" si="23"/>
        <v>0</v>
      </c>
      <c r="R22" s="656" t="str">
        <f t="shared" si="23"/>
        <v>0</v>
      </c>
      <c r="S22" s="656" t="str">
        <f t="shared" si="23"/>
        <v>0</v>
      </c>
      <c r="T22" s="656" t="str">
        <f t="shared" si="23"/>
        <v>0</v>
      </c>
      <c r="U22" s="656" t="str">
        <f t="shared" si="23"/>
        <v>0</v>
      </c>
      <c r="V22" s="657" t="str">
        <f t="shared" si="23"/>
        <v>0</v>
      </c>
    </row>
    <row r="23" spans="1:25" ht="15.75">
      <c r="C23" s="648" t="s">
        <v>1092</v>
      </c>
      <c r="D23" s="649" t="s">
        <v>1093</v>
      </c>
      <c r="E23" s="650">
        <f>(E19*(E11-E12+E13)+E21*(E12-E13-E10))/(E11-E10)</f>
        <v>0.10802139037433152</v>
      </c>
      <c r="F23" s="650">
        <f>SQRT(SUMSQ(H24:V24))</f>
        <v>1.9013161668388042E-3</v>
      </c>
      <c r="G23" s="651">
        <f>F23/E23</f>
        <v>1.7601293227666164E-2</v>
      </c>
      <c r="H23" s="652">
        <f t="shared" ref="H23:V23" si="24">(H19*(H11-H12+H13)+H21*(H12-H13-H10))/(H11-H10)</f>
        <v>0.10845795362600752</v>
      </c>
      <c r="I23" s="653">
        <f t="shared" si="24"/>
        <v>0.10802139037433152</v>
      </c>
      <c r="J23" s="653">
        <f t="shared" si="24"/>
        <v>0.10840917215941287</v>
      </c>
      <c r="K23" s="653">
        <f t="shared" si="24"/>
        <v>0.10813253801973702</v>
      </c>
      <c r="L23" s="653">
        <f t="shared" si="24"/>
        <v>0.10802139037433152</v>
      </c>
      <c r="M23" s="653">
        <f t="shared" si="24"/>
        <v>0.1078968018791123</v>
      </c>
      <c r="N23" s="653">
        <f t="shared" si="24"/>
        <v>0.10798398362512304</v>
      </c>
      <c r="O23" s="653">
        <f t="shared" si="24"/>
        <v>0.10820848891076409</v>
      </c>
      <c r="P23" s="653">
        <f t="shared" si="24"/>
        <v>0.10762893671453937</v>
      </c>
      <c r="Q23" s="653">
        <f t="shared" si="24"/>
        <v>0.10794777566174699</v>
      </c>
      <c r="R23" s="653">
        <f t="shared" si="24"/>
        <v>0.10974040120516819</v>
      </c>
      <c r="S23" s="653">
        <f t="shared" si="24"/>
        <v>0.10771264691487184</v>
      </c>
      <c r="T23" s="653">
        <f t="shared" si="24"/>
        <v>0.10802139037433152</v>
      </c>
      <c r="U23" s="653">
        <f t="shared" si="24"/>
        <v>0.10802139037433152</v>
      </c>
      <c r="V23" s="654">
        <f t="shared" si="24"/>
        <v>0.10802139037433152</v>
      </c>
    </row>
    <row r="24" spans="1:25" ht="15.75">
      <c r="C24" s="648"/>
      <c r="D24" s="646"/>
      <c r="E24" s="610"/>
      <c r="F24" s="610"/>
      <c r="G24" s="651"/>
      <c r="H24" s="655">
        <f t="shared" ref="H24:V24" si="25">IF($E23-H23=0,"0",$E23-H23)</f>
        <v>-4.3656325167600041E-4</v>
      </c>
      <c r="I24" s="656" t="str">
        <f t="shared" si="25"/>
        <v>0</v>
      </c>
      <c r="J24" s="656">
        <f t="shared" si="25"/>
        <v>-3.8778178508135086E-4</v>
      </c>
      <c r="K24" s="656">
        <f t="shared" si="25"/>
        <v>-1.1114764540549882E-4</v>
      </c>
      <c r="L24" s="656" t="str">
        <f t="shared" si="25"/>
        <v>0</v>
      </c>
      <c r="M24" s="656">
        <f t="shared" si="25"/>
        <v>1.2458849521922166E-4</v>
      </c>
      <c r="N24" s="656">
        <f t="shared" si="25"/>
        <v>3.7406749208476753E-5</v>
      </c>
      <c r="O24" s="656">
        <f t="shared" si="25"/>
        <v>-1.8709853643257557E-4</v>
      </c>
      <c r="P24" s="656">
        <f t="shared" si="25"/>
        <v>3.9245365979215241E-4</v>
      </c>
      <c r="Q24" s="656">
        <f t="shared" si="25"/>
        <v>7.3614712584532671E-5</v>
      </c>
      <c r="R24" s="656">
        <f t="shared" si="25"/>
        <v>-1.7190108308366703E-3</v>
      </c>
      <c r="S24" s="656">
        <f t="shared" si="25"/>
        <v>3.0874345945967885E-4</v>
      </c>
      <c r="T24" s="656" t="str">
        <f t="shared" si="25"/>
        <v>0</v>
      </c>
      <c r="U24" s="656" t="str">
        <f t="shared" si="25"/>
        <v>0</v>
      </c>
      <c r="V24" s="657" t="str">
        <f t="shared" si="25"/>
        <v>0</v>
      </c>
    </row>
    <row r="25" spans="1:25" ht="16.5" customHeight="1" thickBot="1">
      <c r="A25" s="596" t="s">
        <v>1094</v>
      </c>
      <c r="C25" s="648"/>
      <c r="D25" s="646"/>
      <c r="E25" s="610"/>
      <c r="F25" s="610"/>
      <c r="G25" s="651"/>
      <c r="H25" s="659"/>
      <c r="I25" s="659"/>
      <c r="J25" s="659"/>
      <c r="K25" s="659"/>
      <c r="L25" s="659"/>
      <c r="M25" s="659"/>
      <c r="N25" s="659"/>
      <c r="O25" s="659"/>
      <c r="P25" s="659"/>
      <c r="Q25" s="659"/>
      <c r="R25" s="659"/>
      <c r="S25" s="659"/>
      <c r="T25" s="659"/>
      <c r="U25" s="659"/>
      <c r="V25" s="659"/>
      <c r="W25" s="600"/>
    </row>
    <row r="26" spans="1:25" ht="16.5" thickBot="1">
      <c r="C26" s="648" t="s">
        <v>1095</v>
      </c>
      <c r="D26" s="660" t="s">
        <v>1096</v>
      </c>
      <c r="E26" s="661">
        <f>E23*E7/(E14*E15/E16)</f>
        <v>22.075165786644206</v>
      </c>
      <c r="F26" s="662">
        <f>SQRT(SUMSQ(H27:V27))</f>
        <v>0.7175344061382849</v>
      </c>
      <c r="G26" s="651">
        <f>F26/E26</f>
        <v>3.2504145747906617E-2</v>
      </c>
      <c r="H26" s="652">
        <f t="shared" ref="H26:V26" si="26">H23*H7/(H14*H15/H16)</f>
        <v>22.164381507009477</v>
      </c>
      <c r="I26" s="653">
        <f t="shared" si="26"/>
        <v>22.075165786644206</v>
      </c>
      <c r="J26" s="653">
        <f t="shared" si="26"/>
        <v>22.154412565129903</v>
      </c>
      <c r="K26" s="653">
        <f t="shared" si="26"/>
        <v>22.097879831433104</v>
      </c>
      <c r="L26" s="653">
        <f t="shared" si="26"/>
        <v>22.075165786644206</v>
      </c>
      <c r="M26" s="653">
        <f t="shared" si="26"/>
        <v>22.075165786644202</v>
      </c>
      <c r="N26" s="653">
        <f t="shared" si="26"/>
        <v>22.067521373001174</v>
      </c>
      <c r="O26" s="653">
        <f t="shared" si="26"/>
        <v>22.113401095372179</v>
      </c>
      <c r="P26" s="653">
        <f t="shared" si="26"/>
        <v>21.994964267542617</v>
      </c>
      <c r="Q26" s="653">
        <f t="shared" si="26"/>
        <v>22.060121942281452</v>
      </c>
      <c r="R26" s="653">
        <f t="shared" si="26"/>
        <v>22.426461478620169</v>
      </c>
      <c r="S26" s="653">
        <f t="shared" si="26"/>
        <v>22.012071217786168</v>
      </c>
      <c r="T26" s="653">
        <f t="shared" si="26"/>
        <v>22.057797442201529</v>
      </c>
      <c r="U26" s="653">
        <f t="shared" si="26"/>
        <v>22.002443609475772</v>
      </c>
      <c r="V26" s="654">
        <f t="shared" si="26"/>
        <v>22.674283020937263</v>
      </c>
    </row>
    <row r="27" spans="1:25">
      <c r="F27" s="663" t="s">
        <v>1097</v>
      </c>
      <c r="G27" s="651"/>
      <c r="H27" s="655">
        <f t="shared" ref="H27:V27" si="27">IF($E26-H26=0,"0",$E26-H26)</f>
        <v>-8.9215720365270812E-2</v>
      </c>
      <c r="I27" s="656" t="str">
        <f t="shared" si="27"/>
        <v>0</v>
      </c>
      <c r="J27" s="656">
        <f t="shared" si="27"/>
        <v>-7.9246778485696723E-2</v>
      </c>
      <c r="K27" s="656">
        <f t="shared" si="27"/>
        <v>-2.2714044788898491E-2</v>
      </c>
      <c r="L27" s="656" t="str">
        <f t="shared" si="27"/>
        <v>0</v>
      </c>
      <c r="M27" s="656">
        <f t="shared" si="27"/>
        <v>3.5527136788005009E-15</v>
      </c>
      <c r="N27" s="656">
        <f t="shared" si="27"/>
        <v>7.644413643031811E-3</v>
      </c>
      <c r="O27" s="656">
        <f t="shared" si="27"/>
        <v>-3.8235308727973205E-2</v>
      </c>
      <c r="P27" s="656">
        <f t="shared" si="27"/>
        <v>8.0201519101589014E-2</v>
      </c>
      <c r="Q27" s="656">
        <f t="shared" si="27"/>
        <v>1.5043844362754299E-2</v>
      </c>
      <c r="R27" s="656">
        <f t="shared" si="27"/>
        <v>-0.35129569197596311</v>
      </c>
      <c r="S27" s="656">
        <f t="shared" si="27"/>
        <v>6.3094568858037547E-2</v>
      </c>
      <c r="T27" s="656">
        <f t="shared" si="27"/>
        <v>1.7368344442676431E-2</v>
      </c>
      <c r="U27" s="656">
        <f t="shared" si="27"/>
        <v>7.2722177168433433E-2</v>
      </c>
      <c r="V27" s="657">
        <f t="shared" si="27"/>
        <v>-0.59911723429305752</v>
      </c>
    </row>
    <row r="28" spans="1:25">
      <c r="F28" s="663"/>
      <c r="G28" s="651"/>
      <c r="H28" s="664" t="s">
        <v>1006</v>
      </c>
      <c r="I28" s="664" t="s">
        <v>1007</v>
      </c>
      <c r="J28" s="664" t="s">
        <v>1008</v>
      </c>
      <c r="K28" s="664" t="s">
        <v>1010</v>
      </c>
      <c r="L28" s="664" t="s">
        <v>1011</v>
      </c>
      <c r="M28" s="664" t="s">
        <v>1004</v>
      </c>
      <c r="N28" s="664" t="s">
        <v>1005</v>
      </c>
      <c r="O28" s="664" t="s">
        <v>1074</v>
      </c>
      <c r="P28" s="664" t="s">
        <v>1075</v>
      </c>
      <c r="Q28" s="664" t="s">
        <v>1076</v>
      </c>
      <c r="R28" s="664" t="s">
        <v>1077</v>
      </c>
      <c r="S28" s="664" t="s">
        <v>1078</v>
      </c>
      <c r="T28" s="664" t="s">
        <v>964</v>
      </c>
      <c r="U28" s="664" t="s">
        <v>1079</v>
      </c>
      <c r="V28" s="664" t="s">
        <v>1080</v>
      </c>
    </row>
    <row r="29" spans="1:25">
      <c r="G29" s="665" t="s">
        <v>1098</v>
      </c>
      <c r="H29" s="666">
        <f t="shared" ref="H29:V29" si="28">H27^2/SUMSQ($H27:$V27)</f>
        <v>1.5459566506385204E-2</v>
      </c>
      <c r="I29" s="666">
        <f t="shared" si="28"/>
        <v>0</v>
      </c>
      <c r="J29" s="666">
        <f t="shared" si="28"/>
        <v>1.2197695058014883E-2</v>
      </c>
      <c r="K29" s="666">
        <f t="shared" si="28"/>
        <v>1.0020825385407108E-3</v>
      </c>
      <c r="L29" s="666">
        <f t="shared" si="28"/>
        <v>0</v>
      </c>
      <c r="M29" s="666">
        <f t="shared" si="28"/>
        <v>2.451517259472898E-29</v>
      </c>
      <c r="N29" s="666">
        <f t="shared" si="28"/>
        <v>1.1350183861768167E-4</v>
      </c>
      <c r="O29" s="666">
        <f t="shared" si="28"/>
        <v>2.8395122154585071E-3</v>
      </c>
      <c r="P29" s="666">
        <f t="shared" si="28"/>
        <v>1.2493373610889664E-2</v>
      </c>
      <c r="Q29" s="666">
        <f t="shared" si="28"/>
        <v>4.3957420811663051E-4</v>
      </c>
      <c r="R29" s="666">
        <f t="shared" si="28"/>
        <v>0.23969566894103755</v>
      </c>
      <c r="S29" s="666">
        <f t="shared" si="28"/>
        <v>7.7321183529341971E-3</v>
      </c>
      <c r="T29" s="666">
        <f t="shared" si="28"/>
        <v>5.8591064100720969E-4</v>
      </c>
      <c r="U29" s="666">
        <f t="shared" si="28"/>
        <v>1.0271840892228309E-2</v>
      </c>
      <c r="V29" s="666">
        <f t="shared" si="28"/>
        <v>0.69716915519676936</v>
      </c>
    </row>
    <row r="30" spans="1:25">
      <c r="G30" s="665"/>
    </row>
    <row r="31" spans="1:25">
      <c r="G31" s="665"/>
    </row>
    <row r="32" spans="1:25">
      <c r="G32" s="665"/>
    </row>
    <row r="33" spans="1:7">
      <c r="G33" s="665"/>
    </row>
    <row r="34" spans="1:7">
      <c r="G34" s="665"/>
    </row>
    <row r="37" spans="1:7">
      <c r="A37" s="667"/>
      <c r="B37" s="667"/>
      <c r="C37" s="667"/>
      <c r="D37" s="667"/>
      <c r="E37" s="667"/>
      <c r="F37" s="667"/>
      <c r="G37" s="667"/>
    </row>
    <row r="38" spans="1:7">
      <c r="A38" s="667"/>
      <c r="B38" s="667"/>
      <c r="C38" s="667"/>
      <c r="D38" s="667"/>
      <c r="E38" s="667"/>
      <c r="F38" s="667"/>
      <c r="G38" s="667"/>
    </row>
    <row r="39" spans="1:7">
      <c r="A39" s="667"/>
      <c r="B39" s="667"/>
      <c r="C39" s="667"/>
      <c r="D39" s="667"/>
      <c r="E39" s="667"/>
      <c r="F39" s="667"/>
      <c r="G39" s="667"/>
    </row>
    <row r="40" spans="1:7">
      <c r="A40" s="667"/>
      <c r="B40" s="667"/>
      <c r="C40" s="667"/>
      <c r="D40" s="667"/>
      <c r="E40" s="667"/>
      <c r="F40" s="667"/>
      <c r="G40" s="667"/>
    </row>
    <row r="41" spans="1:7">
      <c r="A41" s="667"/>
      <c r="B41" s="667"/>
      <c r="C41" s="667"/>
      <c r="D41" s="667"/>
      <c r="E41" s="667"/>
      <c r="F41" s="667"/>
      <c r="G41" s="667"/>
    </row>
    <row r="42" spans="1:7">
      <c r="A42" s="667"/>
      <c r="B42" s="667"/>
      <c r="C42" s="667"/>
      <c r="D42" s="667"/>
      <c r="E42" s="667"/>
      <c r="F42" s="667"/>
      <c r="G42" s="667"/>
    </row>
    <row r="681" spans="22:22">
      <c r="V681" s="598" t="s">
        <v>193</v>
      </c>
    </row>
  </sheetData>
  <phoneticPr fontId="19" type="noConversion"/>
  <conditionalFormatting sqref="F10:F13">
    <cfRule type="cellIs" dxfId="8" priority="1" stopIfTrue="1" operator="equal">
      <formula>0</formula>
    </cfRule>
  </conditionalFormatting>
  <pageMargins left="0.75" right="0.75" top="1" bottom="1" header="0.5" footer="0.5"/>
  <pageSetup paperSize="9" scale="57"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sheetPr codeName="Sheet1111">
    <tabColor theme="3" tint="-0.249977111117893"/>
  </sheetPr>
  <dimension ref="A1:U18"/>
  <sheetViews>
    <sheetView zoomScale="82" zoomScaleNormal="82" workbookViewId="0">
      <selection activeCell="L11" sqref="L11"/>
    </sheetView>
  </sheetViews>
  <sheetFormatPr defaultRowHeight="12.75"/>
  <sheetData>
    <row r="1" spans="1:20" ht="18" customHeight="1">
      <c r="A1" s="1541" t="s">
        <v>1499</v>
      </c>
      <c r="B1" s="1541"/>
      <c r="C1" s="1541"/>
      <c r="D1" s="1541"/>
      <c r="E1" s="1541"/>
      <c r="F1" s="1541"/>
      <c r="G1" s="1541"/>
      <c r="H1" s="1541"/>
      <c r="I1" s="1541"/>
      <c r="J1" s="1541"/>
      <c r="K1" s="1541"/>
    </row>
    <row r="2" spans="1:20">
      <c r="A2" s="1541"/>
      <c r="B2" s="1541"/>
      <c r="C2" s="1541"/>
      <c r="D2" s="1541"/>
      <c r="E2" s="1541"/>
      <c r="F2" s="1541"/>
      <c r="G2" s="1541"/>
      <c r="H2" s="1541"/>
      <c r="I2" s="1541"/>
      <c r="J2" s="1541"/>
      <c r="K2" s="1541"/>
    </row>
    <row r="3" spans="1:20">
      <c r="A3" s="1541"/>
      <c r="B3" s="1541"/>
      <c r="C3" s="1541"/>
      <c r="D3" s="1541"/>
      <c r="E3" s="1541"/>
      <c r="F3" s="1541"/>
      <c r="G3" s="1541"/>
      <c r="H3" s="1541"/>
      <c r="I3" s="1541"/>
      <c r="J3" s="1541"/>
      <c r="K3" s="1541"/>
    </row>
    <row r="4" spans="1:20" ht="15.75">
      <c r="J4" s="1295"/>
      <c r="K4" s="1295"/>
    </row>
    <row r="5" spans="1:20" ht="15.75">
      <c r="A5" s="1306" t="s">
        <v>1044</v>
      </c>
      <c r="B5" s="1306"/>
      <c r="C5" s="1296"/>
      <c r="D5" s="1297" t="s">
        <v>1501</v>
      </c>
      <c r="E5" s="1297" t="s">
        <v>1505</v>
      </c>
      <c r="F5" s="1297" t="s">
        <v>1506</v>
      </c>
      <c r="G5" s="1297" t="s">
        <v>1500</v>
      </c>
      <c r="H5" s="1297" t="s">
        <v>1502</v>
      </c>
      <c r="I5" s="1297" t="s">
        <v>1175</v>
      </c>
      <c r="J5" s="1295"/>
      <c r="K5" s="1295"/>
    </row>
    <row r="6" spans="1:20" ht="15.75">
      <c r="A6" s="1306" t="s">
        <v>1014</v>
      </c>
      <c r="B6" s="1306" t="s">
        <v>1386</v>
      </c>
      <c r="C6" s="1297" t="s">
        <v>1500</v>
      </c>
      <c r="D6" s="1296">
        <v>10</v>
      </c>
      <c r="E6" s="1296">
        <v>0.01</v>
      </c>
      <c r="F6" s="1296">
        <f>E6/D6</f>
        <v>1E-3</v>
      </c>
      <c r="G6" s="1298">
        <f>$D6+E6</f>
        <v>10.01</v>
      </c>
      <c r="H6" s="1296">
        <f>$D6</f>
        <v>10</v>
      </c>
      <c r="I6" s="1296">
        <f>$D6</f>
        <v>10</v>
      </c>
      <c r="J6" s="1295"/>
      <c r="K6" s="1295"/>
    </row>
    <row r="7" spans="1:20" ht="15.75">
      <c r="A7" s="1306" t="s">
        <v>361</v>
      </c>
      <c r="B7" s="1306" t="s">
        <v>1503</v>
      </c>
      <c r="C7" s="1297" t="s">
        <v>1502</v>
      </c>
      <c r="D7" s="1296">
        <v>0.4</v>
      </c>
      <c r="E7" s="1296">
        <v>0.01</v>
      </c>
      <c r="F7" s="1296">
        <f>E7/D7</f>
        <v>2.4999999999999998E-2</v>
      </c>
      <c r="G7" s="1296">
        <f t="shared" ref="G7:I8" si="0">$D7</f>
        <v>0.4</v>
      </c>
      <c r="H7" s="1298">
        <f>$D7+E7</f>
        <v>0.41000000000000003</v>
      </c>
      <c r="I7" s="1296">
        <f t="shared" si="0"/>
        <v>0.4</v>
      </c>
      <c r="J7" s="1295"/>
      <c r="K7" s="1295"/>
    </row>
    <row r="8" spans="1:20" ht="15.75">
      <c r="A8" s="1306" t="s">
        <v>361</v>
      </c>
      <c r="B8" s="1306" t="s">
        <v>1503</v>
      </c>
      <c r="C8" s="1297" t="s">
        <v>1175</v>
      </c>
      <c r="D8" s="1296">
        <v>0.2</v>
      </c>
      <c r="E8" s="1296">
        <v>0.01</v>
      </c>
      <c r="F8" s="1296">
        <f>E8/D8</f>
        <v>4.9999999999999996E-2</v>
      </c>
      <c r="G8" s="1296">
        <f t="shared" si="0"/>
        <v>0.2</v>
      </c>
      <c r="H8" s="1296">
        <f t="shared" si="0"/>
        <v>0.2</v>
      </c>
      <c r="I8" s="1298">
        <f>$D8+E8</f>
        <v>0.21000000000000002</v>
      </c>
      <c r="J8" s="1295"/>
      <c r="K8" s="1295"/>
    </row>
    <row r="9" spans="1:20" ht="16.5" thickBot="1">
      <c r="A9" s="1295"/>
      <c r="B9" s="1295"/>
      <c r="C9" s="1295"/>
      <c r="D9" s="1295"/>
      <c r="E9" s="1295"/>
      <c r="F9" s="1295"/>
      <c r="G9" s="1295"/>
      <c r="H9" s="1295"/>
      <c r="I9" s="1295"/>
      <c r="J9" s="1295"/>
      <c r="K9" s="1295"/>
    </row>
    <row r="10" spans="1:20" ht="16.5" thickBot="1">
      <c r="A10" s="1295"/>
      <c r="B10" s="1295" t="s">
        <v>1386</v>
      </c>
      <c r="C10" s="1304" t="s">
        <v>1504</v>
      </c>
      <c r="D10" s="1305">
        <f>D6*D8/D7</f>
        <v>5</v>
      </c>
      <c r="E10" s="1299">
        <f>SQRT(J12)</f>
        <v>0.27820334279176379</v>
      </c>
      <c r="F10" s="1300">
        <f>E10/D10</f>
        <v>5.5640668558352757E-2</v>
      </c>
      <c r="G10" s="1295">
        <f>G6*G8/G7</f>
        <v>5.0049999999999999</v>
      </c>
      <c r="H10" s="1295">
        <f>H6*H8/H7</f>
        <v>4.8780487804878048</v>
      </c>
      <c r="I10" s="1295">
        <f>I6*I8/I7</f>
        <v>5.25</v>
      </c>
      <c r="J10" s="1295"/>
      <c r="K10" s="1295"/>
    </row>
    <row r="11" spans="1:20" ht="15.75">
      <c r="A11" s="1295"/>
      <c r="B11" s="1295"/>
      <c r="C11" s="1295"/>
      <c r="D11" s="1295"/>
      <c r="E11" s="1295"/>
      <c r="F11" s="1303" t="s">
        <v>1507</v>
      </c>
      <c r="G11" s="1295">
        <f>$D$10-G10</f>
        <v>-4.9999999999998934E-3</v>
      </c>
      <c r="H11" s="1295">
        <f>$D$10-H10</f>
        <v>0.12195121951219523</v>
      </c>
      <c r="I11" s="1295">
        <f>$D$10-I10</f>
        <v>-0.25</v>
      </c>
      <c r="J11" s="1295"/>
      <c r="K11" s="1295"/>
    </row>
    <row r="12" spans="1:20" ht="15.75">
      <c r="A12" s="1295"/>
      <c r="B12" s="1295"/>
      <c r="C12" s="1295"/>
      <c r="D12" s="1295"/>
      <c r="E12" s="1295"/>
      <c r="F12" s="1303" t="s">
        <v>1508</v>
      </c>
      <c r="G12" s="1295">
        <f>G11*G11</f>
        <v>2.4999999999998934E-5</v>
      </c>
      <c r="H12" s="1295">
        <f>H11*H11</f>
        <v>1.4872099940511627E-2</v>
      </c>
      <c r="I12" s="1295">
        <f>I11*I11</f>
        <v>6.25E-2</v>
      </c>
      <c r="J12" s="1295">
        <f>SUM(G12:I12)</f>
        <v>7.7397099940511624E-2</v>
      </c>
      <c r="K12" s="1295"/>
    </row>
    <row r="13" spans="1:20" ht="15.75">
      <c r="A13" s="1295"/>
      <c r="B13" s="1295"/>
      <c r="C13" s="1295"/>
      <c r="D13" s="1295"/>
      <c r="E13" s="1295"/>
      <c r="F13" s="1303"/>
      <c r="G13" s="1295"/>
      <c r="H13" s="1295"/>
      <c r="I13" s="1295"/>
      <c r="J13" s="1295"/>
      <c r="K13" s="1295"/>
    </row>
    <row r="14" spans="1:20" ht="15.75">
      <c r="A14" s="1295"/>
      <c r="B14" s="1295"/>
      <c r="C14" s="1295"/>
      <c r="D14" s="1295"/>
      <c r="E14" s="1295"/>
      <c r="F14" s="1303" t="s">
        <v>1509</v>
      </c>
      <c r="G14" s="1297" t="s">
        <v>1500</v>
      </c>
      <c r="H14" s="1297" t="s">
        <v>1502</v>
      </c>
      <c r="I14" s="1297" t="s">
        <v>1175</v>
      </c>
      <c r="J14" s="1295"/>
      <c r="K14" s="1295"/>
      <c r="N14">
        <f>(E6/D6)^2</f>
        <v>9.9999999999999995E-7</v>
      </c>
      <c r="P14">
        <f>(E8/D8)^2</f>
        <v>2.4999999999999996E-3</v>
      </c>
      <c r="R14">
        <f>(E7/D7)^2</f>
        <v>6.249999999999999E-4</v>
      </c>
      <c r="T14">
        <f>SUM(N14:R14)</f>
        <v>3.1259999999999994E-3</v>
      </c>
    </row>
    <row r="15" spans="1:20" ht="15.75">
      <c r="A15" s="1295"/>
      <c r="B15" s="1295"/>
      <c r="C15" s="1295"/>
      <c r="D15" s="1295"/>
      <c r="E15" s="1295"/>
      <c r="F15" s="1295"/>
      <c r="G15" s="1301">
        <f>G12/$J$12</f>
        <v>3.2300951869274487E-4</v>
      </c>
      <c r="H15" s="1302">
        <f>H12/$J$12</f>
        <v>0.19215319374941062</v>
      </c>
      <c r="I15" s="1302">
        <f>I12/$J$12</f>
        <v>0.80752379673189667</v>
      </c>
      <c r="J15" s="1295"/>
    </row>
    <row r="16" spans="1:20">
      <c r="T16">
        <f>SQRT(T14)</f>
        <v>5.5910642993977445E-2</v>
      </c>
    </row>
    <row r="18" spans="20:21">
      <c r="T18">
        <f>T16*D10</f>
        <v>0.27955321496988722</v>
      </c>
      <c r="U18">
        <f>T18/D10</f>
        <v>5.5910642993977445E-2</v>
      </c>
    </row>
  </sheetData>
  <mergeCells count="1">
    <mergeCell ref="A1:K3"/>
  </mergeCells>
  <pageMargins left="0.7" right="0.7" top="0.75" bottom="0.75" header="0.3" footer="0.3"/>
  <pageSetup orientation="portrait" r:id="rId1"/>
  <drawing r:id="rId2"/>
  <legacyDrawing r:id="rId3"/>
  <oleObjects>
    <oleObject progId="Equation.3" shapeId="2182147" r:id="rId4"/>
    <oleObject progId="Equation.3" shapeId="2182148" r:id="rId5"/>
    <oleObject progId="Equation.3" shapeId="2182153" r:id="rId6"/>
    <oleObject progId="Equation.3" shapeId="2182154" r:id="rId7"/>
  </oleObjects>
</worksheet>
</file>

<file path=xl/worksheets/sheet44.xml><?xml version="1.0" encoding="utf-8"?>
<worksheet xmlns="http://schemas.openxmlformats.org/spreadsheetml/2006/main" xmlns:r="http://schemas.openxmlformats.org/officeDocument/2006/relationships">
  <sheetPr codeName="Sheet56">
    <tabColor theme="3" tint="-0.249977111117893"/>
  </sheetPr>
  <dimension ref="A1:V681"/>
  <sheetViews>
    <sheetView zoomScale="82" zoomScaleNormal="82" workbookViewId="0">
      <selection activeCell="L11" sqref="L11"/>
    </sheetView>
  </sheetViews>
  <sheetFormatPr defaultColWidth="10.6640625" defaultRowHeight="12.75"/>
  <cols>
    <col min="1" max="1" width="6" style="517" customWidth="1"/>
    <col min="2" max="2" width="10.6640625" style="517" customWidth="1"/>
    <col min="3" max="3" width="11.6640625" style="517" customWidth="1"/>
    <col min="4" max="5" width="11" style="517" bestFit="1" customWidth="1"/>
    <col min="6" max="6" width="11.6640625" style="517" customWidth="1"/>
    <col min="7" max="8" width="11" style="517" bestFit="1" customWidth="1"/>
    <col min="9" max="9" width="12.1640625" style="517" customWidth="1"/>
    <col min="10" max="10" width="12.33203125" style="517" customWidth="1"/>
    <col min="11" max="11" width="10.83203125" style="517" customWidth="1"/>
    <col min="12" max="16384" width="10.6640625" style="517"/>
  </cols>
  <sheetData>
    <row r="1" spans="1:19" ht="39" customHeight="1">
      <c r="A1" s="1541" t="s">
        <v>227</v>
      </c>
      <c r="B1" s="1541"/>
      <c r="C1" s="1541"/>
      <c r="D1" s="1541"/>
      <c r="E1" s="1541"/>
      <c r="F1" s="1541"/>
      <c r="G1" s="1541"/>
      <c r="H1" s="1541"/>
      <c r="I1" s="1541"/>
      <c r="J1" s="1541"/>
      <c r="K1" s="1541"/>
    </row>
    <row r="2" spans="1:19">
      <c r="A2" s="545"/>
      <c r="C2" s="547"/>
      <c r="D2" s="547"/>
      <c r="E2" s="547"/>
      <c r="F2" s="547"/>
      <c r="G2" s="547"/>
      <c r="H2" s="547"/>
      <c r="I2" s="547"/>
      <c r="J2" s="547"/>
      <c r="K2" s="548"/>
      <c r="M2" s="517" t="s">
        <v>1043</v>
      </c>
    </row>
    <row r="3" spans="1:19" ht="18.75" thickBot="1">
      <c r="A3" s="1207" t="s">
        <v>1044</v>
      </c>
      <c r="B3" s="1207" t="s">
        <v>290</v>
      </c>
      <c r="C3" s="1207" t="s">
        <v>1122</v>
      </c>
      <c r="D3" s="1207" t="s">
        <v>968</v>
      </c>
      <c r="E3" s="1207" t="s">
        <v>291</v>
      </c>
      <c r="F3" s="1212" t="s">
        <v>1045</v>
      </c>
      <c r="G3" s="1212" t="s">
        <v>1046</v>
      </c>
      <c r="H3" s="1212" t="s">
        <v>1047</v>
      </c>
      <c r="I3" s="1212" t="s">
        <v>1048</v>
      </c>
      <c r="J3" s="1212" t="s">
        <v>1049</v>
      </c>
      <c r="K3" s="548"/>
      <c r="Q3" s="546" t="s">
        <v>1042</v>
      </c>
    </row>
    <row r="4" spans="1:19" ht="15">
      <c r="A4" s="1199" t="s">
        <v>1041</v>
      </c>
      <c r="B4" s="1200" t="s">
        <v>1045</v>
      </c>
      <c r="C4" s="1199">
        <v>0.40600000000000003</v>
      </c>
      <c r="D4" s="1201">
        <v>0.01</v>
      </c>
      <c r="E4" s="1203">
        <f>D4/C4</f>
        <v>2.463054187192118E-2</v>
      </c>
      <c r="F4" s="1207">
        <f>$C4+D4</f>
        <v>0.41600000000000004</v>
      </c>
      <c r="G4" s="1204">
        <f>$C4</f>
        <v>0.40600000000000003</v>
      </c>
      <c r="H4" s="1204">
        <f>$C4</f>
        <v>0.40600000000000003</v>
      </c>
      <c r="I4" s="1204">
        <f>$C4</f>
        <v>0.40600000000000003</v>
      </c>
      <c r="J4" s="1205">
        <f>$C4</f>
        <v>0.40600000000000003</v>
      </c>
      <c r="K4" s="548"/>
    </row>
    <row r="5" spans="1:19" ht="15">
      <c r="A5" s="1199" t="s">
        <v>1041</v>
      </c>
      <c r="B5" s="1200" t="s">
        <v>1046</v>
      </c>
      <c r="C5" s="1199">
        <v>0.59299999999999997</v>
      </c>
      <c r="D5" s="1201">
        <v>1.2E-2</v>
      </c>
      <c r="E5" s="1203">
        <f>D5/C5</f>
        <v>2.0236087689713324E-2</v>
      </c>
      <c r="F5" s="568">
        <f>$C5</f>
        <v>0.59299999999999997</v>
      </c>
      <c r="G5" s="1207">
        <f>$C5+D5</f>
        <v>0.60499999999999998</v>
      </c>
      <c r="H5" s="521">
        <f>$C5</f>
        <v>0.59299999999999997</v>
      </c>
      <c r="I5" s="521">
        <f>$C5</f>
        <v>0.59299999999999997</v>
      </c>
      <c r="J5" s="1206">
        <f>$C5</f>
        <v>0.59299999999999997</v>
      </c>
      <c r="K5" s="548"/>
    </row>
    <row r="6" spans="1:19" ht="15">
      <c r="A6" s="1199" t="s">
        <v>1041</v>
      </c>
      <c r="B6" s="1200" t="s">
        <v>1047</v>
      </c>
      <c r="C6" s="1199">
        <v>0.46800000000000003</v>
      </c>
      <c r="D6" s="1202">
        <f>0.008</f>
        <v>8.0000000000000002E-3</v>
      </c>
      <c r="E6" s="1203">
        <f>D6/C6</f>
        <v>1.7094017094017092E-2</v>
      </c>
      <c r="F6" s="568">
        <f>$C6</f>
        <v>0.46800000000000003</v>
      </c>
      <c r="G6" s="521">
        <f>$C6</f>
        <v>0.46800000000000003</v>
      </c>
      <c r="H6" s="1207">
        <f>$C6+D6</f>
        <v>0.47600000000000003</v>
      </c>
      <c r="I6" s="521">
        <f>$C6</f>
        <v>0.46800000000000003</v>
      </c>
      <c r="J6" s="1206">
        <f>$C6</f>
        <v>0.46800000000000003</v>
      </c>
      <c r="K6" s="548"/>
    </row>
    <row r="7" spans="1:19" ht="15">
      <c r="A7" s="1199" t="s">
        <v>1050</v>
      </c>
      <c r="B7" s="1200" t="s">
        <v>1048</v>
      </c>
      <c r="C7" s="1199">
        <v>1</v>
      </c>
      <c r="D7" s="1201">
        <v>3.7999999999999999E-2</v>
      </c>
      <c r="E7" s="1203">
        <f>D7/C7</f>
        <v>3.7999999999999999E-2</v>
      </c>
      <c r="F7" s="568">
        <f>$C7</f>
        <v>1</v>
      </c>
      <c r="G7" s="521">
        <f>$C7</f>
        <v>1</v>
      </c>
      <c r="H7" s="521">
        <f>$C7</f>
        <v>1</v>
      </c>
      <c r="I7" s="1207">
        <f>$C7+D7</f>
        <v>1.038</v>
      </c>
      <c r="J7" s="1206">
        <f>$C7</f>
        <v>1</v>
      </c>
      <c r="K7" s="548"/>
      <c r="M7" s="517">
        <v>0</v>
      </c>
      <c r="N7" s="517">
        <v>0</v>
      </c>
    </row>
    <row r="8" spans="1:19" ht="15.75" thickBot="1">
      <c r="A8" s="1199" t="s">
        <v>1050</v>
      </c>
      <c r="B8" s="1200" t="s">
        <v>1049</v>
      </c>
      <c r="C8" s="1199">
        <v>1.5</v>
      </c>
      <c r="D8" s="1201">
        <v>8.3000000000000004E-2</v>
      </c>
      <c r="E8" s="1203">
        <f>D8/C8</f>
        <v>5.5333333333333339E-2</v>
      </c>
      <c r="F8" s="570">
        <f>$C8</f>
        <v>1.5</v>
      </c>
      <c r="G8" s="571">
        <f>$C8</f>
        <v>1.5</v>
      </c>
      <c r="H8" s="571">
        <f>$C8</f>
        <v>1.5</v>
      </c>
      <c r="I8" s="571">
        <f>$C8</f>
        <v>1.5</v>
      </c>
      <c r="J8" s="1207">
        <f>$C8+D8</f>
        <v>1.583</v>
      </c>
      <c r="K8" s="548"/>
      <c r="M8" s="517">
        <v>0.5</v>
      </c>
      <c r="N8" s="517">
        <v>0.21</v>
      </c>
      <c r="Q8" s="551" t="s">
        <v>1048</v>
      </c>
      <c r="R8" s="551" t="s">
        <v>1051</v>
      </c>
      <c r="S8" s="551" t="s">
        <v>1049</v>
      </c>
    </row>
    <row r="9" spans="1:19" ht="15.75" thickBot="1">
      <c r="A9" s="545"/>
      <c r="B9" s="552"/>
      <c r="C9" s="547"/>
      <c r="D9" s="1207" t="s">
        <v>990</v>
      </c>
      <c r="E9" s="1207" t="s">
        <v>292</v>
      </c>
      <c r="F9" s="547"/>
      <c r="G9" s="547"/>
      <c r="H9" s="547"/>
      <c r="I9" s="547"/>
      <c r="J9" s="547"/>
      <c r="K9" s="548"/>
      <c r="M9" s="547">
        <v>1</v>
      </c>
      <c r="N9" s="547">
        <v>0.40600000000000003</v>
      </c>
      <c r="Q9" s="551" t="s">
        <v>1045</v>
      </c>
      <c r="R9" s="551" t="s">
        <v>1047</v>
      </c>
      <c r="S9" s="551" t="s">
        <v>1046</v>
      </c>
    </row>
    <row r="10" spans="1:19" ht="16.5" thickBot="1">
      <c r="A10" s="545"/>
      <c r="B10" s="553" t="s">
        <v>1052</v>
      </c>
      <c r="C10" s="1210">
        <f>(C7*(C5-C6)+C8*(C6-C4))/(C5-C4)</f>
        <v>1.1657754010695187</v>
      </c>
      <c r="D10" s="554">
        <f>SQRT(K12)</f>
        <v>4.8130348411555945E-2</v>
      </c>
      <c r="E10" s="555">
        <f>D10/C10</f>
        <v>4.1286124554866799E-2</v>
      </c>
      <c r="F10" s="1210">
        <f>(F7*(F5-F6)+F8*(F6-F4))/(F5-F4)</f>
        <v>1.1468926553672316</v>
      </c>
      <c r="G10" s="521">
        <f>(G7*(G5-G6)+G8*(G6-G4))/(G5-G4)</f>
        <v>1.1557788944723619</v>
      </c>
      <c r="H10" s="521">
        <f>(H7*(H5-H6)+H8*(H6-H4))/(H5-H4)</f>
        <v>1.1871657754010696</v>
      </c>
      <c r="I10" s="521">
        <f>(I7*(I5-I6)+I8*(I6-I4))/(I5-I4)</f>
        <v>1.1911764705882353</v>
      </c>
      <c r="J10" s="521">
        <f>(J7*(J5-J6)+J8*(J6-J4))/(J5-J4)</f>
        <v>1.1932941176470588</v>
      </c>
      <c r="K10" s="548"/>
      <c r="M10" s="547">
        <v>1.5</v>
      </c>
      <c r="N10" s="547">
        <v>0.59299999999999997</v>
      </c>
    </row>
    <row r="11" spans="1:19" ht="16.5" thickBot="1">
      <c r="A11" s="545"/>
      <c r="B11" s="556" t="s">
        <v>1180</v>
      </c>
      <c r="C11" s="1211">
        <f>D10*2</f>
        <v>9.6260696823111891E-2</v>
      </c>
      <c r="D11" s="547"/>
      <c r="E11" s="547" t="s">
        <v>1028</v>
      </c>
      <c r="F11" s="1201">
        <f>$C$10-F10</f>
        <v>1.8882745702287096E-2</v>
      </c>
      <c r="G11" s="521">
        <f>$C$10-G10</f>
        <v>9.9965065971567846E-3</v>
      </c>
      <c r="H11" s="521">
        <f>$C$10-H10</f>
        <v>-2.1390374331550888E-2</v>
      </c>
      <c r="I11" s="521">
        <f>$C$10-I10</f>
        <v>-2.5401069518716568E-2</v>
      </c>
      <c r="J11" s="521">
        <f>$C$10-J10</f>
        <v>-2.7518716577540125E-2</v>
      </c>
      <c r="K11" s="1217" t="s">
        <v>294</v>
      </c>
      <c r="M11" s="517">
        <v>2</v>
      </c>
      <c r="N11" s="517">
        <v>0.76800000000000002</v>
      </c>
    </row>
    <row r="12" spans="1:19">
      <c r="A12" s="545"/>
      <c r="B12" s="1208" t="s">
        <v>1053</v>
      </c>
      <c r="C12" s="557"/>
      <c r="D12" s="547"/>
      <c r="E12" s="547" t="s">
        <v>1029</v>
      </c>
      <c r="F12" s="521">
        <f>F11^2</f>
        <v>3.5655808525724179E-4</v>
      </c>
      <c r="G12" s="521">
        <f>G11^2</f>
        <v>9.993014414699912E-5</v>
      </c>
      <c r="H12" s="521">
        <f>H11^2</f>
        <v>4.5754811404387108E-4</v>
      </c>
      <c r="I12" s="521">
        <f>I11^2</f>
        <v>6.4521433269467191E-4</v>
      </c>
      <c r="J12" s="521">
        <f>J11^2</f>
        <v>7.572797620749817E-4</v>
      </c>
      <c r="K12" s="1216">
        <f>SUM(F12:J12)</f>
        <v>2.3165304382177657E-3</v>
      </c>
    </row>
    <row r="13" spans="1:19" ht="15">
      <c r="A13" s="545"/>
      <c r="B13" s="547"/>
      <c r="C13" s="547"/>
      <c r="D13" s="547"/>
      <c r="F13" s="1212" t="s">
        <v>1045</v>
      </c>
      <c r="G13" s="1212" t="s">
        <v>1046</v>
      </c>
      <c r="H13" s="1212" t="s">
        <v>1047</v>
      </c>
      <c r="I13" s="1212" t="s">
        <v>1048</v>
      </c>
      <c r="J13" s="1212" t="s">
        <v>1049</v>
      </c>
      <c r="K13" s="548"/>
    </row>
    <row r="14" spans="1:19" ht="13.5" thickBot="1">
      <c r="A14" s="545"/>
      <c r="B14" s="547"/>
      <c r="C14" s="547"/>
      <c r="D14" s="547"/>
      <c r="E14" s="1209" t="s">
        <v>293</v>
      </c>
      <c r="F14" s="1213">
        <f>F12/$K$12</f>
        <v>0.15391901585871737</v>
      </c>
      <c r="G14" s="1214">
        <f>G12/$K$12</f>
        <v>4.3137850683231636E-2</v>
      </c>
      <c r="H14" s="1214">
        <f>H12/$K$12</f>
        <v>0.19751439760743572</v>
      </c>
      <c r="I14" s="1214">
        <f>I12/$K$12</f>
        <v>0.2785261622511081</v>
      </c>
      <c r="J14" s="1215">
        <f>J12/$K$12</f>
        <v>0.32690257359950714</v>
      </c>
      <c r="K14" s="548"/>
    </row>
    <row r="15" spans="1:19" ht="13.5" thickBot="1">
      <c r="A15" s="549"/>
      <c r="B15" s="550"/>
      <c r="C15" s="550"/>
      <c r="D15" s="550"/>
      <c r="E15" s="550"/>
      <c r="F15" s="550"/>
      <c r="G15" s="550"/>
      <c r="H15" s="550"/>
      <c r="I15" s="550"/>
      <c r="J15" s="550"/>
      <c r="K15" s="558"/>
    </row>
    <row r="30" spans="12:12" ht="18">
      <c r="L30" s="546"/>
    </row>
    <row r="44" spans="19:21">
      <c r="T44" s="540" t="s">
        <v>370</v>
      </c>
      <c r="U44" s="540" t="s">
        <v>361</v>
      </c>
    </row>
    <row r="45" spans="19:21">
      <c r="T45" s="517">
        <v>0</v>
      </c>
      <c r="U45" s="517">
        <v>0</v>
      </c>
    </row>
    <row r="46" spans="19:21">
      <c r="S46" s="517" t="str">
        <f>B4</f>
        <v>A3</v>
      </c>
      <c r="T46" s="540">
        <f>C7</f>
        <v>1</v>
      </c>
      <c r="U46" s="517">
        <f>C4</f>
        <v>0.40600000000000003</v>
      </c>
    </row>
    <row r="47" spans="19:21">
      <c r="S47" s="517" t="str">
        <f>B5</f>
        <v>A4</v>
      </c>
      <c r="T47" s="517">
        <f>C8</f>
        <v>1.5</v>
      </c>
      <c r="U47" s="517">
        <f>C5</f>
        <v>0.59299999999999997</v>
      </c>
    </row>
    <row r="48" spans="19:21">
      <c r="S48" s="517" t="str">
        <f>B6</f>
        <v>Ax</v>
      </c>
      <c r="T48" s="1178">
        <f>C10</f>
        <v>1.1657754010695187</v>
      </c>
      <c r="U48" s="517">
        <f>C6</f>
        <v>0.46800000000000003</v>
      </c>
    </row>
    <row r="681" spans="22:22">
      <c r="V681" s="517" t="s">
        <v>193</v>
      </c>
    </row>
  </sheetData>
  <mergeCells count="1">
    <mergeCell ref="A1:K1"/>
  </mergeCells>
  <phoneticPr fontId="28" type="noConversion"/>
  <pageMargins left="0.75" right="0.75" top="1" bottom="1" header="0.5" footer="0.5"/>
  <pageSetup paperSize="9" orientation="portrait" horizontalDpi="180" verticalDpi="180" r:id="rId1"/>
  <headerFooter alignWithMargins="0"/>
  <drawing r:id="rId2"/>
  <legacyDrawing r:id="rId3"/>
  <oleObjects>
    <oleObject progId="Equation.3" shapeId="142340" r:id="rId4"/>
    <oleObject progId="Equation.3" shapeId="142346" r:id="rId5"/>
    <oleObject progId="Equation.3" shapeId="142347" r:id="rId6"/>
  </oleObjects>
</worksheet>
</file>

<file path=xl/worksheets/sheet45.xml><?xml version="1.0" encoding="utf-8"?>
<worksheet xmlns="http://schemas.openxmlformats.org/spreadsheetml/2006/main" xmlns:r="http://schemas.openxmlformats.org/officeDocument/2006/relationships">
  <sheetPr codeName="Sheet52">
    <tabColor theme="6" tint="-0.499984740745262"/>
  </sheetPr>
  <dimension ref="B1:AC681"/>
  <sheetViews>
    <sheetView topLeftCell="D1" zoomScaleNormal="100" workbookViewId="0">
      <selection activeCell="Q21" sqref="Q21"/>
    </sheetView>
  </sheetViews>
  <sheetFormatPr defaultColWidth="12.1640625" defaultRowHeight="14.25" customHeight="1"/>
  <cols>
    <col min="1" max="1" width="12.1640625" style="35"/>
    <col min="2" max="2" width="10.6640625" style="35" customWidth="1"/>
    <col min="3" max="4" width="12.1640625" style="35" customWidth="1"/>
    <col min="5" max="5" width="11.1640625" style="35" customWidth="1"/>
    <col min="6" max="11" width="12.1640625" style="35" customWidth="1"/>
    <col min="12" max="12" width="19.6640625" style="35" customWidth="1"/>
    <col min="13" max="13" width="12.1640625" style="35" customWidth="1"/>
    <col min="14" max="14" width="21.33203125" style="35" customWidth="1"/>
    <col min="15" max="15" width="12.1640625" style="35" customWidth="1"/>
    <col min="16" max="16" width="15.6640625" style="35" customWidth="1"/>
    <col min="17" max="17" width="15.83203125" style="35" customWidth="1"/>
    <col min="18" max="18" width="12.1640625" style="35" customWidth="1"/>
    <col min="19" max="19" width="16.83203125" style="35" customWidth="1"/>
    <col min="20" max="20" width="13.33203125" style="35" customWidth="1"/>
    <col min="21" max="21" width="14.1640625" style="35" customWidth="1"/>
    <col min="22" max="22" width="14.83203125" style="35" customWidth="1"/>
    <col min="23" max="16384" width="12.1640625" style="35"/>
  </cols>
  <sheetData>
    <row r="1" spans="2:20" ht="18" customHeight="1">
      <c r="B1" s="1529" t="s">
        <v>357</v>
      </c>
      <c r="C1" s="1529"/>
      <c r="D1" s="1529"/>
      <c r="E1" s="1529"/>
      <c r="F1" s="1529"/>
    </row>
    <row r="2" spans="2:20" ht="14.25" customHeight="1">
      <c r="B2" s="1174"/>
      <c r="C2" s="1614" t="s">
        <v>358</v>
      </c>
      <c r="D2" s="1614"/>
    </row>
    <row r="3" spans="2:20" ht="14.25" customHeight="1">
      <c r="B3" s="1174"/>
      <c r="C3" s="36" t="s">
        <v>360</v>
      </c>
      <c r="D3" s="36" t="s">
        <v>361</v>
      </c>
      <c r="G3" s="38"/>
      <c r="I3" s="38"/>
      <c r="L3" t="s">
        <v>443</v>
      </c>
      <c r="M3"/>
      <c r="N3"/>
      <c r="O3"/>
      <c r="P3"/>
      <c r="Q3"/>
      <c r="R3"/>
      <c r="S3"/>
      <c r="T3"/>
    </row>
    <row r="4" spans="2:20" ht="14.25" customHeight="1" thickBot="1">
      <c r="B4" s="1174" t="s">
        <v>363</v>
      </c>
      <c r="C4" s="1177">
        <v>0</v>
      </c>
      <c r="D4" s="1177">
        <v>0</v>
      </c>
      <c r="L4"/>
      <c r="M4"/>
      <c r="N4"/>
      <c r="O4"/>
      <c r="P4"/>
      <c r="Q4"/>
      <c r="R4"/>
      <c r="S4"/>
      <c r="T4"/>
    </row>
    <row r="5" spans="2:20" ht="14.25" customHeight="1">
      <c r="B5" s="1174" t="s">
        <v>364</v>
      </c>
      <c r="C5" s="1177">
        <v>1</v>
      </c>
      <c r="D5" s="1177">
        <v>0.05</v>
      </c>
      <c r="L5" s="72" t="s">
        <v>444</v>
      </c>
      <c r="M5" s="72"/>
      <c r="N5"/>
      <c r="O5"/>
      <c r="P5"/>
      <c r="Q5"/>
      <c r="R5"/>
      <c r="S5"/>
      <c r="T5"/>
    </row>
    <row r="6" spans="2:20" ht="14.25" customHeight="1">
      <c r="B6" s="1174" t="s">
        <v>365</v>
      </c>
      <c r="C6" s="1177">
        <v>2</v>
      </c>
      <c r="D6" s="1177">
        <v>0.1</v>
      </c>
      <c r="L6" s="67" t="s">
        <v>445</v>
      </c>
      <c r="M6" s="1073">
        <v>0.99219903376914576</v>
      </c>
      <c r="N6"/>
      <c r="O6"/>
      <c r="P6"/>
      <c r="Q6"/>
      <c r="R6"/>
      <c r="S6"/>
      <c r="T6"/>
    </row>
    <row r="7" spans="2:20" ht="14.25" customHeight="1">
      <c r="B7" s="1174" t="s">
        <v>366</v>
      </c>
      <c r="C7" s="1177">
        <v>5</v>
      </c>
      <c r="D7" s="1177">
        <v>0.25</v>
      </c>
      <c r="L7" s="67" t="s">
        <v>446</v>
      </c>
      <c r="M7" s="1073">
        <v>0.98445892261242651</v>
      </c>
      <c r="N7"/>
      <c r="O7"/>
      <c r="P7"/>
      <c r="Q7"/>
      <c r="R7"/>
      <c r="S7"/>
      <c r="T7"/>
    </row>
    <row r="8" spans="2:20" ht="14.25" customHeight="1">
      <c r="B8" s="1174" t="s">
        <v>894</v>
      </c>
      <c r="C8" s="1177">
        <v>10</v>
      </c>
      <c r="D8" s="1177">
        <v>0.5</v>
      </c>
      <c r="L8" s="67" t="s">
        <v>447</v>
      </c>
      <c r="M8" s="1073">
        <v>0.98057365326553314</v>
      </c>
      <c r="N8"/>
      <c r="O8"/>
      <c r="P8"/>
      <c r="Q8"/>
      <c r="R8"/>
      <c r="S8"/>
      <c r="T8"/>
    </row>
    <row r="9" spans="2:20" ht="14.25" customHeight="1">
      <c r="B9" s="1174" t="s">
        <v>895</v>
      </c>
      <c r="C9" s="1177">
        <v>20</v>
      </c>
      <c r="D9" s="1177">
        <v>0.8</v>
      </c>
      <c r="K9" s="892">
        <f>STEYX(D4:D9,C4:C9)</f>
        <v>4.3334514931307848E-2</v>
      </c>
      <c r="L9" s="67" t="s">
        <v>448</v>
      </c>
      <c r="M9" s="1307">
        <v>4.3334514931308472E-2</v>
      </c>
      <c r="N9"/>
      <c r="O9"/>
      <c r="P9"/>
      <c r="Q9"/>
      <c r="R9"/>
      <c r="S9"/>
      <c r="T9"/>
    </row>
    <row r="10" spans="2:20" ht="14.25" customHeight="1" thickBot="1">
      <c r="B10" s="1174" t="s">
        <v>1498</v>
      </c>
      <c r="C10" s="1177">
        <v>100</v>
      </c>
      <c r="D10" s="1177">
        <v>3.6</v>
      </c>
      <c r="L10" s="68" t="s">
        <v>431</v>
      </c>
      <c r="M10" s="68">
        <v>6</v>
      </c>
      <c r="N10"/>
      <c r="O10"/>
      <c r="P10"/>
      <c r="Q10"/>
      <c r="R10"/>
      <c r="S10"/>
      <c r="T10"/>
    </row>
    <row r="11" spans="2:20" ht="14.25" customHeight="1">
      <c r="B11" s="1175" t="s">
        <v>367</v>
      </c>
      <c r="C11" s="41" t="s">
        <v>827</v>
      </c>
      <c r="D11" s="41" t="s">
        <v>826</v>
      </c>
      <c r="L11"/>
      <c r="M11"/>
      <c r="N11"/>
      <c r="O11"/>
      <c r="P11"/>
      <c r="Q11"/>
      <c r="R11"/>
      <c r="S11"/>
      <c r="T11"/>
    </row>
    <row r="12" spans="2:20" ht="14.25" customHeight="1" thickBot="1">
      <c r="B12" s="1176">
        <f>CORREL(C4:C10,D4:D10)</f>
        <v>0.99924896667149277</v>
      </c>
      <c r="C12" s="41">
        <f>SLOPE(D4:D10,C4:C10)</f>
        <v>3.5599824388102302E-2</v>
      </c>
      <c r="D12" s="41">
        <f>INTERCEPT(D4:D10,C4:C10)</f>
        <v>5.531774777741183E-2</v>
      </c>
      <c r="L12" t="s">
        <v>379</v>
      </c>
      <c r="M12"/>
      <c r="N12"/>
      <c r="O12"/>
      <c r="P12"/>
      <c r="Q12"/>
      <c r="R12"/>
      <c r="S12"/>
      <c r="T12"/>
    </row>
    <row r="13" spans="2:20" ht="14.25" customHeight="1">
      <c r="B13" s="436" t="s">
        <v>896</v>
      </c>
      <c r="C13" s="41"/>
      <c r="D13" s="41"/>
      <c r="L13" s="69"/>
      <c r="M13" s="69" t="s">
        <v>382</v>
      </c>
      <c r="N13" s="69" t="s">
        <v>381</v>
      </c>
      <c r="O13" s="69" t="s">
        <v>383</v>
      </c>
      <c r="P13" s="69" t="s">
        <v>384</v>
      </c>
      <c r="Q13" s="69" t="s">
        <v>452</v>
      </c>
      <c r="R13"/>
      <c r="S13"/>
      <c r="T13"/>
    </row>
    <row r="14" spans="2:20" ht="14.25" customHeight="1">
      <c r="B14" s="436">
        <f>B12*B12</f>
        <v>0.99849849739404606</v>
      </c>
      <c r="C14" s="41"/>
      <c r="D14" s="41"/>
      <c r="E14" s="38"/>
      <c r="F14" s="38"/>
      <c r="G14" s="396" t="s">
        <v>859</v>
      </c>
      <c r="L14" s="67" t="s">
        <v>449</v>
      </c>
      <c r="M14" s="67">
        <v>1</v>
      </c>
      <c r="N14" s="889">
        <v>0.47582181259600609</v>
      </c>
      <c r="O14" s="889">
        <v>0.47582181259600609</v>
      </c>
      <c r="P14" s="1078">
        <v>253.38241308793451</v>
      </c>
      <c r="Q14" s="67">
        <v>9.1045247005661808E-5</v>
      </c>
      <c r="R14"/>
      <c r="S14"/>
      <c r="T14"/>
    </row>
    <row r="15" spans="2:20" ht="14.25" customHeight="1">
      <c r="B15" s="1615" t="s">
        <v>369</v>
      </c>
      <c r="C15" s="1615"/>
      <c r="D15" s="1615"/>
      <c r="L15" s="67" t="s">
        <v>450</v>
      </c>
      <c r="M15" s="67">
        <v>4</v>
      </c>
      <c r="N15" s="889">
        <v>7.5115207373271896E-3</v>
      </c>
      <c r="O15" s="889">
        <v>1.8778801843317974E-3</v>
      </c>
      <c r="P15" s="1078"/>
      <c r="Q15" s="67"/>
      <c r="R15"/>
      <c r="S15"/>
      <c r="T15"/>
    </row>
    <row r="16" spans="2:20" ht="14.25" customHeight="1" thickBot="1">
      <c r="B16" s="43"/>
      <c r="C16" s="37" t="s">
        <v>361</v>
      </c>
      <c r="D16" s="44" t="s">
        <v>370</v>
      </c>
      <c r="L16" s="68" t="s">
        <v>389</v>
      </c>
      <c r="M16" s="68">
        <v>5</v>
      </c>
      <c r="N16" s="1075">
        <v>0.48333333333333328</v>
      </c>
      <c r="O16" s="1075"/>
      <c r="P16" s="1079"/>
      <c r="Q16" s="68"/>
      <c r="R16"/>
      <c r="S16"/>
      <c r="T16"/>
    </row>
    <row r="17" spans="2:20" ht="14.25" customHeight="1" thickBot="1">
      <c r="B17" s="43"/>
      <c r="C17" s="45">
        <v>1</v>
      </c>
      <c r="D17" s="1020">
        <f>(C17-$D$12)/$C$12</f>
        <v>26.53614922151996</v>
      </c>
      <c r="L17"/>
      <c r="M17"/>
      <c r="N17" s="1076"/>
      <c r="O17" s="1076"/>
      <c r="P17" s="1080"/>
      <c r="Q17"/>
      <c r="R17"/>
      <c r="S17"/>
      <c r="T17"/>
    </row>
    <row r="18" spans="2:20" ht="20.25" customHeight="1">
      <c r="B18" s="43"/>
      <c r="C18" s="45">
        <v>0.43769504942659065</v>
      </c>
      <c r="D18" s="1020">
        <f>(C18-$D$12)/$C$12</f>
        <v>10.740988424003907</v>
      </c>
      <c r="E18" s="1086"/>
      <c r="F18" s="1087" t="s">
        <v>132</v>
      </c>
      <c r="G18" s="1086"/>
      <c r="H18" s="1086"/>
      <c r="I18" s="1086"/>
      <c r="L18" s="69"/>
      <c r="M18" s="69" t="s">
        <v>453</v>
      </c>
      <c r="N18" s="1074" t="s">
        <v>448</v>
      </c>
      <c r="O18" s="1074" t="s">
        <v>434</v>
      </c>
      <c r="P18" s="1077" t="s">
        <v>385</v>
      </c>
      <c r="Q18" s="69" t="s">
        <v>454</v>
      </c>
      <c r="R18" s="69" t="s">
        <v>455</v>
      </c>
      <c r="S18" s="69" t="s">
        <v>456</v>
      </c>
      <c r="T18" s="69" t="s">
        <v>457</v>
      </c>
    </row>
    <row r="19" spans="2:20" ht="14.25" customHeight="1">
      <c r="B19" s="43"/>
      <c r="C19" s="45">
        <v>0.39110640052698409</v>
      </c>
      <c r="D19" s="1085">
        <f>(C19-$D$12)/$C$12</f>
        <v>9.432312055499775</v>
      </c>
      <c r="E19" s="1088"/>
      <c r="F19" s="1089"/>
      <c r="G19" s="1086"/>
      <c r="H19" s="1086"/>
      <c r="I19" s="1086"/>
      <c r="L19" s="67" t="s">
        <v>451</v>
      </c>
      <c r="M19" s="1081">
        <v>2.6497695852534652E-2</v>
      </c>
      <c r="N19" s="1082">
        <v>2.3944017100184428E-2</v>
      </c>
      <c r="O19" s="889">
        <v>1.1066520601645642</v>
      </c>
      <c r="P19" s="1078">
        <v>0.33051593071137653</v>
      </c>
      <c r="Q19" s="67">
        <v>-3.9981690918724111E-2</v>
      </c>
      <c r="R19" s="67">
        <v>9.2977082623793422E-2</v>
      </c>
      <c r="S19" s="67">
        <v>-3.9981690918724111E-2</v>
      </c>
      <c r="T19" s="67">
        <v>9.2977082623793422E-2</v>
      </c>
    </row>
    <row r="20" spans="2:20" ht="14.25" customHeight="1" thickBot="1">
      <c r="B20" s="43"/>
      <c r="C20" s="45">
        <v>0.47893611630803229</v>
      </c>
      <c r="D20" s="1085">
        <f>(C20-$D$12)/$C$12</f>
        <v>11.899451073477669</v>
      </c>
      <c r="E20" s="1086"/>
      <c r="F20" s="1086"/>
      <c r="G20" s="1086"/>
      <c r="H20" s="1086"/>
      <c r="I20" s="1086"/>
      <c r="L20" s="68" t="s">
        <v>131</v>
      </c>
      <c r="M20" s="1083">
        <v>4.0552995391705066E-2</v>
      </c>
      <c r="N20" s="1084">
        <v>2.5476203211400902E-3</v>
      </c>
      <c r="O20" s="1075">
        <v>15.917990233943934</v>
      </c>
      <c r="P20" s="1079">
        <v>9.1045247005661848E-5</v>
      </c>
      <c r="Q20" s="68">
        <v>3.3479652770592172E-2</v>
      </c>
      <c r="R20" s="68">
        <v>4.7626338012817959E-2</v>
      </c>
      <c r="S20" s="68">
        <v>3.3479652770592172E-2</v>
      </c>
      <c r="T20" s="68">
        <v>4.7626338012817959E-2</v>
      </c>
    </row>
    <row r="21" spans="2:20" ht="14.25" customHeight="1">
      <c r="E21" s="1086"/>
      <c r="F21" s="1086"/>
      <c r="G21" s="1086"/>
      <c r="H21" s="1086"/>
      <c r="I21" s="1086"/>
      <c r="L21"/>
      <c r="M21"/>
      <c r="N21"/>
      <c r="O21"/>
      <c r="P21"/>
      <c r="Q21"/>
      <c r="R21"/>
      <c r="S21"/>
      <c r="T21"/>
    </row>
    <row r="22" spans="2:20" ht="14.25" customHeight="1">
      <c r="E22" s="1086"/>
      <c r="F22" s="1090">
        <f t="array" ref="F22:G25">LINEST(D4:D9,C4:C9,1,1)</f>
        <v>4.0552995391705079E-2</v>
      </c>
      <c r="G22" s="1090">
        <v>2.6497695852534531E-2</v>
      </c>
      <c r="H22" s="1086"/>
      <c r="I22" s="1086"/>
      <c r="L22"/>
      <c r="M22"/>
      <c r="N22"/>
      <c r="O22"/>
      <c r="P22"/>
      <c r="Q22"/>
      <c r="R22"/>
      <c r="S22"/>
      <c r="T22"/>
    </row>
    <row r="23" spans="2:20" ht="14.25" customHeight="1">
      <c r="E23" s="1086"/>
      <c r="F23" s="1090">
        <v>2.547620321140092E-3</v>
      </c>
      <c r="G23" s="1090">
        <v>2.3944017100184449E-2</v>
      </c>
      <c r="H23" s="1086"/>
      <c r="I23" s="1086"/>
      <c r="L23"/>
      <c r="M23"/>
      <c r="N23"/>
      <c r="O23"/>
      <c r="P23"/>
      <c r="Q23"/>
      <c r="R23"/>
      <c r="S23"/>
      <c r="T23"/>
    </row>
    <row r="24" spans="2:20" ht="14.25" customHeight="1">
      <c r="E24" s="1086"/>
      <c r="F24" s="1090">
        <v>0.98445892261242651</v>
      </c>
      <c r="G24" s="1091">
        <v>4.3334514931308507E-2</v>
      </c>
      <c r="H24" s="1086"/>
      <c r="I24" s="1086"/>
      <c r="L24" t="s">
        <v>458</v>
      </c>
      <c r="M24"/>
      <c r="N24"/>
      <c r="O24"/>
      <c r="P24"/>
      <c r="Q24" t="s">
        <v>1399</v>
      </c>
      <c r="R24"/>
      <c r="S24"/>
      <c r="T24"/>
    </row>
    <row r="25" spans="2:20" ht="14.25" customHeight="1" thickBot="1">
      <c r="E25" s="1086"/>
      <c r="F25" s="1092">
        <v>253.38241308793417</v>
      </c>
      <c r="G25" s="1093">
        <v>4</v>
      </c>
      <c r="H25" s="1086"/>
      <c r="I25" s="1086"/>
      <c r="L25"/>
      <c r="M25"/>
      <c r="N25"/>
      <c r="O25"/>
      <c r="P25"/>
      <c r="Q25"/>
      <c r="R25"/>
      <c r="S25"/>
      <c r="T25"/>
    </row>
    <row r="26" spans="2:20" ht="14.25" customHeight="1">
      <c r="D26" s="47">
        <f>INTERCEPT(D4:D9,C4:C9)</f>
        <v>2.6497695852534586E-2</v>
      </c>
      <c r="E26" s="1086"/>
      <c r="F26" s="1086"/>
      <c r="G26" s="1086"/>
      <c r="H26" s="1086"/>
      <c r="I26" s="1086"/>
      <c r="L26" s="69" t="s">
        <v>459</v>
      </c>
      <c r="M26" s="69" t="s">
        <v>1397</v>
      </c>
      <c r="N26" s="69" t="s">
        <v>460</v>
      </c>
      <c r="O26" s="69" t="s">
        <v>1398</v>
      </c>
      <c r="P26"/>
      <c r="Q26" s="69" t="s">
        <v>1400</v>
      </c>
      <c r="R26" s="69" t="s">
        <v>361</v>
      </c>
      <c r="S26"/>
      <c r="T26"/>
    </row>
    <row r="27" spans="2:20" ht="14.25" customHeight="1">
      <c r="L27" s="67">
        <v>1</v>
      </c>
      <c r="M27" s="67">
        <v>2.6497695852534652E-2</v>
      </c>
      <c r="N27" s="67">
        <v>-2.6497695852534652E-2</v>
      </c>
      <c r="O27" s="67">
        <v>-0.68364269528922428</v>
      </c>
      <c r="P27"/>
      <c r="Q27" s="67">
        <v>8.3333333333333339</v>
      </c>
      <c r="R27" s="67">
        <v>0</v>
      </c>
      <c r="S27"/>
      <c r="T27"/>
    </row>
    <row r="28" spans="2:20" ht="14.25" customHeight="1">
      <c r="L28" s="67">
        <v>2</v>
      </c>
      <c r="M28" s="67">
        <v>6.7050691244239721E-2</v>
      </c>
      <c r="N28" s="67">
        <v>-1.7050691244239718E-2</v>
      </c>
      <c r="O28" s="67">
        <v>-0.43990921262089289</v>
      </c>
      <c r="P28"/>
      <c r="Q28" s="67">
        <v>25</v>
      </c>
      <c r="R28" s="67">
        <v>0.05</v>
      </c>
      <c r="S28"/>
      <c r="T28"/>
    </row>
    <row r="29" spans="2:20" ht="14.25" customHeight="1">
      <c r="L29" s="67">
        <v>3</v>
      </c>
      <c r="M29" s="67">
        <v>0.10760368663594479</v>
      </c>
      <c r="N29" s="67">
        <v>-7.6036866359447813E-3</v>
      </c>
      <c r="O29" s="67">
        <v>-0.19617572995256144</v>
      </c>
      <c r="P29"/>
      <c r="Q29" s="67">
        <v>41.666666666666671</v>
      </c>
      <c r="R29" s="67">
        <v>0.1</v>
      </c>
      <c r="S29"/>
      <c r="T29"/>
    </row>
    <row r="30" spans="2:20" ht="14.25" customHeight="1">
      <c r="L30" s="67">
        <v>4</v>
      </c>
      <c r="M30" s="67">
        <v>0.22926267281105997</v>
      </c>
      <c r="N30" s="67">
        <v>2.073732718894003E-2</v>
      </c>
      <c r="O30" s="67">
        <v>0.53502471805243301</v>
      </c>
      <c r="P30"/>
      <c r="Q30" s="67">
        <v>58.333333333333336</v>
      </c>
      <c r="R30" s="67">
        <v>0.25</v>
      </c>
      <c r="S30"/>
      <c r="T30"/>
    </row>
    <row r="31" spans="2:20" ht="14.25" customHeight="1">
      <c r="L31" s="67">
        <v>5</v>
      </c>
      <c r="M31" s="67">
        <v>0.4320276497695853</v>
      </c>
      <c r="N31" s="67">
        <v>6.7972350230414702E-2</v>
      </c>
      <c r="O31" s="67">
        <v>1.7536921313940901</v>
      </c>
      <c r="P31"/>
      <c r="Q31" s="67">
        <v>75</v>
      </c>
      <c r="R31" s="67">
        <v>0.5</v>
      </c>
      <c r="S31"/>
      <c r="T31"/>
    </row>
    <row r="32" spans="2:20" ht="14.25" customHeight="1" thickBot="1">
      <c r="L32" s="68">
        <v>6</v>
      </c>
      <c r="M32" s="68">
        <v>0.83755760368663601</v>
      </c>
      <c r="N32" s="68">
        <v>-3.7557603686635965E-2</v>
      </c>
      <c r="O32" s="68">
        <v>-0.96898921158385432</v>
      </c>
      <c r="P32"/>
      <c r="Q32" s="68">
        <v>91.666666666666671</v>
      </c>
      <c r="R32" s="68">
        <v>0.8</v>
      </c>
      <c r="S32"/>
      <c r="T32"/>
    </row>
    <row r="33" spans="2:29" ht="14.25" customHeight="1" thickBot="1"/>
    <row r="34" spans="2:29" ht="14.25" customHeight="1">
      <c r="B34" s="440"/>
      <c r="C34" s="460" t="s">
        <v>342</v>
      </c>
      <c r="D34" s="460" t="s">
        <v>404</v>
      </c>
      <c r="E34" s="461" t="s">
        <v>903</v>
      </c>
      <c r="F34" s="461" t="s">
        <v>915</v>
      </c>
      <c r="G34" s="461" t="s">
        <v>904</v>
      </c>
      <c r="H34" s="461" t="s">
        <v>916</v>
      </c>
      <c r="I34" s="462" t="s">
        <v>908</v>
      </c>
      <c r="J34" s="1317" t="s">
        <v>404</v>
      </c>
      <c r="K34" s="1318" t="s">
        <v>1547</v>
      </c>
      <c r="L34" s="1319" t="s">
        <v>1548</v>
      </c>
      <c r="M34"/>
      <c r="N34"/>
      <c r="O34"/>
      <c r="P34"/>
      <c r="Q34"/>
      <c r="R34"/>
      <c r="S34"/>
    </row>
    <row r="35" spans="2:29" ht="14.25" customHeight="1">
      <c r="B35" s="444">
        <v>1</v>
      </c>
      <c r="C35" s="439">
        <f t="shared" ref="C35:D40" si="0">C4</f>
        <v>0</v>
      </c>
      <c r="D35" s="439">
        <f t="shared" si="0"/>
        <v>0</v>
      </c>
      <c r="E35" s="445">
        <f t="shared" ref="E35:E40" si="1">C35-$C$42</f>
        <v>-6.333333333333333</v>
      </c>
      <c r="F35" s="445">
        <f t="shared" ref="F35:F40" si="2">E35*E35</f>
        <v>40.111111111111107</v>
      </c>
      <c r="G35" s="445">
        <f t="shared" ref="G35:G40" si="3">D35-$D$42</f>
        <v>-0.28333333333333338</v>
      </c>
      <c r="H35" s="445">
        <f t="shared" ref="H35:H40" si="4">G35*G35</f>
        <v>8.0277777777777809E-2</v>
      </c>
      <c r="I35" s="446">
        <f t="shared" ref="I35:I40" si="5">E35*G35</f>
        <v>1.7944444444444447</v>
      </c>
      <c r="J35" s="1319">
        <f>D35</f>
        <v>0</v>
      </c>
      <c r="K35" s="1318">
        <f>C35*$G$45+$G$46</f>
        <v>2.6497695852534586E-2</v>
      </c>
      <c r="L35" s="1319">
        <f>(J35-K35)^2</f>
        <v>7.0212788549342856E-4</v>
      </c>
      <c r="M35"/>
      <c r="N35"/>
      <c r="O35"/>
      <c r="P35"/>
      <c r="Q35"/>
      <c r="R35"/>
      <c r="S35"/>
      <c r="T35"/>
    </row>
    <row r="36" spans="2:29" ht="14.25" customHeight="1">
      <c r="B36" s="444">
        <v>2</v>
      </c>
      <c r="C36" s="439">
        <f t="shared" si="0"/>
        <v>1</v>
      </c>
      <c r="D36" s="439">
        <f t="shared" si="0"/>
        <v>0.05</v>
      </c>
      <c r="E36" s="445">
        <f t="shared" si="1"/>
        <v>-5.333333333333333</v>
      </c>
      <c r="F36" s="445">
        <f t="shared" si="2"/>
        <v>28.444444444444443</v>
      </c>
      <c r="G36" s="445">
        <f t="shared" si="3"/>
        <v>-0.23333333333333339</v>
      </c>
      <c r="H36" s="445">
        <f t="shared" si="4"/>
        <v>5.4444444444444469E-2</v>
      </c>
      <c r="I36" s="446">
        <f t="shared" si="5"/>
        <v>1.2444444444444447</v>
      </c>
      <c r="J36" s="1319">
        <f t="shared" ref="J36:J40" si="6">D36</f>
        <v>0.05</v>
      </c>
      <c r="K36" s="1318">
        <f t="shared" ref="K36:K40" si="7">C36*$G$45+$G$46</f>
        <v>6.7050691244239652E-2</v>
      </c>
      <c r="L36" s="1319">
        <f t="shared" ref="L36:L40" si="8">(J36-K36)^2</f>
        <v>2.9072607190639061E-4</v>
      </c>
      <c r="M36"/>
      <c r="N36"/>
      <c r="O36"/>
      <c r="P36"/>
      <c r="Q36"/>
    </row>
    <row r="37" spans="2:29" ht="14.25" customHeight="1">
      <c r="B37" s="444">
        <v>3</v>
      </c>
      <c r="C37" s="439">
        <f t="shared" si="0"/>
        <v>2</v>
      </c>
      <c r="D37" s="439">
        <f t="shared" si="0"/>
        <v>0.1</v>
      </c>
      <c r="E37" s="445">
        <f t="shared" si="1"/>
        <v>-4.333333333333333</v>
      </c>
      <c r="F37" s="445">
        <f t="shared" si="2"/>
        <v>18.777777777777775</v>
      </c>
      <c r="G37" s="445">
        <f t="shared" si="3"/>
        <v>-0.18333333333333338</v>
      </c>
      <c r="H37" s="445">
        <f t="shared" si="4"/>
        <v>3.3611111111111126E-2</v>
      </c>
      <c r="I37" s="446">
        <f t="shared" si="5"/>
        <v>0.79444444444444462</v>
      </c>
      <c r="J37" s="1319">
        <f t="shared" si="6"/>
        <v>0.1</v>
      </c>
      <c r="K37" s="1318">
        <f t="shared" si="7"/>
        <v>0.10760368663594473</v>
      </c>
      <c r="L37" s="1319">
        <f t="shared" si="8"/>
        <v>5.7816050457644421E-5</v>
      </c>
      <c r="M37"/>
      <c r="N37"/>
      <c r="O37"/>
      <c r="P37"/>
      <c r="Q37"/>
    </row>
    <row r="38" spans="2:29" ht="14.25" customHeight="1">
      <c r="B38" s="444">
        <v>4</v>
      </c>
      <c r="C38" s="439">
        <f t="shared" si="0"/>
        <v>5</v>
      </c>
      <c r="D38" s="439">
        <f t="shared" si="0"/>
        <v>0.25</v>
      </c>
      <c r="E38" s="445">
        <f t="shared" si="1"/>
        <v>-1.333333333333333</v>
      </c>
      <c r="F38" s="445">
        <f t="shared" si="2"/>
        <v>1.777777777777777</v>
      </c>
      <c r="G38" s="445">
        <f t="shared" si="3"/>
        <v>-3.3333333333333381E-2</v>
      </c>
      <c r="H38" s="445">
        <f t="shared" si="4"/>
        <v>1.1111111111111144E-3</v>
      </c>
      <c r="I38" s="446">
        <f t="shared" si="5"/>
        <v>4.4444444444444502E-2</v>
      </c>
      <c r="J38" s="1319">
        <f t="shared" si="6"/>
        <v>0.25</v>
      </c>
      <c r="K38" s="1318">
        <f t="shared" si="7"/>
        <v>0.22926267281105994</v>
      </c>
      <c r="L38" s="1319">
        <f t="shared" si="8"/>
        <v>4.3003673894115258E-4</v>
      </c>
      <c r="M38"/>
      <c r="N38"/>
      <c r="O38"/>
      <c r="P38"/>
      <c r="Q38"/>
      <c r="U38" t="s">
        <v>443</v>
      </c>
      <c r="V38"/>
      <c r="W38"/>
      <c r="X38"/>
      <c r="Y38"/>
      <c r="Z38"/>
      <c r="AA38"/>
      <c r="AB38"/>
      <c r="AC38"/>
    </row>
    <row r="39" spans="2:29" ht="14.25" customHeight="1" thickBot="1">
      <c r="B39" s="444">
        <v>5</v>
      </c>
      <c r="C39" s="439">
        <f t="shared" si="0"/>
        <v>10</v>
      </c>
      <c r="D39" s="439">
        <f t="shared" si="0"/>
        <v>0.5</v>
      </c>
      <c r="E39" s="445">
        <f t="shared" si="1"/>
        <v>3.666666666666667</v>
      </c>
      <c r="F39" s="445">
        <f t="shared" si="2"/>
        <v>13.444444444444446</v>
      </c>
      <c r="G39" s="445">
        <f t="shared" si="3"/>
        <v>0.21666666666666662</v>
      </c>
      <c r="H39" s="445">
        <f t="shared" si="4"/>
        <v>4.6944444444444421E-2</v>
      </c>
      <c r="I39" s="446">
        <f t="shared" si="5"/>
        <v>0.79444444444444429</v>
      </c>
      <c r="J39" s="1319">
        <f t="shared" si="6"/>
        <v>0.5</v>
      </c>
      <c r="K39" s="1318">
        <f t="shared" si="7"/>
        <v>0.4320276497695853</v>
      </c>
      <c r="L39" s="1319">
        <f t="shared" si="8"/>
        <v>4.6202403958461574E-3</v>
      </c>
      <c r="U39"/>
      <c r="V39"/>
      <c r="W39"/>
      <c r="X39"/>
      <c r="Y39"/>
      <c r="Z39"/>
      <c r="AA39"/>
      <c r="AB39"/>
      <c r="AC39"/>
    </row>
    <row r="40" spans="2:29" ht="14.25" customHeight="1">
      <c r="B40" s="444">
        <v>6</v>
      </c>
      <c r="C40" s="439">
        <f t="shared" si="0"/>
        <v>20</v>
      </c>
      <c r="D40" s="439">
        <f t="shared" si="0"/>
        <v>0.8</v>
      </c>
      <c r="E40" s="445">
        <f t="shared" si="1"/>
        <v>13.666666666666668</v>
      </c>
      <c r="F40" s="445">
        <f t="shared" si="2"/>
        <v>186.7777777777778</v>
      </c>
      <c r="G40" s="445">
        <f t="shared" si="3"/>
        <v>0.51666666666666661</v>
      </c>
      <c r="H40" s="445">
        <f t="shared" si="4"/>
        <v>0.26694444444444437</v>
      </c>
      <c r="I40" s="446">
        <f t="shared" si="5"/>
        <v>7.0611111111111109</v>
      </c>
      <c r="J40" s="1319">
        <f t="shared" si="6"/>
        <v>0.8</v>
      </c>
      <c r="K40" s="1318">
        <f t="shared" si="7"/>
        <v>0.83755760368663601</v>
      </c>
      <c r="L40" s="1319">
        <f t="shared" si="8"/>
        <v>1.4105735946824114E-3</v>
      </c>
      <c r="U40" s="72" t="s">
        <v>444</v>
      </c>
      <c r="V40" s="72"/>
      <c r="W40"/>
      <c r="X40"/>
      <c r="Y40"/>
      <c r="Z40"/>
      <c r="AA40"/>
      <c r="AB40"/>
      <c r="AC40"/>
    </row>
    <row r="41" spans="2:29" ht="14.25" customHeight="1">
      <c r="B41" s="444"/>
      <c r="C41" s="445"/>
      <c r="D41" s="445"/>
      <c r="E41" s="445"/>
      <c r="F41" s="447" t="s">
        <v>911</v>
      </c>
      <c r="G41" s="447"/>
      <c r="H41" s="447" t="s">
        <v>910</v>
      </c>
      <c r="I41" s="448" t="s">
        <v>909</v>
      </c>
      <c r="J41" s="1319"/>
      <c r="K41" s="1319" t="s">
        <v>442</v>
      </c>
      <c r="L41" s="1319">
        <f>SUM(L35:L40)</f>
        <v>7.5115207373271844E-3</v>
      </c>
      <c r="U41" s="67" t="s">
        <v>445</v>
      </c>
      <c r="V41" s="67">
        <v>0.99219903376914576</v>
      </c>
      <c r="W41"/>
      <c r="X41"/>
      <c r="Y41"/>
      <c r="Z41"/>
      <c r="AA41"/>
      <c r="AB41"/>
      <c r="AC41"/>
    </row>
    <row r="42" spans="2:29" ht="14.25" customHeight="1" thickBot="1">
      <c r="B42" s="449" t="s">
        <v>902</v>
      </c>
      <c r="C42" s="450">
        <f>AVERAGE(C35:C40)</f>
        <v>6.333333333333333</v>
      </c>
      <c r="D42" s="450">
        <f>AVERAGE(D35:D40)</f>
        <v>0.28333333333333338</v>
      </c>
      <c r="E42" s="451" t="s">
        <v>907</v>
      </c>
      <c r="F42" s="452">
        <f>SUM(F35:F40)</f>
        <v>289.33333333333331</v>
      </c>
      <c r="G42" s="452"/>
      <c r="H42" s="452">
        <f>SUM(H35:H40)</f>
        <v>0.48333333333333328</v>
      </c>
      <c r="I42" s="453">
        <f>SUM(I35:I40)</f>
        <v>11.733333333333334</v>
      </c>
      <c r="J42" s="1319"/>
      <c r="K42" s="1319" t="s">
        <v>1549</v>
      </c>
      <c r="L42" s="1319">
        <f>L41/(6-2)</f>
        <v>1.8778801843317961E-3</v>
      </c>
      <c r="U42" s="67" t="s">
        <v>446</v>
      </c>
      <c r="V42" s="67">
        <v>0.98445892261242651</v>
      </c>
      <c r="W42"/>
      <c r="X42"/>
      <c r="Y42"/>
      <c r="Z42"/>
      <c r="AA42"/>
      <c r="AB42"/>
      <c r="AC42"/>
    </row>
    <row r="43" spans="2:29" ht="14.25" customHeight="1" thickBot="1">
      <c r="C43"/>
      <c r="D43"/>
      <c r="E43"/>
      <c r="F43"/>
      <c r="G43"/>
      <c r="H43" s="93" t="s">
        <v>914</v>
      </c>
      <c r="I43"/>
      <c r="J43" s="1319"/>
      <c r="K43" s="1319" t="s">
        <v>1550</v>
      </c>
      <c r="L43" s="1319">
        <f>SQRT(L42)</f>
        <v>4.3334514931308465E-2</v>
      </c>
      <c r="U43" s="67" t="s">
        <v>447</v>
      </c>
      <c r="V43" s="67">
        <v>0.98057365326553314</v>
      </c>
      <c r="W43"/>
      <c r="X43"/>
      <c r="Y43"/>
      <c r="Z43"/>
      <c r="AA43"/>
      <c r="AB43"/>
      <c r="AC43"/>
    </row>
    <row r="44" spans="2:29" ht="14.25" customHeight="1">
      <c r="C44"/>
      <c r="D44"/>
      <c r="E44"/>
      <c r="F44" s="454" t="s">
        <v>912</v>
      </c>
      <c r="G44" s="455">
        <f>I42/SQRT(F42*H42)</f>
        <v>0.99219903376914587</v>
      </c>
      <c r="H44" s="93">
        <f>CORREL(C35:C40,D35:D40)</f>
        <v>0.99219903376914587</v>
      </c>
      <c r="I44">
        <f>H44^2</f>
        <v>0.98445892261242662</v>
      </c>
      <c r="J44"/>
      <c r="K44"/>
      <c r="L44"/>
      <c r="U44" s="67" t="s">
        <v>448</v>
      </c>
      <c r="V44" s="67">
        <v>4.3334514931308507E-2</v>
      </c>
      <c r="W44"/>
      <c r="X44"/>
      <c r="Y44"/>
      <c r="Z44"/>
      <c r="AA44"/>
      <c r="AB44"/>
      <c r="AC44"/>
    </row>
    <row r="45" spans="2:29" ht="14.25" customHeight="1" thickBot="1">
      <c r="C45"/>
      <c r="D45"/>
      <c r="E45"/>
      <c r="F45" s="456" t="s">
        <v>403</v>
      </c>
      <c r="G45" s="457">
        <f>I42/F42</f>
        <v>4.0552995391705073E-2</v>
      </c>
      <c r="H45" s="93">
        <f>SLOPE(D35:D40,C35:C40)</f>
        <v>4.0552995391705073E-2</v>
      </c>
      <c r="I45"/>
      <c r="J45"/>
      <c r="K45"/>
      <c r="L45"/>
      <c r="U45" s="68" t="s">
        <v>431</v>
      </c>
      <c r="V45" s="68">
        <v>6</v>
      </c>
      <c r="W45"/>
      <c r="X45"/>
      <c r="Y45"/>
      <c r="Z45"/>
      <c r="AA45"/>
      <c r="AB45"/>
      <c r="AC45"/>
    </row>
    <row r="46" spans="2:29" ht="14.25" customHeight="1" thickBot="1">
      <c r="C46"/>
      <c r="D46"/>
      <c r="E46"/>
      <c r="F46" s="458" t="s">
        <v>405</v>
      </c>
      <c r="G46" s="459">
        <f>D42-G45*C42</f>
        <v>2.6497695852534586E-2</v>
      </c>
      <c r="H46" s="93">
        <f>INTERCEPT(D35:D40,C35:C40)</f>
        <v>2.6497695852534586E-2</v>
      </c>
      <c r="I46"/>
      <c r="J46"/>
      <c r="K46"/>
      <c r="L46"/>
      <c r="U46"/>
      <c r="V46"/>
      <c r="W46"/>
      <c r="X46"/>
      <c r="Y46"/>
      <c r="Z46"/>
      <c r="AA46"/>
      <c r="AB46"/>
      <c r="AC46"/>
    </row>
    <row r="47" spans="2:29" ht="14.25" customHeight="1" thickBot="1">
      <c r="C47"/>
      <c r="D47"/>
      <c r="E47"/>
      <c r="F47" s="458" t="s">
        <v>913</v>
      </c>
      <c r="G47" s="459">
        <f>(H42-(G45*I42))/(B40-2)</f>
        <v>1.8778801843317705E-3</v>
      </c>
      <c r="H47" s="892">
        <f>SQRT(G47)</f>
        <v>4.3334514931308167E-2</v>
      </c>
      <c r="I47"/>
      <c r="J47"/>
      <c r="K47"/>
      <c r="L47"/>
      <c r="U47" t="s">
        <v>379</v>
      </c>
      <c r="V47"/>
      <c r="W47"/>
      <c r="X47"/>
      <c r="Y47"/>
      <c r="Z47"/>
      <c r="AA47"/>
      <c r="AB47"/>
      <c r="AC47"/>
    </row>
    <row r="48" spans="2:29" ht="14.25" customHeight="1">
      <c r="C48"/>
      <c r="D48"/>
      <c r="E48"/>
      <c r="F48"/>
      <c r="G48"/>
      <c r="H48"/>
      <c r="I48"/>
      <c r="J48"/>
      <c r="K48"/>
      <c r="L48"/>
      <c r="U48" s="69"/>
      <c r="V48" s="69" t="s">
        <v>382</v>
      </c>
      <c r="W48" s="69" t="s">
        <v>381</v>
      </c>
      <c r="X48" s="69" t="s">
        <v>383</v>
      </c>
      <c r="Y48" s="69" t="s">
        <v>384</v>
      </c>
      <c r="Z48" s="69" t="s">
        <v>452</v>
      </c>
      <c r="AA48"/>
      <c r="AB48"/>
      <c r="AC48"/>
    </row>
    <row r="49" spans="3:29" ht="14.25" customHeight="1">
      <c r="C49"/>
      <c r="D49"/>
      <c r="E49"/>
      <c r="F49"/>
      <c r="G49"/>
      <c r="H49"/>
      <c r="I49"/>
      <c r="J49"/>
      <c r="K49"/>
      <c r="L49"/>
      <c r="U49" s="67" t="s">
        <v>449</v>
      </c>
      <c r="V49" s="67">
        <v>1</v>
      </c>
      <c r="W49" s="67">
        <v>0.47582181259600609</v>
      </c>
      <c r="X49" s="67">
        <v>0.47582181259600609</v>
      </c>
      <c r="Y49" s="67">
        <v>253.38241308793417</v>
      </c>
      <c r="Z49" s="67">
        <v>9.1045247005661862E-5</v>
      </c>
      <c r="AA49"/>
      <c r="AB49"/>
      <c r="AC49"/>
    </row>
    <row r="50" spans="3:29" ht="14.25" customHeight="1">
      <c r="C50"/>
      <c r="D50"/>
      <c r="E50"/>
      <c r="F50"/>
      <c r="G50"/>
      <c r="H50"/>
      <c r="I50"/>
      <c r="J50"/>
      <c r="K50"/>
      <c r="L50"/>
      <c r="U50" s="67" t="s">
        <v>450</v>
      </c>
      <c r="V50" s="67">
        <v>4</v>
      </c>
      <c r="W50" s="67">
        <v>7.5115207373272E-3</v>
      </c>
      <c r="X50" s="67">
        <v>1.8778801843318E-3</v>
      </c>
      <c r="Y50" s="67"/>
      <c r="Z50" s="67"/>
      <c r="AA50"/>
      <c r="AB50"/>
      <c r="AC50"/>
    </row>
    <row r="51" spans="3:29" ht="14.25" customHeight="1" thickBot="1">
      <c r="C51"/>
      <c r="D51"/>
      <c r="E51"/>
      <c r="F51"/>
      <c r="G51"/>
      <c r="H51"/>
      <c r="I51"/>
      <c r="J51"/>
      <c r="K51"/>
      <c r="L51"/>
      <c r="U51" s="68" t="s">
        <v>389</v>
      </c>
      <c r="V51" s="68">
        <v>5</v>
      </c>
      <c r="W51" s="68">
        <v>0.48333333333333328</v>
      </c>
      <c r="X51" s="68"/>
      <c r="Y51" s="68"/>
      <c r="Z51" s="68"/>
      <c r="AA51"/>
      <c r="AB51"/>
      <c r="AC51"/>
    </row>
    <row r="52" spans="3:29" ht="14.25" customHeight="1" thickBot="1">
      <c r="C52"/>
      <c r="D52"/>
      <c r="E52"/>
      <c r="F52"/>
      <c r="G52"/>
      <c r="H52"/>
      <c r="I52"/>
      <c r="J52"/>
      <c r="K52"/>
      <c r="L52"/>
      <c r="U52"/>
      <c r="V52"/>
      <c r="W52"/>
      <c r="X52"/>
      <c r="Y52"/>
      <c r="Z52"/>
      <c r="AA52"/>
      <c r="AB52"/>
      <c r="AC52"/>
    </row>
    <row r="53" spans="3:29" ht="14.25" customHeight="1">
      <c r="C53"/>
      <c r="D53"/>
      <c r="E53"/>
      <c r="F53"/>
      <c r="G53"/>
      <c r="H53"/>
      <c r="I53"/>
      <c r="J53"/>
      <c r="K53"/>
      <c r="L53"/>
      <c r="U53" s="69"/>
      <c r="V53" s="69" t="s">
        <v>453</v>
      </c>
      <c r="W53" s="69" t="s">
        <v>448</v>
      </c>
      <c r="X53" s="69" t="s">
        <v>434</v>
      </c>
      <c r="Y53" s="69" t="s">
        <v>385</v>
      </c>
      <c r="Z53" s="69" t="s">
        <v>454</v>
      </c>
      <c r="AA53" s="69" t="s">
        <v>455</v>
      </c>
      <c r="AB53" s="69" t="s">
        <v>1551</v>
      </c>
      <c r="AC53" s="69" t="s">
        <v>1552</v>
      </c>
    </row>
    <row r="54" spans="3:29" ht="14.25" customHeight="1">
      <c r="J54"/>
      <c r="K54"/>
      <c r="L54"/>
      <c r="M54"/>
      <c r="N54"/>
      <c r="O54"/>
      <c r="P54"/>
      <c r="Q54"/>
      <c r="R54"/>
      <c r="U54" s="67" t="s">
        <v>451</v>
      </c>
      <c r="V54" s="67">
        <v>2.6497695852534531E-2</v>
      </c>
      <c r="W54" s="67">
        <v>2.3944017100184449E-2</v>
      </c>
      <c r="X54" s="67">
        <v>1.1066520601645582</v>
      </c>
      <c r="Y54" s="67">
        <v>0.33051593071137908</v>
      </c>
      <c r="Z54" s="67">
        <v>-3.9981553220357693E-2</v>
      </c>
      <c r="AA54" s="67">
        <v>9.2976944925426755E-2</v>
      </c>
      <c r="AB54" s="67">
        <v>-3.9981553220357693E-2</v>
      </c>
      <c r="AC54" s="67">
        <v>9.2976944925426755E-2</v>
      </c>
    </row>
    <row r="55" spans="3:29" ht="14.25" customHeight="1" thickBot="1">
      <c r="J55"/>
      <c r="K55"/>
      <c r="L55"/>
      <c r="M55"/>
      <c r="N55"/>
      <c r="O55"/>
      <c r="P55"/>
      <c r="Q55"/>
      <c r="R55"/>
      <c r="U55" s="68" t="s">
        <v>1553</v>
      </c>
      <c r="V55" s="68">
        <v>4.0552995391705079E-2</v>
      </c>
      <c r="W55" s="68">
        <v>2.547620321140092E-3</v>
      </c>
      <c r="X55" s="68">
        <v>15.917990233943929</v>
      </c>
      <c r="Y55" s="68">
        <v>9.1045247005661862E-5</v>
      </c>
      <c r="Z55" s="68">
        <v>3.3479667421565551E-2</v>
      </c>
      <c r="AA55" s="68">
        <v>4.7626323361844608E-2</v>
      </c>
      <c r="AB55" s="68">
        <v>3.3479667421565551E-2</v>
      </c>
      <c r="AC55" s="68">
        <v>4.7626323361844608E-2</v>
      </c>
    </row>
    <row r="56" spans="3:29" ht="14.25" customHeight="1">
      <c r="E56" s="35">
        <f>H47*SQRT(1+1/6+(C42^2/F42))</f>
        <v>4.9509556039472685E-2</v>
      </c>
      <c r="J56"/>
      <c r="K56"/>
      <c r="L56"/>
      <c r="M56"/>
      <c r="N56"/>
      <c r="O56"/>
      <c r="P56"/>
      <c r="Q56"/>
      <c r="R56"/>
      <c r="U56"/>
      <c r="V56"/>
      <c r="W56"/>
      <c r="X56"/>
      <c r="Y56"/>
      <c r="Z56"/>
      <c r="AA56"/>
      <c r="AB56"/>
      <c r="AC56"/>
    </row>
    <row r="57" spans="3:29" ht="14.25" customHeight="1">
      <c r="J57"/>
      <c r="K57"/>
      <c r="L57"/>
      <c r="M57"/>
      <c r="N57"/>
      <c r="O57"/>
      <c r="P57"/>
      <c r="Q57"/>
      <c r="R57"/>
      <c r="U57"/>
      <c r="V57"/>
      <c r="W57"/>
      <c r="X57"/>
      <c r="Y57"/>
      <c r="Z57"/>
      <c r="AA57"/>
      <c r="AB57"/>
      <c r="AC57"/>
    </row>
    <row r="58" spans="3:29" ht="14.25" customHeight="1">
      <c r="K58"/>
      <c r="L58"/>
      <c r="M58"/>
      <c r="N58"/>
      <c r="O58"/>
      <c r="P58"/>
      <c r="Q58"/>
      <c r="R58"/>
      <c r="U58"/>
      <c r="V58"/>
      <c r="W58"/>
      <c r="X58"/>
      <c r="Y58"/>
      <c r="Z58"/>
      <c r="AA58"/>
      <c r="AB58"/>
      <c r="AC58"/>
    </row>
    <row r="59" spans="3:29" ht="14.25" customHeight="1">
      <c r="K59"/>
      <c r="L59"/>
      <c r="M59"/>
      <c r="N59"/>
      <c r="U59" t="s">
        <v>458</v>
      </c>
      <c r="V59"/>
      <c r="W59"/>
      <c r="X59"/>
      <c r="Y59"/>
      <c r="Z59"/>
      <c r="AA59"/>
      <c r="AB59"/>
      <c r="AC59"/>
    </row>
    <row r="60" spans="3:29" ht="14.25" customHeight="1" thickBot="1">
      <c r="K60"/>
      <c r="L60"/>
      <c r="M60"/>
      <c r="N60"/>
      <c r="U60"/>
      <c r="V60"/>
      <c r="W60"/>
      <c r="X60"/>
      <c r="Y60"/>
      <c r="Z60"/>
      <c r="AA60"/>
      <c r="AB60"/>
      <c r="AC60"/>
    </row>
    <row r="61" spans="3:29" ht="14.25" customHeight="1">
      <c r="L61"/>
      <c r="M61"/>
      <c r="N61"/>
      <c r="O61"/>
      <c r="P61"/>
      <c r="U61" s="69" t="s">
        <v>459</v>
      </c>
      <c r="V61" s="69" t="s">
        <v>1554</v>
      </c>
      <c r="W61" s="69" t="s">
        <v>460</v>
      </c>
      <c r="X61" s="69" t="s">
        <v>1398</v>
      </c>
      <c r="Y61"/>
      <c r="Z61"/>
      <c r="AA61"/>
      <c r="AB61"/>
      <c r="AC61"/>
    </row>
    <row r="62" spans="3:29" ht="14.25" customHeight="1">
      <c r="L62"/>
      <c r="M62"/>
      <c r="N62"/>
      <c r="O62"/>
      <c r="P62"/>
      <c r="U62" s="67">
        <v>1</v>
      </c>
      <c r="V62" s="67">
        <v>2.6497695852534531E-2</v>
      </c>
      <c r="W62" s="67">
        <v>-2.6497695852534531E-2</v>
      </c>
      <c r="X62" s="67">
        <v>-0.6836426952892215</v>
      </c>
      <c r="Y62"/>
      <c r="Z62"/>
      <c r="AA62"/>
      <c r="AB62"/>
      <c r="AC62"/>
    </row>
    <row r="63" spans="3:29" ht="14.25" customHeight="1">
      <c r="L63"/>
      <c r="M63"/>
      <c r="N63"/>
      <c r="O63"/>
      <c r="P63"/>
      <c r="U63" s="67">
        <v>2</v>
      </c>
      <c r="V63" s="67">
        <v>6.705069124423961E-2</v>
      </c>
      <c r="W63" s="67">
        <v>-1.7050691244239607E-2</v>
      </c>
      <c r="X63" s="67">
        <v>-0.43990921262089028</v>
      </c>
      <c r="Y63"/>
      <c r="Z63"/>
      <c r="AA63"/>
      <c r="AB63"/>
      <c r="AC63"/>
    </row>
    <row r="64" spans="3:29" ht="14.25" customHeight="1">
      <c r="U64" s="67">
        <v>3</v>
      </c>
      <c r="V64" s="67">
        <v>0.10760368663594469</v>
      </c>
      <c r="W64" s="67">
        <v>-7.6036866359446842E-3</v>
      </c>
      <c r="X64" s="67">
        <v>-0.19617572995255902</v>
      </c>
      <c r="Y64"/>
      <c r="Z64"/>
      <c r="AA64"/>
      <c r="AB64"/>
      <c r="AC64"/>
    </row>
    <row r="65" spans="3:29" ht="14.25" customHeight="1">
      <c r="C65"/>
      <c r="D65"/>
      <c r="E65"/>
      <c r="U65" s="67">
        <v>4</v>
      </c>
      <c r="V65" s="67">
        <v>0.22926267281105994</v>
      </c>
      <c r="W65" s="67">
        <v>2.0737327188940058E-2</v>
      </c>
      <c r="X65" s="67">
        <v>0.53502471805243401</v>
      </c>
      <c r="Y65"/>
      <c r="Z65"/>
      <c r="AA65"/>
      <c r="AB65"/>
      <c r="AC65"/>
    </row>
    <row r="66" spans="3:29" ht="14.25" customHeight="1">
      <c r="C66"/>
      <c r="D66"/>
      <c r="E66"/>
      <c r="U66" s="67">
        <v>5</v>
      </c>
      <c r="V66" s="67">
        <v>0.43202764976958535</v>
      </c>
      <c r="W66" s="67">
        <v>6.7972350230414647E-2</v>
      </c>
      <c r="X66" s="67">
        <v>1.7536921313940894</v>
      </c>
      <c r="Y66"/>
      <c r="Z66"/>
      <c r="AA66"/>
      <c r="AB66"/>
      <c r="AC66"/>
    </row>
    <row r="67" spans="3:29" ht="14.25" customHeight="1" thickBot="1">
      <c r="C67"/>
      <c r="D67"/>
      <c r="E67"/>
      <c r="U67" s="68">
        <v>6</v>
      </c>
      <c r="V67" s="68">
        <v>0.83755760368663612</v>
      </c>
      <c r="W67" s="68">
        <v>-3.7557603686636076E-2</v>
      </c>
      <c r="X67" s="68">
        <v>-0.96898921158385765</v>
      </c>
      <c r="Y67"/>
      <c r="Z67"/>
      <c r="AA67"/>
      <c r="AB67"/>
      <c r="AC67"/>
    </row>
    <row r="681" spans="23:23" ht="14.25" customHeight="1">
      <c r="W681" s="35" t="s">
        <v>193</v>
      </c>
    </row>
  </sheetData>
  <mergeCells count="3">
    <mergeCell ref="B1:F1"/>
    <mergeCell ref="C2:D2"/>
    <mergeCell ref="B15:D15"/>
  </mergeCells>
  <phoneticPr fontId="25" type="noConversion"/>
  <pageMargins left="0.75" right="0.75" top="1" bottom="1" header="0.5" footer="0.5"/>
  <pageSetup orientation="portrait" r:id="rId1"/>
  <headerFooter alignWithMargins="0"/>
  <drawing r:id="rId2"/>
  <legacyDrawing r:id="rId3"/>
  <oleObjects>
    <oleObject progId="Equation.3" shapeId="138250" r:id="rId4"/>
    <oleObject progId="Equation.3" shapeId="138251" r:id="rId5"/>
    <oleObject progId="Equation.3" shapeId="138252" r:id="rId6"/>
    <oleObject progId="Equation.3" shapeId="138253" r:id="rId7"/>
    <oleObject progId="Equation.3" shapeId="138254" r:id="rId8"/>
    <oleObject progId="Equation.3" shapeId="138256" r:id="rId9"/>
    <oleObject progId="Equation.3" shapeId="138258" r:id="rId10"/>
    <oleObject progId="Equation.3" shapeId="138260" r:id="rId11"/>
  </oleObjects>
</worksheet>
</file>

<file path=xl/worksheets/sheet46.xml><?xml version="1.0" encoding="utf-8"?>
<worksheet xmlns="http://schemas.openxmlformats.org/spreadsheetml/2006/main" xmlns:r="http://schemas.openxmlformats.org/officeDocument/2006/relationships">
  <sheetPr codeName="Sheet40">
    <tabColor theme="6" tint="-0.499984740745262"/>
  </sheetPr>
  <dimension ref="B1:W681"/>
  <sheetViews>
    <sheetView zoomScale="89" zoomScaleNormal="89" workbookViewId="0">
      <selection activeCell="K31" sqref="K31"/>
    </sheetView>
  </sheetViews>
  <sheetFormatPr defaultColWidth="10.6640625" defaultRowHeight="12.75"/>
  <cols>
    <col min="1" max="1" width="10.6640625" style="57"/>
    <col min="2" max="2" width="16.1640625" style="57" customWidth="1"/>
    <col min="3" max="3" width="14.5" style="57" bestFit="1" customWidth="1"/>
    <col min="4" max="10" width="10.6640625" style="57" customWidth="1"/>
    <col min="11" max="11" width="14.1640625" style="57" customWidth="1"/>
    <col min="12" max="15" width="10.6640625" style="57"/>
    <col min="16" max="16" width="14.1640625" style="57" bestFit="1" customWidth="1"/>
    <col min="17" max="16384" width="10.6640625" style="57"/>
  </cols>
  <sheetData>
    <row r="1" spans="2:16" ht="18">
      <c r="B1" s="1529" t="s">
        <v>926</v>
      </c>
      <c r="C1" s="1529"/>
      <c r="D1" s="1529"/>
      <c r="E1" s="1529"/>
      <c r="F1" s="1529"/>
      <c r="G1" s="1529"/>
    </row>
    <row r="2" spans="2:16">
      <c r="C2" s="135" t="s">
        <v>927</v>
      </c>
      <c r="E2" s="466" t="s">
        <v>1371</v>
      </c>
      <c r="F2" s="466" t="s">
        <v>1370</v>
      </c>
      <c r="G2" s="466" t="s">
        <v>925</v>
      </c>
    </row>
    <row r="3" spans="2:16" ht="15">
      <c r="B3" s="756" t="s">
        <v>924</v>
      </c>
      <c r="C3" s="59">
        <v>10</v>
      </c>
      <c r="E3" s="466">
        <v>0</v>
      </c>
      <c r="F3" s="466">
        <v>0</v>
      </c>
      <c r="G3" s="466">
        <f t="shared" ref="G3:G8" si="0">E3*0.1*$C$3+0.01*$C$7</f>
        <v>0</v>
      </c>
      <c r="I3" s="470">
        <v>89</v>
      </c>
    </row>
    <row r="4" spans="2:16">
      <c r="C4" s="62">
        <f>SLOPE(G2:G8,F2:F8)</f>
        <v>3.9937912087912092E-3</v>
      </c>
      <c r="E4" s="466">
        <v>8.1000000000000003E-2</v>
      </c>
      <c r="F4" s="466">
        <v>20</v>
      </c>
      <c r="G4" s="466">
        <f t="shared" si="0"/>
        <v>8.1000000000000016E-2</v>
      </c>
      <c r="I4" s="1000" t="s">
        <v>932</v>
      </c>
      <c r="J4" s="468" t="s">
        <v>342</v>
      </c>
      <c r="K4" s="468" t="s">
        <v>933</v>
      </c>
      <c r="L4" s="468" t="s">
        <v>342</v>
      </c>
      <c r="M4" s="468" t="s">
        <v>934</v>
      </c>
    </row>
    <row r="5" spans="2:16" ht="13.5" thickBot="1">
      <c r="E5" s="466">
        <v>0.19700000000000001</v>
      </c>
      <c r="F5" s="466">
        <v>50</v>
      </c>
      <c r="G5" s="466">
        <f t="shared" si="0"/>
        <v>0.19700000000000001</v>
      </c>
      <c r="H5" s="57">
        <v>0.01</v>
      </c>
      <c r="I5" s="999">
        <f>H5*0.1*I3</f>
        <v>8.8999999999999996E-2</v>
      </c>
      <c r="J5" s="468">
        <v>0.01</v>
      </c>
      <c r="K5" s="468">
        <f>I5</f>
        <v>8.8999999999999996E-2</v>
      </c>
      <c r="L5" s="468">
        <f>J6</f>
        <v>22.23597815234627</v>
      </c>
      <c r="M5" s="468">
        <v>0</v>
      </c>
    </row>
    <row r="6" spans="2:16" ht="13.5" thickBot="1">
      <c r="C6" s="117" t="s">
        <v>928</v>
      </c>
      <c r="E6" s="466">
        <v>0.40550000000000003</v>
      </c>
      <c r="F6" s="466">
        <v>100</v>
      </c>
      <c r="G6" s="466">
        <f t="shared" si="0"/>
        <v>0.40550000000000003</v>
      </c>
      <c r="I6" s="468"/>
      <c r="J6" s="468">
        <f>(I5-G10)/G9</f>
        <v>22.23597815234627</v>
      </c>
      <c r="K6" s="468">
        <f>I5</f>
        <v>8.8999999999999996E-2</v>
      </c>
      <c r="L6" s="468">
        <f>J6</f>
        <v>22.23597815234627</v>
      </c>
      <c r="M6" s="468">
        <f>I5</f>
        <v>8.8999999999999996E-2</v>
      </c>
    </row>
    <row r="7" spans="2:16" ht="15">
      <c r="B7" s="756" t="s">
        <v>826</v>
      </c>
      <c r="C7" s="59">
        <v>0</v>
      </c>
      <c r="E7" s="466">
        <v>0.59250000000000003</v>
      </c>
      <c r="F7" s="466">
        <v>150</v>
      </c>
      <c r="G7" s="466">
        <f t="shared" si="0"/>
        <v>0.59250000000000003</v>
      </c>
      <c r="I7" s="469" t="s">
        <v>932</v>
      </c>
      <c r="J7" s="469" t="s">
        <v>342</v>
      </c>
      <c r="K7" s="469" t="s">
        <v>933</v>
      </c>
      <c r="L7" s="469" t="s">
        <v>342</v>
      </c>
      <c r="M7" s="469" t="s">
        <v>934</v>
      </c>
    </row>
    <row r="8" spans="2:16" ht="13.5" thickBot="1">
      <c r="C8" s="62">
        <f>INTERCEPT(G4:G8,F4:F8)</f>
        <v>2.0731707317073189E-4</v>
      </c>
      <c r="E8" s="466">
        <v>0.80149999999999999</v>
      </c>
      <c r="F8" s="466">
        <v>200</v>
      </c>
      <c r="G8" s="466">
        <f t="shared" si="0"/>
        <v>0.80149999999999999</v>
      </c>
      <c r="I8" s="469">
        <f>I5</f>
        <v>8.8999999999999996E-2</v>
      </c>
      <c r="J8" s="469">
        <v>0.01</v>
      </c>
      <c r="K8" s="469">
        <f>I8</f>
        <v>8.8999999999999996E-2</v>
      </c>
      <c r="L8" s="469">
        <f>J9</f>
        <v>22.23597815234627</v>
      </c>
      <c r="M8" s="469">
        <v>0</v>
      </c>
    </row>
    <row r="9" spans="2:16" ht="22.5" customHeight="1" thickBot="1">
      <c r="B9" s="1616" t="s">
        <v>931</v>
      </c>
      <c r="C9" s="1616"/>
      <c r="D9" s="1616"/>
      <c r="E9" s="467">
        <f>SLOPE(E4:E8,F4:F8)</f>
        <v>3.9931988742964355E-3</v>
      </c>
      <c r="F9" s="117" t="s">
        <v>929</v>
      </c>
      <c r="G9" s="1294">
        <f>SLOPE(G4:G8,F4:F8)</f>
        <v>3.9931988742964355E-3</v>
      </c>
      <c r="I9" s="469"/>
      <c r="J9" s="469">
        <f>(I8-E10)/E9</f>
        <v>22.23597815234627</v>
      </c>
      <c r="K9" s="469">
        <f>I8</f>
        <v>8.8999999999999996E-2</v>
      </c>
      <c r="L9" s="469">
        <f>J9</f>
        <v>22.23597815234627</v>
      </c>
      <c r="M9" s="469">
        <f>I8</f>
        <v>8.8999999999999996E-2</v>
      </c>
      <c r="P9" s="1311">
        <f>CORREL(E3:E8,F3:F8)</f>
        <v>0.99990024905631392</v>
      </c>
    </row>
    <row r="10" spans="2:16" ht="13.5" customHeight="1" thickBot="1">
      <c r="B10" s="1616"/>
      <c r="C10" s="1616"/>
      <c r="D10" s="1616"/>
      <c r="E10" s="467">
        <f>INTERCEPT(E4:E8,F4:F8)</f>
        <v>2.0731707317073189E-4</v>
      </c>
      <c r="F10" s="117" t="s">
        <v>930</v>
      </c>
      <c r="G10" s="1294">
        <f>INTERCEPT(G4:G8,F4:F8)</f>
        <v>2.0731707317073189E-4</v>
      </c>
      <c r="P10" s="1310">
        <f>P9*P9</f>
        <v>0.99980050806287857</v>
      </c>
    </row>
    <row r="11" spans="2:16" ht="18">
      <c r="B11" s="1616"/>
      <c r="C11" s="1616"/>
      <c r="D11" s="1616"/>
      <c r="E11" s="893"/>
      <c r="F11" s="893"/>
      <c r="G11" s="893"/>
    </row>
    <row r="681" spans="23:23">
      <c r="W681" s="57" t="s">
        <v>193</v>
      </c>
    </row>
  </sheetData>
  <mergeCells count="2">
    <mergeCell ref="B1:G1"/>
    <mergeCell ref="B9:D11"/>
  </mergeCells>
  <pageMargins left="0.75" right="0.75" top="1" bottom="1" header="0.5" footer="0.5"/>
  <pageSetup orientation="portrait" r:id="rId1"/>
  <headerFooter alignWithMargins="0"/>
  <drawing r:id="rId2"/>
  <legacyDrawing r:id="rId3"/>
  <oleObjects>
    <oleObject progId="Equation.3" shapeId="1613828" r:id="rId4"/>
    <oleObject progId="Equation.3" shapeId="1613829" r:id="rId5"/>
    <oleObject progId="Equation.3" shapeId="1613830" r:id="rId6"/>
  </oleObjects>
  <controls>
    <control shapeId="1613827" r:id="rId7" name="SpinButton1"/>
    <control shapeId="1613826" r:id="rId8" name="ScrollBar2"/>
    <control shapeId="1613825" r:id="rId9" name="ScrollBar1"/>
  </controls>
</worksheet>
</file>

<file path=xl/worksheets/sheet47.xml><?xml version="1.0" encoding="utf-8"?>
<worksheet xmlns="http://schemas.openxmlformats.org/spreadsheetml/2006/main" xmlns:r="http://schemas.openxmlformats.org/officeDocument/2006/relationships">
  <sheetPr codeName="Sheet32">
    <tabColor theme="6" tint="-0.499984740745262"/>
  </sheetPr>
  <dimension ref="A1:V681"/>
  <sheetViews>
    <sheetView workbookViewId="0">
      <selection activeCell="D33" sqref="D33"/>
    </sheetView>
  </sheetViews>
  <sheetFormatPr defaultColWidth="12.1640625" defaultRowHeight="14.25" customHeight="1"/>
  <cols>
    <col min="1" max="1" width="10.6640625" style="35" customWidth="1"/>
    <col min="2" max="3" width="12.1640625" style="35" customWidth="1"/>
    <col min="4" max="4" width="11.1640625" style="35" customWidth="1"/>
    <col min="5" max="7" width="12.1640625" style="35" customWidth="1"/>
    <col min="8" max="8" width="12.5" style="35" customWidth="1"/>
    <col min="9" max="10" width="12.1640625" style="35" customWidth="1"/>
    <col min="11" max="11" width="10.83203125" style="35" customWidth="1"/>
    <col min="12" max="12" width="12.1640625" style="35" customWidth="1"/>
    <col min="13" max="13" width="21.33203125" style="35" customWidth="1"/>
    <col min="14" max="14" width="12.1640625" style="35" customWidth="1"/>
    <col min="15" max="15" width="15.6640625" style="35" customWidth="1"/>
    <col min="16" max="17" width="12.1640625" style="35" customWidth="1"/>
    <col min="18" max="18" width="16.83203125" style="35" customWidth="1"/>
    <col min="19" max="19" width="13.33203125" style="35" customWidth="1"/>
    <col min="20" max="20" width="14.1640625" style="35" customWidth="1"/>
    <col min="21" max="21" width="14.83203125" style="35" customWidth="1"/>
    <col min="22" max="16384" width="12.1640625" style="35"/>
  </cols>
  <sheetData>
    <row r="1" spans="1:18" ht="21" customHeight="1">
      <c r="A1" s="1529" t="s">
        <v>917</v>
      </c>
      <c r="B1" s="1529"/>
      <c r="C1" s="1529"/>
      <c r="D1" s="1529"/>
      <c r="E1" s="1529"/>
      <c r="F1" s="1529"/>
      <c r="G1" s="1529"/>
      <c r="H1" s="1529"/>
      <c r="I1" s="38">
        <v>2</v>
      </c>
    </row>
    <row r="2" spans="1:18" ht="14.25" customHeight="1">
      <c r="A2" s="1617" t="s">
        <v>357</v>
      </c>
      <c r="B2" s="1617"/>
      <c r="C2" s="1617"/>
      <c r="D2" s="1617"/>
      <c r="E2" s="1617"/>
      <c r="F2" s="463" t="s">
        <v>826</v>
      </c>
      <c r="H2" s="463" t="s">
        <v>924</v>
      </c>
      <c r="M2" s="1308"/>
      <c r="N2" s="1308"/>
      <c r="O2" s="1308"/>
      <c r="P2" s="1308"/>
      <c r="Q2" s="1308"/>
      <c r="R2" s="1308"/>
    </row>
    <row r="3" spans="1:18" ht="14.25" customHeight="1">
      <c r="A3" s="36"/>
      <c r="B3" s="1614" t="s">
        <v>358</v>
      </c>
      <c r="C3" s="1614"/>
      <c r="D3" s="1618" t="s">
        <v>359</v>
      </c>
      <c r="E3" s="1618"/>
      <c r="F3" s="464">
        <v>2</v>
      </c>
      <c r="H3" s="464">
        <v>5</v>
      </c>
      <c r="M3" s="1309" t="s">
        <v>342</v>
      </c>
      <c r="N3" s="1309" t="s">
        <v>404</v>
      </c>
      <c r="O3" s="1308"/>
      <c r="P3" s="1308"/>
      <c r="Q3" s="1308"/>
      <c r="R3" s="1308"/>
    </row>
    <row r="4" spans="1:18" ht="14.25" customHeight="1">
      <c r="A4" s="36"/>
      <c r="B4" s="36" t="s">
        <v>360</v>
      </c>
      <c r="C4" s="36" t="s">
        <v>361</v>
      </c>
      <c r="D4" s="36" t="s">
        <v>362</v>
      </c>
      <c r="E4" s="36" t="s">
        <v>361</v>
      </c>
      <c r="M4" s="1309">
        <f>-N10/E12</f>
        <v>-4.9318181818181817</v>
      </c>
      <c r="N4" s="1309">
        <v>0</v>
      </c>
      <c r="O4" s="1308"/>
      <c r="P4" s="1308"/>
      <c r="Q4" s="1308"/>
      <c r="R4" s="1308"/>
    </row>
    <row r="5" spans="1:18" ht="14.25" customHeight="1">
      <c r="A5" s="36" t="s">
        <v>363</v>
      </c>
      <c r="B5" s="465">
        <v>0</v>
      </c>
      <c r="C5" s="465">
        <v>0</v>
      </c>
      <c r="D5" s="40">
        <v>0</v>
      </c>
      <c r="E5" s="40">
        <f t="shared" ref="E5:E10" si="0">(C5+$F$3)/(0.2*$H$3)</f>
        <v>2</v>
      </c>
      <c r="M5" s="1308"/>
      <c r="N5" s="1308"/>
      <c r="O5" s="1308"/>
      <c r="P5" s="1308"/>
      <c r="Q5" s="1308"/>
      <c r="R5" s="1308"/>
    </row>
    <row r="6" spans="1:18" ht="14.25" customHeight="1">
      <c r="A6" s="36" t="s">
        <v>364</v>
      </c>
      <c r="B6" s="465">
        <v>1</v>
      </c>
      <c r="C6" s="465">
        <v>0.5</v>
      </c>
      <c r="D6" s="40">
        <v>1</v>
      </c>
      <c r="E6" s="40">
        <f t="shared" si="0"/>
        <v>2.5</v>
      </c>
      <c r="M6" s="1308"/>
      <c r="N6" s="1308"/>
      <c r="O6" s="1308"/>
      <c r="P6" s="1308"/>
      <c r="Q6" s="1308"/>
      <c r="R6" s="1308"/>
    </row>
    <row r="7" spans="1:18" ht="14.25" customHeight="1">
      <c r="A7" s="36" t="s">
        <v>365</v>
      </c>
      <c r="B7" s="465">
        <v>2</v>
      </c>
      <c r="C7" s="465">
        <v>1</v>
      </c>
      <c r="D7" s="40">
        <v>2</v>
      </c>
      <c r="E7" s="40">
        <f t="shared" si="0"/>
        <v>3</v>
      </c>
      <c r="M7" s="1308"/>
      <c r="N7" s="1308"/>
      <c r="O7" s="1308"/>
      <c r="P7" s="1308"/>
      <c r="Q7" s="1308"/>
      <c r="R7" s="1308"/>
    </row>
    <row r="8" spans="1:18" ht="14.25" customHeight="1">
      <c r="A8" s="36" t="s">
        <v>366</v>
      </c>
      <c r="B8" s="465">
        <v>5</v>
      </c>
      <c r="C8" s="465">
        <v>2.5</v>
      </c>
      <c r="D8" s="40">
        <v>5</v>
      </c>
      <c r="E8" s="40">
        <f t="shared" si="0"/>
        <v>4.5</v>
      </c>
      <c r="M8" s="1308" t="s">
        <v>342</v>
      </c>
      <c r="N8" s="1308" t="s">
        <v>404</v>
      </c>
      <c r="O8" s="1308"/>
      <c r="P8" s="1308"/>
      <c r="Q8" s="1308"/>
      <c r="R8" s="1308"/>
    </row>
    <row r="9" spans="1:18" ht="14.25" customHeight="1">
      <c r="A9" s="36" t="s">
        <v>894</v>
      </c>
      <c r="B9" s="465">
        <v>10</v>
      </c>
      <c r="C9" s="465">
        <v>5</v>
      </c>
      <c r="D9" s="40">
        <v>10</v>
      </c>
      <c r="E9" s="40">
        <f t="shared" si="0"/>
        <v>7</v>
      </c>
      <c r="M9" s="1308"/>
      <c r="N9" s="1308"/>
      <c r="O9" s="1308"/>
      <c r="P9" s="1308"/>
      <c r="Q9" s="1308"/>
      <c r="R9" s="1308"/>
    </row>
    <row r="10" spans="1:18" ht="14.25" customHeight="1">
      <c r="A10" s="36" t="s">
        <v>895</v>
      </c>
      <c r="B10" s="465">
        <v>20</v>
      </c>
      <c r="C10" s="465">
        <v>8</v>
      </c>
      <c r="D10" s="40">
        <v>20</v>
      </c>
      <c r="E10" s="40">
        <f t="shared" si="0"/>
        <v>10</v>
      </c>
      <c r="M10" s="1308">
        <f>(E5-C12)/B12</f>
        <v>4.2784090909090908</v>
      </c>
      <c r="N10" s="1308">
        <f>E5</f>
        <v>2</v>
      </c>
      <c r="O10" s="1308">
        <v>0</v>
      </c>
      <c r="P10" s="1308">
        <f>E5</f>
        <v>2</v>
      </c>
      <c r="Q10" s="1308"/>
      <c r="R10" s="1308"/>
    </row>
    <row r="11" spans="1:18" ht="14.25" customHeight="1">
      <c r="A11" s="41" t="s">
        <v>367</v>
      </c>
      <c r="B11" s="41" t="s">
        <v>827</v>
      </c>
      <c r="C11" s="41" t="s">
        <v>826</v>
      </c>
      <c r="D11" s="41" t="s">
        <v>368</v>
      </c>
      <c r="E11" s="41" t="s">
        <v>921</v>
      </c>
      <c r="M11" s="1308">
        <f>M10</f>
        <v>4.2784090909090908</v>
      </c>
      <c r="N11" s="1308">
        <v>0</v>
      </c>
      <c r="O11" s="1308">
        <f>M11</f>
        <v>4.2784090909090908</v>
      </c>
      <c r="P11" s="1308">
        <f>N10</f>
        <v>2</v>
      </c>
      <c r="Q11" s="1308"/>
      <c r="R11" s="1308"/>
    </row>
    <row r="12" spans="1:18" ht="14.25" customHeight="1">
      <c r="A12" s="42">
        <f>CORREL(B5:B10,C5:C10)</f>
        <v>0.99219903376914564</v>
      </c>
      <c r="B12" s="41">
        <f>SLOPE(C5:C10,B5:B10)</f>
        <v>0.40552995391705071</v>
      </c>
      <c r="C12" s="41">
        <f>INTERCEPT(C5:C10,B5:B10)</f>
        <v>0.26497695852534564</v>
      </c>
      <c r="D12" s="41">
        <f>CORREL(D5:D10,E5:E10)</f>
        <v>0.99219903376914564</v>
      </c>
      <c r="E12" s="41">
        <f>SLOPE(E5:E10,D5:D10)</f>
        <v>0.40552995391705071</v>
      </c>
      <c r="M12" s="1308"/>
      <c r="N12" s="1308"/>
      <c r="O12" s="1308"/>
      <c r="P12" s="1308"/>
      <c r="Q12" s="1308"/>
      <c r="R12" s="1308"/>
    </row>
    <row r="13" spans="1:18" ht="14.25" customHeight="1">
      <c r="A13" s="436" t="s">
        <v>896</v>
      </c>
      <c r="B13" s="437"/>
      <c r="C13" s="437"/>
      <c r="D13" s="436" t="s">
        <v>922</v>
      </c>
      <c r="E13" s="438" t="s">
        <v>923</v>
      </c>
      <c r="M13" s="1308"/>
      <c r="N13" s="1308"/>
      <c r="O13" s="1308"/>
      <c r="P13" s="1308"/>
      <c r="Q13" s="1308"/>
      <c r="R13" s="1308"/>
    </row>
    <row r="14" spans="1:18" ht="14.25" customHeight="1">
      <c r="A14" s="436">
        <f>A12*A12</f>
        <v>0.98445892261242618</v>
      </c>
      <c r="B14" s="437"/>
      <c r="C14" s="437"/>
      <c r="D14" s="436">
        <f>D12*D12</f>
        <v>0.98445892261242618</v>
      </c>
      <c r="E14" s="438">
        <f>E5/E12</f>
        <v>4.9318181818181817</v>
      </c>
      <c r="M14" s="1308"/>
      <c r="N14" s="1308"/>
      <c r="O14" s="1308"/>
      <c r="P14" s="1308"/>
      <c r="Q14" s="1308"/>
      <c r="R14" s="1308"/>
    </row>
    <row r="15" spans="1:18" ht="14.25" customHeight="1">
      <c r="A15" s="1615" t="s">
        <v>369</v>
      </c>
      <c r="B15" s="1615"/>
      <c r="C15" s="1615"/>
      <c r="D15" s="38"/>
      <c r="E15" s="38"/>
      <c r="M15" s="1308"/>
      <c r="N15" s="1308"/>
      <c r="O15" s="1308"/>
      <c r="P15" s="1308"/>
      <c r="Q15" s="1308"/>
      <c r="R15" s="1308"/>
    </row>
    <row r="16" spans="1:18" ht="14.25" customHeight="1">
      <c r="A16" s="43"/>
      <c r="B16" s="37" t="s">
        <v>919</v>
      </c>
      <c r="C16" s="44" t="s">
        <v>918</v>
      </c>
      <c r="D16" s="38" t="s">
        <v>920</v>
      </c>
      <c r="E16" s="38" t="s">
        <v>370</v>
      </c>
      <c r="M16" s="1308"/>
      <c r="N16" s="1308"/>
      <c r="O16" s="1308"/>
      <c r="P16" s="1308"/>
      <c r="Q16" s="1308"/>
      <c r="R16" s="1308"/>
    </row>
    <row r="17" spans="1:18" ht="14.25" customHeight="1">
      <c r="A17" s="43"/>
      <c r="B17" s="45">
        <v>1</v>
      </c>
      <c r="C17" s="46">
        <f>(B17-$C$12)/$B$12</f>
        <v>1.8124999999999998</v>
      </c>
      <c r="D17" s="40"/>
      <c r="E17" s="40"/>
      <c r="M17" s="1308"/>
      <c r="N17" s="1308"/>
      <c r="O17" s="1308"/>
      <c r="P17" s="1308"/>
      <c r="Q17" s="1308"/>
      <c r="R17" s="1308"/>
    </row>
    <row r="18" spans="1:18" ht="14.25" customHeight="1">
      <c r="A18" s="43"/>
      <c r="B18" s="45">
        <v>0.43769504942659065</v>
      </c>
      <c r="C18" s="46">
        <f>(B18-$C$12)/$B$12</f>
        <v>0.4259071105178428</v>
      </c>
      <c r="D18" s="40"/>
      <c r="E18" s="40"/>
      <c r="M18" s="1308"/>
      <c r="N18" s="1308"/>
      <c r="O18" s="1308"/>
      <c r="P18" s="1308"/>
      <c r="Q18" s="1308"/>
      <c r="R18" s="1308"/>
    </row>
    <row r="19" spans="1:18" ht="14.25" customHeight="1">
      <c r="A19" s="43"/>
      <c r="B19" s="45">
        <v>0.39110640052698409</v>
      </c>
      <c r="C19" s="46">
        <f>(B19-$C$12)/$B$12</f>
        <v>0.31102373766313118</v>
      </c>
      <c r="D19" s="40"/>
      <c r="E19" s="47"/>
      <c r="F19" s="396"/>
    </row>
    <row r="20" spans="1:18" ht="14.25" customHeight="1">
      <c r="A20" s="43"/>
      <c r="B20" s="45">
        <v>0.47893611630803229</v>
      </c>
      <c r="C20" s="46">
        <f>(B20-$C$12)/$B$12</f>
        <v>0.52760383225957952</v>
      </c>
      <c r="D20" s="40"/>
      <c r="E20" s="47"/>
    </row>
    <row r="55" spans="1:15" ht="14.25" customHeight="1">
      <c r="A55"/>
      <c r="B55"/>
      <c r="C55"/>
      <c r="D55"/>
      <c r="E55"/>
      <c r="F55"/>
    </row>
    <row r="56" spans="1:15" ht="14.25" customHeight="1">
      <c r="A56"/>
      <c r="B56"/>
      <c r="C56"/>
      <c r="D56"/>
      <c r="E56"/>
      <c r="F56"/>
    </row>
    <row r="57" spans="1:15" ht="14.25" customHeight="1">
      <c r="A57"/>
      <c r="B57"/>
      <c r="C57"/>
      <c r="D57"/>
      <c r="E57"/>
      <c r="F57"/>
    </row>
    <row r="58" spans="1:15" ht="14.25" customHeight="1">
      <c r="A58"/>
      <c r="B58"/>
      <c r="C58"/>
      <c r="D58"/>
      <c r="E58"/>
      <c r="F58"/>
    </row>
    <row r="59" spans="1:15" ht="14.25" customHeight="1">
      <c r="A59"/>
      <c r="B59"/>
      <c r="C59"/>
      <c r="D59"/>
      <c r="E59"/>
      <c r="F59"/>
    </row>
    <row r="60" spans="1:15" ht="14.25" customHeight="1">
      <c r="J60"/>
      <c r="K60"/>
      <c r="L60"/>
      <c r="M60"/>
    </row>
    <row r="61" spans="1:15" ht="14.25" customHeight="1">
      <c r="J61"/>
      <c r="K61"/>
      <c r="L61"/>
      <c r="M61"/>
    </row>
    <row r="62" spans="1:15" ht="14.25" customHeight="1">
      <c r="K62"/>
      <c r="L62"/>
      <c r="M62"/>
      <c r="N62"/>
      <c r="O62"/>
    </row>
    <row r="63" spans="1:15" ht="14.25" customHeight="1">
      <c r="K63"/>
      <c r="L63"/>
      <c r="M63"/>
      <c r="N63"/>
      <c r="O63"/>
    </row>
    <row r="64" spans="1:15" ht="14.25" customHeight="1">
      <c r="K64"/>
      <c r="L64"/>
      <c r="M64"/>
      <c r="N64"/>
      <c r="O64"/>
    </row>
    <row r="681" spans="22:22" ht="14.25" customHeight="1">
      <c r="V681" s="35" t="s">
        <v>193</v>
      </c>
    </row>
  </sheetData>
  <mergeCells count="5">
    <mergeCell ref="A15:C15"/>
    <mergeCell ref="A1:H1"/>
    <mergeCell ref="A2:E2"/>
    <mergeCell ref="B3:C3"/>
    <mergeCell ref="D3:E3"/>
  </mergeCells>
  <phoneticPr fontId="25" type="noConversion"/>
  <pageMargins left="0.75" right="0.75" top="1" bottom="1" header="0.5" footer="0.5"/>
  <pageSetup orientation="portrait" r:id="rId1"/>
  <headerFooter alignWithMargins="0"/>
  <drawing r:id="rId2"/>
  <legacyDrawing r:id="rId3"/>
  <oleObjects>
    <oleObject progId="Equation.3" shapeId="65547" r:id="rId4"/>
    <oleObject progId="Equation.3" shapeId="65548" r:id="rId5"/>
    <oleObject progId="Equation.3" shapeId="65549" r:id="rId6"/>
    <oleObject progId="Equation.3" shapeId="65550" r:id="rId7"/>
    <oleObject progId="Equation.3" shapeId="65551" r:id="rId8"/>
    <oleObject progId="Equation.3" shapeId="65560" r:id="rId9"/>
  </oleObjects>
  <controls>
    <control shapeId="65554" r:id="rId10" name="SpinButton2"/>
    <control shapeId="65553" r:id="rId11" name="SpinButton1"/>
  </controls>
</worksheet>
</file>

<file path=xl/worksheets/sheet48.xml><?xml version="1.0" encoding="utf-8"?>
<worksheet xmlns="http://schemas.openxmlformats.org/spreadsheetml/2006/main" xmlns:r="http://schemas.openxmlformats.org/officeDocument/2006/relationships">
  <sheetPr codeName="Sheet34"/>
  <dimension ref="A1:AM681"/>
  <sheetViews>
    <sheetView topLeftCell="A9" workbookViewId="0">
      <selection activeCell="D33" sqref="D33"/>
    </sheetView>
  </sheetViews>
  <sheetFormatPr defaultRowHeight="12.75"/>
  <cols>
    <col min="1" max="1" width="6.5" customWidth="1"/>
    <col min="10" max="31" width="7.83203125" customWidth="1"/>
    <col min="32" max="32" width="5.1640625" customWidth="1"/>
    <col min="33" max="33" width="5.83203125" customWidth="1"/>
  </cols>
  <sheetData>
    <row r="1" spans="1:39" ht="15.75">
      <c r="A1" s="1619" t="s">
        <v>938</v>
      </c>
      <c r="B1" s="1619"/>
      <c r="C1" s="1619"/>
      <c r="D1" s="1619"/>
      <c r="E1" s="1619"/>
      <c r="F1" s="1619"/>
      <c r="G1" s="1619"/>
      <c r="H1" s="1619"/>
      <c r="I1" s="1619"/>
      <c r="J1" s="1619"/>
      <c r="K1" s="780"/>
      <c r="L1" s="780"/>
      <c r="M1" s="780"/>
      <c r="N1" s="780"/>
      <c r="O1" s="780"/>
      <c r="P1" s="780"/>
      <c r="Q1" s="780"/>
      <c r="R1" s="780"/>
      <c r="S1" s="780"/>
      <c r="T1" s="780"/>
      <c r="U1" s="780"/>
      <c r="V1" s="780"/>
      <c r="W1" s="780"/>
      <c r="X1" s="780"/>
      <c r="Y1" s="780"/>
      <c r="Z1" s="780"/>
      <c r="AA1" s="780"/>
      <c r="AB1" s="780"/>
      <c r="AC1" s="780"/>
      <c r="AD1" s="780"/>
      <c r="AE1" s="780"/>
    </row>
    <row r="2" spans="1:39">
      <c r="AH2" t="s">
        <v>935</v>
      </c>
      <c r="AI2" t="s">
        <v>936</v>
      </c>
      <c r="AJ2" t="s">
        <v>937</v>
      </c>
      <c r="AK2" t="s">
        <v>935</v>
      </c>
      <c r="AL2" t="s">
        <v>936</v>
      </c>
      <c r="AM2" t="s">
        <v>937</v>
      </c>
    </row>
    <row r="3" spans="1:39">
      <c r="I3">
        <v>4</v>
      </c>
      <c r="AG3">
        <v>1</v>
      </c>
      <c r="AH3">
        <v>1.3819999999999999</v>
      </c>
      <c r="AI3">
        <v>1.3340000000000001</v>
      </c>
      <c r="AJ3">
        <f>AH3/AI3</f>
        <v>1.0359820089955021</v>
      </c>
      <c r="AK3">
        <f>AH3-0.001*$I$3*AG3</f>
        <v>1.3779999999999999</v>
      </c>
      <c r="AL3">
        <f>AI3-0.001*$I$3*AG3</f>
        <v>1.33</v>
      </c>
      <c r="AM3">
        <f>AK3/AL3</f>
        <v>1.0360902255639097</v>
      </c>
    </row>
    <row r="4" spans="1:39">
      <c r="AG4">
        <v>2</v>
      </c>
      <c r="AH4">
        <v>1.3846000000000001</v>
      </c>
      <c r="AI4">
        <v>1.3388</v>
      </c>
      <c r="AJ4">
        <f t="shared" ref="AJ4:AJ28" si="0">AH4/AI4</f>
        <v>1.0342097400657306</v>
      </c>
      <c r="AK4">
        <f t="shared" ref="AK4:AK28" si="1">AH4-0.001*$I$3*AG4</f>
        <v>1.3766</v>
      </c>
      <c r="AL4">
        <f t="shared" ref="AL4:AL28" si="2">AI4-0.001*$I$3*AG4</f>
        <v>1.3308</v>
      </c>
      <c r="AM4">
        <f t="shared" ref="AM4:AM28" si="3">AK4/AL4</f>
        <v>1.0344153892395551</v>
      </c>
    </row>
    <row r="5" spans="1:39">
      <c r="AG5">
        <v>3</v>
      </c>
      <c r="AH5">
        <v>1.3877999999999999</v>
      </c>
      <c r="AI5">
        <v>1.3306</v>
      </c>
      <c r="AJ5">
        <f t="shared" si="0"/>
        <v>1.0429881256575979</v>
      </c>
      <c r="AK5">
        <f t="shared" si="1"/>
        <v>1.3757999999999999</v>
      </c>
      <c r="AL5">
        <f t="shared" si="2"/>
        <v>1.3186</v>
      </c>
      <c r="AM5">
        <f t="shared" si="3"/>
        <v>1.0433793417260731</v>
      </c>
    </row>
    <row r="6" spans="1:39">
      <c r="AG6">
        <v>4</v>
      </c>
      <c r="AH6">
        <v>1.3915999999999999</v>
      </c>
      <c r="AI6">
        <v>1.3328</v>
      </c>
      <c r="AJ6">
        <f t="shared" si="0"/>
        <v>1.0441176470588236</v>
      </c>
      <c r="AK6">
        <f t="shared" si="1"/>
        <v>1.3755999999999999</v>
      </c>
      <c r="AL6">
        <f t="shared" si="2"/>
        <v>1.3168</v>
      </c>
      <c r="AM6">
        <f t="shared" si="3"/>
        <v>1.0446537059538274</v>
      </c>
    </row>
    <row r="7" spans="1:39">
      <c r="AG7">
        <v>5</v>
      </c>
      <c r="AH7">
        <v>1.383</v>
      </c>
      <c r="AI7">
        <v>1.3537999999999999</v>
      </c>
      <c r="AJ7">
        <f t="shared" si="0"/>
        <v>1.0215689171221747</v>
      </c>
      <c r="AK7">
        <f t="shared" si="1"/>
        <v>1.363</v>
      </c>
      <c r="AL7">
        <f t="shared" si="2"/>
        <v>1.3337999999999999</v>
      </c>
      <c r="AM7">
        <f t="shared" si="3"/>
        <v>1.0218923376818114</v>
      </c>
    </row>
    <row r="8" spans="1:39">
      <c r="AG8">
        <v>6</v>
      </c>
      <c r="AH8">
        <v>1.3875999999999999</v>
      </c>
      <c r="AI8">
        <v>1.3431999999999999</v>
      </c>
      <c r="AJ8">
        <f t="shared" si="0"/>
        <v>1.0330553901131625</v>
      </c>
      <c r="AK8">
        <f t="shared" si="1"/>
        <v>1.3635999999999999</v>
      </c>
      <c r="AL8">
        <f t="shared" si="2"/>
        <v>1.3191999999999999</v>
      </c>
      <c r="AM8">
        <f t="shared" si="3"/>
        <v>1.0336567616737418</v>
      </c>
    </row>
    <row r="9" spans="1:39">
      <c r="AG9">
        <v>7</v>
      </c>
      <c r="AH9">
        <v>1.4001999999999999</v>
      </c>
      <c r="AI9">
        <v>1.3546</v>
      </c>
      <c r="AJ9">
        <f t="shared" si="0"/>
        <v>1.0336630739701755</v>
      </c>
      <c r="AK9">
        <f t="shared" si="1"/>
        <v>1.3721999999999999</v>
      </c>
      <c r="AL9">
        <f t="shared" si="2"/>
        <v>1.3266</v>
      </c>
      <c r="AM9">
        <f t="shared" si="3"/>
        <v>1.0343735866123924</v>
      </c>
    </row>
    <row r="10" spans="1:39">
      <c r="AG10">
        <v>8</v>
      </c>
      <c r="AH10">
        <v>1.4048</v>
      </c>
      <c r="AI10">
        <v>1.3544</v>
      </c>
      <c r="AJ10">
        <f t="shared" si="0"/>
        <v>1.0372120496160662</v>
      </c>
      <c r="AK10">
        <f t="shared" si="1"/>
        <v>1.3728</v>
      </c>
      <c r="AL10">
        <f t="shared" si="2"/>
        <v>1.3224</v>
      </c>
      <c r="AM10">
        <f t="shared" si="3"/>
        <v>1.0381125226860255</v>
      </c>
    </row>
    <row r="11" spans="1:39">
      <c r="AG11">
        <v>9</v>
      </c>
      <c r="AH11">
        <v>1.3957999999999999</v>
      </c>
      <c r="AI11">
        <v>1.3573999999999999</v>
      </c>
      <c r="AJ11">
        <f t="shared" si="0"/>
        <v>1.0282893767496686</v>
      </c>
      <c r="AK11">
        <f t="shared" si="1"/>
        <v>1.3597999999999999</v>
      </c>
      <c r="AL11">
        <f t="shared" si="2"/>
        <v>1.3213999999999999</v>
      </c>
      <c r="AM11">
        <f t="shared" si="3"/>
        <v>1.0290600877856819</v>
      </c>
    </row>
    <row r="12" spans="1:39">
      <c r="AG12">
        <v>10</v>
      </c>
      <c r="AH12">
        <v>1.3979999999999999</v>
      </c>
      <c r="AI12">
        <v>1.3475999999999999</v>
      </c>
      <c r="AJ12">
        <f t="shared" si="0"/>
        <v>1.03739982190561</v>
      </c>
      <c r="AK12">
        <f t="shared" si="1"/>
        <v>1.3579999999999999</v>
      </c>
      <c r="AL12">
        <f t="shared" si="2"/>
        <v>1.3075999999999999</v>
      </c>
      <c r="AM12">
        <f t="shared" si="3"/>
        <v>1.0385438972162742</v>
      </c>
    </row>
    <row r="13" spans="1:39">
      <c r="AG13">
        <v>11</v>
      </c>
      <c r="AH13">
        <v>1.4017999999999999</v>
      </c>
      <c r="AI13">
        <v>1.353</v>
      </c>
      <c r="AJ13">
        <f t="shared" si="0"/>
        <v>1.0360679970436069</v>
      </c>
      <c r="AK13">
        <f t="shared" si="1"/>
        <v>1.3577999999999999</v>
      </c>
      <c r="AL13">
        <f t="shared" si="2"/>
        <v>1.3089999999999999</v>
      </c>
      <c r="AM13">
        <f t="shared" si="3"/>
        <v>1.0372803666921313</v>
      </c>
    </row>
    <row r="14" spans="1:39">
      <c r="AG14">
        <v>12</v>
      </c>
      <c r="AH14">
        <v>1.4056</v>
      </c>
      <c r="AI14">
        <v>1.3484</v>
      </c>
      <c r="AJ14">
        <f t="shared" si="0"/>
        <v>1.042420646692376</v>
      </c>
      <c r="AK14">
        <f t="shared" si="1"/>
        <v>1.3575999999999999</v>
      </c>
      <c r="AL14">
        <f t="shared" si="2"/>
        <v>1.3004</v>
      </c>
      <c r="AM14">
        <f t="shared" si="3"/>
        <v>1.0439864657028606</v>
      </c>
    </row>
    <row r="15" spans="1:39">
      <c r="AG15">
        <v>13</v>
      </c>
      <c r="AH15">
        <v>1.4026000000000001</v>
      </c>
      <c r="AI15">
        <v>1.355</v>
      </c>
      <c r="AJ15">
        <f t="shared" si="0"/>
        <v>1.0351291512915131</v>
      </c>
      <c r="AK15">
        <f t="shared" si="1"/>
        <v>1.3506</v>
      </c>
      <c r="AL15">
        <f t="shared" si="2"/>
        <v>1.3029999999999999</v>
      </c>
      <c r="AM15">
        <f t="shared" si="3"/>
        <v>1.0365310821181888</v>
      </c>
    </row>
    <row r="16" spans="1:39">
      <c r="AG16">
        <v>14</v>
      </c>
      <c r="AH16">
        <v>1.4016</v>
      </c>
      <c r="AI16">
        <v>1.3528</v>
      </c>
      <c r="AJ16">
        <f t="shared" si="0"/>
        <v>1.036073329390893</v>
      </c>
      <c r="AK16">
        <f t="shared" si="1"/>
        <v>1.3455999999999999</v>
      </c>
      <c r="AL16">
        <f t="shared" si="2"/>
        <v>1.2968</v>
      </c>
      <c r="AM16">
        <f t="shared" si="3"/>
        <v>1.0376310919185687</v>
      </c>
    </row>
    <row r="17" spans="33:39">
      <c r="AG17">
        <v>15</v>
      </c>
      <c r="AH17">
        <v>1.4006000000000001</v>
      </c>
      <c r="AI17">
        <v>1.3502000000000001</v>
      </c>
      <c r="AJ17">
        <f t="shared" si="0"/>
        <v>1.0373278032884017</v>
      </c>
      <c r="AK17">
        <f t="shared" si="1"/>
        <v>1.3406</v>
      </c>
      <c r="AL17">
        <f t="shared" si="2"/>
        <v>1.2902</v>
      </c>
      <c r="AM17">
        <f t="shared" si="3"/>
        <v>1.03906371105255</v>
      </c>
    </row>
    <row r="18" spans="33:39">
      <c r="AG18">
        <v>16</v>
      </c>
      <c r="AH18">
        <v>1.4068000000000001</v>
      </c>
      <c r="AI18">
        <v>1.3480000000000001</v>
      </c>
      <c r="AJ18">
        <f t="shared" si="0"/>
        <v>1.0436201780415431</v>
      </c>
      <c r="AK18">
        <f t="shared" si="1"/>
        <v>1.3428</v>
      </c>
      <c r="AL18">
        <f t="shared" si="2"/>
        <v>1.284</v>
      </c>
      <c r="AM18">
        <f t="shared" si="3"/>
        <v>1.0457943925233644</v>
      </c>
    </row>
    <row r="19" spans="33:39">
      <c r="AG19">
        <v>17</v>
      </c>
      <c r="AH19">
        <v>1.409</v>
      </c>
      <c r="AI19">
        <v>1.3646</v>
      </c>
      <c r="AJ19">
        <f t="shared" si="0"/>
        <v>1.0325370071815916</v>
      </c>
      <c r="AK19">
        <f t="shared" si="1"/>
        <v>1.341</v>
      </c>
      <c r="AL19">
        <f t="shared" si="2"/>
        <v>1.2966</v>
      </c>
      <c r="AM19">
        <f t="shared" si="3"/>
        <v>1.034243405830634</v>
      </c>
    </row>
    <row r="20" spans="33:39">
      <c r="AG20">
        <v>18</v>
      </c>
      <c r="AH20">
        <v>1.4176</v>
      </c>
      <c r="AI20">
        <v>1.3595999999999999</v>
      </c>
      <c r="AJ20">
        <f t="shared" si="0"/>
        <v>1.0426596057664019</v>
      </c>
      <c r="AK20">
        <f t="shared" si="1"/>
        <v>1.3455999999999999</v>
      </c>
      <c r="AL20">
        <f t="shared" si="2"/>
        <v>1.2875999999999999</v>
      </c>
      <c r="AM20">
        <f t="shared" si="3"/>
        <v>1.045045045045045</v>
      </c>
    </row>
    <row r="21" spans="33:39">
      <c r="AG21">
        <v>19</v>
      </c>
      <c r="AH21">
        <v>1.4074</v>
      </c>
      <c r="AI21">
        <v>1.3662000000000001</v>
      </c>
      <c r="AJ21">
        <f t="shared" si="0"/>
        <v>1.0301566388522909</v>
      </c>
      <c r="AK21">
        <f t="shared" si="1"/>
        <v>1.3313999999999999</v>
      </c>
      <c r="AL21">
        <f t="shared" si="2"/>
        <v>1.2902</v>
      </c>
      <c r="AM21">
        <f t="shared" si="3"/>
        <v>1.0319330336381956</v>
      </c>
    </row>
    <row r="22" spans="33:39">
      <c r="AG22">
        <v>20</v>
      </c>
      <c r="AH22">
        <v>1.41</v>
      </c>
      <c r="AI22">
        <v>1.3592</v>
      </c>
      <c r="AJ22">
        <f t="shared" si="0"/>
        <v>1.0373749264273102</v>
      </c>
      <c r="AK22">
        <f t="shared" si="1"/>
        <v>1.3299999999999998</v>
      </c>
      <c r="AL22">
        <f t="shared" si="2"/>
        <v>1.2791999999999999</v>
      </c>
      <c r="AM22">
        <f t="shared" si="3"/>
        <v>1.0397123202001251</v>
      </c>
    </row>
    <row r="23" spans="33:39">
      <c r="AG23">
        <v>21</v>
      </c>
      <c r="AH23">
        <v>1.4114</v>
      </c>
      <c r="AI23">
        <v>1.3593999999999999</v>
      </c>
      <c r="AJ23">
        <f t="shared" si="0"/>
        <v>1.0382521700750331</v>
      </c>
      <c r="AK23">
        <f t="shared" si="1"/>
        <v>1.3273999999999999</v>
      </c>
      <c r="AL23">
        <f t="shared" si="2"/>
        <v>1.2753999999999999</v>
      </c>
      <c r="AM23">
        <f t="shared" si="3"/>
        <v>1.0407715226595577</v>
      </c>
    </row>
    <row r="24" spans="33:39">
      <c r="AG24">
        <v>22</v>
      </c>
      <c r="AH24">
        <v>1.4124000000000001</v>
      </c>
      <c r="AI24">
        <v>1.3515999999999999</v>
      </c>
      <c r="AJ24">
        <f t="shared" si="0"/>
        <v>1.044983722994969</v>
      </c>
      <c r="AK24">
        <f t="shared" si="1"/>
        <v>1.3244</v>
      </c>
      <c r="AL24">
        <f t="shared" si="2"/>
        <v>1.2635999999999998</v>
      </c>
      <c r="AM24">
        <f t="shared" si="3"/>
        <v>1.0481164925609372</v>
      </c>
    </row>
    <row r="25" spans="33:39">
      <c r="AG25">
        <v>23</v>
      </c>
      <c r="AH25">
        <v>1.4066000000000001</v>
      </c>
      <c r="AI25">
        <v>1.3646</v>
      </c>
      <c r="AJ25">
        <f t="shared" si="0"/>
        <v>1.0307782500366407</v>
      </c>
      <c r="AK25">
        <f t="shared" si="1"/>
        <v>1.3146</v>
      </c>
      <c r="AL25">
        <f t="shared" si="2"/>
        <v>1.2726</v>
      </c>
      <c r="AM25">
        <f t="shared" si="3"/>
        <v>1.033003300330033</v>
      </c>
    </row>
    <row r="26" spans="33:39">
      <c r="AG26">
        <v>24</v>
      </c>
      <c r="AH26">
        <v>1.4172</v>
      </c>
      <c r="AI26">
        <v>1.3595999999999999</v>
      </c>
      <c r="AJ26">
        <f t="shared" si="0"/>
        <v>1.0423654015887027</v>
      </c>
      <c r="AK26">
        <f t="shared" si="1"/>
        <v>1.3211999999999999</v>
      </c>
      <c r="AL26">
        <f t="shared" si="2"/>
        <v>1.2635999999999998</v>
      </c>
      <c r="AM26">
        <f t="shared" si="3"/>
        <v>1.0455840455840457</v>
      </c>
    </row>
    <row r="27" spans="33:39">
      <c r="AG27">
        <v>25</v>
      </c>
      <c r="AH27">
        <v>1.4157999999999999</v>
      </c>
      <c r="AI27">
        <v>1.3682000000000001</v>
      </c>
      <c r="AJ27">
        <f t="shared" si="0"/>
        <v>1.0347902353457097</v>
      </c>
      <c r="AK27">
        <f t="shared" si="1"/>
        <v>1.3157999999999999</v>
      </c>
      <c r="AL27">
        <f t="shared" si="2"/>
        <v>1.2682</v>
      </c>
      <c r="AM27">
        <f t="shared" si="3"/>
        <v>1.037533512064343</v>
      </c>
    </row>
    <row r="28" spans="33:39">
      <c r="AG28">
        <v>26</v>
      </c>
      <c r="AH28">
        <v>1.4316</v>
      </c>
      <c r="AI28">
        <v>1.3632</v>
      </c>
      <c r="AJ28">
        <f t="shared" si="0"/>
        <v>1.0501760563380282</v>
      </c>
      <c r="AK28">
        <f t="shared" si="1"/>
        <v>1.3275999999999999</v>
      </c>
      <c r="AL28">
        <f t="shared" si="2"/>
        <v>1.2591999999999999</v>
      </c>
      <c r="AM28">
        <f t="shared" si="3"/>
        <v>1.0543202033036849</v>
      </c>
    </row>
    <row r="681" spans="22:22">
      <c r="V681" t="s">
        <v>193</v>
      </c>
    </row>
  </sheetData>
  <mergeCells count="1">
    <mergeCell ref="A1:J1"/>
  </mergeCells>
  <phoneticPr fontId="25" type="noConversion"/>
  <pageMargins left="0.75" right="0.75" top="1" bottom="1" header="0.5" footer="0.5"/>
  <headerFooter alignWithMargins="0"/>
  <drawing r:id="rId1"/>
  <legacyDrawing r:id="rId2"/>
  <controls>
    <control shapeId="66565" r:id="rId3" name="SpinButton1"/>
  </controls>
</worksheet>
</file>

<file path=xl/worksheets/sheet49.xml><?xml version="1.0" encoding="utf-8"?>
<worksheet xmlns="http://schemas.openxmlformats.org/spreadsheetml/2006/main" xmlns:r="http://schemas.openxmlformats.org/officeDocument/2006/relationships">
  <sheetPr codeName="Sheet57"/>
  <dimension ref="B2:V681"/>
  <sheetViews>
    <sheetView workbookViewId="0">
      <selection activeCell="D33" sqref="D33"/>
    </sheetView>
  </sheetViews>
  <sheetFormatPr defaultRowHeight="12.75"/>
  <sheetData>
    <row r="2" spans="2:8">
      <c r="D2" t="s">
        <v>1401</v>
      </c>
    </row>
    <row r="3" spans="2:8">
      <c r="B3">
        <v>1</v>
      </c>
      <c r="C3">
        <v>6.8</v>
      </c>
      <c r="D3">
        <f>$C$24</f>
        <v>8.49</v>
      </c>
      <c r="E3">
        <f>D3-2*$C$25</f>
        <v>5.1333726199619569</v>
      </c>
      <c r="F3">
        <f>D3+2*$C$25</f>
        <v>11.846627380038043</v>
      </c>
      <c r="G3">
        <f>D3-3*$C$25</f>
        <v>3.4550589299429353</v>
      </c>
      <c r="H3">
        <f>D3+3*$C$25</f>
        <v>13.524941070057064</v>
      </c>
    </row>
    <row r="4" spans="2:8">
      <c r="B4">
        <v>2</v>
      </c>
      <c r="C4">
        <v>7.8</v>
      </c>
      <c r="D4">
        <f t="shared" ref="D4:D22" si="0">$C$24</f>
        <v>8.49</v>
      </c>
      <c r="E4">
        <f t="shared" ref="E4:E22" si="1">D4-2*$C$25</f>
        <v>5.1333726199619569</v>
      </c>
      <c r="F4">
        <f t="shared" ref="F4:F22" si="2">D4+2*$C$25</f>
        <v>11.846627380038043</v>
      </c>
      <c r="G4">
        <f t="shared" ref="G4:G22" si="3">D4-3*$C$25</f>
        <v>3.4550589299429353</v>
      </c>
      <c r="H4">
        <f t="shared" ref="H4:H22" si="4">D4+3*$C$25</f>
        <v>13.524941070057064</v>
      </c>
    </row>
    <row r="5" spans="2:8">
      <c r="B5">
        <v>3</v>
      </c>
      <c r="C5">
        <v>5.2</v>
      </c>
      <c r="D5">
        <f t="shared" si="0"/>
        <v>8.49</v>
      </c>
      <c r="E5">
        <f t="shared" si="1"/>
        <v>5.1333726199619569</v>
      </c>
      <c r="F5">
        <f t="shared" si="2"/>
        <v>11.846627380038043</v>
      </c>
      <c r="G5">
        <f t="shared" si="3"/>
        <v>3.4550589299429353</v>
      </c>
      <c r="H5">
        <f t="shared" si="4"/>
        <v>13.524941070057064</v>
      </c>
    </row>
    <row r="6" spans="2:8">
      <c r="B6">
        <v>4</v>
      </c>
      <c r="C6">
        <v>6.7</v>
      </c>
      <c r="D6">
        <f t="shared" si="0"/>
        <v>8.49</v>
      </c>
      <c r="E6">
        <f t="shared" si="1"/>
        <v>5.1333726199619569</v>
      </c>
      <c r="F6">
        <f t="shared" si="2"/>
        <v>11.846627380038043</v>
      </c>
      <c r="G6">
        <f t="shared" si="3"/>
        <v>3.4550589299429353</v>
      </c>
      <c r="H6">
        <f t="shared" si="4"/>
        <v>13.524941070057064</v>
      </c>
    </row>
    <row r="7" spans="2:8">
      <c r="B7">
        <v>5</v>
      </c>
      <c r="C7">
        <v>11</v>
      </c>
      <c r="D7">
        <f t="shared" si="0"/>
        <v>8.49</v>
      </c>
      <c r="E7">
        <f t="shared" si="1"/>
        <v>5.1333726199619569</v>
      </c>
      <c r="F7">
        <f t="shared" si="2"/>
        <v>11.846627380038043</v>
      </c>
      <c r="G7">
        <f t="shared" si="3"/>
        <v>3.4550589299429353</v>
      </c>
      <c r="H7">
        <f t="shared" si="4"/>
        <v>13.524941070057064</v>
      </c>
    </row>
    <row r="8" spans="2:8">
      <c r="B8">
        <v>6</v>
      </c>
      <c r="C8">
        <v>8.9</v>
      </c>
      <c r="D8">
        <f t="shared" si="0"/>
        <v>8.49</v>
      </c>
      <c r="E8">
        <f t="shared" si="1"/>
        <v>5.1333726199619569</v>
      </c>
      <c r="F8">
        <f t="shared" si="2"/>
        <v>11.846627380038043</v>
      </c>
      <c r="G8">
        <f t="shared" si="3"/>
        <v>3.4550589299429353</v>
      </c>
      <c r="H8">
        <f t="shared" si="4"/>
        <v>13.524941070057064</v>
      </c>
    </row>
    <row r="9" spans="2:8">
      <c r="B9">
        <v>7</v>
      </c>
      <c r="C9">
        <v>5.9</v>
      </c>
      <c r="D9">
        <f t="shared" si="0"/>
        <v>8.49</v>
      </c>
      <c r="E9">
        <f t="shared" si="1"/>
        <v>5.1333726199619569</v>
      </c>
      <c r="F9">
        <f t="shared" si="2"/>
        <v>11.846627380038043</v>
      </c>
      <c r="G9">
        <f t="shared" si="3"/>
        <v>3.4550589299429353</v>
      </c>
      <c r="H9">
        <f t="shared" si="4"/>
        <v>13.524941070057064</v>
      </c>
    </row>
    <row r="10" spans="2:8">
      <c r="B10">
        <v>8</v>
      </c>
      <c r="C10">
        <v>8.5</v>
      </c>
      <c r="D10">
        <f t="shared" si="0"/>
        <v>8.49</v>
      </c>
      <c r="E10">
        <f t="shared" si="1"/>
        <v>5.1333726199619569</v>
      </c>
      <c r="F10">
        <f t="shared" si="2"/>
        <v>11.846627380038043</v>
      </c>
      <c r="G10">
        <f t="shared" si="3"/>
        <v>3.4550589299429353</v>
      </c>
      <c r="H10">
        <f t="shared" si="4"/>
        <v>13.524941070057064</v>
      </c>
    </row>
    <row r="11" spans="2:8">
      <c r="B11">
        <v>9</v>
      </c>
      <c r="C11">
        <v>9.5</v>
      </c>
      <c r="D11">
        <f t="shared" si="0"/>
        <v>8.49</v>
      </c>
      <c r="E11">
        <f t="shared" si="1"/>
        <v>5.1333726199619569</v>
      </c>
      <c r="F11">
        <f t="shared" si="2"/>
        <v>11.846627380038043</v>
      </c>
      <c r="G11">
        <f t="shared" si="3"/>
        <v>3.4550589299429353</v>
      </c>
      <c r="H11">
        <f t="shared" si="4"/>
        <v>13.524941070057064</v>
      </c>
    </row>
    <row r="12" spans="2:8">
      <c r="B12">
        <v>10</v>
      </c>
      <c r="C12">
        <v>8.8000000000000007</v>
      </c>
      <c r="D12">
        <f t="shared" si="0"/>
        <v>8.49</v>
      </c>
      <c r="E12">
        <f t="shared" si="1"/>
        <v>5.1333726199619569</v>
      </c>
      <c r="F12">
        <f t="shared" si="2"/>
        <v>11.846627380038043</v>
      </c>
      <c r="G12">
        <f t="shared" si="3"/>
        <v>3.4550589299429353</v>
      </c>
      <c r="H12">
        <f t="shared" si="4"/>
        <v>13.524941070057064</v>
      </c>
    </row>
    <row r="13" spans="2:8">
      <c r="B13">
        <v>11</v>
      </c>
      <c r="C13">
        <v>8.1</v>
      </c>
      <c r="D13">
        <f t="shared" si="0"/>
        <v>8.49</v>
      </c>
      <c r="E13">
        <f t="shared" si="1"/>
        <v>5.1333726199619569</v>
      </c>
      <c r="F13">
        <f t="shared" si="2"/>
        <v>11.846627380038043</v>
      </c>
      <c r="G13">
        <f t="shared" si="3"/>
        <v>3.4550589299429353</v>
      </c>
      <c r="H13">
        <f t="shared" si="4"/>
        <v>13.524941070057064</v>
      </c>
    </row>
    <row r="14" spans="2:8">
      <c r="B14">
        <v>12</v>
      </c>
      <c r="C14">
        <v>12</v>
      </c>
      <c r="D14">
        <f t="shared" si="0"/>
        <v>8.49</v>
      </c>
      <c r="E14">
        <f t="shared" si="1"/>
        <v>5.1333726199619569</v>
      </c>
      <c r="F14">
        <f t="shared" si="2"/>
        <v>11.846627380038043</v>
      </c>
      <c r="G14">
        <f t="shared" si="3"/>
        <v>3.4550589299429353</v>
      </c>
      <c r="H14">
        <f t="shared" si="4"/>
        <v>13.524941070057064</v>
      </c>
    </row>
    <row r="15" spans="2:8">
      <c r="B15">
        <v>13</v>
      </c>
      <c r="C15">
        <v>10</v>
      </c>
      <c r="D15">
        <f t="shared" si="0"/>
        <v>8.49</v>
      </c>
      <c r="E15">
        <f t="shared" si="1"/>
        <v>5.1333726199619569</v>
      </c>
      <c r="F15">
        <f t="shared" si="2"/>
        <v>11.846627380038043</v>
      </c>
      <c r="G15">
        <f t="shared" si="3"/>
        <v>3.4550589299429353</v>
      </c>
      <c r="H15">
        <f t="shared" si="4"/>
        <v>13.524941070057064</v>
      </c>
    </row>
    <row r="16" spans="2:8">
      <c r="B16">
        <v>14</v>
      </c>
      <c r="C16">
        <v>8.3000000000000007</v>
      </c>
      <c r="D16">
        <f t="shared" si="0"/>
        <v>8.49</v>
      </c>
      <c r="E16">
        <f t="shared" si="1"/>
        <v>5.1333726199619569</v>
      </c>
      <c r="F16">
        <f t="shared" si="2"/>
        <v>11.846627380038043</v>
      </c>
      <c r="G16">
        <f t="shared" si="3"/>
        <v>3.4550589299429353</v>
      </c>
      <c r="H16">
        <f t="shared" si="4"/>
        <v>13.524941070057064</v>
      </c>
    </row>
    <row r="17" spans="2:13">
      <c r="B17">
        <v>15</v>
      </c>
      <c r="C17">
        <v>9.5</v>
      </c>
      <c r="D17">
        <f t="shared" si="0"/>
        <v>8.49</v>
      </c>
      <c r="E17">
        <f t="shared" si="1"/>
        <v>5.1333726199619569</v>
      </c>
      <c r="F17">
        <f t="shared" si="2"/>
        <v>11.846627380038043</v>
      </c>
      <c r="G17">
        <f t="shared" si="3"/>
        <v>3.4550589299429353</v>
      </c>
      <c r="H17">
        <f t="shared" si="4"/>
        <v>13.524941070057064</v>
      </c>
    </row>
    <row r="18" spans="2:13">
      <c r="B18">
        <v>16</v>
      </c>
      <c r="C18">
        <v>6.7</v>
      </c>
      <c r="D18">
        <f t="shared" si="0"/>
        <v>8.49</v>
      </c>
      <c r="E18">
        <f t="shared" si="1"/>
        <v>5.1333726199619569</v>
      </c>
      <c r="F18">
        <f t="shared" si="2"/>
        <v>11.846627380038043</v>
      </c>
      <c r="G18">
        <f t="shared" si="3"/>
        <v>3.4550589299429353</v>
      </c>
      <c r="H18">
        <f t="shared" si="4"/>
        <v>13.524941070057064</v>
      </c>
    </row>
    <row r="19" spans="2:13">
      <c r="B19">
        <v>17</v>
      </c>
      <c r="C19">
        <v>9.4</v>
      </c>
      <c r="D19">
        <f t="shared" si="0"/>
        <v>8.49</v>
      </c>
      <c r="E19">
        <f t="shared" si="1"/>
        <v>5.1333726199619569</v>
      </c>
      <c r="F19">
        <f t="shared" si="2"/>
        <v>11.846627380038043</v>
      </c>
      <c r="G19">
        <f t="shared" si="3"/>
        <v>3.4550589299429353</v>
      </c>
      <c r="H19">
        <f t="shared" si="4"/>
        <v>13.524941070057064</v>
      </c>
    </row>
    <row r="20" spans="2:13">
      <c r="B20">
        <v>18</v>
      </c>
      <c r="C20">
        <v>8.3000000000000007</v>
      </c>
      <c r="D20">
        <f t="shared" si="0"/>
        <v>8.49</v>
      </c>
      <c r="E20">
        <f t="shared" si="1"/>
        <v>5.1333726199619569</v>
      </c>
      <c r="F20">
        <f t="shared" si="2"/>
        <v>11.846627380038043</v>
      </c>
      <c r="G20">
        <f t="shared" si="3"/>
        <v>3.4550589299429353</v>
      </c>
      <c r="H20">
        <f t="shared" si="4"/>
        <v>13.524941070057064</v>
      </c>
    </row>
    <row r="21" spans="2:13">
      <c r="B21">
        <v>19</v>
      </c>
      <c r="C21">
        <v>9.9</v>
      </c>
      <c r="D21">
        <f t="shared" si="0"/>
        <v>8.49</v>
      </c>
      <c r="E21">
        <f t="shared" si="1"/>
        <v>5.1333726199619569</v>
      </c>
      <c r="F21">
        <f t="shared" si="2"/>
        <v>11.846627380038043</v>
      </c>
      <c r="G21">
        <f t="shared" si="3"/>
        <v>3.4550589299429353</v>
      </c>
      <c r="H21">
        <f t="shared" si="4"/>
        <v>13.524941070057064</v>
      </c>
    </row>
    <row r="22" spans="2:13">
      <c r="B22">
        <v>20</v>
      </c>
      <c r="C22">
        <v>8.5</v>
      </c>
      <c r="D22">
        <f t="shared" si="0"/>
        <v>8.49</v>
      </c>
      <c r="E22">
        <f t="shared" si="1"/>
        <v>5.1333726199619569</v>
      </c>
      <c r="F22">
        <f t="shared" si="2"/>
        <v>11.846627380038043</v>
      </c>
      <c r="G22">
        <f t="shared" si="3"/>
        <v>3.4550589299429353</v>
      </c>
      <c r="H22">
        <f t="shared" si="4"/>
        <v>13.524941070057064</v>
      </c>
    </row>
    <row r="24" spans="2:13">
      <c r="B24" t="s">
        <v>1401</v>
      </c>
      <c r="C24">
        <f>AVERAGE(C3:C22)</f>
        <v>8.49</v>
      </c>
    </row>
    <row r="25" spans="2:13">
      <c r="B25" t="s">
        <v>396</v>
      </c>
      <c r="C25">
        <f>STDEV(C3:C22)</f>
        <v>1.6783136900190216</v>
      </c>
    </row>
    <row r="27" spans="2:13">
      <c r="M27" t="s">
        <v>342</v>
      </c>
    </row>
    <row r="681" spans="22:22">
      <c r="V681" t="s">
        <v>193</v>
      </c>
    </row>
  </sheetData>
  <phoneticPr fontId="25" type="noConversion"/>
  <pageMargins left="0.75" right="0.75" top="1" bottom="1" header="0.5" footer="0.5"/>
  <headerFooter alignWithMargins="0"/>
  <drawing r:id="rId1"/>
</worksheet>
</file>

<file path=xl/worksheets/sheet5.xml><?xml version="1.0" encoding="utf-8"?>
<worksheet xmlns="http://schemas.openxmlformats.org/spreadsheetml/2006/main" xmlns:r="http://schemas.openxmlformats.org/officeDocument/2006/relationships">
  <sheetPr codeName="Sheet7"/>
  <dimension ref="A1:S103"/>
  <sheetViews>
    <sheetView topLeftCell="A28" workbookViewId="0">
      <selection activeCell="D33" sqref="D33"/>
    </sheetView>
  </sheetViews>
  <sheetFormatPr defaultRowHeight="12.75"/>
  <sheetData>
    <row r="1" spans="1:19" ht="18">
      <c r="E1" s="1529" t="s">
        <v>606</v>
      </c>
      <c r="F1" s="1529"/>
      <c r="G1" s="1529"/>
      <c r="H1" s="1529"/>
      <c r="I1" s="1529"/>
      <c r="J1" s="1529"/>
      <c r="K1" s="1529"/>
      <c r="L1" s="1529"/>
    </row>
    <row r="3" spans="1:19">
      <c r="D3" t="s">
        <v>1561</v>
      </c>
      <c r="E3" t="s">
        <v>1562</v>
      </c>
      <c r="G3">
        <v>1</v>
      </c>
      <c r="H3">
        <v>2</v>
      </c>
      <c r="I3">
        <v>3</v>
      </c>
      <c r="J3">
        <v>4</v>
      </c>
      <c r="K3">
        <v>5</v>
      </c>
      <c r="L3">
        <v>6</v>
      </c>
      <c r="M3">
        <v>7</v>
      </c>
      <c r="N3">
        <v>8</v>
      </c>
      <c r="O3">
        <v>9</v>
      </c>
      <c r="P3">
        <v>10</v>
      </c>
      <c r="R3" t="s">
        <v>1561</v>
      </c>
      <c r="S3" t="s">
        <v>1562</v>
      </c>
    </row>
    <row r="4" spans="1:19">
      <c r="A4">
        <v>1</v>
      </c>
      <c r="B4" s="1272">
        <v>6.23</v>
      </c>
      <c r="C4" s="1272">
        <v>6.02</v>
      </c>
      <c r="D4">
        <f>AVERAGE(B4:B103)</f>
        <v>6.2465000000000011</v>
      </c>
      <c r="E4">
        <f>STDEV(B4:B103)</f>
        <v>9.1213757158444195E-2</v>
      </c>
      <c r="G4">
        <v>6.25</v>
      </c>
      <c r="H4">
        <v>6.25</v>
      </c>
      <c r="I4">
        <v>6.17</v>
      </c>
      <c r="J4">
        <v>6.18</v>
      </c>
      <c r="K4">
        <v>6.13</v>
      </c>
      <c r="L4">
        <v>6.24</v>
      </c>
      <c r="M4">
        <v>6.21</v>
      </c>
      <c r="N4">
        <v>6.34</v>
      </c>
      <c r="O4">
        <v>6.02</v>
      </c>
      <c r="P4">
        <v>6.14</v>
      </c>
      <c r="R4">
        <f>AVERAGE(G4:P13)</f>
        <v>6.2534999999999981</v>
      </c>
      <c r="S4">
        <f>STDEV(G4:P13)</f>
        <v>9.7570228527936356E-2</v>
      </c>
    </row>
    <row r="5" spans="1:19">
      <c r="A5">
        <v>2</v>
      </c>
      <c r="B5" s="1272">
        <v>6.2</v>
      </c>
      <c r="C5" s="1272">
        <v>6.05</v>
      </c>
      <c r="G5">
        <v>6.14</v>
      </c>
      <c r="H5">
        <v>6.15</v>
      </c>
      <c r="I5">
        <v>6.29</v>
      </c>
      <c r="J5">
        <v>6.11</v>
      </c>
      <c r="K5">
        <v>6.27</v>
      </c>
      <c r="L5">
        <v>6.12</v>
      </c>
      <c r="M5">
        <v>6.34</v>
      </c>
      <c r="N5">
        <v>6.34</v>
      </c>
      <c r="O5">
        <v>6.24</v>
      </c>
      <c r="P5">
        <v>6.39</v>
      </c>
    </row>
    <row r="6" spans="1:19">
      <c r="A6">
        <v>3</v>
      </c>
      <c r="B6" s="1272">
        <v>6.28</v>
      </c>
      <c r="C6" s="1272">
        <v>6.07</v>
      </c>
      <c r="G6">
        <v>6.22</v>
      </c>
      <c r="H6">
        <v>6.25</v>
      </c>
      <c r="I6">
        <v>6.29</v>
      </c>
      <c r="J6">
        <v>6.39</v>
      </c>
      <c r="K6">
        <v>6.07</v>
      </c>
      <c r="L6">
        <v>6.26</v>
      </c>
      <c r="M6">
        <v>6.31</v>
      </c>
      <c r="N6">
        <v>6.1</v>
      </c>
      <c r="O6">
        <v>6.15</v>
      </c>
      <c r="P6">
        <v>6.15</v>
      </c>
    </row>
    <row r="7" spans="1:19">
      <c r="A7">
        <v>4</v>
      </c>
      <c r="B7" s="1272">
        <v>6.21</v>
      </c>
      <c r="C7" s="1272">
        <v>6.09</v>
      </c>
      <c r="G7">
        <v>6.21</v>
      </c>
      <c r="H7">
        <v>6.17</v>
      </c>
      <c r="I7">
        <v>6.3</v>
      </c>
      <c r="J7">
        <v>6.36</v>
      </c>
      <c r="K7">
        <v>6.17</v>
      </c>
      <c r="L7">
        <v>6.29</v>
      </c>
      <c r="M7">
        <v>6.22</v>
      </c>
      <c r="N7">
        <v>6.15</v>
      </c>
      <c r="O7">
        <v>6.09</v>
      </c>
      <c r="P7">
        <v>6.25</v>
      </c>
    </row>
    <row r="8" spans="1:19">
      <c r="A8">
        <v>5</v>
      </c>
      <c r="B8" s="1272">
        <v>6.25</v>
      </c>
      <c r="C8" s="1272">
        <v>6.09</v>
      </c>
      <c r="G8">
        <v>6.32</v>
      </c>
      <c r="H8">
        <v>6.3</v>
      </c>
      <c r="I8">
        <v>6.33</v>
      </c>
      <c r="J8">
        <v>6.34</v>
      </c>
      <c r="K8">
        <v>6.2</v>
      </c>
      <c r="L8">
        <v>6.2</v>
      </c>
      <c r="M8">
        <v>6.35</v>
      </c>
      <c r="N8">
        <v>6.4</v>
      </c>
      <c r="O8">
        <v>6.32</v>
      </c>
      <c r="P8">
        <v>6.33</v>
      </c>
    </row>
    <row r="9" spans="1:19">
      <c r="A9">
        <v>6</v>
      </c>
      <c r="B9" s="1272">
        <v>6.07</v>
      </c>
      <c r="C9" s="1272">
        <v>6.09</v>
      </c>
      <c r="G9">
        <v>6.44</v>
      </c>
      <c r="H9">
        <v>6.29</v>
      </c>
      <c r="I9">
        <v>6.17</v>
      </c>
      <c r="J9">
        <v>6.2</v>
      </c>
      <c r="K9">
        <v>6.15</v>
      </c>
      <c r="L9">
        <v>6.34</v>
      </c>
      <c r="M9">
        <v>6.24</v>
      </c>
      <c r="N9">
        <v>6.15</v>
      </c>
      <c r="O9">
        <v>6.29</v>
      </c>
      <c r="P9">
        <v>6.15</v>
      </c>
    </row>
    <row r="10" spans="1:19">
      <c r="A10">
        <v>7</v>
      </c>
      <c r="B10" s="1272">
        <v>6.05</v>
      </c>
      <c r="C10" s="1272">
        <v>6.1</v>
      </c>
      <c r="G10">
        <v>6.27</v>
      </c>
      <c r="H10">
        <v>6.16</v>
      </c>
      <c r="I10">
        <v>6.33</v>
      </c>
      <c r="J10">
        <v>6.16</v>
      </c>
      <c r="K10">
        <v>6.24</v>
      </c>
      <c r="L10">
        <v>6.27</v>
      </c>
      <c r="M10">
        <v>6.25</v>
      </c>
      <c r="N10">
        <v>6.4</v>
      </c>
      <c r="O10">
        <v>6.24</v>
      </c>
      <c r="P10">
        <v>6.1</v>
      </c>
    </row>
    <row r="11" spans="1:19">
      <c r="A11">
        <v>8</v>
      </c>
      <c r="B11" s="1272">
        <v>6.26</v>
      </c>
      <c r="C11" s="1272">
        <v>6.11</v>
      </c>
      <c r="G11">
        <v>6.3</v>
      </c>
      <c r="H11">
        <v>6.13</v>
      </c>
      <c r="I11">
        <v>6.29</v>
      </c>
      <c r="J11">
        <v>6.24</v>
      </c>
      <c r="K11">
        <v>6.17</v>
      </c>
      <c r="L11">
        <v>6.35</v>
      </c>
      <c r="M11">
        <v>6.39</v>
      </c>
      <c r="N11">
        <v>6.36</v>
      </c>
      <c r="O11">
        <v>6.21</v>
      </c>
      <c r="P11">
        <v>6.36</v>
      </c>
    </row>
    <row r="12" spans="1:19">
      <c r="A12">
        <v>9</v>
      </c>
      <c r="B12" s="1272">
        <v>6.25</v>
      </c>
      <c r="C12" s="1272">
        <v>6.12</v>
      </c>
      <c r="G12">
        <v>6.44</v>
      </c>
      <c r="H12">
        <v>6.44</v>
      </c>
      <c r="I12">
        <v>6.44</v>
      </c>
      <c r="J12">
        <v>6.44</v>
      </c>
      <c r="K12">
        <v>6.36</v>
      </c>
      <c r="L12">
        <v>6.28</v>
      </c>
      <c r="M12">
        <v>6.16</v>
      </c>
      <c r="N12">
        <v>6.39</v>
      </c>
      <c r="O12">
        <v>6.23</v>
      </c>
      <c r="P12">
        <v>6.35</v>
      </c>
    </row>
    <row r="13" spans="1:19">
      <c r="A13">
        <v>10</v>
      </c>
      <c r="B13" s="1272">
        <v>6.3</v>
      </c>
      <c r="C13" s="1272">
        <v>6.13</v>
      </c>
      <c r="G13">
        <v>6.14</v>
      </c>
      <c r="H13">
        <v>6.3</v>
      </c>
      <c r="I13">
        <v>6.28</v>
      </c>
      <c r="J13">
        <v>6.29</v>
      </c>
      <c r="K13">
        <v>6.17</v>
      </c>
      <c r="L13">
        <v>6.31</v>
      </c>
      <c r="M13">
        <v>6.29</v>
      </c>
      <c r="N13">
        <v>6.36</v>
      </c>
      <c r="O13">
        <v>6.11</v>
      </c>
      <c r="P13">
        <v>6.12</v>
      </c>
    </row>
    <row r="14" spans="1:19">
      <c r="A14">
        <v>11</v>
      </c>
      <c r="B14" s="1272">
        <v>6.29</v>
      </c>
      <c r="C14" s="1272">
        <v>6.13</v>
      </c>
    </row>
    <row r="15" spans="1:19">
      <c r="A15">
        <v>12</v>
      </c>
      <c r="B15" s="1272">
        <v>6.14</v>
      </c>
      <c r="C15" s="1272">
        <v>6.14</v>
      </c>
    </row>
    <row r="16" spans="1:19">
      <c r="A16">
        <v>13</v>
      </c>
      <c r="B16" s="1272">
        <v>6.36</v>
      </c>
      <c r="C16" s="1272">
        <v>6.14</v>
      </c>
    </row>
    <row r="17" spans="1:3">
      <c r="A17">
        <v>14</v>
      </c>
      <c r="B17" s="1272">
        <v>6.34</v>
      </c>
      <c r="C17" s="1272">
        <v>6.15</v>
      </c>
    </row>
    <row r="18" spans="1:3">
      <c r="A18">
        <v>15</v>
      </c>
      <c r="B18" s="1272">
        <v>6.24</v>
      </c>
      <c r="C18" s="1272">
        <v>6.15</v>
      </c>
    </row>
    <row r="19" spans="1:3">
      <c r="A19">
        <v>16</v>
      </c>
      <c r="B19" s="1272">
        <v>6.39</v>
      </c>
      <c r="C19" s="1272">
        <v>6.15</v>
      </c>
    </row>
    <row r="20" spans="1:3">
      <c r="A20">
        <v>17</v>
      </c>
      <c r="B20" s="1272">
        <v>6.43</v>
      </c>
      <c r="C20" s="1272">
        <v>6.15</v>
      </c>
    </row>
    <row r="21" spans="1:3">
      <c r="A21">
        <v>18</v>
      </c>
      <c r="B21" s="1272">
        <v>6.33</v>
      </c>
      <c r="C21" s="1272">
        <v>6.15</v>
      </c>
    </row>
    <row r="22" spans="1:3">
      <c r="A22">
        <v>19</v>
      </c>
      <c r="B22" s="1272">
        <v>6.25</v>
      </c>
      <c r="C22" s="1272">
        <v>6.16</v>
      </c>
    </row>
    <row r="23" spans="1:3">
      <c r="A23">
        <v>20</v>
      </c>
      <c r="B23" s="1272">
        <v>6.17</v>
      </c>
      <c r="C23" s="1272">
        <v>6.16</v>
      </c>
    </row>
    <row r="24" spans="1:3">
      <c r="A24">
        <v>21</v>
      </c>
      <c r="B24" s="1272">
        <v>6.17</v>
      </c>
      <c r="C24" s="1272">
        <v>6.17</v>
      </c>
    </row>
    <row r="25" spans="1:3">
      <c r="A25">
        <v>22</v>
      </c>
      <c r="B25" s="1272">
        <v>6.17</v>
      </c>
      <c r="C25" s="1272">
        <v>6.17</v>
      </c>
    </row>
    <row r="26" spans="1:3">
      <c r="A26">
        <v>23</v>
      </c>
      <c r="B26" s="1272">
        <v>6.24</v>
      </c>
      <c r="C26" s="1272">
        <v>6.17</v>
      </c>
    </row>
    <row r="27" spans="1:3">
      <c r="A27">
        <v>24</v>
      </c>
      <c r="B27" s="1272">
        <v>6.2</v>
      </c>
      <c r="C27" s="1272">
        <v>6.17</v>
      </c>
    </row>
    <row r="28" spans="1:3">
      <c r="A28">
        <v>25</v>
      </c>
      <c r="B28" s="1272">
        <v>6.23</v>
      </c>
      <c r="C28" s="1272">
        <v>6.17</v>
      </c>
    </row>
    <row r="29" spans="1:3">
      <c r="A29">
        <v>26</v>
      </c>
      <c r="B29" s="1272">
        <v>6.24</v>
      </c>
      <c r="C29" s="1272">
        <v>6.18</v>
      </c>
    </row>
    <row r="30" spans="1:3">
      <c r="A30">
        <v>27</v>
      </c>
      <c r="B30" s="1272">
        <v>6.24</v>
      </c>
      <c r="C30" s="1272">
        <v>6.19</v>
      </c>
    </row>
    <row r="31" spans="1:3">
      <c r="A31">
        <v>28</v>
      </c>
      <c r="B31" s="1272">
        <v>6.35</v>
      </c>
      <c r="C31" s="1272">
        <v>6.19</v>
      </c>
    </row>
    <row r="32" spans="1:3">
      <c r="A32">
        <v>29</v>
      </c>
      <c r="B32" s="1272">
        <v>6.4</v>
      </c>
      <c r="C32" s="1272">
        <v>6.19</v>
      </c>
    </row>
    <row r="33" spans="1:11">
      <c r="A33">
        <v>30</v>
      </c>
      <c r="B33" s="1272">
        <v>6.3</v>
      </c>
      <c r="C33" s="1272">
        <v>6.2</v>
      </c>
    </row>
    <row r="34" spans="1:11">
      <c r="A34">
        <v>31</v>
      </c>
      <c r="B34" s="1272">
        <v>6.17</v>
      </c>
      <c r="C34" s="1272">
        <v>6.2</v>
      </c>
    </row>
    <row r="35" spans="1:11">
      <c r="A35">
        <v>32</v>
      </c>
      <c r="B35" s="1272">
        <v>6.09</v>
      </c>
      <c r="C35" s="1272">
        <v>6.2</v>
      </c>
    </row>
    <row r="36" spans="1:11">
      <c r="A36">
        <v>33</v>
      </c>
      <c r="B36" s="1272">
        <v>6.4</v>
      </c>
      <c r="C36" s="1272">
        <v>6.2</v>
      </c>
    </row>
    <row r="37" spans="1:11">
      <c r="A37">
        <v>34</v>
      </c>
      <c r="B37" s="1272">
        <v>6.16</v>
      </c>
      <c r="C37" s="1272">
        <v>6.21</v>
      </c>
    </row>
    <row r="38" spans="1:11">
      <c r="A38">
        <v>35</v>
      </c>
      <c r="B38" s="1272">
        <v>6.3</v>
      </c>
      <c r="C38" s="1272">
        <v>6.21</v>
      </c>
    </row>
    <row r="39" spans="1:11">
      <c r="A39">
        <v>36</v>
      </c>
      <c r="B39" s="1272">
        <v>6.19</v>
      </c>
      <c r="C39" s="1272">
        <v>6.21</v>
      </c>
    </row>
    <row r="40" spans="1:11">
      <c r="A40">
        <v>37</v>
      </c>
      <c r="B40" s="1272">
        <v>6.25</v>
      </c>
      <c r="C40" s="1272">
        <v>6.22</v>
      </c>
    </row>
    <row r="41" spans="1:11" ht="13.5" thickBot="1">
      <c r="A41">
        <v>38</v>
      </c>
      <c r="B41" s="1272">
        <v>6.28</v>
      </c>
      <c r="C41" s="1272">
        <v>6.22</v>
      </c>
    </row>
    <row r="42" spans="1:11">
      <c r="A42">
        <v>39</v>
      </c>
      <c r="B42" s="1272">
        <v>6.32</v>
      </c>
      <c r="C42" s="1272">
        <v>6.23</v>
      </c>
      <c r="F42" s="69" t="s">
        <v>410</v>
      </c>
      <c r="G42" s="69" t="s">
        <v>412</v>
      </c>
      <c r="H42" s="69" t="s">
        <v>1105</v>
      </c>
      <c r="I42" s="69" t="s">
        <v>410</v>
      </c>
      <c r="J42" s="69" t="s">
        <v>412</v>
      </c>
      <c r="K42" s="69" t="s">
        <v>1105</v>
      </c>
    </row>
    <row r="43" spans="1:11">
      <c r="A43">
        <v>40</v>
      </c>
      <c r="B43" s="1272">
        <v>6.27</v>
      </c>
      <c r="C43" s="1272">
        <v>6.23</v>
      </c>
      <c r="F43" s="67">
        <v>6.02</v>
      </c>
      <c r="G43" s="67">
        <v>1</v>
      </c>
      <c r="H43" s="144">
        <v>0.01</v>
      </c>
      <c r="I43" s="71">
        <v>6.24</v>
      </c>
      <c r="J43" s="67">
        <v>21</v>
      </c>
      <c r="K43" s="144">
        <v>0.21</v>
      </c>
    </row>
    <row r="44" spans="1:11">
      <c r="A44">
        <v>41</v>
      </c>
      <c r="B44" s="1272">
        <v>6.15</v>
      </c>
      <c r="C44" s="1272">
        <v>6.23</v>
      </c>
      <c r="F44" s="67">
        <v>6.0640000000000001</v>
      </c>
      <c r="G44" s="67">
        <v>1</v>
      </c>
      <c r="H44" s="144">
        <v>0.02</v>
      </c>
      <c r="I44" s="71">
        <v>6.3279999999999994</v>
      </c>
      <c r="J44" s="67">
        <v>17</v>
      </c>
      <c r="K44" s="144">
        <v>0.38</v>
      </c>
    </row>
    <row r="45" spans="1:11">
      <c r="A45">
        <v>42</v>
      </c>
      <c r="B45" s="1272">
        <v>6.09</v>
      </c>
      <c r="C45" s="1272">
        <v>6.23</v>
      </c>
      <c r="F45" s="67">
        <v>6.1079999999999997</v>
      </c>
      <c r="G45" s="67">
        <v>5</v>
      </c>
      <c r="H45" s="144">
        <v>7.0000000000000007E-2</v>
      </c>
      <c r="I45" s="71">
        <v>6.2839999999999998</v>
      </c>
      <c r="J45" s="67">
        <v>13</v>
      </c>
      <c r="K45" s="144">
        <v>0.51</v>
      </c>
    </row>
    <row r="46" spans="1:11">
      <c r="A46">
        <v>43</v>
      </c>
      <c r="B46" s="1272">
        <v>6.27</v>
      </c>
      <c r="C46" s="1272">
        <v>6.24</v>
      </c>
      <c r="F46" s="67">
        <v>6.1519999999999992</v>
      </c>
      <c r="G46" s="67">
        <v>11</v>
      </c>
      <c r="H46" s="144">
        <v>0.18</v>
      </c>
      <c r="I46" s="71">
        <v>6.3719999999999999</v>
      </c>
      <c r="J46" s="67">
        <v>13</v>
      </c>
      <c r="K46" s="144">
        <v>0.64</v>
      </c>
    </row>
    <row r="47" spans="1:11">
      <c r="A47">
        <v>44</v>
      </c>
      <c r="B47" s="1272">
        <v>6.21</v>
      </c>
      <c r="C47" s="1272">
        <v>6.24</v>
      </c>
      <c r="F47" s="67">
        <v>6.1959999999999997</v>
      </c>
      <c r="G47" s="67">
        <v>11</v>
      </c>
      <c r="H47" s="144">
        <v>0.28999999999999998</v>
      </c>
      <c r="I47" s="71">
        <v>6.1519999999999992</v>
      </c>
      <c r="J47" s="67">
        <v>11</v>
      </c>
      <c r="K47" s="144">
        <v>0.75</v>
      </c>
    </row>
    <row r="48" spans="1:11">
      <c r="A48">
        <v>45</v>
      </c>
      <c r="B48" s="1272">
        <v>6.46</v>
      </c>
      <c r="C48" s="1272">
        <v>6.24</v>
      </c>
      <c r="F48" s="67">
        <v>6.24</v>
      </c>
      <c r="G48" s="67">
        <v>21</v>
      </c>
      <c r="H48" s="144">
        <v>0.5</v>
      </c>
      <c r="I48" s="71">
        <v>6.1959999999999997</v>
      </c>
      <c r="J48" s="67">
        <v>11</v>
      </c>
      <c r="K48" s="144">
        <v>0.86</v>
      </c>
    </row>
    <row r="49" spans="1:11">
      <c r="A49">
        <v>46</v>
      </c>
      <c r="B49" s="1272">
        <v>6.23</v>
      </c>
      <c r="C49" s="1272">
        <v>6.24</v>
      </c>
      <c r="F49" s="67">
        <v>6.2839999999999998</v>
      </c>
      <c r="G49" s="67">
        <v>13</v>
      </c>
      <c r="H49" s="144">
        <v>0.63</v>
      </c>
      <c r="I49" s="71">
        <v>6.1079999999999997</v>
      </c>
      <c r="J49" s="67">
        <v>5</v>
      </c>
      <c r="K49" s="144">
        <v>0.91</v>
      </c>
    </row>
    <row r="50" spans="1:11">
      <c r="A50">
        <v>47</v>
      </c>
      <c r="B50" s="1272">
        <v>6.25</v>
      </c>
      <c r="C50" s="1272">
        <v>6.24</v>
      </c>
      <c r="F50" s="67">
        <v>6.3279999999999994</v>
      </c>
      <c r="G50" s="67">
        <v>17</v>
      </c>
      <c r="H50" s="144">
        <v>0.8</v>
      </c>
      <c r="I50" s="71">
        <v>6.4160000000000004</v>
      </c>
      <c r="J50" s="67">
        <v>4</v>
      </c>
      <c r="K50" s="144">
        <v>0.95</v>
      </c>
    </row>
    <row r="51" spans="1:11">
      <c r="A51">
        <v>48</v>
      </c>
      <c r="B51" s="1272">
        <v>6.18</v>
      </c>
      <c r="C51" s="1272">
        <v>6.24</v>
      </c>
      <c r="F51" s="67">
        <v>6.3719999999999999</v>
      </c>
      <c r="G51" s="67">
        <v>13</v>
      </c>
      <c r="H51" s="144">
        <v>0.93</v>
      </c>
      <c r="I51" s="71" t="s">
        <v>411</v>
      </c>
      <c r="J51" s="67">
        <v>3</v>
      </c>
      <c r="K51" s="144">
        <v>0.98</v>
      </c>
    </row>
    <row r="52" spans="1:11">
      <c r="A52">
        <v>49</v>
      </c>
      <c r="B52" s="1272">
        <v>6.2</v>
      </c>
      <c r="C52" s="1272">
        <v>6.24</v>
      </c>
      <c r="F52" s="67">
        <v>6.4160000000000004</v>
      </c>
      <c r="G52" s="67">
        <v>4</v>
      </c>
      <c r="H52" s="144">
        <v>0.97</v>
      </c>
      <c r="I52" s="71">
        <v>6.02</v>
      </c>
      <c r="J52" s="67">
        <v>1</v>
      </c>
      <c r="K52" s="144">
        <v>0.99</v>
      </c>
    </row>
    <row r="53" spans="1:11" ht="13.5" thickBot="1">
      <c r="A53">
        <v>50</v>
      </c>
      <c r="B53" s="1272">
        <v>6.3</v>
      </c>
      <c r="C53" s="1272">
        <v>6.24</v>
      </c>
      <c r="F53" s="68" t="s">
        <v>411</v>
      </c>
      <c r="G53" s="68">
        <v>3</v>
      </c>
      <c r="H53" s="1007">
        <v>1</v>
      </c>
      <c r="I53" s="1008">
        <v>6.0640000000000001</v>
      </c>
      <c r="J53" s="68">
        <v>1</v>
      </c>
      <c r="K53" s="1007">
        <v>1</v>
      </c>
    </row>
    <row r="54" spans="1:11">
      <c r="A54">
        <v>51</v>
      </c>
      <c r="B54" s="1272">
        <v>6.29</v>
      </c>
      <c r="C54" s="1272">
        <v>6.25</v>
      </c>
    </row>
    <row r="55" spans="1:11" ht="13.5" thickBot="1">
      <c r="A55">
        <v>52</v>
      </c>
      <c r="B55" s="1272">
        <v>6.22</v>
      </c>
      <c r="C55" s="1272">
        <v>6.25</v>
      </c>
    </row>
    <row r="56" spans="1:11">
      <c r="A56">
        <v>53</v>
      </c>
      <c r="B56" s="1272">
        <v>6.19</v>
      </c>
      <c r="C56" s="1272">
        <v>6.25</v>
      </c>
      <c r="F56" s="69" t="s">
        <v>410</v>
      </c>
      <c r="G56" s="69" t="s">
        <v>412</v>
      </c>
      <c r="H56" s="69" t="s">
        <v>1105</v>
      </c>
    </row>
    <row r="57" spans="1:11">
      <c r="A57">
        <v>54</v>
      </c>
      <c r="B57" s="1272">
        <v>6.2</v>
      </c>
      <c r="C57" s="1272">
        <v>6.25</v>
      </c>
      <c r="F57" s="67">
        <v>6.02</v>
      </c>
      <c r="G57" s="67">
        <v>1</v>
      </c>
      <c r="H57" s="144">
        <v>0.01</v>
      </c>
    </row>
    <row r="58" spans="1:11">
      <c r="A58">
        <v>55</v>
      </c>
      <c r="B58" s="1272">
        <v>6.36</v>
      </c>
      <c r="C58" s="1272">
        <v>6.25</v>
      </c>
      <c r="F58" s="67">
        <v>6.0640000000000001</v>
      </c>
      <c r="G58" s="67">
        <v>1</v>
      </c>
      <c r="H58" s="144">
        <v>0.02</v>
      </c>
    </row>
    <row r="59" spans="1:11">
      <c r="A59">
        <v>56</v>
      </c>
      <c r="B59" s="1272">
        <v>6.23</v>
      </c>
      <c r="C59" s="1272">
        <v>6.26</v>
      </c>
      <c r="F59" s="67">
        <v>6.1079999999999997</v>
      </c>
      <c r="G59" s="67">
        <v>5</v>
      </c>
      <c r="H59" s="144">
        <v>7.0000000000000007E-2</v>
      </c>
    </row>
    <row r="60" spans="1:11">
      <c r="A60">
        <v>57</v>
      </c>
      <c r="B60" s="1272">
        <v>6.34</v>
      </c>
      <c r="C60" s="1272">
        <v>6.26</v>
      </c>
      <c r="F60" s="67">
        <v>6.1519999999999992</v>
      </c>
      <c r="G60" s="67">
        <v>11</v>
      </c>
      <c r="H60" s="144">
        <v>0.18</v>
      </c>
    </row>
    <row r="61" spans="1:11">
      <c r="A61">
        <v>58</v>
      </c>
      <c r="B61" s="1272">
        <v>6.14</v>
      </c>
      <c r="C61" s="1272">
        <v>6.26</v>
      </c>
      <c r="F61" s="67">
        <v>6.1959999999999997</v>
      </c>
      <c r="G61" s="67">
        <v>11</v>
      </c>
      <c r="H61" s="144">
        <v>0.28999999999999998</v>
      </c>
    </row>
    <row r="62" spans="1:11">
      <c r="A62">
        <v>59</v>
      </c>
      <c r="B62" s="1272">
        <v>6.29</v>
      </c>
      <c r="C62" s="1272">
        <v>6.27</v>
      </c>
      <c r="F62" s="67">
        <v>6.24</v>
      </c>
      <c r="G62" s="67">
        <v>21</v>
      </c>
      <c r="H62" s="144">
        <v>0.5</v>
      </c>
    </row>
    <row r="63" spans="1:11">
      <c r="A63">
        <v>60</v>
      </c>
      <c r="B63" s="1272">
        <v>6.39</v>
      </c>
      <c r="C63" s="1272">
        <v>6.27</v>
      </c>
      <c r="F63" s="67">
        <v>6.2839999999999998</v>
      </c>
      <c r="G63" s="67">
        <v>13</v>
      </c>
      <c r="H63" s="144">
        <v>0.63</v>
      </c>
    </row>
    <row r="64" spans="1:11">
      <c r="A64">
        <v>61</v>
      </c>
      <c r="B64" s="1272">
        <v>6.31</v>
      </c>
      <c r="C64" s="1272">
        <v>6.27</v>
      </c>
      <c r="F64" s="67">
        <v>6.3279999999999994</v>
      </c>
      <c r="G64" s="67">
        <v>17</v>
      </c>
      <c r="H64" s="144">
        <v>0.8</v>
      </c>
    </row>
    <row r="65" spans="1:8">
      <c r="A65">
        <v>62</v>
      </c>
      <c r="B65" s="1272">
        <v>6.26</v>
      </c>
      <c r="C65" s="1272">
        <v>6.28</v>
      </c>
      <c r="F65" s="67">
        <v>6.3719999999999999</v>
      </c>
      <c r="G65" s="67">
        <v>13</v>
      </c>
      <c r="H65" s="144">
        <v>0.93</v>
      </c>
    </row>
    <row r="66" spans="1:8">
      <c r="A66">
        <v>63</v>
      </c>
      <c r="B66" s="1272">
        <v>6.36</v>
      </c>
      <c r="C66" s="1272">
        <v>6.28</v>
      </c>
      <c r="F66" s="67">
        <v>6.4160000000000004</v>
      </c>
      <c r="G66" s="67">
        <v>4</v>
      </c>
      <c r="H66" s="144">
        <v>0.97</v>
      </c>
    </row>
    <row r="67" spans="1:8" ht="13.5" thickBot="1">
      <c r="A67">
        <v>64</v>
      </c>
      <c r="B67" s="1272">
        <v>6.1</v>
      </c>
      <c r="C67" s="1272">
        <v>6.29</v>
      </c>
      <c r="F67" s="68" t="s">
        <v>411</v>
      </c>
      <c r="G67" s="68">
        <v>3</v>
      </c>
      <c r="H67" s="1007">
        <v>1</v>
      </c>
    </row>
    <row r="68" spans="1:8">
      <c r="A68">
        <v>65</v>
      </c>
      <c r="B68" s="1272">
        <v>6.31</v>
      </c>
      <c r="C68" s="1272">
        <v>6.29</v>
      </c>
    </row>
    <row r="69" spans="1:8">
      <c r="A69">
        <v>66</v>
      </c>
      <c r="B69" s="1272">
        <v>6.24</v>
      </c>
      <c r="C69" s="1272">
        <v>6.29</v>
      </c>
    </row>
    <row r="70" spans="1:8">
      <c r="A70">
        <v>67</v>
      </c>
      <c r="B70" s="1272">
        <v>6.26</v>
      </c>
      <c r="C70" s="1272">
        <v>6.29</v>
      </c>
    </row>
    <row r="71" spans="1:8">
      <c r="A71">
        <v>68</v>
      </c>
      <c r="B71" s="1272">
        <v>6.13</v>
      </c>
      <c r="C71" s="1272">
        <v>6.3</v>
      </c>
    </row>
    <row r="72" spans="1:8">
      <c r="A72">
        <v>69</v>
      </c>
      <c r="B72" s="1272">
        <v>6.3</v>
      </c>
      <c r="C72" s="1272">
        <v>6.3</v>
      </c>
    </row>
    <row r="73" spans="1:8">
      <c r="A73">
        <v>70</v>
      </c>
      <c r="B73" s="1272">
        <v>6.22</v>
      </c>
      <c r="C73" s="1272">
        <v>6.3</v>
      </c>
    </row>
    <row r="74" spans="1:8">
      <c r="A74">
        <v>71</v>
      </c>
      <c r="B74" s="1272">
        <v>6.02</v>
      </c>
      <c r="C74" s="1272">
        <v>6.3</v>
      </c>
    </row>
    <row r="75" spans="1:8">
      <c r="A75">
        <v>72</v>
      </c>
      <c r="B75" s="1272">
        <v>6.09</v>
      </c>
      <c r="C75" s="1272">
        <v>6.3</v>
      </c>
    </row>
    <row r="76" spans="1:8">
      <c r="A76">
        <v>73</v>
      </c>
      <c r="B76" s="1272">
        <v>6.24</v>
      </c>
      <c r="C76" s="1272">
        <v>6.3</v>
      </c>
    </row>
    <row r="77" spans="1:8">
      <c r="A77">
        <v>74</v>
      </c>
      <c r="B77" s="1272">
        <v>6.36</v>
      </c>
      <c r="C77" s="1272">
        <v>6.3</v>
      </c>
      <c r="F77" t="s">
        <v>410</v>
      </c>
      <c r="G77" t="s">
        <v>412</v>
      </c>
      <c r="H77" t="s">
        <v>1105</v>
      </c>
    </row>
    <row r="78" spans="1:8">
      <c r="A78">
        <v>75</v>
      </c>
      <c r="B78" s="1272">
        <v>6.31</v>
      </c>
      <c r="C78" s="1272">
        <v>6.31</v>
      </c>
      <c r="F78">
        <v>6.02</v>
      </c>
      <c r="G78">
        <v>1</v>
      </c>
      <c r="H78" s="1320">
        <v>0.01</v>
      </c>
    </row>
    <row r="79" spans="1:8">
      <c r="A79">
        <v>76</v>
      </c>
      <c r="B79" s="1272">
        <v>6.29</v>
      </c>
      <c r="C79" s="1272">
        <v>6.31</v>
      </c>
      <c r="F79">
        <v>6.16</v>
      </c>
      <c r="G79">
        <v>23</v>
      </c>
      <c r="H79" s="1320">
        <v>0.24</v>
      </c>
    </row>
    <row r="80" spans="1:8">
      <c r="A80">
        <v>77</v>
      </c>
      <c r="B80" s="1272">
        <v>6.33</v>
      </c>
      <c r="C80" s="1272">
        <v>6.31</v>
      </c>
      <c r="F80">
        <v>6.3</v>
      </c>
      <c r="G80">
        <v>45</v>
      </c>
      <c r="H80" s="1320">
        <v>0.69</v>
      </c>
    </row>
    <row r="81" spans="1:8">
      <c r="A81">
        <v>78</v>
      </c>
      <c r="B81" s="1272">
        <v>6.3</v>
      </c>
      <c r="C81" s="1272">
        <v>6.32</v>
      </c>
      <c r="F81" t="s">
        <v>411</v>
      </c>
      <c r="G81">
        <v>31</v>
      </c>
      <c r="H81" s="1320">
        <v>1</v>
      </c>
    </row>
    <row r="82" spans="1:8">
      <c r="A82">
        <v>79</v>
      </c>
      <c r="B82" s="1272">
        <v>6.37</v>
      </c>
      <c r="C82" s="1272">
        <v>6.32</v>
      </c>
    </row>
    <row r="83" spans="1:8">
      <c r="A83">
        <v>80</v>
      </c>
      <c r="B83" s="1272">
        <v>6.11</v>
      </c>
      <c r="C83" s="1272">
        <v>6.32</v>
      </c>
    </row>
    <row r="84" spans="1:8">
      <c r="A84">
        <v>81</v>
      </c>
      <c r="B84" s="1272">
        <v>6.33</v>
      </c>
      <c r="C84" s="1272">
        <v>6.33</v>
      </c>
    </row>
    <row r="85" spans="1:8">
      <c r="A85">
        <v>82</v>
      </c>
      <c r="B85" s="1272">
        <v>6.15</v>
      </c>
      <c r="C85" s="1272">
        <v>6.33</v>
      </c>
    </row>
    <row r="86" spans="1:8">
      <c r="A86">
        <v>83</v>
      </c>
      <c r="B86" s="1272">
        <v>6.12</v>
      </c>
      <c r="C86" s="1272">
        <v>6.33</v>
      </c>
    </row>
    <row r="87" spans="1:8">
      <c r="A87">
        <v>84</v>
      </c>
      <c r="B87" s="1272">
        <v>6.21</v>
      </c>
      <c r="C87" s="1272">
        <v>6.34</v>
      </c>
    </row>
    <row r="88" spans="1:8">
      <c r="A88">
        <v>85</v>
      </c>
      <c r="B88" s="1272">
        <v>6.34</v>
      </c>
      <c r="C88" s="1272">
        <v>6.34</v>
      </c>
    </row>
    <row r="89" spans="1:8" ht="13.5" thickBot="1">
      <c r="A89">
        <v>86</v>
      </c>
      <c r="B89" s="1272">
        <v>6.3</v>
      </c>
      <c r="C89" s="1272">
        <v>6.34</v>
      </c>
    </row>
    <row r="90" spans="1:8">
      <c r="A90">
        <v>87</v>
      </c>
      <c r="B90" s="1272">
        <v>6.44</v>
      </c>
      <c r="C90" s="1272">
        <v>6.35</v>
      </c>
      <c r="F90" s="69" t="s">
        <v>410</v>
      </c>
      <c r="G90" s="69" t="s">
        <v>412</v>
      </c>
    </row>
    <row r="91" spans="1:8">
      <c r="A91">
        <v>88</v>
      </c>
      <c r="B91" s="1272">
        <v>6.27</v>
      </c>
      <c r="C91" s="1272">
        <v>6.36</v>
      </c>
      <c r="F91" s="67">
        <v>6.02</v>
      </c>
      <c r="G91" s="67">
        <v>1</v>
      </c>
    </row>
    <row r="92" spans="1:8">
      <c r="A92">
        <v>89</v>
      </c>
      <c r="B92" s="1272">
        <v>6.36</v>
      </c>
      <c r="C92" s="1272">
        <v>6.36</v>
      </c>
      <c r="F92" s="67">
        <v>6.16</v>
      </c>
      <c r="G92" s="67">
        <v>23</v>
      </c>
    </row>
    <row r="93" spans="1:8">
      <c r="A93">
        <v>90</v>
      </c>
      <c r="B93" s="1272">
        <v>6.19</v>
      </c>
      <c r="C93" s="1272">
        <v>6.36</v>
      </c>
      <c r="F93" s="67">
        <v>6.3</v>
      </c>
      <c r="G93" s="67">
        <v>45</v>
      </c>
    </row>
    <row r="94" spans="1:8" ht="13.5" thickBot="1">
      <c r="A94">
        <v>91</v>
      </c>
      <c r="B94" s="1272">
        <v>6.24</v>
      </c>
      <c r="C94" s="1272">
        <v>6.36</v>
      </c>
      <c r="F94" s="68" t="s">
        <v>411</v>
      </c>
      <c r="G94" s="68">
        <v>31</v>
      </c>
    </row>
    <row r="95" spans="1:8">
      <c r="A95">
        <v>92</v>
      </c>
      <c r="B95" s="1272">
        <v>6.32</v>
      </c>
      <c r="C95" s="1272">
        <v>6.36</v>
      </c>
    </row>
    <row r="96" spans="1:8">
      <c r="A96">
        <v>93</v>
      </c>
      <c r="B96" s="1272">
        <v>6.16</v>
      </c>
      <c r="C96" s="1272">
        <v>6.37</v>
      </c>
    </row>
    <row r="97" spans="1:3">
      <c r="A97">
        <v>94</v>
      </c>
      <c r="B97" s="1272">
        <v>6.32</v>
      </c>
      <c r="C97" s="1272">
        <v>6.39</v>
      </c>
    </row>
    <row r="98" spans="1:3">
      <c r="A98">
        <v>95</v>
      </c>
      <c r="B98" s="1272">
        <v>6.24</v>
      </c>
      <c r="C98" s="1272">
        <v>6.39</v>
      </c>
    </row>
    <row r="99" spans="1:3">
      <c r="A99">
        <v>96</v>
      </c>
      <c r="B99" s="1272">
        <v>6.15</v>
      </c>
      <c r="C99" s="1272">
        <v>6.4</v>
      </c>
    </row>
    <row r="100" spans="1:3">
      <c r="A100">
        <v>97</v>
      </c>
      <c r="B100" s="1272">
        <v>6.17</v>
      </c>
      <c r="C100" s="1272">
        <v>6.4</v>
      </c>
    </row>
    <row r="101" spans="1:3">
      <c r="A101">
        <v>98</v>
      </c>
      <c r="B101" s="1272">
        <v>6.15</v>
      </c>
      <c r="C101" s="1272">
        <v>6.43</v>
      </c>
    </row>
    <row r="102" spans="1:3">
      <c r="A102">
        <v>99</v>
      </c>
      <c r="B102" s="1272">
        <v>6.13</v>
      </c>
      <c r="C102" s="1272">
        <v>6.44</v>
      </c>
    </row>
    <row r="103" spans="1:3">
      <c r="A103">
        <v>100</v>
      </c>
      <c r="B103" s="1272">
        <v>6.15</v>
      </c>
      <c r="C103" s="1272">
        <v>6.46</v>
      </c>
    </row>
  </sheetData>
  <sortState ref="I43:J53">
    <sortCondition descending="1" ref="J43"/>
  </sortState>
  <mergeCells count="1">
    <mergeCell ref="E1:L1"/>
  </mergeCells>
  <pageMargins left="0.7" right="0.7" top="0.75" bottom="0.75" header="0.3" footer="0.3"/>
  <drawing r:id="rId1"/>
  <legacyDrawing r:id="rId2"/>
</worksheet>
</file>

<file path=xl/worksheets/sheet50.xml><?xml version="1.0" encoding="utf-8"?>
<worksheet xmlns="http://schemas.openxmlformats.org/spreadsheetml/2006/main" xmlns:r="http://schemas.openxmlformats.org/officeDocument/2006/relationships">
  <sheetPr codeName="Sheet48"/>
  <dimension ref="A1:V681"/>
  <sheetViews>
    <sheetView topLeftCell="A4" workbookViewId="0">
      <selection activeCell="D33" sqref="D33"/>
    </sheetView>
  </sheetViews>
  <sheetFormatPr defaultColWidth="10.6640625" defaultRowHeight="12.75"/>
  <cols>
    <col min="1" max="1" width="13.5" style="692" customWidth="1"/>
    <col min="2" max="3" width="12.1640625" style="692" customWidth="1"/>
    <col min="4" max="16384" width="10.6640625" style="692"/>
  </cols>
  <sheetData>
    <row r="1" spans="1:7" ht="18">
      <c r="A1" s="703" t="s">
        <v>1129</v>
      </c>
      <c r="B1" s="703"/>
      <c r="C1" s="703"/>
      <c r="D1" s="703"/>
      <c r="E1" s="703" t="s">
        <v>1139</v>
      </c>
      <c r="F1" s="703"/>
      <c r="G1" s="703"/>
    </row>
    <row r="3" spans="1:7">
      <c r="A3" s="736"/>
      <c r="C3" s="692">
        <v>183.9</v>
      </c>
      <c r="D3" s="692">
        <v>397.8</v>
      </c>
    </row>
    <row r="4" spans="1:7" ht="13.5" thickBot="1"/>
    <row r="5" spans="1:7" ht="25.5">
      <c r="A5" s="737" t="s">
        <v>1151</v>
      </c>
      <c r="B5" s="738" t="s">
        <v>1120</v>
      </c>
      <c r="C5" s="739" t="s">
        <v>1121</v>
      </c>
      <c r="D5" s="739" t="s">
        <v>1122</v>
      </c>
      <c r="E5" s="739" t="s">
        <v>642</v>
      </c>
      <c r="F5" s="739"/>
      <c r="G5" s="740" t="s">
        <v>986</v>
      </c>
    </row>
    <row r="6" spans="1:7" ht="13.5" thickBot="1">
      <c r="A6" s="741" t="s">
        <v>1152</v>
      </c>
      <c r="B6" s="742" t="s">
        <v>1150</v>
      </c>
      <c r="C6" s="798" t="s">
        <v>1153</v>
      </c>
      <c r="D6" s="743">
        <v>183.9</v>
      </c>
      <c r="E6" s="742">
        <v>18.399999999999999</v>
      </c>
      <c r="F6" s="742" t="s">
        <v>1108</v>
      </c>
      <c r="G6" s="744">
        <f>E6/D6</f>
        <v>0.10005437737901032</v>
      </c>
    </row>
    <row r="7" spans="1:7">
      <c r="B7" s="715"/>
      <c r="C7" s="715"/>
      <c r="D7" s="715"/>
      <c r="E7" s="715"/>
      <c r="F7" s="715"/>
      <c r="G7" s="715"/>
    </row>
    <row r="8" spans="1:7">
      <c r="A8" s="803" t="s">
        <v>1375</v>
      </c>
    </row>
    <row r="10" spans="1:7" ht="13.5" thickBot="1">
      <c r="E10" s="692">
        <v>175</v>
      </c>
      <c r="F10" s="692">
        <v>208</v>
      </c>
    </row>
    <row r="11" spans="1:7">
      <c r="A11" s="745"/>
      <c r="B11" s="739" t="s">
        <v>1125</v>
      </c>
      <c r="C11" s="739" t="s">
        <v>990</v>
      </c>
      <c r="D11" s="740" t="s">
        <v>986</v>
      </c>
    </row>
    <row r="12" spans="1:7" ht="15" thickBot="1">
      <c r="A12" s="746" t="s">
        <v>1162</v>
      </c>
      <c r="B12" s="743">
        <v>208</v>
      </c>
      <c r="C12" s="742">
        <v>21</v>
      </c>
      <c r="D12" s="744">
        <f>C12/B12</f>
        <v>0.10096153846153846</v>
      </c>
    </row>
    <row r="14" spans="1:7" ht="13.5" thickBot="1">
      <c r="A14" s="692" t="s">
        <v>1130</v>
      </c>
    </row>
    <row r="15" spans="1:7">
      <c r="A15" s="745"/>
      <c r="B15" s="739" t="s">
        <v>1137</v>
      </c>
      <c r="C15" s="739" t="s">
        <v>990</v>
      </c>
      <c r="D15" s="740" t="s">
        <v>986</v>
      </c>
    </row>
    <row r="16" spans="1:7" ht="13.5" thickBot="1">
      <c r="A16" s="746" t="s">
        <v>1131</v>
      </c>
      <c r="B16" s="747">
        <f>0.94</f>
        <v>0.94</v>
      </c>
      <c r="C16" s="747">
        <v>2.5388997081110365E-2</v>
      </c>
      <c r="D16" s="744">
        <v>2.6445886055595853E-2</v>
      </c>
    </row>
    <row r="17" spans="1:4" ht="13.5" thickBot="1">
      <c r="B17" s="715"/>
      <c r="C17" s="715"/>
      <c r="D17" s="715"/>
    </row>
    <row r="18" spans="1:4" ht="16.5" thickBot="1">
      <c r="A18" s="1002" t="s">
        <v>1376</v>
      </c>
      <c r="B18" s="748">
        <f>B12/B16</f>
        <v>221.27659574468086</v>
      </c>
      <c r="C18" s="749">
        <f>B18*D18</f>
        <v>23.09412971629553</v>
      </c>
      <c r="D18" s="750">
        <f>SQRT(D12*D12+D16*D16)</f>
        <v>0.10436770160248941</v>
      </c>
    </row>
    <row r="21" spans="1:4">
      <c r="A21" s="692" t="s">
        <v>1112</v>
      </c>
    </row>
    <row r="22" spans="1:4" ht="13.5" thickBot="1"/>
    <row r="23" spans="1:4" ht="13.5" thickBot="1">
      <c r="A23" s="751" t="s">
        <v>1113</v>
      </c>
      <c r="B23" s="752">
        <f>(B18-D6)/(SQRT(C18*C18+E6*E6))</f>
        <v>1.2658046786588379</v>
      </c>
    </row>
    <row r="24" spans="1:4">
      <c r="B24" s="692" t="s">
        <v>1114</v>
      </c>
    </row>
    <row r="26" spans="1:4" ht="13.5" thickBot="1">
      <c r="B26" s="753" t="s">
        <v>1141</v>
      </c>
      <c r="C26" s="1620" t="str">
        <f>IF(ABS(B23)&lt;3,"confirmed","not confirmed")</f>
        <v>confirmed</v>
      </c>
      <c r="D26" s="1620"/>
    </row>
    <row r="681" spans="22:22">
      <c r="V681" s="692" t="s">
        <v>193</v>
      </c>
    </row>
  </sheetData>
  <mergeCells count="1">
    <mergeCell ref="C26:D26"/>
  </mergeCells>
  <phoneticPr fontId="94" type="noConversion"/>
  <conditionalFormatting sqref="C26:D26">
    <cfRule type="cellIs" dxfId="7" priority="1" stopIfTrue="1" operator="equal">
      <formula>"not confirmed"</formula>
    </cfRule>
  </conditionalFormatting>
  <pageMargins left="0.75" right="0.75" top="1" bottom="1" header="0.4921259845" footer="0.4921259845"/>
  <pageSetup paperSize="9" orientation="portrait" r:id="rId1"/>
  <headerFooter alignWithMargins="0"/>
  <drawing r:id="rId2"/>
  <legacyDrawing r:id="rId3"/>
  <oleObjects>
    <oleObject progId="Equation.3" shapeId="94209" r:id="rId4"/>
    <oleObject progId="Equation.3" shapeId="94210" r:id="rId5"/>
  </oleObjects>
</worksheet>
</file>

<file path=xl/worksheets/sheet51.xml><?xml version="1.0" encoding="utf-8"?>
<worksheet xmlns="http://schemas.openxmlformats.org/spreadsheetml/2006/main" xmlns:r="http://schemas.openxmlformats.org/officeDocument/2006/relationships">
  <sheetPr codeName="Sheet64"/>
  <dimension ref="A1:V681"/>
  <sheetViews>
    <sheetView workbookViewId="0">
      <pane ySplit="4" topLeftCell="A8" activePane="bottomLeft" state="frozen"/>
      <selection activeCell="D33" sqref="D33"/>
      <selection pane="bottomLeft" activeCell="D33" sqref="D33"/>
    </sheetView>
  </sheetViews>
  <sheetFormatPr defaultColWidth="10.6640625" defaultRowHeight="12.75"/>
  <cols>
    <col min="1" max="1" width="10.6640625" style="1058" customWidth="1"/>
    <col min="2" max="2" width="11.83203125" style="1058" customWidth="1"/>
    <col min="3" max="3" width="14.5" style="1058" customWidth="1"/>
    <col min="4" max="10" width="10.6640625" style="1058" customWidth="1"/>
    <col min="11" max="11" width="16.83203125" style="1058" customWidth="1"/>
    <col min="12" max="16384" width="10.6640625" style="1058"/>
  </cols>
  <sheetData>
    <row r="1" spans="1:19" ht="18">
      <c r="A1" s="1529" t="s">
        <v>295</v>
      </c>
      <c r="B1" s="1529"/>
      <c r="C1" s="1529"/>
      <c r="D1" s="1529"/>
      <c r="E1" s="1529"/>
      <c r="F1" s="1529"/>
    </row>
    <row r="2" spans="1:19">
      <c r="A2" s="1057" t="s">
        <v>50</v>
      </c>
    </row>
    <row r="3" spans="1:19">
      <c r="B3" s="1059" t="s">
        <v>51</v>
      </c>
    </row>
    <row r="4" spans="1:19">
      <c r="A4" s="1060" t="s">
        <v>462</v>
      </c>
      <c r="B4" s="1061" t="s">
        <v>52</v>
      </c>
      <c r="C4" s="1061" t="s">
        <v>53</v>
      </c>
      <c r="D4" s="1061" t="s">
        <v>54</v>
      </c>
      <c r="E4" s="1061" t="s">
        <v>55</v>
      </c>
      <c r="F4" s="1061" t="s">
        <v>56</v>
      </c>
      <c r="G4" s="1061" t="s">
        <v>57</v>
      </c>
      <c r="H4" s="1061" t="s">
        <v>58</v>
      </c>
      <c r="I4" s="1060" t="s">
        <v>27</v>
      </c>
      <c r="J4" s="1060" t="s">
        <v>28</v>
      </c>
      <c r="K4" s="1060" t="s">
        <v>29</v>
      </c>
    </row>
    <row r="5" spans="1:19">
      <c r="B5" s="1058" t="s">
        <v>30</v>
      </c>
      <c r="L5" s="1062" t="s">
        <v>31</v>
      </c>
      <c r="M5" s="1063">
        <f>AVERAGE(E6:E56)</f>
        <v>16.687254901960792</v>
      </c>
    </row>
    <row r="6" spans="1:19">
      <c r="A6" s="1058">
        <v>51</v>
      </c>
      <c r="B6" s="1058" t="s">
        <v>59</v>
      </c>
      <c r="C6" s="1058" t="s">
        <v>60</v>
      </c>
      <c r="D6" s="1064">
        <v>10</v>
      </c>
      <c r="E6" s="1064">
        <v>201.08</v>
      </c>
      <c r="F6" s="1064">
        <v>15.98</v>
      </c>
      <c r="G6" s="1065">
        <v>7.9000000000000001E-2</v>
      </c>
      <c r="H6" s="1064">
        <v>77.3</v>
      </c>
      <c r="I6" s="1066">
        <f t="shared" ref="I6:I37" si="0">(E6-$M$5)/$M$6</f>
        <v>6.7469218471226089</v>
      </c>
      <c r="J6" s="1067">
        <f t="shared" ref="J6:J37" si="1">ABS(E6-$M$5)/$M$6</f>
        <v>6.7469218471226089</v>
      </c>
      <c r="K6" s="1068" t="str">
        <f t="shared" ref="K6:K37" si="2">IF(J6&gt;$M$13,"Беглец","НЕ Е Беглец")</f>
        <v>Беглец</v>
      </c>
      <c r="L6" s="1062" t="s">
        <v>396</v>
      </c>
      <c r="M6" s="1063">
        <f>STDEV(E6:E56)</f>
        <v>27.329906774698756</v>
      </c>
    </row>
    <row r="7" spans="1:19" ht="15">
      <c r="A7" s="1058">
        <v>50</v>
      </c>
      <c r="B7" s="1058" t="s">
        <v>61</v>
      </c>
      <c r="C7" s="1058" t="s">
        <v>62</v>
      </c>
      <c r="D7" s="1064">
        <v>10</v>
      </c>
      <c r="E7" s="1064">
        <v>55.05</v>
      </c>
      <c r="F7" s="1064">
        <v>4.16</v>
      </c>
      <c r="G7" s="1065">
        <v>7.5999999999999998E-2</v>
      </c>
      <c r="H7" s="1064">
        <v>17.8</v>
      </c>
      <c r="I7" s="1066">
        <f t="shared" si="0"/>
        <v>1.4036910339392132</v>
      </c>
      <c r="J7" s="1067">
        <f t="shared" si="1"/>
        <v>1.4036910339392132</v>
      </c>
      <c r="K7" s="1068" t="str">
        <f t="shared" si="2"/>
        <v>НЕ Е Беглец</v>
      </c>
      <c r="L7" s="1062" t="s">
        <v>32</v>
      </c>
      <c r="M7" s="1062">
        <v>0.05</v>
      </c>
      <c r="O7" s="1058">
        <v>3</v>
      </c>
      <c r="P7" s="1069" t="s">
        <v>33</v>
      </c>
      <c r="S7" s="1071">
        <f>((O7-1)/(O7^0.5))*($M$11^2/(O7-2+$M$11^2))^0.5</f>
        <v>1.1154103062352581</v>
      </c>
    </row>
    <row r="8" spans="1:19" ht="15">
      <c r="A8" s="1058">
        <v>49</v>
      </c>
      <c r="B8" s="1058" t="s">
        <v>63</v>
      </c>
      <c r="C8" s="1058" t="s">
        <v>64</v>
      </c>
      <c r="D8" s="1064">
        <v>3</v>
      </c>
      <c r="E8" s="1064">
        <v>32.200000000000003</v>
      </c>
      <c r="F8" s="1064">
        <v>0.28999999999999998</v>
      </c>
      <c r="G8" s="1065">
        <v>8.9999999999999993E-3</v>
      </c>
      <c r="H8" s="1064">
        <v>8.5</v>
      </c>
      <c r="I8" s="1066">
        <f t="shared" si="0"/>
        <v>0.56761061155175496</v>
      </c>
      <c r="J8" s="1067">
        <f t="shared" si="1"/>
        <v>0.56761061155175496</v>
      </c>
      <c r="K8" s="1068" t="str">
        <f t="shared" si="2"/>
        <v>НЕ Е Беглец</v>
      </c>
      <c r="L8" s="1062" t="s">
        <v>300</v>
      </c>
      <c r="M8" s="1062">
        <f>COUNT(A6:A56)</f>
        <v>51</v>
      </c>
      <c r="O8" s="1058">
        <v>4</v>
      </c>
      <c r="P8" s="1069" t="s">
        <v>34</v>
      </c>
      <c r="S8" s="1071">
        <f t="shared" ref="S8:S19" si="3">((O8-1)/(O8^0.5))*($M$11^2/(O8-2+$M$11^2))^0.5</f>
        <v>1.4027999021888298</v>
      </c>
    </row>
    <row r="9" spans="1:19" ht="15">
      <c r="A9" s="1058">
        <v>1</v>
      </c>
      <c r="B9" s="1058" t="s">
        <v>65</v>
      </c>
      <c r="C9" s="1058" t="s">
        <v>62</v>
      </c>
      <c r="D9" s="1064">
        <v>3</v>
      </c>
      <c r="E9" s="1064">
        <v>6.31</v>
      </c>
      <c r="F9" s="1064">
        <v>0.28999999999999998</v>
      </c>
      <c r="G9" s="1065">
        <v>4.5999999999999999E-2</v>
      </c>
      <c r="H9" s="1064">
        <v>-2</v>
      </c>
      <c r="I9" s="1066">
        <f t="shared" si="0"/>
        <v>-0.37970326746843347</v>
      </c>
      <c r="J9" s="1067">
        <f t="shared" si="1"/>
        <v>0.37970326746843347</v>
      </c>
      <c r="K9" s="1068" t="str">
        <f t="shared" si="2"/>
        <v>НЕ Е Беглец</v>
      </c>
      <c r="L9" s="1062" t="s">
        <v>35</v>
      </c>
      <c r="M9" s="1062">
        <f>M7/(2*M8)</f>
        <v>4.9019607843137254E-4</v>
      </c>
      <c r="O9" s="1058">
        <v>5</v>
      </c>
      <c r="P9" s="1069" t="s">
        <v>36</v>
      </c>
      <c r="S9" s="1071">
        <f t="shared" si="3"/>
        <v>1.6228336568521362</v>
      </c>
    </row>
    <row r="10" spans="1:19" ht="15">
      <c r="A10" s="1058">
        <v>2</v>
      </c>
      <c r="B10" s="1058" t="s">
        <v>66</v>
      </c>
      <c r="C10" s="1058" t="s">
        <v>60</v>
      </c>
      <c r="D10" s="1064">
        <v>3</v>
      </c>
      <c r="E10" s="1064">
        <v>6.67</v>
      </c>
      <c r="F10" s="1064">
        <v>0.13</v>
      </c>
      <c r="G10" s="1065">
        <v>1.9E-2</v>
      </c>
      <c r="H10" s="1064">
        <v>-1.9</v>
      </c>
      <c r="I10" s="1066">
        <f t="shared" si="0"/>
        <v>-0.36653088444613646</v>
      </c>
      <c r="J10" s="1067">
        <f t="shared" si="1"/>
        <v>0.36653088444613646</v>
      </c>
      <c r="K10" s="1068" t="str">
        <f t="shared" si="2"/>
        <v>НЕ Е Беглец</v>
      </c>
      <c r="L10" s="1062" t="s">
        <v>37</v>
      </c>
      <c r="M10" s="1062">
        <f>M8-2</f>
        <v>49</v>
      </c>
      <c r="O10" s="1058">
        <v>6</v>
      </c>
      <c r="P10" s="1069" t="s">
        <v>38</v>
      </c>
      <c r="S10" s="1071">
        <f t="shared" si="3"/>
        <v>1.7994723707303355</v>
      </c>
    </row>
    <row r="11" spans="1:19" ht="15">
      <c r="A11" s="1058">
        <v>3</v>
      </c>
      <c r="B11" s="1058" t="s">
        <v>67</v>
      </c>
      <c r="C11" s="1058" t="s">
        <v>62</v>
      </c>
      <c r="D11" s="1064">
        <v>6</v>
      </c>
      <c r="E11" s="1064">
        <v>7.42</v>
      </c>
      <c r="F11" s="1064">
        <v>0.5</v>
      </c>
      <c r="G11" s="1065">
        <v>6.7000000000000004E-2</v>
      </c>
      <c r="H11" s="1064">
        <v>-1.6</v>
      </c>
      <c r="I11" s="1066">
        <f t="shared" si="0"/>
        <v>-0.33908841981635118</v>
      </c>
      <c r="J11" s="1067">
        <f t="shared" si="1"/>
        <v>0.33908841981635118</v>
      </c>
      <c r="K11" s="1068" t="str">
        <f t="shared" si="2"/>
        <v>НЕ Е Беглец</v>
      </c>
      <c r="L11" s="1062" t="s">
        <v>39</v>
      </c>
      <c r="M11" s="1063">
        <f>TINV(M9,M10)</f>
        <v>3.7348126739219021</v>
      </c>
      <c r="O11" s="1058">
        <v>7</v>
      </c>
      <c r="P11" s="1069" t="s">
        <v>40</v>
      </c>
      <c r="S11" s="1071">
        <f t="shared" si="3"/>
        <v>1.945718031691122</v>
      </c>
    </row>
    <row r="12" spans="1:19" ht="15">
      <c r="A12" s="1058">
        <v>4</v>
      </c>
      <c r="B12" s="1058" t="s">
        <v>68</v>
      </c>
      <c r="C12" s="1058" t="s">
        <v>62</v>
      </c>
      <c r="D12" s="1064">
        <v>10</v>
      </c>
      <c r="E12" s="1064">
        <v>8.27</v>
      </c>
      <c r="F12" s="1064">
        <v>0.47</v>
      </c>
      <c r="G12" s="1065">
        <v>5.7000000000000002E-2</v>
      </c>
      <c r="H12" s="1064">
        <v>-1.2</v>
      </c>
      <c r="I12" s="1066">
        <f t="shared" si="0"/>
        <v>-0.3079869599025945</v>
      </c>
      <c r="J12" s="1067">
        <f t="shared" si="1"/>
        <v>0.3079869599025945</v>
      </c>
      <c r="K12" s="1068" t="str">
        <f t="shared" si="2"/>
        <v>НЕ Е Беглец</v>
      </c>
      <c r="L12" s="1062"/>
      <c r="M12" s="1062"/>
      <c r="O12" s="1058">
        <v>8</v>
      </c>
      <c r="P12" s="1069" t="s">
        <v>41</v>
      </c>
      <c r="S12" s="1071">
        <f t="shared" si="3"/>
        <v>2.069489381714904</v>
      </c>
    </row>
    <row r="13" spans="1:19" ht="15">
      <c r="A13" s="1058">
        <v>5</v>
      </c>
      <c r="B13" s="1058" t="s">
        <v>69</v>
      </c>
      <c r="C13" s="1058" t="s">
        <v>70</v>
      </c>
      <c r="D13" s="1064">
        <v>3</v>
      </c>
      <c r="E13" s="1064">
        <v>8.31</v>
      </c>
      <c r="F13" s="1064">
        <v>1.03</v>
      </c>
      <c r="G13" s="1065">
        <v>0.124</v>
      </c>
      <c r="H13" s="1064">
        <v>-1.2</v>
      </c>
      <c r="I13" s="1066">
        <f t="shared" si="0"/>
        <v>-0.30652336178900591</v>
      </c>
      <c r="J13" s="1067">
        <f t="shared" si="1"/>
        <v>0.30652336178900591</v>
      </c>
      <c r="K13" s="1068" t="str">
        <f t="shared" si="2"/>
        <v>НЕ Е Беглец</v>
      </c>
      <c r="L13" s="1070" t="s">
        <v>42</v>
      </c>
      <c r="M13" s="1071">
        <f>((M8-1)/(M8^0.5))*(M11^2/(M8-2+M11^2))^0.5</f>
        <v>3.2957929752491308</v>
      </c>
      <c r="O13" s="1058">
        <v>9</v>
      </c>
      <c r="P13" s="1069" t="s">
        <v>43</v>
      </c>
      <c r="S13" s="1071">
        <f t="shared" si="3"/>
        <v>2.1759941046582316</v>
      </c>
    </row>
    <row r="14" spans="1:19" ht="15">
      <c r="A14" s="1058">
        <v>6</v>
      </c>
      <c r="B14" s="1058" t="s">
        <v>71</v>
      </c>
      <c r="C14" s="1058" t="s">
        <v>62</v>
      </c>
      <c r="D14" s="1064">
        <v>3</v>
      </c>
      <c r="E14" s="1064">
        <v>8.5500000000000007</v>
      </c>
      <c r="F14" s="1064">
        <v>0.17</v>
      </c>
      <c r="G14" s="1065">
        <v>0.02</v>
      </c>
      <c r="H14" s="1064">
        <v>-1.1000000000000001</v>
      </c>
      <c r="I14" s="1066">
        <f t="shared" si="0"/>
        <v>-0.29774177310747463</v>
      </c>
      <c r="J14" s="1067">
        <f t="shared" si="1"/>
        <v>0.29774177310747463</v>
      </c>
      <c r="K14" s="1068" t="str">
        <f t="shared" si="2"/>
        <v>НЕ Е Беглец</v>
      </c>
      <c r="O14" s="1058">
        <v>10</v>
      </c>
      <c r="P14" s="1069" t="s">
        <v>44</v>
      </c>
      <c r="S14" s="1071">
        <f t="shared" si="3"/>
        <v>2.2688494983748089</v>
      </c>
    </row>
    <row r="15" spans="1:19" ht="15">
      <c r="A15" s="1058">
        <v>7</v>
      </c>
      <c r="B15" s="1058" t="s">
        <v>72</v>
      </c>
      <c r="C15" s="1058" t="s">
        <v>73</v>
      </c>
      <c r="D15" s="1064">
        <v>5</v>
      </c>
      <c r="E15" s="1064">
        <v>8.74</v>
      </c>
      <c r="F15" s="1064">
        <v>0.96</v>
      </c>
      <c r="G15" s="1065">
        <v>0.11</v>
      </c>
      <c r="H15" s="1064">
        <v>-1.1000000000000001</v>
      </c>
      <c r="I15" s="1066">
        <f t="shared" si="0"/>
        <v>-0.29078968206792905</v>
      </c>
      <c r="J15" s="1067">
        <f t="shared" si="1"/>
        <v>0.29078968206792905</v>
      </c>
      <c r="K15" s="1068" t="str">
        <f t="shared" si="2"/>
        <v>НЕ Е Беглец</v>
      </c>
      <c r="O15" s="1058">
        <v>11</v>
      </c>
      <c r="P15" s="1069" t="s">
        <v>45</v>
      </c>
      <c r="S15" s="1071">
        <f t="shared" si="3"/>
        <v>2.3506731542652815</v>
      </c>
    </row>
    <row r="16" spans="1:19" ht="15">
      <c r="A16" s="1058">
        <v>8</v>
      </c>
      <c r="B16" s="1058" t="s">
        <v>74</v>
      </c>
      <c r="C16" s="1058" t="s">
        <v>73</v>
      </c>
      <c r="D16" s="1064">
        <v>6</v>
      </c>
      <c r="E16" s="1064">
        <v>8.98</v>
      </c>
      <c r="F16" s="1064">
        <v>0.45</v>
      </c>
      <c r="G16" s="1065">
        <v>0.05</v>
      </c>
      <c r="H16" s="1064">
        <v>-1</v>
      </c>
      <c r="I16" s="1066">
        <f t="shared" si="0"/>
        <v>-0.28200809338639776</v>
      </c>
      <c r="J16" s="1067">
        <f t="shared" si="1"/>
        <v>0.28200809338639776</v>
      </c>
      <c r="K16" s="1068" t="str">
        <f t="shared" si="2"/>
        <v>НЕ Е Беглец</v>
      </c>
      <c r="O16" s="1058">
        <v>12</v>
      </c>
      <c r="P16" s="1069" t="s">
        <v>46</v>
      </c>
      <c r="S16" s="1071">
        <f t="shared" si="3"/>
        <v>2.4234204834257951</v>
      </c>
    </row>
    <row r="17" spans="1:19" ht="15">
      <c r="A17" s="1058">
        <v>9</v>
      </c>
      <c r="B17" s="1058" t="s">
        <v>75</v>
      </c>
      <c r="C17" s="1058" t="s">
        <v>62</v>
      </c>
      <c r="D17" s="1064">
        <v>3</v>
      </c>
      <c r="E17" s="1064">
        <v>9.1199999999999992</v>
      </c>
      <c r="F17" s="1064">
        <v>0.31</v>
      </c>
      <c r="G17" s="1065">
        <v>3.4000000000000002E-2</v>
      </c>
      <c r="H17" s="1064">
        <v>-0.9</v>
      </c>
      <c r="I17" s="1066">
        <f t="shared" si="0"/>
        <v>-0.27688549998883788</v>
      </c>
      <c r="J17" s="1067">
        <f t="shared" si="1"/>
        <v>0.27688549998883788</v>
      </c>
      <c r="K17" s="1068" t="str">
        <f t="shared" si="2"/>
        <v>НЕ Е Беглец</v>
      </c>
      <c r="O17" s="1058">
        <v>13</v>
      </c>
      <c r="P17" s="1069" t="s">
        <v>47</v>
      </c>
      <c r="S17" s="1071">
        <f t="shared" si="3"/>
        <v>2.488589928960117</v>
      </c>
    </row>
    <row r="18" spans="1:19" ht="15">
      <c r="A18" s="1058">
        <v>10</v>
      </c>
      <c r="B18" s="1058" t="s">
        <v>76</v>
      </c>
      <c r="C18" s="1058" t="s">
        <v>77</v>
      </c>
      <c r="D18" s="1064">
        <v>6</v>
      </c>
      <c r="E18" s="1064">
        <v>9.41</v>
      </c>
      <c r="F18" s="1064">
        <v>0.55000000000000004</v>
      </c>
      <c r="G18" s="1065">
        <v>5.8000000000000003E-2</v>
      </c>
      <c r="H18" s="1064">
        <v>-0.8</v>
      </c>
      <c r="I18" s="1066">
        <f t="shared" si="0"/>
        <v>-0.26627441366532084</v>
      </c>
      <c r="J18" s="1067">
        <f t="shared" si="1"/>
        <v>0.26627441366532084</v>
      </c>
      <c r="K18" s="1068" t="str">
        <f t="shared" si="2"/>
        <v>НЕ Е Беглец</v>
      </c>
      <c r="O18" s="1058">
        <v>14</v>
      </c>
      <c r="P18" s="1069" t="s">
        <v>48</v>
      </c>
      <c r="S18" s="1071">
        <f t="shared" si="3"/>
        <v>2.5473540104220862</v>
      </c>
    </row>
    <row r="19" spans="1:19" ht="15">
      <c r="A19" s="1058">
        <v>11</v>
      </c>
      <c r="B19" s="1058" t="s">
        <v>78</v>
      </c>
      <c r="C19" s="1058" t="s">
        <v>60</v>
      </c>
      <c r="D19" s="1064">
        <v>10</v>
      </c>
      <c r="E19" s="1064">
        <v>9.4700000000000006</v>
      </c>
      <c r="F19" s="1064">
        <v>0.73</v>
      </c>
      <c r="G19" s="1065">
        <v>7.6999999999999999E-2</v>
      </c>
      <c r="H19" s="1064">
        <v>-0.8</v>
      </c>
      <c r="I19" s="1066">
        <f t="shared" si="0"/>
        <v>-0.26407901649493803</v>
      </c>
      <c r="J19" s="1067">
        <f t="shared" si="1"/>
        <v>0.26407901649493803</v>
      </c>
      <c r="K19" s="1068" t="str">
        <f t="shared" si="2"/>
        <v>НЕ Е Беглец</v>
      </c>
      <c r="O19" s="1058">
        <v>15</v>
      </c>
      <c r="P19" s="1069" t="s">
        <v>49</v>
      </c>
      <c r="S19" s="1071">
        <f t="shared" si="3"/>
        <v>2.6006464023608675</v>
      </c>
    </row>
    <row r="20" spans="1:19">
      <c r="A20" s="1058">
        <v>12</v>
      </c>
      <c r="B20" s="1058" t="s">
        <v>79</v>
      </c>
      <c r="C20" s="1058" t="s">
        <v>62</v>
      </c>
      <c r="D20" s="1064">
        <v>6</v>
      </c>
      <c r="E20" s="1064">
        <v>9.49</v>
      </c>
      <c r="F20" s="1064">
        <v>0.34</v>
      </c>
      <c r="G20" s="1065">
        <v>3.5999999999999997E-2</v>
      </c>
      <c r="H20" s="1064">
        <v>-0.7</v>
      </c>
      <c r="I20" s="1066">
        <f t="shared" si="0"/>
        <v>-0.26334721743814377</v>
      </c>
      <c r="J20" s="1067">
        <f t="shared" si="1"/>
        <v>0.26334721743814377</v>
      </c>
      <c r="K20" s="1068" t="str">
        <f t="shared" si="2"/>
        <v>НЕ Е Беглец</v>
      </c>
    </row>
    <row r="21" spans="1:19">
      <c r="A21" s="1058">
        <v>13</v>
      </c>
      <c r="B21" s="1058" t="s">
        <v>80</v>
      </c>
      <c r="C21" s="1058" t="s">
        <v>81</v>
      </c>
      <c r="D21" s="1064">
        <v>6</v>
      </c>
      <c r="E21" s="1064">
        <v>9.5500000000000007</v>
      </c>
      <c r="F21" s="1064">
        <v>0.11</v>
      </c>
      <c r="G21" s="1065">
        <v>1.2E-2</v>
      </c>
      <c r="H21" s="1064">
        <v>-0.7</v>
      </c>
      <c r="I21" s="1066">
        <f t="shared" si="0"/>
        <v>-0.2611518202677609</v>
      </c>
      <c r="J21" s="1067">
        <f t="shared" si="1"/>
        <v>0.2611518202677609</v>
      </c>
      <c r="K21" s="1068" t="str">
        <f t="shared" si="2"/>
        <v>НЕ Е Беглец</v>
      </c>
    </row>
    <row r="22" spans="1:19">
      <c r="A22" s="1058">
        <v>14</v>
      </c>
      <c r="B22" s="1058" t="s">
        <v>82</v>
      </c>
      <c r="C22" s="1058" t="s">
        <v>81</v>
      </c>
      <c r="D22" s="1064">
        <v>9</v>
      </c>
      <c r="E22" s="1064">
        <v>9.82</v>
      </c>
      <c r="F22" s="1064">
        <v>0.45</v>
      </c>
      <c r="G22" s="1065">
        <v>4.5999999999999999E-2</v>
      </c>
      <c r="H22" s="1064">
        <v>-0.6</v>
      </c>
      <c r="I22" s="1066">
        <f t="shared" si="0"/>
        <v>-0.25127253300103825</v>
      </c>
      <c r="J22" s="1067">
        <f t="shared" si="1"/>
        <v>0.25127253300103825</v>
      </c>
      <c r="K22" s="1068" t="str">
        <f t="shared" si="2"/>
        <v>НЕ Е Беглец</v>
      </c>
    </row>
    <row r="23" spans="1:19">
      <c r="A23" s="1058">
        <v>15</v>
      </c>
      <c r="B23" s="1058" t="s">
        <v>83</v>
      </c>
      <c r="C23" s="1058" t="s">
        <v>81</v>
      </c>
      <c r="D23" s="1064">
        <v>6</v>
      </c>
      <c r="E23" s="1064">
        <v>10.130000000000001</v>
      </c>
      <c r="F23" s="1064">
        <v>1.31</v>
      </c>
      <c r="G23" s="1065">
        <v>0.129</v>
      </c>
      <c r="H23" s="1064">
        <v>-0.5</v>
      </c>
      <c r="I23" s="1066">
        <f t="shared" si="0"/>
        <v>-0.23992964762072697</v>
      </c>
      <c r="J23" s="1067">
        <f t="shared" si="1"/>
        <v>0.23992964762072697</v>
      </c>
      <c r="K23" s="1068" t="str">
        <f t="shared" si="2"/>
        <v>НЕ Е Беглец</v>
      </c>
    </row>
    <row r="24" spans="1:19">
      <c r="A24" s="1058">
        <v>16</v>
      </c>
      <c r="B24" s="1058" t="s">
        <v>84</v>
      </c>
      <c r="C24" s="1058" t="s">
        <v>81</v>
      </c>
      <c r="D24" s="1064">
        <v>3</v>
      </c>
      <c r="E24" s="1064">
        <v>10.130000000000001</v>
      </c>
      <c r="F24" s="1064">
        <v>0.23</v>
      </c>
      <c r="G24" s="1065">
        <v>2.3E-2</v>
      </c>
      <c r="H24" s="1064">
        <v>-0.5</v>
      </c>
      <c r="I24" s="1066">
        <f t="shared" si="0"/>
        <v>-0.23992964762072697</v>
      </c>
      <c r="J24" s="1067">
        <f t="shared" si="1"/>
        <v>0.23992964762072697</v>
      </c>
      <c r="K24" s="1068" t="str">
        <f t="shared" si="2"/>
        <v>НЕ Е Беглец</v>
      </c>
    </row>
    <row r="25" spans="1:19">
      <c r="A25" s="1058">
        <v>17</v>
      </c>
      <c r="B25" s="1058" t="s">
        <v>85</v>
      </c>
      <c r="C25" s="1058" t="s">
        <v>86</v>
      </c>
      <c r="D25" s="1064">
        <v>1</v>
      </c>
      <c r="E25" s="1064">
        <v>10.3</v>
      </c>
      <c r="F25" s="1067" t="s">
        <v>30</v>
      </c>
      <c r="G25" s="1067" t="s">
        <v>87</v>
      </c>
      <c r="H25" s="1064">
        <v>-0.4</v>
      </c>
      <c r="I25" s="1066">
        <f t="shared" si="0"/>
        <v>-0.23370935563797562</v>
      </c>
      <c r="J25" s="1067">
        <f t="shared" si="1"/>
        <v>0.23370935563797562</v>
      </c>
      <c r="K25" s="1068" t="str">
        <f t="shared" si="2"/>
        <v>НЕ Е Беглец</v>
      </c>
    </row>
    <row r="26" spans="1:19">
      <c r="A26" s="1058">
        <v>18</v>
      </c>
      <c r="B26" s="1058" t="s">
        <v>88</v>
      </c>
      <c r="C26" s="1058" t="s">
        <v>62</v>
      </c>
      <c r="D26" s="1064">
        <v>10</v>
      </c>
      <c r="E26" s="1064">
        <v>10.31</v>
      </c>
      <c r="F26" s="1064">
        <v>0.55000000000000004</v>
      </c>
      <c r="G26" s="1065">
        <v>5.2999999999999999E-2</v>
      </c>
      <c r="H26" s="1064">
        <v>-0.4</v>
      </c>
      <c r="I26" s="1066">
        <f t="shared" si="0"/>
        <v>-0.23334345610957849</v>
      </c>
      <c r="J26" s="1067">
        <f t="shared" si="1"/>
        <v>0.23334345610957849</v>
      </c>
      <c r="K26" s="1068" t="str">
        <f t="shared" si="2"/>
        <v>НЕ Е Беглец</v>
      </c>
    </row>
    <row r="27" spans="1:19">
      <c r="A27" s="1058">
        <v>19</v>
      </c>
      <c r="B27" s="1058" t="s">
        <v>89</v>
      </c>
      <c r="C27" s="1058" t="s">
        <v>90</v>
      </c>
      <c r="D27" s="1064">
        <v>3</v>
      </c>
      <c r="E27" s="1064">
        <v>10.57</v>
      </c>
      <c r="F27" s="1064">
        <v>0.08</v>
      </c>
      <c r="G27" s="1065">
        <v>8.0000000000000002E-3</v>
      </c>
      <c r="H27" s="1064">
        <v>-0.3</v>
      </c>
      <c r="I27" s="1066">
        <f t="shared" si="0"/>
        <v>-0.22383006837125294</v>
      </c>
      <c r="J27" s="1067">
        <f t="shared" si="1"/>
        <v>0.22383006837125294</v>
      </c>
      <c r="K27" s="1068" t="str">
        <f t="shared" si="2"/>
        <v>НЕ Е Беглец</v>
      </c>
    </row>
    <row r="28" spans="1:19">
      <c r="A28" s="1058">
        <v>20</v>
      </c>
      <c r="B28" s="1058" t="s">
        <v>91</v>
      </c>
      <c r="C28" s="1058" t="s">
        <v>81</v>
      </c>
      <c r="D28" s="1064">
        <v>3</v>
      </c>
      <c r="E28" s="1064">
        <v>10.7</v>
      </c>
      <c r="F28" s="1064">
        <v>0.6</v>
      </c>
      <c r="G28" s="1065">
        <v>5.6000000000000001E-2</v>
      </c>
      <c r="H28" s="1064">
        <v>-0.3</v>
      </c>
      <c r="I28" s="1066">
        <f t="shared" si="0"/>
        <v>-0.21907337450209019</v>
      </c>
      <c r="J28" s="1067">
        <f t="shared" si="1"/>
        <v>0.21907337450209019</v>
      </c>
      <c r="K28" s="1068" t="str">
        <f t="shared" si="2"/>
        <v>НЕ Е Беглец</v>
      </c>
    </row>
    <row r="29" spans="1:19">
      <c r="A29" s="1058">
        <v>21</v>
      </c>
      <c r="B29" s="1058" t="s">
        <v>92</v>
      </c>
      <c r="C29" s="1058" t="s">
        <v>86</v>
      </c>
      <c r="D29" s="1064">
        <v>5</v>
      </c>
      <c r="E29" s="1064">
        <v>10.74</v>
      </c>
      <c r="F29" s="1064">
        <v>0.37</v>
      </c>
      <c r="G29" s="1065">
        <v>3.4000000000000002E-2</v>
      </c>
      <c r="H29" s="1064">
        <v>-0.2</v>
      </c>
      <c r="I29" s="1066">
        <f t="shared" si="0"/>
        <v>-0.2176097763885016</v>
      </c>
      <c r="J29" s="1067">
        <f t="shared" si="1"/>
        <v>0.2176097763885016</v>
      </c>
      <c r="K29" s="1068" t="str">
        <f t="shared" si="2"/>
        <v>НЕ Е Беглец</v>
      </c>
    </row>
    <row r="30" spans="1:19">
      <c r="A30" s="1058">
        <v>22</v>
      </c>
      <c r="B30" s="1058" t="s">
        <v>93</v>
      </c>
      <c r="C30" s="1058" t="s">
        <v>86</v>
      </c>
      <c r="D30" s="1064">
        <v>4</v>
      </c>
      <c r="E30" s="1064">
        <v>10.83</v>
      </c>
      <c r="F30" s="1064">
        <v>0.92</v>
      </c>
      <c r="G30" s="1065">
        <v>8.5000000000000006E-2</v>
      </c>
      <c r="H30" s="1064">
        <v>-0.2</v>
      </c>
      <c r="I30" s="1066">
        <f t="shared" si="0"/>
        <v>-0.21431668063292739</v>
      </c>
      <c r="J30" s="1067">
        <f t="shared" si="1"/>
        <v>0.21431668063292739</v>
      </c>
      <c r="K30" s="1068" t="str">
        <f t="shared" si="2"/>
        <v>НЕ Е Беглец</v>
      </c>
    </row>
    <row r="31" spans="1:19">
      <c r="A31" s="1058">
        <v>23</v>
      </c>
      <c r="B31" s="1058" t="s">
        <v>94</v>
      </c>
      <c r="C31" s="1058" t="s">
        <v>86</v>
      </c>
      <c r="D31" s="1064">
        <v>10</v>
      </c>
      <c r="E31" s="1064">
        <v>11.01</v>
      </c>
      <c r="F31" s="1064">
        <v>0.71</v>
      </c>
      <c r="G31" s="1065">
        <v>6.5000000000000002E-2</v>
      </c>
      <c r="H31" s="1064">
        <v>-0.1</v>
      </c>
      <c r="I31" s="1066">
        <f t="shared" si="0"/>
        <v>-0.20773048912177891</v>
      </c>
      <c r="J31" s="1067">
        <f t="shared" si="1"/>
        <v>0.20773048912177891</v>
      </c>
      <c r="K31" s="1068" t="str">
        <f t="shared" si="2"/>
        <v>НЕ Е Беглец</v>
      </c>
    </row>
    <row r="32" spans="1:19">
      <c r="A32" s="1058">
        <v>24</v>
      </c>
      <c r="B32" s="1058" t="s">
        <v>95</v>
      </c>
      <c r="C32" s="1058" t="s">
        <v>62</v>
      </c>
      <c r="D32" s="1064">
        <v>3</v>
      </c>
      <c r="E32" s="1064">
        <v>11.19</v>
      </c>
      <c r="F32" s="1064">
        <v>1.06</v>
      </c>
      <c r="G32" s="1065">
        <v>9.5000000000000001E-2</v>
      </c>
      <c r="H32" s="1064">
        <v>-0.1</v>
      </c>
      <c r="I32" s="1066">
        <f t="shared" si="0"/>
        <v>-0.20114429761063046</v>
      </c>
      <c r="J32" s="1067">
        <f t="shared" si="1"/>
        <v>0.20114429761063046</v>
      </c>
      <c r="K32" s="1068" t="str">
        <f t="shared" si="2"/>
        <v>НЕ Е Беглец</v>
      </c>
    </row>
    <row r="33" spans="1:11">
      <c r="A33" s="1058">
        <v>25</v>
      </c>
      <c r="B33" s="1058" t="s">
        <v>96</v>
      </c>
      <c r="C33" s="1058" t="s">
        <v>60</v>
      </c>
      <c r="D33" s="1064">
        <v>3</v>
      </c>
      <c r="E33" s="1064">
        <v>11.33</v>
      </c>
      <c r="F33" s="1064">
        <v>0.57999999999999996</v>
      </c>
      <c r="G33" s="1065">
        <v>5.0999999999999997E-2</v>
      </c>
      <c r="H33" s="1064">
        <v>0</v>
      </c>
      <c r="I33" s="1066">
        <f t="shared" si="0"/>
        <v>-0.19602170421307052</v>
      </c>
      <c r="J33" s="1067">
        <f t="shared" si="1"/>
        <v>0.19602170421307052</v>
      </c>
      <c r="K33" s="1068" t="str">
        <f t="shared" si="2"/>
        <v>НЕ Е Беглец</v>
      </c>
    </row>
    <row r="34" spans="1:11">
      <c r="A34" s="1058">
        <v>26</v>
      </c>
      <c r="B34" s="1058" t="s">
        <v>97</v>
      </c>
      <c r="C34" s="1058" t="s">
        <v>62</v>
      </c>
      <c r="D34" s="1064">
        <v>10</v>
      </c>
      <c r="E34" s="1064">
        <v>11.86</v>
      </c>
      <c r="F34" s="1064">
        <v>0.25</v>
      </c>
      <c r="G34" s="1065">
        <v>2.1000000000000001E-2</v>
      </c>
      <c r="H34" s="1064">
        <v>0.2</v>
      </c>
      <c r="I34" s="1066">
        <f t="shared" si="0"/>
        <v>-0.17662902920802226</v>
      </c>
      <c r="J34" s="1067">
        <f t="shared" si="1"/>
        <v>0.17662902920802226</v>
      </c>
      <c r="K34" s="1068" t="str">
        <f t="shared" si="2"/>
        <v>НЕ Е Беглец</v>
      </c>
    </row>
    <row r="35" spans="1:11">
      <c r="A35" s="1058">
        <v>27</v>
      </c>
      <c r="B35" s="1058" t="s">
        <v>98</v>
      </c>
      <c r="C35" s="1058" t="s">
        <v>70</v>
      </c>
      <c r="D35" s="1064">
        <v>3</v>
      </c>
      <c r="E35" s="1064">
        <v>11.97</v>
      </c>
      <c r="F35" s="1064">
        <v>0.97</v>
      </c>
      <c r="G35" s="1065">
        <v>8.1000000000000003E-2</v>
      </c>
      <c r="H35" s="1064">
        <v>0.3</v>
      </c>
      <c r="I35" s="1066">
        <f t="shared" si="0"/>
        <v>-0.17260413439565372</v>
      </c>
      <c r="J35" s="1067">
        <f t="shared" si="1"/>
        <v>0.17260413439565372</v>
      </c>
      <c r="K35" s="1068" t="str">
        <f t="shared" si="2"/>
        <v>НЕ Е Беглец</v>
      </c>
    </row>
    <row r="36" spans="1:11">
      <c r="A36" s="1058">
        <v>28</v>
      </c>
      <c r="B36" s="1058" t="s">
        <v>99</v>
      </c>
      <c r="C36" s="1058" t="s">
        <v>70</v>
      </c>
      <c r="D36" s="1064">
        <v>10</v>
      </c>
      <c r="E36" s="1064">
        <v>11.97</v>
      </c>
      <c r="F36" s="1064">
        <v>1.4</v>
      </c>
      <c r="G36" s="1065">
        <v>0.11700000000000001</v>
      </c>
      <c r="H36" s="1064">
        <v>0.3</v>
      </c>
      <c r="I36" s="1066">
        <f t="shared" si="0"/>
        <v>-0.17260413439565372</v>
      </c>
      <c r="J36" s="1067">
        <f t="shared" si="1"/>
        <v>0.17260413439565372</v>
      </c>
      <c r="K36" s="1068" t="str">
        <f t="shared" si="2"/>
        <v>НЕ Е Беглец</v>
      </c>
    </row>
    <row r="37" spans="1:11">
      <c r="A37" s="1058">
        <v>48</v>
      </c>
      <c r="B37" s="1058" t="s">
        <v>100</v>
      </c>
      <c r="C37" s="1058" t="s">
        <v>60</v>
      </c>
      <c r="D37" s="1064">
        <v>5</v>
      </c>
      <c r="E37" s="1064">
        <v>21.31</v>
      </c>
      <c r="F37" s="1064">
        <v>1.74</v>
      </c>
      <c r="G37" s="1065">
        <v>8.1000000000000003E-2</v>
      </c>
      <c r="H37" s="1064">
        <v>4.0999999999999996</v>
      </c>
      <c r="I37" s="1066">
        <f t="shared" si="0"/>
        <v>0.16914602512727236</v>
      </c>
      <c r="J37" s="1067">
        <f t="shared" si="1"/>
        <v>0.16914602512727236</v>
      </c>
      <c r="K37" s="1068" t="str">
        <f t="shared" si="2"/>
        <v>НЕ Е Беглец</v>
      </c>
    </row>
    <row r="38" spans="1:11">
      <c r="A38" s="1058">
        <v>29</v>
      </c>
      <c r="B38" s="1058" t="s">
        <v>101</v>
      </c>
      <c r="C38" s="1058" t="s">
        <v>81</v>
      </c>
      <c r="D38" s="1064">
        <v>3</v>
      </c>
      <c r="E38" s="1064">
        <v>12.07</v>
      </c>
      <c r="F38" s="1064">
        <v>0.55000000000000004</v>
      </c>
      <c r="G38" s="1065">
        <v>4.5999999999999999E-2</v>
      </c>
      <c r="H38" s="1064">
        <v>0.3</v>
      </c>
      <c r="I38" s="1066">
        <f t="shared" ref="I38:I56" si="4">(E38-$M$5)/$M$6</f>
        <v>-0.16894513911168235</v>
      </c>
      <c r="J38" s="1067">
        <f t="shared" ref="J38:J56" si="5">ABS(E38-$M$5)/$M$6</f>
        <v>0.16894513911168235</v>
      </c>
      <c r="K38" s="1068" t="str">
        <f t="shared" ref="K38:K56" si="6">IF(J38&gt;$M$13,"Беглец","НЕ Е Беглец")</f>
        <v>НЕ Е Беглец</v>
      </c>
    </row>
    <row r="39" spans="1:11">
      <c r="A39" s="1058">
        <v>30</v>
      </c>
      <c r="B39" s="1058" t="s">
        <v>102</v>
      </c>
      <c r="C39" s="1058" t="s">
        <v>81</v>
      </c>
      <c r="D39" s="1064">
        <v>3</v>
      </c>
      <c r="E39" s="1064">
        <v>12.13</v>
      </c>
      <c r="F39" s="1064">
        <v>0.8</v>
      </c>
      <c r="G39" s="1065">
        <v>6.6000000000000003E-2</v>
      </c>
      <c r="H39" s="1064">
        <v>0.3</v>
      </c>
      <c r="I39" s="1066">
        <f t="shared" si="4"/>
        <v>-0.16674974194129952</v>
      </c>
      <c r="J39" s="1067">
        <f t="shared" si="5"/>
        <v>0.16674974194129952</v>
      </c>
      <c r="K39" s="1068" t="str">
        <f t="shared" si="6"/>
        <v>НЕ Е Беглец</v>
      </c>
    </row>
    <row r="40" spans="1:11">
      <c r="A40" s="1058">
        <v>31</v>
      </c>
      <c r="B40" s="1058" t="s">
        <v>103</v>
      </c>
      <c r="C40" s="1058" t="s">
        <v>86</v>
      </c>
      <c r="D40" s="1064">
        <v>4</v>
      </c>
      <c r="E40" s="1064">
        <v>12.33</v>
      </c>
      <c r="F40" s="1064">
        <v>0.25</v>
      </c>
      <c r="G40" s="1065">
        <v>0.02</v>
      </c>
      <c r="H40" s="1064">
        <v>0.4</v>
      </c>
      <c r="I40" s="1066">
        <f t="shared" si="4"/>
        <v>-0.1594317513733568</v>
      </c>
      <c r="J40" s="1067">
        <f t="shared" si="5"/>
        <v>0.1594317513733568</v>
      </c>
      <c r="K40" s="1068" t="str">
        <f t="shared" si="6"/>
        <v>НЕ Е Беглец</v>
      </c>
    </row>
    <row r="41" spans="1:11">
      <c r="A41" s="1058">
        <v>32</v>
      </c>
      <c r="B41" s="1058" t="s">
        <v>104</v>
      </c>
      <c r="C41" s="1058" t="s">
        <v>62</v>
      </c>
      <c r="D41" s="1064">
        <v>3</v>
      </c>
      <c r="E41" s="1064">
        <v>12.43</v>
      </c>
      <c r="F41" s="1064">
        <v>0.15</v>
      </c>
      <c r="G41" s="1065">
        <v>1.2E-2</v>
      </c>
      <c r="H41" s="1064">
        <v>0.5</v>
      </c>
      <c r="I41" s="1066">
        <f t="shared" si="4"/>
        <v>-0.15577275608938543</v>
      </c>
      <c r="J41" s="1067">
        <f t="shared" si="5"/>
        <v>0.15577275608938543</v>
      </c>
      <c r="K41" s="1068" t="str">
        <f t="shared" si="6"/>
        <v>НЕ Е Беглец</v>
      </c>
    </row>
    <row r="42" spans="1:11">
      <c r="A42" s="1058">
        <v>33</v>
      </c>
      <c r="B42" s="1058" t="s">
        <v>105</v>
      </c>
      <c r="C42" s="1058" t="s">
        <v>70</v>
      </c>
      <c r="D42" s="1064">
        <v>6</v>
      </c>
      <c r="E42" s="1064">
        <v>12.46</v>
      </c>
      <c r="F42" s="1064">
        <v>0.89</v>
      </c>
      <c r="G42" s="1065">
        <v>7.0999999999999994E-2</v>
      </c>
      <c r="H42" s="1064">
        <v>0.5</v>
      </c>
      <c r="I42" s="1066">
        <f t="shared" si="4"/>
        <v>-0.15467505750419397</v>
      </c>
      <c r="J42" s="1067">
        <f t="shared" si="5"/>
        <v>0.15467505750419397</v>
      </c>
      <c r="K42" s="1068" t="str">
        <f t="shared" si="6"/>
        <v>НЕ Е Беглец</v>
      </c>
    </row>
    <row r="43" spans="1:11">
      <c r="A43" s="1058">
        <v>34</v>
      </c>
      <c r="B43" s="1058" t="s">
        <v>106</v>
      </c>
      <c r="C43" s="1058" t="s">
        <v>70</v>
      </c>
      <c r="D43" s="1064">
        <v>3</v>
      </c>
      <c r="E43" s="1064">
        <v>12.7</v>
      </c>
      <c r="F43" s="1064">
        <v>0.87</v>
      </c>
      <c r="G43" s="1065">
        <v>6.8000000000000005E-2</v>
      </c>
      <c r="H43" s="1064">
        <v>0.6</v>
      </c>
      <c r="I43" s="1066">
        <f t="shared" si="4"/>
        <v>-0.14589346882266274</v>
      </c>
      <c r="J43" s="1067">
        <f t="shared" si="5"/>
        <v>0.14589346882266274</v>
      </c>
      <c r="K43" s="1068" t="str">
        <f t="shared" si="6"/>
        <v>НЕ Е Беглец</v>
      </c>
    </row>
    <row r="44" spans="1:11">
      <c r="A44" s="1058">
        <v>47</v>
      </c>
      <c r="B44" s="1058" t="s">
        <v>107</v>
      </c>
      <c r="C44" s="1058" t="s">
        <v>108</v>
      </c>
      <c r="D44" s="1064">
        <v>3</v>
      </c>
      <c r="E44" s="1064">
        <v>20.67</v>
      </c>
      <c r="F44" s="1064">
        <v>1.53</v>
      </c>
      <c r="G44" s="1065">
        <v>7.3999999999999996E-2</v>
      </c>
      <c r="H44" s="1064">
        <v>3.8</v>
      </c>
      <c r="I44" s="1066">
        <f t="shared" si="4"/>
        <v>0.1457284553098557</v>
      </c>
      <c r="J44" s="1067">
        <f t="shared" si="5"/>
        <v>0.1457284553098557</v>
      </c>
      <c r="K44" s="1068" t="str">
        <f t="shared" si="6"/>
        <v>НЕ Е Беглец</v>
      </c>
    </row>
    <row r="45" spans="1:11">
      <c r="A45" s="1058">
        <v>35</v>
      </c>
      <c r="B45" s="1058" t="s">
        <v>109</v>
      </c>
      <c r="C45" s="1058" t="s">
        <v>110</v>
      </c>
      <c r="D45" s="1064">
        <v>3</v>
      </c>
      <c r="E45" s="1064">
        <v>12.78</v>
      </c>
      <c r="F45" s="1064">
        <v>0.06</v>
      </c>
      <c r="G45" s="1065">
        <v>5.0000000000000001E-3</v>
      </c>
      <c r="H45" s="1064">
        <v>0.6</v>
      </c>
      <c r="I45" s="1066">
        <f t="shared" si="4"/>
        <v>-0.14296627259548564</v>
      </c>
      <c r="J45" s="1067">
        <f t="shared" si="5"/>
        <v>0.14296627259548564</v>
      </c>
      <c r="K45" s="1068" t="str">
        <f t="shared" si="6"/>
        <v>НЕ Е Беглец</v>
      </c>
    </row>
    <row r="46" spans="1:11">
      <c r="A46" s="1058">
        <v>36</v>
      </c>
      <c r="B46" s="1058" t="s">
        <v>111</v>
      </c>
      <c r="C46" s="1058" t="s">
        <v>73</v>
      </c>
      <c r="D46" s="1064">
        <v>3</v>
      </c>
      <c r="E46" s="1064">
        <v>12.83</v>
      </c>
      <c r="F46" s="1064">
        <v>0.75</v>
      </c>
      <c r="G46" s="1065">
        <v>5.8999999999999997E-2</v>
      </c>
      <c r="H46" s="1064">
        <v>0.6</v>
      </c>
      <c r="I46" s="1066">
        <f t="shared" si="4"/>
        <v>-0.14113677495349994</v>
      </c>
      <c r="J46" s="1067">
        <f t="shared" si="5"/>
        <v>0.14113677495349994</v>
      </c>
      <c r="K46" s="1068" t="str">
        <f t="shared" si="6"/>
        <v>НЕ Е Беглец</v>
      </c>
    </row>
    <row r="47" spans="1:11">
      <c r="A47" s="1058">
        <v>37</v>
      </c>
      <c r="B47" s="1058" t="s">
        <v>112</v>
      </c>
      <c r="C47" s="1058" t="s">
        <v>62</v>
      </c>
      <c r="D47" s="1064">
        <v>3</v>
      </c>
      <c r="E47" s="1064">
        <v>13.47</v>
      </c>
      <c r="F47" s="1064">
        <v>0.45</v>
      </c>
      <c r="G47" s="1065">
        <v>3.3000000000000002E-2</v>
      </c>
      <c r="H47" s="1064">
        <v>0.9</v>
      </c>
      <c r="I47" s="1066">
        <f t="shared" si="4"/>
        <v>-0.11771920513608314</v>
      </c>
      <c r="J47" s="1067">
        <f t="shared" si="5"/>
        <v>0.11771920513608314</v>
      </c>
      <c r="K47" s="1068" t="str">
        <f t="shared" si="6"/>
        <v>НЕ Е Беглец</v>
      </c>
    </row>
    <row r="48" spans="1:11">
      <c r="A48" s="1058">
        <v>38</v>
      </c>
      <c r="B48" s="1058" t="s">
        <v>113</v>
      </c>
      <c r="C48" s="1058" t="s">
        <v>114</v>
      </c>
      <c r="D48" s="1064">
        <v>3</v>
      </c>
      <c r="E48" s="1064">
        <v>13.96</v>
      </c>
      <c r="F48" s="1064">
        <v>0.13</v>
      </c>
      <c r="G48" s="1065">
        <v>8.9999999999999993E-3</v>
      </c>
      <c r="H48" s="1064">
        <v>1.1000000000000001</v>
      </c>
      <c r="I48" s="1066">
        <f t="shared" si="4"/>
        <v>-9.9790128244623397E-2</v>
      </c>
      <c r="J48" s="1067">
        <f t="shared" si="5"/>
        <v>9.9790128244623397E-2</v>
      </c>
      <c r="K48" s="1068" t="str">
        <f t="shared" si="6"/>
        <v>НЕ Е Беглец</v>
      </c>
    </row>
    <row r="49" spans="1:11">
      <c r="A49" s="1058">
        <v>39</v>
      </c>
      <c r="B49" s="1058" t="s">
        <v>115</v>
      </c>
      <c r="C49" s="1058" t="s">
        <v>86</v>
      </c>
      <c r="D49" s="1064">
        <v>3</v>
      </c>
      <c r="E49" s="1064">
        <v>14.13</v>
      </c>
      <c r="F49" s="1064">
        <v>1</v>
      </c>
      <c r="G49" s="1065">
        <v>7.0999999999999994E-2</v>
      </c>
      <c r="H49" s="1064">
        <v>1.1000000000000001</v>
      </c>
      <c r="I49" s="1066">
        <f t="shared" si="4"/>
        <v>-9.3569836261872069E-2</v>
      </c>
      <c r="J49" s="1067">
        <f t="shared" si="5"/>
        <v>9.3569836261872069E-2</v>
      </c>
      <c r="K49" s="1068" t="str">
        <f t="shared" si="6"/>
        <v>НЕ Е Беглец</v>
      </c>
    </row>
    <row r="50" spans="1:11">
      <c r="A50" s="1058">
        <v>40</v>
      </c>
      <c r="B50" s="1058" t="s">
        <v>116</v>
      </c>
      <c r="C50" s="1058" t="s">
        <v>70</v>
      </c>
      <c r="D50" s="1064">
        <v>3</v>
      </c>
      <c r="E50" s="1064">
        <v>14.2</v>
      </c>
      <c r="F50" s="1064">
        <v>0.23</v>
      </c>
      <c r="G50" s="1065">
        <v>1.6E-2</v>
      </c>
      <c r="H50" s="1064">
        <v>1.2</v>
      </c>
      <c r="I50" s="1066">
        <f t="shared" si="4"/>
        <v>-9.100853956309217E-2</v>
      </c>
      <c r="J50" s="1067">
        <f t="shared" si="5"/>
        <v>9.100853956309217E-2</v>
      </c>
      <c r="K50" s="1068" t="str">
        <f t="shared" si="6"/>
        <v>НЕ Е Беглец</v>
      </c>
    </row>
    <row r="51" spans="1:11">
      <c r="A51" s="1058">
        <v>41</v>
      </c>
      <c r="B51" s="1058" t="s">
        <v>117</v>
      </c>
      <c r="C51" s="1058" t="s">
        <v>62</v>
      </c>
      <c r="D51" s="1064">
        <v>3</v>
      </c>
      <c r="E51" s="1064">
        <v>14.23</v>
      </c>
      <c r="F51" s="1064">
        <v>0.25</v>
      </c>
      <c r="G51" s="1065">
        <v>1.7999999999999999E-2</v>
      </c>
      <c r="H51" s="1064">
        <v>1.2</v>
      </c>
      <c r="I51" s="1066">
        <f t="shared" si="4"/>
        <v>-8.9910840977900711E-2</v>
      </c>
      <c r="J51" s="1067">
        <f t="shared" si="5"/>
        <v>8.9910840977900711E-2</v>
      </c>
      <c r="K51" s="1068" t="str">
        <f t="shared" si="6"/>
        <v>НЕ Е Беглец</v>
      </c>
    </row>
    <row r="52" spans="1:11">
      <c r="A52" s="1058">
        <v>42</v>
      </c>
      <c r="B52" s="1058" t="s">
        <v>118</v>
      </c>
      <c r="C52" s="1058" t="s">
        <v>60</v>
      </c>
      <c r="D52" s="1064">
        <v>7</v>
      </c>
      <c r="E52" s="1064">
        <v>14.48</v>
      </c>
      <c r="F52" s="1064">
        <v>0.78</v>
      </c>
      <c r="G52" s="1065">
        <v>5.3999999999999999E-2</v>
      </c>
      <c r="H52" s="1064">
        <v>1.3</v>
      </c>
      <c r="I52" s="1066">
        <f t="shared" si="4"/>
        <v>-8.076335276797228E-2</v>
      </c>
      <c r="J52" s="1067">
        <f t="shared" si="5"/>
        <v>8.076335276797228E-2</v>
      </c>
      <c r="K52" s="1068" t="str">
        <f t="shared" si="6"/>
        <v>НЕ Е Беглец</v>
      </c>
    </row>
    <row r="53" spans="1:11">
      <c r="A53" s="1058">
        <v>43</v>
      </c>
      <c r="B53" s="1058" t="s">
        <v>119</v>
      </c>
      <c r="C53" s="1058" t="s">
        <v>62</v>
      </c>
      <c r="D53" s="1064">
        <v>3</v>
      </c>
      <c r="E53" s="1064">
        <v>14.5</v>
      </c>
      <c r="F53" s="1064">
        <v>0.85</v>
      </c>
      <c r="G53" s="1065">
        <v>5.8000000000000003E-2</v>
      </c>
      <c r="H53" s="1064">
        <v>1.3</v>
      </c>
      <c r="I53" s="1066">
        <f t="shared" si="4"/>
        <v>-8.0031553711178025E-2</v>
      </c>
      <c r="J53" s="1067">
        <f t="shared" si="5"/>
        <v>8.0031553711178025E-2</v>
      </c>
      <c r="K53" s="1068" t="str">
        <f t="shared" si="6"/>
        <v>НЕ Е Беглец</v>
      </c>
    </row>
    <row r="54" spans="1:11">
      <c r="A54" s="1058">
        <v>44</v>
      </c>
      <c r="B54" s="1058" t="s">
        <v>120</v>
      </c>
      <c r="C54" s="1058" t="s">
        <v>81</v>
      </c>
      <c r="D54" s="1064">
        <v>6</v>
      </c>
      <c r="E54" s="1064">
        <v>15.55</v>
      </c>
      <c r="F54" s="1064">
        <v>0.46</v>
      </c>
      <c r="G54" s="1065">
        <v>0.03</v>
      </c>
      <c r="H54" s="1064">
        <v>1.7</v>
      </c>
      <c r="I54" s="1066">
        <f t="shared" si="4"/>
        <v>-4.1612103229478593E-2</v>
      </c>
      <c r="J54" s="1067">
        <f t="shared" si="5"/>
        <v>4.1612103229478593E-2</v>
      </c>
      <c r="K54" s="1068" t="str">
        <f t="shared" si="6"/>
        <v>НЕ Е Беглец</v>
      </c>
    </row>
    <row r="55" spans="1:11">
      <c r="A55" s="1058">
        <v>45</v>
      </c>
      <c r="B55" s="1058" t="s">
        <v>121</v>
      </c>
      <c r="C55" s="1058" t="s">
        <v>60</v>
      </c>
      <c r="D55" s="1064">
        <v>3</v>
      </c>
      <c r="E55" s="1064">
        <v>16.57</v>
      </c>
      <c r="F55" s="1064">
        <v>0.4</v>
      </c>
      <c r="G55" s="1065">
        <v>2.4E-2</v>
      </c>
      <c r="H55" s="1064">
        <v>2.1</v>
      </c>
      <c r="I55" s="1066">
        <f t="shared" si="4"/>
        <v>-4.2903513329706116E-3</v>
      </c>
      <c r="J55" s="1067">
        <f t="shared" si="5"/>
        <v>4.2903513329706116E-3</v>
      </c>
      <c r="K55" s="1068" t="str">
        <f t="shared" si="6"/>
        <v>НЕ Е Беглец</v>
      </c>
    </row>
    <row r="56" spans="1:11">
      <c r="A56" s="1058">
        <v>46</v>
      </c>
      <c r="B56" s="1058" t="s">
        <v>122</v>
      </c>
      <c r="C56" s="1058" t="s">
        <v>60</v>
      </c>
      <c r="D56" s="1064">
        <v>3</v>
      </c>
      <c r="E56" s="1064">
        <v>16.77</v>
      </c>
      <c r="F56" s="1064">
        <v>1.93</v>
      </c>
      <c r="G56" s="1065">
        <v>0.115</v>
      </c>
      <c r="H56" s="1064">
        <v>2.2000000000000002</v>
      </c>
      <c r="I56" s="1066">
        <f t="shared" si="4"/>
        <v>3.0276392349721064E-3</v>
      </c>
      <c r="J56" s="1067">
        <f t="shared" si="5"/>
        <v>3.0276392349721064E-3</v>
      </c>
      <c r="K56" s="1068" t="str">
        <f t="shared" si="6"/>
        <v>НЕ Е Беглец</v>
      </c>
    </row>
    <row r="69" spans="1:14" customFormat="1">
      <c r="F69" s="153"/>
      <c r="M69" s="1054"/>
      <c r="N69" s="153"/>
    </row>
    <row r="70" spans="1:14" customFormat="1">
      <c r="F70" s="153"/>
      <c r="M70" s="1054"/>
      <c r="N70" s="153"/>
    </row>
    <row r="71" spans="1:14" customFormat="1">
      <c r="F71" s="153"/>
      <c r="M71" s="1054"/>
      <c r="N71" s="153"/>
    </row>
    <row r="72" spans="1:14" customFormat="1">
      <c r="F72" s="153"/>
      <c r="M72" s="1054"/>
      <c r="N72" s="153"/>
    </row>
    <row r="73" spans="1:14" customFormat="1">
      <c r="F73" s="153"/>
      <c r="M73" s="1054"/>
      <c r="N73" s="153"/>
    </row>
    <row r="74" spans="1:14" customFormat="1">
      <c r="F74" s="153"/>
      <c r="M74" s="1054"/>
      <c r="N74" s="153"/>
    </row>
    <row r="75" spans="1:14" customFormat="1">
      <c r="F75" s="153"/>
      <c r="M75" s="1054"/>
      <c r="N75" s="153"/>
    </row>
    <row r="76" spans="1:14" customFormat="1" ht="13.5" thickBot="1">
      <c r="F76" s="153"/>
      <c r="M76" s="1054"/>
      <c r="N76" s="153"/>
    </row>
    <row r="77" spans="1:14" customFormat="1" ht="13.5" thickBot="1">
      <c r="A77">
        <v>1</v>
      </c>
      <c r="B77" s="1050">
        <v>143</v>
      </c>
      <c r="C77" s="1050" t="s">
        <v>1451</v>
      </c>
      <c r="D77" s="1050">
        <v>3</v>
      </c>
      <c r="E77" s="1050">
        <v>6.31</v>
      </c>
      <c r="F77" s="1050">
        <v>0.28999999999999998</v>
      </c>
      <c r="G77" s="1052">
        <v>4.5999999999999999E-2</v>
      </c>
      <c r="H77" s="1050">
        <v>-2</v>
      </c>
      <c r="I77" s="1050" t="s">
        <v>1452</v>
      </c>
      <c r="K77" t="s">
        <v>1474</v>
      </c>
      <c r="L77" s="1055">
        <v>143</v>
      </c>
      <c r="M77" s="1050">
        <v>6.31</v>
      </c>
      <c r="N77" s="1050">
        <v>0.28999999999999998</v>
      </c>
    </row>
    <row r="78" spans="1:14" customFormat="1" ht="13.5" thickBot="1">
      <c r="A78">
        <v>2</v>
      </c>
      <c r="B78" s="1051">
        <v>20</v>
      </c>
      <c r="C78" s="1051" t="s">
        <v>1453</v>
      </c>
      <c r="D78" s="1051">
        <v>3</v>
      </c>
      <c r="E78" s="1051">
        <v>6.67</v>
      </c>
      <c r="F78" s="1051">
        <v>0.13</v>
      </c>
      <c r="G78" s="1053">
        <v>1.9E-2</v>
      </c>
      <c r="H78" s="1051">
        <v>-1.9</v>
      </c>
      <c r="I78" s="1051"/>
      <c r="K78" t="s">
        <v>1475</v>
      </c>
      <c r="L78" s="1056">
        <v>20</v>
      </c>
      <c r="M78" s="1051">
        <v>6.67</v>
      </c>
      <c r="N78" s="1051">
        <v>0.13</v>
      </c>
    </row>
    <row r="79" spans="1:14" customFormat="1" ht="13.5" thickBot="1">
      <c r="A79">
        <v>3</v>
      </c>
      <c r="B79" s="1051">
        <v>84</v>
      </c>
      <c r="C79" s="1051" t="s">
        <v>1451</v>
      </c>
      <c r="D79" s="1051">
        <v>6</v>
      </c>
      <c r="E79" s="1051">
        <v>7.42</v>
      </c>
      <c r="F79" s="1051">
        <v>0.5</v>
      </c>
      <c r="G79" s="1053">
        <v>6.7000000000000004E-2</v>
      </c>
      <c r="H79" s="1051">
        <v>-1.6</v>
      </c>
      <c r="I79" s="1051"/>
      <c r="K79" t="s">
        <v>1476</v>
      </c>
      <c r="L79" s="1056">
        <v>84</v>
      </c>
      <c r="M79" s="1051">
        <v>7.42</v>
      </c>
      <c r="N79" s="1051">
        <v>0.5</v>
      </c>
    </row>
    <row r="80" spans="1:14" customFormat="1" ht="13.5" thickBot="1">
      <c r="A80">
        <v>4</v>
      </c>
      <c r="B80" s="1051">
        <v>80</v>
      </c>
      <c r="C80" s="1051" t="s">
        <v>1451</v>
      </c>
      <c r="D80" s="1051">
        <v>10</v>
      </c>
      <c r="E80" s="1051">
        <v>8.27</v>
      </c>
      <c r="F80" s="1051">
        <v>0.47</v>
      </c>
      <c r="G80" s="1053">
        <v>5.7000000000000002E-2</v>
      </c>
      <c r="H80" s="1051">
        <v>-1.2</v>
      </c>
      <c r="I80" s="1051"/>
      <c r="K80" t="s">
        <v>1477</v>
      </c>
      <c r="L80" s="1056">
        <v>80</v>
      </c>
      <c r="M80" s="1051">
        <v>8.27</v>
      </c>
      <c r="N80" s="1051">
        <v>0.47</v>
      </c>
    </row>
    <row r="81" spans="1:14" customFormat="1" ht="13.5" thickBot="1">
      <c r="A81">
        <v>5</v>
      </c>
      <c r="B81" s="1051">
        <v>127</v>
      </c>
      <c r="C81" s="1051" t="s">
        <v>1454</v>
      </c>
      <c r="D81" s="1051">
        <v>3</v>
      </c>
      <c r="E81" s="1051">
        <v>8.31</v>
      </c>
      <c r="F81" s="1051">
        <v>1.03</v>
      </c>
      <c r="G81" s="1053">
        <v>0.124</v>
      </c>
      <c r="H81" s="1051">
        <v>-1.2</v>
      </c>
      <c r="I81" s="1051"/>
      <c r="K81" t="s">
        <v>1478</v>
      </c>
      <c r="L81" s="1056">
        <v>127</v>
      </c>
      <c r="M81" s="1051">
        <v>8.31</v>
      </c>
      <c r="N81" s="1051">
        <v>1.03</v>
      </c>
    </row>
    <row r="82" spans="1:14" customFormat="1" ht="13.5" thickBot="1">
      <c r="A82">
        <v>6</v>
      </c>
      <c r="B82" s="1051">
        <v>68</v>
      </c>
      <c r="C82" s="1051" t="s">
        <v>1451</v>
      </c>
      <c r="D82" s="1051">
        <v>3</v>
      </c>
      <c r="E82" s="1051">
        <v>8.5500000000000007</v>
      </c>
      <c r="F82" s="1051">
        <v>0.17</v>
      </c>
      <c r="G82" s="1053">
        <v>0.02</v>
      </c>
      <c r="H82" s="1051">
        <v>-1.1000000000000001</v>
      </c>
      <c r="I82" s="1051"/>
      <c r="K82" t="s">
        <v>1479</v>
      </c>
      <c r="L82" s="1056">
        <v>68</v>
      </c>
      <c r="M82" s="1051">
        <v>8.5500000000000007</v>
      </c>
      <c r="N82" s="1051">
        <v>0.17</v>
      </c>
    </row>
    <row r="83" spans="1:14" customFormat="1" ht="13.5" thickBot="1">
      <c r="A83">
        <v>7</v>
      </c>
      <c r="B83" s="1051">
        <v>135</v>
      </c>
      <c r="C83" s="1051" t="s">
        <v>1455</v>
      </c>
      <c r="D83" s="1051">
        <v>5</v>
      </c>
      <c r="E83" s="1051">
        <v>8.74</v>
      </c>
      <c r="F83" s="1051">
        <v>0.96</v>
      </c>
      <c r="G83" s="1053">
        <v>0.11</v>
      </c>
      <c r="H83" s="1051">
        <v>-1.1000000000000001</v>
      </c>
      <c r="I83" s="1051"/>
      <c r="K83" t="s">
        <v>1480</v>
      </c>
      <c r="L83" s="1056">
        <v>135</v>
      </c>
      <c r="M83" s="1051">
        <v>8.74</v>
      </c>
      <c r="N83" s="1051">
        <v>0.96</v>
      </c>
    </row>
    <row r="84" spans="1:14" customFormat="1" ht="13.5" thickBot="1">
      <c r="A84">
        <v>8</v>
      </c>
      <c r="B84" s="1051">
        <v>97</v>
      </c>
      <c r="C84" s="1051" t="s">
        <v>1455</v>
      </c>
      <c r="D84" s="1051">
        <v>6</v>
      </c>
      <c r="E84" s="1051">
        <v>8.98</v>
      </c>
      <c r="F84" s="1051">
        <v>0.45</v>
      </c>
      <c r="G84" s="1053">
        <v>0.05</v>
      </c>
      <c r="H84" s="1051">
        <v>-1</v>
      </c>
      <c r="I84" s="1051"/>
      <c r="K84" t="s">
        <v>1481</v>
      </c>
      <c r="L84" s="1056">
        <v>97</v>
      </c>
      <c r="M84" s="1051">
        <v>8.98</v>
      </c>
      <c r="N84" s="1051">
        <v>0.45</v>
      </c>
    </row>
    <row r="85" spans="1:14" customFormat="1" ht="13.5" thickBot="1">
      <c r="A85">
        <v>9</v>
      </c>
      <c r="B85" s="1051">
        <v>36</v>
      </c>
      <c r="C85" s="1051" t="s">
        <v>1451</v>
      </c>
      <c r="D85" s="1051">
        <v>3</v>
      </c>
      <c r="E85" s="1051">
        <v>9.1199999999999992</v>
      </c>
      <c r="F85" s="1051">
        <v>0.31</v>
      </c>
      <c r="G85" s="1053">
        <v>3.4000000000000002E-2</v>
      </c>
      <c r="H85" s="1051">
        <v>-0.9</v>
      </c>
      <c r="I85" s="1051"/>
      <c r="K85" t="s">
        <v>1482</v>
      </c>
      <c r="L85" s="1056">
        <v>36</v>
      </c>
      <c r="M85" s="1051">
        <v>9.1199999999999992</v>
      </c>
      <c r="N85" s="1051">
        <v>0.31</v>
      </c>
    </row>
    <row r="86" spans="1:14" customFormat="1" ht="13.5" thickBot="1">
      <c r="A86">
        <v>10</v>
      </c>
      <c r="B86" s="1051">
        <v>142</v>
      </c>
      <c r="C86" s="1051" t="s">
        <v>1456</v>
      </c>
      <c r="D86" s="1051">
        <v>6</v>
      </c>
      <c r="E86" s="1051">
        <v>9.41</v>
      </c>
      <c r="F86" s="1051">
        <v>0.55000000000000004</v>
      </c>
      <c r="G86" s="1053">
        <v>5.8000000000000003E-2</v>
      </c>
      <c r="H86" s="1051">
        <v>-0.8</v>
      </c>
      <c r="I86" s="1051"/>
      <c r="K86" t="s">
        <v>1483</v>
      </c>
      <c r="L86" s="1056">
        <v>142</v>
      </c>
      <c r="M86" s="1051">
        <v>9.41</v>
      </c>
      <c r="N86" s="1051">
        <v>0.55000000000000004</v>
      </c>
    </row>
    <row r="87" spans="1:14" customFormat="1" ht="13.5" thickBot="1">
      <c r="A87">
        <v>11</v>
      </c>
      <c r="B87" s="1051">
        <v>4</v>
      </c>
      <c r="C87" s="1051" t="s">
        <v>1453</v>
      </c>
      <c r="D87" s="1051">
        <v>10</v>
      </c>
      <c r="E87" s="1051">
        <v>9.4700000000000006</v>
      </c>
      <c r="F87" s="1051">
        <v>0.73</v>
      </c>
      <c r="G87" s="1053">
        <v>7.6999999999999999E-2</v>
      </c>
      <c r="H87" s="1051">
        <v>-0.8</v>
      </c>
      <c r="I87" s="1051"/>
      <c r="K87" t="s">
        <v>1484</v>
      </c>
      <c r="L87" s="1056">
        <v>4</v>
      </c>
      <c r="M87" s="1051">
        <v>9.4700000000000006</v>
      </c>
      <c r="N87" s="1051">
        <v>0.73</v>
      </c>
    </row>
    <row r="88" spans="1:14" customFormat="1" ht="13.5" thickBot="1">
      <c r="A88">
        <v>12</v>
      </c>
      <c r="B88" s="1051">
        <v>99</v>
      </c>
      <c r="C88" s="1051" t="s">
        <v>1451</v>
      </c>
      <c r="D88" s="1051">
        <v>6</v>
      </c>
      <c r="E88" s="1051">
        <v>9.49</v>
      </c>
      <c r="F88" s="1051">
        <v>0.34</v>
      </c>
      <c r="G88" s="1053">
        <v>3.5999999999999997E-2</v>
      </c>
      <c r="H88" s="1051">
        <v>-0.7</v>
      </c>
      <c r="I88" s="1051"/>
      <c r="K88" t="s">
        <v>1485</v>
      </c>
      <c r="L88" s="1056">
        <v>99</v>
      </c>
      <c r="M88" s="1051">
        <v>9.49</v>
      </c>
      <c r="N88" s="1051">
        <v>0.34</v>
      </c>
    </row>
    <row r="89" spans="1:14" customFormat="1" ht="13.5" thickBot="1">
      <c r="A89">
        <v>13</v>
      </c>
      <c r="B89" s="1051">
        <v>45</v>
      </c>
      <c r="C89" s="1051" t="s">
        <v>1457</v>
      </c>
      <c r="D89" s="1051">
        <v>6</v>
      </c>
      <c r="E89" s="1051">
        <v>9.5500000000000007</v>
      </c>
      <c r="F89" s="1051">
        <v>0.11</v>
      </c>
      <c r="G89" s="1053">
        <v>1.2E-2</v>
      </c>
      <c r="H89" s="1051">
        <v>-0.7</v>
      </c>
      <c r="I89" s="1051"/>
      <c r="K89" t="s">
        <v>1486</v>
      </c>
      <c r="L89" s="1056">
        <v>45</v>
      </c>
      <c r="M89" s="1051">
        <v>9.5500000000000007</v>
      </c>
      <c r="N89" s="1051">
        <v>0.11</v>
      </c>
    </row>
    <row r="90" spans="1:14" customFormat="1" ht="13.5" thickBot="1">
      <c r="A90">
        <v>14</v>
      </c>
      <c r="B90" s="1051">
        <v>8</v>
      </c>
      <c r="C90" s="1051" t="s">
        <v>1457</v>
      </c>
      <c r="D90" s="1051">
        <v>9</v>
      </c>
      <c r="E90" s="1051">
        <v>9.82</v>
      </c>
      <c r="F90" s="1051">
        <v>0.45</v>
      </c>
      <c r="G90" s="1053">
        <v>4.5999999999999999E-2</v>
      </c>
      <c r="H90" s="1051">
        <v>-0.6</v>
      </c>
      <c r="I90" s="1051"/>
      <c r="K90" t="s">
        <v>1487</v>
      </c>
      <c r="L90" s="1056">
        <v>8</v>
      </c>
      <c r="M90" s="1051">
        <v>9.82</v>
      </c>
      <c r="N90" s="1051">
        <v>0.45</v>
      </c>
    </row>
    <row r="91" spans="1:14" customFormat="1" ht="13.5" thickBot="1">
      <c r="A91">
        <v>15</v>
      </c>
      <c r="B91" s="1051">
        <v>39</v>
      </c>
      <c r="C91" s="1051" t="s">
        <v>1457</v>
      </c>
      <c r="D91" s="1051">
        <v>6</v>
      </c>
      <c r="E91" s="1051">
        <v>10.130000000000001</v>
      </c>
      <c r="F91" s="1051">
        <v>1.31</v>
      </c>
      <c r="G91" s="1053">
        <v>0.129</v>
      </c>
      <c r="H91" s="1051">
        <v>-0.5</v>
      </c>
      <c r="I91" s="1051"/>
      <c r="K91" t="s">
        <v>1488</v>
      </c>
      <c r="L91" s="1056">
        <v>39</v>
      </c>
      <c r="M91" s="1051">
        <v>10.130000000000001</v>
      </c>
      <c r="N91" s="1051">
        <v>1.31</v>
      </c>
    </row>
    <row r="92" spans="1:14" customFormat="1" ht="13.5" thickBot="1">
      <c r="A92">
        <v>16</v>
      </c>
      <c r="B92" s="1051">
        <v>101</v>
      </c>
      <c r="C92" s="1051" t="s">
        <v>1457</v>
      </c>
      <c r="D92" s="1051">
        <v>3</v>
      </c>
      <c r="E92" s="1051">
        <v>10.130000000000001</v>
      </c>
      <c r="F92" s="1051">
        <v>0.23</v>
      </c>
      <c r="G92" s="1053">
        <v>2.3E-2</v>
      </c>
      <c r="H92" s="1051">
        <v>-0.5</v>
      </c>
      <c r="I92" s="1051"/>
      <c r="K92" t="s">
        <v>1489</v>
      </c>
      <c r="L92" s="1056">
        <v>101</v>
      </c>
      <c r="M92" s="1051">
        <v>10.130000000000001</v>
      </c>
      <c r="N92" s="1051">
        <v>0.23</v>
      </c>
    </row>
    <row r="93" spans="1:14" customFormat="1" ht="13.5" thickBot="1">
      <c r="A93">
        <v>17</v>
      </c>
      <c r="B93" s="1051">
        <v>38</v>
      </c>
      <c r="C93" s="1051" t="s">
        <v>1458</v>
      </c>
      <c r="D93" s="1051">
        <v>1</v>
      </c>
      <c r="E93" s="1051">
        <v>10.3</v>
      </c>
      <c r="F93" s="1051" t="e">
        <v>#VALUE!</v>
      </c>
      <c r="G93" s="1051">
        <v>-0.4</v>
      </c>
      <c r="H93" s="1051"/>
      <c r="I93" s="1051"/>
      <c r="K93" t="s">
        <v>1490</v>
      </c>
      <c r="L93" s="1056">
        <v>38</v>
      </c>
      <c r="M93" s="1051">
        <v>10.3</v>
      </c>
      <c r="N93" s="1051" t="e">
        <v>#VALUE!</v>
      </c>
    </row>
    <row r="94" spans="1:14" customFormat="1" ht="13.5" thickBot="1">
      <c r="A94">
        <v>18</v>
      </c>
      <c r="B94" s="1051">
        <v>139</v>
      </c>
      <c r="C94" s="1051" t="s">
        <v>1451</v>
      </c>
      <c r="D94" s="1051">
        <v>10</v>
      </c>
      <c r="E94" s="1051">
        <v>10.31</v>
      </c>
      <c r="F94" s="1051">
        <v>0.55000000000000004</v>
      </c>
      <c r="G94" s="1053">
        <v>5.2999999999999999E-2</v>
      </c>
      <c r="H94" s="1051">
        <v>-0.4</v>
      </c>
      <c r="I94" s="1051"/>
      <c r="K94" t="s">
        <v>1491</v>
      </c>
      <c r="L94" s="1056">
        <v>139</v>
      </c>
      <c r="M94" s="1051">
        <v>10.31</v>
      </c>
      <c r="N94" s="1051">
        <v>0.55000000000000004</v>
      </c>
    </row>
    <row r="95" spans="1:14" customFormat="1" ht="13.5" thickBot="1">
      <c r="A95">
        <v>19</v>
      </c>
      <c r="B95" s="1051">
        <v>60</v>
      </c>
      <c r="C95" s="1051" t="s">
        <v>1459</v>
      </c>
      <c r="D95" s="1051">
        <v>3</v>
      </c>
      <c r="E95" s="1051">
        <v>10.57</v>
      </c>
      <c r="F95" s="1051">
        <v>0.08</v>
      </c>
      <c r="G95" s="1053">
        <v>8.0000000000000002E-3</v>
      </c>
      <c r="H95" s="1051">
        <v>-0.3</v>
      </c>
      <c r="I95" s="1051"/>
      <c r="K95" t="s">
        <v>1492</v>
      </c>
      <c r="L95" s="1056">
        <v>60</v>
      </c>
      <c r="M95" s="1051">
        <v>10.57</v>
      </c>
      <c r="N95" s="1051">
        <v>0.08</v>
      </c>
    </row>
    <row r="96" spans="1:14" customFormat="1" ht="13.5" thickBot="1">
      <c r="A96">
        <v>20</v>
      </c>
      <c r="B96" s="1051">
        <v>22</v>
      </c>
      <c r="C96" s="1051" t="s">
        <v>1457</v>
      </c>
      <c r="D96" s="1051">
        <v>3</v>
      </c>
      <c r="E96" s="1051">
        <v>10.7</v>
      </c>
      <c r="F96" s="1051">
        <v>0.6</v>
      </c>
      <c r="G96" s="1053">
        <v>5.6000000000000001E-2</v>
      </c>
      <c r="H96" s="1051">
        <v>-0.3</v>
      </c>
      <c r="I96" s="1051"/>
      <c r="K96" t="s">
        <v>1493</v>
      </c>
      <c r="L96" s="1056">
        <v>22</v>
      </c>
      <c r="M96" s="1051">
        <v>10.7</v>
      </c>
      <c r="N96" s="1051">
        <v>0.6</v>
      </c>
    </row>
    <row r="97" spans="1:14" customFormat="1" ht="13.5" thickBot="1">
      <c r="A97">
        <v>21</v>
      </c>
      <c r="B97" s="1051">
        <v>92</v>
      </c>
      <c r="C97" s="1051" t="s">
        <v>1458</v>
      </c>
      <c r="D97" s="1051">
        <v>5</v>
      </c>
      <c r="E97" s="1051">
        <v>10.74</v>
      </c>
      <c r="F97" s="1051">
        <v>0.37</v>
      </c>
      <c r="G97" s="1053">
        <v>3.4000000000000002E-2</v>
      </c>
      <c r="H97" s="1051">
        <v>-0.2</v>
      </c>
      <c r="I97" s="1051"/>
      <c r="K97" t="s">
        <v>1494</v>
      </c>
      <c r="L97" s="1056">
        <v>92</v>
      </c>
      <c r="M97" s="1051">
        <v>10.74</v>
      </c>
      <c r="N97" s="1051">
        <v>0.37</v>
      </c>
    </row>
    <row r="98" spans="1:14" customFormat="1" ht="13.5" thickBot="1">
      <c r="A98">
        <v>22</v>
      </c>
      <c r="B98" s="1051">
        <v>64</v>
      </c>
      <c r="C98" s="1051" t="s">
        <v>1458</v>
      </c>
      <c r="D98" s="1051">
        <v>4</v>
      </c>
      <c r="E98" s="1051">
        <v>10.83</v>
      </c>
      <c r="F98" s="1051">
        <v>0.92</v>
      </c>
      <c r="G98" s="1053">
        <v>8.5000000000000006E-2</v>
      </c>
      <c r="H98" s="1051">
        <v>-0.2</v>
      </c>
      <c r="I98" s="1051"/>
      <c r="K98" t="s">
        <v>1495</v>
      </c>
      <c r="L98" s="1056">
        <v>64</v>
      </c>
      <c r="M98" s="1051">
        <v>10.83</v>
      </c>
      <c r="N98" s="1051">
        <v>0.92</v>
      </c>
    </row>
    <row r="99" spans="1:14" customFormat="1" ht="13.5" thickBot="1">
      <c r="A99">
        <v>23</v>
      </c>
      <c r="B99" s="1051">
        <v>90</v>
      </c>
      <c r="C99" s="1051" t="s">
        <v>1458</v>
      </c>
      <c r="D99" s="1051">
        <v>10</v>
      </c>
      <c r="E99" s="1051">
        <v>11.01</v>
      </c>
      <c r="F99" s="1051">
        <v>0.71</v>
      </c>
      <c r="G99" s="1053">
        <v>6.5000000000000002E-2</v>
      </c>
      <c r="H99" s="1051">
        <v>-0.1</v>
      </c>
      <c r="I99" s="1051"/>
      <c r="K99" t="s">
        <v>1496</v>
      </c>
      <c r="L99" s="1056">
        <v>90</v>
      </c>
      <c r="M99" s="1051">
        <v>11.01</v>
      </c>
      <c r="N99" s="1051">
        <v>0.71</v>
      </c>
    </row>
    <row r="100" spans="1:14" customFormat="1" ht="13.5" thickBot="1">
      <c r="A100">
        <v>24</v>
      </c>
      <c r="B100" s="1051">
        <v>41</v>
      </c>
      <c r="C100" s="1051" t="s">
        <v>1451</v>
      </c>
      <c r="D100" s="1051">
        <v>3</v>
      </c>
      <c r="E100" s="1051">
        <v>11.19</v>
      </c>
      <c r="F100" s="1051">
        <v>1.06</v>
      </c>
      <c r="G100" s="1053">
        <v>9.5000000000000001E-2</v>
      </c>
      <c r="H100" s="1051">
        <v>-0.1</v>
      </c>
      <c r="I100" s="1051"/>
      <c r="K100" t="s">
        <v>1497</v>
      </c>
      <c r="L100" s="1056">
        <v>41</v>
      </c>
      <c r="M100" s="1051">
        <v>11.19</v>
      </c>
      <c r="N100" s="1051">
        <v>1.06</v>
      </c>
    </row>
    <row r="101" spans="1:14" customFormat="1" ht="13.5" thickBot="1">
      <c r="A101">
        <v>25</v>
      </c>
      <c r="B101" s="1051">
        <v>26</v>
      </c>
      <c r="C101" s="1051" t="s">
        <v>1453</v>
      </c>
      <c r="D101" s="1051">
        <v>3</v>
      </c>
      <c r="E101" s="1051">
        <v>11.33</v>
      </c>
      <c r="F101" s="1051">
        <v>0.57999999999999996</v>
      </c>
      <c r="G101" s="1053">
        <v>5.0999999999999997E-2</v>
      </c>
      <c r="H101" s="1051">
        <v>0</v>
      </c>
      <c r="I101" s="1051"/>
      <c r="K101" t="s">
        <v>0</v>
      </c>
      <c r="L101" s="1056">
        <v>26</v>
      </c>
      <c r="M101" s="1051">
        <v>11.33</v>
      </c>
      <c r="N101" s="1051">
        <v>0.57999999999999996</v>
      </c>
    </row>
    <row r="102" spans="1:14" customFormat="1" ht="13.5" thickBot="1">
      <c r="A102">
        <v>26</v>
      </c>
      <c r="B102" s="1051">
        <v>46</v>
      </c>
      <c r="C102" s="1051" t="s">
        <v>1451</v>
      </c>
      <c r="D102" s="1051">
        <v>10</v>
      </c>
      <c r="E102" s="1051">
        <v>11.86</v>
      </c>
      <c r="F102" s="1051">
        <v>0.25</v>
      </c>
      <c r="G102" s="1053">
        <v>2.1000000000000001E-2</v>
      </c>
      <c r="H102" s="1051">
        <v>0.2</v>
      </c>
      <c r="I102" s="1051"/>
      <c r="K102" t="s">
        <v>1</v>
      </c>
      <c r="L102" s="1056">
        <v>46</v>
      </c>
      <c r="M102" s="1051">
        <v>11.86</v>
      </c>
      <c r="N102" s="1051">
        <v>0.25</v>
      </c>
    </row>
    <row r="103" spans="1:14" customFormat="1" ht="13.5" thickBot="1">
      <c r="A103">
        <v>27</v>
      </c>
      <c r="B103" s="1051" t="s">
        <v>1460</v>
      </c>
      <c r="C103" s="1051" t="s">
        <v>1454</v>
      </c>
      <c r="D103" s="1051">
        <v>3</v>
      </c>
      <c r="E103" s="1051">
        <v>11.97</v>
      </c>
      <c r="F103" s="1051">
        <v>0.97</v>
      </c>
      <c r="G103" s="1053">
        <v>8.1000000000000003E-2</v>
      </c>
      <c r="H103" s="1051">
        <v>0.3</v>
      </c>
      <c r="I103" s="1051"/>
      <c r="K103" t="s">
        <v>2</v>
      </c>
      <c r="L103" s="1056" t="s">
        <v>1460</v>
      </c>
      <c r="M103" s="1051">
        <v>11.97</v>
      </c>
      <c r="N103" s="1051">
        <v>0.97</v>
      </c>
    </row>
    <row r="104" spans="1:14" customFormat="1" ht="13.5" thickBot="1">
      <c r="A104">
        <v>28</v>
      </c>
      <c r="B104" s="1051">
        <v>108</v>
      </c>
      <c r="C104" s="1051" t="s">
        <v>1454</v>
      </c>
      <c r="D104" s="1051">
        <v>10</v>
      </c>
      <c r="E104" s="1051">
        <v>11.97</v>
      </c>
      <c r="F104" s="1051">
        <v>1.4</v>
      </c>
      <c r="G104" s="1053">
        <v>0.11700000000000001</v>
      </c>
      <c r="H104" s="1051">
        <v>0.3</v>
      </c>
      <c r="I104" s="1051"/>
      <c r="K104" t="s">
        <v>3</v>
      </c>
      <c r="L104" s="1056">
        <v>108</v>
      </c>
      <c r="M104" s="1051">
        <v>11.97</v>
      </c>
      <c r="N104" s="1051">
        <v>1.4</v>
      </c>
    </row>
    <row r="105" spans="1:14" customFormat="1" ht="13.5" thickBot="1">
      <c r="A105">
        <v>29</v>
      </c>
      <c r="B105" s="1051" t="s">
        <v>1461</v>
      </c>
      <c r="C105" s="1051" t="s">
        <v>1457</v>
      </c>
      <c r="D105" s="1051">
        <v>3</v>
      </c>
      <c r="E105" s="1051">
        <v>12.07</v>
      </c>
      <c r="F105" s="1051">
        <v>0.55000000000000004</v>
      </c>
      <c r="G105" s="1053">
        <v>4.5999999999999999E-2</v>
      </c>
      <c r="H105" s="1051">
        <v>0.3</v>
      </c>
      <c r="I105" s="1051"/>
      <c r="K105" t="s">
        <v>4</v>
      </c>
      <c r="L105" s="1056" t="s">
        <v>1461</v>
      </c>
      <c r="M105" s="1051">
        <v>12.07</v>
      </c>
      <c r="N105" s="1051">
        <v>0.55000000000000004</v>
      </c>
    </row>
    <row r="106" spans="1:14" customFormat="1" ht="13.5" thickBot="1">
      <c r="A106">
        <v>30</v>
      </c>
      <c r="B106" s="1051" t="s">
        <v>1462</v>
      </c>
      <c r="C106" s="1051" t="s">
        <v>1457</v>
      </c>
      <c r="D106" s="1051">
        <v>3</v>
      </c>
      <c r="E106" s="1051">
        <v>12.13</v>
      </c>
      <c r="F106" s="1051">
        <v>0.8</v>
      </c>
      <c r="G106" s="1053">
        <v>6.6000000000000003E-2</v>
      </c>
      <c r="H106" s="1051">
        <v>0.3</v>
      </c>
      <c r="I106" s="1051"/>
      <c r="K106" t="s">
        <v>5</v>
      </c>
      <c r="L106" s="1056" t="s">
        <v>1462</v>
      </c>
      <c r="M106" s="1051">
        <v>12.13</v>
      </c>
      <c r="N106" s="1051">
        <v>0.8</v>
      </c>
    </row>
    <row r="107" spans="1:14" customFormat="1" ht="13.5" thickBot="1">
      <c r="A107">
        <v>31</v>
      </c>
      <c r="B107" s="1051" t="s">
        <v>1463</v>
      </c>
      <c r="C107" s="1051" t="s">
        <v>1458</v>
      </c>
      <c r="D107" s="1051">
        <v>4</v>
      </c>
      <c r="E107" s="1051">
        <v>12.33</v>
      </c>
      <c r="F107" s="1051">
        <v>0.25</v>
      </c>
      <c r="G107" s="1053">
        <v>0.02</v>
      </c>
      <c r="H107" s="1051">
        <v>0.4</v>
      </c>
      <c r="I107" s="1051"/>
      <c r="K107" t="s">
        <v>6</v>
      </c>
      <c r="L107" s="1056" t="s">
        <v>1463</v>
      </c>
      <c r="M107" s="1051">
        <v>12.33</v>
      </c>
      <c r="N107" s="1051">
        <v>0.25</v>
      </c>
    </row>
    <row r="108" spans="1:14" customFormat="1" ht="13.5" thickBot="1">
      <c r="A108">
        <v>32</v>
      </c>
      <c r="B108" s="1051">
        <v>30</v>
      </c>
      <c r="C108" s="1051" t="s">
        <v>1451</v>
      </c>
      <c r="D108" s="1051">
        <v>3</v>
      </c>
      <c r="E108" s="1051">
        <v>12.43</v>
      </c>
      <c r="F108" s="1051">
        <v>0.15</v>
      </c>
      <c r="G108" s="1053">
        <v>1.2E-2</v>
      </c>
      <c r="H108" s="1051">
        <v>0.5</v>
      </c>
      <c r="I108" s="1051"/>
      <c r="K108" t="s">
        <v>7</v>
      </c>
      <c r="L108" s="1056">
        <v>30</v>
      </c>
      <c r="M108" s="1051">
        <v>12.43</v>
      </c>
      <c r="N108" s="1051">
        <v>0.15</v>
      </c>
    </row>
    <row r="109" spans="1:14" customFormat="1" ht="13.5" thickBot="1">
      <c r="A109">
        <v>33</v>
      </c>
      <c r="B109" s="1051">
        <v>3</v>
      </c>
      <c r="C109" s="1051" t="s">
        <v>1454</v>
      </c>
      <c r="D109" s="1051">
        <v>6</v>
      </c>
      <c r="E109" s="1051">
        <v>12.46</v>
      </c>
      <c r="F109" s="1051">
        <v>0.89</v>
      </c>
      <c r="G109" s="1053">
        <v>7.0999999999999994E-2</v>
      </c>
      <c r="H109" s="1051">
        <v>0.5</v>
      </c>
      <c r="I109" s="1051"/>
      <c r="K109" t="s">
        <v>8</v>
      </c>
      <c r="L109" s="1056">
        <v>3</v>
      </c>
      <c r="M109" s="1051">
        <v>12.46</v>
      </c>
      <c r="N109" s="1051">
        <v>0.89</v>
      </c>
    </row>
    <row r="110" spans="1:14" customFormat="1" ht="13.5" thickBot="1">
      <c r="A110">
        <v>34</v>
      </c>
      <c r="B110" s="1051">
        <v>75</v>
      </c>
      <c r="C110" s="1051" t="s">
        <v>1454</v>
      </c>
      <c r="D110" s="1051">
        <v>3</v>
      </c>
      <c r="E110" s="1051">
        <v>12.7</v>
      </c>
      <c r="F110" s="1051">
        <v>0.87</v>
      </c>
      <c r="G110" s="1053">
        <v>6.8000000000000005E-2</v>
      </c>
      <c r="H110" s="1051">
        <v>0.6</v>
      </c>
      <c r="I110" s="1051"/>
      <c r="K110" t="s">
        <v>9</v>
      </c>
      <c r="L110" s="1056">
        <v>75</v>
      </c>
      <c r="M110" s="1051">
        <v>12.7</v>
      </c>
      <c r="N110" s="1051">
        <v>0.87</v>
      </c>
    </row>
    <row r="111" spans="1:14" customFormat="1" ht="13.5" thickBot="1">
      <c r="A111">
        <v>35</v>
      </c>
      <c r="B111" s="1051" t="s">
        <v>1464</v>
      </c>
      <c r="C111" s="1051" t="s">
        <v>1465</v>
      </c>
      <c r="D111" s="1051">
        <v>3</v>
      </c>
      <c r="E111" s="1051">
        <v>12.78</v>
      </c>
      <c r="F111" s="1051">
        <v>0.06</v>
      </c>
      <c r="G111" s="1053">
        <v>5.0000000000000001E-3</v>
      </c>
      <c r="H111" s="1051">
        <v>0.6</v>
      </c>
      <c r="I111" s="1051"/>
      <c r="K111" t="s">
        <v>10</v>
      </c>
      <c r="L111" s="1056" t="s">
        <v>1464</v>
      </c>
      <c r="M111" s="1051">
        <v>12.78</v>
      </c>
      <c r="N111" s="1051">
        <v>0.06</v>
      </c>
    </row>
    <row r="112" spans="1:14" customFormat="1" ht="13.5" thickBot="1">
      <c r="A112">
        <v>36</v>
      </c>
      <c r="B112" s="1051" t="s">
        <v>1466</v>
      </c>
      <c r="C112" s="1051" t="s">
        <v>1455</v>
      </c>
      <c r="D112" s="1051">
        <v>3</v>
      </c>
      <c r="E112" s="1051">
        <v>12.83</v>
      </c>
      <c r="F112" s="1051">
        <v>0.75</v>
      </c>
      <c r="G112" s="1053">
        <v>5.8999999999999997E-2</v>
      </c>
      <c r="H112" s="1051">
        <v>0.6</v>
      </c>
      <c r="I112" s="1051"/>
      <c r="K112" t="s">
        <v>11</v>
      </c>
      <c r="L112" s="1056" t="s">
        <v>1466</v>
      </c>
      <c r="M112" s="1051">
        <v>12.83</v>
      </c>
      <c r="N112" s="1051">
        <v>0.75</v>
      </c>
    </row>
    <row r="113" spans="1:14" customFormat="1" ht="13.5" thickBot="1">
      <c r="A113">
        <v>37</v>
      </c>
      <c r="B113" s="1051">
        <v>47</v>
      </c>
      <c r="C113" s="1051" t="s">
        <v>1451</v>
      </c>
      <c r="D113" s="1051">
        <v>3</v>
      </c>
      <c r="E113" s="1051">
        <v>13.47</v>
      </c>
      <c r="F113" s="1051">
        <v>0.45</v>
      </c>
      <c r="G113" s="1053">
        <v>3.3000000000000002E-2</v>
      </c>
      <c r="H113" s="1051">
        <v>0.9</v>
      </c>
      <c r="I113" s="1051"/>
      <c r="K113" t="s">
        <v>12</v>
      </c>
      <c r="L113" s="1056">
        <v>47</v>
      </c>
      <c r="M113" s="1051">
        <v>13.47</v>
      </c>
      <c r="N113" s="1051">
        <v>0.45</v>
      </c>
    </row>
    <row r="114" spans="1:14" customFormat="1" ht="13.5" thickBot="1">
      <c r="A114">
        <v>38</v>
      </c>
      <c r="B114" s="1051">
        <v>145</v>
      </c>
      <c r="C114" s="1051" t="s">
        <v>1467</v>
      </c>
      <c r="D114" s="1051">
        <v>3</v>
      </c>
      <c r="E114" s="1051">
        <v>13.96</v>
      </c>
      <c r="F114" s="1051">
        <v>0.13</v>
      </c>
      <c r="G114" s="1053">
        <v>8.9999999999999993E-3</v>
      </c>
      <c r="H114" s="1051">
        <v>1.1000000000000001</v>
      </c>
      <c r="I114" s="1051"/>
      <c r="K114" t="s">
        <v>13</v>
      </c>
      <c r="L114" s="1056">
        <v>145</v>
      </c>
      <c r="M114" s="1051">
        <v>13.96</v>
      </c>
      <c r="N114" s="1051">
        <v>0.13</v>
      </c>
    </row>
    <row r="115" spans="1:14" customFormat="1" ht="13.5" thickBot="1">
      <c r="A115">
        <v>39</v>
      </c>
      <c r="B115" s="1051" t="s">
        <v>1468</v>
      </c>
      <c r="C115" s="1051" t="s">
        <v>1458</v>
      </c>
      <c r="D115" s="1051">
        <v>3</v>
      </c>
      <c r="E115" s="1051">
        <v>14.13</v>
      </c>
      <c r="F115" s="1051">
        <v>1</v>
      </c>
      <c r="G115" s="1053">
        <v>7.0999999999999994E-2</v>
      </c>
      <c r="H115" s="1051">
        <v>1.1000000000000001</v>
      </c>
      <c r="I115" s="1051"/>
      <c r="K115" t="s">
        <v>14</v>
      </c>
      <c r="L115" s="1056" t="s">
        <v>1468</v>
      </c>
      <c r="M115" s="1051">
        <v>14.13</v>
      </c>
      <c r="N115" s="1051">
        <v>1</v>
      </c>
    </row>
    <row r="116" spans="1:14" customFormat="1" ht="13.5" thickBot="1">
      <c r="A116">
        <v>40</v>
      </c>
      <c r="B116" s="1051">
        <v>44</v>
      </c>
      <c r="C116" s="1051" t="s">
        <v>1454</v>
      </c>
      <c r="D116" s="1051">
        <v>3</v>
      </c>
      <c r="E116" s="1051">
        <v>14.2</v>
      </c>
      <c r="F116" s="1051">
        <v>0.23</v>
      </c>
      <c r="G116" s="1053">
        <v>1.6E-2</v>
      </c>
      <c r="H116" s="1051">
        <v>1.2</v>
      </c>
      <c r="I116" s="1051"/>
      <c r="K116" t="s">
        <v>15</v>
      </c>
      <c r="L116" s="1056">
        <v>44</v>
      </c>
      <c r="M116" s="1051">
        <v>14.2</v>
      </c>
      <c r="N116" s="1051">
        <v>0.23</v>
      </c>
    </row>
    <row r="117" spans="1:14" customFormat="1" ht="13.5" thickBot="1">
      <c r="A117">
        <v>41</v>
      </c>
      <c r="B117" s="1051">
        <v>93</v>
      </c>
      <c r="C117" s="1051" t="s">
        <v>1451</v>
      </c>
      <c r="D117" s="1051">
        <v>3</v>
      </c>
      <c r="E117" s="1051">
        <v>14.23</v>
      </c>
      <c r="F117" s="1051">
        <v>0.25</v>
      </c>
      <c r="G117" s="1053">
        <v>1.7999999999999999E-2</v>
      </c>
      <c r="H117" s="1051">
        <v>1.2</v>
      </c>
      <c r="I117" s="1051"/>
      <c r="K117" t="s">
        <v>16</v>
      </c>
      <c r="L117" s="1056">
        <v>93</v>
      </c>
      <c r="M117" s="1051">
        <v>14.23</v>
      </c>
      <c r="N117" s="1051">
        <v>0.25</v>
      </c>
    </row>
    <row r="118" spans="1:14" customFormat="1" ht="13.5" thickBot="1">
      <c r="A118">
        <v>42</v>
      </c>
      <c r="B118" s="1051">
        <v>129</v>
      </c>
      <c r="C118" s="1051" t="s">
        <v>1453</v>
      </c>
      <c r="D118" s="1051">
        <v>7</v>
      </c>
      <c r="E118" s="1051">
        <v>14.48</v>
      </c>
      <c r="F118" s="1051">
        <v>0.78</v>
      </c>
      <c r="G118" s="1053">
        <v>5.3999999999999999E-2</v>
      </c>
      <c r="H118" s="1051">
        <v>1.3</v>
      </c>
      <c r="I118" s="1051"/>
      <c r="K118" t="s">
        <v>17</v>
      </c>
      <c r="L118" s="1056">
        <v>129</v>
      </c>
      <c r="M118" s="1051">
        <v>14.48</v>
      </c>
      <c r="N118" s="1051">
        <v>0.78</v>
      </c>
    </row>
    <row r="119" spans="1:14" customFormat="1" ht="13.5" thickBot="1">
      <c r="A119">
        <v>43</v>
      </c>
      <c r="B119" s="1051">
        <v>18</v>
      </c>
      <c r="C119" s="1051" t="s">
        <v>1451</v>
      </c>
      <c r="D119" s="1051">
        <v>3</v>
      </c>
      <c r="E119" s="1051">
        <v>14.5</v>
      </c>
      <c r="F119" s="1051">
        <v>0.85</v>
      </c>
      <c r="G119" s="1053">
        <v>5.8000000000000003E-2</v>
      </c>
      <c r="H119" s="1051">
        <v>1.3</v>
      </c>
      <c r="I119" s="1051"/>
      <c r="K119" t="s">
        <v>18</v>
      </c>
      <c r="L119" s="1056">
        <v>18</v>
      </c>
      <c r="M119" s="1051">
        <v>14.5</v>
      </c>
      <c r="N119" s="1051">
        <v>0.85</v>
      </c>
    </row>
    <row r="120" spans="1:14" customFormat="1" ht="13.5" thickBot="1">
      <c r="A120">
        <v>44</v>
      </c>
      <c r="B120" s="1051">
        <v>121</v>
      </c>
      <c r="C120" s="1051" t="s">
        <v>1457</v>
      </c>
      <c r="D120" s="1051">
        <v>6</v>
      </c>
      <c r="E120" s="1051">
        <v>15.55</v>
      </c>
      <c r="F120" s="1051">
        <v>0.46</v>
      </c>
      <c r="G120" s="1053">
        <v>0.03</v>
      </c>
      <c r="H120" s="1051">
        <v>1.7</v>
      </c>
      <c r="I120" s="1051"/>
      <c r="K120" t="s">
        <v>19</v>
      </c>
      <c r="L120" s="1056">
        <v>121</v>
      </c>
      <c r="M120" s="1051">
        <v>15.55</v>
      </c>
      <c r="N120" s="1051">
        <v>0.46</v>
      </c>
    </row>
    <row r="121" spans="1:14" customFormat="1" ht="13.5" thickBot="1">
      <c r="A121">
        <v>45</v>
      </c>
      <c r="B121" s="1051">
        <v>53</v>
      </c>
      <c r="C121" s="1051" t="s">
        <v>1453</v>
      </c>
      <c r="D121" s="1051">
        <v>3</v>
      </c>
      <c r="E121" s="1051">
        <v>16.57</v>
      </c>
      <c r="F121" s="1051">
        <v>0.4</v>
      </c>
      <c r="G121" s="1053">
        <v>2.4E-2</v>
      </c>
      <c r="H121" s="1051">
        <v>2.1</v>
      </c>
      <c r="I121" s="1051" t="s">
        <v>1452</v>
      </c>
      <c r="K121" t="s">
        <v>20</v>
      </c>
      <c r="L121" s="1056">
        <v>53</v>
      </c>
      <c r="M121" s="1051">
        <v>16.57</v>
      </c>
      <c r="N121" s="1051">
        <v>0.4</v>
      </c>
    </row>
    <row r="122" spans="1:14" customFormat="1" ht="13.5" thickBot="1">
      <c r="A122">
        <v>46</v>
      </c>
      <c r="B122" s="1051" t="s">
        <v>1469</v>
      </c>
      <c r="C122" s="1051" t="s">
        <v>1453</v>
      </c>
      <c r="D122" s="1051">
        <v>3</v>
      </c>
      <c r="E122" s="1051">
        <v>16.77</v>
      </c>
      <c r="F122" s="1051">
        <v>1.93</v>
      </c>
      <c r="G122" s="1053">
        <v>0.115</v>
      </c>
      <c r="H122" s="1051">
        <v>2.2000000000000002</v>
      </c>
      <c r="I122" s="1051" t="s">
        <v>1452</v>
      </c>
      <c r="K122" t="s">
        <v>21</v>
      </c>
      <c r="L122" s="1056" t="s">
        <v>1469</v>
      </c>
      <c r="M122" s="1051">
        <v>16.77</v>
      </c>
      <c r="N122" s="1051">
        <v>1.93</v>
      </c>
    </row>
    <row r="123" spans="1:14" customFormat="1" ht="13.5" thickBot="1">
      <c r="A123">
        <v>47</v>
      </c>
      <c r="B123" s="1051">
        <v>49</v>
      </c>
      <c r="C123" s="1051" t="s">
        <v>1470</v>
      </c>
      <c r="D123" s="1051">
        <v>3</v>
      </c>
      <c r="E123" s="1051">
        <v>20.67</v>
      </c>
      <c r="F123" s="1051">
        <v>1.53</v>
      </c>
      <c r="G123" s="1053">
        <v>7.3999999999999996E-2</v>
      </c>
      <c r="H123" s="1051">
        <v>3.8</v>
      </c>
      <c r="I123" s="1051" t="s">
        <v>1471</v>
      </c>
      <c r="K123" t="s">
        <v>22</v>
      </c>
      <c r="L123" s="1056">
        <v>49</v>
      </c>
      <c r="M123" s="1051">
        <v>20.67</v>
      </c>
      <c r="N123" s="1051">
        <v>1.53</v>
      </c>
    </row>
    <row r="124" spans="1:14" customFormat="1" ht="13.5" thickBot="1">
      <c r="A124">
        <v>48</v>
      </c>
      <c r="B124" s="1051">
        <v>62</v>
      </c>
      <c r="C124" s="1051" t="s">
        <v>1453</v>
      </c>
      <c r="D124" s="1051">
        <v>5</v>
      </c>
      <c r="E124" s="1051">
        <v>21.31</v>
      </c>
      <c r="F124" s="1051">
        <v>1.74</v>
      </c>
      <c r="G124" s="1053">
        <v>8.1000000000000003E-2</v>
      </c>
      <c r="H124" s="1051">
        <v>4.0999999999999996</v>
      </c>
      <c r="I124" s="1051" t="s">
        <v>1471</v>
      </c>
      <c r="K124" t="s">
        <v>23</v>
      </c>
      <c r="L124" s="1056">
        <v>62</v>
      </c>
      <c r="M124" s="1051">
        <v>21.31</v>
      </c>
      <c r="N124" s="1051">
        <v>1.74</v>
      </c>
    </row>
    <row r="125" spans="1:14" customFormat="1" ht="13.5" thickBot="1">
      <c r="A125">
        <v>49</v>
      </c>
      <c r="B125" s="1051" t="s">
        <v>1472</v>
      </c>
      <c r="C125" s="1051" t="s">
        <v>1473</v>
      </c>
      <c r="D125" s="1051">
        <v>3</v>
      </c>
      <c r="E125" s="1051">
        <v>32.200000000000003</v>
      </c>
      <c r="F125" s="1051">
        <v>0.28999999999999998</v>
      </c>
      <c r="G125" s="1053">
        <v>8.9999999999999993E-3</v>
      </c>
      <c r="H125" s="1051">
        <v>8.5</v>
      </c>
      <c r="I125" s="1051" t="s">
        <v>1471</v>
      </c>
      <c r="K125" t="s">
        <v>24</v>
      </c>
      <c r="L125" s="1056" t="s">
        <v>1472</v>
      </c>
      <c r="M125" s="1051">
        <v>32.200000000000003</v>
      </c>
      <c r="N125" s="1051">
        <v>0.28999999999999998</v>
      </c>
    </row>
    <row r="126" spans="1:14" customFormat="1" ht="13.5" thickBot="1">
      <c r="A126">
        <v>50</v>
      </c>
      <c r="B126" s="1051">
        <v>102</v>
      </c>
      <c r="C126" s="1051" t="s">
        <v>1451</v>
      </c>
      <c r="D126" s="1051">
        <v>10</v>
      </c>
      <c r="E126" s="1051">
        <v>55.05</v>
      </c>
      <c r="F126" s="1051">
        <v>4.16</v>
      </c>
      <c r="G126" s="1053">
        <v>7.5999999999999998E-2</v>
      </c>
      <c r="H126" s="1051">
        <v>17.8</v>
      </c>
      <c r="I126" s="1051" t="s">
        <v>1471</v>
      </c>
      <c r="K126" t="s">
        <v>25</v>
      </c>
      <c r="L126" s="1056">
        <v>102</v>
      </c>
      <c r="M126" s="1051">
        <v>55.05</v>
      </c>
      <c r="N126" s="1051">
        <v>4.16</v>
      </c>
    </row>
    <row r="127" spans="1:14" customFormat="1" ht="13.5" thickBot="1">
      <c r="A127">
        <v>51</v>
      </c>
      <c r="B127" s="1051">
        <v>113</v>
      </c>
      <c r="C127" s="1051" t="s">
        <v>1453</v>
      </c>
      <c r="D127" s="1051">
        <v>10</v>
      </c>
      <c r="E127" s="1051">
        <v>201.08</v>
      </c>
      <c r="F127" s="1051">
        <v>15.98</v>
      </c>
      <c r="G127" s="1053">
        <v>7.9000000000000001E-2</v>
      </c>
      <c r="H127" s="1051">
        <v>77.3</v>
      </c>
      <c r="I127" s="1051" t="s">
        <v>1471</v>
      </c>
      <c r="K127" t="s">
        <v>26</v>
      </c>
      <c r="L127" s="1056">
        <v>113</v>
      </c>
      <c r="M127" s="1051">
        <v>201.08</v>
      </c>
      <c r="N127" s="1051">
        <v>15.98</v>
      </c>
    </row>
    <row r="128" spans="1:14" customFormat="1">
      <c r="F128" s="153"/>
      <c r="M128" s="1054"/>
      <c r="N128" s="153"/>
    </row>
    <row r="129" spans="6:14" customFormat="1">
      <c r="F129" s="153"/>
      <c r="M129" s="1054"/>
      <c r="N129" s="153"/>
    </row>
    <row r="130" spans="6:14" customFormat="1">
      <c r="F130" s="153"/>
      <c r="M130" s="1054"/>
      <c r="N130" s="153"/>
    </row>
    <row r="131" spans="6:14" customFormat="1">
      <c r="F131" s="153"/>
      <c r="M131" s="1054"/>
      <c r="N131" s="153"/>
    </row>
    <row r="132" spans="6:14" customFormat="1">
      <c r="F132" s="153"/>
      <c r="M132" s="1054"/>
      <c r="N132" s="153"/>
    </row>
    <row r="133" spans="6:14" customFormat="1">
      <c r="F133" s="153"/>
      <c r="M133" s="1054"/>
      <c r="N133" s="153"/>
    </row>
    <row r="134" spans="6:14" customFormat="1">
      <c r="F134" s="153"/>
      <c r="M134" s="1054"/>
      <c r="N134" s="153"/>
    </row>
    <row r="135" spans="6:14" customFormat="1">
      <c r="F135" s="153"/>
      <c r="M135" s="1054"/>
      <c r="N135" s="153"/>
    </row>
    <row r="136" spans="6:14" customFormat="1">
      <c r="F136" s="153"/>
      <c r="M136" s="1054"/>
      <c r="N136" s="153"/>
    </row>
    <row r="137" spans="6:14" customFormat="1">
      <c r="F137" s="153"/>
      <c r="M137" s="1054"/>
      <c r="N137" s="153"/>
    </row>
    <row r="138" spans="6:14" customFormat="1">
      <c r="F138" s="153"/>
      <c r="M138" s="1054"/>
      <c r="N138" s="153"/>
    </row>
    <row r="139" spans="6:14" customFormat="1">
      <c r="F139" s="153"/>
      <c r="M139" s="1054"/>
      <c r="N139" s="153"/>
    </row>
    <row r="140" spans="6:14" customFormat="1">
      <c r="F140" s="153"/>
      <c r="M140" s="1054"/>
      <c r="N140" s="153"/>
    </row>
    <row r="141" spans="6:14" customFormat="1">
      <c r="F141" s="153"/>
      <c r="M141" s="1054"/>
      <c r="N141" s="153"/>
    </row>
    <row r="142" spans="6:14" customFormat="1">
      <c r="F142" s="153"/>
      <c r="M142" s="1054"/>
      <c r="N142" s="153"/>
    </row>
    <row r="143" spans="6:14" customFormat="1">
      <c r="F143" s="153"/>
      <c r="M143" s="1054"/>
      <c r="N143" s="153"/>
    </row>
    <row r="144" spans="6:14" customFormat="1">
      <c r="F144" s="153"/>
      <c r="M144" s="1054"/>
      <c r="N144" s="153"/>
    </row>
    <row r="145" spans="6:14" customFormat="1">
      <c r="F145" s="153"/>
      <c r="M145" s="1054"/>
      <c r="N145" s="153"/>
    </row>
    <row r="681" spans="22:22">
      <c r="V681" s="1058" t="s">
        <v>193</v>
      </c>
    </row>
  </sheetData>
  <mergeCells count="1">
    <mergeCell ref="A1:F1"/>
  </mergeCells>
  <phoneticPr fontId="200" type="noConversion"/>
  <conditionalFormatting sqref="K6:K56">
    <cfRule type="cellIs" dxfId="6" priority="1" stopIfTrue="1" operator="equal">
      <formula>"НЕ Е Беглец"</formula>
    </cfRule>
  </conditionalFormatting>
  <pageMargins left="0.75" right="0.75" top="1" bottom="1" header="0.5" footer="0.5"/>
  <pageSetup paperSize="9" orientation="portrait" r:id="rId1"/>
  <headerFooter alignWithMargins="0"/>
  <drawing r:id="rId2"/>
  <legacyDrawing r:id="rId3"/>
  <oleObjects>
    <oleObject progId="Equation.3" shapeId="135172" r:id="rId4"/>
    <oleObject progId="Equation.3" shapeId="135173" r:id="rId5"/>
  </oleObjects>
</worksheet>
</file>

<file path=xl/worksheets/sheet52.xml><?xml version="1.0" encoding="utf-8"?>
<worksheet xmlns="http://schemas.openxmlformats.org/spreadsheetml/2006/main" xmlns:r="http://schemas.openxmlformats.org/officeDocument/2006/relationships">
  <sheetPr codeName="Sheet22">
    <tabColor theme="9" tint="-0.249977111117893"/>
  </sheetPr>
  <dimension ref="A1:AD681"/>
  <sheetViews>
    <sheetView topLeftCell="A4" zoomScale="90" zoomScaleNormal="90" workbookViewId="0">
      <selection activeCell="S30" sqref="S30"/>
    </sheetView>
  </sheetViews>
  <sheetFormatPr defaultColWidth="10.6640625" defaultRowHeight="12.75"/>
  <cols>
    <col min="1" max="2" width="10.1640625" style="97" customWidth="1"/>
    <col min="3" max="12" width="10.6640625" style="97" customWidth="1"/>
    <col min="13" max="13" width="16" style="97" customWidth="1"/>
    <col min="14" max="14" width="10.6640625" style="97" customWidth="1"/>
    <col min="15" max="15" width="14.33203125" style="97" customWidth="1"/>
    <col min="16" max="22" width="10.6640625" style="97" customWidth="1"/>
    <col min="23" max="23" width="11.83203125" style="97" customWidth="1"/>
    <col min="24" max="16384" width="10.6640625" style="97"/>
  </cols>
  <sheetData>
    <row r="1" spans="1:24" ht="18">
      <c r="A1" s="1529" t="s">
        <v>624</v>
      </c>
      <c r="B1" s="1529"/>
      <c r="C1" s="1529"/>
      <c r="D1" s="1529"/>
      <c r="E1" s="1529"/>
      <c r="F1" s="1529"/>
      <c r="G1" s="1529"/>
      <c r="H1" s="1529"/>
      <c r="J1" s="482" t="s">
        <v>228</v>
      </c>
    </row>
    <row r="2" spans="1:24" ht="15.75">
      <c r="H2" s="477" t="s">
        <v>940</v>
      </c>
      <c r="N2" s="1222" t="s">
        <v>231</v>
      </c>
      <c r="O2" s="1223">
        <v>1</v>
      </c>
      <c r="P2" s="1223">
        <v>2</v>
      </c>
      <c r="Q2" s="1223">
        <v>3</v>
      </c>
      <c r="R2" s="1223">
        <v>4</v>
      </c>
      <c r="S2" s="1223">
        <v>5</v>
      </c>
      <c r="T2" s="1223">
        <v>6</v>
      </c>
      <c r="U2" s="1219" t="s">
        <v>442</v>
      </c>
      <c r="V2" s="1219" t="s">
        <v>418</v>
      </c>
      <c r="W2" s="1219" t="s">
        <v>354</v>
      </c>
      <c r="X2" s="1219" t="s">
        <v>441</v>
      </c>
    </row>
    <row r="3" spans="1:24">
      <c r="N3" s="1222">
        <v>1</v>
      </c>
      <c r="O3" s="1224">
        <v>66</v>
      </c>
      <c r="P3" s="1224">
        <v>68</v>
      </c>
      <c r="Q3" s="1224">
        <v>67</v>
      </c>
      <c r="R3" s="1224">
        <v>69</v>
      </c>
      <c r="S3" s="1224">
        <v>70</v>
      </c>
      <c r="T3" s="1224">
        <v>69</v>
      </c>
      <c r="U3" s="1220">
        <f t="shared" ref="U3:U17" si="0">SUM(O3:T3)</f>
        <v>409</v>
      </c>
      <c r="V3" s="1220">
        <f t="shared" ref="V3:V17" si="1">U3/6</f>
        <v>68.166666666666671</v>
      </c>
      <c r="W3" s="1220">
        <f t="shared" ref="W3:W17" si="2">STDEV(O3:T3)</f>
        <v>1.471960144387892</v>
      </c>
      <c r="X3" s="1220">
        <f t="shared" ref="X3:X17" si="3">W3*W3</f>
        <v>2.166666666666424</v>
      </c>
    </row>
    <row r="4" spans="1:24">
      <c r="N4" s="1222">
        <v>2</v>
      </c>
      <c r="O4" s="1224">
        <v>66</v>
      </c>
      <c r="P4" s="1224">
        <v>67</v>
      </c>
      <c r="Q4" s="1224">
        <v>68</v>
      </c>
      <c r="R4" s="1224">
        <v>68</v>
      </c>
      <c r="S4" s="1224">
        <v>68</v>
      </c>
      <c r="T4" s="1224">
        <v>69</v>
      </c>
      <c r="U4" s="1220">
        <f t="shared" si="0"/>
        <v>406</v>
      </c>
      <c r="V4" s="1220">
        <f t="shared" si="1"/>
        <v>67.666666666666671</v>
      </c>
      <c r="W4" s="1220">
        <f t="shared" si="2"/>
        <v>1.0327955589885272</v>
      </c>
      <c r="X4" s="1220">
        <f t="shared" si="3"/>
        <v>1.0666666666664242</v>
      </c>
    </row>
    <row r="5" spans="1:24">
      <c r="N5" s="1222">
        <v>3</v>
      </c>
      <c r="O5" s="1224">
        <v>71</v>
      </c>
      <c r="P5" s="1224">
        <v>67</v>
      </c>
      <c r="Q5" s="1224">
        <v>68</v>
      </c>
      <c r="R5" s="1224">
        <v>69</v>
      </c>
      <c r="S5" s="1224">
        <v>68</v>
      </c>
      <c r="T5" s="1224">
        <v>70</v>
      </c>
      <c r="U5" s="1220">
        <f t="shared" si="0"/>
        <v>413</v>
      </c>
      <c r="V5" s="1220">
        <f t="shared" si="1"/>
        <v>68.833333333333329</v>
      </c>
      <c r="W5" s="1220">
        <f t="shared" si="2"/>
        <v>1.471960144387892</v>
      </c>
      <c r="X5" s="1220">
        <f t="shared" si="3"/>
        <v>2.166666666666424</v>
      </c>
    </row>
    <row r="6" spans="1:24">
      <c r="N6" s="1222">
        <v>4</v>
      </c>
      <c r="O6" s="1224">
        <v>66</v>
      </c>
      <c r="P6" s="1224">
        <v>68</v>
      </c>
      <c r="Q6" s="1224">
        <v>67</v>
      </c>
      <c r="R6" s="1224">
        <v>68</v>
      </c>
      <c r="S6" s="1224">
        <v>68</v>
      </c>
      <c r="T6" s="1224">
        <v>69</v>
      </c>
      <c r="U6" s="1220">
        <f t="shared" si="0"/>
        <v>406</v>
      </c>
      <c r="V6" s="1220">
        <f t="shared" si="1"/>
        <v>67.666666666666671</v>
      </c>
      <c r="W6" s="1220">
        <f t="shared" si="2"/>
        <v>1.0327955589885272</v>
      </c>
      <c r="X6" s="1220">
        <f t="shared" si="3"/>
        <v>1.0666666666664242</v>
      </c>
    </row>
    <row r="7" spans="1:24">
      <c r="N7" s="1222">
        <v>5</v>
      </c>
      <c r="O7" s="1224">
        <v>67</v>
      </c>
      <c r="P7" s="1224">
        <v>67</v>
      </c>
      <c r="Q7" s="1224">
        <v>66</v>
      </c>
      <c r="R7" s="1224">
        <v>69</v>
      </c>
      <c r="S7" s="1224">
        <v>69</v>
      </c>
      <c r="T7" s="1224">
        <v>68</v>
      </c>
      <c r="U7" s="1220">
        <f t="shared" si="0"/>
        <v>406</v>
      </c>
      <c r="V7" s="1220">
        <f t="shared" si="1"/>
        <v>67.666666666666671</v>
      </c>
      <c r="W7" s="1220">
        <f t="shared" si="2"/>
        <v>1.2110601416388964</v>
      </c>
      <c r="X7" s="1220">
        <f t="shared" si="3"/>
        <v>1.4666666666664239</v>
      </c>
    </row>
    <row r="8" spans="1:24">
      <c r="N8" s="1222">
        <v>6</v>
      </c>
      <c r="O8" s="1224">
        <v>65</v>
      </c>
      <c r="P8" s="1224">
        <v>67</v>
      </c>
      <c r="Q8" s="1224">
        <v>67</v>
      </c>
      <c r="R8" s="1224">
        <v>69</v>
      </c>
      <c r="S8" s="1224">
        <v>68</v>
      </c>
      <c r="T8" s="1224">
        <v>69</v>
      </c>
      <c r="U8" s="1220">
        <f t="shared" si="0"/>
        <v>405</v>
      </c>
      <c r="V8" s="1220">
        <f t="shared" si="1"/>
        <v>67.5</v>
      </c>
      <c r="W8" s="1220">
        <f t="shared" si="2"/>
        <v>1.51657508881031</v>
      </c>
      <c r="X8" s="1220">
        <f t="shared" si="3"/>
        <v>2.2999999999999998</v>
      </c>
    </row>
    <row r="9" spans="1:24">
      <c r="N9" s="1222">
        <v>7</v>
      </c>
      <c r="O9" s="1224">
        <v>67</v>
      </c>
      <c r="P9" s="1224">
        <v>68</v>
      </c>
      <c r="Q9" s="1224">
        <v>68</v>
      </c>
      <c r="R9" s="1224">
        <v>68</v>
      </c>
      <c r="S9" s="1224">
        <v>69</v>
      </c>
      <c r="T9" s="1224">
        <v>69</v>
      </c>
      <c r="U9" s="1220">
        <f t="shared" si="0"/>
        <v>409</v>
      </c>
      <c r="V9" s="1220">
        <f t="shared" si="1"/>
        <v>68.166666666666671</v>
      </c>
      <c r="W9" s="1220">
        <f t="shared" si="2"/>
        <v>0.75277265270891991</v>
      </c>
      <c r="X9" s="1220">
        <f t="shared" si="3"/>
        <v>0.56666666666642418</v>
      </c>
    </row>
    <row r="10" spans="1:24">
      <c r="N10" s="1222">
        <v>8</v>
      </c>
      <c r="O10" s="1224">
        <v>67</v>
      </c>
      <c r="P10" s="1224">
        <v>66</v>
      </c>
      <c r="Q10" s="1224">
        <v>66</v>
      </c>
      <c r="R10" s="1224">
        <v>68</v>
      </c>
      <c r="S10" s="1224">
        <v>68</v>
      </c>
      <c r="T10" s="1224">
        <v>69</v>
      </c>
      <c r="U10" s="1220">
        <f t="shared" si="0"/>
        <v>404</v>
      </c>
      <c r="V10" s="1220">
        <f t="shared" si="1"/>
        <v>67.333333333333329</v>
      </c>
      <c r="W10" s="1220">
        <f t="shared" si="2"/>
        <v>1.2110601416388964</v>
      </c>
      <c r="X10" s="1220">
        <f t="shared" si="3"/>
        <v>1.4666666666664239</v>
      </c>
    </row>
    <row r="11" spans="1:24">
      <c r="N11" s="1222">
        <v>9</v>
      </c>
      <c r="O11" s="1224">
        <v>67</v>
      </c>
      <c r="P11" s="1224">
        <v>67</v>
      </c>
      <c r="Q11" s="1224">
        <v>66</v>
      </c>
      <c r="R11" s="1224">
        <v>69</v>
      </c>
      <c r="S11" s="1224">
        <v>68</v>
      </c>
      <c r="T11" s="1224">
        <v>69</v>
      </c>
      <c r="U11" s="1220">
        <f t="shared" si="0"/>
        <v>406</v>
      </c>
      <c r="V11" s="1220">
        <f t="shared" si="1"/>
        <v>67.666666666666671</v>
      </c>
      <c r="W11" s="1220">
        <f t="shared" si="2"/>
        <v>1.2110601416388964</v>
      </c>
      <c r="X11" s="1220">
        <f t="shared" si="3"/>
        <v>1.4666666666664239</v>
      </c>
    </row>
    <row r="12" spans="1:24">
      <c r="N12" s="1222">
        <v>10</v>
      </c>
      <c r="O12" s="1224">
        <v>66</v>
      </c>
      <c r="P12" s="1224">
        <v>65</v>
      </c>
      <c r="Q12" s="1224">
        <v>67</v>
      </c>
      <c r="R12" s="1224">
        <v>68</v>
      </c>
      <c r="S12" s="1224">
        <v>69</v>
      </c>
      <c r="T12" s="1224">
        <v>68</v>
      </c>
      <c r="U12" s="1220">
        <f t="shared" si="0"/>
        <v>403</v>
      </c>
      <c r="V12" s="1220">
        <f t="shared" si="1"/>
        <v>67.166666666666671</v>
      </c>
      <c r="W12" s="1220">
        <f t="shared" si="2"/>
        <v>1.471960144387892</v>
      </c>
      <c r="X12" s="1220">
        <f t="shared" si="3"/>
        <v>2.166666666666424</v>
      </c>
    </row>
    <row r="13" spans="1:24">
      <c r="N13" s="1222">
        <v>11</v>
      </c>
      <c r="O13" s="1224">
        <v>67</v>
      </c>
      <c r="P13" s="1224">
        <v>67</v>
      </c>
      <c r="Q13" s="1224">
        <v>69</v>
      </c>
      <c r="R13" s="1224">
        <v>68</v>
      </c>
      <c r="S13" s="1224">
        <v>68</v>
      </c>
      <c r="T13" s="1224">
        <v>70</v>
      </c>
      <c r="U13" s="1220">
        <f t="shared" si="0"/>
        <v>409</v>
      </c>
      <c r="V13" s="1220">
        <f t="shared" si="1"/>
        <v>68.166666666666671</v>
      </c>
      <c r="W13" s="1220">
        <f t="shared" si="2"/>
        <v>1.1690451944499085</v>
      </c>
      <c r="X13" s="1220">
        <f t="shared" si="3"/>
        <v>1.3666666666664244</v>
      </c>
    </row>
    <row r="14" spans="1:24">
      <c r="N14" s="1222">
        <v>12</v>
      </c>
      <c r="O14" s="1224">
        <v>67</v>
      </c>
      <c r="P14" s="1224">
        <v>68</v>
      </c>
      <c r="Q14" s="1224">
        <v>69</v>
      </c>
      <c r="R14" s="1224">
        <v>69</v>
      </c>
      <c r="S14" s="1224">
        <v>68</v>
      </c>
      <c r="T14" s="1224">
        <v>69</v>
      </c>
      <c r="U14" s="1220">
        <f t="shared" si="0"/>
        <v>410</v>
      </c>
      <c r="V14" s="1220">
        <f t="shared" si="1"/>
        <v>68.333333333333329</v>
      </c>
      <c r="W14" s="1220">
        <f t="shared" si="2"/>
        <v>0.81649658092757749</v>
      </c>
      <c r="X14" s="1220">
        <f t="shared" si="3"/>
        <v>0.66666666666642405</v>
      </c>
    </row>
    <row r="15" spans="1:24">
      <c r="N15" s="1222">
        <v>13</v>
      </c>
      <c r="O15" s="1224">
        <v>67</v>
      </c>
      <c r="P15" s="1224">
        <v>67</v>
      </c>
      <c r="Q15" s="1224">
        <v>68</v>
      </c>
      <c r="R15" s="1224">
        <v>69</v>
      </c>
      <c r="S15" s="1224">
        <v>68</v>
      </c>
      <c r="T15" s="1224">
        <v>68</v>
      </c>
      <c r="U15" s="1220">
        <f t="shared" si="0"/>
        <v>407</v>
      </c>
      <c r="V15" s="1220">
        <f t="shared" si="1"/>
        <v>67.833333333333329</v>
      </c>
      <c r="W15" s="1220">
        <f t="shared" si="2"/>
        <v>0.75277265270891991</v>
      </c>
      <c r="X15" s="1220">
        <f t="shared" si="3"/>
        <v>0.56666666666642418</v>
      </c>
    </row>
    <row r="16" spans="1:24">
      <c r="N16" s="1222">
        <v>14</v>
      </c>
      <c r="O16" s="1224">
        <v>67</v>
      </c>
      <c r="P16" s="1224">
        <v>68</v>
      </c>
      <c r="Q16" s="1224">
        <v>68</v>
      </c>
      <c r="R16" s="1224">
        <v>69</v>
      </c>
      <c r="S16" s="1224">
        <v>68</v>
      </c>
      <c r="T16" s="1224">
        <v>69</v>
      </c>
      <c r="U16" s="1220">
        <f t="shared" si="0"/>
        <v>409</v>
      </c>
      <c r="V16" s="1220">
        <f t="shared" si="1"/>
        <v>68.166666666666671</v>
      </c>
      <c r="W16" s="1220">
        <f t="shared" si="2"/>
        <v>0.75277265270891991</v>
      </c>
      <c r="X16" s="1220">
        <f t="shared" si="3"/>
        <v>0.56666666666642418</v>
      </c>
    </row>
    <row r="17" spans="1:30">
      <c r="N17" s="1222">
        <v>15</v>
      </c>
      <c r="O17" s="1224">
        <v>65</v>
      </c>
      <c r="P17" s="1224">
        <v>66</v>
      </c>
      <c r="Q17" s="1224">
        <v>65</v>
      </c>
      <c r="R17" s="1224">
        <v>68</v>
      </c>
      <c r="S17" s="1224">
        <v>68</v>
      </c>
      <c r="T17" s="1224">
        <v>67</v>
      </c>
      <c r="U17" s="1220">
        <f t="shared" si="0"/>
        <v>399</v>
      </c>
      <c r="V17" s="1220">
        <f t="shared" si="1"/>
        <v>66.5</v>
      </c>
      <c r="W17" s="1220">
        <f t="shared" si="2"/>
        <v>1.3784048752090221</v>
      </c>
      <c r="X17" s="1220">
        <f t="shared" si="3"/>
        <v>1.9</v>
      </c>
    </row>
    <row r="18" spans="1:30">
      <c r="V18" s="97">
        <f>AVERAGE(V3:V17)</f>
        <v>67.788888888888891</v>
      </c>
    </row>
    <row r="19" spans="1:30" ht="15.75">
      <c r="A19" s="477" t="s">
        <v>939</v>
      </c>
      <c r="T19" s="97">
        <f>STDEV(O3:T17)</f>
        <v>1.2131715741867384</v>
      </c>
      <c r="U19" s="97">
        <f>T19*T19</f>
        <v>1.4717852684147288</v>
      </c>
    </row>
    <row r="20" spans="1:30">
      <c r="O20" s="473" t="s">
        <v>372</v>
      </c>
      <c r="P20" s="473"/>
      <c r="Q20" s="473"/>
      <c r="R20" s="473"/>
      <c r="S20" s="473"/>
    </row>
    <row r="21" spans="1:30">
      <c r="O21" s="473"/>
      <c r="P21" s="473"/>
      <c r="Q21" s="473"/>
      <c r="R21" s="473"/>
      <c r="S21" s="473"/>
    </row>
    <row r="22" spans="1:30" ht="13.5" thickBot="1">
      <c r="O22" s="473" t="s">
        <v>373</v>
      </c>
      <c r="P22" s="473"/>
      <c r="Q22" s="473"/>
      <c r="R22" s="473"/>
      <c r="S22" s="473" t="s">
        <v>441</v>
      </c>
      <c r="U22" s="97">
        <f>MAX(S24:S38)</f>
        <v>2.2999999999999998</v>
      </c>
      <c r="V22"/>
      <c r="W22"/>
      <c r="X22"/>
      <c r="Y22"/>
      <c r="Z22"/>
      <c r="AA22"/>
      <c r="AB22"/>
      <c r="AC22"/>
      <c r="AD22"/>
    </row>
    <row r="23" spans="1:30">
      <c r="O23" s="474" t="s">
        <v>374</v>
      </c>
      <c r="P23" s="474" t="s">
        <v>375</v>
      </c>
      <c r="Q23" s="474" t="s">
        <v>376</v>
      </c>
      <c r="R23" s="474" t="s">
        <v>377</v>
      </c>
      <c r="S23" s="474" t="s">
        <v>378</v>
      </c>
      <c r="T23" s="97" t="s">
        <v>940</v>
      </c>
      <c r="U23" s="98">
        <f>SUM(S24:S38)</f>
        <v>20.96666666666351</v>
      </c>
      <c r="V23"/>
      <c r="W23"/>
      <c r="X23"/>
      <c r="Y23"/>
      <c r="Z23"/>
      <c r="AA23"/>
      <c r="AB23"/>
      <c r="AC23"/>
      <c r="AD23"/>
    </row>
    <row r="24" spans="1:30">
      <c r="O24" s="475">
        <v>1</v>
      </c>
      <c r="P24" s="475">
        <v>6</v>
      </c>
      <c r="Q24" s="475">
        <v>409</v>
      </c>
      <c r="R24" s="475">
        <v>68.166666666666671</v>
      </c>
      <c r="S24" s="1218">
        <v>2.166666666666424</v>
      </c>
      <c r="V24"/>
      <c r="W24"/>
      <c r="X24"/>
      <c r="Y24"/>
      <c r="Z24"/>
      <c r="AA24"/>
      <c r="AB24"/>
      <c r="AC24"/>
      <c r="AD24"/>
    </row>
    <row r="25" spans="1:30">
      <c r="O25" s="475">
        <v>2</v>
      </c>
      <c r="P25" s="475">
        <v>6</v>
      </c>
      <c r="Q25" s="475">
        <v>406</v>
      </c>
      <c r="R25" s="475">
        <v>67.666666666666671</v>
      </c>
      <c r="S25" s="475">
        <v>1.0666666666664242</v>
      </c>
      <c r="T25" s="1221" t="s">
        <v>1231</v>
      </c>
      <c r="U25" s="97">
        <f>U22/U23</f>
        <v>0.1096979332273615</v>
      </c>
      <c r="V25"/>
      <c r="W25"/>
      <c r="X25"/>
      <c r="Y25"/>
      <c r="Z25"/>
      <c r="AA25"/>
      <c r="AB25"/>
      <c r="AC25"/>
      <c r="AD25"/>
    </row>
    <row r="26" spans="1:30">
      <c r="O26" s="475">
        <v>3</v>
      </c>
      <c r="P26" s="475">
        <v>6</v>
      </c>
      <c r="Q26" s="475">
        <v>413</v>
      </c>
      <c r="R26" s="475">
        <v>68.833333333333329</v>
      </c>
      <c r="S26" s="475">
        <v>2.166666666666424</v>
      </c>
      <c r="V26"/>
      <c r="W26"/>
      <c r="X26"/>
      <c r="Y26"/>
      <c r="Z26"/>
      <c r="AA26"/>
      <c r="AB26"/>
      <c r="AC26"/>
      <c r="AD26"/>
    </row>
    <row r="27" spans="1:30">
      <c r="O27" s="475">
        <v>4</v>
      </c>
      <c r="P27" s="475">
        <v>6</v>
      </c>
      <c r="Q27" s="475">
        <v>406</v>
      </c>
      <c r="R27" s="475">
        <v>67.666666666666671</v>
      </c>
      <c r="S27" s="475">
        <v>1.0666666666664242</v>
      </c>
      <c r="V27"/>
      <c r="W27"/>
      <c r="X27"/>
      <c r="Y27"/>
      <c r="Z27"/>
      <c r="AA27"/>
      <c r="AB27"/>
      <c r="AC27"/>
      <c r="AD27"/>
    </row>
    <row r="28" spans="1:30">
      <c r="O28" s="475">
        <v>5</v>
      </c>
      <c r="P28" s="475">
        <v>6</v>
      </c>
      <c r="Q28" s="475">
        <v>406</v>
      </c>
      <c r="R28" s="475">
        <v>67.666666666666671</v>
      </c>
      <c r="S28" s="475">
        <v>1.4666666666664241</v>
      </c>
      <c r="V28"/>
      <c r="W28"/>
      <c r="X28"/>
      <c r="Y28"/>
      <c r="Z28"/>
      <c r="AA28"/>
      <c r="AB28"/>
      <c r="AC28"/>
      <c r="AD28"/>
    </row>
    <row r="29" spans="1:30">
      <c r="O29" s="475">
        <v>6</v>
      </c>
      <c r="P29" s="475">
        <v>6</v>
      </c>
      <c r="Q29" s="475">
        <v>405</v>
      </c>
      <c r="R29" s="475">
        <v>67.5</v>
      </c>
      <c r="S29" s="475">
        <v>2.2999999999999998</v>
      </c>
      <c r="V29"/>
      <c r="W29"/>
      <c r="X29"/>
      <c r="Y29"/>
      <c r="Z29"/>
      <c r="AA29"/>
      <c r="AB29"/>
      <c r="AC29"/>
      <c r="AD29"/>
    </row>
    <row r="30" spans="1:30">
      <c r="O30" s="475">
        <v>7</v>
      </c>
      <c r="P30" s="475">
        <v>6</v>
      </c>
      <c r="Q30" s="475">
        <v>409</v>
      </c>
      <c r="R30" s="475">
        <v>68.166666666666671</v>
      </c>
      <c r="S30" s="475">
        <v>0.56666666666642418</v>
      </c>
      <c r="V30"/>
      <c r="W30"/>
      <c r="X30"/>
      <c r="Y30"/>
      <c r="Z30"/>
      <c r="AA30"/>
      <c r="AB30"/>
      <c r="AC30"/>
      <c r="AD30"/>
    </row>
    <row r="31" spans="1:30">
      <c r="O31" s="475">
        <v>8</v>
      </c>
      <c r="P31" s="475">
        <v>6</v>
      </c>
      <c r="Q31" s="475">
        <v>404</v>
      </c>
      <c r="R31" s="475">
        <v>67.333333333333329</v>
      </c>
      <c r="S31" s="475">
        <v>1.4666666666664241</v>
      </c>
      <c r="V31"/>
      <c r="W31"/>
      <c r="X31"/>
      <c r="Y31"/>
      <c r="Z31"/>
      <c r="AA31"/>
      <c r="AB31"/>
      <c r="AC31"/>
      <c r="AD31"/>
    </row>
    <row r="32" spans="1:30">
      <c r="O32" s="475">
        <v>9</v>
      </c>
      <c r="P32" s="475">
        <v>6</v>
      </c>
      <c r="Q32" s="475">
        <v>406</v>
      </c>
      <c r="R32" s="475">
        <v>67.666666666666671</v>
      </c>
      <c r="S32" s="475">
        <v>1.4666666666664241</v>
      </c>
      <c r="V32"/>
      <c r="W32"/>
      <c r="X32"/>
      <c r="Y32"/>
      <c r="Z32"/>
      <c r="AA32"/>
      <c r="AB32"/>
      <c r="AC32"/>
      <c r="AD32"/>
    </row>
    <row r="33" spans="14:30">
      <c r="O33" s="475">
        <v>10</v>
      </c>
      <c r="P33" s="475">
        <v>6</v>
      </c>
      <c r="Q33" s="475">
        <v>403</v>
      </c>
      <c r="R33" s="475">
        <v>67.166666666666671</v>
      </c>
      <c r="S33" s="475">
        <v>2.166666666666424</v>
      </c>
      <c r="V33"/>
      <c r="W33"/>
      <c r="X33"/>
      <c r="Y33"/>
      <c r="Z33"/>
      <c r="AA33"/>
      <c r="AB33"/>
      <c r="AC33"/>
      <c r="AD33"/>
    </row>
    <row r="34" spans="14:30">
      <c r="O34" s="475">
        <v>11</v>
      </c>
      <c r="P34" s="475">
        <v>6</v>
      </c>
      <c r="Q34" s="475">
        <v>409</v>
      </c>
      <c r="R34" s="475">
        <v>68.166666666666671</v>
      </c>
      <c r="S34" s="475">
        <v>1.3666666666664242</v>
      </c>
      <c r="V34"/>
      <c r="W34"/>
      <c r="X34"/>
      <c r="Y34"/>
      <c r="Z34"/>
      <c r="AA34"/>
      <c r="AB34"/>
      <c r="AC34"/>
      <c r="AD34"/>
    </row>
    <row r="35" spans="14:30">
      <c r="O35" s="475">
        <v>12</v>
      </c>
      <c r="P35" s="475">
        <v>6</v>
      </c>
      <c r="Q35" s="475">
        <v>410</v>
      </c>
      <c r="R35" s="475">
        <v>68.333333333333329</v>
      </c>
      <c r="S35" s="475">
        <v>0.66666666666642416</v>
      </c>
      <c r="V35"/>
      <c r="W35"/>
      <c r="X35"/>
      <c r="Y35"/>
      <c r="Z35"/>
      <c r="AA35"/>
      <c r="AB35"/>
      <c r="AC35"/>
      <c r="AD35"/>
    </row>
    <row r="36" spans="14:30">
      <c r="O36" s="475">
        <v>13</v>
      </c>
      <c r="P36" s="475">
        <v>6</v>
      </c>
      <c r="Q36" s="475">
        <v>407</v>
      </c>
      <c r="R36" s="475">
        <v>67.833333333333329</v>
      </c>
      <c r="S36" s="475">
        <v>0.56666666666642418</v>
      </c>
      <c r="V36"/>
      <c r="W36"/>
      <c r="X36"/>
      <c r="Y36"/>
      <c r="Z36"/>
      <c r="AA36"/>
      <c r="AB36"/>
      <c r="AC36"/>
      <c r="AD36"/>
    </row>
    <row r="37" spans="14:30">
      <c r="O37" s="475">
        <v>14</v>
      </c>
      <c r="P37" s="475">
        <v>6</v>
      </c>
      <c r="Q37" s="475">
        <v>409</v>
      </c>
      <c r="R37" s="475">
        <v>68.166666666666671</v>
      </c>
      <c r="S37" s="475">
        <v>0.56666666666642418</v>
      </c>
      <c r="V37"/>
      <c r="W37"/>
      <c r="X37"/>
      <c r="Y37"/>
      <c r="Z37"/>
      <c r="AA37"/>
      <c r="AB37"/>
      <c r="AC37"/>
      <c r="AD37"/>
    </row>
    <row r="38" spans="14:30" ht="13.5" thickBot="1">
      <c r="N38" s="1485" t="s">
        <v>1695</v>
      </c>
      <c r="O38" s="476">
        <v>15</v>
      </c>
      <c r="P38" s="476">
        <v>6</v>
      </c>
      <c r="Q38" s="476">
        <v>399</v>
      </c>
      <c r="R38" s="476">
        <v>66.5</v>
      </c>
      <c r="S38" s="476">
        <v>1.9</v>
      </c>
      <c r="V38"/>
      <c r="W38"/>
      <c r="X38"/>
      <c r="Y38"/>
      <c r="Z38"/>
      <c r="AA38"/>
      <c r="AB38"/>
      <c r="AC38"/>
      <c r="AD38"/>
    </row>
    <row r="39" spans="14:30">
      <c r="V39"/>
      <c r="W39"/>
      <c r="X39"/>
      <c r="Y39"/>
      <c r="Z39"/>
      <c r="AA39"/>
      <c r="AB39"/>
      <c r="AC39"/>
      <c r="AD39"/>
    </row>
    <row r="40" spans="14:30">
      <c r="O40" s="473"/>
      <c r="P40" s="473"/>
      <c r="Q40" s="473"/>
      <c r="R40" s="473"/>
      <c r="S40" s="473"/>
      <c r="T40" s="473"/>
      <c r="U40" s="473"/>
      <c r="V40"/>
      <c r="W40"/>
      <c r="X40"/>
      <c r="Y40"/>
      <c r="Z40"/>
      <c r="AA40"/>
      <c r="AB40"/>
      <c r="AC40"/>
      <c r="AD40"/>
    </row>
    <row r="41" spans="14:30" ht="13.5" thickBot="1">
      <c r="O41" s="473" t="s">
        <v>379</v>
      </c>
      <c r="P41" s="473"/>
      <c r="Q41" s="473"/>
      <c r="R41" s="473"/>
      <c r="S41" s="473"/>
      <c r="T41" s="473"/>
      <c r="U41" s="473"/>
      <c r="V41"/>
      <c r="W41"/>
      <c r="X41"/>
      <c r="Y41"/>
      <c r="Z41"/>
      <c r="AA41"/>
      <c r="AB41"/>
      <c r="AC41"/>
      <c r="AD41"/>
    </row>
    <row r="42" spans="14:30">
      <c r="O42" s="474" t="s">
        <v>380</v>
      </c>
      <c r="P42" s="474" t="s">
        <v>381</v>
      </c>
      <c r="Q42" s="474" t="s">
        <v>382</v>
      </c>
      <c r="R42" s="474" t="s">
        <v>383</v>
      </c>
      <c r="S42" s="474" t="s">
        <v>384</v>
      </c>
      <c r="T42" s="474" t="s">
        <v>385</v>
      </c>
      <c r="U42" s="474" t="s">
        <v>386</v>
      </c>
      <c r="V42"/>
      <c r="W42"/>
      <c r="X42"/>
      <c r="Y42"/>
      <c r="Z42"/>
      <c r="AA42"/>
      <c r="AB42"/>
      <c r="AC42"/>
      <c r="AD42"/>
    </row>
    <row r="43" spans="14:30">
      <c r="O43" s="475" t="s">
        <v>387</v>
      </c>
      <c r="P43" s="475">
        <v>26.155555555655155</v>
      </c>
      <c r="Q43" s="475">
        <v>14</v>
      </c>
      <c r="R43" s="475">
        <v>1.8682539682610826</v>
      </c>
      <c r="S43" s="475">
        <v>1.3365886895359451</v>
      </c>
      <c r="T43" s="475">
        <v>0.20700079786499664</v>
      </c>
      <c r="U43" s="475">
        <v>1.8259100897921599</v>
      </c>
      <c r="V43"/>
      <c r="W43"/>
      <c r="X43"/>
      <c r="Y43"/>
      <c r="Z43"/>
      <c r="AA43"/>
      <c r="AB43"/>
      <c r="AC43"/>
      <c r="AD43"/>
    </row>
    <row r="44" spans="14:30">
      <c r="O44" s="475" t="s">
        <v>388</v>
      </c>
      <c r="P44" s="475">
        <v>104.83333333325572</v>
      </c>
      <c r="Q44" s="475">
        <v>75</v>
      </c>
      <c r="R44" s="475">
        <v>1.3977777777767431</v>
      </c>
      <c r="S44" s="475"/>
      <c r="T44" s="475"/>
      <c r="U44" s="475"/>
      <c r="V44"/>
      <c r="W44" s="473">
        <f>FINV(0.05,14,75)</f>
        <v>1.825908246551978</v>
      </c>
      <c r="X44"/>
      <c r="Y44"/>
      <c r="Z44"/>
      <c r="AA44"/>
      <c r="AB44"/>
      <c r="AC44"/>
      <c r="AD44"/>
    </row>
    <row r="45" spans="14:30">
      <c r="O45" s="475"/>
      <c r="P45" s="475"/>
      <c r="Q45" s="475"/>
      <c r="R45" s="475"/>
      <c r="S45" s="475"/>
      <c r="T45" s="475"/>
      <c r="U45" s="475"/>
      <c r="V45"/>
      <c r="W45" s="1194">
        <f>FDIST(S43,14,75)</f>
        <v>0.20700079786499664</v>
      </c>
      <c r="X45"/>
      <c r="Y45"/>
      <c r="Z45"/>
      <c r="AA45"/>
      <c r="AB45"/>
      <c r="AC45"/>
      <c r="AD45"/>
    </row>
    <row r="46" spans="14:30" ht="13.5" thickBot="1">
      <c r="O46" s="476" t="s">
        <v>389</v>
      </c>
      <c r="P46" s="476">
        <v>130.98888888891099</v>
      </c>
      <c r="Q46" s="476">
        <v>89</v>
      </c>
      <c r="R46" s="476"/>
      <c r="S46" s="476"/>
      <c r="T46" s="476"/>
      <c r="U46" s="476"/>
      <c r="V46"/>
      <c r="W46"/>
      <c r="X46"/>
      <c r="Y46"/>
      <c r="Z46"/>
      <c r="AA46"/>
      <c r="AB46"/>
      <c r="AC46"/>
      <c r="AD46"/>
    </row>
    <row r="47" spans="14:30">
      <c r="O47" s="473"/>
      <c r="P47" s="473"/>
      <c r="Q47" s="473"/>
      <c r="R47" s="473"/>
      <c r="S47" s="473"/>
      <c r="T47" s="473"/>
      <c r="U47" s="473"/>
      <c r="V47"/>
      <c r="W47"/>
      <c r="X47"/>
      <c r="Y47"/>
      <c r="Z47"/>
      <c r="AA47"/>
      <c r="AB47"/>
      <c r="AC47"/>
      <c r="AD47"/>
    </row>
    <row r="48" spans="14:30">
      <c r="P48" s="97">
        <f>SUM(P43:P44)</f>
        <v>130.98888888891088</v>
      </c>
      <c r="Q48" s="97">
        <f>SUM(Q43:Q44)</f>
        <v>89</v>
      </c>
      <c r="V48"/>
      <c r="W48"/>
      <c r="X48"/>
      <c r="Y48"/>
      <c r="Z48"/>
      <c r="AA48"/>
      <c r="AB48"/>
      <c r="AC48"/>
      <c r="AD48"/>
    </row>
    <row r="49" spans="10:30" ht="15">
      <c r="L49" s="264" t="s">
        <v>625</v>
      </c>
      <c r="M49" s="264">
        <f>SQRT(1.4)</f>
        <v>1.1832159566199232</v>
      </c>
      <c r="V49"/>
      <c r="W49"/>
      <c r="X49"/>
      <c r="Y49"/>
      <c r="Z49"/>
      <c r="AA49"/>
      <c r="AB49"/>
      <c r="AC49"/>
      <c r="AD49"/>
    </row>
    <row r="50" spans="10:30" ht="15">
      <c r="L50" s="264" t="s">
        <v>626</v>
      </c>
      <c r="M50" s="264">
        <f>SQRT(1.4+(1.87-1.4)/6)</f>
        <v>1.2158673173226318</v>
      </c>
      <c r="Q50" s="1623" t="s">
        <v>229</v>
      </c>
      <c r="R50" s="1623"/>
      <c r="S50" s="1623"/>
      <c r="T50" s="1623"/>
      <c r="V50"/>
      <c r="W50"/>
      <c r="X50"/>
      <c r="Y50"/>
      <c r="Z50"/>
      <c r="AA50"/>
      <c r="AB50"/>
      <c r="AC50"/>
      <c r="AD50"/>
    </row>
    <row r="51" spans="10:30" ht="15">
      <c r="Q51" s="1622" t="s">
        <v>230</v>
      </c>
      <c r="R51" s="1622"/>
      <c r="S51" s="1622"/>
      <c r="T51" s="1622"/>
      <c r="U51" s="98"/>
      <c r="V51"/>
      <c r="W51"/>
      <c r="X51"/>
      <c r="Y51"/>
      <c r="Z51"/>
      <c r="AA51"/>
      <c r="AB51"/>
      <c r="AC51"/>
      <c r="AD51"/>
    </row>
    <row r="52" spans="10:30" ht="15">
      <c r="Q52" s="479" t="s">
        <v>464</v>
      </c>
      <c r="R52" s="478">
        <f>MAX(S24:S38)/SUM(S24:S38)</f>
        <v>0.1096979332273615</v>
      </c>
      <c r="S52" s="479" t="s">
        <v>390</v>
      </c>
      <c r="T52" s="480">
        <v>6</v>
      </c>
      <c r="W52"/>
      <c r="X52"/>
      <c r="Y52"/>
      <c r="Z52"/>
      <c r="AA52"/>
      <c r="AB52"/>
      <c r="AC52"/>
      <c r="AD52"/>
    </row>
    <row r="53" spans="10:30" ht="15.75">
      <c r="Q53" s="479" t="s">
        <v>941</v>
      </c>
      <c r="R53" s="481">
        <f>BETAINV(T54,T52/2,(T52*(T53-1))/2,0,1)</f>
        <v>0.13625860214233398</v>
      </c>
      <c r="S53" s="479" t="s">
        <v>393</v>
      </c>
      <c r="T53" s="480">
        <v>15</v>
      </c>
      <c r="V53"/>
      <c r="W53"/>
      <c r="X53"/>
      <c r="Y53"/>
      <c r="Z53"/>
      <c r="AA53"/>
      <c r="AB53"/>
      <c r="AC53"/>
      <c r="AD53"/>
    </row>
    <row r="54" spans="10:30" ht="15">
      <c r="P54" s="1621" t="str">
        <f>IF(R52&lt;R53,"Хомоскедастични","отличима S2")</f>
        <v>Хомоскедастични</v>
      </c>
      <c r="Q54" s="1621"/>
      <c r="R54" s="1621"/>
      <c r="S54" s="479" t="s">
        <v>398</v>
      </c>
      <c r="T54" s="480">
        <v>0.95</v>
      </c>
    </row>
    <row r="55" spans="10:30">
      <c r="Q55" s="98" t="s">
        <v>943</v>
      </c>
      <c r="R55" s="97">
        <f>MAX(S24:S38)</f>
        <v>2.2999999999999998</v>
      </c>
    </row>
    <row r="56" spans="10:30">
      <c r="R56" s="83" t="s">
        <v>942</v>
      </c>
    </row>
    <row r="64" spans="10:30">
      <c r="J64" s="98"/>
    </row>
    <row r="67" spans="5:8">
      <c r="E67" s="98" t="s">
        <v>125</v>
      </c>
      <c r="F67" s="98" t="s">
        <v>126</v>
      </c>
      <c r="G67" s="98" t="s">
        <v>127</v>
      </c>
      <c r="H67" s="98" t="s">
        <v>128</v>
      </c>
    </row>
    <row r="68" spans="5:8">
      <c r="E68" s="97">
        <v>3898</v>
      </c>
      <c r="F68" s="97">
        <v>4139</v>
      </c>
    </row>
    <row r="69" spans="5:8">
      <c r="E69" s="97">
        <v>3910</v>
      </c>
      <c r="F69" s="97">
        <v>3993</v>
      </c>
    </row>
    <row r="70" spans="5:8">
      <c r="E70" s="97">
        <v>5708</v>
      </c>
      <c r="F70" s="97">
        <v>5903</v>
      </c>
    </row>
    <row r="71" spans="5:8">
      <c r="E71" s="97">
        <v>5028</v>
      </c>
      <c r="F71" s="97">
        <v>4754</v>
      </c>
    </row>
    <row r="72" spans="5:8">
      <c r="E72" s="97">
        <v>4640</v>
      </c>
      <c r="F72" s="97">
        <v>4401</v>
      </c>
    </row>
    <row r="73" spans="5:8">
      <c r="E73" s="97">
        <v>5182</v>
      </c>
      <c r="F73" s="97">
        <v>503</v>
      </c>
    </row>
    <row r="74" spans="5:8">
      <c r="E74" s="97">
        <v>3028</v>
      </c>
    </row>
    <row r="75" spans="5:8">
      <c r="E75" s="97">
        <v>3966</v>
      </c>
    </row>
    <row r="681" spans="22:22">
      <c r="V681" s="97" t="s">
        <v>193</v>
      </c>
    </row>
  </sheetData>
  <mergeCells count="4">
    <mergeCell ref="A1:H1"/>
    <mergeCell ref="P54:R54"/>
    <mergeCell ref="Q51:T51"/>
    <mergeCell ref="Q50:T50"/>
  </mergeCells>
  <phoneticPr fontId="33" type="noConversion"/>
  <conditionalFormatting sqref="P54:R54">
    <cfRule type="cellIs" dxfId="5" priority="1" stopIfTrue="1" operator="equal">
      <formula>"Хомоскедастични"</formula>
    </cfRule>
    <cfRule type="cellIs" dxfId="4" priority="2" stopIfTrue="1" operator="notEqual">
      <formula>"Хомоскедастични"</formula>
    </cfRule>
  </conditionalFormatting>
  <pageMargins left="0.75" right="0.75" top="1" bottom="1" header="0.5" footer="0.5"/>
  <pageSetup paperSize="9" orientation="portrait" horizontalDpi="4294967293" verticalDpi="1200" r:id="rId1"/>
  <headerFooter alignWithMargins="0"/>
  <drawing r:id="rId2"/>
  <legacyDrawing r:id="rId3"/>
  <oleObjects>
    <oleObject progId="Equation.3" shapeId="23561" r:id="rId4"/>
    <oleObject progId="Equation.3" shapeId="23562" r:id="rId5"/>
    <oleObject progId="Equation.3" shapeId="23567" r:id="rId6"/>
    <oleObject progId="Equation.3" shapeId="23570" r:id="rId7"/>
    <oleObject progId="Equation.3" shapeId="23571" r:id="rId8"/>
    <oleObject progId="Equation.3" shapeId="23573" r:id="rId9"/>
  </oleObjects>
</worksheet>
</file>

<file path=xl/worksheets/sheet53.xml><?xml version="1.0" encoding="utf-8"?>
<worksheet xmlns="http://schemas.openxmlformats.org/spreadsheetml/2006/main" xmlns:r="http://schemas.openxmlformats.org/officeDocument/2006/relationships">
  <sheetPr codeName="Sheet8"/>
  <dimension ref="A1:G59"/>
  <sheetViews>
    <sheetView workbookViewId="0">
      <pane ySplit="11" topLeftCell="A51" activePane="bottomLeft" state="frozen"/>
      <selection activeCell="D33" sqref="D33"/>
      <selection pane="bottomLeft" activeCell="D33" sqref="D33"/>
    </sheetView>
  </sheetViews>
  <sheetFormatPr defaultColWidth="13.1640625" defaultRowHeight="15"/>
  <cols>
    <col min="1" max="1" width="33.5" style="1227" customWidth="1"/>
    <col min="2" max="2" width="10.33203125" style="1227" customWidth="1"/>
    <col min="3" max="3" width="17.83203125" style="1227" customWidth="1"/>
    <col min="4" max="16384" width="13.1640625" style="1227"/>
  </cols>
  <sheetData>
    <row r="1" spans="1:6">
      <c r="A1" s="1225" t="s">
        <v>232</v>
      </c>
      <c r="B1" s="1226"/>
      <c r="C1" s="1226"/>
      <c r="D1" s="1226"/>
      <c r="E1" s="1226"/>
    </row>
    <row r="3" spans="1:6">
      <c r="A3" s="1228" t="s">
        <v>233</v>
      </c>
      <c r="B3" s="1229" t="s">
        <v>234</v>
      </c>
      <c r="C3" s="1230">
        <v>299792500</v>
      </c>
      <c r="D3" s="1228" t="s">
        <v>235</v>
      </c>
      <c r="E3" s="1228"/>
    </row>
    <row r="4" spans="1:6">
      <c r="A4" s="1228" t="s">
        <v>236</v>
      </c>
      <c r="B4" s="1229" t="s">
        <v>237</v>
      </c>
      <c r="C4" s="1231">
        <v>6.6261960000000003E-34</v>
      </c>
      <c r="D4" s="1228" t="s">
        <v>238</v>
      </c>
      <c r="E4" s="1228"/>
    </row>
    <row r="5" spans="1:6" ht="17.25">
      <c r="A5" s="1228" t="s">
        <v>239</v>
      </c>
      <c r="B5" s="1229" t="s">
        <v>276</v>
      </c>
      <c r="C5" s="1231">
        <v>6.0229999999999998E+23</v>
      </c>
      <c r="D5" s="1228"/>
      <c r="E5" s="1228"/>
    </row>
    <row r="6" spans="1:6" ht="17.25">
      <c r="A6" s="1228" t="s">
        <v>240</v>
      </c>
      <c r="B6" s="1229" t="s">
        <v>1069</v>
      </c>
      <c r="C6" s="1231">
        <v>1.3869999999999999E-23</v>
      </c>
      <c r="D6" s="1228" t="s">
        <v>277</v>
      </c>
      <c r="E6" s="1228"/>
      <c r="F6" s="1232"/>
    </row>
    <row r="7" spans="1:6" ht="17.25">
      <c r="A7" s="1228"/>
      <c r="B7" s="1229" t="s">
        <v>1069</v>
      </c>
      <c r="C7" s="1231">
        <v>8.6689999999999998E-5</v>
      </c>
      <c r="D7" s="1228" t="s">
        <v>278</v>
      </c>
      <c r="E7" s="1228"/>
    </row>
    <row r="8" spans="1:6">
      <c r="A8" s="1228" t="s">
        <v>241</v>
      </c>
      <c r="B8" s="1229" t="s">
        <v>242</v>
      </c>
      <c r="C8" s="1231">
        <v>6.25E+18</v>
      </c>
      <c r="D8" s="1228" t="s">
        <v>279</v>
      </c>
      <c r="E8" s="1233"/>
    </row>
    <row r="9" spans="1:6">
      <c r="A9" s="1228"/>
      <c r="B9" s="1229" t="s">
        <v>243</v>
      </c>
      <c r="C9" s="1231">
        <v>1.6021E-19</v>
      </c>
      <c r="D9" s="1228" t="s">
        <v>244</v>
      </c>
      <c r="E9" s="1228"/>
    </row>
    <row r="10" spans="1:6">
      <c r="A10" s="1228"/>
      <c r="B10" s="1229" t="s">
        <v>242</v>
      </c>
      <c r="C10" s="1234">
        <v>0.238846</v>
      </c>
      <c r="D10" s="1228" t="s">
        <v>245</v>
      </c>
      <c r="E10" s="1228"/>
    </row>
    <row r="11" spans="1:6" ht="17.25">
      <c r="A11" s="1235" t="s">
        <v>246</v>
      </c>
      <c r="B11" s="1229" t="s">
        <v>247</v>
      </c>
      <c r="C11" s="1228">
        <v>-273.14999999999998</v>
      </c>
      <c r="D11" s="1236" t="s">
        <v>280</v>
      </c>
      <c r="E11" s="1228"/>
    </row>
    <row r="14" spans="1:6" ht="15.75" customHeight="1">
      <c r="A14" s="1237" t="s">
        <v>248</v>
      </c>
      <c r="B14" s="1238"/>
      <c r="C14" s="1238"/>
      <c r="D14" s="1239" t="s">
        <v>249</v>
      </c>
    </row>
    <row r="15" spans="1:6" s="1242" customFormat="1" ht="12" customHeight="1">
      <c r="A15" s="1240" t="s">
        <v>281</v>
      </c>
      <c r="B15" s="1241">
        <v>852.1</v>
      </c>
      <c r="C15" s="1239" t="s">
        <v>250</v>
      </c>
      <c r="D15" s="1239"/>
    </row>
    <row r="16" spans="1:6">
      <c r="A16" s="1227" t="s">
        <v>251</v>
      </c>
    </row>
    <row r="17" spans="1:5" s="1242" customFormat="1">
      <c r="B17" s="1240" t="s">
        <v>252</v>
      </c>
      <c r="C17" s="1243">
        <f>B15/1000000000</f>
        <v>8.5210000000000007E-7</v>
      </c>
      <c r="D17" s="1242" t="s">
        <v>964</v>
      </c>
    </row>
    <row r="18" spans="1:5">
      <c r="A18" s="1227" t="s">
        <v>253</v>
      </c>
    </row>
    <row r="19" spans="1:5" s="1242" customFormat="1">
      <c r="B19" s="1240" t="s">
        <v>252</v>
      </c>
      <c r="C19" s="1244">
        <f>B15*10</f>
        <v>8521</v>
      </c>
      <c r="D19" s="1245" t="s">
        <v>254</v>
      </c>
    </row>
    <row r="20" spans="1:5">
      <c r="A20" s="1227" t="s">
        <v>255</v>
      </c>
    </row>
    <row r="21" spans="1:5" s="1242" customFormat="1">
      <c r="B21" s="1240" t="s">
        <v>390</v>
      </c>
      <c r="C21" s="1246">
        <f>C3/C17</f>
        <v>351827837108320.56</v>
      </c>
    </row>
    <row r="22" spans="1:5">
      <c r="A22" s="1227" t="s">
        <v>256</v>
      </c>
    </row>
    <row r="23" spans="1:5" s="1242" customFormat="1" ht="14.25">
      <c r="B23" s="1247" t="s">
        <v>1510</v>
      </c>
      <c r="C23" s="1248">
        <f>C4*C3/C17</f>
        <v>2.3312802069358058E-19</v>
      </c>
      <c r="D23" s="1242" t="s">
        <v>244</v>
      </c>
      <c r="E23" s="1249">
        <f>C21*C4</f>
        <v>2.3312802069358054E-19</v>
      </c>
    </row>
    <row r="24" spans="1:5" s="1242" customFormat="1" ht="14.25">
      <c r="B24" s="1247" t="s">
        <v>1510</v>
      </c>
      <c r="C24" s="1250">
        <f>C23/C9</f>
        <v>1.4551402577465862</v>
      </c>
      <c r="D24" s="1242" t="s">
        <v>258</v>
      </c>
    </row>
    <row r="26" spans="1:5" s="1251" customFormat="1">
      <c r="A26" s="1251" t="s">
        <v>259</v>
      </c>
    </row>
    <row r="27" spans="1:5" ht="17.25">
      <c r="B27" s="1242">
        <v>100</v>
      </c>
      <c r="C27" s="1242">
        <v>4000</v>
      </c>
      <c r="D27" s="1242" t="s">
        <v>282</v>
      </c>
    </row>
    <row r="28" spans="1:5">
      <c r="A28" s="1227" t="s">
        <v>260</v>
      </c>
    </row>
    <row r="29" spans="1:5" ht="17.25">
      <c r="B29" s="1240" t="s">
        <v>283</v>
      </c>
      <c r="C29" s="1252">
        <f>1/B27/100</f>
        <v>1E-4</v>
      </c>
      <c r="D29" s="1242" t="s">
        <v>964</v>
      </c>
    </row>
    <row r="30" spans="1:5" ht="17.25">
      <c r="B30" s="1240" t="s">
        <v>284</v>
      </c>
      <c r="C30" s="1252">
        <f>1/C27/100</f>
        <v>2.5000000000000002E-6</v>
      </c>
      <c r="D30" s="1242" t="s">
        <v>964</v>
      </c>
    </row>
    <row r="31" spans="1:5">
      <c r="A31" s="1227" t="s">
        <v>261</v>
      </c>
    </row>
    <row r="32" spans="1:5">
      <c r="B32" s="1242" t="s">
        <v>262</v>
      </c>
    </row>
    <row r="33" spans="1:7">
      <c r="A33" s="1227" t="s">
        <v>263</v>
      </c>
    </row>
    <row r="34" spans="1:7" ht="17.25">
      <c r="B34" s="1247" t="s">
        <v>285</v>
      </c>
      <c r="C34" s="1253">
        <f>C3*C4/C29</f>
        <v>1.9864838643299999E-21</v>
      </c>
      <c r="D34" s="1242" t="s">
        <v>244</v>
      </c>
    </row>
    <row r="35" spans="1:7" ht="17.25">
      <c r="B35" s="1247" t="s">
        <v>286</v>
      </c>
      <c r="C35" s="1253">
        <f>C3*C4/C30</f>
        <v>7.9459354573199993E-20</v>
      </c>
      <c r="D35" s="1242" t="s">
        <v>244</v>
      </c>
    </row>
    <row r="36" spans="1:7" ht="17.25">
      <c r="B36" s="1247" t="s">
        <v>285</v>
      </c>
      <c r="C36" s="1253">
        <f>C34*C8</f>
        <v>1.2415524152062499E-2</v>
      </c>
      <c r="D36" s="1242" t="s">
        <v>258</v>
      </c>
      <c r="E36" s="1254"/>
    </row>
    <row r="37" spans="1:7" ht="17.25">
      <c r="B37" s="1247" t="s">
        <v>286</v>
      </c>
      <c r="C37" s="1253">
        <f>C35*C8</f>
        <v>0.49662096608249995</v>
      </c>
      <c r="D37" s="1242" t="s">
        <v>258</v>
      </c>
    </row>
    <row r="38" spans="1:7">
      <c r="D38" s="1255" t="s">
        <v>264</v>
      </c>
    </row>
    <row r="39" spans="1:7" s="1251" customFormat="1" ht="15.75">
      <c r="A39" s="1256"/>
      <c r="B39" s="1256"/>
    </row>
    <row r="40" spans="1:7" s="1251" customFormat="1" ht="15.75">
      <c r="A40" s="1256" t="s">
        <v>265</v>
      </c>
      <c r="B40" s="1256"/>
    </row>
    <row r="41" spans="1:7">
      <c r="A41" s="1247" t="s">
        <v>266</v>
      </c>
      <c r="B41" s="1227">
        <v>2.1051000000000002</v>
      </c>
      <c r="C41" s="1242" t="s">
        <v>258</v>
      </c>
      <c r="D41" s="1254"/>
      <c r="G41" s="1257">
        <v>2.1051000000000002</v>
      </c>
    </row>
    <row r="42" spans="1:7">
      <c r="A42" s="1258" t="s">
        <v>267</v>
      </c>
    </row>
    <row r="43" spans="1:7">
      <c r="A43" s="1258" t="s">
        <v>268</v>
      </c>
    </row>
    <row r="44" spans="1:7">
      <c r="A44" s="1258"/>
      <c r="B44" s="1240" t="s">
        <v>252</v>
      </c>
      <c r="C44" s="1259">
        <f>C3*C4/B41/C9</f>
        <v>5.8901002974959192E-7</v>
      </c>
      <c r="D44" s="1242" t="s">
        <v>964</v>
      </c>
      <c r="E44" s="1260"/>
    </row>
    <row r="45" spans="1:7">
      <c r="A45" s="1258"/>
      <c r="B45" s="1240" t="s">
        <v>252</v>
      </c>
      <c r="C45" s="1261">
        <f>C44*1000000000</f>
        <v>589.01002974959192</v>
      </c>
      <c r="D45" s="1242" t="s">
        <v>250</v>
      </c>
    </row>
    <row r="46" spans="1:7">
      <c r="A46" s="1258"/>
    </row>
    <row r="47" spans="1:7">
      <c r="A47" s="1258"/>
    </row>
    <row r="48" spans="1:7">
      <c r="A48" s="1624" t="s">
        <v>269</v>
      </c>
      <c r="B48" s="1624"/>
      <c r="C48" s="1624"/>
      <c r="D48" s="1624"/>
    </row>
    <row r="49" spans="1:7">
      <c r="B49" s="1247" t="s">
        <v>257</v>
      </c>
      <c r="C49" s="1253">
        <f>C9*C5*G41</f>
        <v>203130.53616330001</v>
      </c>
      <c r="D49" s="1242" t="s">
        <v>244</v>
      </c>
    </row>
    <row r="50" spans="1:7">
      <c r="B50" s="1247" t="s">
        <v>257</v>
      </c>
      <c r="C50" s="1253">
        <f>G41*C5</f>
        <v>1.26790173E+24</v>
      </c>
      <c r="D50" s="1242" t="s">
        <v>258</v>
      </c>
    </row>
    <row r="51" spans="1:7">
      <c r="B51" s="1247" t="s">
        <v>257</v>
      </c>
      <c r="C51" s="1253">
        <f>C49*C10</f>
        <v>48516.916040459553</v>
      </c>
      <c r="D51" s="1242" t="s">
        <v>245</v>
      </c>
    </row>
    <row r="53" spans="1:7">
      <c r="A53" s="1227" t="s">
        <v>270</v>
      </c>
    </row>
    <row r="54" spans="1:7">
      <c r="A54" s="1227" t="s">
        <v>271</v>
      </c>
    </row>
    <row r="55" spans="1:7" ht="17.25">
      <c r="A55" s="1247" t="s">
        <v>272</v>
      </c>
      <c r="B55" s="1242">
        <f>D55*100</f>
        <v>10000</v>
      </c>
      <c r="C55" s="1262" t="s">
        <v>287</v>
      </c>
      <c r="D55" s="1227">
        <v>100</v>
      </c>
    </row>
    <row r="56" spans="1:7" ht="17.25">
      <c r="A56" s="1240" t="s">
        <v>288</v>
      </c>
      <c r="B56" s="1242">
        <v>248.3</v>
      </c>
      <c r="C56" s="1242" t="s">
        <v>250</v>
      </c>
      <c r="E56" s="1240"/>
    </row>
    <row r="58" spans="1:7">
      <c r="B58" s="1240" t="s">
        <v>273</v>
      </c>
      <c r="C58" s="1263">
        <f>C4*C3/B56*1000000000</f>
        <v>8.0003377540475236E-19</v>
      </c>
      <c r="D58" s="1242" t="s">
        <v>274</v>
      </c>
    </row>
    <row r="59" spans="1:7" ht="17.25">
      <c r="A59" s="1254"/>
      <c r="B59" s="1247" t="s">
        <v>275</v>
      </c>
      <c r="C59" s="1264">
        <f>C58/C6/(B55-C11)</f>
        <v>5.6147216601511154</v>
      </c>
      <c r="D59" s="1242" t="s">
        <v>404</v>
      </c>
      <c r="E59" s="1265" t="s">
        <v>289</v>
      </c>
      <c r="F59" s="1266">
        <f>EXP(-C59)</f>
        <v>3.6438237783561044E-3</v>
      </c>
      <c r="G59" s="1240"/>
    </row>
  </sheetData>
  <mergeCells count="1">
    <mergeCell ref="A48:D48"/>
  </mergeCells>
  <phoneticPr fontId="200" type="noConversion"/>
  <pageMargins left="0.75" right="0.75" top="1" bottom="1" header="0.5" footer="0.5"/>
  <pageSetup paperSize="9" orientation="portrait" horizontalDpi="120" verticalDpi="180" r:id="rId1"/>
  <headerFooter alignWithMargins="0"/>
  <legacyDrawing r:id="rId2"/>
  <oleObjects>
    <oleObject progId="Equation.3" shapeId="146433" r:id="rId3"/>
  </oleObjects>
  <controls>
    <control shapeId="146434" r:id="rId4" name="SpinButton1"/>
  </controls>
</worksheet>
</file>

<file path=xl/worksheets/sheet54.xml><?xml version="1.0" encoding="utf-8"?>
<worksheet xmlns="http://schemas.openxmlformats.org/spreadsheetml/2006/main" xmlns:r="http://schemas.openxmlformats.org/officeDocument/2006/relationships">
  <sheetPr codeName="Sheet38"/>
  <dimension ref="A1:V681"/>
  <sheetViews>
    <sheetView workbookViewId="0">
      <selection activeCell="D33" sqref="D33"/>
    </sheetView>
  </sheetViews>
  <sheetFormatPr defaultColWidth="10.6640625" defaultRowHeight="12.75"/>
  <cols>
    <col min="1" max="1" width="7.33203125" style="517" customWidth="1"/>
    <col min="2" max="2" width="10.6640625" style="517" customWidth="1"/>
    <col min="3" max="3" width="9.6640625" style="517" customWidth="1"/>
    <col min="4" max="4" width="10.83203125" style="517" customWidth="1"/>
    <col min="5" max="5" width="10.6640625" style="517" customWidth="1"/>
    <col min="6" max="6" width="13.1640625" style="517" customWidth="1"/>
    <col min="7" max="7" width="10.6640625" style="517" customWidth="1"/>
    <col min="8" max="8" width="14.1640625" style="517" customWidth="1"/>
    <col min="9" max="9" width="11.6640625" style="517" customWidth="1"/>
    <col min="10" max="10" width="13" style="517" customWidth="1"/>
    <col min="11" max="11" width="6.33203125" style="517" customWidth="1"/>
    <col min="12" max="12" width="10" style="517" customWidth="1"/>
    <col min="13" max="13" width="6.1640625" style="517" customWidth="1"/>
    <col min="14" max="16384" width="10.6640625" style="517"/>
  </cols>
  <sheetData>
    <row r="1" spans="1:15" ht="18" customHeight="1">
      <c r="A1" s="1529" t="s">
        <v>995</v>
      </c>
      <c r="B1" s="1529"/>
      <c r="C1" s="1529"/>
      <c r="D1" s="1529"/>
      <c r="E1" s="1529"/>
      <c r="F1" s="1529"/>
      <c r="G1" s="1529"/>
      <c r="H1" s="1529"/>
      <c r="I1" s="1593"/>
      <c r="J1" s="1593"/>
      <c r="K1" s="1593"/>
      <c r="N1" s="1626" t="s">
        <v>1009</v>
      </c>
      <c r="O1" s="1626"/>
    </row>
    <row r="2" spans="1:15" ht="13.5" thickBot="1"/>
    <row r="3" spans="1:15">
      <c r="F3" s="577" t="s">
        <v>996</v>
      </c>
      <c r="G3" s="579">
        <v>4</v>
      </c>
    </row>
    <row r="4" spans="1:15" ht="13.5" thickBot="1">
      <c r="F4" s="578" t="s">
        <v>997</v>
      </c>
      <c r="G4" s="518">
        <v>2.1000000000000001E-4</v>
      </c>
    </row>
    <row r="5" spans="1:15">
      <c r="I5" s="517" t="s">
        <v>998</v>
      </c>
      <c r="K5" s="1625" t="s">
        <v>1070</v>
      </c>
      <c r="L5" s="1625"/>
    </row>
    <row r="6" spans="1:15" ht="17.25" thickBot="1">
      <c r="A6" s="591" t="s">
        <v>1033</v>
      </c>
      <c r="B6" s="591" t="s">
        <v>1032</v>
      </c>
      <c r="C6" s="591" t="s">
        <v>967</v>
      </c>
      <c r="D6" s="591" t="s">
        <v>999</v>
      </c>
      <c r="E6" s="591" t="s">
        <v>1000</v>
      </c>
      <c r="F6" s="591" t="s">
        <v>1067</v>
      </c>
      <c r="G6" s="591" t="s">
        <v>1001</v>
      </c>
      <c r="H6" s="591" t="s">
        <v>1002</v>
      </c>
      <c r="I6" s="591" t="s">
        <v>1068</v>
      </c>
      <c r="J6" s="778" t="s">
        <v>1003</v>
      </c>
      <c r="K6" s="591" t="s">
        <v>1069</v>
      </c>
      <c r="L6" s="592" t="s">
        <v>642</v>
      </c>
      <c r="M6" s="591" t="s">
        <v>1033</v>
      </c>
    </row>
    <row r="7" spans="1:15" ht="16.5" thickBot="1">
      <c r="A7" s="540" t="s">
        <v>969</v>
      </c>
      <c r="B7" s="580" t="s">
        <v>1011</v>
      </c>
      <c r="C7" s="581">
        <v>10</v>
      </c>
      <c r="D7" s="582">
        <v>0.02</v>
      </c>
      <c r="E7" s="583">
        <f t="shared" ref="E7:E12" si="0">D7/SQRT(6)</f>
        <v>8.1649658092772612E-3</v>
      </c>
      <c r="F7" s="584">
        <v>1.6E-2</v>
      </c>
      <c r="G7" s="585">
        <f t="shared" ref="G7:G12" si="1">$G$3*$G$4*C7</f>
        <v>8.4000000000000012E-3</v>
      </c>
      <c r="H7" s="586">
        <f t="shared" ref="H7:H12" si="2">G7/SQRT(3)</f>
        <v>4.849742261192857E-3</v>
      </c>
      <c r="I7" s="543">
        <f t="shared" ref="I7:I12" si="3">(E7^2+F7^2+H7^2)</f>
        <v>3.461866666666667E-4</v>
      </c>
      <c r="J7" s="779">
        <f t="shared" ref="J7:J12" si="4">SQRT(I7)</f>
        <v>1.8606092192254307E-2</v>
      </c>
      <c r="K7" s="588">
        <v>2</v>
      </c>
      <c r="L7" s="589">
        <f t="shared" ref="L7:L12" si="5">J7*K7</f>
        <v>3.7212184384508615E-2</v>
      </c>
      <c r="M7" s="590" t="str">
        <f t="shared" ref="M7:M12" si="6">A7</f>
        <v>ml</v>
      </c>
    </row>
    <row r="8" spans="1:15" ht="16.5" thickBot="1">
      <c r="A8" s="540" t="s">
        <v>969</v>
      </c>
      <c r="B8" s="580"/>
      <c r="C8" s="581">
        <v>1000</v>
      </c>
      <c r="D8" s="582">
        <v>0.2</v>
      </c>
      <c r="E8" s="583">
        <f t="shared" si="0"/>
        <v>8.1649658092772609E-2</v>
      </c>
      <c r="F8" s="584">
        <v>0.5</v>
      </c>
      <c r="G8" s="585">
        <f t="shared" si="1"/>
        <v>0.84000000000000008</v>
      </c>
      <c r="H8" s="586">
        <f t="shared" si="2"/>
        <v>0.4849742261192857</v>
      </c>
      <c r="I8" s="543">
        <f t="shared" si="3"/>
        <v>0.49186666666666667</v>
      </c>
      <c r="J8" s="587">
        <f t="shared" si="4"/>
        <v>0.70133206590506514</v>
      </c>
      <c r="K8" s="588">
        <v>2</v>
      </c>
      <c r="L8" s="589">
        <f t="shared" si="5"/>
        <v>1.4026641318101303</v>
      </c>
      <c r="M8" s="590" t="str">
        <f t="shared" si="6"/>
        <v>ml</v>
      </c>
    </row>
    <row r="9" spans="1:15" ht="16.5" thickBot="1">
      <c r="A9" s="540" t="s">
        <v>969</v>
      </c>
      <c r="B9" s="580" t="s">
        <v>1011</v>
      </c>
      <c r="C9" s="581">
        <v>10</v>
      </c>
      <c r="D9" s="582">
        <v>0.02</v>
      </c>
      <c r="E9" s="583">
        <f t="shared" si="0"/>
        <v>8.1649658092772612E-3</v>
      </c>
      <c r="F9" s="584">
        <v>0.01</v>
      </c>
      <c r="G9" s="585">
        <f t="shared" si="1"/>
        <v>8.4000000000000012E-3</v>
      </c>
      <c r="H9" s="586">
        <f t="shared" si="2"/>
        <v>4.849742261192857E-3</v>
      </c>
      <c r="I9" s="543">
        <f t="shared" si="3"/>
        <v>1.9018666666666671E-4</v>
      </c>
      <c r="J9" s="587">
        <f t="shared" si="4"/>
        <v>1.3790818201494309E-2</v>
      </c>
      <c r="K9" s="588">
        <v>2</v>
      </c>
      <c r="L9" s="589">
        <f t="shared" si="5"/>
        <v>2.7581636402988618E-2</v>
      </c>
      <c r="M9" s="590" t="str">
        <f t="shared" si="6"/>
        <v>ml</v>
      </c>
    </row>
    <row r="10" spans="1:15" ht="16.5" thickBot="1">
      <c r="A10" s="540" t="s">
        <v>969</v>
      </c>
      <c r="B10" s="580"/>
      <c r="C10" s="581">
        <v>4.9800000000000004</v>
      </c>
      <c r="D10" s="582">
        <v>0.01</v>
      </c>
      <c r="E10" s="583">
        <f t="shared" si="0"/>
        <v>4.0824829046386306E-3</v>
      </c>
      <c r="F10" s="584">
        <v>1.4999999999999999E-2</v>
      </c>
      <c r="G10" s="585">
        <f t="shared" si="1"/>
        <v>4.1832000000000006E-3</v>
      </c>
      <c r="H10" s="586">
        <f t="shared" si="2"/>
        <v>2.415171646074043E-3</v>
      </c>
      <c r="I10" s="543">
        <f t="shared" si="3"/>
        <v>2.4749972074666665E-4</v>
      </c>
      <c r="J10" s="587">
        <f t="shared" si="4"/>
        <v>1.5732123847296227E-2</v>
      </c>
      <c r="K10" s="588">
        <v>2</v>
      </c>
      <c r="L10" s="589">
        <f t="shared" si="5"/>
        <v>3.1464247694592454E-2</v>
      </c>
      <c r="M10" s="590" t="str">
        <f t="shared" si="6"/>
        <v>ml</v>
      </c>
    </row>
    <row r="11" spans="1:15" ht="16.5" thickBot="1">
      <c r="A11" s="540" t="s">
        <v>969</v>
      </c>
      <c r="B11" s="580" t="s">
        <v>1057</v>
      </c>
      <c r="C11" s="581">
        <v>100</v>
      </c>
      <c r="D11" s="771">
        <v>0.08</v>
      </c>
      <c r="E11" s="772">
        <f t="shared" si="0"/>
        <v>3.2659863237109045E-2</v>
      </c>
      <c r="F11" s="773">
        <v>0.1</v>
      </c>
      <c r="G11" s="774">
        <f t="shared" si="1"/>
        <v>8.4000000000000005E-2</v>
      </c>
      <c r="H11" s="775">
        <f t="shared" si="2"/>
        <v>4.8497422611928569E-2</v>
      </c>
      <c r="I11" s="543">
        <f t="shared" si="3"/>
        <v>1.3418666666666669E-2</v>
      </c>
      <c r="J11" s="587">
        <f t="shared" si="4"/>
        <v>0.11583896868785853</v>
      </c>
      <c r="K11" s="588">
        <v>2</v>
      </c>
      <c r="L11" s="589">
        <f t="shared" si="5"/>
        <v>0.23167793737571707</v>
      </c>
      <c r="M11" s="590" t="str">
        <f t="shared" si="6"/>
        <v>ml</v>
      </c>
    </row>
    <row r="12" spans="1:15" ht="16.5" thickBot="1">
      <c r="A12" s="540" t="s">
        <v>969</v>
      </c>
      <c r="B12" s="580" t="s">
        <v>1004</v>
      </c>
      <c r="C12" s="581">
        <v>50</v>
      </c>
      <c r="D12" s="771">
        <v>0.02</v>
      </c>
      <c r="E12" s="772">
        <f t="shared" si="0"/>
        <v>8.1649658092772612E-3</v>
      </c>
      <c r="F12" s="773">
        <v>0.05</v>
      </c>
      <c r="G12" s="774">
        <f t="shared" si="1"/>
        <v>4.2000000000000003E-2</v>
      </c>
      <c r="H12" s="775">
        <f t="shared" si="2"/>
        <v>2.4248711305964284E-2</v>
      </c>
      <c r="I12" s="543">
        <f t="shared" si="3"/>
        <v>3.1546666666666672E-3</v>
      </c>
      <c r="J12" s="587">
        <f t="shared" si="4"/>
        <v>5.6166419386201462E-2</v>
      </c>
      <c r="K12" s="776">
        <v>2</v>
      </c>
      <c r="L12" s="777">
        <f t="shared" si="5"/>
        <v>0.11233283877240292</v>
      </c>
      <c r="M12" s="590" t="str">
        <f t="shared" si="6"/>
        <v>ml</v>
      </c>
    </row>
    <row r="13" spans="1:15">
      <c r="A13" s="540"/>
      <c r="B13" s="520" t="s">
        <v>1012</v>
      </c>
      <c r="C13" s="519" t="s">
        <v>1013</v>
      </c>
      <c r="E13" s="551" t="s">
        <v>1014</v>
      </c>
      <c r="F13" s="595" t="s">
        <v>1041</v>
      </c>
      <c r="H13" s="551" t="s">
        <v>1014</v>
      </c>
      <c r="I13" s="521" t="s">
        <v>969</v>
      </c>
    </row>
    <row r="14" spans="1:15">
      <c r="A14" s="540"/>
    </row>
    <row r="15" spans="1:15">
      <c r="A15" s="540"/>
      <c r="B15" s="503" t="s">
        <v>973</v>
      </c>
      <c r="C15" s="503" t="s">
        <v>967</v>
      </c>
      <c r="D15" s="503" t="s">
        <v>968</v>
      </c>
      <c r="E15" s="503" t="s">
        <v>1036</v>
      </c>
      <c r="F15" s="503" t="s">
        <v>1034</v>
      </c>
      <c r="G15" s="503" t="s">
        <v>1035</v>
      </c>
    </row>
    <row r="16" spans="1:15">
      <c r="A16" s="540"/>
      <c r="B16" s="500" t="s">
        <v>1036</v>
      </c>
      <c r="C16" s="9">
        <v>1000</v>
      </c>
      <c r="D16" s="9">
        <f>E7</f>
        <v>8.1649658092772612E-3</v>
      </c>
      <c r="E16" s="593">
        <f>$C16+D16</f>
        <v>1000.0081649658093</v>
      </c>
      <c r="F16" s="594">
        <f t="shared" ref="F16:G18" si="7">$C16</f>
        <v>1000</v>
      </c>
      <c r="G16" s="594">
        <f t="shared" si="7"/>
        <v>1000</v>
      </c>
    </row>
    <row r="17" spans="1:8">
      <c r="A17" s="540"/>
      <c r="B17" s="500" t="s">
        <v>1034</v>
      </c>
      <c r="C17" s="9">
        <v>0</v>
      </c>
      <c r="D17" s="541">
        <f>H7</f>
        <v>4.849742261192857E-3</v>
      </c>
      <c r="E17" s="499">
        <f>$C17</f>
        <v>0</v>
      </c>
      <c r="F17" s="503">
        <f>$C17+D17</f>
        <v>4.849742261192857E-3</v>
      </c>
      <c r="G17" s="499">
        <f t="shared" si="7"/>
        <v>0</v>
      </c>
    </row>
    <row r="18" spans="1:8" ht="13.5" thickBot="1">
      <c r="A18" s="540"/>
      <c r="B18" s="500" t="s">
        <v>1035</v>
      </c>
      <c r="C18" s="9">
        <v>0</v>
      </c>
      <c r="D18" s="9">
        <f>F7</f>
        <v>1.6E-2</v>
      </c>
      <c r="E18" s="499">
        <f>$C18</f>
        <v>0</v>
      </c>
      <c r="F18" s="499">
        <f t="shared" si="7"/>
        <v>0</v>
      </c>
      <c r="G18" s="503">
        <f>$C18+D18</f>
        <v>1.6E-2</v>
      </c>
    </row>
    <row r="19" spans="1:8" ht="13.5" thickBot="1">
      <c r="A19" s="540"/>
      <c r="B19" s="501" t="s">
        <v>1037</v>
      </c>
      <c r="C19" s="502">
        <f>C16+C17+C18</f>
        <v>1000</v>
      </c>
      <c r="E19" s="502">
        <f>E16+E17+E18</f>
        <v>1000.0081649658093</v>
      </c>
      <c r="F19" s="502">
        <f>F16+F17+F18</f>
        <v>1000.0048497422612</v>
      </c>
      <c r="G19" s="502">
        <f>G16+G17+G18</f>
        <v>1000.016</v>
      </c>
    </row>
    <row r="20" spans="1:8" ht="13.5" thickBot="1">
      <c r="A20" s="540"/>
      <c r="B20" s="501" t="s">
        <v>978</v>
      </c>
      <c r="C20" s="668">
        <f>SQRT(H22)</f>
        <v>1.8606092192239156E-2</v>
      </c>
    </row>
    <row r="21" spans="1:8">
      <c r="D21" s="540" t="s">
        <v>1038</v>
      </c>
      <c r="E21" s="517">
        <f>$C$19-E19</f>
        <v>-8.1649658093283506E-3</v>
      </c>
      <c r="F21" s="517">
        <f>$C$19-F19</f>
        <v>-4.8497422611717411E-3</v>
      </c>
      <c r="G21" s="517">
        <f>$C$19-G19</f>
        <v>-1.5999999999962711E-2</v>
      </c>
    </row>
    <row r="22" spans="1:8" ht="13.5" thickBot="1">
      <c r="B22" s="500" t="s">
        <v>979</v>
      </c>
      <c r="C22" s="500">
        <v>2</v>
      </c>
      <c r="D22" s="540" t="s">
        <v>1039</v>
      </c>
      <c r="E22" s="517">
        <f>E21*E21</f>
        <v>6.6666666667500963E-5</v>
      </c>
      <c r="F22" s="517">
        <f>F21*F21</f>
        <v>2.3519999999795193E-5</v>
      </c>
      <c r="G22" s="517">
        <f>G21*G21</f>
        <v>2.5599999999880677E-4</v>
      </c>
      <c r="H22" s="517">
        <f>SUM(E22:G22)</f>
        <v>3.4618666666610292E-4</v>
      </c>
    </row>
    <row r="23" spans="1:8" ht="13.5" thickBot="1">
      <c r="B23" s="501" t="s">
        <v>980</v>
      </c>
      <c r="C23" s="669">
        <f>C20*C22</f>
        <v>3.7212184384478313E-2</v>
      </c>
      <c r="E23" s="496" t="s">
        <v>1036</v>
      </c>
      <c r="F23" s="496" t="s">
        <v>1034</v>
      </c>
      <c r="G23" s="496" t="s">
        <v>1035</v>
      </c>
    </row>
    <row r="24" spans="1:8">
      <c r="D24" s="540" t="s">
        <v>1040</v>
      </c>
      <c r="E24" s="542">
        <f>E22/$H$22</f>
        <v>0.19257433369552898</v>
      </c>
      <c r="F24" s="542">
        <f>F22/$H$22</f>
        <v>6.7940224926340775E-2</v>
      </c>
      <c r="G24" s="61">
        <f>G22/$H$22</f>
        <v>0.73948544137813021</v>
      </c>
    </row>
    <row r="41" spans="2:9">
      <c r="B41" s="520" t="s">
        <v>1006</v>
      </c>
      <c r="C41" s="521">
        <v>1</v>
      </c>
      <c r="D41" s="521">
        <v>7.0000000000000001E-3</v>
      </c>
      <c r="E41" s="522">
        <f t="shared" ref="E41:E48" si="8">D41/SQRT(6)</f>
        <v>2.8577380332470413E-3</v>
      </c>
      <c r="F41" s="522">
        <v>4.0000000000000001E-3</v>
      </c>
      <c r="G41" s="523">
        <f t="shared" ref="G41:G49" si="9">$G$3*$G$4*C41</f>
        <v>8.4000000000000003E-4</v>
      </c>
      <c r="H41" s="524">
        <f t="shared" ref="H41:H48" si="10">G41/SQRT(3)</f>
        <v>4.8497422611928567E-4</v>
      </c>
      <c r="I41" s="543">
        <f t="shared" ref="I41:I48" si="11">SQRT(E41^2+F41^2+H41^2)</f>
        <v>4.9398245582881447E-3</v>
      </c>
    </row>
    <row r="42" spans="2:9">
      <c r="B42" s="520" t="s">
        <v>1007</v>
      </c>
      <c r="C42" s="521">
        <v>2.5</v>
      </c>
      <c r="D42" s="521">
        <v>1.4999999999999999E-2</v>
      </c>
      <c r="E42" s="522">
        <f t="shared" si="8"/>
        <v>6.1237243569579455E-3</v>
      </c>
      <c r="F42" s="522">
        <v>0.01</v>
      </c>
      <c r="G42" s="523">
        <f t="shared" si="9"/>
        <v>2.1000000000000003E-3</v>
      </c>
      <c r="H42" s="524">
        <f t="shared" si="10"/>
        <v>1.2124355652982143E-3</v>
      </c>
      <c r="I42" s="543">
        <f t="shared" si="11"/>
        <v>1.1788553770501283E-2</v>
      </c>
    </row>
    <row r="43" spans="2:9">
      <c r="B43" s="520" t="s">
        <v>1008</v>
      </c>
      <c r="C43" s="575">
        <v>4.9800000000000004</v>
      </c>
      <c r="D43" s="521">
        <v>0.01</v>
      </c>
      <c r="E43" s="522">
        <f t="shared" si="8"/>
        <v>4.0824829046386306E-3</v>
      </c>
      <c r="F43" s="522">
        <v>0.01</v>
      </c>
      <c r="G43" s="523">
        <f t="shared" si="9"/>
        <v>4.1832000000000006E-3</v>
      </c>
      <c r="H43" s="524">
        <f t="shared" si="10"/>
        <v>2.415171646074043E-3</v>
      </c>
      <c r="I43" s="543">
        <f t="shared" si="11"/>
        <v>1.1067959195202459E-2</v>
      </c>
    </row>
    <row r="44" spans="2:9">
      <c r="B44" s="520" t="s">
        <v>1065</v>
      </c>
      <c r="C44" s="575">
        <v>100</v>
      </c>
      <c r="D44" s="521">
        <v>0.08</v>
      </c>
      <c r="E44" s="522">
        <f t="shared" si="8"/>
        <v>3.2659863237109045E-2</v>
      </c>
      <c r="F44" s="522">
        <v>0.05</v>
      </c>
      <c r="G44" s="523">
        <f t="shared" si="9"/>
        <v>8.4000000000000005E-2</v>
      </c>
      <c r="H44" s="524">
        <f t="shared" si="10"/>
        <v>4.8497422611928569E-2</v>
      </c>
      <c r="I44" s="543">
        <f t="shared" si="11"/>
        <v>7.6932871171344355E-2</v>
      </c>
    </row>
    <row r="45" spans="2:9">
      <c r="B45" s="520" t="s">
        <v>1066</v>
      </c>
      <c r="C45" s="575">
        <v>25</v>
      </c>
      <c r="D45" s="521">
        <v>0.3</v>
      </c>
      <c r="E45" s="522">
        <f t="shared" si="8"/>
        <v>0.12247448713915891</v>
      </c>
      <c r="F45" s="576">
        <v>0.04</v>
      </c>
      <c r="G45" s="523">
        <f t="shared" si="9"/>
        <v>2.1000000000000001E-2</v>
      </c>
      <c r="H45" s="524">
        <f t="shared" si="10"/>
        <v>1.2124355652982142E-2</v>
      </c>
      <c r="I45" s="543">
        <f t="shared" si="11"/>
        <v>0.12941020052530636</v>
      </c>
    </row>
    <row r="46" spans="2:9">
      <c r="B46" s="520" t="s">
        <v>1064</v>
      </c>
      <c r="C46" s="575">
        <v>20.03</v>
      </c>
      <c r="D46" s="521">
        <v>0.04</v>
      </c>
      <c r="E46" s="522">
        <f t="shared" si="8"/>
        <v>1.6329931618554522E-2</v>
      </c>
      <c r="F46" s="522">
        <v>0.05</v>
      </c>
      <c r="G46" s="523">
        <f t="shared" si="9"/>
        <v>1.6825200000000002E-2</v>
      </c>
      <c r="H46" s="524">
        <f t="shared" si="10"/>
        <v>9.714033749169293E-3</v>
      </c>
      <c r="I46" s="543">
        <f t="shared" si="11"/>
        <v>5.3488588674096338E-2</v>
      </c>
    </row>
    <row r="47" spans="2:9">
      <c r="B47" s="520" t="s">
        <v>1010</v>
      </c>
      <c r="C47" s="521">
        <v>7.5</v>
      </c>
      <c r="D47" s="521">
        <v>0.06</v>
      </c>
      <c r="E47" s="522">
        <f t="shared" si="8"/>
        <v>2.4494897427831782E-2</v>
      </c>
      <c r="F47" s="522">
        <v>0.03</v>
      </c>
      <c r="G47" s="523">
        <f t="shared" si="9"/>
        <v>6.3E-3</v>
      </c>
      <c r="H47" s="524">
        <f t="shared" si="10"/>
        <v>3.6373066958946426E-3</v>
      </c>
      <c r="I47" s="543">
        <f t="shared" si="11"/>
        <v>3.8900257068559325E-2</v>
      </c>
    </row>
    <row r="48" spans="2:9">
      <c r="B48" s="520" t="s">
        <v>1011</v>
      </c>
      <c r="C48" s="521">
        <v>10</v>
      </c>
      <c r="D48" s="521">
        <v>7.4999999999999997E-2</v>
      </c>
      <c r="E48" s="522">
        <f t="shared" si="8"/>
        <v>3.0618621784789728E-2</v>
      </c>
      <c r="F48" s="522">
        <v>0.04</v>
      </c>
      <c r="G48" s="523">
        <f t="shared" si="9"/>
        <v>8.4000000000000012E-3</v>
      </c>
      <c r="H48" s="524">
        <f t="shared" si="10"/>
        <v>4.849742261192857E-3</v>
      </c>
      <c r="I48" s="543">
        <f t="shared" si="11"/>
        <v>5.0606521318897237E-2</v>
      </c>
    </row>
    <row r="49" spans="2:9">
      <c r="B49" s="520" t="s">
        <v>1004</v>
      </c>
      <c r="C49" s="521">
        <v>50</v>
      </c>
      <c r="D49" s="521">
        <v>0.1</v>
      </c>
      <c r="E49" s="522">
        <f>D49/SQRT(6)</f>
        <v>4.0824829046386304E-2</v>
      </c>
      <c r="F49" s="522">
        <v>0.03</v>
      </c>
      <c r="G49" s="523">
        <f t="shared" si="9"/>
        <v>4.2000000000000003E-2</v>
      </c>
      <c r="H49" s="524">
        <f>G49/SQRT(3)</f>
        <v>2.4248711305964284E-2</v>
      </c>
      <c r="I49" s="543">
        <f>SQRT(E49^2+F49^2+H49^2)</f>
        <v>5.6166419386201455E-2</v>
      </c>
    </row>
    <row r="681" spans="22:22">
      <c r="V681" s="517" t="s">
        <v>193</v>
      </c>
    </row>
  </sheetData>
  <mergeCells count="3">
    <mergeCell ref="A1:K1"/>
    <mergeCell ref="K5:L5"/>
    <mergeCell ref="N1:O1"/>
  </mergeCells>
  <phoneticPr fontId="28" type="noConversion"/>
  <pageMargins left="0.75" right="0.75" top="1" bottom="1" header="0.5" footer="0.5"/>
  <pageSetup paperSize="9" orientation="portrait" r:id="rId1"/>
  <headerFooter alignWithMargins="0"/>
  <drawing r:id="rId2"/>
  <legacyDrawing r:id="rId3"/>
  <oleObjects>
    <oleObject progId="Equation.3" shapeId="80898" r:id="rId4"/>
    <oleObject progId="Equation.3" shapeId="80899" r:id="rId5"/>
    <oleObject progId="Equation.3" shapeId="80901" r:id="rId6"/>
    <oleObject progId="Equation.3" shapeId="80902" r:id="rId7"/>
  </oleObjects>
  <controls>
    <control shapeId="80905" r:id="rId8" name="SpinButton1"/>
  </controls>
</worksheet>
</file>

<file path=xl/worksheets/sheet55.xml><?xml version="1.0" encoding="utf-8"?>
<worksheet xmlns="http://schemas.openxmlformats.org/spreadsheetml/2006/main" xmlns:r="http://schemas.openxmlformats.org/officeDocument/2006/relationships">
  <sheetPr codeName="Sheet42"/>
  <dimension ref="A1:V681"/>
  <sheetViews>
    <sheetView zoomScale="75" workbookViewId="0">
      <selection activeCell="D33" sqref="D33"/>
    </sheetView>
  </sheetViews>
  <sheetFormatPr defaultColWidth="10.6640625" defaultRowHeight="12.75"/>
  <cols>
    <col min="1" max="5" width="10.6640625" style="517" customWidth="1"/>
    <col min="6" max="6" width="13.5" style="517" bestFit="1" customWidth="1"/>
    <col min="7" max="7" width="13" style="517" customWidth="1"/>
    <col min="8" max="8" width="13.83203125" style="517" customWidth="1"/>
    <col min="9" max="10" width="12.33203125" style="517" bestFit="1" customWidth="1"/>
    <col min="11" max="15" width="10.6640625" style="517" customWidth="1"/>
    <col min="16" max="16" width="14.5" style="517" bestFit="1" customWidth="1"/>
    <col min="17" max="17" width="16.33203125" style="517" bestFit="1" customWidth="1"/>
    <col min="18" max="18" width="14.5" style="517" bestFit="1" customWidth="1"/>
    <col min="19" max="16384" width="10.6640625" style="517"/>
  </cols>
  <sheetData>
    <row r="1" spans="1:18" ht="18" customHeight="1">
      <c r="A1" s="1529" t="s">
        <v>1015</v>
      </c>
      <c r="B1" s="1529"/>
      <c r="C1" s="1529"/>
      <c r="D1" s="1529"/>
      <c r="E1" s="1529"/>
      <c r="F1" s="1529"/>
      <c r="G1" s="1529"/>
      <c r="H1" s="1529"/>
      <c r="I1" s="1593"/>
      <c r="J1" s="1593"/>
    </row>
    <row r="2" spans="1:18" ht="18" customHeight="1">
      <c r="F2" s="559" t="s">
        <v>1055</v>
      </c>
    </row>
    <row r="3" spans="1:18">
      <c r="D3" s="525" t="s">
        <v>1016</v>
      </c>
      <c r="E3" s="526">
        <v>1E-4</v>
      </c>
      <c r="F3" s="517">
        <f>E3/SQRT(3)</f>
        <v>5.7735026918962585E-5</v>
      </c>
    </row>
    <row r="4" spans="1:18">
      <c r="D4" s="573" t="s">
        <v>1063</v>
      </c>
      <c r="E4" s="526">
        <v>0.2</v>
      </c>
      <c r="F4" s="517">
        <f>E4/SQRT(3)</f>
        <v>0.11547005383792516</v>
      </c>
      <c r="G4" s="517">
        <f>SQRT(2*F4^2)</f>
        <v>0.16329931618554522</v>
      </c>
    </row>
    <row r="5" spans="1:18">
      <c r="D5" s="540" t="s">
        <v>1059</v>
      </c>
    </row>
    <row r="6" spans="1:18" ht="13.5" thickBot="1">
      <c r="E6" s="560" t="s">
        <v>967</v>
      </c>
      <c r="F6" s="561" t="s">
        <v>1017</v>
      </c>
      <c r="G6" s="561" t="s">
        <v>1018</v>
      </c>
      <c r="H6" s="561" t="s">
        <v>1056</v>
      </c>
      <c r="I6" s="561" t="s">
        <v>1055</v>
      </c>
      <c r="J6" s="561" t="s">
        <v>1057</v>
      </c>
      <c r="M6" s="521" t="s">
        <v>1019</v>
      </c>
      <c r="N6" s="517" t="s">
        <v>688</v>
      </c>
      <c r="O6" s="517" t="s">
        <v>1020</v>
      </c>
      <c r="P6" s="517" t="s">
        <v>376</v>
      </c>
      <c r="Q6" s="517" t="s">
        <v>1021</v>
      </c>
      <c r="R6" s="517" t="s">
        <v>1022</v>
      </c>
    </row>
    <row r="7" spans="1:18" ht="13.5" thickBot="1">
      <c r="A7" s="517" t="s">
        <v>1014</v>
      </c>
      <c r="B7" s="517" t="s">
        <v>1058</v>
      </c>
      <c r="C7" s="517" t="s">
        <v>1059</v>
      </c>
      <c r="D7" s="517" t="s">
        <v>1056</v>
      </c>
      <c r="E7" s="562">
        <v>100</v>
      </c>
      <c r="F7" s="563">
        <v>0.16300000000000001</v>
      </c>
      <c r="G7" s="564">
        <f>F7/E7</f>
        <v>1.6300000000000002E-3</v>
      </c>
      <c r="H7" s="565">
        <f>E7+F7</f>
        <v>100.163</v>
      </c>
      <c r="I7" s="566">
        <f>$E7</f>
        <v>100</v>
      </c>
      <c r="J7" s="567">
        <f>$E7</f>
        <v>100</v>
      </c>
      <c r="L7" s="517" t="s">
        <v>1023</v>
      </c>
      <c r="M7" s="527">
        <f>G7</f>
        <v>1.6300000000000002E-3</v>
      </c>
      <c r="N7" s="517">
        <f>M7/100</f>
        <v>1.6300000000000003E-5</v>
      </c>
      <c r="O7" s="517">
        <f>N7*N7</f>
        <v>2.6569000000000009E-10</v>
      </c>
      <c r="P7" s="517">
        <f>SUM(O7:O9)</f>
        <v>3.1280900001000141E-10</v>
      </c>
      <c r="Q7" s="517">
        <f>SQRT(P7)</f>
        <v>1.7686407210340981E-5</v>
      </c>
      <c r="R7" s="517">
        <f>Q7*E11</f>
        <v>1.7684638569619947E-2</v>
      </c>
    </row>
    <row r="8" spans="1:18" ht="13.5" thickBot="1">
      <c r="A8" s="517" t="s">
        <v>1014</v>
      </c>
      <c r="B8" s="517" t="s">
        <v>1060</v>
      </c>
      <c r="C8" s="517" t="s">
        <v>1061</v>
      </c>
      <c r="D8" s="559" t="s">
        <v>1055</v>
      </c>
      <c r="E8" s="568">
        <v>0.99990000000000001</v>
      </c>
      <c r="F8" s="521">
        <f>F3</f>
        <v>5.7735026918962585E-5</v>
      </c>
      <c r="G8" s="569">
        <f>F8/E8</f>
        <v>5.7740800999062488E-5</v>
      </c>
      <c r="H8" s="566">
        <f>$E8</f>
        <v>0.99990000000000001</v>
      </c>
      <c r="I8" s="565">
        <f>E8+F8</f>
        <v>0.99995773502691898</v>
      </c>
      <c r="J8" s="567">
        <f>$E8</f>
        <v>0.99990000000000001</v>
      </c>
      <c r="M8" s="527">
        <f>G8</f>
        <v>5.7740800999062488E-5</v>
      </c>
      <c r="N8" s="517">
        <f>M8/100</f>
        <v>5.7740800999062484E-7</v>
      </c>
      <c r="O8" s="517">
        <f>N8*N8</f>
        <v>3.3340001000133352E-13</v>
      </c>
    </row>
    <row r="9" spans="1:18" ht="13.5" thickBot="1">
      <c r="A9" s="517" t="s">
        <v>1062</v>
      </c>
      <c r="B9" s="517" t="s">
        <v>1024</v>
      </c>
      <c r="C9" s="517" t="s">
        <v>969</v>
      </c>
      <c r="D9" s="574" t="s">
        <v>1057</v>
      </c>
      <c r="E9" s="570">
        <v>100</v>
      </c>
      <c r="F9" s="571">
        <v>6.8400000000000002E-2</v>
      </c>
      <c r="G9" s="572">
        <f>F9/E9</f>
        <v>6.8400000000000004E-4</v>
      </c>
      <c r="H9" s="566">
        <f>$E9</f>
        <v>100</v>
      </c>
      <c r="I9" s="566">
        <f>$E9</f>
        <v>100</v>
      </c>
      <c r="J9" s="565">
        <f>E9+F9</f>
        <v>100.0684</v>
      </c>
      <c r="M9" s="527">
        <f>G9</f>
        <v>6.8400000000000004E-4</v>
      </c>
      <c r="N9" s="517">
        <f>M9/100</f>
        <v>6.8400000000000006E-6</v>
      </c>
      <c r="O9" s="517">
        <f>N9*N9</f>
        <v>4.6785600000000007E-11</v>
      </c>
    </row>
    <row r="10" spans="1:18" ht="13.5" thickBot="1">
      <c r="F10" s="517" t="s">
        <v>1025</v>
      </c>
      <c r="M10" s="527"/>
    </row>
    <row r="11" spans="1:18" ht="13.5" thickBot="1">
      <c r="B11" s="517" t="s">
        <v>1026</v>
      </c>
      <c r="C11" s="517" t="s">
        <v>991</v>
      </c>
      <c r="D11" s="528" t="s">
        <v>1027</v>
      </c>
      <c r="E11" s="529">
        <f>(E7*E8*1000)/E9</f>
        <v>999.9</v>
      </c>
      <c r="F11" s="530">
        <f>SQRT(K13)</f>
        <v>1.7682831137320316</v>
      </c>
      <c r="G11" s="61">
        <f>F11/E11</f>
        <v>1.7684599597280045E-3</v>
      </c>
      <c r="H11" s="529">
        <f>(H7*H8*1000)/H9</f>
        <v>1001.5298369999999</v>
      </c>
      <c r="I11" s="529">
        <f>(I7*I8*1000)/I9</f>
        <v>999.95773502691907</v>
      </c>
      <c r="J11" s="529">
        <f>(J7*J8*1000)/J9</f>
        <v>999.21653588945162</v>
      </c>
      <c r="M11" s="527"/>
    </row>
    <row r="12" spans="1:18" ht="13.5" thickBot="1">
      <c r="G12" s="531" t="s">
        <v>1028</v>
      </c>
      <c r="H12" s="532">
        <f>$E$11-H11</f>
        <v>-1.6298369999999522</v>
      </c>
      <c r="I12" s="532">
        <f>$E$11-I11</f>
        <v>-5.773502691909016E-2</v>
      </c>
      <c r="J12" s="533">
        <f>$E$11-J11</f>
        <v>0.68346411054835698</v>
      </c>
      <c r="M12" s="527"/>
    </row>
    <row r="13" spans="1:18" ht="13.5" thickBot="1">
      <c r="G13" s="531" t="s">
        <v>1029</v>
      </c>
      <c r="H13" s="534">
        <f>H12^2</f>
        <v>2.6563686465688443</v>
      </c>
      <c r="I13" s="534">
        <f>I12^2</f>
        <v>3.3333333333480653E-3</v>
      </c>
      <c r="J13" s="535">
        <f>J12^2</f>
        <v>0.46712319040765676</v>
      </c>
      <c r="K13" s="536">
        <f>SUM(H13:J13)</f>
        <v>3.1268251703098491</v>
      </c>
    </row>
    <row r="14" spans="1:18" ht="13.5" thickBot="1">
      <c r="K14" s="537" t="s">
        <v>1030</v>
      </c>
    </row>
    <row r="15" spans="1:18" ht="13.5" thickBot="1">
      <c r="H15" s="561" t="s">
        <v>1056</v>
      </c>
      <c r="I15" s="561" t="s">
        <v>1055</v>
      </c>
      <c r="J15" s="561" t="s">
        <v>1057</v>
      </c>
    </row>
    <row r="16" spans="1:18" ht="13.5" thickBot="1">
      <c r="G16" s="531" t="s">
        <v>1031</v>
      </c>
      <c r="H16" s="538">
        <f>H13/$K$13</f>
        <v>0.84954178819841553</v>
      </c>
      <c r="I16" s="538">
        <f>I13/$K$13</f>
        <v>1.0660440388541943E-3</v>
      </c>
      <c r="J16" s="539">
        <f>J13/$K$13</f>
        <v>0.14939216776273032</v>
      </c>
    </row>
    <row r="31" spans="1:12" ht="14.25">
      <c r="A31" s="950"/>
      <c r="B31" s="951"/>
      <c r="C31" s="952" t="s">
        <v>1073</v>
      </c>
      <c r="D31" s="953" t="s">
        <v>1189</v>
      </c>
      <c r="E31" s="950" t="s">
        <v>1190</v>
      </c>
      <c r="F31" s="950"/>
      <c r="G31" s="950"/>
      <c r="H31" s="950"/>
      <c r="I31" s="950"/>
      <c r="J31" s="950"/>
      <c r="K31" s="950"/>
      <c r="L31" s="950"/>
    </row>
    <row r="32" spans="1:12" ht="15">
      <c r="A32" s="950">
        <v>1</v>
      </c>
      <c r="B32" s="954" t="s">
        <v>1006</v>
      </c>
      <c r="C32" s="952">
        <v>1</v>
      </c>
      <c r="D32" s="955">
        <f>E32/SQRT(3)</f>
        <v>4.041451884327381E-3</v>
      </c>
      <c r="E32" s="953">
        <v>7.0000000000000001E-3</v>
      </c>
      <c r="F32" s="950"/>
      <c r="G32" s="950"/>
      <c r="H32" s="950"/>
      <c r="I32" s="950"/>
      <c r="J32" s="950"/>
      <c r="K32" s="950"/>
      <c r="L32" s="950"/>
    </row>
    <row r="33" spans="1:12" ht="15">
      <c r="A33" s="950">
        <v>2.5</v>
      </c>
      <c r="B33" s="956" t="s">
        <v>1007</v>
      </c>
      <c r="C33" s="957">
        <v>2.5</v>
      </c>
      <c r="D33" s="958">
        <f>E33/SQRT(3)</f>
        <v>8.6602540378443865E-3</v>
      </c>
      <c r="E33" s="959">
        <v>1.4999999999999999E-2</v>
      </c>
      <c r="F33" s="950"/>
      <c r="G33" s="950"/>
      <c r="H33" s="950"/>
      <c r="I33" s="950"/>
      <c r="J33" s="950"/>
      <c r="K33" s="950"/>
      <c r="L33" s="950"/>
    </row>
    <row r="34" spans="1:12" ht="15">
      <c r="A34" s="950">
        <v>5</v>
      </c>
      <c r="B34" s="956" t="s">
        <v>1008</v>
      </c>
      <c r="C34" s="957">
        <v>5</v>
      </c>
      <c r="D34" s="958">
        <f>E34/SQRT(3)</f>
        <v>2.3094010767585032E-2</v>
      </c>
      <c r="E34" s="959">
        <v>0.04</v>
      </c>
      <c r="F34" s="950"/>
      <c r="G34" s="950"/>
      <c r="H34" s="950"/>
      <c r="I34" s="950"/>
      <c r="J34" s="950"/>
      <c r="K34" s="950"/>
      <c r="L34" s="950"/>
    </row>
    <row r="35" spans="1:12" ht="15">
      <c r="A35" s="950">
        <v>7.5</v>
      </c>
      <c r="B35" s="956" t="s">
        <v>1010</v>
      </c>
      <c r="C35" s="957">
        <v>7.5</v>
      </c>
      <c r="D35" s="958">
        <f>E35/SQRT(3)</f>
        <v>3.4641016151377546E-2</v>
      </c>
      <c r="E35" s="959">
        <v>0.06</v>
      </c>
      <c r="F35" s="950"/>
      <c r="G35" s="950"/>
      <c r="H35" s="950"/>
      <c r="I35" s="960"/>
      <c r="J35" s="950"/>
      <c r="K35" s="950"/>
      <c r="L35" s="950"/>
    </row>
    <row r="36" spans="1:12" ht="15">
      <c r="A36" s="950">
        <v>10</v>
      </c>
      <c r="B36" s="956" t="s">
        <v>1011</v>
      </c>
      <c r="C36" s="957">
        <v>10</v>
      </c>
      <c r="D36" s="958">
        <f>E36/SQRT(3)</f>
        <v>4.3301270189221933E-2</v>
      </c>
      <c r="E36" s="959">
        <v>7.4999999999999997E-2</v>
      </c>
      <c r="F36" s="950"/>
      <c r="G36" s="950"/>
      <c r="H36" s="950"/>
      <c r="I36" s="950"/>
      <c r="J36" s="950"/>
      <c r="K36" s="950"/>
      <c r="L36" s="950"/>
    </row>
    <row r="37" spans="1:12" ht="15">
      <c r="A37" s="950"/>
      <c r="B37" s="956"/>
      <c r="C37" s="957"/>
      <c r="D37" s="958"/>
      <c r="E37" s="959"/>
      <c r="F37" s="950"/>
      <c r="G37" s="950"/>
      <c r="H37" s="950"/>
      <c r="I37" s="950"/>
      <c r="J37" s="950"/>
      <c r="K37" s="950"/>
      <c r="L37" s="950"/>
    </row>
    <row r="38" spans="1:12" ht="15">
      <c r="A38" s="950"/>
      <c r="B38" s="956" t="s">
        <v>1004</v>
      </c>
      <c r="C38" s="957">
        <v>50</v>
      </c>
      <c r="D38" s="958">
        <f>E38/SQRT(3)</f>
        <v>5.7735026918962581E-2</v>
      </c>
      <c r="E38" s="959">
        <v>0.1</v>
      </c>
      <c r="F38" s="950"/>
      <c r="G38" s="950"/>
      <c r="H38" s="950"/>
      <c r="I38" s="950"/>
      <c r="J38" s="950"/>
      <c r="K38" s="950"/>
      <c r="L38" s="950"/>
    </row>
    <row r="39" spans="1:12" ht="15">
      <c r="A39" s="950"/>
      <c r="B39" s="961" t="s">
        <v>1005</v>
      </c>
      <c r="C39" s="962">
        <v>1000</v>
      </c>
      <c r="D39" s="963">
        <f>E39/SQRT(3)</f>
        <v>0.34641016151377546</v>
      </c>
      <c r="E39" s="964">
        <v>0.6</v>
      </c>
      <c r="F39" s="950"/>
      <c r="G39" s="950"/>
      <c r="H39" s="950"/>
      <c r="I39" s="950"/>
      <c r="J39" s="950"/>
      <c r="K39" s="950"/>
      <c r="L39" s="950"/>
    </row>
    <row r="40" spans="1:12" ht="15">
      <c r="A40" s="950"/>
      <c r="B40" s="965"/>
      <c r="C40" s="950"/>
      <c r="D40" s="950"/>
      <c r="E40" s="950" t="s">
        <v>1191</v>
      </c>
      <c r="F40" s="950"/>
      <c r="G40" s="950"/>
      <c r="H40" s="950"/>
      <c r="I40" s="950"/>
      <c r="J40" s="950"/>
      <c r="K40" s="950"/>
      <c r="L40" s="950"/>
    </row>
    <row r="41" spans="1:12" ht="15">
      <c r="A41" s="950"/>
      <c r="B41" s="965"/>
      <c r="C41" s="950"/>
      <c r="D41" s="950"/>
      <c r="E41" s="950"/>
      <c r="F41" s="950"/>
      <c r="G41" s="950"/>
      <c r="H41" s="950"/>
      <c r="I41" s="950"/>
      <c r="J41" s="950"/>
      <c r="K41" s="950"/>
      <c r="L41" s="950"/>
    </row>
    <row r="42" spans="1:12" ht="15">
      <c r="A42" s="950"/>
      <c r="B42" s="965"/>
      <c r="C42" s="950"/>
      <c r="D42" s="950"/>
      <c r="E42" s="950"/>
      <c r="F42" s="950"/>
      <c r="G42" s="950"/>
      <c r="H42" s="950"/>
      <c r="I42" s="950"/>
      <c r="J42" s="950"/>
      <c r="K42" s="950"/>
      <c r="L42" s="950"/>
    </row>
    <row r="43" spans="1:12" ht="15">
      <c r="A43" s="950"/>
      <c r="B43" s="966" t="s">
        <v>1074</v>
      </c>
      <c r="C43" s="967">
        <v>1000</v>
      </c>
      <c r="D43" s="968">
        <f>E43/SQRT(3)</f>
        <v>1.7320508075688774</v>
      </c>
      <c r="E43" s="969">
        <v>3</v>
      </c>
      <c r="F43" s="950"/>
      <c r="G43" s="950"/>
      <c r="H43" s="950"/>
      <c r="I43" s="950"/>
      <c r="J43" s="950"/>
      <c r="K43" s="950"/>
      <c r="L43" s="950"/>
    </row>
    <row r="44" spans="1:12" ht="14.25">
      <c r="A44" s="950"/>
      <c r="B44" s="950"/>
      <c r="C44" s="950"/>
      <c r="D44" s="950"/>
      <c r="E44" s="950" t="s">
        <v>1191</v>
      </c>
      <c r="F44" s="950"/>
      <c r="G44" s="950"/>
      <c r="H44" s="950"/>
      <c r="I44" s="950"/>
      <c r="J44" s="950"/>
      <c r="K44" s="950"/>
      <c r="L44" s="950"/>
    </row>
    <row r="45" spans="1:12" ht="14.25">
      <c r="A45" s="950"/>
      <c r="B45" s="950" t="s">
        <v>1192</v>
      </c>
      <c r="C45" s="950"/>
      <c r="D45" s="950"/>
      <c r="E45" s="950"/>
      <c r="F45" s="950"/>
      <c r="G45" s="950"/>
      <c r="H45" s="950"/>
      <c r="I45" s="950"/>
      <c r="J45" s="950"/>
      <c r="K45" s="950"/>
      <c r="L45" s="950"/>
    </row>
    <row r="46" spans="1:12" ht="14.25">
      <c r="A46" s="950"/>
      <c r="B46" s="950"/>
      <c r="C46" s="950"/>
      <c r="D46" s="950"/>
      <c r="E46" s="950"/>
      <c r="F46" s="950"/>
      <c r="G46" s="950"/>
      <c r="H46" s="950"/>
      <c r="I46" s="950"/>
      <c r="J46" s="950"/>
      <c r="K46" s="950"/>
      <c r="L46" s="950"/>
    </row>
    <row r="47" spans="1:12" ht="14.25">
      <c r="A47" s="950"/>
      <c r="B47" s="950" t="s">
        <v>1193</v>
      </c>
      <c r="C47" s="950"/>
      <c r="D47" s="950"/>
      <c r="E47" s="950"/>
      <c r="F47" s="950"/>
      <c r="G47" s="950"/>
      <c r="H47" s="950"/>
      <c r="I47" s="950"/>
      <c r="J47" s="950"/>
      <c r="K47" s="950"/>
      <c r="L47" s="950"/>
    </row>
    <row r="48" spans="1:12" ht="14.25">
      <c r="A48" s="950"/>
      <c r="B48" s="950"/>
      <c r="C48" s="950"/>
      <c r="D48" s="950"/>
      <c r="E48" s="950"/>
      <c r="F48" s="950"/>
      <c r="G48" s="950"/>
      <c r="H48" s="950"/>
      <c r="I48" s="950"/>
      <c r="J48" s="950"/>
      <c r="K48" s="950"/>
      <c r="L48" s="950"/>
    </row>
    <row r="49" spans="1:12" ht="15">
      <c r="A49" s="950"/>
      <c r="B49" s="970" t="s">
        <v>1089</v>
      </c>
      <c r="C49" s="950"/>
      <c r="D49" s="950"/>
      <c r="E49" s="950"/>
      <c r="F49" s="950"/>
      <c r="G49" s="950"/>
      <c r="H49" s="950"/>
      <c r="I49" s="950"/>
      <c r="J49" s="950"/>
      <c r="K49" s="950"/>
      <c r="L49" s="950"/>
    </row>
    <row r="50" spans="1:12" ht="14.25">
      <c r="A50" s="950"/>
      <c r="B50" s="950"/>
      <c r="C50" s="950"/>
      <c r="D50" s="950"/>
      <c r="E50" s="950"/>
      <c r="F50" s="950"/>
      <c r="G50" s="950"/>
      <c r="H50" s="950"/>
      <c r="I50" s="950"/>
      <c r="J50" s="950"/>
      <c r="K50" s="950"/>
      <c r="L50" s="950"/>
    </row>
    <row r="51" spans="1:12" ht="14.25">
      <c r="A51" s="950"/>
      <c r="B51" s="950"/>
      <c r="C51" s="950" t="s">
        <v>1073</v>
      </c>
      <c r="D51" s="950" t="s">
        <v>1189</v>
      </c>
      <c r="E51" s="950" t="s">
        <v>986</v>
      </c>
      <c r="F51" s="950" t="s">
        <v>1074</v>
      </c>
      <c r="G51" s="950" t="s">
        <v>1006</v>
      </c>
      <c r="H51" s="950" t="str">
        <f>B54</f>
        <v>V_10</v>
      </c>
      <c r="I51" s="950" t="s">
        <v>1004</v>
      </c>
      <c r="J51" s="950" t="s">
        <v>1005</v>
      </c>
      <c r="K51" s="950"/>
      <c r="L51" s="950"/>
    </row>
    <row r="52" spans="1:12" ht="14.25">
      <c r="A52" s="950"/>
      <c r="B52" s="950" t="s">
        <v>1074</v>
      </c>
      <c r="C52" s="950">
        <f>C43</f>
        <v>1000</v>
      </c>
      <c r="D52" s="971">
        <f>D43</f>
        <v>1.7320508075688774</v>
      </c>
      <c r="E52" s="972">
        <f>D52/C52</f>
        <v>1.7320508075688774E-3</v>
      </c>
      <c r="F52" s="973">
        <f>$C52+D52</f>
        <v>1001.7320508075688</v>
      </c>
      <c r="G52" s="974">
        <f>$C52</f>
        <v>1000</v>
      </c>
      <c r="H52" s="974">
        <f>$C52</f>
        <v>1000</v>
      </c>
      <c r="I52" s="974">
        <f>$C52</f>
        <v>1000</v>
      </c>
      <c r="J52" s="975">
        <f>$C52</f>
        <v>1000</v>
      </c>
      <c r="K52" s="950"/>
      <c r="L52" s="950"/>
    </row>
    <row r="53" spans="1:12" ht="14.25">
      <c r="A53" s="950"/>
      <c r="B53" s="950" t="s">
        <v>1006</v>
      </c>
      <c r="C53" s="950">
        <f>C32</f>
        <v>1</v>
      </c>
      <c r="D53" s="971">
        <f>D32</f>
        <v>4.041451884327381E-3</v>
      </c>
      <c r="E53" s="972">
        <f>D53/C53</f>
        <v>4.041451884327381E-3</v>
      </c>
      <c r="F53" s="976">
        <f>$C53</f>
        <v>1</v>
      </c>
      <c r="G53" s="977">
        <f>$C53+D53</f>
        <v>1.0040414518843275</v>
      </c>
      <c r="H53" s="978">
        <f>$C53</f>
        <v>1</v>
      </c>
      <c r="I53" s="978">
        <f>$C53</f>
        <v>1</v>
      </c>
      <c r="J53" s="979">
        <f>$C53</f>
        <v>1</v>
      </c>
      <c r="K53" s="950"/>
      <c r="L53" s="950"/>
    </row>
    <row r="54" spans="1:12" ht="15">
      <c r="A54" s="980">
        <v>10</v>
      </c>
      <c r="B54" s="981" t="str">
        <f>"V_"&amp;A54</f>
        <v>V_10</v>
      </c>
      <c r="C54" s="981">
        <f>VLOOKUP(A54,A32:D36,3,FALSE)</f>
        <v>10</v>
      </c>
      <c r="D54" s="982">
        <f>VLOOKUP(A54,A32:D36,4,FALSE)</f>
        <v>4.3301270189221933E-2</v>
      </c>
      <c r="E54" s="972">
        <f>D54/C54</f>
        <v>4.3301270189221933E-3</v>
      </c>
      <c r="F54" s="976">
        <f>$C54</f>
        <v>10</v>
      </c>
      <c r="G54" s="978">
        <f>$C54</f>
        <v>10</v>
      </c>
      <c r="H54" s="977">
        <f>$C54+D54</f>
        <v>10.043301270189222</v>
      </c>
      <c r="I54" s="978">
        <f>$C54</f>
        <v>10</v>
      </c>
      <c r="J54" s="979">
        <f>$C54</f>
        <v>10</v>
      </c>
      <c r="K54" s="950"/>
      <c r="L54" s="950"/>
    </row>
    <row r="55" spans="1:12" ht="14.25">
      <c r="A55" s="950"/>
      <c r="B55" s="950" t="s">
        <v>1004</v>
      </c>
      <c r="C55" s="950">
        <f>C38</f>
        <v>50</v>
      </c>
      <c r="D55" s="971">
        <f>D38</f>
        <v>5.7735026918962581E-2</v>
      </c>
      <c r="E55" s="972">
        <f>D55/C55</f>
        <v>1.1547005383792516E-3</v>
      </c>
      <c r="F55" s="976">
        <f>$C55</f>
        <v>50</v>
      </c>
      <c r="G55" s="978">
        <f>$C55</f>
        <v>50</v>
      </c>
      <c r="H55" s="978">
        <f>$C55</f>
        <v>50</v>
      </c>
      <c r="I55" s="977">
        <f>$C55+D55</f>
        <v>50.057735026918962</v>
      </c>
      <c r="J55" s="979">
        <f>$C55</f>
        <v>50</v>
      </c>
      <c r="K55" s="950"/>
      <c r="L55" s="950"/>
    </row>
    <row r="56" spans="1:12" ht="14.25">
      <c r="A56" s="950"/>
      <c r="B56" s="950" t="s">
        <v>1005</v>
      </c>
      <c r="C56" s="950">
        <f>C43</f>
        <v>1000</v>
      </c>
      <c r="D56" s="971">
        <f>D39</f>
        <v>0.34641016151377546</v>
      </c>
      <c r="E56" s="972">
        <f>D56/C56</f>
        <v>3.4641016151377546E-4</v>
      </c>
      <c r="F56" s="983">
        <f>$C56</f>
        <v>1000</v>
      </c>
      <c r="G56" s="984">
        <f>$C56</f>
        <v>1000</v>
      </c>
      <c r="H56" s="984">
        <f>$C56</f>
        <v>1000</v>
      </c>
      <c r="I56" s="984">
        <f>$C56</f>
        <v>1000</v>
      </c>
      <c r="J56" s="985">
        <f>$C56+D56</f>
        <v>1000.3464101615137</v>
      </c>
      <c r="K56" s="950"/>
      <c r="L56" s="950"/>
    </row>
    <row r="57" spans="1:12" ht="14.25">
      <c r="A57" s="950"/>
      <c r="B57" s="950"/>
      <c r="C57" s="950"/>
      <c r="D57" s="950"/>
      <c r="E57" s="950"/>
      <c r="F57" s="950"/>
      <c r="G57" s="950"/>
      <c r="H57" s="950"/>
      <c r="I57" s="950"/>
      <c r="J57" s="950"/>
      <c r="K57" s="950"/>
      <c r="L57" s="950"/>
    </row>
    <row r="58" spans="1:12" ht="14.25">
      <c r="A58" s="950"/>
      <c r="B58" s="986" t="str">
        <f>"c_"&amp;A54</f>
        <v>c_10</v>
      </c>
      <c r="C58" s="987">
        <f>C52*C53*C54/(C55*C56)</f>
        <v>0.2</v>
      </c>
      <c r="D58" s="988">
        <f>SQRT(J61)</f>
        <v>0.44798426200211333</v>
      </c>
      <c r="E58" s="972">
        <f>D58/C58</f>
        <v>2.2399213100105664</v>
      </c>
      <c r="F58" s="987">
        <f>F52*F53*F54/(F55*F56)</f>
        <v>0.20034641016151378</v>
      </c>
      <c r="G58" s="987">
        <f>G52*G53*G54/(G55*G56)</f>
        <v>0.20080829037686548</v>
      </c>
      <c r="H58" s="987">
        <f>H52*H53*H54/(H55*H56)</f>
        <v>0.20086602540378445</v>
      </c>
      <c r="I58" s="987">
        <f>I52*I53*I54/(I55*I56)</f>
        <v>0.19976932625142582</v>
      </c>
      <c r="J58" s="987">
        <f>J52*J53*J54/(J55*J56)</f>
        <v>0.19993074195938629</v>
      </c>
      <c r="K58" s="950" t="s">
        <v>1194</v>
      </c>
      <c r="L58" s="950"/>
    </row>
    <row r="59" spans="1:12" ht="14.25">
      <c r="A59" s="950"/>
      <c r="B59" s="950"/>
      <c r="C59" s="950"/>
      <c r="D59" s="989" t="s">
        <v>1108</v>
      </c>
      <c r="E59" s="950"/>
      <c r="F59" s="950">
        <f>F58-$C$28</f>
        <v>0.20034641016151378</v>
      </c>
      <c r="G59" s="950">
        <f>G58-$C$28</f>
        <v>0.20080829037686548</v>
      </c>
      <c r="H59" s="950">
        <f>H58-$C$28</f>
        <v>0.20086602540378445</v>
      </c>
      <c r="I59" s="950">
        <f>I58-$C$28</f>
        <v>0.19976932625142582</v>
      </c>
      <c r="J59" s="950">
        <f>J58-$C$28</f>
        <v>0.19993074195938629</v>
      </c>
      <c r="K59" s="950" t="s">
        <v>1028</v>
      </c>
      <c r="L59" s="950"/>
    </row>
    <row r="60" spans="1:12" ht="14.25">
      <c r="A60" s="950"/>
      <c r="B60" s="950"/>
      <c r="C60" s="950"/>
      <c r="D60" s="950"/>
      <c r="E60" s="950"/>
      <c r="F60" s="950">
        <f>F59*F59</f>
        <v>4.0138684064605509E-2</v>
      </c>
      <c r="G60" s="950">
        <f>G59*G59</f>
        <v>4.0323969484079528E-2</v>
      </c>
      <c r="H60" s="950">
        <f>H59*H59</f>
        <v>4.0347160161513781E-2</v>
      </c>
      <c r="I60" s="950">
        <f>I59*I59</f>
        <v>3.9907783710948608E-2</v>
      </c>
      <c r="J60" s="950">
        <f>J59*J59</f>
        <v>3.9972301580430705E-2</v>
      </c>
      <c r="K60" s="950" t="s">
        <v>1029</v>
      </c>
      <c r="L60" s="950"/>
    </row>
    <row r="61" spans="1:12" ht="14.25">
      <c r="A61" s="950"/>
      <c r="B61" s="950"/>
      <c r="C61" s="950"/>
      <c r="D61" s="950"/>
      <c r="E61" s="950"/>
      <c r="F61" s="950"/>
      <c r="G61" s="950"/>
      <c r="H61" s="950"/>
      <c r="I61" s="950"/>
      <c r="J61" s="950">
        <f>SUM(F60:J60)</f>
        <v>0.20068989900157813</v>
      </c>
      <c r="K61" s="950" t="s">
        <v>1195</v>
      </c>
      <c r="L61" s="950"/>
    </row>
    <row r="62" spans="1:12" ht="14.25">
      <c r="A62" s="950"/>
      <c r="B62" s="950"/>
      <c r="C62" s="950"/>
      <c r="D62" s="950"/>
      <c r="E62" s="950"/>
      <c r="F62" s="990" t="s">
        <v>1074</v>
      </c>
      <c r="G62" s="990" t="s">
        <v>1006</v>
      </c>
      <c r="H62" s="990" t="str">
        <f>B54</f>
        <v>V_10</v>
      </c>
      <c r="I62" s="990" t="s">
        <v>1004</v>
      </c>
      <c r="J62" s="990" t="s">
        <v>1005</v>
      </c>
      <c r="K62" s="950"/>
      <c r="L62" s="950"/>
    </row>
    <row r="63" spans="1:12" ht="14.25">
      <c r="A63" s="950"/>
      <c r="B63" s="950"/>
      <c r="C63" s="950"/>
      <c r="D63" s="950"/>
      <c r="E63" s="950"/>
      <c r="F63" s="972">
        <f>F60/$J$61</f>
        <v>0.20000350921642487</v>
      </c>
      <c r="G63" s="972">
        <f>G60/$J$61</f>
        <v>0.20092675159382306</v>
      </c>
      <c r="H63" s="972">
        <f>H60/$J$61</f>
        <v>0.20104230637535231</v>
      </c>
      <c r="I63" s="972">
        <f>I60/$J$61</f>
        <v>0.19885297620601619</v>
      </c>
      <c r="J63" s="972">
        <f>J60/$J$61</f>
        <v>0.19917445660838357</v>
      </c>
      <c r="K63" s="950" t="s">
        <v>1098</v>
      </c>
      <c r="L63" s="950"/>
    </row>
    <row r="64" spans="1:12" ht="14.25">
      <c r="A64" s="950"/>
      <c r="B64" s="950"/>
      <c r="C64" s="950"/>
      <c r="D64" s="950"/>
      <c r="E64" s="950"/>
      <c r="F64" s="950"/>
      <c r="G64" s="950"/>
      <c r="H64" s="950"/>
      <c r="I64" s="950"/>
      <c r="J64" s="991">
        <f>SUM(F63:J63)</f>
        <v>1</v>
      </c>
      <c r="K64" s="950" t="s">
        <v>1196</v>
      </c>
      <c r="L64" s="950"/>
    </row>
    <row r="65" spans="1:12" ht="15">
      <c r="A65" s="950"/>
      <c r="B65" s="992"/>
      <c r="C65" s="952" t="s">
        <v>1073</v>
      </c>
      <c r="D65" s="953" t="s">
        <v>1189</v>
      </c>
      <c r="E65" s="950"/>
      <c r="F65" s="950"/>
      <c r="G65" s="950"/>
      <c r="H65" s="950"/>
      <c r="I65" s="950"/>
      <c r="J65" s="950"/>
      <c r="K65" s="950"/>
      <c r="L65" s="950"/>
    </row>
    <row r="66" spans="1:12" ht="14.25">
      <c r="A66" s="950"/>
      <c r="B66" s="993" t="s">
        <v>1197</v>
      </c>
      <c r="C66" s="994">
        <v>0.02</v>
      </c>
      <c r="D66" s="995">
        <v>1.2184718795022037E-4</v>
      </c>
      <c r="E66" s="950"/>
      <c r="F66" s="950"/>
      <c r="G66" s="950"/>
      <c r="H66" s="950"/>
      <c r="I66" s="950"/>
      <c r="J66" s="950"/>
      <c r="K66" s="950"/>
      <c r="L66" s="950"/>
    </row>
    <row r="67" spans="1:12" ht="14.25">
      <c r="A67" s="950"/>
      <c r="B67" s="993" t="s">
        <v>1198</v>
      </c>
      <c r="C67" s="994">
        <v>0.05</v>
      </c>
      <c r="D67" s="995">
        <v>2.8628442891251259E-4</v>
      </c>
      <c r="E67" s="950"/>
      <c r="F67" s="950"/>
      <c r="G67" s="950"/>
      <c r="H67" s="950"/>
      <c r="I67" s="950"/>
      <c r="J67" s="950"/>
      <c r="K67" s="950"/>
      <c r="L67" s="950"/>
    </row>
    <row r="68" spans="1:12" ht="14.25">
      <c r="A68" s="950"/>
      <c r="B68" s="993" t="s">
        <v>1090</v>
      </c>
      <c r="C68" s="994">
        <v>0.1</v>
      </c>
      <c r="D68" s="995">
        <v>6.4897490728408475E-4</v>
      </c>
      <c r="E68" s="950"/>
      <c r="F68" s="950"/>
      <c r="G68" s="950"/>
      <c r="H68" s="950"/>
      <c r="I68" s="950"/>
      <c r="J68" s="950"/>
      <c r="K68" s="950"/>
      <c r="L68" s="950"/>
    </row>
    <row r="69" spans="1:12" ht="14.25">
      <c r="A69" s="950"/>
      <c r="B69" s="993" t="s">
        <v>1091</v>
      </c>
      <c r="C69" s="994">
        <v>0.15</v>
      </c>
      <c r="D69" s="995">
        <v>9.7346236092614392E-4</v>
      </c>
      <c r="E69" s="950"/>
      <c r="F69" s="950"/>
      <c r="G69" s="950"/>
      <c r="H69" s="950"/>
      <c r="I69" s="950"/>
      <c r="J69" s="950"/>
      <c r="K69" s="950"/>
      <c r="L69" s="950"/>
    </row>
    <row r="70" spans="1:12" ht="14.25">
      <c r="A70" s="950"/>
      <c r="B70" s="996" t="s">
        <v>1199</v>
      </c>
      <c r="C70" s="997">
        <v>0.2</v>
      </c>
      <c r="D70" s="998">
        <v>1.2575135736063643E-3</v>
      </c>
      <c r="E70" s="950"/>
      <c r="F70" s="950"/>
      <c r="G70" s="950"/>
      <c r="H70" s="950"/>
      <c r="I70" s="950"/>
      <c r="J70" s="950"/>
      <c r="K70" s="950"/>
      <c r="L70" s="950"/>
    </row>
    <row r="71" spans="1:12" ht="15">
      <c r="A71" s="762"/>
      <c r="B71" s="762"/>
      <c r="C71" s="762"/>
      <c r="D71" s="762"/>
      <c r="E71" s="762"/>
      <c r="F71" s="762"/>
      <c r="G71" s="762"/>
      <c r="H71" s="762"/>
      <c r="I71" s="762"/>
      <c r="J71" s="762"/>
      <c r="K71" s="762"/>
      <c r="L71" s="762"/>
    </row>
    <row r="72" spans="1:12" ht="15">
      <c r="A72" s="762"/>
      <c r="B72" s="762"/>
      <c r="C72" s="762"/>
      <c r="D72" s="762"/>
      <c r="E72" s="762"/>
      <c r="F72" s="762"/>
      <c r="G72" s="762"/>
      <c r="H72" s="762"/>
      <c r="I72" s="762"/>
      <c r="J72" s="762"/>
      <c r="K72" s="762"/>
      <c r="L72" s="762"/>
    </row>
    <row r="73" spans="1:12" ht="15">
      <c r="A73" s="762"/>
      <c r="B73" s="762"/>
      <c r="C73" s="762"/>
      <c r="D73" s="762"/>
      <c r="E73" s="762"/>
      <c r="F73" s="762"/>
      <c r="G73" s="762"/>
      <c r="H73" s="762"/>
      <c r="I73" s="762"/>
      <c r="J73" s="762"/>
      <c r="K73" s="762"/>
      <c r="L73" s="762"/>
    </row>
    <row r="74" spans="1:12" ht="15">
      <c r="A74" s="762"/>
      <c r="B74" s="762"/>
      <c r="C74" s="762"/>
      <c r="D74" s="762"/>
      <c r="E74" s="762"/>
      <c r="F74" s="762"/>
      <c r="G74" s="762"/>
      <c r="H74" s="762"/>
      <c r="I74" s="762"/>
      <c r="J74" s="762"/>
      <c r="K74" s="762"/>
      <c r="L74" s="762"/>
    </row>
    <row r="75" spans="1:12" ht="15">
      <c r="A75" s="762"/>
      <c r="B75" s="762"/>
      <c r="C75" s="762"/>
      <c r="D75" s="762"/>
      <c r="E75" s="762"/>
      <c r="F75" s="762"/>
      <c r="G75" s="762"/>
      <c r="H75" s="762"/>
      <c r="I75" s="762"/>
      <c r="J75" s="762"/>
      <c r="K75" s="762"/>
      <c r="L75" s="762"/>
    </row>
    <row r="681" spans="22:22">
      <c r="V681" s="517" t="s">
        <v>193</v>
      </c>
    </row>
  </sheetData>
  <mergeCells count="1">
    <mergeCell ref="A1:J1"/>
  </mergeCells>
  <phoneticPr fontId="28" type="noConversion"/>
  <pageMargins left="0.75" right="0.75" top="1" bottom="1" header="0.5" footer="0.5"/>
  <pageSetup orientation="portrait" r:id="rId1"/>
  <headerFooter alignWithMargins="0"/>
  <drawing r:id="rId2"/>
  <legacyDrawing r:id="rId3"/>
  <oleObjects>
    <oleObject progId="Equation.3" shapeId="86018" r:id="rId4"/>
    <oleObject progId="Equation.DSMT4" shapeId="86019" r:id="rId5"/>
    <oleObject progId="Equation.DSMT4" shapeId="86020" r:id="rId6"/>
  </oleObjects>
</worksheet>
</file>

<file path=xl/worksheets/sheet56.xml><?xml version="1.0" encoding="utf-8"?>
<worksheet xmlns="http://schemas.openxmlformats.org/spreadsheetml/2006/main" xmlns:r="http://schemas.openxmlformats.org/officeDocument/2006/relationships">
  <sheetPr codeName="Sheet44"/>
  <dimension ref="A1:V681"/>
  <sheetViews>
    <sheetView topLeftCell="B1" workbookViewId="0">
      <selection activeCell="Q8" sqref="Q8"/>
    </sheetView>
  </sheetViews>
  <sheetFormatPr defaultColWidth="10.6640625" defaultRowHeight="12.75"/>
  <cols>
    <col min="1" max="3" width="10.6640625" style="692" customWidth="1"/>
    <col min="4" max="4" width="11.1640625" style="692" bestFit="1" customWidth="1"/>
    <col min="5" max="5" width="11.33203125" style="692" bestFit="1" customWidth="1"/>
    <col min="6" max="6" width="11.1640625" style="692" bestFit="1" customWidth="1"/>
    <col min="7" max="16384" width="10.6640625" style="692"/>
  </cols>
  <sheetData>
    <row r="1" spans="1:17" ht="18">
      <c r="A1" s="1627" t="s">
        <v>1216</v>
      </c>
      <c r="B1" s="1627"/>
      <c r="C1" s="1627"/>
      <c r="D1" s="1627"/>
      <c r="E1" s="1627"/>
      <c r="F1" s="1627"/>
      <c r="G1" s="1627"/>
      <c r="H1" s="1627"/>
      <c r="I1" s="1627"/>
      <c r="J1" s="1627"/>
    </row>
    <row r="2" spans="1:17">
      <c r="A2" s="692" t="s">
        <v>1145</v>
      </c>
    </row>
    <row r="3" spans="1:17">
      <c r="B3" s="693" t="s">
        <v>1142</v>
      </c>
      <c r="C3" s="693" t="s">
        <v>1143</v>
      </c>
      <c r="D3" s="694"/>
      <c r="E3" s="694"/>
    </row>
    <row r="4" spans="1:17" ht="14.25">
      <c r="B4" s="693">
        <v>0</v>
      </c>
      <c r="C4" s="693">
        <v>4.0000000000000001E-3</v>
      </c>
      <c r="D4" s="695">
        <v>6.0000000000000001E-3</v>
      </c>
      <c r="E4" s="694" t="s">
        <v>1155</v>
      </c>
      <c r="P4" s="692">
        <v>0</v>
      </c>
      <c r="Q4" s="692">
        <v>0</v>
      </c>
    </row>
    <row r="5" spans="1:17">
      <c r="B5" s="693">
        <v>10</v>
      </c>
      <c r="C5" s="693">
        <v>6.0999999999999999E-2</v>
      </c>
      <c r="D5" s="693">
        <f>C5-$C$4</f>
        <v>5.6999999999999995E-2</v>
      </c>
      <c r="E5" s="694"/>
      <c r="P5" s="692">
        <v>200</v>
      </c>
      <c r="Q5" s="692">
        <v>0.11</v>
      </c>
    </row>
    <row r="6" spans="1:17">
      <c r="B6" s="693">
        <v>20</v>
      </c>
      <c r="C6" s="693">
        <v>0.13700000000000001</v>
      </c>
      <c r="D6" s="693">
        <f>C6-$C$4</f>
        <v>0.13300000000000001</v>
      </c>
      <c r="E6" s="694"/>
      <c r="P6" s="692">
        <v>400</v>
      </c>
      <c r="Q6" s="692">
        <v>0.36</v>
      </c>
    </row>
    <row r="7" spans="1:17">
      <c r="B7" s="693">
        <v>30</v>
      </c>
      <c r="C7" s="693">
        <v>0.18099999999999999</v>
      </c>
      <c r="D7" s="693">
        <f>C7-$C$4</f>
        <v>0.17699999999999999</v>
      </c>
      <c r="E7" s="694"/>
      <c r="P7" s="692">
        <v>800</v>
      </c>
      <c r="Q7" s="692">
        <v>0.78</v>
      </c>
    </row>
    <row r="8" spans="1:17">
      <c r="B8" s="693">
        <v>40</v>
      </c>
      <c r="C8" s="693">
        <v>0.25700000000000001</v>
      </c>
      <c r="D8" s="693">
        <f>C8-$C$4</f>
        <v>0.253</v>
      </c>
      <c r="E8" s="694"/>
    </row>
    <row r="9" spans="1:17">
      <c r="B9" s="693">
        <v>50</v>
      </c>
      <c r="C9" s="693">
        <v>0.30199999999999999</v>
      </c>
      <c r="D9" s="693">
        <f>C9-$C$4</f>
        <v>0.29799999999999999</v>
      </c>
      <c r="E9" s="694"/>
    </row>
    <row r="10" spans="1:17">
      <c r="B10" s="693" t="s">
        <v>1214</v>
      </c>
      <c r="C10" s="693"/>
      <c r="D10" s="693"/>
      <c r="E10" s="694"/>
    </row>
    <row r="11" spans="1:17">
      <c r="A11" s="696" t="s">
        <v>1146</v>
      </c>
      <c r="B11" s="696" t="s">
        <v>1142</v>
      </c>
      <c r="C11" s="696" t="s">
        <v>1143</v>
      </c>
      <c r="D11" s="696" t="s">
        <v>1144</v>
      </c>
      <c r="E11" s="696" t="s">
        <v>688</v>
      </c>
    </row>
    <row r="12" spans="1:17">
      <c r="B12" s="693">
        <v>0</v>
      </c>
      <c r="C12" s="693">
        <v>0</v>
      </c>
      <c r="D12" s="693">
        <v>6.0000000000000001E-3</v>
      </c>
      <c r="E12" s="693" t="s">
        <v>344</v>
      </c>
    </row>
    <row r="13" spans="1:17">
      <c r="B13" s="693">
        <v>10</v>
      </c>
      <c r="C13" s="693">
        <f>D5</f>
        <v>5.6999999999999995E-2</v>
      </c>
      <c r="D13" s="693">
        <v>5.0000000000000001E-3</v>
      </c>
      <c r="E13" s="697">
        <f>D13/C13</f>
        <v>8.7719298245614044E-2</v>
      </c>
    </row>
    <row r="14" spans="1:17">
      <c r="B14" s="693">
        <v>20</v>
      </c>
      <c r="C14" s="693">
        <f>D6</f>
        <v>0.13300000000000001</v>
      </c>
      <c r="D14" s="693">
        <v>8.9999999999999993E-3</v>
      </c>
      <c r="E14" s="697">
        <f>D14/C14</f>
        <v>6.7669172932330823E-2</v>
      </c>
    </row>
    <row r="15" spans="1:17">
      <c r="B15" s="693">
        <v>30</v>
      </c>
      <c r="C15" s="693">
        <f>D7</f>
        <v>0.17699999999999999</v>
      </c>
      <c r="D15" s="693">
        <v>1.0999999999999999E-2</v>
      </c>
      <c r="E15" s="697">
        <f>D15/C15</f>
        <v>6.2146892655367228E-2</v>
      </c>
    </row>
    <row r="16" spans="1:17">
      <c r="B16" s="693">
        <v>40</v>
      </c>
      <c r="C16" s="693">
        <f>D8</f>
        <v>0.253</v>
      </c>
      <c r="D16" s="693">
        <v>1.4E-2</v>
      </c>
      <c r="E16" s="697">
        <f>D16/C16</f>
        <v>5.533596837944664E-2</v>
      </c>
    </row>
    <row r="17" spans="1:9">
      <c r="B17" s="693">
        <v>50</v>
      </c>
      <c r="C17" s="693">
        <f>D9</f>
        <v>0.29799999999999999</v>
      </c>
      <c r="D17" s="693">
        <v>1.7999999999999999E-2</v>
      </c>
      <c r="E17" s="697">
        <f>D17/C17</f>
        <v>6.0402684563758385E-2</v>
      </c>
    </row>
    <row r="19" spans="1:9">
      <c r="B19" s="696" t="s">
        <v>403</v>
      </c>
      <c r="C19" s="698">
        <f>SLOPE(C12:C17,B12:B17)</f>
        <v>6.0628571428571424E-3</v>
      </c>
    </row>
    <row r="20" spans="1:9">
      <c r="B20" s="696" t="s">
        <v>405</v>
      </c>
      <c r="C20" s="694">
        <f>INTERCEPT(C12:C17,B12:B17)</f>
        <v>1.4285714285714457E-3</v>
      </c>
    </row>
    <row r="22" spans="1:9">
      <c r="B22" s="699" t="s">
        <v>859</v>
      </c>
    </row>
    <row r="23" spans="1:9">
      <c r="B23" s="700">
        <f t="array" ref="B23:C25">LINEST(C12:C17,B12:B17,1,1)</f>
        <v>6.0628571428571415E-3</v>
      </c>
      <c r="C23" s="700">
        <v>1.4285714285714457E-3</v>
      </c>
    </row>
    <row r="24" spans="1:9">
      <c r="B24" s="701">
        <v>2.0670396854498215E-4</v>
      </c>
      <c r="C24" s="701">
        <v>6.2582734355857202E-3</v>
      </c>
    </row>
    <row r="25" spans="1:9">
      <c r="B25" s="700">
        <v>0.99537205282261443</v>
      </c>
      <c r="C25" s="700">
        <v>8.6470473903771747E-3</v>
      </c>
    </row>
    <row r="27" spans="1:9">
      <c r="A27" s="799" t="s">
        <v>1215</v>
      </c>
      <c r="B27" s="702"/>
      <c r="C27" s="702"/>
      <c r="D27" s="702"/>
      <c r="E27" s="702"/>
      <c r="F27" s="702"/>
      <c r="H27" s="692">
        <f t="array" ref="H27:I29">LINEST(C12:C17,B12:B17,1,1)</f>
        <v>6.0628571428571415E-3</v>
      </c>
      <c r="I27" s="692">
        <v>1.4285714285714457E-3</v>
      </c>
    </row>
    <row r="28" spans="1:9">
      <c r="A28" s="702" t="s">
        <v>1147</v>
      </c>
      <c r="B28" s="702"/>
      <c r="C28" s="702"/>
      <c r="D28" s="702"/>
      <c r="E28" s="702"/>
      <c r="F28" s="801">
        <f>C30*20</f>
        <v>9.8020735155513119</v>
      </c>
      <c r="G28" s="694" t="s">
        <v>1149</v>
      </c>
      <c r="H28" s="692">
        <v>2.0670396854498215E-4</v>
      </c>
      <c r="I28" s="692">
        <v>6.2582734355857202E-3</v>
      </c>
    </row>
    <row r="29" spans="1:9">
      <c r="A29" s="702" t="s">
        <v>1148</v>
      </c>
      <c r="B29" s="702">
        <v>4.4000000000000003E-3</v>
      </c>
      <c r="C29" s="702"/>
      <c r="D29" s="702"/>
      <c r="E29" s="702"/>
      <c r="F29" s="702"/>
      <c r="H29" s="692">
        <v>0.99537205282261443</v>
      </c>
      <c r="I29" s="692">
        <v>8.6470473903771747E-3</v>
      </c>
    </row>
    <row r="30" spans="1:9">
      <c r="A30" s="799"/>
      <c r="B30" s="702"/>
      <c r="C30" s="692">
        <f>(B29-C20)/C19</f>
        <v>0.49010367577756558</v>
      </c>
      <c r="D30" s="1001" t="s">
        <v>1372</v>
      </c>
      <c r="E30" s="702"/>
      <c r="F30" s="702"/>
    </row>
    <row r="681" spans="22:22">
      <c r="V681" s="692" t="s">
        <v>193</v>
      </c>
    </row>
  </sheetData>
  <mergeCells count="1">
    <mergeCell ref="A1:J1"/>
  </mergeCells>
  <phoneticPr fontId="94" type="noConversion"/>
  <pageMargins left="0.75" right="0.75" top="1" bottom="1" header="0.5" footer="0.5"/>
  <pageSetup orientation="portrait" r:id="rId1"/>
  <headerFooter alignWithMargins="0"/>
  <drawing r:id="rId2"/>
  <legacyDrawing r:id="rId3"/>
</worksheet>
</file>

<file path=xl/worksheets/sheet57.xml><?xml version="1.0" encoding="utf-8"?>
<worksheet xmlns="http://schemas.openxmlformats.org/spreadsheetml/2006/main" xmlns:r="http://schemas.openxmlformats.org/officeDocument/2006/relationships">
  <sheetPr codeName="Sheet31"/>
  <dimension ref="A1:V681"/>
  <sheetViews>
    <sheetView zoomScale="96" zoomScaleNormal="96" workbookViewId="0">
      <selection activeCell="B24" sqref="B24"/>
    </sheetView>
  </sheetViews>
  <sheetFormatPr defaultColWidth="10.6640625" defaultRowHeight="14.25"/>
  <cols>
    <col min="1" max="1" width="35.1640625" style="395" customWidth="1"/>
    <col min="2" max="3" width="13.1640625" style="395" customWidth="1"/>
    <col min="4" max="11" width="10.6640625" style="395" customWidth="1"/>
    <col min="12" max="12" width="11.1640625" style="395" bestFit="1" customWidth="1"/>
    <col min="13" max="16384" width="10.6640625" style="395"/>
  </cols>
  <sheetData>
    <row r="1" spans="1:17" s="429" customFormat="1" ht="18">
      <c r="A1" s="393" t="s">
        <v>1288</v>
      </c>
      <c r="B1" s="836"/>
      <c r="C1" s="836"/>
      <c r="D1" s="836"/>
      <c r="E1" s="836"/>
      <c r="F1" s="836"/>
      <c r="G1" s="836"/>
      <c r="H1" s="837"/>
      <c r="I1" s="837"/>
      <c r="J1" s="837"/>
      <c r="K1" s="837"/>
    </row>
    <row r="2" spans="1:17">
      <c r="A2" s="395" t="s">
        <v>1289</v>
      </c>
    </row>
    <row r="3" spans="1:17" ht="15">
      <c r="A3" s="838" t="s">
        <v>1290</v>
      </c>
      <c r="B3" s="838"/>
      <c r="C3" s="838"/>
      <c r="D3" s="838"/>
      <c r="E3" s="838"/>
      <c r="F3" s="838"/>
      <c r="G3" s="838"/>
    </row>
    <row r="4" spans="1:17" ht="18.75">
      <c r="B4" s="839" t="s">
        <v>1312</v>
      </c>
    </row>
    <row r="5" spans="1:17" ht="18.75">
      <c r="B5" s="840" t="s">
        <v>1313</v>
      </c>
      <c r="C5" s="395" t="s">
        <v>1291</v>
      </c>
    </row>
    <row r="6" spans="1:17" ht="18.75">
      <c r="A6" s="408" t="s">
        <v>1314</v>
      </c>
      <c r="B6" s="395">
        <v>4.0000000000000001E-3</v>
      </c>
      <c r="C6" s="395" t="s">
        <v>897</v>
      </c>
      <c r="E6" s="395" t="s">
        <v>1292</v>
      </c>
      <c r="G6" s="841">
        <f>5*B6/B7</f>
        <v>0.625</v>
      </c>
      <c r="H6" s="395" t="s">
        <v>1293</v>
      </c>
    </row>
    <row r="7" spans="1:17">
      <c r="A7" s="395" t="s">
        <v>1294</v>
      </c>
      <c r="B7" s="395">
        <v>3.2000000000000001E-2</v>
      </c>
      <c r="C7" s="395" t="s">
        <v>1295</v>
      </c>
    </row>
    <row r="9" spans="1:17" ht="15">
      <c r="A9" s="395" t="s">
        <v>1296</v>
      </c>
      <c r="L9" s="842"/>
      <c r="M9" s="842"/>
      <c r="N9" s="842"/>
      <c r="O9" s="843" t="s">
        <v>898</v>
      </c>
      <c r="P9" s="842"/>
      <c r="Q9" s="842"/>
    </row>
    <row r="10" spans="1:17">
      <c r="B10" s="395" t="s">
        <v>1297</v>
      </c>
      <c r="F10" s="395" t="s">
        <v>1298</v>
      </c>
      <c r="L10" s="844" t="s">
        <v>1299</v>
      </c>
      <c r="M10" s="844" t="s">
        <v>1300</v>
      </c>
      <c r="N10" s="842"/>
      <c r="O10" s="844" t="s">
        <v>1301</v>
      </c>
      <c r="P10" s="842"/>
      <c r="Q10" s="842"/>
    </row>
    <row r="11" spans="1:17" ht="15">
      <c r="B11" s="419">
        <v>1</v>
      </c>
      <c r="C11" s="403">
        <v>2.5999999999999999E-2</v>
      </c>
      <c r="D11" s="403">
        <v>3.2000000000000001E-2</v>
      </c>
      <c r="E11" s="403">
        <v>3.3000000000000002E-2</v>
      </c>
      <c r="F11" s="403">
        <v>2.7E-2</v>
      </c>
      <c r="G11" s="403">
        <v>0.03</v>
      </c>
      <c r="H11" s="403">
        <v>2.8000000000000001E-2</v>
      </c>
      <c r="I11" s="403">
        <v>3.1E-2</v>
      </c>
      <c r="J11" s="403">
        <v>3.7999999999999999E-2</v>
      </c>
      <c r="L11" s="845">
        <f>STDEV(C11:J11)</f>
        <v>3.8521793460696654E-3</v>
      </c>
      <c r="M11" s="844">
        <f>0+(L11*3)</f>
        <v>1.1556538038208997E-2</v>
      </c>
      <c r="N11" s="842"/>
      <c r="O11" s="846">
        <f>(M11-K30)/K31</f>
        <v>0.37302545873369214</v>
      </c>
      <c r="P11" s="842"/>
      <c r="Q11" s="842"/>
    </row>
    <row r="12" spans="1:17" ht="15">
      <c r="B12" s="419">
        <v>2</v>
      </c>
      <c r="C12" s="403">
        <v>6.5000000000000002E-2</v>
      </c>
      <c r="D12" s="403">
        <v>6.8000000000000005E-2</v>
      </c>
      <c r="E12" s="403"/>
      <c r="F12" s="403"/>
      <c r="G12" s="403"/>
      <c r="H12" s="403"/>
      <c r="I12" s="403"/>
      <c r="J12" s="403"/>
      <c r="L12" s="847">
        <f>AVERAGE(C11:J11)</f>
        <v>3.0624999999999999E-2</v>
      </c>
      <c r="M12" s="844"/>
      <c r="N12" s="844"/>
      <c r="O12" s="842"/>
      <c r="P12" s="842"/>
      <c r="Q12" s="842"/>
    </row>
    <row r="13" spans="1:17" ht="15">
      <c r="B13" s="419">
        <v>6</v>
      </c>
      <c r="C13" s="403">
        <v>0.185</v>
      </c>
      <c r="D13" s="403">
        <v>0.185</v>
      </c>
      <c r="E13" s="403">
        <v>0.19600000000000001</v>
      </c>
      <c r="F13" s="403"/>
      <c r="G13" s="403"/>
      <c r="H13" s="403"/>
      <c r="I13" s="403"/>
      <c r="J13" s="403"/>
      <c r="L13" s="848">
        <f>L11/L12</f>
        <v>0.12578544803492786</v>
      </c>
      <c r="M13" s="844"/>
      <c r="N13" s="844"/>
      <c r="O13" s="842"/>
      <c r="P13" s="842"/>
      <c r="Q13" s="842"/>
    </row>
    <row r="15" spans="1:17">
      <c r="A15" s="395" t="s">
        <v>1302</v>
      </c>
      <c r="B15" s="395">
        <f>COUNTA(C11:J13)</f>
        <v>13</v>
      </c>
    </row>
    <row r="17" spans="1:11">
      <c r="A17" s="395" t="s">
        <v>1303</v>
      </c>
    </row>
    <row r="18" spans="1:11" ht="16.5">
      <c r="A18" s="849" t="s">
        <v>1315</v>
      </c>
      <c r="B18" s="426">
        <f>K30+K32*K35*SQRT(1+(1/K33)+(K34*K34/D44))</f>
        <v>1.0442843397971736E-2</v>
      </c>
      <c r="C18" s="395" t="s">
        <v>897</v>
      </c>
    </row>
    <row r="21" spans="1:11">
      <c r="B21" s="413">
        <f>(B18-K30)/K31</f>
        <v>0.33773772859934431</v>
      </c>
    </row>
    <row r="23" spans="1:11" ht="15" thickBot="1"/>
    <row r="24" spans="1:11" ht="15.75" thickBot="1">
      <c r="A24" s="850" t="s">
        <v>898</v>
      </c>
      <c r="B24" s="851">
        <f>(K32/K31)*K35*SQRT(1+(1/K33)+(B43^2/D44))</f>
        <v>0.33773772859934431</v>
      </c>
      <c r="C24" s="852" t="s">
        <v>1293</v>
      </c>
    </row>
    <row r="25" spans="1:11" ht="15.75" thickBot="1">
      <c r="A25" s="850" t="s">
        <v>899</v>
      </c>
      <c r="B25" s="851">
        <f>B24*10/3</f>
        <v>1.1257924286644811</v>
      </c>
      <c r="C25" s="852" t="s">
        <v>1293</v>
      </c>
    </row>
    <row r="26" spans="1:11">
      <c r="A26" s="395" t="s">
        <v>1304</v>
      </c>
    </row>
    <row r="28" spans="1:11">
      <c r="A28" s="395" t="s">
        <v>1305</v>
      </c>
    </row>
    <row r="29" spans="1:11" ht="18">
      <c r="B29" s="419" t="s">
        <v>860</v>
      </c>
      <c r="C29" s="419" t="s">
        <v>361</v>
      </c>
      <c r="D29" s="853" t="s">
        <v>1316</v>
      </c>
      <c r="G29" s="396" t="s">
        <v>859</v>
      </c>
    </row>
    <row r="30" spans="1:11" ht="16.5">
      <c r="B30" s="395">
        <f t="shared" ref="B30:B37" si="0">$B$11</f>
        <v>1</v>
      </c>
      <c r="C30" s="405">
        <f>C11</f>
        <v>2.5999999999999999E-2</v>
      </c>
      <c r="D30" s="395">
        <f t="shared" ref="D30:D42" si="1">(B30-$B$43)^2</f>
        <v>1.7100591715976325</v>
      </c>
      <c r="E30" s="395">
        <f t="shared" ref="E30:E42" si="2">(C30-$C$43)^2</f>
        <v>2.1729940828402365E-3</v>
      </c>
      <c r="G30" s="424">
        <f t="array" ref="G30:H32">LINEST(C30:C42,B30:B42,TRUE,TRUE)</f>
        <v>3.1560393258426959E-2</v>
      </c>
      <c r="H30" s="424">
        <v>-2.1629213483144449E-4</v>
      </c>
      <c r="J30" s="854" t="s">
        <v>1317</v>
      </c>
      <c r="K30" s="855">
        <f>H30</f>
        <v>-2.1629213483144449E-4</v>
      </c>
    </row>
    <row r="31" spans="1:11" ht="16.5">
      <c r="B31" s="395">
        <f t="shared" si="0"/>
        <v>1</v>
      </c>
      <c r="C31" s="405">
        <f>D11</f>
        <v>3.2000000000000001E-2</v>
      </c>
      <c r="D31" s="395">
        <f t="shared" si="1"/>
        <v>1.7100591715976325</v>
      </c>
      <c r="E31" s="395">
        <f t="shared" si="2"/>
        <v>1.6496094674556207E-3</v>
      </c>
      <c r="G31" s="424">
        <v>6.0391165011108448E-4</v>
      </c>
      <c r="H31" s="424">
        <v>1.8651448873674202E-3</v>
      </c>
      <c r="J31" s="854" t="s">
        <v>1318</v>
      </c>
      <c r="K31" s="855">
        <f>G30</f>
        <v>3.1560393258426959E-2</v>
      </c>
    </row>
    <row r="32" spans="1:11" ht="16.5">
      <c r="B32" s="395">
        <f t="shared" si="0"/>
        <v>1</v>
      </c>
      <c r="C32" s="405">
        <f>E11</f>
        <v>3.3000000000000002E-2</v>
      </c>
      <c r="D32" s="395">
        <f t="shared" si="1"/>
        <v>1.7100591715976325</v>
      </c>
      <c r="E32" s="395">
        <f t="shared" si="2"/>
        <v>1.5693786982248514E-3</v>
      </c>
      <c r="G32" s="424">
        <v>0.99598847961535331</v>
      </c>
      <c r="H32" s="424">
        <v>4.4693228550230137E-3</v>
      </c>
      <c r="J32" s="854" t="s">
        <v>1319</v>
      </c>
      <c r="K32" s="855">
        <f>H32</f>
        <v>4.4693228550230137E-3</v>
      </c>
    </row>
    <row r="33" spans="1:13" ht="15">
      <c r="B33" s="395">
        <f t="shared" si="0"/>
        <v>1</v>
      </c>
      <c r="C33" s="405">
        <f>F11</f>
        <v>2.7E-2</v>
      </c>
      <c r="D33" s="395">
        <f t="shared" si="1"/>
        <v>1.7100591715976325</v>
      </c>
      <c r="E33" s="395">
        <f t="shared" si="2"/>
        <v>2.0807633136094672E-3</v>
      </c>
      <c r="J33" s="854" t="s">
        <v>708</v>
      </c>
      <c r="K33" s="855">
        <f>B15</f>
        <v>13</v>
      </c>
    </row>
    <row r="34" spans="1:13" ht="16.5">
      <c r="B34" s="395">
        <f t="shared" si="0"/>
        <v>1</v>
      </c>
      <c r="C34" s="405">
        <f>G11</f>
        <v>0.03</v>
      </c>
      <c r="D34" s="395">
        <f t="shared" si="1"/>
        <v>1.7100591715976325</v>
      </c>
      <c r="E34" s="395">
        <f t="shared" si="2"/>
        <v>1.8160710059171594E-3</v>
      </c>
      <c r="J34" s="854" t="s">
        <v>1320</v>
      </c>
      <c r="K34" s="855">
        <f>B43</f>
        <v>2.3076923076923075</v>
      </c>
    </row>
    <row r="35" spans="1:13" ht="15">
      <c r="B35" s="395">
        <f t="shared" si="0"/>
        <v>1</v>
      </c>
      <c r="C35" s="405">
        <f>H11</f>
        <v>2.8000000000000001E-2</v>
      </c>
      <c r="D35" s="395">
        <f t="shared" si="1"/>
        <v>1.7100591715976325</v>
      </c>
      <c r="E35" s="395">
        <f t="shared" si="2"/>
        <v>1.9905325443786981E-3</v>
      </c>
      <c r="I35" s="854" t="s">
        <v>1306</v>
      </c>
      <c r="J35" s="854" t="s">
        <v>1234</v>
      </c>
      <c r="K35" s="856">
        <f>TINV(0.05,K33-2)</f>
        <v>2.2009851587218421</v>
      </c>
      <c r="M35" s="895">
        <f>TINV(0.05,4)</f>
        <v>2.7764451050438028</v>
      </c>
    </row>
    <row r="36" spans="1:13">
      <c r="B36" s="395">
        <f t="shared" si="0"/>
        <v>1</v>
      </c>
      <c r="C36" s="405">
        <f>I11</f>
        <v>3.1E-2</v>
      </c>
      <c r="D36" s="395">
        <f t="shared" si="1"/>
        <v>1.7100591715976325</v>
      </c>
      <c r="E36" s="395">
        <f t="shared" si="2"/>
        <v>1.73184023668639E-3</v>
      </c>
    </row>
    <row r="37" spans="1:13">
      <c r="B37" s="395">
        <f t="shared" si="0"/>
        <v>1</v>
      </c>
      <c r="C37" s="405">
        <f>J11</f>
        <v>3.7999999999999999E-2</v>
      </c>
      <c r="D37" s="395">
        <f t="shared" si="1"/>
        <v>1.7100591715976325</v>
      </c>
      <c r="E37" s="395">
        <f t="shared" si="2"/>
        <v>1.1982248520710057E-3</v>
      </c>
    </row>
    <row r="38" spans="1:13">
      <c r="B38" s="395">
        <f>$B$12</f>
        <v>2</v>
      </c>
      <c r="C38" s="405">
        <f>C12</f>
        <v>6.5000000000000002E-2</v>
      </c>
      <c r="D38" s="395">
        <f t="shared" si="1"/>
        <v>9.4674556213017624E-2</v>
      </c>
      <c r="E38" s="395">
        <f t="shared" si="2"/>
        <v>5.7994082840236563E-5</v>
      </c>
    </row>
    <row r="39" spans="1:13">
      <c r="B39" s="395">
        <f>$B$12</f>
        <v>2</v>
      </c>
      <c r="C39" s="405">
        <f>D12</f>
        <v>6.8000000000000005E-2</v>
      </c>
      <c r="D39" s="395">
        <f t="shared" si="1"/>
        <v>9.4674556213017624E-2</v>
      </c>
      <c r="E39" s="395">
        <f t="shared" si="2"/>
        <v>2.1301775147928895E-5</v>
      </c>
    </row>
    <row r="40" spans="1:13">
      <c r="B40" s="395">
        <f>$B$13</f>
        <v>6</v>
      </c>
      <c r="C40" s="405">
        <f>C13</f>
        <v>0.185</v>
      </c>
      <c r="D40" s="395">
        <f t="shared" si="1"/>
        <v>13.633136094674558</v>
      </c>
      <c r="E40" s="395">
        <f t="shared" si="2"/>
        <v>1.263030177514793E-2</v>
      </c>
    </row>
    <row r="41" spans="1:13">
      <c r="B41" s="395">
        <f>$B$13</f>
        <v>6</v>
      </c>
      <c r="C41" s="405">
        <f>D13</f>
        <v>0.185</v>
      </c>
      <c r="D41" s="395">
        <f t="shared" si="1"/>
        <v>13.633136094674558</v>
      </c>
      <c r="E41" s="395">
        <f t="shared" si="2"/>
        <v>1.263030177514793E-2</v>
      </c>
    </row>
    <row r="42" spans="1:13" ht="15" thickBot="1">
      <c r="B42" s="395">
        <f>$B$13</f>
        <v>6</v>
      </c>
      <c r="C42" s="405">
        <f>E13</f>
        <v>0.19600000000000001</v>
      </c>
      <c r="D42" s="395">
        <f t="shared" si="1"/>
        <v>13.633136094674558</v>
      </c>
      <c r="E42" s="395">
        <f t="shared" si="2"/>
        <v>1.5223763313609471E-2</v>
      </c>
    </row>
    <row r="43" spans="1:13" ht="15" thickBot="1">
      <c r="A43" s="857" t="s">
        <v>1307</v>
      </c>
      <c r="B43" s="858">
        <f>AVERAGE(B30:B42)</f>
        <v>2.3076923076923075</v>
      </c>
      <c r="C43" s="858">
        <f>AVERAGE(C30:C42)</f>
        <v>7.2615384615384609E-2</v>
      </c>
    </row>
    <row r="44" spans="1:13" ht="15" thickBot="1">
      <c r="C44" s="857" t="s">
        <v>1308</v>
      </c>
      <c r="D44" s="858">
        <f>SUM(D30:D42)</f>
        <v>54.769230769230774</v>
      </c>
      <c r="E44" s="858">
        <f>SUM(E30:E42)</f>
        <v>5.4773076923076924E-2</v>
      </c>
    </row>
    <row r="45" spans="1:13">
      <c r="C45" s="408" t="s">
        <v>1309</v>
      </c>
      <c r="D45" s="395">
        <f>D44/13</f>
        <v>4.2130177514792901</v>
      </c>
    </row>
    <row r="46" spans="1:13">
      <c r="C46" s="408" t="s">
        <v>1310</v>
      </c>
      <c r="D46" s="395">
        <f>E44/13</f>
        <v>4.2133136094674555E-3</v>
      </c>
    </row>
    <row r="47" spans="1:13">
      <c r="C47" s="408" t="s">
        <v>1311</v>
      </c>
    </row>
    <row r="681" spans="22:22">
      <c r="V681" s="395" t="s">
        <v>193</v>
      </c>
    </row>
  </sheetData>
  <phoneticPr fontId="94" type="noConversion"/>
  <pageMargins left="0.75" right="0.75" top="1" bottom="1" header="0.4921259845" footer="0.4921259845"/>
  <pageSetup paperSize="9" orientation="landscape" r:id="rId1"/>
  <headerFooter alignWithMargins="0"/>
  <drawing r:id="rId2"/>
  <legacyDrawing r:id="rId3"/>
  <oleObjects>
    <oleObject progId="Equation.3" shapeId="109569" r:id="rId4"/>
    <oleObject progId="Equation.3" shapeId="109570" r:id="rId5"/>
    <oleObject progId="Equation.3" shapeId="109572" r:id="rId6"/>
    <oleObject progId="Equation.3" shapeId="109573" r:id="rId7"/>
    <oleObject progId="Equation.3" shapeId="109574" r:id="rId8"/>
  </oleObjects>
</worksheet>
</file>

<file path=xl/worksheets/sheet58.xml><?xml version="1.0" encoding="utf-8"?>
<worksheet xmlns="http://schemas.openxmlformats.org/spreadsheetml/2006/main" xmlns:r="http://schemas.openxmlformats.org/officeDocument/2006/relationships">
  <sheetPr codeName="Sheet29"/>
  <dimension ref="B1:AA681"/>
  <sheetViews>
    <sheetView topLeftCell="A4" zoomScale="85" zoomScaleNormal="85" workbookViewId="0">
      <selection activeCell="I13" sqref="I13"/>
    </sheetView>
  </sheetViews>
  <sheetFormatPr defaultColWidth="10.6640625" defaultRowHeight="14.25"/>
  <cols>
    <col min="1" max="1" width="10.6640625" style="395"/>
    <col min="2" max="2" width="5.6640625" style="395" customWidth="1"/>
    <col min="3" max="3" width="12" style="395" customWidth="1"/>
    <col min="4" max="5" width="10.6640625" style="395" customWidth="1"/>
    <col min="6" max="6" width="11.33203125" style="395" customWidth="1"/>
    <col min="7" max="7" width="11.6640625" style="395" customWidth="1"/>
    <col min="8" max="8" width="12.33203125" style="395" customWidth="1"/>
    <col min="9" max="9" width="12.1640625" style="395" customWidth="1"/>
    <col min="10" max="11" width="10.6640625" style="395" customWidth="1"/>
    <col min="12" max="12" width="12.6640625" style="395" customWidth="1"/>
    <col min="13" max="14" width="10.6640625" style="395" customWidth="1"/>
    <col min="15" max="15" width="10.33203125" style="395" customWidth="1"/>
    <col min="16" max="16" width="10.6640625" style="395" customWidth="1"/>
    <col min="17" max="17" width="12.33203125" style="395" customWidth="1"/>
    <col min="18" max="18" width="10.83203125" style="395" bestFit="1" customWidth="1"/>
    <col min="19" max="16384" width="10.6640625" style="395"/>
  </cols>
  <sheetData>
    <row r="1" spans="2:27" ht="18">
      <c r="B1" s="393" t="s">
        <v>848</v>
      </c>
      <c r="C1" s="393"/>
      <c r="D1" s="393"/>
      <c r="E1" s="393"/>
      <c r="F1" s="393"/>
      <c r="G1" s="393"/>
      <c r="H1" s="393"/>
      <c r="I1" s="393" t="s">
        <v>849</v>
      </c>
      <c r="J1" s="393"/>
      <c r="K1" s="394"/>
      <c r="L1" s="394"/>
      <c r="M1" s="394"/>
      <c r="N1" s="394"/>
      <c r="O1" s="394"/>
      <c r="P1" s="394"/>
    </row>
    <row r="2" spans="2:27" ht="15">
      <c r="B2" s="395" t="s">
        <v>850</v>
      </c>
      <c r="K2" s="394"/>
      <c r="L2" s="394"/>
      <c r="M2" s="394"/>
      <c r="N2" s="394"/>
      <c r="O2" s="394"/>
      <c r="P2" s="394"/>
    </row>
    <row r="3" spans="2:27" ht="15">
      <c r="C3" s="395" t="s">
        <v>190</v>
      </c>
      <c r="K3" s="394"/>
      <c r="L3" s="394"/>
      <c r="M3" s="394"/>
      <c r="N3" s="394"/>
      <c r="O3" s="394"/>
      <c r="P3" s="394"/>
    </row>
    <row r="4" spans="2:27" ht="36.75" customHeight="1"/>
    <row r="5" spans="2:27">
      <c r="B5" s="396" t="s">
        <v>851</v>
      </c>
      <c r="C5" s="396"/>
      <c r="D5" s="396"/>
      <c r="E5" s="396"/>
      <c r="F5" s="396"/>
      <c r="G5" s="396"/>
      <c r="H5" s="396"/>
      <c r="I5" s="396"/>
      <c r="J5" s="396"/>
      <c r="K5" s="396"/>
      <c r="L5" s="396"/>
      <c r="M5" s="396"/>
      <c r="N5" s="396"/>
      <c r="O5" s="396"/>
      <c r="P5" s="396"/>
    </row>
    <row r="6" spans="2:27" ht="15">
      <c r="E6" s="397" t="s">
        <v>852</v>
      </c>
      <c r="F6" s="1629" t="s">
        <v>853</v>
      </c>
      <c r="G6" s="1629"/>
      <c r="H6" s="1629"/>
    </row>
    <row r="7" spans="2:27" ht="18">
      <c r="C7" s="398" t="s">
        <v>874</v>
      </c>
      <c r="H7" s="399" t="s">
        <v>875</v>
      </c>
      <c r="N7" s="397" t="s">
        <v>876</v>
      </c>
      <c r="O7" s="397" t="s">
        <v>877</v>
      </c>
      <c r="P7" s="397" t="s">
        <v>878</v>
      </c>
      <c r="Q7" s="400" t="s">
        <v>879</v>
      </c>
      <c r="R7" s="401" t="s">
        <v>880</v>
      </c>
    </row>
    <row r="8" spans="2:27">
      <c r="B8" s="395">
        <v>1</v>
      </c>
      <c r="C8" s="402">
        <v>2</v>
      </c>
      <c r="D8" s="403">
        <v>6.5000000000000002E-2</v>
      </c>
      <c r="E8" s="403">
        <v>6.3E-2</v>
      </c>
      <c r="F8" s="403">
        <v>0.06</v>
      </c>
      <c r="G8" s="403">
        <v>6.6000000000000003E-2</v>
      </c>
      <c r="H8" s="403">
        <v>6.8000000000000005E-2</v>
      </c>
      <c r="I8" s="403">
        <v>6.5000000000000002E-2</v>
      </c>
      <c r="J8" s="403">
        <v>6.0999999999999999E-2</v>
      </c>
      <c r="K8" s="403">
        <v>6.2E-2</v>
      </c>
      <c r="L8" s="403">
        <v>6.5000000000000002E-2</v>
      </c>
      <c r="M8" s="403">
        <v>6.4000000000000001E-2</v>
      </c>
      <c r="N8" s="404">
        <f>COUNT(D8:M8)</f>
        <v>10</v>
      </c>
      <c r="O8" s="405">
        <f>$M$23+$M$25*C8</f>
        <v>6.3786363636363586E-2</v>
      </c>
      <c r="P8" s="405">
        <f>AVERAGE(D8:M8)</f>
        <v>6.3899999999999998E-2</v>
      </c>
      <c r="Q8" s="406">
        <f>N8*(P8-O8)^2</f>
        <v>1.2913223140507073E-7</v>
      </c>
      <c r="R8" s="395">
        <f t="shared" ref="R8:AA8" si="0">(D8-$P$8)^2</f>
        <v>1.2100000000000083E-6</v>
      </c>
      <c r="S8" s="395">
        <f t="shared" si="0"/>
        <v>8.0999999999999648E-7</v>
      </c>
      <c r="T8" s="395">
        <f t="shared" si="0"/>
        <v>1.5210000000000005E-5</v>
      </c>
      <c r="U8" s="395">
        <f t="shared" si="0"/>
        <v>4.4100000000000196E-6</v>
      </c>
      <c r="V8" s="395">
        <f t="shared" si="0"/>
        <v>1.6810000000000054E-5</v>
      </c>
      <c r="W8" s="395">
        <f t="shared" si="0"/>
        <v>1.2100000000000083E-6</v>
      </c>
      <c r="X8" s="395">
        <f t="shared" si="0"/>
        <v>8.4099999999999991E-6</v>
      </c>
      <c r="Y8" s="395">
        <f t="shared" si="0"/>
        <v>3.6099999999999959E-6</v>
      </c>
      <c r="Z8" s="395">
        <f t="shared" si="0"/>
        <v>1.2100000000000083E-6</v>
      </c>
      <c r="AA8" s="395">
        <f t="shared" si="0"/>
        <v>1.0000000000000573E-8</v>
      </c>
    </row>
    <row r="9" spans="2:27">
      <c r="B9" s="395">
        <v>2</v>
      </c>
      <c r="C9" s="402">
        <v>6</v>
      </c>
      <c r="D9" s="403">
        <v>0.18</v>
      </c>
      <c r="E9" s="403">
        <v>0.185</v>
      </c>
      <c r="F9" s="407"/>
      <c r="G9" s="407"/>
      <c r="H9" s="407"/>
      <c r="I9" s="407"/>
      <c r="J9" s="407"/>
      <c r="K9" s="407"/>
      <c r="L9" s="407"/>
      <c r="M9" s="407"/>
      <c r="N9" s="404">
        <f>COUNT(D9:M9)</f>
        <v>2</v>
      </c>
      <c r="O9" s="405">
        <f>$M$23+$M$25*C9</f>
        <v>0.18363636363636363</v>
      </c>
      <c r="P9" s="405">
        <f>AVERAGE(D9:M9)</f>
        <v>0.1825</v>
      </c>
      <c r="Q9" s="406">
        <f>N9*(P9-O9)^2</f>
        <v>2.5826446280991437E-6</v>
      </c>
      <c r="R9" s="395">
        <f>(D9-$P$9)^2</f>
        <v>6.2500000000000113E-6</v>
      </c>
      <c r="S9" s="395">
        <f>(E9-$P$9)^2</f>
        <v>6.2500000000000113E-6</v>
      </c>
    </row>
    <row r="10" spans="2:27" ht="15" thickBot="1">
      <c r="B10" s="395">
        <v>3</v>
      </c>
      <c r="C10" s="402">
        <v>10</v>
      </c>
      <c r="D10" s="403">
        <v>0.30399999999999999</v>
      </c>
      <c r="E10" s="403">
        <v>0.3</v>
      </c>
      <c r="F10" s="403">
        <v>0.29899999999999999</v>
      </c>
      <c r="G10" s="403">
        <v>0.308</v>
      </c>
      <c r="H10" s="403">
        <v>0.31</v>
      </c>
      <c r="I10" s="403">
        <v>0.30499999999999999</v>
      </c>
      <c r="J10" s="403">
        <v>0.29299999999999998</v>
      </c>
      <c r="K10" s="403">
        <v>0.30599999999999999</v>
      </c>
      <c r="L10" s="403">
        <v>0.30399999999999999</v>
      </c>
      <c r="M10" s="403">
        <v>0.307</v>
      </c>
      <c r="N10" s="404">
        <f>COUNT(D10:M10)</f>
        <v>10</v>
      </c>
      <c r="O10" s="405">
        <f>$M$23+$M$25*C10</f>
        <v>0.30348636363636367</v>
      </c>
      <c r="P10" s="405">
        <f>AVERAGE(D10:M10)</f>
        <v>0.30359999999999998</v>
      </c>
      <c r="Q10" s="406">
        <f>N10*(P10-O10)^2</f>
        <v>1.2913223140484994E-7</v>
      </c>
      <c r="R10" s="395">
        <f t="shared" ref="R10:AA10" si="1">(D10-$P$10)^2</f>
        <v>1.6000000000000916E-7</v>
      </c>
      <c r="S10" s="395">
        <f t="shared" si="1"/>
        <v>1.2959999999999944E-5</v>
      </c>
      <c r="T10" s="395">
        <f t="shared" si="1"/>
        <v>2.1159999999999936E-5</v>
      </c>
      <c r="U10" s="395">
        <f t="shared" si="1"/>
        <v>1.9360000000000133E-5</v>
      </c>
      <c r="V10" s="395">
        <f t="shared" si="1"/>
        <v>4.0960000000000218E-5</v>
      </c>
      <c r="W10" s="395">
        <f t="shared" si="1"/>
        <v>1.9600000000000346E-6</v>
      </c>
      <c r="X10" s="395">
        <f t="shared" si="1"/>
        <v>1.1235999999999996E-4</v>
      </c>
      <c r="Y10" s="395">
        <f t="shared" si="1"/>
        <v>5.7600000000000634E-6</v>
      </c>
      <c r="Z10" s="395">
        <f t="shared" si="1"/>
        <v>1.6000000000000916E-7</v>
      </c>
      <c r="AA10" s="395">
        <f t="shared" si="1"/>
        <v>1.1560000000000096E-5</v>
      </c>
    </row>
    <row r="11" spans="2:27" ht="15" thickBot="1">
      <c r="M11" s="408" t="s">
        <v>390</v>
      </c>
      <c r="N11" s="404">
        <f>SUM(N8:N10)</f>
        <v>22</v>
      </c>
      <c r="P11" s="395" t="s">
        <v>442</v>
      </c>
      <c r="Q11" s="409">
        <f>SUM(Q8:Q10)</f>
        <v>2.8409090909090641E-6</v>
      </c>
      <c r="R11" s="409">
        <f>SUM(R8:AA10)</f>
        <v>2.9180000000000053E-4</v>
      </c>
    </row>
    <row r="12" spans="2:27" ht="15">
      <c r="I12" s="410"/>
      <c r="J12" s="410"/>
      <c r="K12" s="411"/>
      <c r="N12" s="411"/>
    </row>
    <row r="13" spans="2:27">
      <c r="B13" s="396" t="s">
        <v>854</v>
      </c>
      <c r="C13" s="396"/>
      <c r="D13" s="396"/>
      <c r="E13" s="396"/>
      <c r="F13" s="396"/>
      <c r="G13" s="396"/>
      <c r="H13" s="396"/>
      <c r="I13" s="396"/>
      <c r="J13" s="396"/>
      <c r="K13" s="396"/>
      <c r="L13" s="396"/>
      <c r="M13" s="396" t="s">
        <v>855</v>
      </c>
      <c r="N13" s="412">
        <f>(N11-B10)/(B10-2)</f>
        <v>19</v>
      </c>
      <c r="O13" s="396"/>
      <c r="P13" s="396"/>
    </row>
    <row r="14" spans="2:27" ht="15" thickBot="1">
      <c r="N14" s="411"/>
    </row>
    <row r="15" spans="2:27" ht="19.5" thickBot="1">
      <c r="C15" s="395" t="s">
        <v>881</v>
      </c>
      <c r="D15" s="395">
        <f>STDEV(D8:M8)</f>
        <v>2.4244128727957596E-3</v>
      </c>
      <c r="F15" s="395" t="s">
        <v>882</v>
      </c>
      <c r="G15" s="413">
        <f>D15/D16</f>
        <v>0.48338105446557833</v>
      </c>
      <c r="I15" s="1631" t="s">
        <v>856</v>
      </c>
      <c r="J15" s="1632"/>
      <c r="K15" s="1632"/>
      <c r="L15" s="1633"/>
      <c r="N15" s="411"/>
    </row>
    <row r="16" spans="2:27" ht="19.5" thickBot="1">
      <c r="C16" s="395" t="s">
        <v>883</v>
      </c>
      <c r="D16" s="395">
        <f>STDEV(D10:M10)</f>
        <v>5.0155314330144118E-3</v>
      </c>
      <c r="F16" s="395" t="s">
        <v>884</v>
      </c>
      <c r="G16" s="413">
        <f>D16/D15</f>
        <v>2.0687612614557076</v>
      </c>
      <c r="I16" s="414" t="str">
        <f>IF(AND(G15&lt;G17,G16&lt;G17),"confirmed","not confirmed")</f>
        <v>confirmed</v>
      </c>
      <c r="N16" s="411"/>
    </row>
    <row r="17" spans="2:16" ht="15">
      <c r="F17" s="415" t="s">
        <v>857</v>
      </c>
      <c r="G17" s="416">
        <f>FINV(0.05,9,9)</f>
        <v>3.1788931045809843</v>
      </c>
      <c r="N17" s="411"/>
    </row>
    <row r="18" spans="2:16">
      <c r="N18" s="411"/>
    </row>
    <row r="19" spans="2:16">
      <c r="N19" s="411"/>
    </row>
    <row r="20" spans="2:16" ht="17.25">
      <c r="B20" s="417" t="s">
        <v>858</v>
      </c>
      <c r="C20" s="417"/>
      <c r="D20" s="417"/>
      <c r="E20" s="417" t="s">
        <v>885</v>
      </c>
      <c r="F20" s="417"/>
      <c r="G20" s="396"/>
      <c r="H20" s="396"/>
      <c r="I20" s="396" t="s">
        <v>859</v>
      </c>
      <c r="J20" s="396"/>
      <c r="K20" s="396"/>
      <c r="L20" s="396"/>
      <c r="M20" s="396"/>
      <c r="N20" s="418"/>
      <c r="O20" s="396"/>
      <c r="P20" s="396"/>
    </row>
    <row r="21" spans="2:16">
      <c r="N21" s="411"/>
    </row>
    <row r="22" spans="2:16" ht="18.75">
      <c r="C22" s="419" t="s">
        <v>860</v>
      </c>
      <c r="D22" s="419" t="s">
        <v>886</v>
      </c>
      <c r="E22" s="395" t="s">
        <v>887</v>
      </c>
      <c r="N22" s="411"/>
    </row>
    <row r="23" spans="2:16" ht="17.25">
      <c r="B23" s="405"/>
      <c r="C23" s="405">
        <f t="shared" ref="C23:C32" si="2">$C$8</f>
        <v>2</v>
      </c>
      <c r="D23" s="405">
        <f>$D8</f>
        <v>6.5000000000000002E-2</v>
      </c>
      <c r="E23" s="395">
        <f t="shared" ref="E23:E44" si="3">($M$30-C23)*($M$30-C23)</f>
        <v>16</v>
      </c>
      <c r="F23" s="420"/>
      <c r="K23" s="394" t="s">
        <v>861</v>
      </c>
      <c r="L23" s="421" t="s">
        <v>888</v>
      </c>
      <c r="M23" s="422">
        <f>H24</f>
        <v>3.8613636363635795E-3</v>
      </c>
      <c r="N23" s="423"/>
    </row>
    <row r="24" spans="2:16" ht="17.25">
      <c r="B24" s="405"/>
      <c r="C24" s="405">
        <f t="shared" si="2"/>
        <v>2</v>
      </c>
      <c r="D24" s="405">
        <f>$E8</f>
        <v>6.3E-2</v>
      </c>
      <c r="E24" s="395">
        <f t="shared" si="3"/>
        <v>16</v>
      </c>
      <c r="F24" s="420"/>
      <c r="G24" s="424">
        <f t="array" ref="G24:H26">LINEST(D23:D44,C23:C44,TRUE,TRUE)</f>
        <v>2.9962500000000006E-2</v>
      </c>
      <c r="H24" s="424">
        <v>3.8613636363635795E-3</v>
      </c>
      <c r="K24" s="394" t="s">
        <v>862</v>
      </c>
      <c r="L24" s="421" t="s">
        <v>889</v>
      </c>
      <c r="M24" s="422">
        <f>H25</f>
        <v>1.5254486367585216E-3</v>
      </c>
      <c r="N24" s="423"/>
    </row>
    <row r="25" spans="2:16" ht="17.25">
      <c r="B25" s="405"/>
      <c r="C25" s="405">
        <f t="shared" si="2"/>
        <v>2</v>
      </c>
      <c r="D25" s="405">
        <f>$F8</f>
        <v>0.06</v>
      </c>
      <c r="E25" s="395">
        <f t="shared" si="3"/>
        <v>16</v>
      </c>
      <c r="F25" s="420"/>
      <c r="G25" s="424">
        <v>2.1456384142127627E-4</v>
      </c>
      <c r="H25" s="424">
        <v>1.5254486367585216E-3</v>
      </c>
      <c r="K25" s="394" t="s">
        <v>863</v>
      </c>
      <c r="L25" s="421" t="s">
        <v>890</v>
      </c>
      <c r="M25" s="422">
        <f>G24</f>
        <v>2.9962500000000006E-2</v>
      </c>
      <c r="N25" s="423"/>
    </row>
    <row r="26" spans="2:16" ht="17.25">
      <c r="B26" s="405"/>
      <c r="C26" s="405">
        <f t="shared" si="2"/>
        <v>2</v>
      </c>
      <c r="D26" s="405">
        <f>$G8</f>
        <v>6.6000000000000003E-2</v>
      </c>
      <c r="E26" s="395">
        <f t="shared" si="3"/>
        <v>16</v>
      </c>
      <c r="F26" s="420"/>
      <c r="G26" s="424">
        <v>0.99897542965853026</v>
      </c>
      <c r="H26" s="424">
        <v>3.838234679451671E-3</v>
      </c>
      <c r="K26" s="394" t="s">
        <v>864</v>
      </c>
      <c r="L26" s="421" t="s">
        <v>891</v>
      </c>
      <c r="M26" s="422">
        <f>G25</f>
        <v>2.1456384142127627E-4</v>
      </c>
      <c r="N26" s="423"/>
    </row>
    <row r="27" spans="2:16" ht="15">
      <c r="B27" s="405"/>
      <c r="C27" s="405">
        <f t="shared" si="2"/>
        <v>2</v>
      </c>
      <c r="D27" s="405">
        <f>$H8</f>
        <v>6.8000000000000005E-2</v>
      </c>
      <c r="E27" s="395">
        <f t="shared" si="3"/>
        <v>16</v>
      </c>
      <c r="F27" s="420"/>
      <c r="L27" s="421"/>
      <c r="M27" s="422"/>
      <c r="N27" s="423"/>
    </row>
    <row r="28" spans="2:16" ht="17.25">
      <c r="B28" s="405"/>
      <c r="C28" s="405">
        <f t="shared" si="2"/>
        <v>2</v>
      </c>
      <c r="D28" s="405">
        <f>$I8</f>
        <v>6.5000000000000002E-2</v>
      </c>
      <c r="E28" s="395">
        <f t="shared" si="3"/>
        <v>16</v>
      </c>
      <c r="F28" s="420"/>
      <c r="G28" s="425"/>
      <c r="I28" s="394" t="s">
        <v>865</v>
      </c>
      <c r="J28" s="394"/>
      <c r="K28" s="394"/>
      <c r="L28" s="421" t="s">
        <v>892</v>
      </c>
      <c r="M28" s="422">
        <f>H26</f>
        <v>3.838234679451671E-3</v>
      </c>
      <c r="N28" s="423"/>
    </row>
    <row r="29" spans="2:16">
      <c r="B29" s="405"/>
      <c r="C29" s="405">
        <f t="shared" si="2"/>
        <v>2</v>
      </c>
      <c r="D29" s="405">
        <f>$J8</f>
        <v>6.0999999999999999E-2</v>
      </c>
      <c r="E29" s="395">
        <f t="shared" si="3"/>
        <v>16</v>
      </c>
      <c r="F29" s="420"/>
      <c r="N29" s="411"/>
    </row>
    <row r="30" spans="2:16">
      <c r="B30" s="405"/>
      <c r="C30" s="405">
        <f t="shared" si="2"/>
        <v>2</v>
      </c>
      <c r="D30" s="405">
        <f>$K8</f>
        <v>6.2E-2</v>
      </c>
      <c r="E30" s="395">
        <f t="shared" si="3"/>
        <v>16</v>
      </c>
      <c r="F30" s="420"/>
      <c r="G30" s="395" t="s">
        <v>866</v>
      </c>
      <c r="M30" s="405">
        <f>AVERAGE(C23:C44)</f>
        <v>6</v>
      </c>
      <c r="N30" s="407"/>
    </row>
    <row r="31" spans="2:16">
      <c r="B31" s="405"/>
      <c r="C31" s="405">
        <f t="shared" si="2"/>
        <v>2</v>
      </c>
      <c r="D31" s="405">
        <f>$L8</f>
        <v>6.5000000000000002E-2</v>
      </c>
      <c r="E31" s="395">
        <f t="shared" si="3"/>
        <v>16</v>
      </c>
      <c r="F31" s="420"/>
      <c r="G31" s="395" t="s">
        <v>867</v>
      </c>
      <c r="M31" s="405">
        <f>AVERAGE(D23:D44)</f>
        <v>0.18363636363636363</v>
      </c>
      <c r="N31" s="407"/>
    </row>
    <row r="32" spans="2:16">
      <c r="B32" s="405"/>
      <c r="C32" s="405">
        <f t="shared" si="2"/>
        <v>2</v>
      </c>
      <c r="D32" s="405">
        <f>$M8</f>
        <v>6.4000000000000001E-2</v>
      </c>
      <c r="E32" s="395">
        <f t="shared" si="3"/>
        <v>16</v>
      </c>
      <c r="F32" s="420"/>
      <c r="I32" s="395" t="s">
        <v>893</v>
      </c>
      <c r="M32" s="395">
        <v>22</v>
      </c>
      <c r="N32" s="411"/>
    </row>
    <row r="33" spans="2:16">
      <c r="B33" s="405"/>
      <c r="C33" s="395">
        <f>$C$9</f>
        <v>6</v>
      </c>
      <c r="D33" s="405">
        <f>$D9</f>
        <v>0.18</v>
      </c>
      <c r="E33" s="395">
        <f t="shared" si="3"/>
        <v>0</v>
      </c>
      <c r="F33" s="420"/>
      <c r="N33" s="411"/>
    </row>
    <row r="34" spans="2:16">
      <c r="B34" s="405"/>
      <c r="C34" s="395">
        <f>$C$9</f>
        <v>6</v>
      </c>
      <c r="D34" s="405">
        <f>$E9</f>
        <v>0.185</v>
      </c>
      <c r="E34" s="395">
        <f t="shared" si="3"/>
        <v>0</v>
      </c>
      <c r="F34" s="420"/>
      <c r="N34" s="411"/>
    </row>
    <row r="35" spans="2:16">
      <c r="B35" s="405"/>
      <c r="C35" s="395">
        <f t="shared" ref="C35:C44" si="4">$C$10</f>
        <v>10</v>
      </c>
      <c r="D35" s="405">
        <f>$D10</f>
        <v>0.30399999999999999</v>
      </c>
      <c r="E35" s="395">
        <f t="shared" si="3"/>
        <v>16</v>
      </c>
      <c r="F35" s="420"/>
      <c r="N35" s="411"/>
    </row>
    <row r="36" spans="2:16">
      <c r="B36" s="405"/>
      <c r="C36" s="395">
        <f t="shared" si="4"/>
        <v>10</v>
      </c>
      <c r="D36" s="405">
        <f>$E10</f>
        <v>0.3</v>
      </c>
      <c r="E36" s="395">
        <f t="shared" si="3"/>
        <v>16</v>
      </c>
      <c r="F36" s="420"/>
      <c r="N36" s="411"/>
    </row>
    <row r="37" spans="2:16">
      <c r="B37" s="405"/>
      <c r="C37" s="395">
        <f t="shared" si="4"/>
        <v>10</v>
      </c>
      <c r="D37" s="405">
        <f>$F10</f>
        <v>0.29899999999999999</v>
      </c>
      <c r="E37" s="395">
        <f t="shared" si="3"/>
        <v>16</v>
      </c>
      <c r="F37" s="420"/>
    </row>
    <row r="38" spans="2:16">
      <c r="B38" s="405"/>
      <c r="C38" s="395">
        <f t="shared" si="4"/>
        <v>10</v>
      </c>
      <c r="D38" s="405">
        <f>$G10</f>
        <v>0.308</v>
      </c>
      <c r="E38" s="395">
        <f t="shared" si="3"/>
        <v>16</v>
      </c>
      <c r="F38" s="420"/>
    </row>
    <row r="39" spans="2:16">
      <c r="B39" s="405"/>
      <c r="C39" s="395">
        <f t="shared" si="4"/>
        <v>10</v>
      </c>
      <c r="D39" s="405">
        <f>$H10</f>
        <v>0.31</v>
      </c>
      <c r="E39" s="395">
        <f t="shared" si="3"/>
        <v>16</v>
      </c>
      <c r="F39" s="420"/>
    </row>
    <row r="40" spans="2:16">
      <c r="B40" s="405"/>
      <c r="C40" s="395">
        <f t="shared" si="4"/>
        <v>10</v>
      </c>
      <c r="D40" s="405">
        <f>$I10</f>
        <v>0.30499999999999999</v>
      </c>
      <c r="E40" s="395">
        <f t="shared" si="3"/>
        <v>16</v>
      </c>
      <c r="F40" s="420"/>
    </row>
    <row r="41" spans="2:16">
      <c r="B41" s="405"/>
      <c r="C41" s="395">
        <f t="shared" si="4"/>
        <v>10</v>
      </c>
      <c r="D41" s="405">
        <f>$J10</f>
        <v>0.29299999999999998</v>
      </c>
      <c r="E41" s="395">
        <f t="shared" si="3"/>
        <v>16</v>
      </c>
      <c r="F41" s="420"/>
    </row>
    <row r="42" spans="2:16">
      <c r="B42" s="405"/>
      <c r="C42" s="395">
        <f t="shared" si="4"/>
        <v>10</v>
      </c>
      <c r="D42" s="405">
        <f>$K10</f>
        <v>0.30599999999999999</v>
      </c>
      <c r="E42" s="395">
        <f t="shared" si="3"/>
        <v>16</v>
      </c>
      <c r="F42" s="420"/>
    </row>
    <row r="43" spans="2:16">
      <c r="B43" s="405"/>
      <c r="C43" s="395">
        <f t="shared" si="4"/>
        <v>10</v>
      </c>
      <c r="D43" s="405">
        <f>$L10</f>
        <v>0.30399999999999999</v>
      </c>
      <c r="E43" s="395">
        <f t="shared" si="3"/>
        <v>16</v>
      </c>
      <c r="F43" s="420"/>
    </row>
    <row r="44" spans="2:16">
      <c r="B44" s="405"/>
      <c r="C44" s="395">
        <f t="shared" si="4"/>
        <v>10</v>
      </c>
      <c r="D44" s="405">
        <f>$M10</f>
        <v>0.307</v>
      </c>
      <c r="E44" s="395">
        <f t="shared" si="3"/>
        <v>16</v>
      </c>
      <c r="F44" s="420"/>
    </row>
    <row r="45" spans="2:16">
      <c r="B45" s="426"/>
      <c r="D45" s="395">
        <f>STDEV(D23:D44)</f>
        <v>0.11702158753004485</v>
      </c>
    </row>
    <row r="46" spans="2:16" ht="15">
      <c r="D46" s="427" t="s">
        <v>701</v>
      </c>
      <c r="E46" s="428">
        <f>SUM(E23:E44)</f>
        <v>320</v>
      </c>
    </row>
    <row r="48" spans="2:16" ht="15">
      <c r="B48" s="1628" t="s">
        <v>868</v>
      </c>
      <c r="C48" s="1628"/>
      <c r="D48" s="1628"/>
      <c r="E48" s="1628"/>
      <c r="F48" s="396"/>
      <c r="G48" s="396"/>
      <c r="H48" s="396"/>
      <c r="I48" s="396"/>
      <c r="J48" s="396"/>
      <c r="K48" s="396"/>
      <c r="L48" s="396"/>
      <c r="M48" s="396"/>
      <c r="N48" s="396"/>
      <c r="O48" s="396"/>
      <c r="P48" s="396"/>
    </row>
    <row r="50" spans="2:16" ht="15">
      <c r="B50" s="429"/>
      <c r="C50" s="429"/>
      <c r="D50" s="429"/>
      <c r="E50" s="429"/>
      <c r="F50" s="429"/>
      <c r="G50" s="429"/>
      <c r="H50" s="1634" t="s">
        <v>869</v>
      </c>
      <c r="I50" s="1634"/>
      <c r="J50" s="430">
        <f>19*Q11/R11</f>
        <v>0.1849803726088832</v>
      </c>
      <c r="K50" s="429"/>
      <c r="L50" s="429"/>
      <c r="M50" s="429"/>
      <c r="N50" s="429"/>
      <c r="O50" s="431"/>
      <c r="P50" s="431"/>
    </row>
    <row r="51" spans="2:16" ht="15">
      <c r="H51" s="1635" t="s">
        <v>870</v>
      </c>
      <c r="I51" s="1635"/>
      <c r="J51" s="413">
        <f>FINV(0.05,1,19)</f>
        <v>4.3807496732708611</v>
      </c>
    </row>
    <row r="52" spans="2:16">
      <c r="B52" s="430"/>
      <c r="C52" s="430"/>
      <c r="D52" s="430"/>
      <c r="E52" s="430"/>
      <c r="F52" s="430"/>
      <c r="G52" s="430"/>
      <c r="H52" s="430"/>
      <c r="I52" s="430"/>
      <c r="J52" s="430"/>
      <c r="K52" s="430"/>
      <c r="L52" s="430"/>
      <c r="M52" s="430"/>
      <c r="N52" s="430"/>
    </row>
    <row r="53" spans="2:16" ht="15.75" thickBot="1">
      <c r="H53" s="432" t="s">
        <v>871</v>
      </c>
      <c r="I53" s="432"/>
      <c r="J53" s="1630" t="str">
        <f>IF(J50&lt;J51,"confirmed","not confirmed")</f>
        <v>confirmed</v>
      </c>
      <c r="K53" s="1630"/>
    </row>
    <row r="55" spans="2:16" ht="15" thickBot="1"/>
    <row r="56" spans="2:16" ht="15.75" thickBot="1">
      <c r="B56" s="1628" t="s">
        <v>872</v>
      </c>
      <c r="C56" s="1628"/>
      <c r="D56" s="1628"/>
      <c r="E56" s="1628"/>
      <c r="H56" s="433">
        <f>M25</f>
        <v>2.9962500000000006E-2</v>
      </c>
      <c r="I56" s="434" t="s">
        <v>873</v>
      </c>
    </row>
    <row r="63" spans="2:16">
      <c r="B63" s="430"/>
    </row>
    <row r="70" spans="2:14">
      <c r="B70" s="430"/>
      <c r="C70" s="430"/>
      <c r="D70" s="430"/>
      <c r="E70" s="430"/>
      <c r="F70" s="430"/>
      <c r="G70" s="430"/>
      <c r="H70" s="430"/>
      <c r="I70" s="430"/>
      <c r="J70" s="430"/>
      <c r="K70" s="430"/>
      <c r="L70" s="430"/>
      <c r="M70" s="430"/>
      <c r="N70" s="430"/>
    </row>
    <row r="74" spans="2:14">
      <c r="H74" s="435"/>
    </row>
    <row r="681" spans="23:23">
      <c r="W681" s="395" t="s">
        <v>193</v>
      </c>
    </row>
  </sheetData>
  <mergeCells count="7">
    <mergeCell ref="B56:E56"/>
    <mergeCell ref="F6:H6"/>
    <mergeCell ref="J53:K53"/>
    <mergeCell ref="B48:E48"/>
    <mergeCell ref="I15:L15"/>
    <mergeCell ref="H50:I50"/>
    <mergeCell ref="H51:I51"/>
  </mergeCells>
  <phoneticPr fontId="94" type="noConversion"/>
  <conditionalFormatting sqref="J53">
    <cfRule type="cellIs" dxfId="3" priority="1" stopIfTrue="1" operator="equal">
      <formula>"not confirmed"</formula>
    </cfRule>
  </conditionalFormatting>
  <pageMargins left="0.75" right="0.75" top="1" bottom="1" header="0.4921259845" footer="0.4921259845"/>
  <pageSetup paperSize="9" orientation="portrait" horizontalDpi="300" verticalDpi="300" r:id="rId1"/>
  <headerFooter alignWithMargins="0"/>
  <drawing r:id="rId2"/>
  <legacyDrawing r:id="rId3"/>
  <oleObjects>
    <oleObject progId="Equation.3" shapeId="60427" r:id="rId4"/>
    <oleObject progId="Equation.3" shapeId="60417" r:id="rId5"/>
    <oleObject progId="Equation.3" shapeId="60418" r:id="rId6"/>
    <oleObject progId="Excel.Sheet.8" shapeId="60419" r:id="rId7"/>
    <oleObject shapeId="60420" r:id="rId8"/>
    <oleObject shapeId="60421" r:id="rId9"/>
  </oleObjects>
</worksheet>
</file>

<file path=xl/worksheets/sheet59.xml><?xml version="1.0" encoding="utf-8"?>
<worksheet xmlns="http://schemas.openxmlformats.org/spreadsheetml/2006/main" xmlns:r="http://schemas.openxmlformats.org/officeDocument/2006/relationships">
  <sheetPr codeName="Sheet46"/>
  <dimension ref="A1:V681"/>
  <sheetViews>
    <sheetView topLeftCell="A13" workbookViewId="0">
      <selection activeCell="D33" sqref="D33"/>
    </sheetView>
  </sheetViews>
  <sheetFormatPr defaultColWidth="10.6640625" defaultRowHeight="12.75"/>
  <cols>
    <col min="1" max="1" width="10.6640625" style="692" customWidth="1"/>
    <col min="2" max="2" width="14.1640625" style="692" customWidth="1"/>
    <col min="3" max="5" width="10.6640625" style="692" customWidth="1"/>
    <col min="6" max="6" width="14.33203125" style="692" bestFit="1" customWidth="1"/>
    <col min="7" max="16384" width="10.6640625" style="692"/>
  </cols>
  <sheetData>
    <row r="1" spans="1:9" ht="18">
      <c r="A1" s="703" t="s">
        <v>1119</v>
      </c>
      <c r="B1" s="703"/>
      <c r="C1" s="703"/>
      <c r="D1" s="703"/>
      <c r="E1" s="703"/>
      <c r="F1" s="703"/>
      <c r="G1" s="703"/>
      <c r="H1" s="703"/>
      <c r="I1" s="703"/>
    </row>
    <row r="2" spans="1:9">
      <c r="A2" s="713" t="s">
        <v>190</v>
      </c>
    </row>
    <row r="3" spans="1:9" ht="29.25" customHeight="1">
      <c r="A3" s="713" t="s">
        <v>947</v>
      </c>
      <c r="B3" s="714" t="s">
        <v>1120</v>
      </c>
      <c r="C3" s="692" t="s">
        <v>1121</v>
      </c>
      <c r="D3" s="692" t="s">
        <v>1122</v>
      </c>
      <c r="E3" s="692" t="s">
        <v>1123</v>
      </c>
      <c r="G3" s="715" t="s">
        <v>986</v>
      </c>
    </row>
    <row r="4" spans="1:9">
      <c r="A4" s="692" t="s">
        <v>1154</v>
      </c>
      <c r="B4" s="716" t="s">
        <v>1217</v>
      </c>
      <c r="C4" s="717" t="s">
        <v>1157</v>
      </c>
      <c r="D4" s="693">
        <v>47.9</v>
      </c>
      <c r="E4" s="715">
        <v>1.3</v>
      </c>
      <c r="F4" s="692" t="s">
        <v>1108</v>
      </c>
      <c r="G4" s="718">
        <f>E4/D4</f>
        <v>2.7139874739039668E-2</v>
      </c>
    </row>
    <row r="6" spans="1:9">
      <c r="A6" s="692" t="s">
        <v>1124</v>
      </c>
    </row>
    <row r="8" spans="1:9">
      <c r="A8" s="1636" t="s">
        <v>1136</v>
      </c>
      <c r="B8" s="1636"/>
      <c r="C8" s="720">
        <f>COUNT(C10:C16)</f>
        <v>7</v>
      </c>
    </row>
    <row r="9" spans="1:9">
      <c r="A9" s="719"/>
      <c r="B9" s="721" t="s">
        <v>1125</v>
      </c>
      <c r="C9" s="721" t="s">
        <v>966</v>
      </c>
      <c r="E9" s="692" t="s">
        <v>1126</v>
      </c>
    </row>
    <row r="10" spans="1:9">
      <c r="A10" s="692">
        <v>1</v>
      </c>
      <c r="B10" s="722">
        <v>46.1</v>
      </c>
      <c r="C10" s="722">
        <f t="shared" ref="C10:C16" si="0">B10/$D$4</f>
        <v>0.96242171189979131</v>
      </c>
    </row>
    <row r="11" spans="1:9">
      <c r="A11" s="692">
        <v>2</v>
      </c>
      <c r="B11" s="722">
        <v>46.2</v>
      </c>
      <c r="C11" s="722">
        <f t="shared" si="0"/>
        <v>0.96450939457202511</v>
      </c>
      <c r="E11" s="692" t="s">
        <v>1127</v>
      </c>
    </row>
    <row r="12" spans="1:9">
      <c r="A12" s="692">
        <v>3</v>
      </c>
      <c r="B12" s="722">
        <v>46</v>
      </c>
      <c r="C12" s="722">
        <f t="shared" si="0"/>
        <v>0.9603340292275574</v>
      </c>
    </row>
    <row r="13" spans="1:9">
      <c r="A13" s="692">
        <v>4</v>
      </c>
      <c r="B13" s="722">
        <v>45.9</v>
      </c>
      <c r="C13" s="722">
        <f t="shared" si="0"/>
        <v>0.95824634655532359</v>
      </c>
    </row>
    <row r="14" spans="1:9">
      <c r="A14" s="692">
        <v>5</v>
      </c>
      <c r="B14" s="722">
        <v>45.9</v>
      </c>
      <c r="C14" s="722">
        <f t="shared" si="0"/>
        <v>0.95824634655532359</v>
      </c>
    </row>
    <row r="15" spans="1:9">
      <c r="A15" s="692">
        <v>6</v>
      </c>
      <c r="B15" s="722">
        <v>46</v>
      </c>
      <c r="C15" s="722">
        <f t="shared" si="0"/>
        <v>0.9603340292275574</v>
      </c>
    </row>
    <row r="16" spans="1:9">
      <c r="A16" s="692">
        <v>7</v>
      </c>
      <c r="B16" s="722">
        <v>45.8</v>
      </c>
      <c r="C16" s="722">
        <f t="shared" si="0"/>
        <v>0.95615866388308979</v>
      </c>
    </row>
    <row r="17" spans="1:19">
      <c r="B17" s="722"/>
      <c r="C17" s="722"/>
    </row>
    <row r="18" spans="1:19">
      <c r="A18" s="692" t="s">
        <v>1109</v>
      </c>
      <c r="B18" s="723">
        <f>AVERAGE(B10:B16)</f>
        <v>45.985714285714288</v>
      </c>
      <c r="C18" s="722">
        <f>AVERAGE(C10:C16)</f>
        <v>0.96003578884580976</v>
      </c>
      <c r="E18" s="692" t="s">
        <v>1128</v>
      </c>
    </row>
    <row r="19" spans="1:19">
      <c r="A19" s="692" t="s">
        <v>1110</v>
      </c>
      <c r="B19" s="722">
        <f>STDEV(B10:B16)</f>
        <v>0.13451854182691175</v>
      </c>
      <c r="C19" s="722">
        <f>STDEV(C10:C16)</f>
        <v>2.8083202886620235E-3</v>
      </c>
    </row>
    <row r="20" spans="1:19" ht="15" thickBot="1">
      <c r="A20" s="692" t="s">
        <v>1107</v>
      </c>
      <c r="B20" s="692">
        <f>SQRT(B19*B19/C8)</f>
        <v>5.0843229771578395E-2</v>
      </c>
      <c r="F20" s="693" t="s">
        <v>1158</v>
      </c>
      <c r="G20" s="693" t="s">
        <v>1159</v>
      </c>
      <c r="K20" s="803" t="s">
        <v>1219</v>
      </c>
      <c r="L20" s="803" t="s">
        <v>1220</v>
      </c>
      <c r="M20" s="803" t="s">
        <v>990</v>
      </c>
      <c r="R20" s="803" t="s">
        <v>1222</v>
      </c>
    </row>
    <row r="21" spans="1:19" ht="16.5">
      <c r="B21" s="692">
        <f>B19/SQRT(7)</f>
        <v>5.0843229771578388E-2</v>
      </c>
      <c r="D21" s="724" t="s">
        <v>1160</v>
      </c>
      <c r="E21" s="722">
        <f>B18</f>
        <v>45.985714285714288</v>
      </c>
      <c r="F21" s="725">
        <f>$E21+$B$20</f>
        <v>46.036557515485867</v>
      </c>
      <c r="G21" s="726">
        <f>$E21</f>
        <v>45.985714285714288</v>
      </c>
      <c r="J21" s="802" t="s">
        <v>1218</v>
      </c>
      <c r="K21" s="804">
        <v>1.9</v>
      </c>
      <c r="L21" s="705">
        <v>0.2</v>
      </c>
      <c r="M21" s="804">
        <f>L21/SQRT(3)</f>
        <v>0.11547005383792516</v>
      </c>
      <c r="N21" s="806">
        <f>K21+M21</f>
        <v>2.0154700538379249</v>
      </c>
      <c r="O21" s="805">
        <f>K21</f>
        <v>1.9</v>
      </c>
      <c r="R21" s="692">
        <f>M21/K21</f>
        <v>6.0773712546276407E-2</v>
      </c>
      <c r="S21" s="692">
        <f>R21^2</f>
        <v>3.6934441366574342E-3</v>
      </c>
    </row>
    <row r="22" spans="1:19" ht="17.25" thickBot="1">
      <c r="D22" s="724" t="s">
        <v>1161</v>
      </c>
      <c r="E22" s="722">
        <f>D4</f>
        <v>47.9</v>
      </c>
      <c r="F22" s="727">
        <f>$E22</f>
        <v>47.9</v>
      </c>
      <c r="G22" s="728">
        <f>$E22+E4</f>
        <v>49.199999999999996</v>
      </c>
      <c r="J22" s="802" t="s">
        <v>1221</v>
      </c>
      <c r="K22" s="804">
        <v>1.62</v>
      </c>
      <c r="L22" s="705">
        <v>0.1</v>
      </c>
      <c r="M22" s="804">
        <f>L22*SQRT(5)/2.776</f>
        <v>8.0549999189473712E-2</v>
      </c>
      <c r="N22" s="805">
        <f>K22</f>
        <v>1.62</v>
      </c>
      <c r="O22" s="806">
        <f>K22+M22</f>
        <v>1.7005499991894739</v>
      </c>
      <c r="R22" s="692">
        <f>M22/K22</f>
        <v>4.9722221721897351E-2</v>
      </c>
      <c r="S22" s="692">
        <f>R22^2</f>
        <v>2.4722993329615206E-3</v>
      </c>
    </row>
    <row r="23" spans="1:19">
      <c r="E23" s="692">
        <f>E21/E22</f>
        <v>0.96003578884580976</v>
      </c>
      <c r="F23" s="692">
        <f>F21/F22</f>
        <v>0.96109723414375514</v>
      </c>
      <c r="G23" s="692">
        <f>G21/G22</f>
        <v>0.93466898954703848</v>
      </c>
      <c r="J23" s="705"/>
      <c r="K23" s="804">
        <f>K22/K21</f>
        <v>0.85263157894736852</v>
      </c>
      <c r="L23" s="705"/>
      <c r="M23" s="705"/>
      <c r="N23" s="804">
        <f>N22/N21</f>
        <v>0.80378271903129617</v>
      </c>
      <c r="O23" s="804">
        <f>O22/O21</f>
        <v>0.89502631536288102</v>
      </c>
      <c r="S23" s="692">
        <f>SUM(S21:S22)</f>
        <v>6.1657434696189544E-3</v>
      </c>
    </row>
    <row r="24" spans="1:19">
      <c r="E24" s="692" t="s">
        <v>1028</v>
      </c>
      <c r="F24" s="692">
        <f>$E$23-F23</f>
        <v>-1.0614452979453848E-3</v>
      </c>
      <c r="G24" s="692">
        <f>$E$23-G23</f>
        <v>2.5366799298771281E-2</v>
      </c>
      <c r="J24" s="705"/>
      <c r="K24" s="800">
        <f>SQRT(P26)</f>
        <v>6.4680173089137927E-2</v>
      </c>
      <c r="L24" s="705"/>
      <c r="M24" s="705"/>
      <c r="N24" s="705"/>
      <c r="S24" s="692">
        <f>SQRT(S23)</f>
        <v>7.8522248246079618E-2</v>
      </c>
    </row>
    <row r="25" spans="1:19">
      <c r="B25" s="715" t="s">
        <v>1125</v>
      </c>
      <c r="C25" s="715" t="s">
        <v>990</v>
      </c>
      <c r="D25" s="715" t="s">
        <v>986</v>
      </c>
      <c r="F25" s="692">
        <f>F24*F24</f>
        <v>1.1266661205303666E-6</v>
      </c>
      <c r="G25" s="692">
        <f>G24*G24</f>
        <v>6.4347450666414315E-4</v>
      </c>
      <c r="H25" s="692">
        <f>SUM(F25:G25)</f>
        <v>6.4460117278467347E-4</v>
      </c>
      <c r="J25" s="705"/>
      <c r="K25" s="705"/>
      <c r="L25" s="705"/>
      <c r="M25" s="705"/>
      <c r="N25" s="754">
        <f>K23-N23</f>
        <v>4.8848859916072351E-2</v>
      </c>
      <c r="O25" s="705">
        <f>K23-O23</f>
        <v>-4.2394736415512502E-2</v>
      </c>
      <c r="S25" s="692">
        <f>S24*K23</f>
        <v>6.6950548504552107E-2</v>
      </c>
    </row>
    <row r="26" spans="1:19">
      <c r="A26" s="729" t="s">
        <v>966</v>
      </c>
      <c r="B26" s="730">
        <f>E23</f>
        <v>0.96003578884580976</v>
      </c>
      <c r="C26" s="730">
        <f>SQRT(H25)</f>
        <v>2.5388997081111208E-2</v>
      </c>
      <c r="D26" s="731">
        <f>C26/B26</f>
        <v>2.644588605559673E-2</v>
      </c>
      <c r="E26" s="732" t="s">
        <v>1098</v>
      </c>
      <c r="F26" s="733">
        <f>F25/$H$25</f>
        <v>1.7478499389989863E-3</v>
      </c>
      <c r="G26" s="733">
        <f>G25/$H$25</f>
        <v>0.9982521500610011</v>
      </c>
      <c r="J26" s="705"/>
      <c r="K26" s="705"/>
      <c r="L26" s="705"/>
      <c r="M26" s="705"/>
      <c r="N26" s="754">
        <f>N25*N25</f>
        <v>2.3862111151000602E-3</v>
      </c>
      <c r="O26" s="800">
        <f>O25*O25</f>
        <v>1.7973136757407817E-3</v>
      </c>
      <c r="P26" s="754">
        <f>SUM(N26:O26)</f>
        <v>4.1835247908408417E-3</v>
      </c>
    </row>
    <row r="27" spans="1:19">
      <c r="J27" s="705"/>
      <c r="K27" s="705"/>
      <c r="L27" s="705"/>
      <c r="M27" s="705"/>
      <c r="N27" s="705"/>
    </row>
    <row r="28" spans="1:19">
      <c r="J28" s="705"/>
      <c r="K28" s="705"/>
      <c r="L28" s="705"/>
      <c r="M28" s="705"/>
      <c r="N28" s="705"/>
    </row>
    <row r="29" spans="1:19">
      <c r="K29" s="803" t="s">
        <v>1219</v>
      </c>
      <c r="L29" s="803" t="s">
        <v>1220</v>
      </c>
      <c r="M29" s="803" t="s">
        <v>990</v>
      </c>
    </row>
    <row r="30" spans="1:19">
      <c r="J30" s="802" t="s">
        <v>1218</v>
      </c>
      <c r="K30" s="804">
        <v>1.9</v>
      </c>
      <c r="L30" s="705">
        <v>0.2</v>
      </c>
      <c r="M30" s="804">
        <f>L30/SQRT(3)</f>
        <v>0.11547005383792516</v>
      </c>
      <c r="N30" s="806">
        <f>K30-M30</f>
        <v>1.7845299461620747</v>
      </c>
      <c r="O30" s="805">
        <f>K30</f>
        <v>1.9</v>
      </c>
    </row>
    <row r="31" spans="1:19">
      <c r="J31" s="802" t="s">
        <v>1221</v>
      </c>
      <c r="K31" s="804">
        <v>1.62</v>
      </c>
      <c r="L31" s="705">
        <v>0.1</v>
      </c>
      <c r="M31" s="804">
        <f>L31*SQRT(5)/2.776</f>
        <v>8.0549999189473712E-2</v>
      </c>
      <c r="N31" s="805">
        <f>K31</f>
        <v>1.62</v>
      </c>
      <c r="O31" s="806">
        <f>K31-M31</f>
        <v>1.5394500008105263</v>
      </c>
    </row>
    <row r="32" spans="1:19">
      <c r="J32" s="705"/>
      <c r="K32" s="804">
        <f>K31/K30</f>
        <v>0.85263157894736852</v>
      </c>
      <c r="L32" s="705"/>
      <c r="M32" s="705"/>
      <c r="N32" s="804">
        <f>N31/N30</f>
        <v>0.90780208171013133</v>
      </c>
      <c r="O32" s="804">
        <f>O31/O30</f>
        <v>0.81023684253185602</v>
      </c>
    </row>
    <row r="33" spans="10:16">
      <c r="J33" s="705"/>
      <c r="K33" s="800">
        <f>SQRT(P35)</f>
        <v>6.9577999761683287E-2</v>
      </c>
      <c r="L33" s="705"/>
      <c r="M33" s="705"/>
      <c r="N33" s="705"/>
    </row>
    <row r="34" spans="10:16">
      <c r="J34" s="705"/>
      <c r="K34" s="705"/>
      <c r="L34" s="705"/>
      <c r="M34" s="705"/>
      <c r="N34" s="800">
        <f>K32-N32</f>
        <v>-5.5170502762762808E-2</v>
      </c>
      <c r="O34" s="705">
        <f>K32-O32</f>
        <v>4.2394736415512502E-2</v>
      </c>
    </row>
    <row r="35" spans="10:16">
      <c r="J35" s="705"/>
      <c r="K35" s="705"/>
      <c r="L35" s="705"/>
      <c r="M35" s="705"/>
      <c r="N35" s="800">
        <f>N34*N34</f>
        <v>3.0437843750960184E-3</v>
      </c>
      <c r="O35" s="800">
        <f>O34*O34</f>
        <v>1.7973136757407817E-3</v>
      </c>
      <c r="P35" s="754">
        <f>SUM(N35:O35)</f>
        <v>4.8410980508368003E-3</v>
      </c>
    </row>
    <row r="681" spans="22:22">
      <c r="V681" s="692" t="s">
        <v>193</v>
      </c>
    </row>
  </sheetData>
  <mergeCells count="1">
    <mergeCell ref="A8:B8"/>
  </mergeCells>
  <phoneticPr fontId="94" type="noConversion"/>
  <pageMargins left="0.75" right="0.75" top="1" bottom="1" header="0.4921259845" footer="0.4921259845"/>
  <pageSetup paperSize="9" orientation="portrait" horizontalDpi="300" verticalDpi="300" r:id="rId1"/>
  <headerFooter alignWithMargins="0"/>
  <legacyDrawing r:id="rId2"/>
  <oleObjects>
    <oleObject progId="Equation.3" shapeId="92161" r:id="rId3"/>
    <oleObject progId="Equation.3" shapeId="92162" r:id="rId4"/>
  </oleObjects>
</worksheet>
</file>

<file path=xl/worksheets/sheet6.xml><?xml version="1.0" encoding="utf-8"?>
<worksheet xmlns="http://schemas.openxmlformats.org/spreadsheetml/2006/main" xmlns:r="http://schemas.openxmlformats.org/officeDocument/2006/relationships">
  <sheetPr codeName="Sheet19">
    <tabColor theme="6" tint="-0.499984740745262"/>
  </sheetPr>
  <dimension ref="A1:Y1766"/>
  <sheetViews>
    <sheetView zoomScale="55" zoomScaleNormal="55" workbookViewId="0">
      <selection activeCell="K50" sqref="K50"/>
    </sheetView>
  </sheetViews>
  <sheetFormatPr defaultRowHeight="12.75"/>
  <cols>
    <col min="1" max="2" width="10.83203125" style="70" customWidth="1"/>
    <col min="3" max="3" width="7.1640625" style="6" customWidth="1"/>
    <col min="5" max="5" width="7.33203125" customWidth="1"/>
    <col min="7" max="7" width="10.83203125" customWidth="1"/>
    <col min="8" max="8" width="11.33203125" customWidth="1"/>
    <col min="9" max="9" width="8.1640625" customWidth="1"/>
    <col min="11" max="11" width="17.1640625" customWidth="1"/>
    <col min="12" max="12" width="11.33203125" customWidth="1"/>
    <col min="13" max="13" width="10.5" customWidth="1"/>
  </cols>
  <sheetData>
    <row r="1" spans="1:25" ht="46.5" customHeight="1">
      <c r="A1" s="1541" t="s">
        <v>129</v>
      </c>
      <c r="B1" s="1529"/>
      <c r="C1" s="1529"/>
      <c r="D1" s="1529"/>
      <c r="E1" s="1529"/>
      <c r="F1" s="1529"/>
      <c r="G1" s="1529"/>
      <c r="H1" s="1529"/>
    </row>
    <row r="2" spans="1:25" ht="12.75" customHeight="1">
      <c r="A2" s="874" t="s">
        <v>525</v>
      </c>
      <c r="B2" s="874"/>
      <c r="C2" s="874"/>
      <c r="D2" s="874"/>
      <c r="E2" s="874"/>
      <c r="F2" s="874"/>
    </row>
    <row r="3" spans="1:25">
      <c r="A3" s="309" t="s">
        <v>413</v>
      </c>
      <c r="B3" s="309" t="s">
        <v>543</v>
      </c>
      <c r="C3" s="64" t="s">
        <v>669</v>
      </c>
      <c r="D3" s="310" t="s">
        <v>526</v>
      </c>
      <c r="E3" s="311">
        <v>1763</v>
      </c>
    </row>
    <row r="4" spans="1:25" ht="13.5" thickBot="1">
      <c r="A4" s="70">
        <v>679</v>
      </c>
      <c r="B4" s="70">
        <v>50</v>
      </c>
      <c r="C4" s="6">
        <v>1</v>
      </c>
      <c r="D4" s="96"/>
      <c r="E4" s="83"/>
      <c r="I4" t="s">
        <v>545</v>
      </c>
    </row>
    <row r="5" spans="1:25">
      <c r="A5" s="70">
        <v>954</v>
      </c>
      <c r="B5" s="70">
        <v>50</v>
      </c>
      <c r="C5" s="6">
        <v>2</v>
      </c>
      <c r="D5" t="s">
        <v>439</v>
      </c>
      <c r="F5" s="69" t="s">
        <v>410</v>
      </c>
      <c r="G5" s="69" t="s">
        <v>412</v>
      </c>
      <c r="H5" s="69" t="s">
        <v>544</v>
      </c>
      <c r="I5">
        <v>0</v>
      </c>
    </row>
    <row r="6" spans="1:25">
      <c r="A6" s="70">
        <v>267</v>
      </c>
      <c r="B6" s="70">
        <v>59</v>
      </c>
      <c r="C6" s="6">
        <v>3</v>
      </c>
      <c r="D6" s="95">
        <v>50</v>
      </c>
      <c r="F6" s="71">
        <v>50</v>
      </c>
      <c r="G6" s="67">
        <v>2</v>
      </c>
      <c r="H6">
        <f t="shared" ref="H6:H27" si="0">G6/$E$3</f>
        <v>1.1344299489506524E-3</v>
      </c>
      <c r="I6" s="153">
        <f>I5+H6</f>
        <v>1.1344299489506524E-3</v>
      </c>
    </row>
    <row r="7" spans="1:25" ht="13.5" thickBot="1">
      <c r="A7" s="70">
        <v>857</v>
      </c>
      <c r="B7" s="70">
        <v>60</v>
      </c>
      <c r="C7" s="6">
        <v>4</v>
      </c>
      <c r="D7" s="95">
        <v>100</v>
      </c>
      <c r="F7" s="71">
        <v>100</v>
      </c>
      <c r="G7" s="67">
        <v>42</v>
      </c>
      <c r="H7">
        <f t="shared" si="0"/>
        <v>2.3823028927963699E-2</v>
      </c>
      <c r="I7" s="153">
        <f t="shared" ref="I7:I27" si="1">I6+H7</f>
        <v>2.4957458876914352E-2</v>
      </c>
    </row>
    <row r="8" spans="1:25">
      <c r="A8" s="70">
        <v>541</v>
      </c>
      <c r="B8" s="70">
        <v>60</v>
      </c>
      <c r="C8" s="6">
        <v>5</v>
      </c>
      <c r="D8" s="95">
        <v>150</v>
      </c>
      <c r="F8" s="71">
        <v>150</v>
      </c>
      <c r="G8" s="67">
        <v>137</v>
      </c>
      <c r="H8">
        <f t="shared" si="0"/>
        <v>7.7708451503119683E-2</v>
      </c>
      <c r="I8" s="153">
        <f t="shared" si="1"/>
        <v>0.10266591038003403</v>
      </c>
      <c r="V8" s="69" t="s">
        <v>410</v>
      </c>
      <c r="W8" s="69" t="s">
        <v>412</v>
      </c>
      <c r="X8" s="69" t="s">
        <v>410</v>
      </c>
      <c r="Y8" s="69" t="s">
        <v>412</v>
      </c>
    </row>
    <row r="9" spans="1:25">
      <c r="A9" s="70">
        <v>811</v>
      </c>
      <c r="B9" s="70">
        <v>60</v>
      </c>
      <c r="C9" s="6">
        <v>6</v>
      </c>
      <c r="D9" s="95">
        <v>200</v>
      </c>
      <c r="F9" s="71">
        <v>200</v>
      </c>
      <c r="G9" s="67">
        <v>222</v>
      </c>
      <c r="H9">
        <f t="shared" si="0"/>
        <v>0.12592172433352242</v>
      </c>
      <c r="I9" s="153">
        <f t="shared" si="1"/>
        <v>0.22858763471355645</v>
      </c>
      <c r="V9" s="71">
        <v>50</v>
      </c>
      <c r="W9" s="67">
        <v>2</v>
      </c>
      <c r="X9" s="71">
        <v>250</v>
      </c>
      <c r="Y9" s="67">
        <v>244</v>
      </c>
    </row>
    <row r="10" spans="1:25">
      <c r="A10" s="70">
        <v>541</v>
      </c>
      <c r="B10" s="70">
        <v>63</v>
      </c>
      <c r="C10" s="6">
        <v>7</v>
      </c>
      <c r="D10" s="95">
        <v>250</v>
      </c>
      <c r="F10" s="71">
        <v>250</v>
      </c>
      <c r="G10" s="67">
        <v>244</v>
      </c>
      <c r="H10">
        <f t="shared" si="0"/>
        <v>0.13840045377197957</v>
      </c>
      <c r="I10" s="153">
        <f t="shared" si="1"/>
        <v>0.36698808848553599</v>
      </c>
      <c r="V10" s="71">
        <v>100</v>
      </c>
      <c r="W10" s="67">
        <v>42</v>
      </c>
      <c r="X10" s="71">
        <v>200</v>
      </c>
      <c r="Y10" s="67">
        <v>222</v>
      </c>
    </row>
    <row r="11" spans="1:25">
      <c r="A11" s="70">
        <v>950</v>
      </c>
      <c r="B11" s="70">
        <v>68</v>
      </c>
      <c r="C11" s="6">
        <v>8</v>
      </c>
      <c r="D11" s="95">
        <v>300</v>
      </c>
      <c r="F11" s="71">
        <v>300</v>
      </c>
      <c r="G11" s="67">
        <v>200</v>
      </c>
      <c r="H11">
        <f t="shared" si="0"/>
        <v>0.11344299489506524</v>
      </c>
      <c r="I11" s="153">
        <f t="shared" si="1"/>
        <v>0.48043108338060125</v>
      </c>
      <c r="V11" s="71">
        <v>150</v>
      </c>
      <c r="W11" s="67">
        <v>137</v>
      </c>
      <c r="X11" s="71">
        <v>300</v>
      </c>
      <c r="Y11" s="67">
        <v>200</v>
      </c>
    </row>
    <row r="12" spans="1:25">
      <c r="A12" s="70">
        <v>375</v>
      </c>
      <c r="B12" s="70">
        <v>70</v>
      </c>
      <c r="C12" s="6">
        <v>9</v>
      </c>
      <c r="D12" s="95">
        <v>350</v>
      </c>
      <c r="F12" s="71">
        <v>350</v>
      </c>
      <c r="G12" s="67">
        <v>181</v>
      </c>
      <c r="H12">
        <f t="shared" si="0"/>
        <v>0.10266591038003403</v>
      </c>
      <c r="I12" s="153">
        <f t="shared" si="1"/>
        <v>0.58309699376063528</v>
      </c>
      <c r="V12" s="71">
        <v>200</v>
      </c>
      <c r="W12" s="67">
        <v>222</v>
      </c>
      <c r="X12" s="71">
        <v>400</v>
      </c>
      <c r="Y12" s="67">
        <v>182</v>
      </c>
    </row>
    <row r="13" spans="1:25">
      <c r="A13" s="70">
        <v>581</v>
      </c>
      <c r="B13" s="70">
        <v>70</v>
      </c>
      <c r="C13" s="6">
        <v>10</v>
      </c>
      <c r="D13" s="95">
        <v>400</v>
      </c>
      <c r="F13" s="71">
        <v>400</v>
      </c>
      <c r="G13" s="67">
        <v>182</v>
      </c>
      <c r="H13">
        <f t="shared" si="0"/>
        <v>0.10323312535450936</v>
      </c>
      <c r="I13" s="153">
        <f t="shared" si="1"/>
        <v>0.68633011911514463</v>
      </c>
      <c r="V13" s="71">
        <v>250</v>
      </c>
      <c r="W13" s="67">
        <v>244</v>
      </c>
      <c r="X13" s="71">
        <v>350</v>
      </c>
      <c r="Y13" s="67">
        <v>181</v>
      </c>
    </row>
    <row r="14" spans="1:25">
      <c r="A14" s="70">
        <v>725</v>
      </c>
      <c r="B14" s="70">
        <v>70</v>
      </c>
      <c r="C14" s="6">
        <v>11</v>
      </c>
      <c r="D14" s="95">
        <v>450</v>
      </c>
      <c r="F14" s="71">
        <v>450</v>
      </c>
      <c r="G14" s="67">
        <v>133</v>
      </c>
      <c r="H14">
        <f t="shared" si="0"/>
        <v>7.5439591605218376E-2</v>
      </c>
      <c r="I14" s="153">
        <f t="shared" si="1"/>
        <v>0.76176971072036304</v>
      </c>
      <c r="V14" s="71">
        <v>300</v>
      </c>
      <c r="W14" s="67">
        <v>200</v>
      </c>
      <c r="X14" s="71">
        <v>150</v>
      </c>
      <c r="Y14" s="67">
        <v>137</v>
      </c>
    </row>
    <row r="15" spans="1:25">
      <c r="A15" s="70">
        <v>543</v>
      </c>
      <c r="B15" s="70">
        <v>71</v>
      </c>
      <c r="C15" s="6">
        <v>12</v>
      </c>
      <c r="D15" s="95">
        <v>500</v>
      </c>
      <c r="F15" s="71">
        <v>500</v>
      </c>
      <c r="G15" s="67">
        <v>115</v>
      </c>
      <c r="H15">
        <f t="shared" si="0"/>
        <v>6.5229722064662501E-2</v>
      </c>
      <c r="I15" s="153">
        <f t="shared" si="1"/>
        <v>0.82699943278502552</v>
      </c>
      <c r="V15" s="71">
        <v>350</v>
      </c>
      <c r="W15" s="67">
        <v>181</v>
      </c>
      <c r="X15" s="71">
        <v>450</v>
      </c>
      <c r="Y15" s="67">
        <v>133</v>
      </c>
    </row>
    <row r="16" spans="1:25">
      <c r="A16" s="70">
        <v>575</v>
      </c>
      <c r="B16" s="70">
        <v>76</v>
      </c>
      <c r="C16" s="6">
        <v>13</v>
      </c>
      <c r="D16" s="95">
        <v>550</v>
      </c>
      <c r="F16" s="71">
        <v>550</v>
      </c>
      <c r="G16" s="67">
        <v>110</v>
      </c>
      <c r="H16">
        <f t="shared" si="0"/>
        <v>6.2393647192285878E-2</v>
      </c>
      <c r="I16" s="156">
        <f t="shared" si="1"/>
        <v>0.88939307997731143</v>
      </c>
      <c r="V16" s="71">
        <v>400</v>
      </c>
      <c r="W16" s="67">
        <v>182</v>
      </c>
      <c r="X16" s="71">
        <v>500</v>
      </c>
      <c r="Y16" s="67">
        <v>115</v>
      </c>
    </row>
    <row r="17" spans="1:25">
      <c r="A17" s="70">
        <v>430</v>
      </c>
      <c r="B17" s="70">
        <v>77</v>
      </c>
      <c r="C17" s="6">
        <v>14</v>
      </c>
      <c r="D17" s="95">
        <v>600</v>
      </c>
      <c r="F17" s="155">
        <v>600</v>
      </c>
      <c r="G17" s="67">
        <v>59</v>
      </c>
      <c r="H17" s="154">
        <f t="shared" si="0"/>
        <v>3.3465683494044246E-2</v>
      </c>
      <c r="I17" s="153">
        <f t="shared" si="1"/>
        <v>0.92285876347135565</v>
      </c>
      <c r="V17" s="71">
        <v>450</v>
      </c>
      <c r="W17" s="67">
        <v>133</v>
      </c>
      <c r="X17" s="71">
        <v>550</v>
      </c>
      <c r="Y17" s="67">
        <v>110</v>
      </c>
    </row>
    <row r="18" spans="1:25">
      <c r="A18" s="70">
        <v>240</v>
      </c>
      <c r="B18" s="70">
        <v>80</v>
      </c>
      <c r="C18" s="6">
        <v>15</v>
      </c>
      <c r="D18" s="95">
        <v>650</v>
      </c>
      <c r="F18" s="155">
        <v>650</v>
      </c>
      <c r="G18" s="67">
        <v>40</v>
      </c>
      <c r="H18" s="154">
        <f t="shared" si="0"/>
        <v>2.2688598979013045E-2</v>
      </c>
      <c r="I18" s="153">
        <f t="shared" si="1"/>
        <v>0.94554736245036874</v>
      </c>
      <c r="V18" s="71">
        <v>500</v>
      </c>
      <c r="W18" s="67">
        <v>115</v>
      </c>
      <c r="X18" s="71">
        <v>600</v>
      </c>
      <c r="Y18" s="67">
        <v>59</v>
      </c>
    </row>
    <row r="19" spans="1:25">
      <c r="A19" s="70">
        <v>580</v>
      </c>
      <c r="B19" s="70">
        <v>80</v>
      </c>
      <c r="C19" s="6">
        <v>16</v>
      </c>
      <c r="D19" s="95">
        <v>700</v>
      </c>
      <c r="F19" s="155">
        <v>700</v>
      </c>
      <c r="G19" s="67">
        <v>43</v>
      </c>
      <c r="H19" s="154">
        <f t="shared" si="0"/>
        <v>2.4390243902439025E-2</v>
      </c>
      <c r="I19" s="153">
        <f t="shared" si="1"/>
        <v>0.96993760635280779</v>
      </c>
      <c r="V19" s="71">
        <v>550</v>
      </c>
      <c r="W19" s="67">
        <v>110</v>
      </c>
      <c r="X19" s="71">
        <v>700</v>
      </c>
      <c r="Y19" s="67">
        <v>43</v>
      </c>
    </row>
    <row r="20" spans="1:25">
      <c r="A20" s="70">
        <v>645</v>
      </c>
      <c r="B20" s="70">
        <v>80</v>
      </c>
      <c r="C20" s="6">
        <v>17</v>
      </c>
      <c r="D20" s="95">
        <v>750</v>
      </c>
      <c r="F20" s="155">
        <v>750</v>
      </c>
      <c r="G20" s="67">
        <v>24</v>
      </c>
      <c r="H20" s="154">
        <f t="shared" si="0"/>
        <v>1.3613159387407828E-2</v>
      </c>
      <c r="I20" s="153">
        <f t="shared" si="1"/>
        <v>0.9835507657402156</v>
      </c>
      <c r="V20" s="71">
        <v>600</v>
      </c>
      <c r="W20" s="67">
        <v>59</v>
      </c>
      <c r="X20" s="71">
        <v>100</v>
      </c>
      <c r="Y20" s="67">
        <v>42</v>
      </c>
    </row>
    <row r="21" spans="1:25">
      <c r="A21" s="70">
        <v>210</v>
      </c>
      <c r="B21" s="70">
        <v>80</v>
      </c>
      <c r="C21" s="6">
        <v>18</v>
      </c>
      <c r="D21" s="95">
        <v>800</v>
      </c>
      <c r="F21" s="155">
        <v>800</v>
      </c>
      <c r="G21" s="67">
        <v>9</v>
      </c>
      <c r="H21" s="154">
        <f t="shared" si="0"/>
        <v>5.1049347702779354E-3</v>
      </c>
      <c r="I21" s="156">
        <f t="shared" si="1"/>
        <v>0.98865570051049356</v>
      </c>
      <c r="V21" s="71">
        <v>650</v>
      </c>
      <c r="W21" s="67">
        <v>40</v>
      </c>
      <c r="X21" s="71">
        <v>650</v>
      </c>
      <c r="Y21" s="67">
        <v>40</v>
      </c>
    </row>
    <row r="22" spans="1:25">
      <c r="A22" s="70">
        <v>205</v>
      </c>
      <c r="B22" s="70">
        <v>80</v>
      </c>
      <c r="C22" s="6">
        <v>19</v>
      </c>
      <c r="D22" s="95">
        <v>850</v>
      </c>
      <c r="F22" s="71">
        <v>850</v>
      </c>
      <c r="G22" s="67">
        <v>12</v>
      </c>
      <c r="H22">
        <f t="shared" si="0"/>
        <v>6.8065796937039139E-3</v>
      </c>
      <c r="I22" s="153">
        <f t="shared" si="1"/>
        <v>0.99546228020419747</v>
      </c>
      <c r="V22" s="71">
        <v>700</v>
      </c>
      <c r="W22" s="67">
        <v>43</v>
      </c>
      <c r="X22" s="71">
        <v>750</v>
      </c>
      <c r="Y22" s="67">
        <v>24</v>
      </c>
    </row>
    <row r="23" spans="1:25">
      <c r="A23" s="70">
        <v>439</v>
      </c>
      <c r="B23" s="70">
        <v>80</v>
      </c>
      <c r="C23" s="6">
        <v>20</v>
      </c>
      <c r="D23" s="95">
        <v>900</v>
      </c>
      <c r="F23" s="71">
        <v>900</v>
      </c>
      <c r="G23" s="67">
        <v>3</v>
      </c>
      <c r="H23">
        <f t="shared" si="0"/>
        <v>1.7016449234259785E-3</v>
      </c>
      <c r="I23" s="153">
        <f t="shared" si="1"/>
        <v>0.99716392512762342</v>
      </c>
      <c r="V23" s="71">
        <v>750</v>
      </c>
      <c r="W23" s="67">
        <v>24</v>
      </c>
      <c r="X23" s="71">
        <v>850</v>
      </c>
      <c r="Y23" s="67">
        <v>12</v>
      </c>
    </row>
    <row r="24" spans="1:25">
      <c r="A24" s="70">
        <v>703</v>
      </c>
      <c r="B24" s="70">
        <v>90</v>
      </c>
      <c r="C24" s="6">
        <v>21</v>
      </c>
      <c r="D24" s="95">
        <v>950</v>
      </c>
      <c r="F24" s="71">
        <v>950</v>
      </c>
      <c r="G24" s="67">
        <v>2</v>
      </c>
      <c r="H24">
        <f t="shared" si="0"/>
        <v>1.1344299489506524E-3</v>
      </c>
      <c r="I24" s="153">
        <f t="shared" si="1"/>
        <v>0.99829835507657405</v>
      </c>
      <c r="V24" s="71">
        <v>800</v>
      </c>
      <c r="W24" s="67">
        <v>9</v>
      </c>
      <c r="X24" s="71">
        <v>800</v>
      </c>
      <c r="Y24" s="67">
        <v>9</v>
      </c>
    </row>
    <row r="25" spans="1:25">
      <c r="A25" s="70">
        <v>552</v>
      </c>
      <c r="B25" s="70">
        <v>90</v>
      </c>
      <c r="C25" s="6">
        <v>22</v>
      </c>
      <c r="D25" s="95">
        <v>1000</v>
      </c>
      <c r="F25" s="71">
        <v>1000</v>
      </c>
      <c r="G25" s="67">
        <v>2</v>
      </c>
      <c r="H25">
        <f t="shared" si="0"/>
        <v>1.1344299489506524E-3</v>
      </c>
      <c r="I25" s="153">
        <f t="shared" si="1"/>
        <v>0.99943278502552468</v>
      </c>
      <c r="V25" s="71">
        <v>850</v>
      </c>
      <c r="W25" s="67">
        <v>12</v>
      </c>
      <c r="X25" s="71">
        <v>900</v>
      </c>
      <c r="Y25" s="67">
        <v>3</v>
      </c>
    </row>
    <row r="26" spans="1:25" ht="15.75">
      <c r="A26" s="70">
        <v>573</v>
      </c>
      <c r="B26" s="70">
        <v>90</v>
      </c>
      <c r="C26" s="6">
        <v>23</v>
      </c>
      <c r="D26" s="95">
        <v>1050</v>
      </c>
      <c r="F26" s="71">
        <v>1050</v>
      </c>
      <c r="G26" s="67">
        <v>0</v>
      </c>
      <c r="H26">
        <f t="shared" si="0"/>
        <v>0</v>
      </c>
      <c r="I26" s="153">
        <f t="shared" si="1"/>
        <v>0.99943278502552468</v>
      </c>
      <c r="K26" s="1542" t="s">
        <v>546</v>
      </c>
      <c r="L26" s="1542"/>
      <c r="M26" s="162">
        <f>SUM(H17:H21)</f>
        <v>9.9262620533182064E-2</v>
      </c>
      <c r="N26" s="157"/>
      <c r="V26" s="71">
        <v>900</v>
      </c>
      <c r="W26" s="67">
        <v>3</v>
      </c>
      <c r="X26" s="71">
        <v>50</v>
      </c>
      <c r="Y26" s="67">
        <v>2</v>
      </c>
    </row>
    <row r="27" spans="1:25" ht="15">
      <c r="A27" s="70">
        <v>235</v>
      </c>
      <c r="B27" s="70">
        <v>90</v>
      </c>
      <c r="C27" s="6">
        <v>24</v>
      </c>
      <c r="D27" s="95">
        <v>1100</v>
      </c>
      <c r="F27" s="71">
        <v>1100</v>
      </c>
      <c r="G27" s="67">
        <v>1</v>
      </c>
      <c r="H27">
        <f t="shared" si="0"/>
        <v>5.6721497447532619E-4</v>
      </c>
      <c r="I27" s="153">
        <f t="shared" si="1"/>
        <v>1</v>
      </c>
      <c r="K27" s="1543" t="s">
        <v>552</v>
      </c>
      <c r="L27" s="1543"/>
      <c r="M27" s="158">
        <f>I21-I16</f>
        <v>9.9262620533182133E-2</v>
      </c>
      <c r="N27" s="157"/>
      <c r="V27" s="71">
        <v>950</v>
      </c>
      <c r="W27" s="67">
        <v>2</v>
      </c>
      <c r="X27" s="71">
        <v>950</v>
      </c>
      <c r="Y27" s="67">
        <v>2</v>
      </c>
    </row>
    <row r="28" spans="1:25" ht="15" thickBot="1">
      <c r="A28" s="70">
        <v>395</v>
      </c>
      <c r="B28" s="70">
        <v>90</v>
      </c>
      <c r="C28" s="6">
        <v>25</v>
      </c>
      <c r="F28" s="68" t="s">
        <v>411</v>
      </c>
      <c r="G28" s="68">
        <v>0</v>
      </c>
      <c r="H28">
        <f>SUM(H6:H27)</f>
        <v>1</v>
      </c>
      <c r="K28" s="157"/>
      <c r="L28" s="157"/>
      <c r="M28" s="159"/>
      <c r="N28" s="157"/>
      <c r="V28" s="71">
        <v>1000</v>
      </c>
      <c r="W28" s="67">
        <v>2</v>
      </c>
      <c r="X28" s="71">
        <v>1000</v>
      </c>
      <c r="Y28" s="67">
        <v>2</v>
      </c>
    </row>
    <row r="29" spans="1:25" ht="15">
      <c r="A29" s="70">
        <v>270</v>
      </c>
      <c r="B29" s="70">
        <v>90</v>
      </c>
      <c r="C29" s="6">
        <v>26</v>
      </c>
      <c r="K29" s="1540" t="s">
        <v>548</v>
      </c>
      <c r="L29" s="1540"/>
      <c r="M29" s="160">
        <f>MEDIAN(A4:A1766)</f>
        <v>310</v>
      </c>
      <c r="N29" s="160" t="s">
        <v>547</v>
      </c>
      <c r="V29" s="71">
        <v>1050</v>
      </c>
      <c r="W29" s="67">
        <v>0</v>
      </c>
      <c r="X29" s="71">
        <v>1100</v>
      </c>
      <c r="Y29" s="67">
        <v>1</v>
      </c>
    </row>
    <row r="30" spans="1:25" ht="15">
      <c r="A30" s="70">
        <v>618</v>
      </c>
      <c r="B30" s="70">
        <v>90</v>
      </c>
      <c r="C30" s="6">
        <v>27</v>
      </c>
      <c r="I30">
        <f>SUM(G17:G21)</f>
        <v>175</v>
      </c>
      <c r="K30" s="1540" t="s">
        <v>549</v>
      </c>
      <c r="L30" s="1540"/>
      <c r="M30" s="160">
        <f>AVERAGE(A4:A1766)</f>
        <v>338.38400453771982</v>
      </c>
      <c r="N30" s="160" t="s">
        <v>547</v>
      </c>
      <c r="V30" s="71">
        <v>1100</v>
      </c>
      <c r="W30" s="67">
        <v>1</v>
      </c>
      <c r="X30" s="71">
        <v>1050</v>
      </c>
      <c r="Y30" s="67">
        <v>0</v>
      </c>
    </row>
    <row r="31" spans="1:25" ht="15.75" thickBot="1">
      <c r="A31" s="70">
        <v>296</v>
      </c>
      <c r="B31" s="70">
        <v>90</v>
      </c>
      <c r="C31" s="6">
        <v>28</v>
      </c>
      <c r="E31" t="s">
        <v>563</v>
      </c>
      <c r="F31" s="164">
        <v>1345</v>
      </c>
      <c r="G31">
        <f>VARP(F31:F40)</f>
        <v>678.84</v>
      </c>
      <c r="H31">
        <f>G31^0.5</f>
        <v>26.054558142482477</v>
      </c>
      <c r="K31" s="1540" t="s">
        <v>550</v>
      </c>
      <c r="L31" s="1540"/>
      <c r="M31" s="160">
        <f>MODE(A4:A1766)</f>
        <v>220</v>
      </c>
      <c r="N31" s="160" t="s">
        <v>547</v>
      </c>
      <c r="V31" s="68" t="s">
        <v>411</v>
      </c>
      <c r="W31" s="68">
        <v>0</v>
      </c>
      <c r="X31" s="1008" t="s">
        <v>411</v>
      </c>
      <c r="Y31" s="68">
        <v>0</v>
      </c>
    </row>
    <row r="32" spans="1:25" ht="17.25">
      <c r="A32" s="70">
        <v>183</v>
      </c>
      <c r="B32" s="70">
        <v>90</v>
      </c>
      <c r="C32" s="6">
        <v>29</v>
      </c>
      <c r="F32" s="164">
        <v>1301</v>
      </c>
      <c r="K32" s="1540" t="s">
        <v>551</v>
      </c>
      <c r="L32" s="1540"/>
      <c r="M32" s="160">
        <f>VARP(A4:A1766)</f>
        <v>27514.387424235942</v>
      </c>
      <c r="N32" s="161" t="s">
        <v>553</v>
      </c>
    </row>
    <row r="33" spans="1:13">
      <c r="A33" s="70">
        <v>170</v>
      </c>
      <c r="B33" s="70">
        <v>90</v>
      </c>
      <c r="C33" s="6">
        <v>30</v>
      </c>
      <c r="F33" s="164">
        <v>1368</v>
      </c>
      <c r="L33" t="s">
        <v>299</v>
      </c>
      <c r="M33" s="471">
        <f>M32^0.5</f>
        <v>165.87461356167779</v>
      </c>
    </row>
    <row r="34" spans="1:13">
      <c r="A34" s="70">
        <v>161</v>
      </c>
      <c r="B34" s="70">
        <v>92</v>
      </c>
      <c r="C34" s="6">
        <v>31</v>
      </c>
      <c r="F34" s="164">
        <v>1322</v>
      </c>
      <c r="M34">
        <f>STDEV(A6:A1766)</f>
        <v>165.16579734783477</v>
      </c>
    </row>
    <row r="35" spans="1:13">
      <c r="A35" s="70">
        <v>109</v>
      </c>
      <c r="B35" s="70">
        <v>92</v>
      </c>
      <c r="C35" s="6">
        <v>32</v>
      </c>
      <c r="F35" s="164">
        <v>1310</v>
      </c>
    </row>
    <row r="36" spans="1:13">
      <c r="A36" s="70">
        <v>104</v>
      </c>
      <c r="B36" s="70">
        <v>93</v>
      </c>
      <c r="C36" s="6">
        <v>33</v>
      </c>
      <c r="F36" s="164">
        <v>1370</v>
      </c>
    </row>
    <row r="37" spans="1:13">
      <c r="A37" s="70">
        <v>345</v>
      </c>
      <c r="B37" s="70">
        <v>94</v>
      </c>
      <c r="C37" s="6">
        <v>34</v>
      </c>
      <c r="F37" s="164">
        <v>1318</v>
      </c>
    </row>
    <row r="38" spans="1:13">
      <c r="A38" s="70">
        <v>505</v>
      </c>
      <c r="B38" s="70">
        <v>96</v>
      </c>
      <c r="C38" s="6">
        <v>35</v>
      </c>
      <c r="F38" s="164">
        <v>1350</v>
      </c>
    </row>
    <row r="39" spans="1:13">
      <c r="A39" s="70">
        <v>623</v>
      </c>
      <c r="B39" s="70">
        <v>97</v>
      </c>
      <c r="C39" s="6">
        <v>36</v>
      </c>
      <c r="F39" s="164">
        <v>1303</v>
      </c>
    </row>
    <row r="40" spans="1:13">
      <c r="A40" s="70">
        <v>430</v>
      </c>
      <c r="B40" s="70">
        <v>98</v>
      </c>
      <c r="C40" s="6">
        <v>37</v>
      </c>
      <c r="F40" s="164">
        <v>1299</v>
      </c>
    </row>
    <row r="41" spans="1:13">
      <c r="A41" s="70">
        <v>442</v>
      </c>
      <c r="B41" s="70">
        <v>98</v>
      </c>
      <c r="C41" s="6">
        <v>38</v>
      </c>
      <c r="G41">
        <f>STDEV(F31:F40)</f>
        <v>27.463915719840482</v>
      </c>
    </row>
    <row r="42" spans="1:13">
      <c r="A42" s="70">
        <v>485</v>
      </c>
      <c r="B42" s="70">
        <v>99</v>
      </c>
      <c r="C42" s="6">
        <v>39</v>
      </c>
    </row>
    <row r="43" spans="1:13">
      <c r="A43" s="70">
        <v>380</v>
      </c>
      <c r="B43" s="70">
        <v>100</v>
      </c>
      <c r="C43" s="6">
        <v>40</v>
      </c>
    </row>
    <row r="44" spans="1:13">
      <c r="A44" s="70">
        <v>357</v>
      </c>
      <c r="B44" s="70">
        <v>100</v>
      </c>
      <c r="C44" s="6">
        <v>41</v>
      </c>
    </row>
    <row r="45" spans="1:13">
      <c r="A45" s="70">
        <v>473</v>
      </c>
      <c r="B45" s="70">
        <v>100</v>
      </c>
      <c r="C45" s="6">
        <v>42</v>
      </c>
    </row>
    <row r="46" spans="1:13">
      <c r="A46" s="70">
        <v>282</v>
      </c>
      <c r="B46" s="70">
        <v>100</v>
      </c>
      <c r="C46" s="6">
        <v>43</v>
      </c>
    </row>
    <row r="47" spans="1:13">
      <c r="A47" s="70">
        <v>478</v>
      </c>
      <c r="B47" s="70">
        <v>100</v>
      </c>
      <c r="C47" s="6">
        <v>44</v>
      </c>
    </row>
    <row r="48" spans="1:13">
      <c r="A48" s="70">
        <v>571</v>
      </c>
      <c r="B48" s="70">
        <v>103</v>
      </c>
      <c r="C48" s="6">
        <v>45</v>
      </c>
    </row>
    <row r="49" spans="1:7">
      <c r="A49" s="70">
        <v>435</v>
      </c>
      <c r="B49" s="70">
        <v>104</v>
      </c>
      <c r="C49" s="6">
        <v>46</v>
      </c>
    </row>
    <row r="50" spans="1:7">
      <c r="A50" s="70">
        <v>478</v>
      </c>
      <c r="B50" s="70">
        <v>105</v>
      </c>
      <c r="C50" s="6">
        <v>47</v>
      </c>
    </row>
    <row r="51" spans="1:7">
      <c r="A51" s="70">
        <v>455</v>
      </c>
      <c r="B51" s="70">
        <v>106</v>
      </c>
      <c r="C51" s="6">
        <v>48</v>
      </c>
    </row>
    <row r="52" spans="1:7">
      <c r="A52" s="70">
        <v>160</v>
      </c>
      <c r="B52" s="70">
        <v>106</v>
      </c>
      <c r="C52" s="6">
        <v>49</v>
      </c>
    </row>
    <row r="53" spans="1:7">
      <c r="A53" s="70">
        <v>638</v>
      </c>
      <c r="B53" s="70">
        <v>107</v>
      </c>
      <c r="C53" s="6">
        <v>50</v>
      </c>
    </row>
    <row r="54" spans="1:7">
      <c r="A54" s="70">
        <v>592</v>
      </c>
      <c r="B54" s="70">
        <v>108</v>
      </c>
      <c r="C54" s="6">
        <v>51</v>
      </c>
    </row>
    <row r="55" spans="1:7">
      <c r="A55" s="70">
        <v>682</v>
      </c>
      <c r="B55" s="70">
        <v>109</v>
      </c>
      <c r="C55" s="6">
        <v>52</v>
      </c>
      <c r="G55">
        <f>NORMDIST(1,0,1,1)</f>
        <v>0.84134474606854293</v>
      </c>
    </row>
    <row r="56" spans="1:7">
      <c r="A56" s="70">
        <v>737</v>
      </c>
      <c r="B56" s="70">
        <v>109</v>
      </c>
      <c r="C56" s="6">
        <v>53</v>
      </c>
    </row>
    <row r="57" spans="1:7">
      <c r="A57" s="70">
        <v>517</v>
      </c>
      <c r="B57" s="70">
        <v>110</v>
      </c>
      <c r="C57" s="6">
        <v>54</v>
      </c>
    </row>
    <row r="58" spans="1:7">
      <c r="A58" s="70">
        <v>513</v>
      </c>
      <c r="B58" s="70">
        <v>110</v>
      </c>
      <c r="C58" s="6">
        <v>55</v>
      </c>
    </row>
    <row r="59" spans="1:7">
      <c r="A59" s="70">
        <v>212</v>
      </c>
      <c r="B59" s="70">
        <v>110</v>
      </c>
      <c r="C59" s="6">
        <v>56</v>
      </c>
    </row>
    <row r="60" spans="1:7">
      <c r="A60" s="70">
        <v>395</v>
      </c>
      <c r="B60" s="70">
        <v>110</v>
      </c>
      <c r="C60" s="6">
        <v>57</v>
      </c>
    </row>
    <row r="61" spans="1:7">
      <c r="A61" s="70">
        <v>293</v>
      </c>
      <c r="B61" s="70">
        <v>110</v>
      </c>
      <c r="C61" s="6">
        <v>58</v>
      </c>
    </row>
    <row r="62" spans="1:7">
      <c r="A62" s="70">
        <v>442</v>
      </c>
      <c r="B62" s="70">
        <v>110</v>
      </c>
      <c r="C62" s="6">
        <v>59</v>
      </c>
    </row>
    <row r="63" spans="1:7">
      <c r="A63" s="70">
        <v>592</v>
      </c>
      <c r="B63" s="70">
        <v>110</v>
      </c>
      <c r="C63" s="6">
        <v>60</v>
      </c>
    </row>
    <row r="64" spans="1:7">
      <c r="A64" s="70">
        <v>173</v>
      </c>
      <c r="B64" s="70">
        <v>110</v>
      </c>
      <c r="C64" s="6">
        <v>61</v>
      </c>
    </row>
    <row r="65" spans="1:3">
      <c r="A65" s="70">
        <v>806</v>
      </c>
      <c r="B65" s="70">
        <v>110</v>
      </c>
      <c r="C65" s="6">
        <v>62</v>
      </c>
    </row>
    <row r="66" spans="1:3">
      <c r="A66" s="70">
        <v>395</v>
      </c>
      <c r="B66" s="70">
        <v>110</v>
      </c>
      <c r="C66" s="6">
        <v>63</v>
      </c>
    </row>
    <row r="67" spans="1:3">
      <c r="A67" s="70">
        <v>522</v>
      </c>
      <c r="B67" s="70">
        <v>110</v>
      </c>
      <c r="C67" s="6">
        <v>64</v>
      </c>
    </row>
    <row r="68" spans="1:3">
      <c r="A68" s="70">
        <v>533</v>
      </c>
      <c r="B68" s="70">
        <v>110</v>
      </c>
      <c r="C68" s="6">
        <v>65</v>
      </c>
    </row>
    <row r="69" spans="1:3">
      <c r="A69" s="70">
        <v>503</v>
      </c>
      <c r="B69" s="70">
        <v>110</v>
      </c>
      <c r="C69" s="6">
        <v>66</v>
      </c>
    </row>
    <row r="70" spans="1:3">
      <c r="A70" s="70">
        <v>552</v>
      </c>
      <c r="B70" s="70">
        <v>111</v>
      </c>
      <c r="C70" s="6">
        <v>67</v>
      </c>
    </row>
    <row r="71" spans="1:3">
      <c r="A71" s="70">
        <v>710</v>
      </c>
      <c r="B71" s="70">
        <v>113</v>
      </c>
      <c r="C71" s="6">
        <v>68</v>
      </c>
    </row>
    <row r="72" spans="1:3">
      <c r="A72" s="70">
        <v>468</v>
      </c>
      <c r="B72" s="70">
        <v>114</v>
      </c>
      <c r="C72" s="6">
        <v>69</v>
      </c>
    </row>
    <row r="73" spans="1:3">
      <c r="A73" s="70">
        <v>606</v>
      </c>
      <c r="B73" s="70">
        <v>114</v>
      </c>
      <c r="C73" s="6">
        <v>70</v>
      </c>
    </row>
    <row r="74" spans="1:3">
      <c r="A74" s="70">
        <v>448</v>
      </c>
      <c r="B74" s="70">
        <v>114</v>
      </c>
      <c r="C74" s="6">
        <v>71</v>
      </c>
    </row>
    <row r="75" spans="1:3">
      <c r="A75" s="70">
        <v>728</v>
      </c>
      <c r="B75" s="70">
        <v>115</v>
      </c>
      <c r="C75" s="6">
        <v>72</v>
      </c>
    </row>
    <row r="76" spans="1:3">
      <c r="A76" s="70">
        <v>297</v>
      </c>
      <c r="B76" s="70">
        <v>115</v>
      </c>
      <c r="C76" s="6">
        <v>73</v>
      </c>
    </row>
    <row r="77" spans="1:3">
      <c r="A77" s="70">
        <v>642</v>
      </c>
      <c r="B77" s="70">
        <v>115</v>
      </c>
      <c r="C77" s="6">
        <v>74</v>
      </c>
    </row>
    <row r="78" spans="1:3">
      <c r="A78" s="70">
        <v>762</v>
      </c>
      <c r="B78" s="70">
        <v>116</v>
      </c>
      <c r="C78" s="6">
        <v>75</v>
      </c>
    </row>
    <row r="79" spans="1:3">
      <c r="A79" s="70">
        <v>620</v>
      </c>
      <c r="B79" s="70">
        <v>117</v>
      </c>
      <c r="C79" s="6">
        <v>76</v>
      </c>
    </row>
    <row r="80" spans="1:3">
      <c r="A80" s="70">
        <v>253</v>
      </c>
      <c r="B80" s="70">
        <v>118</v>
      </c>
      <c r="C80" s="6">
        <v>77</v>
      </c>
    </row>
    <row r="81" spans="1:3">
      <c r="A81" s="70">
        <v>163</v>
      </c>
      <c r="B81" s="70">
        <v>118</v>
      </c>
      <c r="C81" s="6">
        <v>78</v>
      </c>
    </row>
    <row r="82" spans="1:3">
      <c r="A82" s="70">
        <v>175</v>
      </c>
      <c r="B82" s="70">
        <v>118</v>
      </c>
      <c r="C82" s="6">
        <v>79</v>
      </c>
    </row>
    <row r="83" spans="1:3">
      <c r="A83" s="70">
        <v>223</v>
      </c>
      <c r="B83" s="70">
        <v>119</v>
      </c>
      <c r="C83" s="6">
        <v>80</v>
      </c>
    </row>
    <row r="84" spans="1:3">
      <c r="A84" s="70">
        <v>106</v>
      </c>
      <c r="B84" s="70">
        <v>120</v>
      </c>
      <c r="C84" s="6">
        <v>81</v>
      </c>
    </row>
    <row r="85" spans="1:3">
      <c r="A85" s="70">
        <v>155</v>
      </c>
      <c r="B85" s="70">
        <v>120</v>
      </c>
      <c r="C85" s="6">
        <v>82</v>
      </c>
    </row>
    <row r="86" spans="1:3">
      <c r="A86" s="70">
        <v>192</v>
      </c>
      <c r="B86" s="70">
        <v>120</v>
      </c>
      <c r="C86" s="6">
        <v>83</v>
      </c>
    </row>
    <row r="87" spans="1:3">
      <c r="A87" s="70">
        <v>128</v>
      </c>
      <c r="B87" s="70">
        <v>120</v>
      </c>
      <c r="C87" s="6">
        <v>84</v>
      </c>
    </row>
    <row r="88" spans="1:3">
      <c r="A88" s="70">
        <v>133</v>
      </c>
      <c r="B88" s="70">
        <v>120</v>
      </c>
      <c r="C88" s="6">
        <v>85</v>
      </c>
    </row>
    <row r="89" spans="1:3">
      <c r="A89" s="70">
        <v>100</v>
      </c>
      <c r="B89" s="70">
        <v>120</v>
      </c>
      <c r="C89" s="6">
        <v>86</v>
      </c>
    </row>
    <row r="90" spans="1:3">
      <c r="A90" s="70">
        <v>228</v>
      </c>
      <c r="B90" s="70">
        <v>120</v>
      </c>
      <c r="C90" s="6">
        <v>87</v>
      </c>
    </row>
    <row r="91" spans="1:3">
      <c r="A91" s="70">
        <v>215</v>
      </c>
      <c r="B91" s="70">
        <v>120</v>
      </c>
      <c r="C91" s="6">
        <v>88</v>
      </c>
    </row>
    <row r="92" spans="1:3">
      <c r="A92" s="70">
        <v>261</v>
      </c>
      <c r="B92" s="70">
        <v>120</v>
      </c>
      <c r="C92" s="6">
        <v>89</v>
      </c>
    </row>
    <row r="93" spans="1:3">
      <c r="A93" s="70">
        <v>220</v>
      </c>
      <c r="B93" s="70">
        <v>120</v>
      </c>
      <c r="C93" s="6">
        <v>90</v>
      </c>
    </row>
    <row r="94" spans="1:3">
      <c r="A94" s="70">
        <v>193</v>
      </c>
      <c r="B94" s="70">
        <v>120</v>
      </c>
      <c r="C94" s="6">
        <v>91</v>
      </c>
    </row>
    <row r="95" spans="1:3">
      <c r="A95" s="70">
        <v>262</v>
      </c>
      <c r="B95" s="70">
        <v>120</v>
      </c>
      <c r="C95" s="6">
        <v>92</v>
      </c>
    </row>
    <row r="96" spans="1:3">
      <c r="A96" s="70">
        <v>365</v>
      </c>
      <c r="B96" s="70">
        <v>120</v>
      </c>
      <c r="C96" s="6">
        <v>93</v>
      </c>
    </row>
    <row r="97" spans="1:3">
      <c r="A97" s="70">
        <v>422</v>
      </c>
      <c r="B97" s="70">
        <v>120</v>
      </c>
      <c r="C97" s="6">
        <v>94</v>
      </c>
    </row>
    <row r="98" spans="1:3">
      <c r="A98" s="70">
        <v>368</v>
      </c>
      <c r="B98" s="70">
        <v>121</v>
      </c>
      <c r="C98" s="6">
        <v>95</v>
      </c>
    </row>
    <row r="99" spans="1:3">
      <c r="A99" s="70">
        <v>455</v>
      </c>
      <c r="B99" s="70">
        <v>121</v>
      </c>
      <c r="C99" s="6">
        <v>96</v>
      </c>
    </row>
    <row r="100" spans="1:3">
      <c r="A100" s="70">
        <v>517</v>
      </c>
      <c r="B100" s="70">
        <v>122</v>
      </c>
      <c r="C100" s="6">
        <v>97</v>
      </c>
    </row>
    <row r="101" spans="1:3">
      <c r="A101" s="70">
        <v>687</v>
      </c>
      <c r="B101" s="70">
        <v>122</v>
      </c>
      <c r="C101" s="6">
        <v>98</v>
      </c>
    </row>
    <row r="102" spans="1:3">
      <c r="A102" s="70">
        <v>508</v>
      </c>
      <c r="B102" s="70">
        <v>125</v>
      </c>
      <c r="C102" s="6">
        <v>99</v>
      </c>
    </row>
    <row r="103" spans="1:3">
      <c r="A103" s="70">
        <v>702</v>
      </c>
      <c r="B103" s="70">
        <v>125</v>
      </c>
      <c r="C103" s="6">
        <v>100</v>
      </c>
    </row>
    <row r="104" spans="1:3">
      <c r="A104" s="70">
        <v>743</v>
      </c>
      <c r="B104" s="70">
        <v>125</v>
      </c>
      <c r="C104" s="6">
        <v>101</v>
      </c>
    </row>
    <row r="105" spans="1:3">
      <c r="A105" s="70">
        <v>673</v>
      </c>
      <c r="B105" s="70">
        <v>126</v>
      </c>
      <c r="C105" s="6">
        <v>102</v>
      </c>
    </row>
    <row r="106" spans="1:3">
      <c r="A106" s="70">
        <v>621</v>
      </c>
      <c r="B106" s="70">
        <v>128</v>
      </c>
      <c r="C106" s="6">
        <v>103</v>
      </c>
    </row>
    <row r="107" spans="1:3">
      <c r="A107" s="70">
        <v>845</v>
      </c>
      <c r="B107" s="70">
        <v>128</v>
      </c>
      <c r="C107" s="6">
        <v>104</v>
      </c>
    </row>
    <row r="108" spans="1:3">
      <c r="A108" s="70">
        <v>655</v>
      </c>
      <c r="B108" s="70">
        <v>128</v>
      </c>
      <c r="C108" s="6">
        <v>105</v>
      </c>
    </row>
    <row r="109" spans="1:3">
      <c r="A109" s="70">
        <v>468</v>
      </c>
      <c r="B109" s="70">
        <v>128</v>
      </c>
      <c r="C109" s="6">
        <v>106</v>
      </c>
    </row>
    <row r="110" spans="1:3">
      <c r="A110" s="70">
        <v>557</v>
      </c>
      <c r="B110" s="70">
        <v>128</v>
      </c>
      <c r="C110" s="6">
        <v>107</v>
      </c>
    </row>
    <row r="111" spans="1:3">
      <c r="A111" s="70">
        <v>487</v>
      </c>
      <c r="B111" s="70">
        <v>128</v>
      </c>
      <c r="C111" s="6">
        <v>108</v>
      </c>
    </row>
    <row r="112" spans="1:3">
      <c r="A112" s="70">
        <v>767</v>
      </c>
      <c r="B112" s="70">
        <v>128</v>
      </c>
      <c r="C112" s="6">
        <v>109</v>
      </c>
    </row>
    <row r="113" spans="1:3">
      <c r="A113" s="70">
        <v>542</v>
      </c>
      <c r="B113" s="70">
        <v>129</v>
      </c>
      <c r="C113" s="6">
        <v>110</v>
      </c>
    </row>
    <row r="114" spans="1:3">
      <c r="A114" s="70">
        <v>614</v>
      </c>
      <c r="B114" s="70">
        <v>129</v>
      </c>
      <c r="C114" s="6">
        <v>111</v>
      </c>
    </row>
    <row r="115" spans="1:3">
      <c r="A115" s="70">
        <v>450</v>
      </c>
      <c r="B115" s="70">
        <v>130</v>
      </c>
      <c r="C115" s="6">
        <v>112</v>
      </c>
    </row>
    <row r="116" spans="1:3">
      <c r="A116" s="70">
        <v>340</v>
      </c>
      <c r="B116" s="70">
        <v>130</v>
      </c>
      <c r="C116" s="6">
        <v>113</v>
      </c>
    </row>
    <row r="117" spans="1:3">
      <c r="A117" s="70">
        <v>613</v>
      </c>
      <c r="B117" s="70">
        <v>130</v>
      </c>
      <c r="C117" s="6">
        <v>114</v>
      </c>
    </row>
    <row r="118" spans="1:3">
      <c r="A118" s="70">
        <v>688</v>
      </c>
      <c r="B118" s="70">
        <v>130</v>
      </c>
      <c r="C118" s="6">
        <v>115</v>
      </c>
    </row>
    <row r="119" spans="1:3">
      <c r="A119" s="70">
        <v>557</v>
      </c>
      <c r="B119" s="70">
        <v>131</v>
      </c>
      <c r="C119" s="6">
        <v>116</v>
      </c>
    </row>
    <row r="120" spans="1:3">
      <c r="A120" s="70">
        <v>587</v>
      </c>
      <c r="B120" s="70">
        <v>131</v>
      </c>
      <c r="C120" s="6">
        <v>117</v>
      </c>
    </row>
    <row r="121" spans="1:3">
      <c r="A121" s="70">
        <v>455</v>
      </c>
      <c r="B121" s="70">
        <v>132</v>
      </c>
      <c r="C121" s="6">
        <v>118</v>
      </c>
    </row>
    <row r="122" spans="1:3">
      <c r="A122" s="70">
        <v>762</v>
      </c>
      <c r="B122" s="70">
        <v>133</v>
      </c>
      <c r="C122" s="6">
        <v>119</v>
      </c>
    </row>
    <row r="123" spans="1:3">
      <c r="A123" s="70">
        <v>390</v>
      </c>
      <c r="B123" s="70">
        <v>133</v>
      </c>
      <c r="C123" s="6">
        <v>120</v>
      </c>
    </row>
    <row r="124" spans="1:3">
      <c r="A124" s="70">
        <v>420</v>
      </c>
      <c r="B124" s="70">
        <v>134</v>
      </c>
      <c r="C124" s="6">
        <v>121</v>
      </c>
    </row>
    <row r="125" spans="1:3">
      <c r="A125" s="70">
        <v>363</v>
      </c>
      <c r="B125" s="70">
        <v>134</v>
      </c>
      <c r="C125" s="6">
        <v>122</v>
      </c>
    </row>
    <row r="126" spans="1:3">
      <c r="A126" s="70">
        <v>205</v>
      </c>
      <c r="B126" s="70">
        <v>134</v>
      </c>
      <c r="C126" s="6">
        <v>123</v>
      </c>
    </row>
    <row r="127" spans="1:3">
      <c r="A127" s="70">
        <v>177</v>
      </c>
      <c r="B127" s="70">
        <v>135</v>
      </c>
      <c r="C127" s="6">
        <v>124</v>
      </c>
    </row>
    <row r="128" spans="1:3">
      <c r="A128" s="70">
        <v>243</v>
      </c>
      <c r="B128" s="70">
        <v>135</v>
      </c>
      <c r="C128" s="6">
        <v>125</v>
      </c>
    </row>
    <row r="129" spans="1:3">
      <c r="A129" s="70">
        <v>208</v>
      </c>
      <c r="B129" s="70">
        <v>135</v>
      </c>
      <c r="C129" s="6">
        <v>126</v>
      </c>
    </row>
    <row r="130" spans="1:3">
      <c r="A130" s="70">
        <v>587</v>
      </c>
      <c r="B130" s="70">
        <v>136</v>
      </c>
      <c r="C130" s="6">
        <v>127</v>
      </c>
    </row>
    <row r="131" spans="1:3">
      <c r="A131" s="70">
        <v>455</v>
      </c>
      <c r="B131" s="70">
        <v>137</v>
      </c>
      <c r="C131" s="6">
        <v>128</v>
      </c>
    </row>
    <row r="132" spans="1:3">
      <c r="A132" s="70">
        <v>600</v>
      </c>
      <c r="B132" s="70">
        <v>137</v>
      </c>
      <c r="C132" s="6">
        <v>129</v>
      </c>
    </row>
    <row r="133" spans="1:3">
      <c r="A133" s="70">
        <v>400</v>
      </c>
      <c r="B133" s="70">
        <v>138</v>
      </c>
      <c r="C133" s="6">
        <v>130</v>
      </c>
    </row>
    <row r="134" spans="1:3">
      <c r="A134" s="70">
        <v>583</v>
      </c>
      <c r="B134" s="70">
        <v>138</v>
      </c>
      <c r="C134" s="6">
        <v>131</v>
      </c>
    </row>
    <row r="135" spans="1:3">
      <c r="A135" s="70">
        <v>267</v>
      </c>
      <c r="B135" s="70">
        <v>139</v>
      </c>
      <c r="C135" s="6">
        <v>132</v>
      </c>
    </row>
    <row r="136" spans="1:3">
      <c r="A136" s="70">
        <v>322</v>
      </c>
      <c r="B136" s="70">
        <v>139</v>
      </c>
      <c r="C136" s="6">
        <v>133</v>
      </c>
    </row>
    <row r="137" spans="1:3">
      <c r="A137" s="70">
        <v>140</v>
      </c>
      <c r="B137" s="70">
        <v>140</v>
      </c>
      <c r="C137" s="6">
        <v>134</v>
      </c>
    </row>
    <row r="138" spans="1:3">
      <c r="A138" s="70">
        <v>113</v>
      </c>
      <c r="B138" s="70">
        <v>140</v>
      </c>
      <c r="C138" s="6">
        <v>135</v>
      </c>
    </row>
    <row r="139" spans="1:3">
      <c r="A139" s="70">
        <v>180</v>
      </c>
      <c r="B139" s="70">
        <v>140</v>
      </c>
      <c r="C139" s="6">
        <v>136</v>
      </c>
    </row>
    <row r="140" spans="1:3">
      <c r="A140" s="70">
        <v>165</v>
      </c>
      <c r="B140" s="70">
        <v>140</v>
      </c>
      <c r="C140" s="6">
        <v>137</v>
      </c>
    </row>
    <row r="141" spans="1:3">
      <c r="A141" s="70">
        <v>200</v>
      </c>
      <c r="B141" s="70">
        <v>140</v>
      </c>
      <c r="C141" s="6">
        <v>138</v>
      </c>
    </row>
    <row r="142" spans="1:3">
      <c r="A142" s="70">
        <v>145</v>
      </c>
      <c r="B142" s="70">
        <v>140</v>
      </c>
      <c r="C142" s="6">
        <v>139</v>
      </c>
    </row>
    <row r="143" spans="1:3">
      <c r="A143" s="70">
        <v>255</v>
      </c>
      <c r="B143" s="70">
        <v>140</v>
      </c>
      <c r="C143" s="6">
        <v>140</v>
      </c>
    </row>
    <row r="144" spans="1:3">
      <c r="A144" s="70">
        <v>357</v>
      </c>
      <c r="B144" s="70">
        <v>140</v>
      </c>
      <c r="C144" s="6">
        <v>141</v>
      </c>
    </row>
    <row r="145" spans="1:3">
      <c r="A145" s="70">
        <v>153</v>
      </c>
      <c r="B145" s="70">
        <v>141</v>
      </c>
      <c r="C145" s="6">
        <v>142</v>
      </c>
    </row>
    <row r="146" spans="1:3">
      <c r="A146" s="70">
        <v>145</v>
      </c>
      <c r="B146" s="70">
        <v>141</v>
      </c>
      <c r="C146" s="6">
        <v>143</v>
      </c>
    </row>
    <row r="147" spans="1:3">
      <c r="A147" s="70">
        <v>450</v>
      </c>
      <c r="B147" s="70">
        <v>142</v>
      </c>
      <c r="C147" s="6">
        <v>144</v>
      </c>
    </row>
    <row r="148" spans="1:3">
      <c r="A148" s="70">
        <v>442</v>
      </c>
      <c r="B148" s="70">
        <v>142</v>
      </c>
      <c r="C148" s="6">
        <v>145</v>
      </c>
    </row>
    <row r="149" spans="1:3">
      <c r="A149" s="70">
        <v>367</v>
      </c>
      <c r="B149" s="70">
        <v>142</v>
      </c>
      <c r="C149" s="6">
        <v>146</v>
      </c>
    </row>
    <row r="150" spans="1:3">
      <c r="A150" s="70">
        <v>325</v>
      </c>
      <c r="B150" s="70">
        <v>142</v>
      </c>
      <c r="C150" s="6">
        <v>147</v>
      </c>
    </row>
    <row r="151" spans="1:3">
      <c r="A151" s="70">
        <v>243</v>
      </c>
      <c r="B151" s="70">
        <v>143</v>
      </c>
      <c r="C151" s="6">
        <v>148</v>
      </c>
    </row>
    <row r="152" spans="1:3">
      <c r="A152" s="70">
        <v>90</v>
      </c>
      <c r="B152" s="70">
        <v>143</v>
      </c>
      <c r="C152" s="6">
        <v>149</v>
      </c>
    </row>
    <row r="153" spans="1:3">
      <c r="A153" s="70">
        <v>166</v>
      </c>
      <c r="B153" s="70">
        <v>143</v>
      </c>
      <c r="C153" s="6">
        <v>150</v>
      </c>
    </row>
    <row r="154" spans="1:3">
      <c r="A154" s="70">
        <v>217</v>
      </c>
      <c r="B154" s="70">
        <v>144</v>
      </c>
      <c r="C154" s="6">
        <v>151</v>
      </c>
    </row>
    <row r="155" spans="1:3">
      <c r="A155" s="70">
        <v>125</v>
      </c>
      <c r="B155" s="70">
        <v>144</v>
      </c>
      <c r="C155" s="6">
        <v>152</v>
      </c>
    </row>
    <row r="156" spans="1:3">
      <c r="A156" s="70">
        <v>202</v>
      </c>
      <c r="B156" s="70">
        <v>144</v>
      </c>
      <c r="C156" s="6">
        <v>153</v>
      </c>
    </row>
    <row r="157" spans="1:3">
      <c r="A157" s="70">
        <v>106</v>
      </c>
      <c r="B157" s="70">
        <v>144</v>
      </c>
      <c r="C157" s="6">
        <v>154</v>
      </c>
    </row>
    <row r="158" spans="1:3">
      <c r="A158" s="70">
        <v>105</v>
      </c>
      <c r="B158" s="70">
        <v>144</v>
      </c>
      <c r="C158" s="6">
        <v>155</v>
      </c>
    </row>
    <row r="159" spans="1:3">
      <c r="A159" s="70">
        <v>148</v>
      </c>
      <c r="B159" s="70">
        <v>145</v>
      </c>
      <c r="C159" s="6">
        <v>156</v>
      </c>
    </row>
    <row r="160" spans="1:3">
      <c r="A160" s="70">
        <v>162</v>
      </c>
      <c r="B160" s="70">
        <v>145</v>
      </c>
      <c r="C160" s="6">
        <v>157</v>
      </c>
    </row>
    <row r="161" spans="1:3">
      <c r="A161" s="70">
        <v>212</v>
      </c>
      <c r="B161" s="70">
        <v>145</v>
      </c>
      <c r="C161" s="6">
        <v>158</v>
      </c>
    </row>
    <row r="162" spans="1:3">
      <c r="A162" s="70">
        <v>202</v>
      </c>
      <c r="B162" s="70">
        <v>145</v>
      </c>
      <c r="C162" s="6">
        <v>159</v>
      </c>
    </row>
    <row r="163" spans="1:3">
      <c r="A163" s="70">
        <v>175</v>
      </c>
      <c r="B163" s="70">
        <v>145</v>
      </c>
      <c r="C163" s="6">
        <v>160</v>
      </c>
    </row>
    <row r="164" spans="1:3">
      <c r="A164" s="70">
        <v>243</v>
      </c>
      <c r="B164" s="70">
        <v>145</v>
      </c>
      <c r="C164" s="6">
        <v>161</v>
      </c>
    </row>
    <row r="165" spans="1:3">
      <c r="A165" s="70">
        <v>253</v>
      </c>
      <c r="B165" s="70">
        <v>146</v>
      </c>
      <c r="C165" s="6">
        <v>162</v>
      </c>
    </row>
    <row r="166" spans="1:3">
      <c r="A166" s="70">
        <v>312</v>
      </c>
      <c r="B166" s="70">
        <v>146</v>
      </c>
      <c r="C166" s="6">
        <v>163</v>
      </c>
    </row>
    <row r="167" spans="1:3">
      <c r="A167" s="70">
        <v>613</v>
      </c>
      <c r="B167" s="70">
        <v>147</v>
      </c>
      <c r="C167" s="6">
        <v>164</v>
      </c>
    </row>
    <row r="168" spans="1:3">
      <c r="A168" s="70">
        <v>303</v>
      </c>
      <c r="B168" s="70">
        <v>148</v>
      </c>
      <c r="C168" s="6">
        <v>165</v>
      </c>
    </row>
    <row r="169" spans="1:3">
      <c r="A169" s="70">
        <v>275</v>
      </c>
      <c r="B169" s="70">
        <v>148</v>
      </c>
      <c r="C169" s="6">
        <v>166</v>
      </c>
    </row>
    <row r="170" spans="1:3">
      <c r="A170" s="70">
        <v>256</v>
      </c>
      <c r="B170" s="70">
        <v>149</v>
      </c>
      <c r="C170" s="6">
        <v>167</v>
      </c>
    </row>
    <row r="171" spans="1:3">
      <c r="A171" s="70">
        <v>162</v>
      </c>
      <c r="B171" s="70">
        <v>149</v>
      </c>
      <c r="C171" s="6">
        <v>168</v>
      </c>
    </row>
    <row r="172" spans="1:3">
      <c r="A172" s="70">
        <v>80</v>
      </c>
      <c r="B172" s="70">
        <v>149</v>
      </c>
      <c r="C172" s="6">
        <v>169</v>
      </c>
    </row>
    <row r="173" spans="1:3">
      <c r="A173" s="70">
        <v>193</v>
      </c>
      <c r="B173" s="70">
        <v>150</v>
      </c>
      <c r="C173" s="6">
        <v>170</v>
      </c>
    </row>
    <row r="174" spans="1:3">
      <c r="A174" s="70">
        <v>190</v>
      </c>
      <c r="B174" s="70">
        <v>150</v>
      </c>
      <c r="C174" s="6">
        <v>171</v>
      </c>
    </row>
    <row r="175" spans="1:3">
      <c r="A175" s="70">
        <v>198</v>
      </c>
      <c r="B175" s="70">
        <v>150</v>
      </c>
      <c r="C175" s="6">
        <v>172</v>
      </c>
    </row>
    <row r="176" spans="1:3">
      <c r="A176" s="70">
        <v>111</v>
      </c>
      <c r="B176" s="70">
        <v>150</v>
      </c>
      <c r="C176" s="6">
        <v>173</v>
      </c>
    </row>
    <row r="177" spans="1:3">
      <c r="A177" s="70">
        <v>120</v>
      </c>
      <c r="B177" s="70">
        <v>150</v>
      </c>
      <c r="C177" s="6">
        <v>174</v>
      </c>
    </row>
    <row r="178" spans="1:3">
      <c r="A178" s="70">
        <v>243</v>
      </c>
      <c r="B178" s="70">
        <v>150</v>
      </c>
      <c r="C178" s="6">
        <v>175</v>
      </c>
    </row>
    <row r="179" spans="1:3">
      <c r="A179" s="70">
        <v>230</v>
      </c>
      <c r="B179" s="70">
        <v>150</v>
      </c>
      <c r="C179" s="6">
        <v>176</v>
      </c>
    </row>
    <row r="180" spans="1:3">
      <c r="A180" s="70">
        <v>235</v>
      </c>
      <c r="B180" s="70">
        <v>150</v>
      </c>
      <c r="C180" s="6">
        <v>177</v>
      </c>
    </row>
    <row r="181" spans="1:3">
      <c r="A181" s="70">
        <v>238</v>
      </c>
      <c r="B181" s="70">
        <v>150</v>
      </c>
      <c r="C181" s="6">
        <v>178</v>
      </c>
    </row>
    <row r="182" spans="1:3">
      <c r="A182" s="70">
        <v>299</v>
      </c>
      <c r="B182" s="70">
        <v>150</v>
      </c>
      <c r="C182" s="6">
        <v>179</v>
      </c>
    </row>
    <row r="183" spans="1:3">
      <c r="A183" s="70">
        <v>238</v>
      </c>
      <c r="B183" s="70">
        <v>150</v>
      </c>
      <c r="C183" s="6">
        <v>180</v>
      </c>
    </row>
    <row r="184" spans="1:3">
      <c r="A184" s="70">
        <v>222</v>
      </c>
      <c r="B184" s="70">
        <v>150</v>
      </c>
      <c r="C184" s="6">
        <v>181</v>
      </c>
    </row>
    <row r="185" spans="1:3">
      <c r="A185" s="70">
        <v>213</v>
      </c>
      <c r="B185" s="70">
        <v>152</v>
      </c>
      <c r="C185" s="6">
        <v>182</v>
      </c>
    </row>
    <row r="186" spans="1:3">
      <c r="A186" s="70">
        <v>189</v>
      </c>
      <c r="B186" s="70">
        <v>152</v>
      </c>
      <c r="C186" s="6">
        <v>183</v>
      </c>
    </row>
    <row r="187" spans="1:3">
      <c r="A187" s="70">
        <v>210</v>
      </c>
      <c r="B187" s="70">
        <v>152</v>
      </c>
      <c r="C187" s="6">
        <v>184</v>
      </c>
    </row>
    <row r="188" spans="1:3">
      <c r="A188" s="70">
        <v>288</v>
      </c>
      <c r="B188" s="70">
        <v>153</v>
      </c>
      <c r="C188" s="6">
        <v>185</v>
      </c>
    </row>
    <row r="189" spans="1:3">
      <c r="A189" s="70">
        <v>180</v>
      </c>
      <c r="B189" s="70">
        <v>153</v>
      </c>
      <c r="C189" s="6">
        <v>186</v>
      </c>
    </row>
    <row r="190" spans="1:3">
      <c r="A190" s="70">
        <v>180</v>
      </c>
      <c r="B190" s="70">
        <v>153</v>
      </c>
      <c r="C190" s="6">
        <v>187</v>
      </c>
    </row>
    <row r="191" spans="1:3">
      <c r="A191" s="70">
        <v>234</v>
      </c>
      <c r="B191" s="70">
        <v>153</v>
      </c>
      <c r="C191" s="6">
        <v>188</v>
      </c>
    </row>
    <row r="192" spans="1:3">
      <c r="A192" s="70">
        <v>185</v>
      </c>
      <c r="B192" s="70">
        <v>154</v>
      </c>
      <c r="C192" s="6">
        <v>189</v>
      </c>
    </row>
    <row r="193" spans="1:3">
      <c r="A193" s="70">
        <v>780</v>
      </c>
      <c r="B193" s="70">
        <v>154</v>
      </c>
      <c r="C193" s="6">
        <v>190</v>
      </c>
    </row>
    <row r="194" spans="1:3">
      <c r="A194" s="70">
        <v>152</v>
      </c>
      <c r="B194" s="70">
        <v>154</v>
      </c>
      <c r="C194" s="6">
        <v>191</v>
      </c>
    </row>
    <row r="195" spans="1:3">
      <c r="A195" s="70">
        <v>185</v>
      </c>
      <c r="B195" s="70">
        <v>155</v>
      </c>
      <c r="C195" s="6">
        <v>192</v>
      </c>
    </row>
    <row r="196" spans="1:3">
      <c r="A196" s="70">
        <v>542</v>
      </c>
      <c r="B196" s="70">
        <v>155</v>
      </c>
      <c r="C196" s="6">
        <v>193</v>
      </c>
    </row>
    <row r="197" spans="1:3">
      <c r="A197" s="70">
        <v>222</v>
      </c>
      <c r="B197" s="70">
        <v>155</v>
      </c>
      <c r="C197" s="6">
        <v>194</v>
      </c>
    </row>
    <row r="198" spans="1:3">
      <c r="A198" s="70">
        <v>176</v>
      </c>
      <c r="B198" s="70">
        <v>156</v>
      </c>
      <c r="C198" s="6">
        <v>195</v>
      </c>
    </row>
    <row r="199" spans="1:3">
      <c r="A199" s="70">
        <v>156</v>
      </c>
      <c r="B199" s="70">
        <v>156</v>
      </c>
      <c r="C199" s="6">
        <v>196</v>
      </c>
    </row>
    <row r="200" spans="1:3">
      <c r="A200" s="70">
        <v>139</v>
      </c>
      <c r="B200" s="70">
        <v>156</v>
      </c>
      <c r="C200" s="6">
        <v>197</v>
      </c>
    </row>
    <row r="201" spans="1:3">
      <c r="A201" s="70">
        <v>160</v>
      </c>
      <c r="B201" s="70">
        <v>157</v>
      </c>
      <c r="C201" s="6">
        <v>198</v>
      </c>
    </row>
    <row r="202" spans="1:3">
      <c r="A202" s="70">
        <v>107</v>
      </c>
      <c r="B202" s="70">
        <v>157</v>
      </c>
      <c r="C202" s="6">
        <v>199</v>
      </c>
    </row>
    <row r="203" spans="1:3">
      <c r="A203" s="70">
        <v>99</v>
      </c>
      <c r="B203" s="70">
        <v>157</v>
      </c>
      <c r="C203" s="6">
        <v>200</v>
      </c>
    </row>
    <row r="204" spans="1:3">
      <c r="A204" s="70">
        <v>136</v>
      </c>
      <c r="B204" s="70">
        <v>159</v>
      </c>
      <c r="C204" s="6">
        <v>201</v>
      </c>
    </row>
    <row r="205" spans="1:3">
      <c r="A205" s="70">
        <v>126</v>
      </c>
      <c r="B205" s="70">
        <v>159</v>
      </c>
      <c r="C205" s="6">
        <v>202</v>
      </c>
    </row>
    <row r="206" spans="1:3">
      <c r="A206" s="70">
        <v>265</v>
      </c>
      <c r="B206" s="70">
        <v>160</v>
      </c>
      <c r="C206" s="6">
        <v>203</v>
      </c>
    </row>
    <row r="207" spans="1:3">
      <c r="A207" s="70">
        <v>146</v>
      </c>
      <c r="B207" s="70">
        <v>160</v>
      </c>
      <c r="C207" s="6">
        <v>204</v>
      </c>
    </row>
    <row r="208" spans="1:3">
      <c r="A208" s="70">
        <v>277</v>
      </c>
      <c r="B208" s="70">
        <v>160</v>
      </c>
      <c r="C208" s="6">
        <v>205</v>
      </c>
    </row>
    <row r="209" spans="1:3">
      <c r="A209" s="70">
        <v>183</v>
      </c>
      <c r="B209" s="70">
        <v>160</v>
      </c>
      <c r="C209" s="6">
        <v>206</v>
      </c>
    </row>
    <row r="210" spans="1:3">
      <c r="A210" s="70">
        <v>175</v>
      </c>
      <c r="B210" s="70">
        <v>160</v>
      </c>
      <c r="C210" s="6">
        <v>207</v>
      </c>
    </row>
    <row r="211" spans="1:3">
      <c r="A211" s="70">
        <v>183</v>
      </c>
      <c r="B211" s="70">
        <v>160</v>
      </c>
      <c r="C211" s="6">
        <v>208</v>
      </c>
    </row>
    <row r="212" spans="1:3">
      <c r="A212" s="70">
        <v>240</v>
      </c>
      <c r="B212" s="70">
        <v>160</v>
      </c>
      <c r="C212" s="6">
        <v>209</v>
      </c>
    </row>
    <row r="213" spans="1:3">
      <c r="A213" s="70">
        <v>183</v>
      </c>
      <c r="B213" s="70">
        <v>160</v>
      </c>
      <c r="C213" s="6">
        <v>210</v>
      </c>
    </row>
    <row r="214" spans="1:3">
      <c r="A214" s="70">
        <v>183</v>
      </c>
      <c r="B214" s="70">
        <v>160</v>
      </c>
      <c r="C214" s="6">
        <v>211</v>
      </c>
    </row>
    <row r="215" spans="1:3">
      <c r="A215" s="70">
        <v>143</v>
      </c>
      <c r="B215" s="70">
        <v>160</v>
      </c>
      <c r="C215" s="6">
        <v>212</v>
      </c>
    </row>
    <row r="216" spans="1:3">
      <c r="A216" s="70">
        <v>203</v>
      </c>
      <c r="B216" s="70">
        <v>160</v>
      </c>
      <c r="C216" s="6">
        <v>213</v>
      </c>
    </row>
    <row r="217" spans="1:3">
      <c r="A217" s="70">
        <v>228</v>
      </c>
      <c r="B217" s="70">
        <v>160</v>
      </c>
      <c r="C217" s="6">
        <v>214</v>
      </c>
    </row>
    <row r="218" spans="1:3">
      <c r="A218" s="70">
        <v>163</v>
      </c>
      <c r="B218" s="70">
        <v>160</v>
      </c>
      <c r="C218" s="6">
        <v>215</v>
      </c>
    </row>
    <row r="219" spans="1:3">
      <c r="A219" s="70">
        <v>287</v>
      </c>
      <c r="B219" s="70">
        <v>160</v>
      </c>
      <c r="C219" s="6">
        <v>216</v>
      </c>
    </row>
    <row r="220" spans="1:3">
      <c r="A220" s="70">
        <v>293</v>
      </c>
      <c r="B220" s="70">
        <v>160</v>
      </c>
      <c r="C220" s="6">
        <v>217</v>
      </c>
    </row>
    <row r="221" spans="1:3">
      <c r="A221" s="70">
        <v>163</v>
      </c>
      <c r="B221" s="70">
        <v>160</v>
      </c>
      <c r="C221" s="6">
        <v>218</v>
      </c>
    </row>
    <row r="222" spans="1:3">
      <c r="A222" s="70">
        <v>90</v>
      </c>
      <c r="B222" s="70">
        <v>161</v>
      </c>
      <c r="C222" s="6">
        <v>219</v>
      </c>
    </row>
    <row r="223" spans="1:3">
      <c r="A223" s="70">
        <v>212</v>
      </c>
      <c r="B223" s="70">
        <v>161</v>
      </c>
      <c r="C223" s="6">
        <v>220</v>
      </c>
    </row>
    <row r="224" spans="1:3">
      <c r="A224" s="70">
        <v>371</v>
      </c>
      <c r="B224" s="70">
        <v>161</v>
      </c>
      <c r="C224" s="6">
        <v>221</v>
      </c>
    </row>
    <row r="225" spans="1:3">
      <c r="A225" s="70">
        <v>261</v>
      </c>
      <c r="B225" s="70">
        <v>162</v>
      </c>
      <c r="C225" s="6">
        <v>222</v>
      </c>
    </row>
    <row r="226" spans="1:3">
      <c r="A226" s="70">
        <v>167</v>
      </c>
      <c r="B226" s="70">
        <v>162</v>
      </c>
      <c r="C226" s="6">
        <v>223</v>
      </c>
    </row>
    <row r="227" spans="1:3">
      <c r="A227" s="70">
        <v>143</v>
      </c>
      <c r="B227" s="70">
        <v>162</v>
      </c>
      <c r="C227" s="6">
        <v>224</v>
      </c>
    </row>
    <row r="228" spans="1:3">
      <c r="A228" s="70">
        <v>143</v>
      </c>
      <c r="B228" s="70">
        <v>162</v>
      </c>
      <c r="C228" s="6">
        <v>225</v>
      </c>
    </row>
    <row r="229" spans="1:3">
      <c r="A229" s="70">
        <v>166</v>
      </c>
      <c r="B229" s="70">
        <v>162</v>
      </c>
      <c r="C229" s="6">
        <v>226</v>
      </c>
    </row>
    <row r="230" spans="1:3">
      <c r="A230" s="70">
        <v>261</v>
      </c>
      <c r="B230" s="70">
        <v>162</v>
      </c>
      <c r="C230" s="6">
        <v>227</v>
      </c>
    </row>
    <row r="231" spans="1:3">
      <c r="A231" s="70">
        <v>363</v>
      </c>
      <c r="B231" s="70">
        <v>163</v>
      </c>
      <c r="C231" s="6">
        <v>228</v>
      </c>
    </row>
    <row r="232" spans="1:3">
      <c r="A232" s="70">
        <v>175</v>
      </c>
      <c r="B232" s="70">
        <v>163</v>
      </c>
      <c r="C232" s="6">
        <v>229</v>
      </c>
    </row>
    <row r="233" spans="1:3">
      <c r="A233" s="70">
        <v>361</v>
      </c>
      <c r="B233" s="70">
        <v>163</v>
      </c>
      <c r="C233" s="6">
        <v>230</v>
      </c>
    </row>
    <row r="234" spans="1:3">
      <c r="A234" s="70">
        <v>180</v>
      </c>
      <c r="B234" s="70">
        <v>163</v>
      </c>
      <c r="C234" s="6">
        <v>231</v>
      </c>
    </row>
    <row r="235" spans="1:3">
      <c r="A235" s="70">
        <v>155</v>
      </c>
      <c r="B235" s="70">
        <v>164</v>
      </c>
      <c r="C235" s="6">
        <v>232</v>
      </c>
    </row>
    <row r="236" spans="1:3">
      <c r="A236" s="70">
        <v>300</v>
      </c>
      <c r="B236" s="70">
        <v>165</v>
      </c>
      <c r="C236" s="6">
        <v>233</v>
      </c>
    </row>
    <row r="237" spans="1:3">
      <c r="A237" s="70">
        <v>273</v>
      </c>
      <c r="B237" s="70">
        <v>165</v>
      </c>
      <c r="C237" s="6">
        <v>234</v>
      </c>
    </row>
    <row r="238" spans="1:3">
      <c r="A238" s="70">
        <v>283</v>
      </c>
      <c r="B238" s="70">
        <v>166</v>
      </c>
      <c r="C238" s="6">
        <v>235</v>
      </c>
    </row>
    <row r="239" spans="1:3">
      <c r="A239" s="70">
        <v>521</v>
      </c>
      <c r="B239" s="70">
        <v>166</v>
      </c>
      <c r="C239" s="6">
        <v>236</v>
      </c>
    </row>
    <row r="240" spans="1:3">
      <c r="A240" s="70">
        <v>415</v>
      </c>
      <c r="B240" s="70">
        <v>166</v>
      </c>
      <c r="C240" s="6">
        <v>237</v>
      </c>
    </row>
    <row r="241" spans="1:3">
      <c r="A241" s="70">
        <v>430</v>
      </c>
      <c r="B241" s="70">
        <v>166</v>
      </c>
      <c r="C241" s="6">
        <v>238</v>
      </c>
    </row>
    <row r="242" spans="1:3">
      <c r="A242" s="70">
        <v>455</v>
      </c>
      <c r="B242" s="70">
        <v>166</v>
      </c>
      <c r="C242" s="6">
        <v>239</v>
      </c>
    </row>
    <row r="243" spans="1:3">
      <c r="A243" s="70">
        <v>446</v>
      </c>
      <c r="B243" s="70">
        <v>166</v>
      </c>
      <c r="C243" s="6">
        <v>240</v>
      </c>
    </row>
    <row r="244" spans="1:3">
      <c r="A244" s="70">
        <v>511</v>
      </c>
      <c r="B244" s="70">
        <v>166</v>
      </c>
      <c r="C244" s="6">
        <v>241</v>
      </c>
    </row>
    <row r="245" spans="1:3">
      <c r="A245" s="70">
        <v>466</v>
      </c>
      <c r="B245" s="70">
        <v>167</v>
      </c>
      <c r="C245" s="6">
        <v>242</v>
      </c>
    </row>
    <row r="246" spans="1:3">
      <c r="A246" s="70">
        <v>279</v>
      </c>
      <c r="B246" s="70">
        <v>167</v>
      </c>
      <c r="C246" s="6">
        <v>243</v>
      </c>
    </row>
    <row r="247" spans="1:3">
      <c r="A247" s="70">
        <v>586</v>
      </c>
      <c r="B247" s="70">
        <v>167</v>
      </c>
      <c r="C247" s="6">
        <v>244</v>
      </c>
    </row>
    <row r="248" spans="1:3">
      <c r="A248" s="70">
        <v>324</v>
      </c>
      <c r="B248" s="70">
        <v>167</v>
      </c>
      <c r="C248" s="6">
        <v>245</v>
      </c>
    </row>
    <row r="249" spans="1:3">
      <c r="A249" s="70">
        <v>531</v>
      </c>
      <c r="B249" s="70">
        <v>167</v>
      </c>
      <c r="C249" s="6">
        <v>246</v>
      </c>
    </row>
    <row r="250" spans="1:3">
      <c r="A250" s="70">
        <v>234</v>
      </c>
      <c r="B250" s="70">
        <v>168</v>
      </c>
      <c r="C250" s="6">
        <v>247</v>
      </c>
    </row>
    <row r="251" spans="1:3">
      <c r="A251" s="70">
        <v>381</v>
      </c>
      <c r="B251" s="70">
        <v>168</v>
      </c>
      <c r="C251" s="6">
        <v>248</v>
      </c>
    </row>
    <row r="252" spans="1:3">
      <c r="A252" s="70">
        <v>436</v>
      </c>
      <c r="B252" s="70">
        <v>168</v>
      </c>
      <c r="C252" s="6">
        <v>249</v>
      </c>
    </row>
    <row r="253" spans="1:3">
      <c r="A253" s="70">
        <v>225</v>
      </c>
      <c r="B253" s="70">
        <v>169</v>
      </c>
      <c r="C253" s="6">
        <v>250</v>
      </c>
    </row>
    <row r="254" spans="1:3">
      <c r="A254" s="70">
        <v>446</v>
      </c>
      <c r="B254" s="70">
        <v>169</v>
      </c>
      <c r="C254" s="6">
        <v>251</v>
      </c>
    </row>
    <row r="255" spans="1:3">
      <c r="A255" s="70">
        <v>174</v>
      </c>
      <c r="B255" s="70">
        <v>169</v>
      </c>
      <c r="C255" s="6">
        <v>252</v>
      </c>
    </row>
    <row r="256" spans="1:3">
      <c r="A256" s="70">
        <v>164</v>
      </c>
      <c r="B256" s="70">
        <v>170</v>
      </c>
      <c r="C256" s="6">
        <v>253</v>
      </c>
    </row>
    <row r="257" spans="1:3">
      <c r="A257" s="70">
        <v>144</v>
      </c>
      <c r="B257" s="70">
        <v>170</v>
      </c>
      <c r="C257" s="6">
        <v>254</v>
      </c>
    </row>
    <row r="258" spans="1:3">
      <c r="A258" s="70">
        <v>601</v>
      </c>
      <c r="B258" s="70">
        <v>170</v>
      </c>
      <c r="C258" s="6">
        <v>255</v>
      </c>
    </row>
    <row r="259" spans="1:3">
      <c r="A259" s="70">
        <v>154</v>
      </c>
      <c r="B259" s="70">
        <v>170</v>
      </c>
      <c r="C259" s="6">
        <v>256</v>
      </c>
    </row>
    <row r="260" spans="1:3">
      <c r="A260" s="70">
        <v>199</v>
      </c>
      <c r="B260" s="70">
        <v>170</v>
      </c>
      <c r="C260" s="6">
        <v>257</v>
      </c>
    </row>
    <row r="261" spans="1:3">
      <c r="A261" s="70">
        <v>199</v>
      </c>
      <c r="B261" s="70">
        <v>170</v>
      </c>
      <c r="C261" s="6">
        <v>258</v>
      </c>
    </row>
    <row r="262" spans="1:3">
      <c r="A262" s="70">
        <v>516</v>
      </c>
      <c r="B262" s="70">
        <v>170</v>
      </c>
      <c r="C262" s="6">
        <v>259</v>
      </c>
    </row>
    <row r="263" spans="1:3">
      <c r="A263" s="70">
        <v>154</v>
      </c>
      <c r="B263" s="70">
        <v>170</v>
      </c>
      <c r="C263" s="6">
        <v>260</v>
      </c>
    </row>
    <row r="264" spans="1:3">
      <c r="A264" s="70">
        <v>149</v>
      </c>
      <c r="B264" s="70">
        <v>170</v>
      </c>
      <c r="C264" s="6">
        <v>261</v>
      </c>
    </row>
    <row r="265" spans="1:3">
      <c r="A265" s="70">
        <v>149</v>
      </c>
      <c r="B265" s="70">
        <v>170</v>
      </c>
      <c r="C265" s="6">
        <v>262</v>
      </c>
    </row>
    <row r="266" spans="1:3">
      <c r="A266" s="70">
        <v>154</v>
      </c>
      <c r="B266" s="70">
        <v>170</v>
      </c>
      <c r="C266" s="6">
        <v>263</v>
      </c>
    </row>
    <row r="267" spans="1:3">
      <c r="A267" s="70">
        <v>169</v>
      </c>
      <c r="B267" s="70">
        <v>170</v>
      </c>
      <c r="C267" s="6">
        <v>264</v>
      </c>
    </row>
    <row r="268" spans="1:3">
      <c r="A268" s="70">
        <v>144</v>
      </c>
      <c r="B268" s="70">
        <v>170</v>
      </c>
      <c r="C268" s="6">
        <v>265</v>
      </c>
    </row>
    <row r="269" spans="1:3">
      <c r="A269" s="70">
        <v>498</v>
      </c>
      <c r="B269" s="70">
        <v>170</v>
      </c>
      <c r="C269" s="6">
        <v>266</v>
      </c>
    </row>
    <row r="270" spans="1:3">
      <c r="A270" s="70">
        <v>530</v>
      </c>
      <c r="B270" s="70">
        <v>171</v>
      </c>
      <c r="C270" s="6">
        <v>267</v>
      </c>
    </row>
    <row r="271" spans="1:3">
      <c r="A271" s="70">
        <v>297</v>
      </c>
      <c r="B271" s="70">
        <v>171</v>
      </c>
      <c r="C271" s="6">
        <v>268</v>
      </c>
    </row>
    <row r="272" spans="1:3">
      <c r="A272" s="70">
        <v>413</v>
      </c>
      <c r="B272" s="70">
        <v>172</v>
      </c>
      <c r="C272" s="6">
        <v>269</v>
      </c>
    </row>
    <row r="273" spans="1:3">
      <c r="A273" s="70">
        <v>475</v>
      </c>
      <c r="B273" s="70">
        <v>172</v>
      </c>
      <c r="C273" s="6">
        <v>270</v>
      </c>
    </row>
    <row r="274" spans="1:3">
      <c r="A274" s="70">
        <v>242</v>
      </c>
      <c r="B274" s="70">
        <v>172</v>
      </c>
      <c r="C274" s="6">
        <v>271</v>
      </c>
    </row>
    <row r="275" spans="1:3">
      <c r="A275" s="70">
        <v>375</v>
      </c>
      <c r="B275" s="70">
        <v>172</v>
      </c>
      <c r="C275" s="6">
        <v>272</v>
      </c>
    </row>
    <row r="276" spans="1:3">
      <c r="A276" s="70">
        <v>475</v>
      </c>
      <c r="B276" s="70">
        <v>172</v>
      </c>
      <c r="C276" s="6">
        <v>273</v>
      </c>
    </row>
    <row r="277" spans="1:3">
      <c r="A277" s="70">
        <v>320</v>
      </c>
      <c r="B277" s="70">
        <v>173</v>
      </c>
      <c r="C277" s="6">
        <v>274</v>
      </c>
    </row>
    <row r="278" spans="1:3">
      <c r="A278" s="70">
        <v>375</v>
      </c>
      <c r="B278" s="70">
        <v>173</v>
      </c>
      <c r="C278" s="6">
        <v>275</v>
      </c>
    </row>
    <row r="279" spans="1:3">
      <c r="A279" s="70">
        <v>265</v>
      </c>
      <c r="B279" s="70">
        <v>173</v>
      </c>
      <c r="C279" s="6">
        <v>276</v>
      </c>
    </row>
    <row r="280" spans="1:3">
      <c r="A280" s="70">
        <v>335</v>
      </c>
      <c r="B280" s="70">
        <v>174</v>
      </c>
      <c r="C280" s="6">
        <v>277</v>
      </c>
    </row>
    <row r="281" spans="1:3">
      <c r="A281" s="70">
        <v>320</v>
      </c>
      <c r="B281" s="70">
        <v>174</v>
      </c>
      <c r="C281" s="6">
        <v>278</v>
      </c>
    </row>
    <row r="282" spans="1:3">
      <c r="A282" s="70">
        <v>445</v>
      </c>
      <c r="B282" s="70">
        <v>175</v>
      </c>
      <c r="C282" s="6">
        <v>279</v>
      </c>
    </row>
    <row r="283" spans="1:3">
      <c r="A283" s="70">
        <v>358</v>
      </c>
      <c r="B283" s="70">
        <v>175</v>
      </c>
      <c r="C283" s="6">
        <v>280</v>
      </c>
    </row>
    <row r="284" spans="1:3">
      <c r="A284" s="70">
        <v>282</v>
      </c>
      <c r="B284" s="70">
        <v>175</v>
      </c>
      <c r="C284" s="6">
        <v>281</v>
      </c>
    </row>
    <row r="285" spans="1:3">
      <c r="A285" s="70">
        <v>142</v>
      </c>
      <c r="B285" s="70">
        <v>175</v>
      </c>
      <c r="C285" s="6">
        <v>282</v>
      </c>
    </row>
    <row r="286" spans="1:3">
      <c r="A286" s="70">
        <v>282</v>
      </c>
      <c r="B286" s="70">
        <v>175</v>
      </c>
      <c r="C286" s="6">
        <v>283</v>
      </c>
    </row>
    <row r="287" spans="1:3">
      <c r="A287" s="70">
        <v>428</v>
      </c>
      <c r="B287" s="70">
        <v>175</v>
      </c>
      <c r="C287" s="6">
        <v>284</v>
      </c>
    </row>
    <row r="288" spans="1:3">
      <c r="A288" s="70">
        <v>452</v>
      </c>
      <c r="B288" s="70">
        <v>175</v>
      </c>
      <c r="C288" s="6">
        <v>285</v>
      </c>
    </row>
    <row r="289" spans="1:3">
      <c r="A289" s="70">
        <v>662</v>
      </c>
      <c r="B289" s="70">
        <v>175</v>
      </c>
      <c r="C289" s="6">
        <v>286</v>
      </c>
    </row>
    <row r="290" spans="1:3">
      <c r="A290" s="70">
        <v>358</v>
      </c>
      <c r="B290" s="70">
        <v>175</v>
      </c>
      <c r="C290" s="6">
        <v>287</v>
      </c>
    </row>
    <row r="291" spans="1:3">
      <c r="A291" s="70">
        <v>522</v>
      </c>
      <c r="B291" s="70">
        <v>175</v>
      </c>
      <c r="C291" s="6">
        <v>288</v>
      </c>
    </row>
    <row r="292" spans="1:3">
      <c r="A292" s="70">
        <v>445</v>
      </c>
      <c r="B292" s="70">
        <v>175</v>
      </c>
      <c r="C292" s="6">
        <v>289</v>
      </c>
    </row>
    <row r="293" spans="1:3">
      <c r="A293" s="70">
        <v>422</v>
      </c>
      <c r="B293" s="70">
        <v>176</v>
      </c>
      <c r="C293" s="6">
        <v>290</v>
      </c>
    </row>
    <row r="294" spans="1:3">
      <c r="A294" s="70">
        <v>258</v>
      </c>
      <c r="B294" s="70">
        <v>176</v>
      </c>
      <c r="C294" s="6">
        <v>291</v>
      </c>
    </row>
    <row r="295" spans="1:3">
      <c r="A295" s="70">
        <v>228</v>
      </c>
      <c r="B295" s="70">
        <v>177</v>
      </c>
      <c r="C295" s="6">
        <v>292</v>
      </c>
    </row>
    <row r="296" spans="1:3">
      <c r="A296" s="70">
        <v>157</v>
      </c>
      <c r="B296" s="70">
        <v>177</v>
      </c>
      <c r="C296" s="6">
        <v>293</v>
      </c>
    </row>
    <row r="297" spans="1:3">
      <c r="A297" s="70">
        <v>452</v>
      </c>
      <c r="B297" s="70">
        <v>178</v>
      </c>
      <c r="C297" s="6">
        <v>294</v>
      </c>
    </row>
    <row r="298" spans="1:3">
      <c r="A298" s="70">
        <v>148</v>
      </c>
      <c r="B298" s="70">
        <v>178</v>
      </c>
      <c r="C298" s="6">
        <v>295</v>
      </c>
    </row>
    <row r="299" spans="1:3">
      <c r="A299" s="70">
        <v>193</v>
      </c>
      <c r="B299" s="70">
        <v>178</v>
      </c>
      <c r="C299" s="6">
        <v>296</v>
      </c>
    </row>
    <row r="300" spans="1:3">
      <c r="A300" s="70">
        <v>93</v>
      </c>
      <c r="B300" s="70">
        <v>178</v>
      </c>
      <c r="C300" s="6">
        <v>297</v>
      </c>
    </row>
    <row r="301" spans="1:3">
      <c r="A301" s="70">
        <v>335</v>
      </c>
      <c r="B301" s="70">
        <v>179</v>
      </c>
      <c r="C301" s="6">
        <v>298</v>
      </c>
    </row>
    <row r="302" spans="1:3">
      <c r="A302" s="70">
        <v>440</v>
      </c>
      <c r="B302" s="70">
        <v>180</v>
      </c>
      <c r="C302" s="6">
        <v>299</v>
      </c>
    </row>
    <row r="303" spans="1:3">
      <c r="A303" s="70">
        <v>655</v>
      </c>
      <c r="B303" s="70">
        <v>180</v>
      </c>
      <c r="C303" s="6">
        <v>300</v>
      </c>
    </row>
    <row r="304" spans="1:3">
      <c r="A304" s="70">
        <v>418</v>
      </c>
      <c r="B304" s="70">
        <v>180</v>
      </c>
      <c r="C304" s="6">
        <v>301</v>
      </c>
    </row>
    <row r="305" spans="1:3">
      <c r="A305" s="70">
        <v>258</v>
      </c>
      <c r="B305" s="70">
        <v>180</v>
      </c>
      <c r="C305" s="6">
        <v>302</v>
      </c>
    </row>
    <row r="306" spans="1:3">
      <c r="A306" s="70">
        <v>742</v>
      </c>
      <c r="B306" s="70">
        <v>180</v>
      </c>
      <c r="C306" s="6">
        <v>303</v>
      </c>
    </row>
    <row r="307" spans="1:3">
      <c r="A307" s="70">
        <v>527</v>
      </c>
      <c r="B307" s="70">
        <v>180</v>
      </c>
      <c r="C307" s="6">
        <v>304</v>
      </c>
    </row>
    <row r="308" spans="1:3">
      <c r="A308" s="70">
        <v>483</v>
      </c>
      <c r="B308" s="70">
        <v>180</v>
      </c>
      <c r="C308" s="6">
        <v>305</v>
      </c>
    </row>
    <row r="309" spans="1:3">
      <c r="A309" s="70">
        <v>515</v>
      </c>
      <c r="B309" s="70">
        <v>180</v>
      </c>
      <c r="C309" s="6">
        <v>306</v>
      </c>
    </row>
    <row r="310" spans="1:3">
      <c r="A310" s="70">
        <v>333</v>
      </c>
      <c r="B310" s="70">
        <v>180</v>
      </c>
      <c r="C310" s="6">
        <v>307</v>
      </c>
    </row>
    <row r="311" spans="1:3">
      <c r="A311" s="70">
        <v>172</v>
      </c>
      <c r="B311" s="70">
        <v>180</v>
      </c>
      <c r="C311" s="6">
        <v>308</v>
      </c>
    </row>
    <row r="312" spans="1:3">
      <c r="A312" s="70">
        <v>590</v>
      </c>
      <c r="B312" s="70">
        <v>180</v>
      </c>
      <c r="C312" s="6">
        <v>309</v>
      </c>
    </row>
    <row r="313" spans="1:3">
      <c r="A313" s="70">
        <v>505</v>
      </c>
      <c r="B313" s="70">
        <v>180</v>
      </c>
      <c r="C313" s="6">
        <v>310</v>
      </c>
    </row>
    <row r="314" spans="1:3">
      <c r="A314" s="70">
        <v>333</v>
      </c>
      <c r="B314" s="70">
        <v>180</v>
      </c>
      <c r="C314" s="6">
        <v>311</v>
      </c>
    </row>
    <row r="315" spans="1:3">
      <c r="A315" s="70">
        <v>472</v>
      </c>
      <c r="B315" s="70">
        <v>180</v>
      </c>
      <c r="C315" s="6">
        <v>312</v>
      </c>
    </row>
    <row r="316" spans="1:3">
      <c r="A316" s="70">
        <v>182</v>
      </c>
      <c r="B316" s="70">
        <v>180</v>
      </c>
      <c r="C316" s="6">
        <v>313</v>
      </c>
    </row>
    <row r="317" spans="1:3">
      <c r="A317" s="70">
        <v>322</v>
      </c>
      <c r="B317" s="70">
        <v>181</v>
      </c>
      <c r="C317" s="6">
        <v>314</v>
      </c>
    </row>
    <row r="318" spans="1:3">
      <c r="A318" s="70">
        <v>258</v>
      </c>
      <c r="B318" s="70">
        <v>181</v>
      </c>
      <c r="C318" s="6">
        <v>315</v>
      </c>
    </row>
    <row r="319" spans="1:3">
      <c r="A319" s="70">
        <v>387</v>
      </c>
      <c r="B319" s="70">
        <v>182</v>
      </c>
      <c r="C319" s="6">
        <v>316</v>
      </c>
    </row>
    <row r="320" spans="1:3">
      <c r="A320" s="70">
        <v>395</v>
      </c>
      <c r="B320" s="70">
        <v>182</v>
      </c>
      <c r="C320" s="6">
        <v>317</v>
      </c>
    </row>
    <row r="321" spans="1:3">
      <c r="A321" s="70">
        <v>343</v>
      </c>
      <c r="B321" s="70">
        <v>182</v>
      </c>
      <c r="C321" s="6">
        <v>318</v>
      </c>
    </row>
    <row r="322" spans="1:3">
      <c r="A322" s="70">
        <v>493</v>
      </c>
      <c r="B322" s="70">
        <v>182</v>
      </c>
      <c r="C322" s="6">
        <v>319</v>
      </c>
    </row>
    <row r="323" spans="1:3">
      <c r="A323" s="70">
        <v>225</v>
      </c>
      <c r="B323" s="70">
        <v>182</v>
      </c>
      <c r="C323" s="6">
        <v>320</v>
      </c>
    </row>
    <row r="324" spans="1:3">
      <c r="A324" s="70">
        <v>335</v>
      </c>
      <c r="B324" s="70">
        <v>183</v>
      </c>
      <c r="C324" s="6">
        <v>321</v>
      </c>
    </row>
    <row r="325" spans="1:3">
      <c r="A325" s="70">
        <v>193</v>
      </c>
      <c r="B325" s="70">
        <v>183</v>
      </c>
      <c r="C325" s="6">
        <v>322</v>
      </c>
    </row>
    <row r="326" spans="1:3">
      <c r="A326" s="70">
        <v>150</v>
      </c>
      <c r="B326" s="70">
        <v>183</v>
      </c>
      <c r="C326" s="6">
        <v>323</v>
      </c>
    </row>
    <row r="327" spans="1:3">
      <c r="A327" s="70">
        <v>162</v>
      </c>
      <c r="B327" s="70">
        <v>183</v>
      </c>
      <c r="C327" s="6">
        <v>324</v>
      </c>
    </row>
    <row r="328" spans="1:3">
      <c r="A328" s="70">
        <v>118</v>
      </c>
      <c r="B328" s="70">
        <v>183</v>
      </c>
      <c r="C328" s="6">
        <v>325</v>
      </c>
    </row>
    <row r="329" spans="1:3">
      <c r="A329" s="70">
        <v>193</v>
      </c>
      <c r="B329" s="70">
        <v>183</v>
      </c>
      <c r="C329" s="6">
        <v>326</v>
      </c>
    </row>
    <row r="330" spans="1:3">
      <c r="A330" s="70">
        <v>225</v>
      </c>
      <c r="B330" s="70">
        <v>183</v>
      </c>
      <c r="C330" s="6">
        <v>327</v>
      </c>
    </row>
    <row r="331" spans="1:3">
      <c r="A331" s="70">
        <v>118</v>
      </c>
      <c r="B331" s="70">
        <v>183</v>
      </c>
      <c r="C331" s="6">
        <v>328</v>
      </c>
    </row>
    <row r="332" spans="1:3">
      <c r="A332" s="70">
        <v>182</v>
      </c>
      <c r="B332" s="70">
        <v>184</v>
      </c>
      <c r="C332" s="6">
        <v>329</v>
      </c>
    </row>
    <row r="333" spans="1:3">
      <c r="A333" s="70">
        <v>278</v>
      </c>
      <c r="B333" s="70">
        <v>184</v>
      </c>
      <c r="C333" s="6">
        <v>330</v>
      </c>
    </row>
    <row r="334" spans="1:3">
      <c r="A334" s="70">
        <v>203</v>
      </c>
      <c r="B334" s="70">
        <v>185</v>
      </c>
      <c r="C334" s="6">
        <v>331</v>
      </c>
    </row>
    <row r="335" spans="1:3">
      <c r="A335" s="70">
        <v>365</v>
      </c>
      <c r="B335" s="70">
        <v>185</v>
      </c>
      <c r="C335" s="6">
        <v>332</v>
      </c>
    </row>
    <row r="336" spans="1:3">
      <c r="A336" s="70">
        <v>225</v>
      </c>
      <c r="B336" s="70">
        <v>185</v>
      </c>
      <c r="C336" s="6">
        <v>333</v>
      </c>
    </row>
    <row r="337" spans="1:3">
      <c r="A337" s="70">
        <v>182</v>
      </c>
      <c r="B337" s="70">
        <v>185</v>
      </c>
      <c r="C337" s="6">
        <v>334</v>
      </c>
    </row>
    <row r="338" spans="1:3">
      <c r="A338" s="70">
        <v>128</v>
      </c>
      <c r="B338" s="70">
        <v>185</v>
      </c>
      <c r="C338" s="6">
        <v>335</v>
      </c>
    </row>
    <row r="339" spans="1:3">
      <c r="A339" s="70">
        <v>258</v>
      </c>
      <c r="B339" s="70">
        <v>186</v>
      </c>
      <c r="C339" s="6">
        <v>336</v>
      </c>
    </row>
    <row r="340" spans="1:3">
      <c r="A340" s="70">
        <v>312</v>
      </c>
      <c r="B340" s="70">
        <v>186</v>
      </c>
      <c r="C340" s="6">
        <v>337</v>
      </c>
    </row>
    <row r="341" spans="1:3">
      <c r="A341" s="70">
        <v>375</v>
      </c>
      <c r="B341" s="70">
        <v>186</v>
      </c>
      <c r="C341" s="6">
        <v>338</v>
      </c>
    </row>
    <row r="342" spans="1:3">
      <c r="A342" s="70">
        <v>355</v>
      </c>
      <c r="B342" s="70">
        <v>186</v>
      </c>
      <c r="C342" s="6">
        <v>339</v>
      </c>
    </row>
    <row r="343" spans="1:3">
      <c r="A343" s="70">
        <v>246</v>
      </c>
      <c r="B343" s="70">
        <v>186</v>
      </c>
      <c r="C343" s="6">
        <v>340</v>
      </c>
    </row>
    <row r="344" spans="1:3">
      <c r="A344" s="70">
        <v>193</v>
      </c>
      <c r="B344" s="70">
        <v>187</v>
      </c>
      <c r="C344" s="6">
        <v>341</v>
      </c>
    </row>
    <row r="345" spans="1:3">
      <c r="A345" s="70">
        <v>225</v>
      </c>
      <c r="B345" s="70">
        <v>188</v>
      </c>
      <c r="C345" s="6">
        <v>342</v>
      </c>
    </row>
    <row r="346" spans="1:3">
      <c r="A346" s="70">
        <v>278</v>
      </c>
      <c r="B346" s="70">
        <v>188</v>
      </c>
      <c r="C346" s="6">
        <v>343</v>
      </c>
    </row>
    <row r="347" spans="1:3">
      <c r="A347" s="70">
        <v>290</v>
      </c>
      <c r="B347" s="70">
        <v>188</v>
      </c>
      <c r="C347" s="6">
        <v>344</v>
      </c>
    </row>
    <row r="348" spans="1:3">
      <c r="A348" s="70">
        <v>463</v>
      </c>
      <c r="B348" s="70">
        <v>189</v>
      </c>
      <c r="C348" s="6">
        <v>345</v>
      </c>
    </row>
    <row r="349" spans="1:3">
      <c r="A349" s="70">
        <v>348</v>
      </c>
      <c r="B349" s="70">
        <v>189</v>
      </c>
      <c r="C349" s="6">
        <v>346</v>
      </c>
    </row>
    <row r="350" spans="1:3">
      <c r="A350" s="70">
        <v>348</v>
      </c>
      <c r="B350" s="70">
        <v>189</v>
      </c>
      <c r="C350" s="6">
        <v>347</v>
      </c>
    </row>
    <row r="351" spans="1:3">
      <c r="A351" s="70">
        <v>303</v>
      </c>
      <c r="B351" s="70">
        <v>190</v>
      </c>
      <c r="C351" s="6">
        <v>348</v>
      </c>
    </row>
    <row r="352" spans="1:3">
      <c r="A352" s="70">
        <v>280</v>
      </c>
      <c r="B352" s="70">
        <v>190</v>
      </c>
      <c r="C352" s="6">
        <v>349</v>
      </c>
    </row>
    <row r="353" spans="1:3">
      <c r="A353" s="70">
        <v>218</v>
      </c>
      <c r="B353" s="70">
        <v>190</v>
      </c>
      <c r="C353" s="6">
        <v>350</v>
      </c>
    </row>
    <row r="354" spans="1:3">
      <c r="A354" s="70">
        <v>355</v>
      </c>
      <c r="B354" s="70">
        <v>190</v>
      </c>
      <c r="C354" s="6">
        <v>351</v>
      </c>
    </row>
    <row r="355" spans="1:3">
      <c r="A355" s="70">
        <v>402</v>
      </c>
      <c r="B355" s="70">
        <v>190</v>
      </c>
      <c r="C355" s="6">
        <v>352</v>
      </c>
    </row>
    <row r="356" spans="1:3">
      <c r="A356" s="70">
        <v>530</v>
      </c>
      <c r="B356" s="70">
        <v>190</v>
      </c>
      <c r="C356" s="6">
        <v>353</v>
      </c>
    </row>
    <row r="357" spans="1:3">
      <c r="A357" s="70">
        <v>698</v>
      </c>
      <c r="B357" s="70">
        <v>190</v>
      </c>
      <c r="C357" s="6">
        <v>354</v>
      </c>
    </row>
    <row r="358" spans="1:3">
      <c r="A358" s="70">
        <v>636</v>
      </c>
      <c r="B358" s="70">
        <v>190</v>
      </c>
      <c r="C358" s="6">
        <v>355</v>
      </c>
    </row>
    <row r="359" spans="1:3">
      <c r="A359" s="70">
        <v>416</v>
      </c>
      <c r="B359" s="70">
        <v>190</v>
      </c>
      <c r="C359" s="6">
        <v>356</v>
      </c>
    </row>
    <row r="360" spans="1:3">
      <c r="A360" s="70">
        <v>690</v>
      </c>
      <c r="B360" s="70">
        <v>190</v>
      </c>
      <c r="C360" s="6">
        <v>357</v>
      </c>
    </row>
    <row r="361" spans="1:3">
      <c r="A361" s="70">
        <v>675</v>
      </c>
      <c r="B361" s="70">
        <v>190</v>
      </c>
      <c r="C361" s="6">
        <v>358</v>
      </c>
    </row>
    <row r="362" spans="1:3">
      <c r="A362" s="70">
        <v>500</v>
      </c>
      <c r="B362" s="70">
        <v>190</v>
      </c>
      <c r="C362" s="6">
        <v>359</v>
      </c>
    </row>
    <row r="363" spans="1:3">
      <c r="A363" s="70">
        <v>525</v>
      </c>
      <c r="B363" s="70">
        <v>190</v>
      </c>
      <c r="C363" s="6">
        <v>360</v>
      </c>
    </row>
    <row r="364" spans="1:3">
      <c r="A364" s="70">
        <v>525</v>
      </c>
      <c r="B364" s="70">
        <v>190</v>
      </c>
      <c r="C364" s="6">
        <v>361</v>
      </c>
    </row>
    <row r="365" spans="1:3">
      <c r="A365" s="70">
        <v>645</v>
      </c>
      <c r="B365" s="70">
        <v>192</v>
      </c>
      <c r="C365" s="6">
        <v>362</v>
      </c>
    </row>
    <row r="366" spans="1:3">
      <c r="A366" s="70">
        <v>508</v>
      </c>
      <c r="B366" s="70">
        <v>192</v>
      </c>
      <c r="C366" s="6">
        <v>363</v>
      </c>
    </row>
    <row r="367" spans="1:3">
      <c r="A367" s="70">
        <v>230</v>
      </c>
      <c r="B367" s="70">
        <v>192</v>
      </c>
      <c r="C367" s="6">
        <v>364</v>
      </c>
    </row>
    <row r="368" spans="1:3">
      <c r="A368" s="70">
        <v>525</v>
      </c>
      <c r="B368" s="70">
        <v>192</v>
      </c>
      <c r="C368" s="6">
        <v>365</v>
      </c>
    </row>
    <row r="369" spans="1:3">
      <c r="A369" s="70">
        <v>378</v>
      </c>
      <c r="B369" s="70">
        <v>192</v>
      </c>
      <c r="C369" s="6">
        <v>366</v>
      </c>
    </row>
    <row r="370" spans="1:3">
      <c r="A370" s="70">
        <v>583</v>
      </c>
      <c r="B370" s="70">
        <v>192</v>
      </c>
      <c r="C370" s="6">
        <v>367</v>
      </c>
    </row>
    <row r="371" spans="1:3">
      <c r="A371" s="70">
        <v>308</v>
      </c>
      <c r="B371" s="70">
        <v>193</v>
      </c>
      <c r="C371" s="6">
        <v>368</v>
      </c>
    </row>
    <row r="372" spans="1:3">
      <c r="A372" s="70">
        <v>454</v>
      </c>
      <c r="B372" s="70">
        <v>193</v>
      </c>
      <c r="C372" s="6">
        <v>369</v>
      </c>
    </row>
    <row r="373" spans="1:3">
      <c r="A373" s="70">
        <v>657</v>
      </c>
      <c r="B373" s="70">
        <v>193</v>
      </c>
      <c r="C373" s="6">
        <v>370</v>
      </c>
    </row>
    <row r="374" spans="1:3">
      <c r="A374" s="70">
        <v>180</v>
      </c>
      <c r="B374" s="70">
        <v>193</v>
      </c>
      <c r="C374" s="6">
        <v>371</v>
      </c>
    </row>
    <row r="375" spans="1:3">
      <c r="A375" s="70">
        <v>220</v>
      </c>
      <c r="B375" s="70">
        <v>193</v>
      </c>
      <c r="C375" s="6">
        <v>372</v>
      </c>
    </row>
    <row r="376" spans="1:3">
      <c r="A376" s="70">
        <v>144</v>
      </c>
      <c r="B376" s="70">
        <v>193</v>
      </c>
      <c r="C376" s="6">
        <v>373</v>
      </c>
    </row>
    <row r="377" spans="1:3">
      <c r="A377" s="70">
        <v>208</v>
      </c>
      <c r="B377" s="70">
        <v>193</v>
      </c>
      <c r="C377" s="6">
        <v>374</v>
      </c>
    </row>
    <row r="378" spans="1:3">
      <c r="A378" s="70">
        <v>380</v>
      </c>
      <c r="B378" s="70">
        <v>193</v>
      </c>
      <c r="C378" s="6">
        <v>375</v>
      </c>
    </row>
    <row r="379" spans="1:3">
      <c r="A379" s="70">
        <v>398</v>
      </c>
      <c r="B379" s="70">
        <v>193</v>
      </c>
      <c r="C379" s="6">
        <v>376</v>
      </c>
    </row>
    <row r="380" spans="1:3">
      <c r="A380" s="70">
        <v>108</v>
      </c>
      <c r="B380" s="70">
        <v>194</v>
      </c>
      <c r="C380" s="6">
        <v>377</v>
      </c>
    </row>
    <row r="381" spans="1:3">
      <c r="A381" s="70">
        <v>308</v>
      </c>
      <c r="B381" s="70">
        <v>195</v>
      </c>
      <c r="C381" s="6">
        <v>378</v>
      </c>
    </row>
    <row r="382" spans="1:3">
      <c r="A382" s="70">
        <v>172</v>
      </c>
      <c r="B382" s="70">
        <v>195</v>
      </c>
      <c r="C382" s="6">
        <v>379</v>
      </c>
    </row>
    <row r="383" spans="1:3">
      <c r="A383" s="70">
        <v>398</v>
      </c>
      <c r="B383" s="70">
        <v>196</v>
      </c>
      <c r="C383" s="6">
        <v>380</v>
      </c>
    </row>
    <row r="384" spans="1:3">
      <c r="A384" s="70">
        <v>454</v>
      </c>
      <c r="B384" s="70">
        <v>197</v>
      </c>
      <c r="C384" s="6">
        <v>381</v>
      </c>
    </row>
    <row r="385" spans="1:3">
      <c r="A385" s="70">
        <v>298</v>
      </c>
      <c r="B385" s="70">
        <v>197</v>
      </c>
      <c r="C385" s="6">
        <v>382</v>
      </c>
    </row>
    <row r="386" spans="1:3">
      <c r="A386" s="70">
        <v>390</v>
      </c>
      <c r="B386" s="70">
        <v>197</v>
      </c>
      <c r="C386" s="6">
        <v>383</v>
      </c>
    </row>
    <row r="387" spans="1:3">
      <c r="A387" s="70">
        <v>262</v>
      </c>
      <c r="B387" s="70">
        <v>198</v>
      </c>
      <c r="C387" s="6">
        <v>384</v>
      </c>
    </row>
    <row r="388" spans="1:3">
      <c r="A388" s="70">
        <v>372</v>
      </c>
      <c r="B388" s="70">
        <v>198</v>
      </c>
      <c r="C388" s="6">
        <v>385</v>
      </c>
    </row>
    <row r="389" spans="1:3">
      <c r="A389" s="70">
        <v>120</v>
      </c>
      <c r="B389" s="70">
        <v>198</v>
      </c>
      <c r="C389" s="6">
        <v>386</v>
      </c>
    </row>
    <row r="390" spans="1:3">
      <c r="A390" s="70">
        <v>208</v>
      </c>
      <c r="B390" s="70">
        <v>199</v>
      </c>
      <c r="C390" s="6">
        <v>387</v>
      </c>
    </row>
    <row r="391" spans="1:3">
      <c r="A391" s="70">
        <v>308</v>
      </c>
      <c r="B391" s="70">
        <v>199</v>
      </c>
      <c r="C391" s="6">
        <v>388</v>
      </c>
    </row>
    <row r="392" spans="1:3">
      <c r="A392" s="70">
        <v>226</v>
      </c>
      <c r="B392" s="70">
        <v>199</v>
      </c>
      <c r="C392" s="6">
        <v>389</v>
      </c>
    </row>
    <row r="393" spans="1:3">
      <c r="A393" s="70">
        <v>198</v>
      </c>
      <c r="B393" s="70">
        <v>199</v>
      </c>
      <c r="C393" s="6">
        <v>390</v>
      </c>
    </row>
    <row r="394" spans="1:3">
      <c r="A394" s="70">
        <v>280</v>
      </c>
      <c r="B394" s="70">
        <v>200</v>
      </c>
      <c r="C394" s="6">
        <v>391</v>
      </c>
    </row>
    <row r="395" spans="1:3">
      <c r="A395" s="70">
        <v>508</v>
      </c>
      <c r="B395" s="70">
        <v>200</v>
      </c>
      <c r="C395" s="6">
        <v>392</v>
      </c>
    </row>
    <row r="396" spans="1:3">
      <c r="A396" s="70">
        <v>226</v>
      </c>
      <c r="B396" s="70">
        <v>200</v>
      </c>
      <c r="C396" s="6">
        <v>393</v>
      </c>
    </row>
    <row r="397" spans="1:3">
      <c r="A397" s="70">
        <v>556</v>
      </c>
      <c r="B397" s="70">
        <v>200</v>
      </c>
      <c r="C397" s="6">
        <v>394</v>
      </c>
    </row>
    <row r="398" spans="1:3">
      <c r="A398" s="70">
        <v>292</v>
      </c>
      <c r="B398" s="70">
        <v>200</v>
      </c>
      <c r="C398" s="6">
        <v>395</v>
      </c>
    </row>
    <row r="399" spans="1:3">
      <c r="A399" s="70">
        <v>460</v>
      </c>
      <c r="B399" s="70">
        <v>200</v>
      </c>
      <c r="C399" s="6">
        <v>396</v>
      </c>
    </row>
    <row r="400" spans="1:3">
      <c r="A400" s="70">
        <v>266</v>
      </c>
      <c r="B400" s="70">
        <v>200</v>
      </c>
      <c r="C400" s="6">
        <v>397</v>
      </c>
    </row>
    <row r="401" spans="1:3">
      <c r="A401" s="70">
        <v>133</v>
      </c>
      <c r="B401" s="70">
        <v>200</v>
      </c>
      <c r="C401" s="6">
        <v>398</v>
      </c>
    </row>
    <row r="402" spans="1:3">
      <c r="A402" s="70">
        <v>326</v>
      </c>
      <c r="B402" s="70">
        <v>200</v>
      </c>
      <c r="C402" s="6">
        <v>399</v>
      </c>
    </row>
    <row r="403" spans="1:3">
      <c r="A403" s="70">
        <v>266</v>
      </c>
      <c r="B403" s="70">
        <v>200</v>
      </c>
      <c r="C403" s="6">
        <v>400</v>
      </c>
    </row>
    <row r="404" spans="1:3">
      <c r="A404" s="70">
        <v>512</v>
      </c>
      <c r="B404" s="70">
        <v>200</v>
      </c>
      <c r="C404" s="6">
        <v>401</v>
      </c>
    </row>
    <row r="405" spans="1:3">
      <c r="A405" s="70">
        <v>160</v>
      </c>
      <c r="B405" s="70">
        <v>200</v>
      </c>
      <c r="C405" s="6">
        <v>402</v>
      </c>
    </row>
    <row r="406" spans="1:3">
      <c r="A406" s="70">
        <v>424</v>
      </c>
      <c r="B406" s="70">
        <v>200</v>
      </c>
      <c r="C406" s="6">
        <v>403</v>
      </c>
    </row>
    <row r="407" spans="1:3">
      <c r="A407" s="70">
        <v>502</v>
      </c>
      <c r="B407" s="70">
        <v>201</v>
      </c>
      <c r="C407" s="6">
        <v>404</v>
      </c>
    </row>
    <row r="408" spans="1:3">
      <c r="A408" s="70">
        <v>382</v>
      </c>
      <c r="B408" s="70">
        <v>201</v>
      </c>
      <c r="C408" s="6">
        <v>405</v>
      </c>
    </row>
    <row r="409" spans="1:3">
      <c r="A409" s="70">
        <v>704</v>
      </c>
      <c r="B409" s="70">
        <v>202</v>
      </c>
      <c r="C409" s="6">
        <v>406</v>
      </c>
    </row>
    <row r="410" spans="1:3">
      <c r="A410" s="70">
        <v>626</v>
      </c>
      <c r="B410" s="70">
        <v>202</v>
      </c>
      <c r="C410" s="6">
        <v>407</v>
      </c>
    </row>
    <row r="411" spans="1:3">
      <c r="A411" s="70">
        <v>440</v>
      </c>
      <c r="B411" s="70">
        <v>202</v>
      </c>
      <c r="C411" s="6">
        <v>408</v>
      </c>
    </row>
    <row r="412" spans="1:3">
      <c r="A412" s="70">
        <v>266</v>
      </c>
      <c r="B412" s="70">
        <v>202</v>
      </c>
      <c r="C412" s="6">
        <v>409</v>
      </c>
    </row>
    <row r="413" spans="1:3">
      <c r="A413" s="70">
        <v>414</v>
      </c>
      <c r="B413" s="70">
        <v>202</v>
      </c>
      <c r="C413" s="6">
        <v>410</v>
      </c>
    </row>
    <row r="414" spans="1:3">
      <c r="A414" s="70">
        <v>268</v>
      </c>
      <c r="B414" s="70">
        <v>202</v>
      </c>
      <c r="C414" s="6">
        <v>411</v>
      </c>
    </row>
    <row r="415" spans="1:3">
      <c r="A415" s="70">
        <v>513</v>
      </c>
      <c r="B415" s="70">
        <v>202</v>
      </c>
      <c r="C415" s="6">
        <v>412</v>
      </c>
    </row>
    <row r="416" spans="1:3">
      <c r="A416" s="70">
        <v>310</v>
      </c>
      <c r="B416" s="70">
        <v>202</v>
      </c>
      <c r="C416" s="6">
        <v>413</v>
      </c>
    </row>
    <row r="417" spans="1:3">
      <c r="A417" s="70">
        <v>282</v>
      </c>
      <c r="B417" s="70">
        <v>203</v>
      </c>
      <c r="C417" s="6">
        <v>414</v>
      </c>
    </row>
    <row r="418" spans="1:3">
      <c r="A418" s="70">
        <v>310</v>
      </c>
      <c r="B418" s="70">
        <v>203</v>
      </c>
      <c r="C418" s="6">
        <v>415</v>
      </c>
    </row>
    <row r="419" spans="1:3">
      <c r="A419" s="70">
        <v>178</v>
      </c>
      <c r="B419" s="70">
        <v>203</v>
      </c>
      <c r="C419" s="6">
        <v>416</v>
      </c>
    </row>
    <row r="420" spans="1:3">
      <c r="A420" s="70">
        <v>292</v>
      </c>
      <c r="B420" s="70">
        <v>203</v>
      </c>
      <c r="C420" s="6">
        <v>417</v>
      </c>
    </row>
    <row r="421" spans="1:3">
      <c r="A421" s="70">
        <v>172</v>
      </c>
      <c r="B421" s="70">
        <v>203</v>
      </c>
      <c r="C421" s="6">
        <v>418</v>
      </c>
    </row>
    <row r="422" spans="1:3">
      <c r="A422" s="70">
        <v>134</v>
      </c>
      <c r="B422" s="70">
        <v>203</v>
      </c>
      <c r="C422" s="6">
        <v>419</v>
      </c>
    </row>
    <row r="423" spans="1:3">
      <c r="A423" s="70">
        <v>186</v>
      </c>
      <c r="B423" s="70">
        <v>204</v>
      </c>
      <c r="C423" s="6">
        <v>420</v>
      </c>
    </row>
    <row r="424" spans="1:3">
      <c r="A424" s="70">
        <v>312</v>
      </c>
      <c r="B424" s="70">
        <v>204</v>
      </c>
      <c r="C424" s="6">
        <v>421</v>
      </c>
    </row>
    <row r="425" spans="1:3">
      <c r="A425" s="70">
        <v>310</v>
      </c>
      <c r="B425" s="70">
        <v>204</v>
      </c>
      <c r="C425" s="6">
        <v>422</v>
      </c>
    </row>
    <row r="426" spans="1:3">
      <c r="A426" s="70">
        <v>252</v>
      </c>
      <c r="B426" s="70">
        <v>205</v>
      </c>
      <c r="C426" s="6">
        <v>423</v>
      </c>
    </row>
    <row r="427" spans="1:3">
      <c r="A427" s="70">
        <v>168</v>
      </c>
      <c r="B427" s="70">
        <v>205</v>
      </c>
      <c r="C427" s="6">
        <v>424</v>
      </c>
    </row>
    <row r="428" spans="1:3">
      <c r="A428" s="70">
        <v>292</v>
      </c>
      <c r="B428" s="70">
        <v>205</v>
      </c>
      <c r="C428" s="6">
        <v>425</v>
      </c>
    </row>
    <row r="429" spans="1:3">
      <c r="A429" s="70">
        <v>178</v>
      </c>
      <c r="B429" s="70">
        <v>205</v>
      </c>
      <c r="C429" s="6">
        <v>426</v>
      </c>
    </row>
    <row r="430" spans="1:3">
      <c r="A430" s="70">
        <v>204</v>
      </c>
      <c r="B430" s="70">
        <v>205</v>
      </c>
      <c r="C430" s="6">
        <v>427</v>
      </c>
    </row>
    <row r="431" spans="1:3">
      <c r="A431" s="70">
        <v>212</v>
      </c>
      <c r="B431" s="70">
        <v>205</v>
      </c>
      <c r="C431" s="6">
        <v>428</v>
      </c>
    </row>
    <row r="432" spans="1:3">
      <c r="A432" s="70">
        <v>396</v>
      </c>
      <c r="B432" s="70">
        <v>205</v>
      </c>
      <c r="C432" s="6">
        <v>429</v>
      </c>
    </row>
    <row r="433" spans="1:3">
      <c r="A433" s="70">
        <v>160</v>
      </c>
      <c r="B433" s="70">
        <v>206</v>
      </c>
      <c r="C433" s="6">
        <v>430</v>
      </c>
    </row>
    <row r="434" spans="1:3">
      <c r="A434" s="70">
        <v>306</v>
      </c>
      <c r="B434" s="70">
        <v>206</v>
      </c>
      <c r="C434" s="6">
        <v>431</v>
      </c>
    </row>
    <row r="435" spans="1:3">
      <c r="A435" s="70">
        <v>204</v>
      </c>
      <c r="B435" s="70">
        <v>206</v>
      </c>
      <c r="C435" s="6">
        <v>432</v>
      </c>
    </row>
    <row r="436" spans="1:3">
      <c r="A436" s="70">
        <v>160</v>
      </c>
      <c r="B436" s="70">
        <v>206</v>
      </c>
      <c r="C436" s="6">
        <v>433</v>
      </c>
    </row>
    <row r="437" spans="1:3">
      <c r="A437" s="70">
        <v>398</v>
      </c>
      <c r="B437" s="70">
        <v>208</v>
      </c>
      <c r="C437" s="6">
        <v>434</v>
      </c>
    </row>
    <row r="438" spans="1:3">
      <c r="A438" s="70">
        <v>212</v>
      </c>
      <c r="B438" s="70">
        <v>208</v>
      </c>
      <c r="C438" s="6">
        <v>435</v>
      </c>
    </row>
    <row r="439" spans="1:3">
      <c r="A439" s="70">
        <v>230</v>
      </c>
      <c r="B439" s="70">
        <v>208</v>
      </c>
      <c r="C439" s="6">
        <v>436</v>
      </c>
    </row>
    <row r="440" spans="1:3">
      <c r="A440" s="70">
        <v>238</v>
      </c>
      <c r="B440" s="70">
        <v>208</v>
      </c>
      <c r="C440" s="6">
        <v>437</v>
      </c>
    </row>
    <row r="441" spans="1:3">
      <c r="A441" s="70">
        <v>266</v>
      </c>
      <c r="B441" s="70">
        <v>208</v>
      </c>
      <c r="C441" s="6">
        <v>438</v>
      </c>
    </row>
    <row r="442" spans="1:3">
      <c r="A442" s="70">
        <v>230</v>
      </c>
      <c r="B442" s="70">
        <v>208</v>
      </c>
      <c r="C442" s="6">
        <v>439</v>
      </c>
    </row>
    <row r="443" spans="1:3">
      <c r="A443" s="70">
        <v>204</v>
      </c>
      <c r="B443" s="70">
        <v>209</v>
      </c>
      <c r="C443" s="6">
        <v>440</v>
      </c>
    </row>
    <row r="444" spans="1:3">
      <c r="A444" s="70">
        <v>250</v>
      </c>
      <c r="B444" s="70">
        <v>209</v>
      </c>
      <c r="C444" s="6">
        <v>441</v>
      </c>
    </row>
    <row r="445" spans="1:3">
      <c r="A445" s="70">
        <v>595</v>
      </c>
      <c r="B445" s="70">
        <v>209</v>
      </c>
      <c r="C445" s="6">
        <v>442</v>
      </c>
    </row>
    <row r="446" spans="1:3">
      <c r="A446" s="70">
        <v>420</v>
      </c>
      <c r="B446" s="70">
        <v>210</v>
      </c>
      <c r="C446" s="6">
        <v>443</v>
      </c>
    </row>
    <row r="447" spans="1:3">
      <c r="A447" s="70">
        <v>411</v>
      </c>
      <c r="B447" s="70">
        <v>210</v>
      </c>
      <c r="C447" s="6">
        <v>444</v>
      </c>
    </row>
    <row r="448" spans="1:3">
      <c r="A448" s="70">
        <v>350</v>
      </c>
      <c r="B448" s="70">
        <v>210</v>
      </c>
      <c r="C448" s="6">
        <v>445</v>
      </c>
    </row>
    <row r="449" spans="1:3">
      <c r="A449" s="70">
        <v>237</v>
      </c>
      <c r="B449" s="70">
        <v>210</v>
      </c>
      <c r="C449" s="6">
        <v>446</v>
      </c>
    </row>
    <row r="450" spans="1:3">
      <c r="A450" s="70">
        <v>175</v>
      </c>
      <c r="B450" s="70">
        <v>210</v>
      </c>
      <c r="C450" s="6">
        <v>447</v>
      </c>
    </row>
    <row r="451" spans="1:3">
      <c r="A451" s="70">
        <v>237</v>
      </c>
      <c r="B451" s="70">
        <v>210</v>
      </c>
      <c r="C451" s="6">
        <v>448</v>
      </c>
    </row>
    <row r="452" spans="1:3">
      <c r="A452" s="70">
        <v>685</v>
      </c>
      <c r="B452" s="70">
        <v>210</v>
      </c>
      <c r="C452" s="6">
        <v>449</v>
      </c>
    </row>
    <row r="453" spans="1:3">
      <c r="A453" s="70">
        <v>168</v>
      </c>
      <c r="B453" s="70">
        <v>210</v>
      </c>
      <c r="C453" s="6">
        <v>450</v>
      </c>
    </row>
    <row r="454" spans="1:3">
      <c r="A454" s="70">
        <v>260</v>
      </c>
      <c r="B454" s="70">
        <v>210</v>
      </c>
      <c r="C454" s="6">
        <v>451</v>
      </c>
    </row>
    <row r="455" spans="1:3">
      <c r="A455" s="70">
        <v>260</v>
      </c>
      <c r="B455" s="70">
        <v>210</v>
      </c>
      <c r="C455" s="6">
        <v>452</v>
      </c>
    </row>
    <row r="456" spans="1:3">
      <c r="A456" s="70">
        <v>230</v>
      </c>
      <c r="B456" s="70">
        <v>210</v>
      </c>
      <c r="C456" s="6">
        <v>453</v>
      </c>
    </row>
    <row r="457" spans="1:3">
      <c r="A457" s="70">
        <v>722</v>
      </c>
      <c r="B457" s="70">
        <v>210</v>
      </c>
      <c r="C457" s="6">
        <v>454</v>
      </c>
    </row>
    <row r="458" spans="1:3">
      <c r="A458" s="70">
        <v>223</v>
      </c>
      <c r="B458" s="70">
        <v>210</v>
      </c>
      <c r="C458" s="6">
        <v>455</v>
      </c>
    </row>
    <row r="459" spans="1:3">
      <c r="A459" s="70">
        <v>405</v>
      </c>
      <c r="B459" s="70">
        <v>210</v>
      </c>
      <c r="C459" s="6">
        <v>456</v>
      </c>
    </row>
    <row r="460" spans="1:3">
      <c r="A460" s="70">
        <v>335</v>
      </c>
      <c r="B460" s="70">
        <v>210</v>
      </c>
      <c r="C460" s="6">
        <v>457</v>
      </c>
    </row>
    <row r="461" spans="1:3">
      <c r="A461" s="70">
        <v>595</v>
      </c>
      <c r="B461" s="70">
        <v>210</v>
      </c>
      <c r="C461" s="6">
        <v>458</v>
      </c>
    </row>
    <row r="462" spans="1:3">
      <c r="A462" s="70">
        <v>137</v>
      </c>
      <c r="B462" s="70">
        <v>210</v>
      </c>
      <c r="C462" s="6">
        <v>459</v>
      </c>
    </row>
    <row r="463" spans="1:3">
      <c r="A463" s="70">
        <v>215</v>
      </c>
      <c r="B463" s="70">
        <v>210</v>
      </c>
      <c r="C463" s="6">
        <v>460</v>
      </c>
    </row>
    <row r="464" spans="1:3">
      <c r="A464" s="70">
        <v>843</v>
      </c>
      <c r="B464" s="70">
        <v>211</v>
      </c>
      <c r="C464" s="6">
        <v>461</v>
      </c>
    </row>
    <row r="465" spans="1:3">
      <c r="A465" s="70">
        <v>175</v>
      </c>
      <c r="B465" s="70">
        <v>211</v>
      </c>
      <c r="C465" s="6">
        <v>462</v>
      </c>
    </row>
    <row r="466" spans="1:3">
      <c r="A466" s="70">
        <v>708</v>
      </c>
      <c r="B466" s="70">
        <v>211</v>
      </c>
      <c r="C466" s="6">
        <v>463</v>
      </c>
    </row>
    <row r="467" spans="1:3">
      <c r="A467" s="70">
        <v>522</v>
      </c>
      <c r="B467" s="70">
        <v>212</v>
      </c>
      <c r="C467" s="6">
        <v>464</v>
      </c>
    </row>
    <row r="468" spans="1:3">
      <c r="A468" s="70">
        <v>389</v>
      </c>
      <c r="B468" s="70">
        <v>212</v>
      </c>
      <c r="C468" s="6">
        <v>465</v>
      </c>
    </row>
    <row r="469" spans="1:3">
      <c r="A469" s="70">
        <v>538</v>
      </c>
      <c r="B469" s="70">
        <v>212</v>
      </c>
      <c r="C469" s="6">
        <v>466</v>
      </c>
    </row>
    <row r="470" spans="1:3">
      <c r="A470" s="70">
        <v>252</v>
      </c>
      <c r="B470" s="70">
        <v>212</v>
      </c>
      <c r="C470" s="6">
        <v>467</v>
      </c>
    </row>
    <row r="471" spans="1:3">
      <c r="A471" s="70">
        <v>587</v>
      </c>
      <c r="B471" s="70">
        <v>212</v>
      </c>
      <c r="C471" s="6">
        <v>468</v>
      </c>
    </row>
    <row r="472" spans="1:3">
      <c r="A472" s="70">
        <v>510</v>
      </c>
      <c r="B472" s="70">
        <v>212</v>
      </c>
      <c r="C472" s="6">
        <v>469</v>
      </c>
    </row>
    <row r="473" spans="1:3">
      <c r="A473" s="70">
        <v>617</v>
      </c>
      <c r="B473" s="70">
        <v>212</v>
      </c>
      <c r="C473" s="6">
        <v>470</v>
      </c>
    </row>
    <row r="474" spans="1:3">
      <c r="A474" s="70">
        <v>503</v>
      </c>
      <c r="B474" s="70">
        <v>212</v>
      </c>
      <c r="C474" s="6">
        <v>471</v>
      </c>
    </row>
    <row r="475" spans="1:3">
      <c r="A475" s="70">
        <v>825</v>
      </c>
      <c r="B475" s="70">
        <v>212</v>
      </c>
      <c r="C475" s="6">
        <v>472</v>
      </c>
    </row>
    <row r="476" spans="1:3">
      <c r="A476" s="70">
        <v>403</v>
      </c>
      <c r="B476" s="70">
        <v>213</v>
      </c>
      <c r="C476" s="6">
        <v>473</v>
      </c>
    </row>
    <row r="477" spans="1:3">
      <c r="A477" s="70">
        <v>473</v>
      </c>
      <c r="B477" s="70">
        <v>213</v>
      </c>
      <c r="C477" s="6">
        <v>474</v>
      </c>
    </row>
    <row r="478" spans="1:3">
      <c r="A478" s="70">
        <v>160</v>
      </c>
      <c r="B478" s="70">
        <v>214</v>
      </c>
      <c r="C478" s="6">
        <v>475</v>
      </c>
    </row>
    <row r="479" spans="1:3">
      <c r="A479" s="70">
        <v>305</v>
      </c>
      <c r="B479" s="70">
        <v>214</v>
      </c>
      <c r="C479" s="6">
        <v>476</v>
      </c>
    </row>
    <row r="480" spans="1:3">
      <c r="A480" s="70">
        <v>427</v>
      </c>
      <c r="B480" s="70">
        <v>215</v>
      </c>
      <c r="C480" s="6">
        <v>477</v>
      </c>
    </row>
    <row r="481" spans="1:3">
      <c r="A481" s="70">
        <v>160</v>
      </c>
      <c r="B481" s="70">
        <v>215</v>
      </c>
      <c r="C481" s="6">
        <v>478</v>
      </c>
    </row>
    <row r="482" spans="1:3">
      <c r="A482" s="70">
        <v>138</v>
      </c>
      <c r="B482" s="70">
        <v>215</v>
      </c>
      <c r="C482" s="6">
        <v>479</v>
      </c>
    </row>
    <row r="483" spans="1:3">
      <c r="A483" s="70">
        <v>160</v>
      </c>
      <c r="B483" s="70">
        <v>216</v>
      </c>
      <c r="C483" s="6">
        <v>480</v>
      </c>
    </row>
    <row r="484" spans="1:3">
      <c r="A484" s="70">
        <v>153</v>
      </c>
      <c r="B484" s="70">
        <v>217</v>
      </c>
      <c r="C484" s="6">
        <v>481</v>
      </c>
    </row>
    <row r="485" spans="1:3">
      <c r="A485" s="70">
        <v>298</v>
      </c>
      <c r="B485" s="70">
        <v>217</v>
      </c>
      <c r="C485" s="6">
        <v>482</v>
      </c>
    </row>
    <row r="486" spans="1:3">
      <c r="A486" s="70">
        <v>678</v>
      </c>
      <c r="B486" s="70">
        <v>217</v>
      </c>
      <c r="C486" s="6">
        <v>483</v>
      </c>
    </row>
    <row r="487" spans="1:3">
      <c r="A487" s="70">
        <v>420</v>
      </c>
      <c r="B487" s="70">
        <v>217</v>
      </c>
      <c r="C487" s="6">
        <v>484</v>
      </c>
    </row>
    <row r="488" spans="1:3">
      <c r="A488" s="70">
        <v>460</v>
      </c>
      <c r="B488" s="70">
        <v>217</v>
      </c>
      <c r="C488" s="6">
        <v>485</v>
      </c>
    </row>
    <row r="489" spans="1:3">
      <c r="A489" s="70">
        <v>422</v>
      </c>
      <c r="B489" s="70">
        <v>217</v>
      </c>
      <c r="C489" s="6">
        <v>486</v>
      </c>
    </row>
    <row r="490" spans="1:3">
      <c r="A490" s="70">
        <v>388</v>
      </c>
      <c r="B490" s="70">
        <v>218</v>
      </c>
      <c r="C490" s="6">
        <v>487</v>
      </c>
    </row>
    <row r="491" spans="1:3">
      <c r="A491" s="70">
        <v>145</v>
      </c>
      <c r="B491" s="70">
        <v>218</v>
      </c>
      <c r="C491" s="6">
        <v>488</v>
      </c>
    </row>
    <row r="492" spans="1:3">
      <c r="A492" s="70">
        <v>420</v>
      </c>
      <c r="B492" s="70">
        <v>218</v>
      </c>
      <c r="C492" s="6">
        <v>489</v>
      </c>
    </row>
    <row r="493" spans="1:3">
      <c r="A493" s="70">
        <v>582</v>
      </c>
      <c r="B493" s="70">
        <v>219</v>
      </c>
      <c r="C493" s="6">
        <v>490</v>
      </c>
    </row>
    <row r="494" spans="1:3">
      <c r="A494" s="70">
        <v>335</v>
      </c>
      <c r="B494" s="70">
        <v>219</v>
      </c>
      <c r="C494" s="6">
        <v>491</v>
      </c>
    </row>
    <row r="495" spans="1:3">
      <c r="A495" s="70">
        <v>185</v>
      </c>
      <c r="B495" s="70">
        <v>220</v>
      </c>
      <c r="C495" s="6">
        <v>492</v>
      </c>
    </row>
    <row r="496" spans="1:3">
      <c r="A496" s="70">
        <v>492</v>
      </c>
      <c r="B496" s="70">
        <v>220</v>
      </c>
      <c r="C496" s="6">
        <v>493</v>
      </c>
    </row>
    <row r="497" spans="1:3">
      <c r="A497" s="70">
        <v>625</v>
      </c>
      <c r="B497" s="70">
        <v>220</v>
      </c>
      <c r="C497" s="6">
        <v>494</v>
      </c>
    </row>
    <row r="498" spans="1:3">
      <c r="A498" s="70">
        <v>507</v>
      </c>
      <c r="B498" s="70">
        <v>220</v>
      </c>
      <c r="C498" s="6">
        <v>495</v>
      </c>
    </row>
    <row r="499" spans="1:3">
      <c r="A499" s="70">
        <v>502</v>
      </c>
      <c r="B499" s="70">
        <v>220</v>
      </c>
      <c r="C499" s="6">
        <v>496</v>
      </c>
    </row>
    <row r="500" spans="1:3">
      <c r="A500" s="70">
        <v>452</v>
      </c>
      <c r="B500" s="70">
        <v>220</v>
      </c>
      <c r="C500" s="6">
        <v>497</v>
      </c>
    </row>
    <row r="501" spans="1:3">
      <c r="A501" s="70">
        <v>457</v>
      </c>
      <c r="B501" s="70">
        <v>220</v>
      </c>
      <c r="C501" s="6">
        <v>498</v>
      </c>
    </row>
    <row r="502" spans="1:3">
      <c r="A502" s="70">
        <v>205</v>
      </c>
      <c r="B502" s="70">
        <v>220</v>
      </c>
      <c r="C502" s="6">
        <v>499</v>
      </c>
    </row>
    <row r="503" spans="1:3">
      <c r="A503" s="70">
        <v>422</v>
      </c>
      <c r="B503" s="70">
        <v>220</v>
      </c>
      <c r="C503" s="6">
        <v>500</v>
      </c>
    </row>
    <row r="504" spans="1:3">
      <c r="A504" s="70">
        <v>175</v>
      </c>
      <c r="B504" s="70">
        <v>220</v>
      </c>
      <c r="C504" s="6">
        <v>501</v>
      </c>
    </row>
    <row r="505" spans="1:3">
      <c r="A505" s="70">
        <v>427</v>
      </c>
      <c r="B505" s="70">
        <v>220</v>
      </c>
      <c r="C505" s="6">
        <v>502</v>
      </c>
    </row>
    <row r="506" spans="1:3">
      <c r="A506" s="70">
        <v>303</v>
      </c>
      <c r="B506" s="70">
        <v>220</v>
      </c>
      <c r="C506" s="6">
        <v>503</v>
      </c>
    </row>
    <row r="507" spans="1:3">
      <c r="A507" s="70">
        <v>210</v>
      </c>
      <c r="B507" s="70">
        <v>220</v>
      </c>
      <c r="C507" s="6">
        <v>504</v>
      </c>
    </row>
    <row r="508" spans="1:3">
      <c r="A508" s="70">
        <v>452</v>
      </c>
      <c r="B508" s="70">
        <v>220</v>
      </c>
      <c r="C508" s="6">
        <v>505</v>
      </c>
    </row>
    <row r="509" spans="1:3">
      <c r="A509" s="70">
        <v>199</v>
      </c>
      <c r="B509" s="70">
        <v>220</v>
      </c>
      <c r="C509" s="6">
        <v>506</v>
      </c>
    </row>
    <row r="510" spans="1:3">
      <c r="A510" s="70">
        <v>442</v>
      </c>
      <c r="B510" s="70">
        <v>220</v>
      </c>
      <c r="C510" s="6">
        <v>507</v>
      </c>
    </row>
    <row r="511" spans="1:3">
      <c r="A511" s="70">
        <v>418</v>
      </c>
      <c r="B511" s="70">
        <v>220</v>
      </c>
      <c r="C511" s="6">
        <v>508</v>
      </c>
    </row>
    <row r="512" spans="1:3">
      <c r="A512" s="70">
        <v>263</v>
      </c>
      <c r="B512" s="70">
        <v>220</v>
      </c>
      <c r="C512" s="6">
        <v>509</v>
      </c>
    </row>
    <row r="513" spans="1:3">
      <c r="A513" s="70">
        <v>170</v>
      </c>
      <c r="B513" s="70">
        <v>220</v>
      </c>
      <c r="C513" s="6">
        <v>510</v>
      </c>
    </row>
    <row r="514" spans="1:3">
      <c r="A514" s="70">
        <v>180</v>
      </c>
      <c r="B514" s="70">
        <v>220</v>
      </c>
      <c r="C514" s="6">
        <v>511</v>
      </c>
    </row>
    <row r="515" spans="1:3">
      <c r="A515" s="70">
        <v>225</v>
      </c>
      <c r="B515" s="70">
        <v>220</v>
      </c>
      <c r="C515" s="6">
        <v>512</v>
      </c>
    </row>
    <row r="516" spans="1:3">
      <c r="A516" s="70">
        <v>165</v>
      </c>
      <c r="B516" s="70">
        <v>220</v>
      </c>
      <c r="C516" s="6">
        <v>513</v>
      </c>
    </row>
    <row r="517" spans="1:3">
      <c r="A517" s="70">
        <v>220</v>
      </c>
      <c r="B517" s="70">
        <v>220</v>
      </c>
      <c r="C517" s="6">
        <v>514</v>
      </c>
    </row>
    <row r="518" spans="1:3">
      <c r="A518" s="70">
        <v>432</v>
      </c>
      <c r="B518" s="70">
        <v>221</v>
      </c>
      <c r="C518" s="6">
        <v>515</v>
      </c>
    </row>
    <row r="519" spans="1:3">
      <c r="A519" s="70">
        <v>303</v>
      </c>
      <c r="B519" s="70">
        <v>222</v>
      </c>
      <c r="C519" s="6">
        <v>516</v>
      </c>
    </row>
    <row r="520" spans="1:3">
      <c r="A520" s="70">
        <v>110</v>
      </c>
      <c r="B520" s="70">
        <v>222</v>
      </c>
      <c r="C520" s="6">
        <v>517</v>
      </c>
    </row>
    <row r="521" spans="1:3">
      <c r="A521" s="70">
        <v>817</v>
      </c>
      <c r="B521" s="70">
        <v>222</v>
      </c>
      <c r="C521" s="6">
        <v>518</v>
      </c>
    </row>
    <row r="522" spans="1:3">
      <c r="A522" s="70">
        <v>482</v>
      </c>
      <c r="B522" s="70">
        <v>222</v>
      </c>
      <c r="C522" s="6">
        <v>519</v>
      </c>
    </row>
    <row r="523" spans="1:3">
      <c r="A523" s="70">
        <v>358</v>
      </c>
      <c r="B523" s="70">
        <v>223</v>
      </c>
      <c r="C523" s="6">
        <v>520</v>
      </c>
    </row>
    <row r="524" spans="1:3">
      <c r="A524" s="70">
        <v>283</v>
      </c>
      <c r="B524" s="70">
        <v>223</v>
      </c>
      <c r="C524" s="6">
        <v>521</v>
      </c>
    </row>
    <row r="525" spans="1:3">
      <c r="A525" s="70">
        <v>269</v>
      </c>
      <c r="B525" s="70">
        <v>223</v>
      </c>
      <c r="C525" s="6">
        <v>522</v>
      </c>
    </row>
    <row r="526" spans="1:3">
      <c r="A526" s="70">
        <v>131</v>
      </c>
      <c r="B526" s="70">
        <v>224</v>
      </c>
      <c r="C526" s="6">
        <v>523</v>
      </c>
    </row>
    <row r="527" spans="1:3">
      <c r="A527" s="70">
        <v>575</v>
      </c>
      <c r="B527" s="70">
        <v>224</v>
      </c>
      <c r="C527" s="6">
        <v>524</v>
      </c>
    </row>
    <row r="528" spans="1:3">
      <c r="A528" s="70">
        <v>515</v>
      </c>
      <c r="B528" s="70">
        <v>224</v>
      </c>
      <c r="C528" s="6">
        <v>525</v>
      </c>
    </row>
    <row r="529" spans="1:3">
      <c r="A529" s="70">
        <v>560</v>
      </c>
      <c r="B529" s="70">
        <v>224</v>
      </c>
      <c r="C529" s="6">
        <v>526</v>
      </c>
    </row>
    <row r="530" spans="1:3">
      <c r="A530" s="70">
        <v>323</v>
      </c>
      <c r="B530" s="70">
        <v>225</v>
      </c>
      <c r="C530" s="6">
        <v>527</v>
      </c>
    </row>
    <row r="531" spans="1:3">
      <c r="A531" s="70">
        <v>520</v>
      </c>
      <c r="B531" s="70">
        <v>225</v>
      </c>
      <c r="C531" s="6">
        <v>528</v>
      </c>
    </row>
    <row r="532" spans="1:3">
      <c r="A532" s="70">
        <v>369</v>
      </c>
      <c r="B532" s="70">
        <v>225</v>
      </c>
      <c r="C532" s="6">
        <v>529</v>
      </c>
    </row>
    <row r="533" spans="1:3">
      <c r="A533" s="70">
        <v>230</v>
      </c>
      <c r="B533" s="70">
        <v>225</v>
      </c>
      <c r="C533" s="6">
        <v>530</v>
      </c>
    </row>
    <row r="534" spans="1:3">
      <c r="A534" s="70">
        <v>174</v>
      </c>
      <c r="B534" s="70">
        <v>225</v>
      </c>
      <c r="C534" s="6">
        <v>531</v>
      </c>
    </row>
    <row r="535" spans="1:3">
      <c r="A535" s="70">
        <v>368</v>
      </c>
      <c r="B535" s="70">
        <v>225</v>
      </c>
      <c r="C535" s="6">
        <v>532</v>
      </c>
    </row>
    <row r="536" spans="1:3">
      <c r="A536" s="70">
        <v>550</v>
      </c>
      <c r="B536" s="70">
        <v>225</v>
      </c>
      <c r="C536" s="6">
        <v>533</v>
      </c>
    </row>
    <row r="537" spans="1:3">
      <c r="A537" s="70">
        <v>175</v>
      </c>
      <c r="B537" s="70">
        <v>225</v>
      </c>
      <c r="C537" s="6">
        <v>534</v>
      </c>
    </row>
    <row r="538" spans="1:3">
      <c r="A538" s="70">
        <v>155</v>
      </c>
      <c r="B538" s="70">
        <v>226</v>
      </c>
      <c r="C538" s="6">
        <v>535</v>
      </c>
    </row>
    <row r="539" spans="1:3">
      <c r="A539" s="70">
        <v>263</v>
      </c>
      <c r="B539" s="70">
        <v>226</v>
      </c>
      <c r="C539" s="6">
        <v>536</v>
      </c>
    </row>
    <row r="540" spans="1:3">
      <c r="A540" s="70">
        <v>333</v>
      </c>
      <c r="B540" s="70">
        <v>226</v>
      </c>
      <c r="C540" s="6">
        <v>537</v>
      </c>
    </row>
    <row r="541" spans="1:3">
      <c r="A541" s="70">
        <v>368</v>
      </c>
      <c r="B541" s="70">
        <v>228</v>
      </c>
      <c r="C541" s="6">
        <v>538</v>
      </c>
    </row>
    <row r="542" spans="1:3">
      <c r="A542" s="70">
        <v>435</v>
      </c>
      <c r="B542" s="70">
        <v>228</v>
      </c>
      <c r="C542" s="6">
        <v>539</v>
      </c>
    </row>
    <row r="543" spans="1:3">
      <c r="A543" s="70">
        <v>531</v>
      </c>
      <c r="B543" s="70">
        <v>228</v>
      </c>
      <c r="C543" s="6">
        <v>540</v>
      </c>
    </row>
    <row r="544" spans="1:3">
      <c r="A544" s="70">
        <v>307</v>
      </c>
      <c r="B544" s="70">
        <v>228</v>
      </c>
      <c r="C544" s="6">
        <v>541</v>
      </c>
    </row>
    <row r="545" spans="1:3">
      <c r="A545" s="70">
        <v>110</v>
      </c>
      <c r="B545" s="70">
        <v>229</v>
      </c>
      <c r="C545" s="6">
        <v>542</v>
      </c>
    </row>
    <row r="546" spans="1:3">
      <c r="A546" s="70">
        <v>212</v>
      </c>
      <c r="B546" s="70">
        <v>229</v>
      </c>
      <c r="C546" s="6">
        <v>543</v>
      </c>
    </row>
    <row r="547" spans="1:3">
      <c r="A547" s="70">
        <v>212</v>
      </c>
      <c r="B547" s="70">
        <v>230</v>
      </c>
      <c r="C547" s="6">
        <v>544</v>
      </c>
    </row>
    <row r="548" spans="1:3">
      <c r="A548" s="70">
        <v>135</v>
      </c>
      <c r="B548" s="70">
        <v>230</v>
      </c>
      <c r="C548" s="6">
        <v>545</v>
      </c>
    </row>
    <row r="549" spans="1:3">
      <c r="A549" s="70">
        <v>615</v>
      </c>
      <c r="B549" s="70">
        <v>230</v>
      </c>
      <c r="C549" s="6">
        <v>546</v>
      </c>
    </row>
    <row r="550" spans="1:3">
      <c r="A550" s="70">
        <v>408</v>
      </c>
      <c r="B550" s="70">
        <v>230</v>
      </c>
      <c r="C550" s="6">
        <v>547</v>
      </c>
    </row>
    <row r="551" spans="1:3">
      <c r="A551" s="70">
        <v>403</v>
      </c>
      <c r="B551" s="70">
        <v>230</v>
      </c>
      <c r="C551" s="6">
        <v>548</v>
      </c>
    </row>
    <row r="552" spans="1:3">
      <c r="A552" s="70">
        <v>633</v>
      </c>
      <c r="B552" s="70">
        <v>230</v>
      </c>
      <c r="C552" s="6">
        <v>549</v>
      </c>
    </row>
    <row r="553" spans="1:3">
      <c r="A553" s="70">
        <v>423</v>
      </c>
      <c r="B553" s="70">
        <v>230</v>
      </c>
      <c r="C553" s="6">
        <v>550</v>
      </c>
    </row>
    <row r="554" spans="1:3">
      <c r="A554" s="70">
        <v>71</v>
      </c>
      <c r="B554" s="70">
        <v>230</v>
      </c>
      <c r="C554" s="6">
        <v>551</v>
      </c>
    </row>
    <row r="555" spans="1:3">
      <c r="A555" s="70">
        <v>76</v>
      </c>
      <c r="B555" s="70">
        <v>230</v>
      </c>
      <c r="C555" s="6">
        <v>552</v>
      </c>
    </row>
    <row r="556" spans="1:3">
      <c r="A556" s="70">
        <v>575</v>
      </c>
      <c r="B556" s="70">
        <v>230</v>
      </c>
      <c r="C556" s="6">
        <v>553</v>
      </c>
    </row>
    <row r="557" spans="1:3">
      <c r="A557" s="70">
        <v>302</v>
      </c>
      <c r="B557" s="70">
        <v>230</v>
      </c>
      <c r="C557" s="6">
        <v>554</v>
      </c>
    </row>
    <row r="558" spans="1:3">
      <c r="A558" s="70">
        <v>212</v>
      </c>
      <c r="B558" s="70">
        <v>230</v>
      </c>
      <c r="C558" s="6">
        <v>555</v>
      </c>
    </row>
    <row r="559" spans="1:3">
      <c r="A559" s="70">
        <v>257</v>
      </c>
      <c r="B559" s="70">
        <v>230</v>
      </c>
      <c r="C559" s="6">
        <v>556</v>
      </c>
    </row>
    <row r="560" spans="1:3">
      <c r="A560" s="70">
        <v>196</v>
      </c>
      <c r="B560" s="70">
        <v>230</v>
      </c>
      <c r="C560" s="6">
        <v>557</v>
      </c>
    </row>
    <row r="561" spans="1:3">
      <c r="A561" s="70">
        <v>180</v>
      </c>
      <c r="B561" s="70">
        <v>230</v>
      </c>
      <c r="C561" s="6">
        <v>558</v>
      </c>
    </row>
    <row r="562" spans="1:3">
      <c r="A562" s="70">
        <v>473</v>
      </c>
      <c r="B562" s="70">
        <v>230</v>
      </c>
      <c r="C562" s="6">
        <v>559</v>
      </c>
    </row>
    <row r="563" spans="1:3">
      <c r="A563" s="70">
        <v>307</v>
      </c>
      <c r="B563" s="70">
        <v>230</v>
      </c>
      <c r="C563" s="6">
        <v>560</v>
      </c>
    </row>
    <row r="564" spans="1:3">
      <c r="A564" s="70">
        <v>416</v>
      </c>
      <c r="B564" s="70">
        <v>233</v>
      </c>
      <c r="C564" s="6">
        <v>561</v>
      </c>
    </row>
    <row r="565" spans="1:3">
      <c r="A565" s="70">
        <v>218</v>
      </c>
      <c r="B565" s="70">
        <v>234</v>
      </c>
      <c r="C565" s="6">
        <v>562</v>
      </c>
    </row>
    <row r="566" spans="1:3">
      <c r="A566" s="70">
        <v>288</v>
      </c>
      <c r="B566" s="70">
        <v>234</v>
      </c>
      <c r="C566" s="6">
        <v>563</v>
      </c>
    </row>
    <row r="567" spans="1:3">
      <c r="A567" s="70">
        <v>320</v>
      </c>
      <c r="B567" s="70">
        <v>234</v>
      </c>
      <c r="C567" s="6">
        <v>564</v>
      </c>
    </row>
    <row r="568" spans="1:3">
      <c r="A568" s="70">
        <v>320</v>
      </c>
      <c r="B568" s="70">
        <v>234</v>
      </c>
      <c r="C568" s="6">
        <v>565</v>
      </c>
    </row>
    <row r="569" spans="1:3">
      <c r="A569" s="70">
        <v>205</v>
      </c>
      <c r="B569" s="70">
        <v>235</v>
      </c>
      <c r="C569" s="6">
        <v>566</v>
      </c>
    </row>
    <row r="570" spans="1:3">
      <c r="A570" s="70">
        <v>403</v>
      </c>
      <c r="B570" s="70">
        <v>235</v>
      </c>
      <c r="C570" s="6">
        <v>567</v>
      </c>
    </row>
    <row r="571" spans="1:3">
      <c r="A571" s="70">
        <v>257</v>
      </c>
      <c r="B571" s="70">
        <v>235</v>
      </c>
      <c r="C571" s="6">
        <v>568</v>
      </c>
    </row>
    <row r="572" spans="1:3">
      <c r="A572" s="70">
        <v>205</v>
      </c>
      <c r="B572" s="70">
        <v>235</v>
      </c>
      <c r="C572" s="6">
        <v>569</v>
      </c>
    </row>
    <row r="573" spans="1:3">
      <c r="A573" s="70">
        <v>142</v>
      </c>
      <c r="B573" s="70">
        <v>235</v>
      </c>
      <c r="C573" s="6">
        <v>570</v>
      </c>
    </row>
    <row r="574" spans="1:3">
      <c r="A574" s="70">
        <v>115</v>
      </c>
      <c r="B574" s="70">
        <v>235</v>
      </c>
      <c r="C574" s="6">
        <v>571</v>
      </c>
    </row>
    <row r="575" spans="1:3">
      <c r="A575" s="70">
        <v>358</v>
      </c>
      <c r="B575" s="70">
        <v>237</v>
      </c>
      <c r="C575" s="6">
        <v>572</v>
      </c>
    </row>
    <row r="576" spans="1:3">
      <c r="A576" s="70">
        <v>192</v>
      </c>
      <c r="B576" s="70">
        <v>237</v>
      </c>
      <c r="C576" s="6">
        <v>573</v>
      </c>
    </row>
    <row r="577" spans="1:3">
      <c r="A577" s="70">
        <v>435</v>
      </c>
      <c r="B577" s="70">
        <v>237</v>
      </c>
      <c r="C577" s="6">
        <v>574</v>
      </c>
    </row>
    <row r="578" spans="1:3">
      <c r="A578" s="70">
        <v>192</v>
      </c>
      <c r="B578" s="70">
        <v>237</v>
      </c>
      <c r="C578" s="6">
        <v>575</v>
      </c>
    </row>
    <row r="579" spans="1:3">
      <c r="A579" s="70">
        <v>340</v>
      </c>
      <c r="B579" s="70">
        <v>237</v>
      </c>
      <c r="C579" s="6">
        <v>576</v>
      </c>
    </row>
    <row r="580" spans="1:3">
      <c r="A580" s="70">
        <v>193</v>
      </c>
      <c r="B580" s="70">
        <v>238</v>
      </c>
      <c r="C580" s="6">
        <v>577</v>
      </c>
    </row>
    <row r="581" spans="1:3">
      <c r="A581" s="70">
        <v>219</v>
      </c>
      <c r="B581" s="70">
        <v>238</v>
      </c>
      <c r="C581" s="6">
        <v>578</v>
      </c>
    </row>
    <row r="582" spans="1:3">
      <c r="A582" s="70">
        <v>391</v>
      </c>
      <c r="B582" s="70">
        <v>238</v>
      </c>
      <c r="C582" s="6">
        <v>579</v>
      </c>
    </row>
    <row r="583" spans="1:3">
      <c r="A583" s="70">
        <v>487</v>
      </c>
      <c r="B583" s="70">
        <v>238</v>
      </c>
      <c r="C583" s="6">
        <v>580</v>
      </c>
    </row>
    <row r="584" spans="1:3">
      <c r="A584" s="70">
        <v>372</v>
      </c>
      <c r="B584" s="70">
        <v>238</v>
      </c>
      <c r="C584" s="6">
        <v>581</v>
      </c>
    </row>
    <row r="585" spans="1:3">
      <c r="A585" s="70">
        <v>334</v>
      </c>
      <c r="B585" s="70">
        <v>238</v>
      </c>
      <c r="C585" s="6">
        <v>582</v>
      </c>
    </row>
    <row r="586" spans="1:3">
      <c r="A586" s="70">
        <v>583</v>
      </c>
      <c r="B586" s="70">
        <v>239</v>
      </c>
      <c r="C586" s="6">
        <v>583</v>
      </c>
    </row>
    <row r="587" spans="1:3">
      <c r="A587" s="70">
        <v>519</v>
      </c>
      <c r="B587" s="70">
        <v>240</v>
      </c>
      <c r="C587" s="6">
        <v>584</v>
      </c>
    </row>
    <row r="588" spans="1:3">
      <c r="A588" s="70">
        <v>334</v>
      </c>
      <c r="B588" s="70">
        <v>240</v>
      </c>
      <c r="C588" s="6">
        <v>585</v>
      </c>
    </row>
    <row r="589" spans="1:3">
      <c r="A589" s="70">
        <v>283</v>
      </c>
      <c r="B589" s="70">
        <v>240</v>
      </c>
      <c r="C589" s="6">
        <v>586</v>
      </c>
    </row>
    <row r="590" spans="1:3">
      <c r="A590" s="70">
        <v>527</v>
      </c>
      <c r="B590" s="70">
        <v>240</v>
      </c>
      <c r="C590" s="6">
        <v>587</v>
      </c>
    </row>
    <row r="591" spans="1:3">
      <c r="A591" s="70">
        <v>157</v>
      </c>
      <c r="B591" s="70">
        <v>240</v>
      </c>
      <c r="C591" s="6">
        <v>588</v>
      </c>
    </row>
    <row r="592" spans="1:3">
      <c r="A592" s="70">
        <v>224</v>
      </c>
      <c r="B592" s="70">
        <v>240</v>
      </c>
      <c r="C592" s="6">
        <v>589</v>
      </c>
    </row>
    <row r="593" spans="1:3">
      <c r="A593" s="70">
        <v>529</v>
      </c>
      <c r="B593" s="70">
        <v>240</v>
      </c>
      <c r="C593" s="6">
        <v>590</v>
      </c>
    </row>
    <row r="594" spans="1:3">
      <c r="A594" s="70">
        <v>413</v>
      </c>
      <c r="B594" s="70">
        <v>240</v>
      </c>
      <c r="C594" s="6">
        <v>591</v>
      </c>
    </row>
    <row r="595" spans="1:3">
      <c r="A595" s="70">
        <v>292</v>
      </c>
      <c r="B595" s="70">
        <v>240</v>
      </c>
      <c r="C595" s="6">
        <v>592</v>
      </c>
    </row>
    <row r="596" spans="1:3">
      <c r="A596" s="70">
        <v>241</v>
      </c>
      <c r="B596" s="70">
        <v>240</v>
      </c>
      <c r="C596" s="6">
        <v>593</v>
      </c>
    </row>
    <row r="597" spans="1:3">
      <c r="A597" s="70">
        <v>283</v>
      </c>
      <c r="B597" s="70">
        <v>240</v>
      </c>
      <c r="C597" s="6">
        <v>594</v>
      </c>
    </row>
    <row r="598" spans="1:3">
      <c r="A598" s="70">
        <v>241</v>
      </c>
      <c r="B598" s="70">
        <v>240</v>
      </c>
      <c r="C598" s="6">
        <v>595</v>
      </c>
    </row>
    <row r="599" spans="1:3">
      <c r="A599" s="70">
        <v>455</v>
      </c>
      <c r="B599" s="70">
        <v>240</v>
      </c>
      <c r="C599" s="6">
        <v>596</v>
      </c>
    </row>
    <row r="600" spans="1:3">
      <c r="A600" s="70">
        <v>539</v>
      </c>
      <c r="B600" s="70">
        <v>240</v>
      </c>
      <c r="C600" s="6">
        <v>597</v>
      </c>
    </row>
    <row r="601" spans="1:3">
      <c r="A601" s="70">
        <v>355</v>
      </c>
      <c r="B601" s="70">
        <v>240</v>
      </c>
      <c r="C601" s="6">
        <v>598</v>
      </c>
    </row>
    <row r="602" spans="1:3">
      <c r="A602" s="70">
        <v>157</v>
      </c>
      <c r="B602" s="70">
        <v>241</v>
      </c>
      <c r="C602" s="6">
        <v>599</v>
      </c>
    </row>
    <row r="603" spans="1:3">
      <c r="A603" s="70">
        <v>195</v>
      </c>
      <c r="B603" s="70">
        <v>241</v>
      </c>
      <c r="C603" s="6">
        <v>600</v>
      </c>
    </row>
    <row r="604" spans="1:3">
      <c r="A604" s="70">
        <v>329</v>
      </c>
      <c r="B604" s="70">
        <v>241</v>
      </c>
      <c r="C604" s="6">
        <v>601</v>
      </c>
    </row>
    <row r="605" spans="1:3">
      <c r="A605" s="70">
        <v>350</v>
      </c>
      <c r="B605" s="70">
        <v>241</v>
      </c>
      <c r="C605" s="6">
        <v>602</v>
      </c>
    </row>
    <row r="606" spans="1:3">
      <c r="A606" s="70">
        <v>586</v>
      </c>
      <c r="B606" s="70">
        <v>241</v>
      </c>
      <c r="C606" s="6">
        <v>603</v>
      </c>
    </row>
    <row r="607" spans="1:3">
      <c r="A607" s="70">
        <v>334</v>
      </c>
      <c r="B607" s="70">
        <v>241</v>
      </c>
      <c r="C607" s="6">
        <v>604</v>
      </c>
    </row>
    <row r="608" spans="1:3">
      <c r="A608" s="70">
        <v>145</v>
      </c>
      <c r="B608" s="70">
        <v>242</v>
      </c>
      <c r="C608" s="6">
        <v>605</v>
      </c>
    </row>
    <row r="609" spans="1:3">
      <c r="A609" s="70">
        <v>334</v>
      </c>
      <c r="B609" s="70">
        <v>242</v>
      </c>
      <c r="C609" s="6">
        <v>606</v>
      </c>
    </row>
    <row r="610" spans="1:3">
      <c r="A610" s="70">
        <v>183</v>
      </c>
      <c r="B610" s="70">
        <v>242</v>
      </c>
      <c r="C610" s="6">
        <v>607</v>
      </c>
    </row>
    <row r="611" spans="1:3">
      <c r="A611" s="70">
        <v>266</v>
      </c>
      <c r="B611" s="70">
        <v>242</v>
      </c>
      <c r="C611" s="6">
        <v>608</v>
      </c>
    </row>
    <row r="612" spans="1:3">
      <c r="A612" s="70">
        <v>262</v>
      </c>
      <c r="B612" s="70">
        <v>242</v>
      </c>
      <c r="C612" s="6">
        <v>609</v>
      </c>
    </row>
    <row r="613" spans="1:3">
      <c r="A613" s="70">
        <v>187</v>
      </c>
      <c r="B613" s="70">
        <v>243</v>
      </c>
      <c r="C613" s="6">
        <v>610</v>
      </c>
    </row>
    <row r="614" spans="1:3">
      <c r="A614" s="70">
        <v>214</v>
      </c>
      <c r="B614" s="70">
        <v>243</v>
      </c>
      <c r="C614" s="6">
        <v>611</v>
      </c>
    </row>
    <row r="615" spans="1:3">
      <c r="A615" s="70">
        <v>175</v>
      </c>
      <c r="B615" s="70">
        <v>243</v>
      </c>
      <c r="C615" s="6">
        <v>612</v>
      </c>
    </row>
    <row r="616" spans="1:3">
      <c r="A616" s="70">
        <v>319</v>
      </c>
      <c r="B616" s="70">
        <v>243</v>
      </c>
      <c r="C616" s="6">
        <v>613</v>
      </c>
    </row>
    <row r="617" spans="1:3">
      <c r="A617" s="70">
        <v>367</v>
      </c>
      <c r="B617" s="70">
        <v>243</v>
      </c>
      <c r="C617" s="6">
        <v>614</v>
      </c>
    </row>
    <row r="618" spans="1:3">
      <c r="A618" s="70">
        <v>297</v>
      </c>
      <c r="B618" s="70">
        <v>244</v>
      </c>
      <c r="C618" s="6">
        <v>615</v>
      </c>
    </row>
    <row r="619" spans="1:3">
      <c r="A619" s="70">
        <v>359</v>
      </c>
      <c r="B619" s="70">
        <v>244</v>
      </c>
      <c r="C619" s="6">
        <v>616</v>
      </c>
    </row>
    <row r="620" spans="1:3">
      <c r="A620" s="70">
        <v>416</v>
      </c>
      <c r="B620" s="70">
        <v>245</v>
      </c>
      <c r="C620" s="6">
        <v>617</v>
      </c>
    </row>
    <row r="621" spans="1:3">
      <c r="A621" s="70">
        <v>433</v>
      </c>
      <c r="B621" s="70">
        <v>245</v>
      </c>
      <c r="C621" s="6">
        <v>618</v>
      </c>
    </row>
    <row r="622" spans="1:3">
      <c r="A622" s="70">
        <v>328</v>
      </c>
      <c r="B622" s="70">
        <v>245</v>
      </c>
      <c r="C622" s="6">
        <v>619</v>
      </c>
    </row>
    <row r="623" spans="1:3">
      <c r="A623" s="70">
        <v>442</v>
      </c>
      <c r="B623" s="70">
        <v>246</v>
      </c>
      <c r="C623" s="6">
        <v>620</v>
      </c>
    </row>
    <row r="624" spans="1:3">
      <c r="A624" s="70">
        <v>622</v>
      </c>
      <c r="B624" s="70">
        <v>246</v>
      </c>
      <c r="C624" s="6">
        <v>621</v>
      </c>
    </row>
    <row r="625" spans="1:3">
      <c r="A625" s="70">
        <v>512</v>
      </c>
      <c r="B625" s="70">
        <v>246</v>
      </c>
      <c r="C625" s="6">
        <v>622</v>
      </c>
    </row>
    <row r="626" spans="1:3">
      <c r="A626" s="70">
        <v>346</v>
      </c>
      <c r="B626" s="70">
        <v>246</v>
      </c>
      <c r="C626" s="6">
        <v>623</v>
      </c>
    </row>
    <row r="627" spans="1:3">
      <c r="A627" s="70">
        <v>306</v>
      </c>
      <c r="B627" s="70">
        <v>246</v>
      </c>
      <c r="C627" s="6">
        <v>624</v>
      </c>
    </row>
    <row r="628" spans="1:3">
      <c r="A628" s="70">
        <v>451</v>
      </c>
      <c r="B628" s="70">
        <v>247</v>
      </c>
      <c r="C628" s="6">
        <v>625</v>
      </c>
    </row>
    <row r="629" spans="1:3">
      <c r="A629" s="70">
        <v>96</v>
      </c>
      <c r="B629" s="70">
        <v>247</v>
      </c>
      <c r="C629" s="6">
        <v>626</v>
      </c>
    </row>
    <row r="630" spans="1:3">
      <c r="A630" s="70">
        <v>249</v>
      </c>
      <c r="B630" s="70">
        <v>248</v>
      </c>
      <c r="C630" s="6">
        <v>627</v>
      </c>
    </row>
    <row r="631" spans="1:3">
      <c r="A631" s="70">
        <v>188</v>
      </c>
      <c r="B631" s="70">
        <v>248</v>
      </c>
      <c r="C631" s="6">
        <v>628</v>
      </c>
    </row>
    <row r="632" spans="1:3">
      <c r="A632" s="70">
        <v>144</v>
      </c>
      <c r="B632" s="70">
        <v>248</v>
      </c>
      <c r="C632" s="6">
        <v>629</v>
      </c>
    </row>
    <row r="633" spans="1:3">
      <c r="A633" s="70">
        <v>482</v>
      </c>
      <c r="B633" s="70">
        <v>249</v>
      </c>
      <c r="C633" s="6">
        <v>630</v>
      </c>
    </row>
    <row r="634" spans="1:3">
      <c r="A634" s="70">
        <v>618</v>
      </c>
      <c r="B634" s="70">
        <v>249</v>
      </c>
      <c r="C634" s="6">
        <v>631</v>
      </c>
    </row>
    <row r="635" spans="1:3">
      <c r="A635" s="70">
        <v>521</v>
      </c>
      <c r="B635" s="70">
        <v>250</v>
      </c>
      <c r="C635" s="6">
        <v>632</v>
      </c>
    </row>
    <row r="636" spans="1:3">
      <c r="A636" s="70">
        <v>398</v>
      </c>
      <c r="B636" s="70">
        <v>250</v>
      </c>
      <c r="C636" s="6">
        <v>633</v>
      </c>
    </row>
    <row r="637" spans="1:3">
      <c r="A637" s="70">
        <v>201</v>
      </c>
      <c r="B637" s="70">
        <v>250</v>
      </c>
      <c r="C637" s="6">
        <v>634</v>
      </c>
    </row>
    <row r="638" spans="1:3">
      <c r="A638" s="70">
        <v>271</v>
      </c>
      <c r="B638" s="70">
        <v>250</v>
      </c>
      <c r="C638" s="6">
        <v>635</v>
      </c>
    </row>
    <row r="639" spans="1:3">
      <c r="A639" s="70">
        <v>188</v>
      </c>
      <c r="B639" s="70">
        <v>250</v>
      </c>
      <c r="C639" s="6">
        <v>636</v>
      </c>
    </row>
    <row r="640" spans="1:3">
      <c r="A640" s="70">
        <v>240</v>
      </c>
      <c r="B640" s="70">
        <v>250</v>
      </c>
      <c r="C640" s="6">
        <v>637</v>
      </c>
    </row>
    <row r="641" spans="1:3">
      <c r="A641" s="70">
        <v>359</v>
      </c>
      <c r="B641" s="70">
        <v>250</v>
      </c>
      <c r="C641" s="6">
        <v>638</v>
      </c>
    </row>
    <row r="642" spans="1:3">
      <c r="A642" s="70">
        <v>521</v>
      </c>
      <c r="B642" s="70">
        <v>250</v>
      </c>
      <c r="C642" s="6">
        <v>639</v>
      </c>
    </row>
    <row r="643" spans="1:3">
      <c r="A643" s="70">
        <v>381</v>
      </c>
      <c r="B643" s="70">
        <v>250</v>
      </c>
      <c r="C643" s="6">
        <v>640</v>
      </c>
    </row>
    <row r="644" spans="1:3">
      <c r="A644" s="70">
        <v>740</v>
      </c>
      <c r="B644" s="70">
        <v>250</v>
      </c>
      <c r="C644" s="6">
        <v>641</v>
      </c>
    </row>
    <row r="645" spans="1:3">
      <c r="A645" s="70">
        <v>128</v>
      </c>
      <c r="B645" s="70">
        <v>250</v>
      </c>
      <c r="C645" s="6">
        <v>642</v>
      </c>
    </row>
    <row r="646" spans="1:3">
      <c r="A646" s="70">
        <v>518</v>
      </c>
      <c r="B646" s="70">
        <v>250</v>
      </c>
      <c r="C646" s="6">
        <v>643</v>
      </c>
    </row>
    <row r="647" spans="1:3">
      <c r="A647" s="70">
        <v>219</v>
      </c>
      <c r="B647" s="70">
        <v>250</v>
      </c>
      <c r="C647" s="6">
        <v>644</v>
      </c>
    </row>
    <row r="648" spans="1:3">
      <c r="A648" s="70">
        <v>234</v>
      </c>
      <c r="B648" s="70">
        <v>250</v>
      </c>
      <c r="C648" s="6">
        <v>645</v>
      </c>
    </row>
    <row r="649" spans="1:3">
      <c r="A649" s="70">
        <v>161</v>
      </c>
      <c r="B649" s="70">
        <v>250</v>
      </c>
      <c r="C649" s="6">
        <v>646</v>
      </c>
    </row>
    <row r="650" spans="1:3">
      <c r="A650" s="70">
        <v>350</v>
      </c>
      <c r="B650" s="70">
        <v>250</v>
      </c>
      <c r="C650" s="6">
        <v>647</v>
      </c>
    </row>
    <row r="651" spans="1:3">
      <c r="A651" s="70">
        <v>205</v>
      </c>
      <c r="B651" s="70">
        <v>252</v>
      </c>
      <c r="C651" s="6">
        <v>648</v>
      </c>
    </row>
    <row r="652" spans="1:3">
      <c r="A652" s="70">
        <v>321</v>
      </c>
      <c r="B652" s="70">
        <v>252</v>
      </c>
      <c r="C652" s="6">
        <v>649</v>
      </c>
    </row>
    <row r="653" spans="1:3">
      <c r="A653" s="70">
        <v>393</v>
      </c>
      <c r="B653" s="70">
        <v>252</v>
      </c>
      <c r="C653" s="6">
        <v>650</v>
      </c>
    </row>
    <row r="654" spans="1:3">
      <c r="A654" s="70">
        <v>345</v>
      </c>
      <c r="B654" s="70">
        <v>252</v>
      </c>
      <c r="C654" s="6">
        <v>651</v>
      </c>
    </row>
    <row r="655" spans="1:3">
      <c r="A655" s="70">
        <v>576</v>
      </c>
      <c r="B655" s="70">
        <v>252</v>
      </c>
      <c r="C655" s="6">
        <v>652</v>
      </c>
    </row>
    <row r="656" spans="1:3">
      <c r="A656" s="70">
        <v>263</v>
      </c>
      <c r="B656" s="70">
        <v>253</v>
      </c>
      <c r="C656" s="6">
        <v>653</v>
      </c>
    </row>
    <row r="657" spans="1:3">
      <c r="A657" s="70">
        <v>94</v>
      </c>
      <c r="B657" s="70">
        <v>253</v>
      </c>
      <c r="C657" s="6">
        <v>654</v>
      </c>
    </row>
    <row r="658" spans="1:3">
      <c r="A658" s="70">
        <v>162</v>
      </c>
      <c r="B658" s="70">
        <v>253</v>
      </c>
      <c r="C658" s="6">
        <v>655</v>
      </c>
    </row>
    <row r="659" spans="1:3">
      <c r="A659" s="70">
        <v>239</v>
      </c>
      <c r="B659" s="70">
        <v>254</v>
      </c>
      <c r="C659" s="6">
        <v>656</v>
      </c>
    </row>
    <row r="660" spans="1:3">
      <c r="A660" s="70">
        <v>215</v>
      </c>
      <c r="B660" s="70">
        <v>254</v>
      </c>
      <c r="C660" s="6">
        <v>657</v>
      </c>
    </row>
    <row r="661" spans="1:3">
      <c r="A661" s="70">
        <v>326</v>
      </c>
      <c r="B661" s="70">
        <v>255</v>
      </c>
      <c r="C661" s="6">
        <v>658</v>
      </c>
    </row>
    <row r="662" spans="1:3">
      <c r="A662" s="70">
        <v>281</v>
      </c>
      <c r="B662" s="70">
        <v>255</v>
      </c>
      <c r="C662" s="6">
        <v>659</v>
      </c>
    </row>
    <row r="663" spans="1:3">
      <c r="A663" s="70">
        <v>341</v>
      </c>
      <c r="B663" s="70">
        <v>255</v>
      </c>
      <c r="C663" s="6">
        <v>660</v>
      </c>
    </row>
    <row r="664" spans="1:3">
      <c r="A664" s="70">
        <v>252</v>
      </c>
      <c r="B664" s="70">
        <v>255</v>
      </c>
      <c r="C664" s="6">
        <v>661</v>
      </c>
    </row>
    <row r="665" spans="1:3">
      <c r="A665" s="70">
        <v>471</v>
      </c>
      <c r="B665" s="70">
        <v>255</v>
      </c>
      <c r="C665" s="6">
        <v>662</v>
      </c>
    </row>
    <row r="666" spans="1:3">
      <c r="A666" s="70">
        <v>252</v>
      </c>
      <c r="B666" s="70">
        <v>255</v>
      </c>
      <c r="C666" s="6">
        <v>663</v>
      </c>
    </row>
    <row r="667" spans="1:3">
      <c r="A667" s="70">
        <v>766</v>
      </c>
      <c r="B667" s="70">
        <v>256</v>
      </c>
      <c r="C667" s="6">
        <v>664</v>
      </c>
    </row>
    <row r="668" spans="1:3">
      <c r="A668" s="70">
        <v>501</v>
      </c>
      <c r="B668" s="70">
        <v>257</v>
      </c>
      <c r="C668" s="6">
        <v>665</v>
      </c>
    </row>
    <row r="669" spans="1:3">
      <c r="A669" s="70">
        <v>181</v>
      </c>
      <c r="B669" s="70">
        <v>257</v>
      </c>
      <c r="C669" s="6">
        <v>666</v>
      </c>
    </row>
    <row r="670" spans="1:3">
      <c r="A670" s="70">
        <v>161</v>
      </c>
      <c r="B670" s="70">
        <v>257</v>
      </c>
      <c r="C670" s="6">
        <v>667</v>
      </c>
    </row>
    <row r="671" spans="1:3">
      <c r="A671" s="70">
        <v>340</v>
      </c>
      <c r="B671" s="70">
        <v>257</v>
      </c>
      <c r="C671" s="6">
        <v>668</v>
      </c>
    </row>
    <row r="672" spans="1:3">
      <c r="A672" s="70">
        <v>224</v>
      </c>
      <c r="B672" s="70">
        <v>257</v>
      </c>
      <c r="C672" s="6">
        <v>669</v>
      </c>
    </row>
    <row r="673" spans="1:22">
      <c r="A673" s="70">
        <v>595</v>
      </c>
      <c r="B673" s="70">
        <v>258</v>
      </c>
      <c r="C673" s="6">
        <v>670</v>
      </c>
    </row>
    <row r="674" spans="1:22">
      <c r="A674" s="70">
        <v>417</v>
      </c>
      <c r="B674" s="70">
        <v>258</v>
      </c>
      <c r="C674" s="6">
        <v>671</v>
      </c>
    </row>
    <row r="675" spans="1:22">
      <c r="A675" s="70">
        <v>706</v>
      </c>
      <c r="B675" s="70">
        <v>258</v>
      </c>
      <c r="C675" s="6">
        <v>672</v>
      </c>
    </row>
    <row r="676" spans="1:22">
      <c r="A676" s="70">
        <v>364</v>
      </c>
      <c r="B676" s="70">
        <v>258</v>
      </c>
      <c r="C676" s="6">
        <v>673</v>
      </c>
    </row>
    <row r="677" spans="1:22">
      <c r="A677" s="70">
        <v>224</v>
      </c>
      <c r="B677" s="70">
        <v>258</v>
      </c>
      <c r="C677" s="6">
        <v>674</v>
      </c>
    </row>
    <row r="678" spans="1:22">
      <c r="A678" s="70">
        <v>253</v>
      </c>
      <c r="B678" s="70">
        <v>258</v>
      </c>
      <c r="C678" s="6">
        <v>675</v>
      </c>
    </row>
    <row r="679" spans="1:22">
      <c r="A679" s="70">
        <v>132</v>
      </c>
      <c r="B679" s="70">
        <v>258</v>
      </c>
      <c r="C679" s="6">
        <v>676</v>
      </c>
    </row>
    <row r="680" spans="1:22">
      <c r="A680" s="70">
        <v>615</v>
      </c>
      <c r="B680" s="70">
        <v>258</v>
      </c>
      <c r="C680" s="6">
        <v>677</v>
      </c>
    </row>
    <row r="681" spans="1:22">
      <c r="A681" s="70">
        <v>509</v>
      </c>
      <c r="B681" s="70">
        <v>258</v>
      </c>
      <c r="C681" s="6">
        <v>678</v>
      </c>
      <c r="V681" t="s">
        <v>193</v>
      </c>
    </row>
    <row r="682" spans="1:22">
      <c r="A682" s="70">
        <v>639</v>
      </c>
      <c r="B682" s="70">
        <v>259</v>
      </c>
      <c r="C682" s="6">
        <v>679</v>
      </c>
    </row>
    <row r="683" spans="1:22">
      <c r="A683" s="70">
        <v>345</v>
      </c>
      <c r="B683" s="70">
        <v>260</v>
      </c>
      <c r="C683" s="6">
        <v>680</v>
      </c>
    </row>
    <row r="684" spans="1:22">
      <c r="A684" s="70">
        <v>509</v>
      </c>
      <c r="B684" s="70">
        <v>260</v>
      </c>
      <c r="C684" s="6">
        <v>681</v>
      </c>
    </row>
    <row r="685" spans="1:22">
      <c r="A685" s="70">
        <v>403</v>
      </c>
      <c r="B685" s="70">
        <v>260</v>
      </c>
      <c r="C685" s="6">
        <v>682</v>
      </c>
    </row>
    <row r="686" spans="1:22">
      <c r="A686" s="70">
        <v>186</v>
      </c>
      <c r="B686" s="70">
        <v>260</v>
      </c>
      <c r="C686" s="6">
        <v>683</v>
      </c>
    </row>
    <row r="687" spans="1:22">
      <c r="A687" s="70">
        <v>383</v>
      </c>
      <c r="B687" s="70">
        <v>260</v>
      </c>
      <c r="C687" s="6">
        <v>684</v>
      </c>
    </row>
    <row r="688" spans="1:22">
      <c r="A688" s="70">
        <v>301</v>
      </c>
      <c r="B688" s="70">
        <v>260</v>
      </c>
      <c r="C688" s="6">
        <v>685</v>
      </c>
    </row>
    <row r="689" spans="1:3">
      <c r="A689" s="70">
        <v>258</v>
      </c>
      <c r="B689" s="70">
        <v>261</v>
      </c>
      <c r="C689" s="6">
        <v>686</v>
      </c>
    </row>
    <row r="690" spans="1:3">
      <c r="A690" s="70">
        <v>282</v>
      </c>
      <c r="B690" s="70">
        <v>261</v>
      </c>
      <c r="C690" s="6">
        <v>687</v>
      </c>
    </row>
    <row r="691" spans="1:3">
      <c r="A691" s="70">
        <v>586</v>
      </c>
      <c r="B691" s="70">
        <v>261</v>
      </c>
      <c r="C691" s="6">
        <v>688</v>
      </c>
    </row>
    <row r="692" spans="1:3">
      <c r="A692" s="70">
        <v>341</v>
      </c>
      <c r="B692" s="70">
        <v>262</v>
      </c>
      <c r="C692" s="6">
        <v>689</v>
      </c>
    </row>
    <row r="693" spans="1:3">
      <c r="A693" s="70">
        <v>237</v>
      </c>
      <c r="B693" s="70">
        <v>262</v>
      </c>
      <c r="C693" s="6">
        <v>690</v>
      </c>
    </row>
    <row r="694" spans="1:3">
      <c r="A694" s="70">
        <v>117</v>
      </c>
      <c r="B694" s="70">
        <v>262</v>
      </c>
      <c r="C694" s="6">
        <v>691</v>
      </c>
    </row>
    <row r="695" spans="1:3">
      <c r="A695" s="70">
        <v>162</v>
      </c>
      <c r="B695" s="70">
        <v>262</v>
      </c>
      <c r="C695" s="6">
        <v>692</v>
      </c>
    </row>
    <row r="696" spans="1:3">
      <c r="A696" s="70">
        <v>271</v>
      </c>
      <c r="B696" s="70">
        <v>262</v>
      </c>
      <c r="C696" s="6">
        <v>693</v>
      </c>
    </row>
    <row r="697" spans="1:3">
      <c r="A697" s="70">
        <v>202</v>
      </c>
      <c r="B697" s="70">
        <v>263</v>
      </c>
      <c r="C697" s="6">
        <v>694</v>
      </c>
    </row>
    <row r="698" spans="1:3">
      <c r="A698" s="70">
        <v>536</v>
      </c>
      <c r="B698" s="70">
        <v>263</v>
      </c>
      <c r="C698" s="6">
        <v>695</v>
      </c>
    </row>
    <row r="699" spans="1:3">
      <c r="A699" s="70">
        <v>446</v>
      </c>
      <c r="B699" s="70">
        <v>263</v>
      </c>
      <c r="C699" s="6">
        <v>696</v>
      </c>
    </row>
    <row r="700" spans="1:3">
      <c r="A700" s="70">
        <v>815</v>
      </c>
      <c r="B700" s="70">
        <v>263</v>
      </c>
      <c r="C700" s="6">
        <v>697</v>
      </c>
    </row>
    <row r="701" spans="1:3">
      <c r="A701" s="70">
        <v>471</v>
      </c>
      <c r="B701" s="70">
        <v>263</v>
      </c>
      <c r="C701" s="6">
        <v>698</v>
      </c>
    </row>
    <row r="702" spans="1:3">
      <c r="A702" s="70">
        <v>197</v>
      </c>
      <c r="B702" s="70">
        <v>264</v>
      </c>
      <c r="C702" s="6">
        <v>699</v>
      </c>
    </row>
    <row r="703" spans="1:3">
      <c r="A703" s="70">
        <v>202</v>
      </c>
      <c r="B703" s="70">
        <v>265</v>
      </c>
      <c r="C703" s="6">
        <v>700</v>
      </c>
    </row>
    <row r="704" spans="1:3">
      <c r="A704" s="70">
        <v>197</v>
      </c>
      <c r="B704" s="70">
        <v>265</v>
      </c>
      <c r="C704" s="6">
        <v>701</v>
      </c>
    </row>
    <row r="705" spans="1:3">
      <c r="A705" s="70">
        <v>351</v>
      </c>
      <c r="B705" s="70">
        <v>265</v>
      </c>
      <c r="C705" s="6">
        <v>702</v>
      </c>
    </row>
    <row r="706" spans="1:3">
      <c r="A706" s="70">
        <v>202</v>
      </c>
      <c r="B706" s="70">
        <v>266</v>
      </c>
      <c r="C706" s="6">
        <v>703</v>
      </c>
    </row>
    <row r="707" spans="1:3">
      <c r="A707" s="70">
        <v>172</v>
      </c>
      <c r="B707" s="70">
        <v>266</v>
      </c>
      <c r="C707" s="6">
        <v>704</v>
      </c>
    </row>
    <row r="708" spans="1:3">
      <c r="A708" s="70">
        <v>301</v>
      </c>
      <c r="B708" s="70">
        <v>266</v>
      </c>
      <c r="C708" s="6">
        <v>705</v>
      </c>
    </row>
    <row r="709" spans="1:3">
      <c r="A709" s="70">
        <v>247</v>
      </c>
      <c r="B709" s="70">
        <v>266</v>
      </c>
      <c r="C709" s="6">
        <v>706</v>
      </c>
    </row>
    <row r="710" spans="1:3">
      <c r="A710" s="70">
        <v>177</v>
      </c>
      <c r="B710" s="70">
        <v>266</v>
      </c>
      <c r="C710" s="6">
        <v>707</v>
      </c>
    </row>
    <row r="711" spans="1:3">
      <c r="A711" s="70">
        <v>247</v>
      </c>
      <c r="B711" s="70">
        <v>267</v>
      </c>
      <c r="C711" s="6">
        <v>708</v>
      </c>
    </row>
    <row r="712" spans="1:3">
      <c r="A712" s="70">
        <v>301</v>
      </c>
      <c r="B712" s="70">
        <v>267</v>
      </c>
      <c r="C712" s="6">
        <v>709</v>
      </c>
    </row>
    <row r="713" spans="1:3">
      <c r="A713" s="70">
        <v>271</v>
      </c>
      <c r="B713" s="70">
        <v>267</v>
      </c>
      <c r="C713" s="6">
        <v>710</v>
      </c>
    </row>
    <row r="714" spans="1:3">
      <c r="A714" s="70">
        <v>257</v>
      </c>
      <c r="B714" s="70">
        <v>267</v>
      </c>
      <c r="C714" s="6">
        <v>711</v>
      </c>
    </row>
    <row r="715" spans="1:3">
      <c r="A715" s="70">
        <v>222</v>
      </c>
      <c r="B715" s="70">
        <v>268</v>
      </c>
      <c r="C715" s="6">
        <v>712</v>
      </c>
    </row>
    <row r="716" spans="1:3">
      <c r="A716" s="70">
        <v>396</v>
      </c>
      <c r="B716" s="70">
        <v>268</v>
      </c>
      <c r="C716" s="6">
        <v>713</v>
      </c>
    </row>
    <row r="717" spans="1:3">
      <c r="A717" s="70">
        <v>182</v>
      </c>
      <c r="B717" s="70">
        <v>269</v>
      </c>
      <c r="C717" s="6">
        <v>714</v>
      </c>
    </row>
    <row r="718" spans="1:3">
      <c r="A718" s="70">
        <v>451</v>
      </c>
      <c r="B718" s="70">
        <v>270</v>
      </c>
      <c r="C718" s="6">
        <v>715</v>
      </c>
    </row>
    <row r="719" spans="1:3">
      <c r="A719" s="70">
        <v>401</v>
      </c>
      <c r="B719" s="70">
        <v>270</v>
      </c>
      <c r="C719" s="6">
        <v>716</v>
      </c>
    </row>
    <row r="720" spans="1:3">
      <c r="A720" s="70">
        <v>276</v>
      </c>
      <c r="B720" s="70">
        <v>270</v>
      </c>
      <c r="C720" s="6">
        <v>717</v>
      </c>
    </row>
    <row r="721" spans="1:3">
      <c r="A721" s="70">
        <v>281</v>
      </c>
      <c r="B721" s="70">
        <v>270</v>
      </c>
      <c r="C721" s="6">
        <v>718</v>
      </c>
    </row>
    <row r="722" spans="1:3">
      <c r="A722" s="70">
        <v>217</v>
      </c>
      <c r="B722" s="70">
        <v>270</v>
      </c>
      <c r="C722" s="6">
        <v>719</v>
      </c>
    </row>
    <row r="723" spans="1:3">
      <c r="A723" s="70">
        <v>366</v>
      </c>
      <c r="B723" s="70">
        <v>270</v>
      </c>
      <c r="C723" s="6">
        <v>720</v>
      </c>
    </row>
    <row r="724" spans="1:3">
      <c r="A724" s="70">
        <v>217</v>
      </c>
      <c r="B724" s="70">
        <v>270</v>
      </c>
      <c r="C724" s="6">
        <v>721</v>
      </c>
    </row>
    <row r="725" spans="1:3">
      <c r="A725" s="70">
        <v>293</v>
      </c>
      <c r="B725" s="70">
        <v>270</v>
      </c>
      <c r="C725" s="6">
        <v>722</v>
      </c>
    </row>
    <row r="726" spans="1:3">
      <c r="A726" s="70">
        <v>406</v>
      </c>
      <c r="B726" s="70">
        <v>270</v>
      </c>
      <c r="C726" s="6">
        <v>723</v>
      </c>
    </row>
    <row r="727" spans="1:3">
      <c r="A727" s="70">
        <v>116</v>
      </c>
      <c r="B727" s="70">
        <v>271</v>
      </c>
      <c r="C727" s="6">
        <v>724</v>
      </c>
    </row>
    <row r="728" spans="1:3">
      <c r="A728" s="70">
        <v>153</v>
      </c>
      <c r="B728" s="70">
        <v>271</v>
      </c>
      <c r="C728" s="6">
        <v>725</v>
      </c>
    </row>
    <row r="729" spans="1:3">
      <c r="A729" s="70">
        <v>235</v>
      </c>
      <c r="B729" s="70">
        <v>271</v>
      </c>
      <c r="C729" s="6">
        <v>726</v>
      </c>
    </row>
    <row r="730" spans="1:3">
      <c r="A730" s="70">
        <v>142</v>
      </c>
      <c r="B730" s="70">
        <v>271</v>
      </c>
      <c r="C730" s="6">
        <v>727</v>
      </c>
    </row>
    <row r="731" spans="1:3">
      <c r="A731" s="70">
        <v>235</v>
      </c>
      <c r="B731" s="70">
        <v>272</v>
      </c>
      <c r="C731" s="6">
        <v>728</v>
      </c>
    </row>
    <row r="732" spans="1:3">
      <c r="A732" s="70">
        <v>513</v>
      </c>
      <c r="B732" s="70">
        <v>272</v>
      </c>
      <c r="C732" s="6">
        <v>729</v>
      </c>
    </row>
    <row r="733" spans="1:3">
      <c r="A733" s="70">
        <v>98</v>
      </c>
      <c r="B733" s="70">
        <v>272</v>
      </c>
      <c r="C733" s="6">
        <v>730</v>
      </c>
    </row>
    <row r="734" spans="1:3">
      <c r="A734" s="70">
        <v>109</v>
      </c>
      <c r="B734" s="70">
        <v>273</v>
      </c>
      <c r="C734" s="6">
        <v>731</v>
      </c>
    </row>
    <row r="735" spans="1:3">
      <c r="A735" s="70">
        <v>103</v>
      </c>
      <c r="B735" s="70">
        <v>273</v>
      </c>
      <c r="C735" s="6">
        <v>732</v>
      </c>
    </row>
    <row r="736" spans="1:3">
      <c r="A736" s="70">
        <v>293</v>
      </c>
      <c r="B736" s="70">
        <v>273</v>
      </c>
      <c r="C736" s="6">
        <v>733</v>
      </c>
    </row>
    <row r="737" spans="1:3">
      <c r="A737" s="70">
        <v>173</v>
      </c>
      <c r="B737" s="70">
        <v>274</v>
      </c>
      <c r="C737" s="6">
        <v>734</v>
      </c>
    </row>
    <row r="738" spans="1:3">
      <c r="A738" s="70">
        <v>229</v>
      </c>
      <c r="B738" s="70">
        <v>274</v>
      </c>
      <c r="C738" s="6">
        <v>735</v>
      </c>
    </row>
    <row r="739" spans="1:3">
      <c r="A739" s="70">
        <v>179</v>
      </c>
      <c r="B739" s="70">
        <v>274</v>
      </c>
      <c r="C739" s="6">
        <v>736</v>
      </c>
    </row>
    <row r="740" spans="1:3">
      <c r="A740" s="70">
        <v>242</v>
      </c>
      <c r="B740" s="70">
        <v>275</v>
      </c>
      <c r="C740" s="6">
        <v>737</v>
      </c>
    </row>
    <row r="741" spans="1:3">
      <c r="A741" s="70">
        <v>293</v>
      </c>
      <c r="B741" s="70">
        <v>276</v>
      </c>
      <c r="C741" s="6">
        <v>738</v>
      </c>
    </row>
    <row r="742" spans="1:3">
      <c r="A742" s="70">
        <v>425</v>
      </c>
      <c r="B742" s="70">
        <v>276</v>
      </c>
      <c r="C742" s="6">
        <v>739</v>
      </c>
    </row>
    <row r="743" spans="1:3">
      <c r="A743" s="70">
        <v>90</v>
      </c>
      <c r="B743" s="70">
        <v>276</v>
      </c>
      <c r="C743" s="6">
        <v>740</v>
      </c>
    </row>
    <row r="744" spans="1:3">
      <c r="A744" s="70">
        <v>166</v>
      </c>
      <c r="B744" s="70">
        <v>277</v>
      </c>
      <c r="C744" s="6">
        <v>741</v>
      </c>
    </row>
    <row r="745" spans="1:3">
      <c r="A745" s="70">
        <v>147</v>
      </c>
      <c r="B745" s="70">
        <v>277</v>
      </c>
      <c r="C745" s="6">
        <v>742</v>
      </c>
    </row>
    <row r="746" spans="1:3">
      <c r="A746" s="70">
        <v>141</v>
      </c>
      <c r="B746" s="70">
        <v>277</v>
      </c>
      <c r="C746" s="6">
        <v>743</v>
      </c>
    </row>
    <row r="747" spans="1:3">
      <c r="A747" s="70">
        <v>128</v>
      </c>
      <c r="B747" s="70">
        <v>278</v>
      </c>
      <c r="C747" s="6">
        <v>744</v>
      </c>
    </row>
    <row r="748" spans="1:3">
      <c r="A748" s="70">
        <v>343</v>
      </c>
      <c r="B748" s="70">
        <v>278</v>
      </c>
      <c r="C748" s="6">
        <v>745</v>
      </c>
    </row>
    <row r="749" spans="1:3">
      <c r="A749" s="70">
        <v>128</v>
      </c>
      <c r="B749" s="70">
        <v>278</v>
      </c>
      <c r="C749" s="6">
        <v>746</v>
      </c>
    </row>
    <row r="750" spans="1:3">
      <c r="A750" s="70">
        <v>192</v>
      </c>
      <c r="B750" s="70">
        <v>279</v>
      </c>
      <c r="C750" s="6">
        <v>747</v>
      </c>
    </row>
    <row r="751" spans="1:3">
      <c r="A751" s="70">
        <v>235</v>
      </c>
      <c r="B751" s="70">
        <v>280</v>
      </c>
      <c r="C751" s="6">
        <v>748</v>
      </c>
    </row>
    <row r="752" spans="1:3">
      <c r="A752" s="70">
        <v>210</v>
      </c>
      <c r="B752" s="70">
        <v>280</v>
      </c>
      <c r="C752" s="6">
        <v>749</v>
      </c>
    </row>
    <row r="753" spans="1:3">
      <c r="A753" s="70">
        <v>122</v>
      </c>
      <c r="B753" s="70">
        <v>280</v>
      </c>
      <c r="C753" s="6">
        <v>750</v>
      </c>
    </row>
    <row r="754" spans="1:3">
      <c r="A754" s="70">
        <v>115</v>
      </c>
      <c r="B754" s="70">
        <v>280</v>
      </c>
      <c r="C754" s="6">
        <v>751</v>
      </c>
    </row>
    <row r="755" spans="1:3">
      <c r="A755" s="70">
        <v>242</v>
      </c>
      <c r="B755" s="70">
        <v>280</v>
      </c>
      <c r="C755" s="6">
        <v>752</v>
      </c>
    </row>
    <row r="756" spans="1:3">
      <c r="A756" s="70">
        <v>273</v>
      </c>
      <c r="B756" s="70">
        <v>280</v>
      </c>
      <c r="C756" s="6">
        <v>753</v>
      </c>
    </row>
    <row r="757" spans="1:3">
      <c r="A757" s="70">
        <v>375</v>
      </c>
      <c r="B757" s="70">
        <v>280</v>
      </c>
      <c r="C757" s="6">
        <v>754</v>
      </c>
    </row>
    <row r="758" spans="1:3">
      <c r="A758" s="70">
        <v>210</v>
      </c>
      <c r="B758" s="70">
        <v>280</v>
      </c>
      <c r="C758" s="6">
        <v>755</v>
      </c>
    </row>
    <row r="759" spans="1:3">
      <c r="A759" s="70">
        <v>255</v>
      </c>
      <c r="B759" s="70">
        <v>280</v>
      </c>
      <c r="C759" s="6">
        <v>756</v>
      </c>
    </row>
    <row r="760" spans="1:3">
      <c r="A760" s="70">
        <v>305</v>
      </c>
      <c r="B760" s="70">
        <v>280</v>
      </c>
      <c r="C760" s="6">
        <v>757</v>
      </c>
    </row>
    <row r="761" spans="1:3">
      <c r="A761" s="70">
        <v>273</v>
      </c>
      <c r="B761" s="70">
        <v>280</v>
      </c>
      <c r="C761" s="6">
        <v>758</v>
      </c>
    </row>
    <row r="762" spans="1:3">
      <c r="A762" s="70">
        <v>203</v>
      </c>
      <c r="B762" s="70">
        <v>280</v>
      </c>
      <c r="C762" s="6">
        <v>759</v>
      </c>
    </row>
    <row r="763" spans="1:3">
      <c r="A763" s="70">
        <v>305</v>
      </c>
      <c r="B763" s="70">
        <v>280</v>
      </c>
      <c r="C763" s="6">
        <v>760</v>
      </c>
    </row>
    <row r="764" spans="1:3">
      <c r="A764" s="70">
        <v>203</v>
      </c>
      <c r="B764" s="70">
        <v>280</v>
      </c>
      <c r="C764" s="6">
        <v>761</v>
      </c>
    </row>
    <row r="765" spans="1:3">
      <c r="A765" s="70">
        <v>520</v>
      </c>
      <c r="B765" s="70">
        <v>281</v>
      </c>
      <c r="C765" s="6">
        <v>762</v>
      </c>
    </row>
    <row r="766" spans="1:3">
      <c r="A766" s="70">
        <v>306</v>
      </c>
      <c r="B766" s="70">
        <v>281</v>
      </c>
      <c r="C766" s="6">
        <v>763</v>
      </c>
    </row>
    <row r="767" spans="1:3">
      <c r="A767" s="70">
        <v>805</v>
      </c>
      <c r="B767" s="70">
        <v>281</v>
      </c>
      <c r="C767" s="6">
        <v>764</v>
      </c>
    </row>
    <row r="768" spans="1:3">
      <c r="A768" s="70">
        <v>125</v>
      </c>
      <c r="B768" s="70">
        <v>282</v>
      </c>
      <c r="C768" s="6">
        <v>765</v>
      </c>
    </row>
    <row r="769" spans="1:3">
      <c r="A769" s="70">
        <v>404</v>
      </c>
      <c r="B769" s="70">
        <v>282</v>
      </c>
      <c r="C769" s="6">
        <v>766</v>
      </c>
    </row>
    <row r="770" spans="1:3">
      <c r="A770" s="70">
        <v>186</v>
      </c>
      <c r="B770" s="70">
        <v>282</v>
      </c>
      <c r="C770" s="6">
        <v>767</v>
      </c>
    </row>
    <row r="771" spans="1:3">
      <c r="A771" s="70">
        <v>286</v>
      </c>
      <c r="B771" s="70">
        <v>282</v>
      </c>
      <c r="C771" s="6">
        <v>768</v>
      </c>
    </row>
    <row r="772" spans="1:3">
      <c r="A772" s="70">
        <v>137</v>
      </c>
      <c r="B772" s="70">
        <v>282</v>
      </c>
      <c r="C772" s="6">
        <v>769</v>
      </c>
    </row>
    <row r="773" spans="1:3">
      <c r="A773" s="70">
        <v>576</v>
      </c>
      <c r="B773" s="70">
        <v>282</v>
      </c>
      <c r="C773" s="6">
        <v>770</v>
      </c>
    </row>
    <row r="774" spans="1:3">
      <c r="A774" s="70">
        <v>435</v>
      </c>
      <c r="B774" s="70">
        <v>282</v>
      </c>
      <c r="C774" s="6">
        <v>771</v>
      </c>
    </row>
    <row r="775" spans="1:3">
      <c r="A775" s="70">
        <v>183</v>
      </c>
      <c r="B775" s="70">
        <v>283</v>
      </c>
      <c r="C775" s="6">
        <v>772</v>
      </c>
    </row>
    <row r="776" spans="1:3">
      <c r="A776" s="70">
        <v>186</v>
      </c>
      <c r="B776" s="70">
        <v>283</v>
      </c>
      <c r="C776" s="6">
        <v>773</v>
      </c>
    </row>
    <row r="777" spans="1:3">
      <c r="A777" s="70">
        <v>244</v>
      </c>
      <c r="B777" s="70">
        <v>283</v>
      </c>
      <c r="C777" s="6">
        <v>774</v>
      </c>
    </row>
    <row r="778" spans="1:3">
      <c r="A778" s="70">
        <v>358</v>
      </c>
      <c r="B778" s="70">
        <v>283</v>
      </c>
      <c r="C778" s="6">
        <v>775</v>
      </c>
    </row>
    <row r="779" spans="1:3">
      <c r="A779" s="70">
        <v>289</v>
      </c>
      <c r="B779" s="70">
        <v>283</v>
      </c>
      <c r="C779" s="6">
        <v>776</v>
      </c>
    </row>
    <row r="780" spans="1:3">
      <c r="A780" s="70">
        <v>404</v>
      </c>
      <c r="B780" s="70">
        <v>283</v>
      </c>
      <c r="C780" s="6">
        <v>777</v>
      </c>
    </row>
    <row r="781" spans="1:3">
      <c r="A781" s="70">
        <v>347</v>
      </c>
      <c r="B781" s="70">
        <v>283</v>
      </c>
      <c r="C781" s="6">
        <v>778</v>
      </c>
    </row>
    <row r="782" spans="1:3">
      <c r="A782" s="70">
        <v>488</v>
      </c>
      <c r="B782" s="70">
        <v>283</v>
      </c>
      <c r="C782" s="6">
        <v>779</v>
      </c>
    </row>
    <row r="783" spans="1:3">
      <c r="A783" s="70">
        <v>397</v>
      </c>
      <c r="B783" s="70">
        <v>284</v>
      </c>
      <c r="C783" s="6">
        <v>780</v>
      </c>
    </row>
    <row r="784" spans="1:3">
      <c r="A784" s="70">
        <v>419</v>
      </c>
      <c r="B784" s="70">
        <v>284</v>
      </c>
      <c r="C784" s="6">
        <v>781</v>
      </c>
    </row>
    <row r="785" spans="1:3">
      <c r="A785" s="70">
        <v>328</v>
      </c>
      <c r="B785" s="70">
        <v>286</v>
      </c>
      <c r="C785" s="6">
        <v>782</v>
      </c>
    </row>
    <row r="786" spans="1:3">
      <c r="A786" s="70">
        <v>305</v>
      </c>
      <c r="B786" s="70">
        <v>286</v>
      </c>
      <c r="C786" s="6">
        <v>783</v>
      </c>
    </row>
    <row r="787" spans="1:3">
      <c r="A787" s="70">
        <v>121</v>
      </c>
      <c r="B787" s="70">
        <v>287</v>
      </c>
      <c r="C787" s="6">
        <v>784</v>
      </c>
    </row>
    <row r="788" spans="1:3">
      <c r="A788" s="70">
        <v>205</v>
      </c>
      <c r="B788" s="70">
        <v>287</v>
      </c>
      <c r="C788" s="6">
        <v>785</v>
      </c>
    </row>
    <row r="789" spans="1:3">
      <c r="A789" s="70">
        <v>198</v>
      </c>
      <c r="B789" s="70">
        <v>287</v>
      </c>
      <c r="C789" s="6">
        <v>786</v>
      </c>
    </row>
    <row r="790" spans="1:3">
      <c r="A790" s="70">
        <v>419</v>
      </c>
      <c r="B790" s="70">
        <v>288</v>
      </c>
      <c r="C790" s="6">
        <v>787</v>
      </c>
    </row>
    <row r="791" spans="1:3">
      <c r="A791" s="70">
        <v>118</v>
      </c>
      <c r="B791" s="70">
        <v>288</v>
      </c>
      <c r="C791" s="6">
        <v>788</v>
      </c>
    </row>
    <row r="792" spans="1:3">
      <c r="A792" s="70">
        <v>163</v>
      </c>
      <c r="B792" s="70">
        <v>288</v>
      </c>
      <c r="C792" s="6">
        <v>789</v>
      </c>
    </row>
    <row r="793" spans="1:3">
      <c r="A793" s="70">
        <v>438</v>
      </c>
      <c r="B793" s="70">
        <v>288</v>
      </c>
      <c r="C793" s="6">
        <v>790</v>
      </c>
    </row>
    <row r="794" spans="1:3">
      <c r="A794" s="70">
        <v>351</v>
      </c>
      <c r="B794" s="70">
        <v>289</v>
      </c>
      <c r="C794" s="6">
        <v>791</v>
      </c>
    </row>
    <row r="795" spans="1:3">
      <c r="A795" s="70">
        <v>190</v>
      </c>
      <c r="B795" s="70">
        <v>290</v>
      </c>
      <c r="C795" s="6">
        <v>792</v>
      </c>
    </row>
    <row r="796" spans="1:3">
      <c r="A796" s="70">
        <v>713</v>
      </c>
      <c r="B796" s="70">
        <v>290</v>
      </c>
      <c r="C796" s="6">
        <v>793</v>
      </c>
    </row>
    <row r="797" spans="1:3">
      <c r="A797" s="70">
        <v>167</v>
      </c>
      <c r="B797" s="70">
        <v>290</v>
      </c>
      <c r="C797" s="6">
        <v>794</v>
      </c>
    </row>
    <row r="798" spans="1:3">
      <c r="A798" s="70">
        <v>486</v>
      </c>
      <c r="B798" s="70">
        <v>290</v>
      </c>
      <c r="C798" s="6">
        <v>795</v>
      </c>
    </row>
    <row r="799" spans="1:3">
      <c r="A799" s="70">
        <v>384</v>
      </c>
      <c r="B799" s="70">
        <v>290</v>
      </c>
      <c r="C799" s="6">
        <v>796</v>
      </c>
    </row>
    <row r="800" spans="1:3">
      <c r="A800" s="70">
        <v>583</v>
      </c>
      <c r="B800" s="70">
        <v>290</v>
      </c>
      <c r="C800" s="6">
        <v>797</v>
      </c>
    </row>
    <row r="801" spans="1:3">
      <c r="A801" s="70">
        <v>530</v>
      </c>
      <c r="B801" s="70">
        <v>290</v>
      </c>
      <c r="C801" s="6">
        <v>798</v>
      </c>
    </row>
    <row r="802" spans="1:3">
      <c r="A802" s="70">
        <v>423</v>
      </c>
      <c r="B802" s="70">
        <v>290</v>
      </c>
      <c r="C802" s="6">
        <v>799</v>
      </c>
    </row>
    <row r="803" spans="1:3">
      <c r="A803" s="70">
        <v>167</v>
      </c>
      <c r="B803" s="70">
        <v>290</v>
      </c>
      <c r="C803" s="6">
        <v>800</v>
      </c>
    </row>
    <row r="804" spans="1:3">
      <c r="A804" s="70">
        <v>404</v>
      </c>
      <c r="B804" s="70">
        <v>290</v>
      </c>
      <c r="C804" s="6">
        <v>801</v>
      </c>
    </row>
    <row r="805" spans="1:3">
      <c r="A805" s="70">
        <v>656</v>
      </c>
      <c r="B805" s="70">
        <v>290</v>
      </c>
      <c r="C805" s="6">
        <v>802</v>
      </c>
    </row>
    <row r="806" spans="1:3">
      <c r="A806" s="70">
        <v>452</v>
      </c>
      <c r="B806" s="70">
        <v>290</v>
      </c>
      <c r="C806" s="6">
        <v>803</v>
      </c>
    </row>
    <row r="807" spans="1:3">
      <c r="A807" s="70">
        <v>244</v>
      </c>
      <c r="B807" s="70">
        <v>291</v>
      </c>
      <c r="C807" s="6">
        <v>804</v>
      </c>
    </row>
    <row r="808" spans="1:3">
      <c r="A808" s="70">
        <v>457</v>
      </c>
      <c r="B808" s="70">
        <v>292</v>
      </c>
      <c r="C808" s="6">
        <v>805</v>
      </c>
    </row>
    <row r="809" spans="1:3">
      <c r="A809" s="70">
        <v>351</v>
      </c>
      <c r="B809" s="70">
        <v>292</v>
      </c>
      <c r="C809" s="6">
        <v>806</v>
      </c>
    </row>
    <row r="810" spans="1:3">
      <c r="A810" s="70">
        <v>510</v>
      </c>
      <c r="B810" s="70">
        <v>292</v>
      </c>
      <c r="C810" s="6">
        <v>807</v>
      </c>
    </row>
    <row r="811" spans="1:3">
      <c r="A811" s="70">
        <v>501</v>
      </c>
      <c r="B811" s="70">
        <v>292</v>
      </c>
      <c r="C811" s="6">
        <v>808</v>
      </c>
    </row>
    <row r="812" spans="1:3">
      <c r="A812" s="70">
        <v>452</v>
      </c>
      <c r="B812" s="70">
        <v>292</v>
      </c>
      <c r="C812" s="6">
        <v>809</v>
      </c>
    </row>
    <row r="813" spans="1:3">
      <c r="A813" s="70">
        <v>186</v>
      </c>
      <c r="B813" s="70">
        <v>292</v>
      </c>
      <c r="C813" s="6">
        <v>810</v>
      </c>
    </row>
    <row r="814" spans="1:3">
      <c r="A814" s="70">
        <v>554</v>
      </c>
      <c r="B814" s="70">
        <v>293</v>
      </c>
      <c r="C814" s="6">
        <v>811</v>
      </c>
    </row>
    <row r="815" spans="1:3">
      <c r="A815" s="70">
        <v>220</v>
      </c>
      <c r="B815" s="70">
        <v>293</v>
      </c>
      <c r="C815" s="6">
        <v>812</v>
      </c>
    </row>
    <row r="816" spans="1:3">
      <c r="A816" s="70">
        <v>365</v>
      </c>
      <c r="B816" s="70">
        <v>293</v>
      </c>
      <c r="C816" s="6">
        <v>813</v>
      </c>
    </row>
    <row r="817" spans="1:3">
      <c r="A817" s="70">
        <v>206</v>
      </c>
      <c r="B817" s="70">
        <v>293</v>
      </c>
      <c r="C817" s="6">
        <v>814</v>
      </c>
    </row>
    <row r="818" spans="1:3">
      <c r="A818" s="70">
        <v>254</v>
      </c>
      <c r="B818" s="70">
        <v>293</v>
      </c>
      <c r="C818" s="6">
        <v>815</v>
      </c>
    </row>
    <row r="819" spans="1:3">
      <c r="A819" s="70">
        <v>355</v>
      </c>
      <c r="B819" s="70">
        <v>293</v>
      </c>
      <c r="C819" s="6">
        <v>816</v>
      </c>
    </row>
    <row r="820" spans="1:3">
      <c r="A820" s="70">
        <v>210</v>
      </c>
      <c r="B820" s="70">
        <v>293</v>
      </c>
      <c r="C820" s="6">
        <v>817</v>
      </c>
    </row>
    <row r="821" spans="1:3">
      <c r="A821" s="70">
        <v>225</v>
      </c>
      <c r="B821" s="70">
        <v>293</v>
      </c>
      <c r="C821" s="6">
        <v>818</v>
      </c>
    </row>
    <row r="822" spans="1:3">
      <c r="A822" s="70">
        <v>472</v>
      </c>
      <c r="B822" s="70">
        <v>295</v>
      </c>
      <c r="C822" s="6">
        <v>819</v>
      </c>
    </row>
    <row r="823" spans="1:3">
      <c r="A823" s="70">
        <v>511</v>
      </c>
      <c r="B823" s="70">
        <v>295</v>
      </c>
      <c r="C823" s="6">
        <v>820</v>
      </c>
    </row>
    <row r="824" spans="1:3">
      <c r="A824" s="70">
        <v>631</v>
      </c>
      <c r="B824" s="70">
        <v>296</v>
      </c>
      <c r="C824" s="6">
        <v>821</v>
      </c>
    </row>
    <row r="825" spans="1:3">
      <c r="A825" s="70">
        <v>380</v>
      </c>
      <c r="B825" s="70">
        <v>296</v>
      </c>
      <c r="C825" s="6">
        <v>822</v>
      </c>
    </row>
    <row r="826" spans="1:3">
      <c r="A826" s="70">
        <v>167</v>
      </c>
      <c r="B826" s="70">
        <v>297</v>
      </c>
      <c r="C826" s="6">
        <v>823</v>
      </c>
    </row>
    <row r="827" spans="1:3">
      <c r="A827" s="70">
        <v>210</v>
      </c>
      <c r="B827" s="70">
        <v>297</v>
      </c>
      <c r="C827" s="6">
        <v>824</v>
      </c>
    </row>
    <row r="828" spans="1:3">
      <c r="A828" s="70">
        <v>375</v>
      </c>
      <c r="B828" s="70">
        <v>297</v>
      </c>
      <c r="C828" s="6">
        <v>825</v>
      </c>
    </row>
    <row r="829" spans="1:3">
      <c r="A829" s="70">
        <v>552</v>
      </c>
      <c r="B829" s="70">
        <v>298</v>
      </c>
      <c r="C829" s="6">
        <v>826</v>
      </c>
    </row>
    <row r="830" spans="1:3">
      <c r="A830" s="70">
        <v>441</v>
      </c>
      <c r="B830" s="70">
        <v>298</v>
      </c>
      <c r="C830" s="6">
        <v>827</v>
      </c>
    </row>
    <row r="831" spans="1:3">
      <c r="A831" s="70">
        <v>593</v>
      </c>
      <c r="B831" s="70">
        <v>298</v>
      </c>
      <c r="C831" s="6">
        <v>828</v>
      </c>
    </row>
    <row r="832" spans="1:3">
      <c r="A832" s="70">
        <v>354</v>
      </c>
      <c r="B832" s="70">
        <v>298</v>
      </c>
      <c r="C832" s="6">
        <v>829</v>
      </c>
    </row>
    <row r="833" spans="1:3">
      <c r="A833" s="70">
        <v>267</v>
      </c>
      <c r="B833" s="70">
        <v>298</v>
      </c>
      <c r="C833" s="6">
        <v>830</v>
      </c>
    </row>
    <row r="834" spans="1:3">
      <c r="A834" s="70">
        <v>387</v>
      </c>
      <c r="B834" s="70">
        <v>298</v>
      </c>
      <c r="C834" s="6">
        <v>831</v>
      </c>
    </row>
    <row r="835" spans="1:3">
      <c r="A835" s="70">
        <v>370</v>
      </c>
      <c r="B835" s="70">
        <v>299</v>
      </c>
      <c r="C835" s="6">
        <v>832</v>
      </c>
    </row>
    <row r="836" spans="1:3">
      <c r="A836" s="70">
        <v>407</v>
      </c>
      <c r="B836" s="70">
        <v>299</v>
      </c>
      <c r="C836" s="6">
        <v>833</v>
      </c>
    </row>
    <row r="837" spans="1:3">
      <c r="A837" s="70">
        <v>494</v>
      </c>
      <c r="B837" s="70">
        <v>300</v>
      </c>
      <c r="C837" s="6">
        <v>834</v>
      </c>
    </row>
    <row r="838" spans="1:3">
      <c r="A838" s="70">
        <v>461</v>
      </c>
      <c r="B838" s="70">
        <v>300</v>
      </c>
      <c r="C838" s="6">
        <v>835</v>
      </c>
    </row>
    <row r="839" spans="1:3">
      <c r="A839" s="70">
        <v>494</v>
      </c>
      <c r="B839" s="70">
        <v>300</v>
      </c>
      <c r="C839" s="6">
        <v>836</v>
      </c>
    </row>
    <row r="840" spans="1:3">
      <c r="A840" s="70">
        <v>387</v>
      </c>
      <c r="B840" s="70">
        <v>300</v>
      </c>
      <c r="C840" s="6">
        <v>837</v>
      </c>
    </row>
    <row r="841" spans="1:3">
      <c r="A841" s="70">
        <v>370</v>
      </c>
      <c r="B841" s="70">
        <v>300</v>
      </c>
      <c r="C841" s="6">
        <v>838</v>
      </c>
    </row>
    <row r="842" spans="1:3">
      <c r="A842" s="70">
        <v>453</v>
      </c>
      <c r="B842" s="70">
        <v>300</v>
      </c>
      <c r="C842" s="6">
        <v>839</v>
      </c>
    </row>
    <row r="843" spans="1:3">
      <c r="A843" s="70">
        <v>284</v>
      </c>
      <c r="B843" s="70">
        <v>300</v>
      </c>
      <c r="C843" s="6">
        <v>840</v>
      </c>
    </row>
    <row r="844" spans="1:3">
      <c r="A844" s="70">
        <v>391</v>
      </c>
      <c r="B844" s="70">
        <v>300</v>
      </c>
      <c r="C844" s="6">
        <v>841</v>
      </c>
    </row>
    <row r="845" spans="1:3">
      <c r="A845" s="70">
        <v>395</v>
      </c>
      <c r="B845" s="70">
        <v>300</v>
      </c>
      <c r="C845" s="6">
        <v>842</v>
      </c>
    </row>
    <row r="846" spans="1:3">
      <c r="A846" s="70">
        <v>597</v>
      </c>
      <c r="B846" s="70">
        <v>300</v>
      </c>
      <c r="C846" s="6">
        <v>843</v>
      </c>
    </row>
    <row r="847" spans="1:3">
      <c r="A847" s="70">
        <v>395</v>
      </c>
      <c r="B847" s="70">
        <v>300</v>
      </c>
      <c r="C847" s="6">
        <v>844</v>
      </c>
    </row>
    <row r="848" spans="1:3">
      <c r="A848" s="70">
        <v>354</v>
      </c>
      <c r="B848" s="70">
        <v>300</v>
      </c>
      <c r="C848" s="6">
        <v>845</v>
      </c>
    </row>
    <row r="849" spans="1:3">
      <c r="A849" s="70">
        <v>589</v>
      </c>
      <c r="B849" s="70">
        <v>300</v>
      </c>
      <c r="C849" s="6">
        <v>846</v>
      </c>
    </row>
    <row r="850" spans="1:3">
      <c r="A850" s="70">
        <v>131</v>
      </c>
      <c r="B850" s="70">
        <v>300</v>
      </c>
      <c r="C850" s="6">
        <v>847</v>
      </c>
    </row>
    <row r="851" spans="1:3">
      <c r="A851" s="70">
        <v>259</v>
      </c>
      <c r="B851" s="70">
        <v>301</v>
      </c>
      <c r="C851" s="6">
        <v>848</v>
      </c>
    </row>
    <row r="852" spans="1:3">
      <c r="A852" s="70">
        <v>379</v>
      </c>
      <c r="B852" s="70">
        <v>301</v>
      </c>
      <c r="C852" s="6">
        <v>849</v>
      </c>
    </row>
    <row r="853" spans="1:3">
      <c r="A853" s="70">
        <v>325</v>
      </c>
      <c r="B853" s="70">
        <v>301</v>
      </c>
      <c r="C853" s="6">
        <v>850</v>
      </c>
    </row>
    <row r="854" spans="1:3">
      <c r="A854" s="70">
        <v>416</v>
      </c>
      <c r="B854" s="70">
        <v>302</v>
      </c>
      <c r="C854" s="6">
        <v>851</v>
      </c>
    </row>
    <row r="855" spans="1:3">
      <c r="A855" s="70">
        <v>330</v>
      </c>
      <c r="B855" s="70">
        <v>302</v>
      </c>
      <c r="C855" s="6">
        <v>852</v>
      </c>
    </row>
    <row r="856" spans="1:3">
      <c r="A856" s="70">
        <v>527</v>
      </c>
      <c r="B856" s="70">
        <v>303</v>
      </c>
      <c r="C856" s="6">
        <v>853</v>
      </c>
    </row>
    <row r="857" spans="1:3">
      <c r="A857" s="70">
        <v>230</v>
      </c>
      <c r="B857" s="70">
        <v>303</v>
      </c>
      <c r="C857" s="6">
        <v>854</v>
      </c>
    </row>
    <row r="858" spans="1:3">
      <c r="A858" s="70">
        <v>222</v>
      </c>
      <c r="B858" s="70">
        <v>303</v>
      </c>
      <c r="C858" s="6">
        <v>855</v>
      </c>
    </row>
    <row r="859" spans="1:3">
      <c r="A859" s="70">
        <v>560</v>
      </c>
      <c r="B859" s="70">
        <v>303</v>
      </c>
      <c r="C859" s="6">
        <v>856</v>
      </c>
    </row>
    <row r="860" spans="1:3">
      <c r="A860" s="70">
        <v>362</v>
      </c>
      <c r="B860" s="70">
        <v>303</v>
      </c>
      <c r="C860" s="6">
        <v>857</v>
      </c>
    </row>
    <row r="861" spans="1:3">
      <c r="A861" s="70">
        <v>420</v>
      </c>
      <c r="B861" s="70">
        <v>305</v>
      </c>
      <c r="C861" s="6">
        <v>858</v>
      </c>
    </row>
    <row r="862" spans="1:3">
      <c r="A862" s="70">
        <v>90</v>
      </c>
      <c r="B862" s="70">
        <v>305</v>
      </c>
      <c r="C862" s="6">
        <v>859</v>
      </c>
    </row>
    <row r="863" spans="1:3">
      <c r="A863" s="70">
        <v>370</v>
      </c>
      <c r="B863" s="70">
        <v>305</v>
      </c>
      <c r="C863" s="6">
        <v>860</v>
      </c>
    </row>
    <row r="864" spans="1:3">
      <c r="A864" s="70">
        <v>804</v>
      </c>
      <c r="B864" s="70">
        <v>305</v>
      </c>
      <c r="C864" s="6">
        <v>861</v>
      </c>
    </row>
    <row r="865" spans="1:3">
      <c r="A865" s="70">
        <v>176</v>
      </c>
      <c r="B865" s="70">
        <v>306</v>
      </c>
      <c r="C865" s="6">
        <v>862</v>
      </c>
    </row>
    <row r="866" spans="1:3">
      <c r="A866" s="70">
        <v>473</v>
      </c>
      <c r="B866" s="70">
        <v>306</v>
      </c>
      <c r="C866" s="6">
        <v>863</v>
      </c>
    </row>
    <row r="867" spans="1:3">
      <c r="A867" s="70">
        <v>206</v>
      </c>
      <c r="B867" s="70">
        <v>306</v>
      </c>
      <c r="C867" s="6">
        <v>864</v>
      </c>
    </row>
    <row r="868" spans="1:3">
      <c r="A868" s="70">
        <v>270</v>
      </c>
      <c r="B868" s="70">
        <v>306</v>
      </c>
      <c r="C868" s="6">
        <v>865</v>
      </c>
    </row>
    <row r="869" spans="1:3">
      <c r="A869" s="70">
        <v>515</v>
      </c>
      <c r="B869" s="70">
        <v>307</v>
      </c>
      <c r="C869" s="6">
        <v>866</v>
      </c>
    </row>
    <row r="870" spans="1:3">
      <c r="A870" s="70">
        <v>387</v>
      </c>
      <c r="B870" s="70">
        <v>307</v>
      </c>
      <c r="C870" s="6">
        <v>867</v>
      </c>
    </row>
    <row r="871" spans="1:3">
      <c r="A871" s="70">
        <v>339</v>
      </c>
      <c r="B871" s="70">
        <v>307</v>
      </c>
      <c r="C871" s="6">
        <v>868</v>
      </c>
    </row>
    <row r="872" spans="1:3">
      <c r="A872" s="70">
        <v>90</v>
      </c>
      <c r="B872" s="70">
        <v>308</v>
      </c>
      <c r="C872" s="6">
        <v>869</v>
      </c>
    </row>
    <row r="873" spans="1:3">
      <c r="A873" s="70">
        <v>114</v>
      </c>
      <c r="B873" s="70">
        <v>308</v>
      </c>
      <c r="C873" s="6">
        <v>870</v>
      </c>
    </row>
    <row r="874" spans="1:3">
      <c r="A874" s="70">
        <v>359</v>
      </c>
      <c r="B874" s="70">
        <v>308</v>
      </c>
      <c r="C874" s="6">
        <v>871</v>
      </c>
    </row>
    <row r="875" spans="1:3">
      <c r="A875" s="70">
        <v>463</v>
      </c>
      <c r="B875" s="70">
        <v>308</v>
      </c>
      <c r="C875" s="6">
        <v>872</v>
      </c>
    </row>
    <row r="876" spans="1:3">
      <c r="A876" s="70">
        <v>527</v>
      </c>
      <c r="B876" s="70">
        <v>308</v>
      </c>
      <c r="C876" s="6">
        <v>873</v>
      </c>
    </row>
    <row r="877" spans="1:3">
      <c r="A877" s="70">
        <v>250</v>
      </c>
      <c r="B877" s="70">
        <v>308</v>
      </c>
      <c r="C877" s="6">
        <v>874</v>
      </c>
    </row>
    <row r="878" spans="1:3">
      <c r="A878" s="70">
        <v>780</v>
      </c>
      <c r="B878" s="70">
        <v>308</v>
      </c>
      <c r="C878" s="6">
        <v>875</v>
      </c>
    </row>
    <row r="879" spans="1:3">
      <c r="A879" s="70">
        <v>238</v>
      </c>
      <c r="B879" s="70">
        <v>309</v>
      </c>
      <c r="C879" s="6">
        <v>876</v>
      </c>
    </row>
    <row r="880" spans="1:3">
      <c r="A880" s="70">
        <v>499</v>
      </c>
      <c r="B880" s="70">
        <v>310</v>
      </c>
      <c r="C880" s="6">
        <v>877</v>
      </c>
    </row>
    <row r="881" spans="1:3">
      <c r="A881" s="70">
        <v>162</v>
      </c>
      <c r="B881" s="70">
        <v>310</v>
      </c>
      <c r="C881" s="6">
        <v>878</v>
      </c>
    </row>
    <row r="882" spans="1:3">
      <c r="A882" s="70">
        <v>178</v>
      </c>
      <c r="B882" s="70">
        <v>310</v>
      </c>
      <c r="C882" s="6">
        <v>879</v>
      </c>
    </row>
    <row r="883" spans="1:3">
      <c r="A883" s="70">
        <v>395</v>
      </c>
      <c r="B883" s="70">
        <v>310</v>
      </c>
      <c r="C883" s="6">
        <v>880</v>
      </c>
    </row>
    <row r="884" spans="1:3">
      <c r="A884" s="70">
        <v>395</v>
      </c>
      <c r="B884" s="70">
        <v>310</v>
      </c>
      <c r="C884" s="6">
        <v>881</v>
      </c>
    </row>
    <row r="885" spans="1:3">
      <c r="A885" s="70">
        <v>190</v>
      </c>
      <c r="B885" s="70">
        <v>310</v>
      </c>
      <c r="C885" s="6">
        <v>882</v>
      </c>
    </row>
    <row r="886" spans="1:3">
      <c r="A886" s="70">
        <v>471</v>
      </c>
      <c r="B886" s="70">
        <v>310</v>
      </c>
      <c r="C886" s="6">
        <v>883</v>
      </c>
    </row>
    <row r="887" spans="1:3">
      <c r="A887" s="70">
        <v>250</v>
      </c>
      <c r="B887" s="70">
        <v>310</v>
      </c>
      <c r="C887" s="6">
        <v>884</v>
      </c>
    </row>
    <row r="888" spans="1:3">
      <c r="A888" s="70">
        <v>246</v>
      </c>
      <c r="B888" s="70">
        <v>310</v>
      </c>
      <c r="C888" s="6">
        <v>885</v>
      </c>
    </row>
    <row r="889" spans="1:3">
      <c r="A889" s="70">
        <v>250</v>
      </c>
      <c r="B889" s="70">
        <v>310</v>
      </c>
      <c r="C889" s="6">
        <v>886</v>
      </c>
    </row>
    <row r="890" spans="1:3">
      <c r="A890" s="70">
        <v>355</v>
      </c>
      <c r="B890" s="70">
        <v>310</v>
      </c>
      <c r="C890" s="6">
        <v>887</v>
      </c>
    </row>
    <row r="891" spans="1:3">
      <c r="A891" s="70">
        <v>587</v>
      </c>
      <c r="B891" s="70">
        <v>310</v>
      </c>
      <c r="C891" s="6">
        <v>888</v>
      </c>
    </row>
    <row r="892" spans="1:3">
      <c r="A892" s="70">
        <v>355</v>
      </c>
      <c r="B892" s="70">
        <v>310</v>
      </c>
      <c r="C892" s="6">
        <v>889</v>
      </c>
    </row>
    <row r="893" spans="1:3">
      <c r="A893" s="70">
        <v>407</v>
      </c>
      <c r="B893" s="70">
        <v>310</v>
      </c>
      <c r="C893" s="6">
        <v>890</v>
      </c>
    </row>
    <row r="894" spans="1:3">
      <c r="A894" s="70">
        <v>451</v>
      </c>
      <c r="B894" s="70">
        <v>312</v>
      </c>
      <c r="C894" s="6">
        <v>891</v>
      </c>
    </row>
    <row r="895" spans="1:3">
      <c r="A895" s="70">
        <v>475</v>
      </c>
      <c r="B895" s="70">
        <v>312</v>
      </c>
      <c r="C895" s="6">
        <v>892</v>
      </c>
    </row>
    <row r="896" spans="1:3">
      <c r="A896" s="70">
        <v>315</v>
      </c>
      <c r="B896" s="70">
        <v>312</v>
      </c>
      <c r="C896" s="6">
        <v>893</v>
      </c>
    </row>
    <row r="897" spans="1:3">
      <c r="A897" s="70">
        <v>246</v>
      </c>
      <c r="B897" s="70">
        <v>312</v>
      </c>
      <c r="C897" s="6">
        <v>894</v>
      </c>
    </row>
    <row r="898" spans="1:3">
      <c r="A898" s="70">
        <v>178</v>
      </c>
      <c r="B898" s="70">
        <v>312</v>
      </c>
      <c r="C898" s="6">
        <v>895</v>
      </c>
    </row>
    <row r="899" spans="1:3">
      <c r="A899" s="70">
        <v>218</v>
      </c>
      <c r="B899" s="70">
        <v>313</v>
      </c>
      <c r="C899" s="6">
        <v>896</v>
      </c>
    </row>
    <row r="900" spans="1:3">
      <c r="A900" s="70">
        <v>246</v>
      </c>
      <c r="B900" s="70">
        <v>313</v>
      </c>
      <c r="C900" s="6">
        <v>897</v>
      </c>
    </row>
    <row r="901" spans="1:3">
      <c r="A901" s="70">
        <v>134</v>
      </c>
      <c r="B901" s="70">
        <v>313</v>
      </c>
      <c r="C901" s="6">
        <v>898</v>
      </c>
    </row>
    <row r="902" spans="1:3">
      <c r="A902" s="70">
        <v>238</v>
      </c>
      <c r="B902" s="70">
        <v>314</v>
      </c>
      <c r="C902" s="6">
        <v>899</v>
      </c>
    </row>
    <row r="903" spans="1:3">
      <c r="A903" s="70">
        <v>298</v>
      </c>
      <c r="B903" s="70">
        <v>315</v>
      </c>
      <c r="C903" s="6">
        <v>900</v>
      </c>
    </row>
    <row r="904" spans="1:3">
      <c r="A904" s="70">
        <v>134</v>
      </c>
      <c r="B904" s="70">
        <v>317</v>
      </c>
      <c r="C904" s="6">
        <v>901</v>
      </c>
    </row>
    <row r="905" spans="1:3">
      <c r="A905" s="70">
        <v>399</v>
      </c>
      <c r="B905" s="70">
        <v>317</v>
      </c>
      <c r="C905" s="6">
        <v>902</v>
      </c>
    </row>
    <row r="906" spans="1:3">
      <c r="A906" s="70">
        <v>242</v>
      </c>
      <c r="B906" s="70">
        <v>318</v>
      </c>
      <c r="C906" s="6">
        <v>903</v>
      </c>
    </row>
    <row r="907" spans="1:3">
      <c r="A907" s="70">
        <v>274</v>
      </c>
      <c r="B907" s="70">
        <v>318</v>
      </c>
      <c r="C907" s="6">
        <v>904</v>
      </c>
    </row>
    <row r="908" spans="1:3">
      <c r="A908" s="70">
        <v>383</v>
      </c>
      <c r="B908" s="70">
        <v>318</v>
      </c>
      <c r="C908" s="6">
        <v>905</v>
      </c>
    </row>
    <row r="909" spans="1:3">
      <c r="A909" s="70">
        <v>383</v>
      </c>
      <c r="B909" s="70">
        <v>319</v>
      </c>
      <c r="C909" s="6">
        <v>906</v>
      </c>
    </row>
    <row r="910" spans="1:3">
      <c r="A910" s="70">
        <v>287</v>
      </c>
      <c r="B910" s="70">
        <v>320</v>
      </c>
      <c r="C910" s="6">
        <v>907</v>
      </c>
    </row>
    <row r="911" spans="1:3">
      <c r="A911" s="70">
        <v>326</v>
      </c>
      <c r="B911" s="70">
        <v>320</v>
      </c>
      <c r="C911" s="6">
        <v>908</v>
      </c>
    </row>
    <row r="912" spans="1:3">
      <c r="A912" s="70">
        <v>167</v>
      </c>
      <c r="B912" s="70">
        <v>320</v>
      </c>
      <c r="C912" s="6">
        <v>909</v>
      </c>
    </row>
    <row r="913" spans="1:3">
      <c r="A913" s="70">
        <v>683</v>
      </c>
      <c r="B913" s="70">
        <v>320</v>
      </c>
      <c r="C913" s="6">
        <v>910</v>
      </c>
    </row>
    <row r="914" spans="1:3">
      <c r="A914" s="70">
        <v>299</v>
      </c>
      <c r="B914" s="70">
        <v>320</v>
      </c>
      <c r="C914" s="6">
        <v>911</v>
      </c>
    </row>
    <row r="915" spans="1:3">
      <c r="A915" s="70">
        <v>248</v>
      </c>
      <c r="B915" s="70">
        <v>320</v>
      </c>
      <c r="C915" s="6">
        <v>912</v>
      </c>
    </row>
    <row r="916" spans="1:3">
      <c r="A916" s="70">
        <v>336</v>
      </c>
      <c r="B916" s="70">
        <v>320</v>
      </c>
      <c r="C916" s="6">
        <v>913</v>
      </c>
    </row>
    <row r="917" spans="1:3">
      <c r="A917" s="70">
        <v>421</v>
      </c>
      <c r="B917" s="70">
        <v>320</v>
      </c>
      <c r="C917" s="6">
        <v>914</v>
      </c>
    </row>
    <row r="918" spans="1:3">
      <c r="A918" s="70">
        <v>255</v>
      </c>
      <c r="B918" s="70">
        <v>320</v>
      </c>
      <c r="C918" s="6">
        <v>915</v>
      </c>
    </row>
    <row r="919" spans="1:3">
      <c r="A919" s="70">
        <v>149</v>
      </c>
      <c r="B919" s="70">
        <v>320</v>
      </c>
      <c r="C919" s="6">
        <v>916</v>
      </c>
    </row>
    <row r="920" spans="1:3">
      <c r="A920" s="70">
        <v>496</v>
      </c>
      <c r="B920" s="70">
        <v>320</v>
      </c>
      <c r="C920" s="6">
        <v>917</v>
      </c>
    </row>
    <row r="921" spans="1:3">
      <c r="A921" s="70">
        <v>322</v>
      </c>
      <c r="B921" s="70">
        <v>320</v>
      </c>
      <c r="C921" s="6">
        <v>918</v>
      </c>
    </row>
    <row r="922" spans="1:3">
      <c r="A922" s="70">
        <v>153</v>
      </c>
      <c r="B922" s="70">
        <v>320</v>
      </c>
      <c r="C922" s="6">
        <v>919</v>
      </c>
    </row>
    <row r="923" spans="1:3">
      <c r="A923" s="70">
        <v>489</v>
      </c>
      <c r="B923" s="70">
        <v>320</v>
      </c>
      <c r="C923" s="6">
        <v>920</v>
      </c>
    </row>
    <row r="924" spans="1:3">
      <c r="A924" s="70">
        <v>135</v>
      </c>
      <c r="B924" s="70">
        <v>320</v>
      </c>
      <c r="C924" s="6">
        <v>921</v>
      </c>
    </row>
    <row r="925" spans="1:3">
      <c r="A925" s="70">
        <v>68</v>
      </c>
      <c r="B925" s="70">
        <v>321</v>
      </c>
      <c r="C925" s="6">
        <v>922</v>
      </c>
    </row>
    <row r="926" spans="1:3">
      <c r="A926" s="70">
        <v>243</v>
      </c>
      <c r="B926" s="70">
        <v>321</v>
      </c>
      <c r="C926" s="6">
        <v>923</v>
      </c>
    </row>
    <row r="927" spans="1:3">
      <c r="A927" s="70">
        <v>298</v>
      </c>
      <c r="B927" s="70">
        <v>322</v>
      </c>
      <c r="C927" s="6">
        <v>924</v>
      </c>
    </row>
    <row r="928" spans="1:3">
      <c r="A928" s="70">
        <v>195</v>
      </c>
      <c r="B928" s="70">
        <v>322</v>
      </c>
      <c r="C928" s="6">
        <v>925</v>
      </c>
    </row>
    <row r="929" spans="1:3">
      <c r="A929" s="70">
        <v>594</v>
      </c>
      <c r="B929" s="70">
        <v>322</v>
      </c>
      <c r="C929" s="6">
        <v>926</v>
      </c>
    </row>
    <row r="930" spans="1:3">
      <c r="A930" s="70">
        <v>184</v>
      </c>
      <c r="B930" s="70">
        <v>322</v>
      </c>
      <c r="C930" s="6">
        <v>927</v>
      </c>
    </row>
    <row r="931" spans="1:3">
      <c r="A931" s="70">
        <v>421</v>
      </c>
      <c r="B931" s="70">
        <v>323</v>
      </c>
      <c r="C931" s="6">
        <v>928</v>
      </c>
    </row>
    <row r="932" spans="1:3">
      <c r="A932" s="70">
        <v>213</v>
      </c>
      <c r="B932" s="70">
        <v>323</v>
      </c>
      <c r="C932" s="6">
        <v>929</v>
      </c>
    </row>
    <row r="933" spans="1:3">
      <c r="A933" s="70">
        <v>206</v>
      </c>
      <c r="B933" s="70">
        <v>324</v>
      </c>
      <c r="C933" s="6">
        <v>930</v>
      </c>
    </row>
    <row r="934" spans="1:3">
      <c r="A934" s="70">
        <v>202</v>
      </c>
      <c r="B934" s="70">
        <v>325</v>
      </c>
      <c r="C934" s="6">
        <v>931</v>
      </c>
    </row>
    <row r="935" spans="1:3">
      <c r="A935" s="70">
        <v>206</v>
      </c>
      <c r="B935" s="70">
        <v>325</v>
      </c>
      <c r="C935" s="6">
        <v>932</v>
      </c>
    </row>
    <row r="936" spans="1:3">
      <c r="A936" s="70">
        <v>114</v>
      </c>
      <c r="B936" s="70">
        <v>325</v>
      </c>
      <c r="C936" s="6">
        <v>933</v>
      </c>
    </row>
    <row r="937" spans="1:3">
      <c r="A937" s="70">
        <v>121</v>
      </c>
      <c r="B937" s="70">
        <v>326</v>
      </c>
      <c r="C937" s="6">
        <v>934</v>
      </c>
    </row>
    <row r="938" spans="1:3">
      <c r="A938" s="70">
        <v>188</v>
      </c>
      <c r="B938" s="70">
        <v>326</v>
      </c>
      <c r="C938" s="6">
        <v>935</v>
      </c>
    </row>
    <row r="939" spans="1:3">
      <c r="A939" s="70">
        <v>308</v>
      </c>
      <c r="B939" s="70">
        <v>326</v>
      </c>
      <c r="C939" s="6">
        <v>936</v>
      </c>
    </row>
    <row r="940" spans="1:3">
      <c r="A940" s="70">
        <v>291</v>
      </c>
      <c r="B940" s="70">
        <v>326</v>
      </c>
      <c r="C940" s="6">
        <v>937</v>
      </c>
    </row>
    <row r="941" spans="1:3">
      <c r="A941" s="70">
        <v>336</v>
      </c>
      <c r="B941" s="70">
        <v>327</v>
      </c>
      <c r="C941" s="6">
        <v>938</v>
      </c>
    </row>
    <row r="942" spans="1:3">
      <c r="A942" s="70">
        <v>276</v>
      </c>
      <c r="B942" s="70">
        <v>328</v>
      </c>
      <c r="C942" s="6">
        <v>939</v>
      </c>
    </row>
    <row r="943" spans="1:3">
      <c r="A943" s="70">
        <v>372</v>
      </c>
      <c r="B943" s="70">
        <v>328</v>
      </c>
      <c r="C943" s="6">
        <v>940</v>
      </c>
    </row>
    <row r="944" spans="1:3">
      <c r="A944" s="70">
        <v>192</v>
      </c>
      <c r="B944" s="70">
        <v>328</v>
      </c>
      <c r="C944" s="6">
        <v>941</v>
      </c>
    </row>
    <row r="945" spans="1:3">
      <c r="A945" s="70">
        <v>169</v>
      </c>
      <c r="B945" s="70">
        <v>329</v>
      </c>
      <c r="C945" s="6">
        <v>942</v>
      </c>
    </row>
    <row r="946" spans="1:3">
      <c r="A946" s="70">
        <v>248</v>
      </c>
      <c r="B946" s="70">
        <v>329</v>
      </c>
      <c r="C946" s="6">
        <v>943</v>
      </c>
    </row>
    <row r="947" spans="1:3">
      <c r="A947" s="70">
        <v>356</v>
      </c>
      <c r="B947" s="70">
        <v>329</v>
      </c>
      <c r="C947" s="6">
        <v>944</v>
      </c>
    </row>
    <row r="948" spans="1:3">
      <c r="A948" s="70">
        <v>189</v>
      </c>
      <c r="B948" s="70">
        <v>330</v>
      </c>
      <c r="C948" s="6">
        <v>945</v>
      </c>
    </row>
    <row r="949" spans="1:3">
      <c r="A949" s="70">
        <v>570</v>
      </c>
      <c r="B949" s="70">
        <v>330</v>
      </c>
      <c r="C949" s="6">
        <v>946</v>
      </c>
    </row>
    <row r="950" spans="1:3">
      <c r="A950" s="70">
        <v>277</v>
      </c>
      <c r="B950" s="70">
        <v>330</v>
      </c>
      <c r="C950" s="6">
        <v>947</v>
      </c>
    </row>
    <row r="951" spans="1:3">
      <c r="A951" s="70">
        <v>233</v>
      </c>
      <c r="B951" s="70">
        <v>330</v>
      </c>
      <c r="C951" s="6">
        <v>948</v>
      </c>
    </row>
    <row r="952" spans="1:3">
      <c r="A952" s="70">
        <v>255</v>
      </c>
      <c r="B952" s="70">
        <v>330</v>
      </c>
      <c r="C952" s="6">
        <v>949</v>
      </c>
    </row>
    <row r="953" spans="1:3">
      <c r="A953" s="70">
        <v>329</v>
      </c>
      <c r="B953" s="70">
        <v>330</v>
      </c>
      <c r="C953" s="6">
        <v>950</v>
      </c>
    </row>
    <row r="954" spans="1:3">
      <c r="A954" s="70">
        <v>347</v>
      </c>
      <c r="B954" s="70">
        <v>330</v>
      </c>
      <c r="C954" s="6">
        <v>951</v>
      </c>
    </row>
    <row r="955" spans="1:3">
      <c r="A955" s="70">
        <v>128</v>
      </c>
      <c r="B955" s="70">
        <v>330</v>
      </c>
      <c r="C955" s="6">
        <v>952</v>
      </c>
    </row>
    <row r="956" spans="1:3">
      <c r="A956" s="70">
        <v>220</v>
      </c>
      <c r="B956" s="70">
        <v>331</v>
      </c>
      <c r="C956" s="6">
        <v>953</v>
      </c>
    </row>
    <row r="957" spans="1:3">
      <c r="A957" s="70">
        <v>150</v>
      </c>
      <c r="B957" s="70">
        <v>332</v>
      </c>
      <c r="C957" s="6">
        <v>954</v>
      </c>
    </row>
    <row r="958" spans="1:3">
      <c r="A958" s="70">
        <v>119</v>
      </c>
      <c r="B958" s="70">
        <v>332</v>
      </c>
      <c r="C958" s="6">
        <v>955</v>
      </c>
    </row>
    <row r="959" spans="1:3">
      <c r="A959" s="70">
        <v>688</v>
      </c>
      <c r="B959" s="70">
        <v>333</v>
      </c>
      <c r="C959" s="6">
        <v>956</v>
      </c>
    </row>
    <row r="960" spans="1:3">
      <c r="A960" s="70">
        <v>339</v>
      </c>
      <c r="B960" s="70">
        <v>333</v>
      </c>
      <c r="C960" s="6">
        <v>957</v>
      </c>
    </row>
    <row r="961" spans="1:3">
      <c r="A961" s="70">
        <v>264</v>
      </c>
      <c r="B961" s="70">
        <v>333</v>
      </c>
      <c r="C961" s="6">
        <v>958</v>
      </c>
    </row>
    <row r="962" spans="1:3">
      <c r="A962" s="70">
        <v>352</v>
      </c>
      <c r="B962" s="70">
        <v>334</v>
      </c>
      <c r="C962" s="6">
        <v>959</v>
      </c>
    </row>
    <row r="963" spans="1:3">
      <c r="A963" s="70">
        <v>474</v>
      </c>
      <c r="B963" s="70">
        <v>334</v>
      </c>
      <c r="C963" s="6">
        <v>960</v>
      </c>
    </row>
    <row r="964" spans="1:3">
      <c r="A964" s="70">
        <v>189</v>
      </c>
      <c r="B964" s="70">
        <v>334</v>
      </c>
      <c r="C964" s="6">
        <v>961</v>
      </c>
    </row>
    <row r="965" spans="1:3">
      <c r="A965" s="70">
        <v>185</v>
      </c>
      <c r="B965" s="70">
        <v>334</v>
      </c>
      <c r="C965" s="6">
        <v>962</v>
      </c>
    </row>
    <row r="966" spans="1:3">
      <c r="A966" s="70">
        <v>372</v>
      </c>
      <c r="B966" s="70">
        <v>334</v>
      </c>
      <c r="C966" s="6">
        <v>963</v>
      </c>
    </row>
    <row r="967" spans="1:3">
      <c r="A967" s="70">
        <v>334</v>
      </c>
      <c r="B967" s="70">
        <v>335</v>
      </c>
      <c r="C967" s="6">
        <v>964</v>
      </c>
    </row>
    <row r="968" spans="1:3">
      <c r="A968" s="70">
        <v>356</v>
      </c>
      <c r="B968" s="70">
        <v>335</v>
      </c>
      <c r="C968" s="6">
        <v>965</v>
      </c>
    </row>
    <row r="969" spans="1:3">
      <c r="A969" s="70">
        <v>281</v>
      </c>
      <c r="B969" s="70">
        <v>335</v>
      </c>
      <c r="C969" s="6">
        <v>966</v>
      </c>
    </row>
    <row r="970" spans="1:3">
      <c r="A970" s="70">
        <v>168</v>
      </c>
      <c r="B970" s="70">
        <v>335</v>
      </c>
      <c r="C970" s="6">
        <v>967</v>
      </c>
    </row>
    <row r="971" spans="1:3">
      <c r="A971" s="70">
        <v>194</v>
      </c>
      <c r="B971" s="70">
        <v>335</v>
      </c>
      <c r="C971" s="6">
        <v>968</v>
      </c>
    </row>
    <row r="972" spans="1:3">
      <c r="A972" s="70">
        <v>146</v>
      </c>
      <c r="B972" s="70">
        <v>335</v>
      </c>
      <c r="C972" s="6">
        <v>969</v>
      </c>
    </row>
    <row r="973" spans="1:3">
      <c r="A973" s="70">
        <v>224</v>
      </c>
      <c r="B973" s="70">
        <v>336</v>
      </c>
      <c r="C973" s="6">
        <v>970</v>
      </c>
    </row>
    <row r="974" spans="1:3">
      <c r="A974" s="70">
        <v>456</v>
      </c>
      <c r="B974" s="70">
        <v>336</v>
      </c>
      <c r="C974" s="6">
        <v>971</v>
      </c>
    </row>
    <row r="975" spans="1:3">
      <c r="A975" s="70">
        <v>210</v>
      </c>
      <c r="B975" s="70">
        <v>336</v>
      </c>
      <c r="C975" s="6">
        <v>972</v>
      </c>
    </row>
    <row r="976" spans="1:3">
      <c r="A976" s="70">
        <v>202</v>
      </c>
      <c r="B976" s="70">
        <v>337</v>
      </c>
      <c r="C976" s="6">
        <v>973</v>
      </c>
    </row>
    <row r="977" spans="1:3">
      <c r="A977" s="70">
        <v>97</v>
      </c>
      <c r="B977" s="70">
        <v>338</v>
      </c>
      <c r="C977" s="6">
        <v>974</v>
      </c>
    </row>
    <row r="978" spans="1:3">
      <c r="A978" s="70">
        <v>125</v>
      </c>
      <c r="B978" s="70">
        <v>338</v>
      </c>
      <c r="C978" s="6">
        <v>975</v>
      </c>
    </row>
    <row r="979" spans="1:3">
      <c r="A979" s="70">
        <v>368</v>
      </c>
      <c r="B979" s="70">
        <v>338</v>
      </c>
      <c r="C979" s="6">
        <v>976</v>
      </c>
    </row>
    <row r="980" spans="1:3">
      <c r="A980" s="70">
        <v>296</v>
      </c>
      <c r="B980" s="70">
        <v>339</v>
      </c>
      <c r="C980" s="6">
        <v>977</v>
      </c>
    </row>
    <row r="981" spans="1:3">
      <c r="A981" s="70">
        <v>267</v>
      </c>
      <c r="B981" s="70">
        <v>339</v>
      </c>
      <c r="C981" s="6">
        <v>978</v>
      </c>
    </row>
    <row r="982" spans="1:3">
      <c r="A982" s="70">
        <v>211</v>
      </c>
      <c r="B982" s="70">
        <v>340</v>
      </c>
      <c r="C982" s="6">
        <v>979</v>
      </c>
    </row>
    <row r="983" spans="1:3">
      <c r="A983" s="70">
        <v>258</v>
      </c>
      <c r="B983" s="70">
        <v>340</v>
      </c>
      <c r="C983" s="6">
        <v>980</v>
      </c>
    </row>
    <row r="984" spans="1:3">
      <c r="A984" s="70">
        <v>182</v>
      </c>
      <c r="B984" s="70">
        <v>340</v>
      </c>
      <c r="C984" s="6">
        <v>981</v>
      </c>
    </row>
    <row r="985" spans="1:3">
      <c r="A985" s="70">
        <v>661</v>
      </c>
      <c r="B985" s="70">
        <v>340</v>
      </c>
      <c r="C985" s="6">
        <v>982</v>
      </c>
    </row>
    <row r="986" spans="1:3">
      <c r="A986" s="70">
        <v>144</v>
      </c>
      <c r="B986" s="70">
        <v>340</v>
      </c>
      <c r="C986" s="6">
        <v>983</v>
      </c>
    </row>
    <row r="987" spans="1:3">
      <c r="A987" s="70">
        <v>525</v>
      </c>
      <c r="B987" s="70">
        <v>340</v>
      </c>
      <c r="C987" s="6">
        <v>984</v>
      </c>
    </row>
    <row r="988" spans="1:3">
      <c r="A988" s="70">
        <v>152</v>
      </c>
      <c r="B988" s="70">
        <v>340</v>
      </c>
      <c r="C988" s="6">
        <v>985</v>
      </c>
    </row>
    <row r="989" spans="1:3">
      <c r="A989" s="70">
        <v>300</v>
      </c>
      <c r="B989" s="70">
        <v>340</v>
      </c>
      <c r="C989" s="6">
        <v>986</v>
      </c>
    </row>
    <row r="990" spans="1:3">
      <c r="A990" s="70">
        <v>292</v>
      </c>
      <c r="B990" s="70">
        <v>340</v>
      </c>
      <c r="C990" s="6">
        <v>987</v>
      </c>
    </row>
    <row r="991" spans="1:3">
      <c r="A991" s="70">
        <v>343</v>
      </c>
      <c r="B991" s="70">
        <v>340</v>
      </c>
      <c r="C991" s="6">
        <v>988</v>
      </c>
    </row>
    <row r="992" spans="1:3">
      <c r="A992" s="70">
        <v>534</v>
      </c>
      <c r="B992" s="70">
        <v>340</v>
      </c>
      <c r="C992" s="6">
        <v>989</v>
      </c>
    </row>
    <row r="993" spans="1:3">
      <c r="A993" s="70">
        <v>474</v>
      </c>
      <c r="B993" s="70">
        <v>340</v>
      </c>
      <c r="C993" s="6">
        <v>990</v>
      </c>
    </row>
    <row r="994" spans="1:3">
      <c r="A994" s="70">
        <v>470</v>
      </c>
      <c r="B994" s="70">
        <v>340</v>
      </c>
      <c r="C994" s="6">
        <v>991</v>
      </c>
    </row>
    <row r="995" spans="1:3">
      <c r="A995" s="70">
        <v>152</v>
      </c>
      <c r="B995" s="70">
        <v>340</v>
      </c>
      <c r="C995" s="6">
        <v>992</v>
      </c>
    </row>
    <row r="996" spans="1:3">
      <c r="A996" s="70">
        <v>199</v>
      </c>
      <c r="B996" s="70">
        <v>340</v>
      </c>
      <c r="C996" s="6">
        <v>993</v>
      </c>
    </row>
    <row r="997" spans="1:3">
      <c r="A997" s="70">
        <v>211</v>
      </c>
      <c r="B997" s="70">
        <v>340</v>
      </c>
      <c r="C997" s="6">
        <v>994</v>
      </c>
    </row>
    <row r="998" spans="1:3">
      <c r="A998" s="70">
        <v>245</v>
      </c>
      <c r="B998" s="70">
        <v>341</v>
      </c>
      <c r="C998" s="6">
        <v>995</v>
      </c>
    </row>
    <row r="999" spans="1:3">
      <c r="A999" s="70">
        <v>657</v>
      </c>
      <c r="B999" s="70">
        <v>341</v>
      </c>
      <c r="C999" s="6">
        <v>996</v>
      </c>
    </row>
    <row r="1000" spans="1:3">
      <c r="A1000" s="70">
        <v>682</v>
      </c>
      <c r="B1000" s="70">
        <v>342</v>
      </c>
      <c r="C1000" s="6">
        <v>997</v>
      </c>
    </row>
    <row r="1001" spans="1:3">
      <c r="A1001" s="70">
        <v>323</v>
      </c>
      <c r="B1001" s="70">
        <v>343</v>
      </c>
      <c r="C1001" s="6">
        <v>998</v>
      </c>
    </row>
    <row r="1002" spans="1:3">
      <c r="A1002" s="70">
        <v>223</v>
      </c>
      <c r="B1002" s="70">
        <v>343</v>
      </c>
      <c r="C1002" s="6">
        <v>999</v>
      </c>
    </row>
    <row r="1003" spans="1:3">
      <c r="A1003" s="70">
        <v>445</v>
      </c>
      <c r="B1003" s="70">
        <v>343</v>
      </c>
      <c r="C1003" s="6">
        <v>1000</v>
      </c>
    </row>
    <row r="1004" spans="1:3">
      <c r="A1004" s="70">
        <v>258</v>
      </c>
      <c r="B1004" s="70">
        <v>343</v>
      </c>
      <c r="C1004" s="6">
        <v>1001</v>
      </c>
    </row>
    <row r="1005" spans="1:3">
      <c r="A1005" s="70">
        <v>343</v>
      </c>
      <c r="B1005" s="70">
        <v>344</v>
      </c>
      <c r="C1005" s="6">
        <v>1002</v>
      </c>
    </row>
    <row r="1006" spans="1:3">
      <c r="A1006" s="70">
        <v>241</v>
      </c>
      <c r="B1006" s="70">
        <v>344</v>
      </c>
      <c r="C1006" s="6">
        <v>1003</v>
      </c>
    </row>
    <row r="1007" spans="1:3">
      <c r="A1007" s="70">
        <v>478</v>
      </c>
      <c r="B1007" s="70">
        <v>345</v>
      </c>
      <c r="C1007" s="6">
        <v>1004</v>
      </c>
    </row>
    <row r="1008" spans="1:3">
      <c r="A1008" s="70">
        <v>327</v>
      </c>
      <c r="B1008" s="70">
        <v>345</v>
      </c>
      <c r="C1008" s="6">
        <v>1005</v>
      </c>
    </row>
    <row r="1009" spans="1:3">
      <c r="A1009" s="70">
        <v>510</v>
      </c>
      <c r="B1009" s="70">
        <v>345</v>
      </c>
      <c r="C1009" s="6">
        <v>1006</v>
      </c>
    </row>
    <row r="1010" spans="1:3">
      <c r="A1010" s="70">
        <v>313</v>
      </c>
      <c r="B1010" s="70">
        <v>345</v>
      </c>
      <c r="C1010" s="6">
        <v>1007</v>
      </c>
    </row>
    <row r="1011" spans="1:3">
      <c r="A1011" s="70">
        <v>308</v>
      </c>
      <c r="B1011" s="70">
        <v>346</v>
      </c>
      <c r="C1011" s="6">
        <v>1008</v>
      </c>
    </row>
    <row r="1012" spans="1:3">
      <c r="A1012" s="70">
        <v>453</v>
      </c>
      <c r="B1012" s="70">
        <v>346</v>
      </c>
      <c r="C1012" s="6">
        <v>1009</v>
      </c>
    </row>
    <row r="1013" spans="1:3">
      <c r="A1013" s="70">
        <v>320</v>
      </c>
      <c r="B1013" s="70">
        <v>347</v>
      </c>
      <c r="C1013" s="6">
        <v>1010</v>
      </c>
    </row>
    <row r="1014" spans="1:3">
      <c r="A1014" s="70">
        <v>173</v>
      </c>
      <c r="B1014" s="70">
        <v>347</v>
      </c>
      <c r="C1014" s="6">
        <v>1011</v>
      </c>
    </row>
    <row r="1015" spans="1:3">
      <c r="A1015" s="70">
        <v>713</v>
      </c>
      <c r="B1015" s="70">
        <v>348</v>
      </c>
      <c r="C1015" s="6">
        <v>1012</v>
      </c>
    </row>
    <row r="1016" spans="1:3">
      <c r="A1016" s="70">
        <v>477</v>
      </c>
      <c r="B1016" s="70">
        <v>348</v>
      </c>
      <c r="C1016" s="6">
        <v>1013</v>
      </c>
    </row>
    <row r="1017" spans="1:3">
      <c r="A1017" s="70">
        <v>346</v>
      </c>
      <c r="B1017" s="70">
        <v>348</v>
      </c>
      <c r="C1017" s="6">
        <v>1014</v>
      </c>
    </row>
    <row r="1018" spans="1:3">
      <c r="A1018" s="70">
        <v>313</v>
      </c>
      <c r="B1018" s="70">
        <v>350</v>
      </c>
      <c r="C1018" s="6">
        <v>1015</v>
      </c>
    </row>
    <row r="1019" spans="1:3">
      <c r="A1019" s="70">
        <v>298</v>
      </c>
      <c r="B1019" s="70">
        <v>350</v>
      </c>
      <c r="C1019" s="6">
        <v>1016</v>
      </c>
    </row>
    <row r="1020" spans="1:3">
      <c r="A1020" s="70">
        <v>370</v>
      </c>
      <c r="B1020" s="70">
        <v>350</v>
      </c>
      <c r="C1020" s="6">
        <v>1017</v>
      </c>
    </row>
    <row r="1021" spans="1:3">
      <c r="A1021" s="70">
        <v>216</v>
      </c>
      <c r="B1021" s="70">
        <v>350</v>
      </c>
      <c r="C1021" s="6">
        <v>1018</v>
      </c>
    </row>
    <row r="1022" spans="1:3">
      <c r="A1022" s="70">
        <v>274</v>
      </c>
      <c r="B1022" s="70">
        <v>350</v>
      </c>
      <c r="C1022" s="6">
        <v>1019</v>
      </c>
    </row>
    <row r="1023" spans="1:3">
      <c r="A1023" s="70">
        <v>747</v>
      </c>
      <c r="B1023" s="70">
        <v>350</v>
      </c>
      <c r="C1023" s="6">
        <v>1020</v>
      </c>
    </row>
    <row r="1024" spans="1:3">
      <c r="A1024" s="70">
        <v>293</v>
      </c>
      <c r="B1024" s="70">
        <v>350</v>
      </c>
      <c r="C1024" s="6">
        <v>1021</v>
      </c>
    </row>
    <row r="1025" spans="1:3">
      <c r="A1025" s="70">
        <v>322</v>
      </c>
      <c r="B1025" s="70">
        <v>350</v>
      </c>
      <c r="C1025" s="6">
        <v>1022</v>
      </c>
    </row>
    <row r="1026" spans="1:3">
      <c r="A1026" s="70">
        <v>308</v>
      </c>
      <c r="B1026" s="70">
        <v>350</v>
      </c>
      <c r="C1026" s="6">
        <v>1023</v>
      </c>
    </row>
    <row r="1027" spans="1:3">
      <c r="A1027" s="70">
        <v>303</v>
      </c>
      <c r="B1027" s="70">
        <v>350</v>
      </c>
      <c r="C1027" s="6">
        <v>1024</v>
      </c>
    </row>
    <row r="1028" spans="1:3">
      <c r="A1028" s="70">
        <v>298</v>
      </c>
      <c r="B1028" s="70">
        <v>350</v>
      </c>
      <c r="C1028" s="6">
        <v>1025</v>
      </c>
    </row>
    <row r="1029" spans="1:3">
      <c r="A1029" s="70">
        <v>544</v>
      </c>
      <c r="B1029" s="70">
        <v>350</v>
      </c>
      <c r="C1029" s="6">
        <v>1026</v>
      </c>
    </row>
    <row r="1030" spans="1:3">
      <c r="A1030" s="70">
        <v>399</v>
      </c>
      <c r="B1030" s="70">
        <v>350</v>
      </c>
      <c r="C1030" s="6">
        <v>1027</v>
      </c>
    </row>
    <row r="1031" spans="1:3">
      <c r="A1031" s="70">
        <v>308</v>
      </c>
      <c r="B1031" s="70">
        <v>350</v>
      </c>
      <c r="C1031" s="6">
        <v>1028</v>
      </c>
    </row>
    <row r="1032" spans="1:3">
      <c r="A1032" s="70">
        <v>390</v>
      </c>
      <c r="B1032" s="70">
        <v>351</v>
      </c>
      <c r="C1032" s="6">
        <v>1029</v>
      </c>
    </row>
    <row r="1033" spans="1:3">
      <c r="A1033" s="70">
        <v>255</v>
      </c>
      <c r="B1033" s="70">
        <v>351</v>
      </c>
      <c r="C1033" s="6">
        <v>1030</v>
      </c>
    </row>
    <row r="1034" spans="1:3">
      <c r="A1034" s="70">
        <v>120</v>
      </c>
      <c r="B1034" s="70">
        <v>351</v>
      </c>
      <c r="C1034" s="6">
        <v>1031</v>
      </c>
    </row>
    <row r="1035" spans="1:3">
      <c r="A1035" s="70">
        <v>193</v>
      </c>
      <c r="B1035" s="70">
        <v>351</v>
      </c>
      <c r="C1035" s="6">
        <v>1032</v>
      </c>
    </row>
    <row r="1036" spans="1:3">
      <c r="A1036" s="70">
        <v>592</v>
      </c>
      <c r="B1036" s="70">
        <v>351</v>
      </c>
      <c r="C1036" s="6">
        <v>1033</v>
      </c>
    </row>
    <row r="1037" spans="1:3">
      <c r="A1037" s="70">
        <v>217</v>
      </c>
      <c r="B1037" s="70">
        <v>352</v>
      </c>
      <c r="C1037" s="6">
        <v>1034</v>
      </c>
    </row>
    <row r="1038" spans="1:3">
      <c r="A1038" s="70">
        <v>669</v>
      </c>
      <c r="B1038" s="70">
        <v>352</v>
      </c>
      <c r="C1038" s="6">
        <v>1035</v>
      </c>
    </row>
    <row r="1039" spans="1:3">
      <c r="A1039" s="70">
        <v>318</v>
      </c>
      <c r="B1039" s="70">
        <v>353</v>
      </c>
      <c r="C1039" s="6">
        <v>1036</v>
      </c>
    </row>
    <row r="1040" spans="1:3">
      <c r="A1040" s="70">
        <v>115</v>
      </c>
      <c r="B1040" s="70">
        <v>353</v>
      </c>
      <c r="C1040" s="6">
        <v>1037</v>
      </c>
    </row>
    <row r="1041" spans="1:3">
      <c r="A1041" s="70">
        <v>414</v>
      </c>
      <c r="B1041" s="70">
        <v>353</v>
      </c>
      <c r="C1041" s="6">
        <v>1038</v>
      </c>
    </row>
    <row r="1042" spans="1:3">
      <c r="A1042" s="70">
        <v>414</v>
      </c>
      <c r="B1042" s="70">
        <v>354</v>
      </c>
      <c r="C1042" s="6">
        <v>1039</v>
      </c>
    </row>
    <row r="1043" spans="1:3">
      <c r="A1043" s="70">
        <v>503</v>
      </c>
      <c r="B1043" s="70">
        <v>354</v>
      </c>
      <c r="C1043" s="6">
        <v>1040</v>
      </c>
    </row>
    <row r="1044" spans="1:3">
      <c r="A1044" s="70">
        <v>378</v>
      </c>
      <c r="B1044" s="70">
        <v>355</v>
      </c>
      <c r="C1044" s="6">
        <v>1041</v>
      </c>
    </row>
    <row r="1045" spans="1:3">
      <c r="A1045" s="70">
        <v>217</v>
      </c>
      <c r="B1045" s="70">
        <v>355</v>
      </c>
      <c r="C1045" s="6">
        <v>1042</v>
      </c>
    </row>
    <row r="1046" spans="1:3">
      <c r="A1046" s="70">
        <v>288</v>
      </c>
      <c r="B1046" s="70">
        <v>355</v>
      </c>
      <c r="C1046" s="6">
        <v>1043</v>
      </c>
    </row>
    <row r="1047" spans="1:3">
      <c r="A1047" s="70">
        <v>437</v>
      </c>
      <c r="B1047" s="70">
        <v>355</v>
      </c>
      <c r="C1047" s="6">
        <v>1044</v>
      </c>
    </row>
    <row r="1048" spans="1:3">
      <c r="A1048" s="70">
        <v>352</v>
      </c>
      <c r="B1048" s="70">
        <v>355</v>
      </c>
      <c r="C1048" s="6">
        <v>1045</v>
      </c>
    </row>
    <row r="1049" spans="1:3">
      <c r="A1049" s="70">
        <v>370</v>
      </c>
      <c r="B1049" s="70">
        <v>355</v>
      </c>
      <c r="C1049" s="6">
        <v>1046</v>
      </c>
    </row>
    <row r="1050" spans="1:3">
      <c r="A1050" s="70">
        <v>263</v>
      </c>
      <c r="B1050" s="70">
        <v>356</v>
      </c>
      <c r="C1050" s="6">
        <v>1047</v>
      </c>
    </row>
    <row r="1051" spans="1:3">
      <c r="A1051" s="70">
        <v>610</v>
      </c>
      <c r="B1051" s="70">
        <v>356</v>
      </c>
      <c r="C1051" s="6">
        <v>1048</v>
      </c>
    </row>
    <row r="1052" spans="1:3">
      <c r="A1052" s="70">
        <v>262</v>
      </c>
      <c r="B1052" s="70">
        <v>356</v>
      </c>
      <c r="C1052" s="6">
        <v>1049</v>
      </c>
    </row>
    <row r="1053" spans="1:3">
      <c r="A1053" s="70">
        <v>498</v>
      </c>
      <c r="B1053" s="70">
        <v>356</v>
      </c>
      <c r="C1053" s="6">
        <v>1050</v>
      </c>
    </row>
    <row r="1054" spans="1:3">
      <c r="A1054" s="70">
        <v>225</v>
      </c>
      <c r="B1054" s="70">
        <v>357</v>
      </c>
      <c r="C1054" s="6">
        <v>1051</v>
      </c>
    </row>
    <row r="1055" spans="1:3">
      <c r="A1055" s="70">
        <v>328</v>
      </c>
      <c r="B1055" s="70">
        <v>357</v>
      </c>
      <c r="C1055" s="6">
        <v>1052</v>
      </c>
    </row>
    <row r="1056" spans="1:3">
      <c r="A1056" s="70">
        <v>380</v>
      </c>
      <c r="B1056" s="70">
        <v>358</v>
      </c>
      <c r="C1056" s="6">
        <v>1053</v>
      </c>
    </row>
    <row r="1057" spans="1:3">
      <c r="A1057" s="70">
        <v>203</v>
      </c>
      <c r="B1057" s="70">
        <v>358</v>
      </c>
      <c r="C1057" s="6">
        <v>1054</v>
      </c>
    </row>
    <row r="1058" spans="1:3">
      <c r="A1058" s="70">
        <v>166</v>
      </c>
      <c r="B1058" s="70">
        <v>358</v>
      </c>
      <c r="C1058" s="6">
        <v>1055</v>
      </c>
    </row>
    <row r="1059" spans="1:3">
      <c r="A1059" s="70">
        <v>122</v>
      </c>
      <c r="B1059" s="70">
        <v>358</v>
      </c>
      <c r="C1059" s="6">
        <v>1056</v>
      </c>
    </row>
    <row r="1060" spans="1:3">
      <c r="A1060" s="70">
        <v>129</v>
      </c>
      <c r="B1060" s="70">
        <v>358</v>
      </c>
      <c r="C1060" s="6">
        <v>1057</v>
      </c>
    </row>
    <row r="1061" spans="1:3">
      <c r="A1061" s="70">
        <v>321</v>
      </c>
      <c r="B1061" s="70">
        <v>358</v>
      </c>
      <c r="C1061" s="6">
        <v>1058</v>
      </c>
    </row>
    <row r="1062" spans="1:3">
      <c r="A1062" s="70">
        <v>114</v>
      </c>
      <c r="B1062" s="70">
        <v>359</v>
      </c>
      <c r="C1062" s="6">
        <v>1059</v>
      </c>
    </row>
    <row r="1063" spans="1:3">
      <c r="A1063" s="70">
        <v>254</v>
      </c>
      <c r="B1063" s="70">
        <v>359</v>
      </c>
      <c r="C1063" s="6">
        <v>1060</v>
      </c>
    </row>
    <row r="1064" spans="1:3">
      <c r="A1064" s="70">
        <v>92</v>
      </c>
      <c r="B1064" s="70">
        <v>359</v>
      </c>
      <c r="C1064" s="6">
        <v>1061</v>
      </c>
    </row>
    <row r="1065" spans="1:3">
      <c r="A1065" s="70">
        <v>166</v>
      </c>
      <c r="B1065" s="70">
        <v>360</v>
      </c>
      <c r="C1065" s="6">
        <v>1062</v>
      </c>
    </row>
    <row r="1066" spans="1:3">
      <c r="A1066" s="70">
        <v>201</v>
      </c>
      <c r="B1066" s="70">
        <v>360</v>
      </c>
      <c r="C1066" s="6">
        <v>1063</v>
      </c>
    </row>
    <row r="1067" spans="1:3">
      <c r="A1067" s="70">
        <v>274</v>
      </c>
      <c r="B1067" s="70">
        <v>360</v>
      </c>
      <c r="C1067" s="6">
        <v>1064</v>
      </c>
    </row>
    <row r="1068" spans="1:3">
      <c r="A1068" s="70">
        <v>326</v>
      </c>
      <c r="B1068" s="70">
        <v>360</v>
      </c>
      <c r="C1068" s="6">
        <v>1065</v>
      </c>
    </row>
    <row r="1069" spans="1:3">
      <c r="A1069" s="70">
        <v>503</v>
      </c>
      <c r="B1069" s="70">
        <v>360</v>
      </c>
      <c r="C1069" s="6">
        <v>1066</v>
      </c>
    </row>
    <row r="1070" spans="1:3">
      <c r="A1070" s="70">
        <v>362</v>
      </c>
      <c r="B1070" s="70">
        <v>360</v>
      </c>
      <c r="C1070" s="6">
        <v>1067</v>
      </c>
    </row>
    <row r="1071" spans="1:3">
      <c r="A1071" s="70">
        <v>286</v>
      </c>
      <c r="B1071" s="70">
        <v>360</v>
      </c>
      <c r="C1071" s="6">
        <v>1068</v>
      </c>
    </row>
    <row r="1072" spans="1:3">
      <c r="A1072" s="70">
        <v>249</v>
      </c>
      <c r="B1072" s="70">
        <v>360</v>
      </c>
      <c r="C1072" s="6">
        <v>1069</v>
      </c>
    </row>
    <row r="1073" spans="1:3">
      <c r="A1073" s="70">
        <v>197</v>
      </c>
      <c r="B1073" s="70">
        <v>360</v>
      </c>
      <c r="C1073" s="6">
        <v>1070</v>
      </c>
    </row>
    <row r="1074" spans="1:3">
      <c r="A1074" s="70">
        <v>181</v>
      </c>
      <c r="B1074" s="70">
        <v>360</v>
      </c>
      <c r="C1074" s="6">
        <v>1071</v>
      </c>
    </row>
    <row r="1075" spans="1:3">
      <c r="A1075" s="70">
        <v>318</v>
      </c>
      <c r="B1075" s="70">
        <v>360</v>
      </c>
      <c r="C1075" s="6">
        <v>1072</v>
      </c>
    </row>
    <row r="1076" spans="1:3">
      <c r="A1076" s="70">
        <v>209</v>
      </c>
      <c r="B1076" s="70">
        <v>361</v>
      </c>
      <c r="C1076" s="6">
        <v>1073</v>
      </c>
    </row>
    <row r="1077" spans="1:3">
      <c r="A1077" s="70">
        <v>184</v>
      </c>
      <c r="B1077" s="70">
        <v>361</v>
      </c>
      <c r="C1077" s="6">
        <v>1074</v>
      </c>
    </row>
    <row r="1078" spans="1:3">
      <c r="A1078" s="70">
        <v>208</v>
      </c>
      <c r="B1078" s="70">
        <v>362</v>
      </c>
      <c r="C1078" s="6">
        <v>1075</v>
      </c>
    </row>
    <row r="1079" spans="1:3">
      <c r="A1079" s="70">
        <v>393</v>
      </c>
      <c r="B1079" s="70">
        <v>362</v>
      </c>
      <c r="C1079" s="6">
        <v>1076</v>
      </c>
    </row>
    <row r="1080" spans="1:3">
      <c r="A1080" s="70">
        <v>527</v>
      </c>
      <c r="B1080" s="70">
        <v>362</v>
      </c>
      <c r="C1080" s="6">
        <v>1077</v>
      </c>
    </row>
    <row r="1081" spans="1:3">
      <c r="A1081" s="70">
        <v>457</v>
      </c>
      <c r="B1081" s="70">
        <v>362</v>
      </c>
      <c r="C1081" s="6">
        <v>1078</v>
      </c>
    </row>
    <row r="1082" spans="1:3">
      <c r="A1082" s="70">
        <v>387</v>
      </c>
      <c r="B1082" s="70">
        <v>362</v>
      </c>
      <c r="C1082" s="6">
        <v>1079</v>
      </c>
    </row>
    <row r="1083" spans="1:3">
      <c r="A1083" s="70">
        <v>424</v>
      </c>
      <c r="B1083" s="70">
        <v>363</v>
      </c>
      <c r="C1083" s="6">
        <v>1080</v>
      </c>
    </row>
    <row r="1084" spans="1:3">
      <c r="A1084" s="70">
        <v>318</v>
      </c>
      <c r="B1084" s="70">
        <v>363</v>
      </c>
      <c r="C1084" s="6">
        <v>1081</v>
      </c>
    </row>
    <row r="1085" spans="1:3">
      <c r="A1085" s="70">
        <v>338</v>
      </c>
      <c r="B1085" s="70">
        <v>364</v>
      </c>
      <c r="C1085" s="6">
        <v>1082</v>
      </c>
    </row>
    <row r="1086" spans="1:3">
      <c r="A1086" s="70">
        <v>139</v>
      </c>
      <c r="B1086" s="70">
        <v>364</v>
      </c>
      <c r="C1086" s="6">
        <v>1083</v>
      </c>
    </row>
    <row r="1087" spans="1:3">
      <c r="A1087" s="70">
        <v>156</v>
      </c>
      <c r="B1087" s="70">
        <v>365</v>
      </c>
      <c r="C1087" s="6">
        <v>1084</v>
      </c>
    </row>
    <row r="1088" spans="1:3">
      <c r="A1088" s="70">
        <v>92</v>
      </c>
      <c r="B1088" s="70">
        <v>365</v>
      </c>
      <c r="C1088" s="6">
        <v>1085</v>
      </c>
    </row>
    <row r="1089" spans="1:3">
      <c r="A1089" s="70">
        <v>200</v>
      </c>
      <c r="B1089" s="70">
        <v>365</v>
      </c>
      <c r="C1089" s="6">
        <v>1086</v>
      </c>
    </row>
    <row r="1090" spans="1:3">
      <c r="A1090" s="70">
        <v>314</v>
      </c>
      <c r="B1090" s="70">
        <v>366</v>
      </c>
      <c r="C1090" s="6">
        <v>1087</v>
      </c>
    </row>
    <row r="1091" spans="1:3">
      <c r="A1091" s="70">
        <v>488</v>
      </c>
      <c r="B1091" s="70">
        <v>366</v>
      </c>
      <c r="C1091" s="6">
        <v>1088</v>
      </c>
    </row>
    <row r="1092" spans="1:3">
      <c r="A1092" s="70">
        <v>237</v>
      </c>
      <c r="B1092" s="70">
        <v>367</v>
      </c>
      <c r="C1092" s="6">
        <v>1089</v>
      </c>
    </row>
    <row r="1093" spans="1:3">
      <c r="A1093" s="70">
        <v>257</v>
      </c>
      <c r="B1093" s="70">
        <v>367</v>
      </c>
      <c r="C1093" s="6">
        <v>1090</v>
      </c>
    </row>
    <row r="1094" spans="1:3">
      <c r="A1094" s="70">
        <v>257</v>
      </c>
      <c r="B1094" s="70">
        <v>368</v>
      </c>
      <c r="C1094" s="6">
        <v>1091</v>
      </c>
    </row>
    <row r="1095" spans="1:3">
      <c r="A1095" s="70">
        <v>217</v>
      </c>
      <c r="B1095" s="70">
        <v>368</v>
      </c>
      <c r="C1095" s="6">
        <v>1092</v>
      </c>
    </row>
    <row r="1096" spans="1:3">
      <c r="A1096" s="70">
        <v>241</v>
      </c>
      <c r="B1096" s="70">
        <v>368</v>
      </c>
      <c r="C1096" s="6">
        <v>1093</v>
      </c>
    </row>
    <row r="1097" spans="1:3">
      <c r="A1097" s="70">
        <v>383</v>
      </c>
      <c r="B1097" s="70">
        <v>368</v>
      </c>
      <c r="C1097" s="6">
        <v>1094</v>
      </c>
    </row>
    <row r="1098" spans="1:3">
      <c r="A1098" s="70">
        <v>351</v>
      </c>
      <c r="B1098" s="70">
        <v>369</v>
      </c>
      <c r="C1098" s="6">
        <v>1095</v>
      </c>
    </row>
    <row r="1099" spans="1:3">
      <c r="A1099" s="70">
        <v>419</v>
      </c>
      <c r="B1099" s="70">
        <v>369</v>
      </c>
      <c r="C1099" s="6">
        <v>1096</v>
      </c>
    </row>
    <row r="1100" spans="1:3">
      <c r="A1100" s="70">
        <v>159</v>
      </c>
      <c r="B1100" s="70">
        <v>370</v>
      </c>
      <c r="C1100" s="6">
        <v>1097</v>
      </c>
    </row>
    <row r="1101" spans="1:3">
      <c r="A1101" s="70">
        <v>209</v>
      </c>
      <c r="B1101" s="70">
        <v>370</v>
      </c>
      <c r="C1101" s="6">
        <v>1098</v>
      </c>
    </row>
    <row r="1102" spans="1:3">
      <c r="A1102" s="70">
        <v>522</v>
      </c>
      <c r="B1102" s="70">
        <v>370</v>
      </c>
      <c r="C1102" s="6">
        <v>1099</v>
      </c>
    </row>
    <row r="1103" spans="1:3">
      <c r="A1103" s="70">
        <v>539</v>
      </c>
      <c r="B1103" s="70">
        <v>370</v>
      </c>
      <c r="C1103" s="6">
        <v>1100</v>
      </c>
    </row>
    <row r="1104" spans="1:3">
      <c r="A1104" s="70">
        <v>50</v>
      </c>
      <c r="B1104" s="70">
        <v>370</v>
      </c>
      <c r="C1104" s="6">
        <v>1101</v>
      </c>
    </row>
    <row r="1105" spans="1:3">
      <c r="A1105" s="70">
        <v>60</v>
      </c>
      <c r="B1105" s="70">
        <v>370</v>
      </c>
      <c r="C1105" s="6">
        <v>1102</v>
      </c>
    </row>
    <row r="1106" spans="1:3">
      <c r="A1106" s="70">
        <v>159</v>
      </c>
      <c r="B1106" s="70">
        <v>370</v>
      </c>
      <c r="C1106" s="6">
        <v>1103</v>
      </c>
    </row>
    <row r="1107" spans="1:3">
      <c r="A1107" s="70">
        <v>208</v>
      </c>
      <c r="B1107" s="70">
        <v>370</v>
      </c>
      <c r="C1107" s="6">
        <v>1104</v>
      </c>
    </row>
    <row r="1108" spans="1:3">
      <c r="A1108" s="70">
        <v>320</v>
      </c>
      <c r="B1108" s="70">
        <v>370</v>
      </c>
      <c r="C1108" s="6">
        <v>1105</v>
      </c>
    </row>
    <row r="1109" spans="1:3">
      <c r="A1109" s="70">
        <v>880</v>
      </c>
      <c r="B1109" s="70">
        <v>370</v>
      </c>
      <c r="C1109" s="6">
        <v>1106</v>
      </c>
    </row>
    <row r="1110" spans="1:3">
      <c r="A1110" s="70">
        <v>250</v>
      </c>
      <c r="B1110" s="70">
        <v>370</v>
      </c>
      <c r="C1110" s="6">
        <v>1107</v>
      </c>
    </row>
    <row r="1111" spans="1:3">
      <c r="A1111" s="70">
        <v>514</v>
      </c>
      <c r="B1111" s="70">
        <v>371</v>
      </c>
      <c r="C1111" s="6">
        <v>1108</v>
      </c>
    </row>
    <row r="1112" spans="1:3">
      <c r="A1112" s="70">
        <v>342</v>
      </c>
      <c r="B1112" s="70">
        <v>371</v>
      </c>
      <c r="C1112" s="6">
        <v>1109</v>
      </c>
    </row>
    <row r="1113" spans="1:3">
      <c r="A1113" s="70">
        <v>452</v>
      </c>
      <c r="B1113" s="70">
        <v>372</v>
      </c>
      <c r="C1113" s="6">
        <v>1110</v>
      </c>
    </row>
    <row r="1114" spans="1:3">
      <c r="A1114" s="70">
        <v>492</v>
      </c>
      <c r="B1114" s="70">
        <v>372</v>
      </c>
      <c r="C1114" s="6">
        <v>1111</v>
      </c>
    </row>
    <row r="1115" spans="1:3">
      <c r="A1115" s="70">
        <v>404</v>
      </c>
      <c r="B1115" s="70">
        <v>372</v>
      </c>
      <c r="C1115" s="6">
        <v>1112</v>
      </c>
    </row>
    <row r="1116" spans="1:3">
      <c r="A1116" s="70">
        <v>171</v>
      </c>
      <c r="B1116" s="70">
        <v>372</v>
      </c>
      <c r="C1116" s="6">
        <v>1113</v>
      </c>
    </row>
    <row r="1117" spans="1:3">
      <c r="A1117" s="70">
        <v>237</v>
      </c>
      <c r="B1117" s="70">
        <v>373</v>
      </c>
      <c r="C1117" s="6">
        <v>1114</v>
      </c>
    </row>
    <row r="1118" spans="1:3">
      <c r="A1118" s="70">
        <v>277</v>
      </c>
      <c r="B1118" s="70">
        <v>374</v>
      </c>
      <c r="C1118" s="6">
        <v>1115</v>
      </c>
    </row>
    <row r="1119" spans="1:3">
      <c r="A1119" s="70">
        <v>142</v>
      </c>
      <c r="B1119" s="70">
        <v>374</v>
      </c>
      <c r="C1119" s="6">
        <v>1116</v>
      </c>
    </row>
    <row r="1120" spans="1:3">
      <c r="A1120" s="70">
        <v>150</v>
      </c>
      <c r="B1120" s="70">
        <v>375</v>
      </c>
      <c r="C1120" s="6">
        <v>1117</v>
      </c>
    </row>
    <row r="1121" spans="1:3">
      <c r="A1121" s="70">
        <v>695</v>
      </c>
      <c r="B1121" s="70">
        <v>375</v>
      </c>
      <c r="C1121" s="6">
        <v>1118</v>
      </c>
    </row>
    <row r="1122" spans="1:3">
      <c r="A1122" s="70">
        <v>656</v>
      </c>
      <c r="B1122" s="70">
        <v>375</v>
      </c>
      <c r="C1122" s="6">
        <v>1119</v>
      </c>
    </row>
    <row r="1123" spans="1:3">
      <c r="A1123" s="70">
        <v>607</v>
      </c>
      <c r="B1123" s="70">
        <v>375</v>
      </c>
      <c r="C1123" s="6">
        <v>1120</v>
      </c>
    </row>
    <row r="1124" spans="1:3">
      <c r="A1124" s="70">
        <v>580</v>
      </c>
      <c r="B1124" s="70">
        <v>375</v>
      </c>
      <c r="C1124" s="6">
        <v>1121</v>
      </c>
    </row>
    <row r="1125" spans="1:3">
      <c r="A1125" s="70">
        <v>175</v>
      </c>
      <c r="B1125" s="70">
        <v>375</v>
      </c>
      <c r="C1125" s="6">
        <v>1122</v>
      </c>
    </row>
    <row r="1126" spans="1:3">
      <c r="A1126" s="70">
        <v>689</v>
      </c>
      <c r="B1126" s="70">
        <v>377</v>
      </c>
      <c r="C1126" s="6">
        <v>1123</v>
      </c>
    </row>
    <row r="1127" spans="1:3">
      <c r="A1127" s="70">
        <v>573</v>
      </c>
      <c r="B1127" s="70">
        <v>378</v>
      </c>
      <c r="C1127" s="6">
        <v>1124</v>
      </c>
    </row>
    <row r="1128" spans="1:3">
      <c r="A1128" s="70">
        <v>312</v>
      </c>
      <c r="B1128" s="70">
        <v>378</v>
      </c>
      <c r="C1128" s="6">
        <v>1125</v>
      </c>
    </row>
    <row r="1129" spans="1:3">
      <c r="A1129" s="70">
        <v>283</v>
      </c>
      <c r="B1129" s="70">
        <v>379</v>
      </c>
      <c r="C1129" s="6">
        <v>1126</v>
      </c>
    </row>
    <row r="1130" spans="1:3">
      <c r="A1130" s="70">
        <v>255</v>
      </c>
      <c r="B1130" s="70">
        <v>380</v>
      </c>
      <c r="C1130" s="6">
        <v>1127</v>
      </c>
    </row>
    <row r="1131" spans="1:3">
      <c r="A1131" s="70">
        <v>500</v>
      </c>
      <c r="B1131" s="70">
        <v>380</v>
      </c>
      <c r="C1131" s="6">
        <v>1128</v>
      </c>
    </row>
    <row r="1132" spans="1:3">
      <c r="A1132" s="70">
        <v>283</v>
      </c>
      <c r="B1132" s="70">
        <v>380</v>
      </c>
      <c r="C1132" s="6">
        <v>1129</v>
      </c>
    </row>
    <row r="1133" spans="1:3">
      <c r="A1133" s="70">
        <v>312</v>
      </c>
      <c r="B1133" s="70">
        <v>380</v>
      </c>
      <c r="C1133" s="6">
        <v>1130</v>
      </c>
    </row>
    <row r="1134" spans="1:3">
      <c r="A1134" s="70">
        <v>175</v>
      </c>
      <c r="B1134" s="70">
        <v>380</v>
      </c>
      <c r="C1134" s="6">
        <v>1131</v>
      </c>
    </row>
    <row r="1135" spans="1:3">
      <c r="A1135" s="70">
        <v>211</v>
      </c>
      <c r="B1135" s="70">
        <v>380</v>
      </c>
      <c r="C1135" s="6">
        <v>1132</v>
      </c>
    </row>
    <row r="1136" spans="1:3">
      <c r="A1136" s="70">
        <v>370</v>
      </c>
      <c r="B1136" s="70">
        <v>380</v>
      </c>
      <c r="C1136" s="6">
        <v>1133</v>
      </c>
    </row>
    <row r="1137" spans="1:3">
      <c r="A1137" s="70">
        <v>406</v>
      </c>
      <c r="B1137" s="70">
        <v>380</v>
      </c>
      <c r="C1137" s="6">
        <v>1134</v>
      </c>
    </row>
    <row r="1138" spans="1:3">
      <c r="A1138" s="70">
        <v>59</v>
      </c>
      <c r="B1138" s="70">
        <v>380</v>
      </c>
      <c r="C1138" s="6">
        <v>1135</v>
      </c>
    </row>
    <row r="1139" spans="1:3">
      <c r="A1139" s="70">
        <v>63</v>
      </c>
      <c r="B1139" s="70">
        <v>380</v>
      </c>
      <c r="C1139" s="6">
        <v>1136</v>
      </c>
    </row>
    <row r="1140" spans="1:3">
      <c r="A1140" s="70">
        <v>145</v>
      </c>
      <c r="B1140" s="70">
        <v>380</v>
      </c>
      <c r="C1140" s="6">
        <v>1137</v>
      </c>
    </row>
    <row r="1141" spans="1:3">
      <c r="A1141" s="70">
        <v>200</v>
      </c>
      <c r="B1141" s="70">
        <v>380</v>
      </c>
      <c r="C1141" s="6">
        <v>1138</v>
      </c>
    </row>
    <row r="1142" spans="1:3">
      <c r="A1142" s="70">
        <v>262</v>
      </c>
      <c r="B1142" s="70">
        <v>380</v>
      </c>
      <c r="C1142" s="6">
        <v>1139</v>
      </c>
    </row>
    <row r="1143" spans="1:3">
      <c r="A1143" s="70">
        <v>361</v>
      </c>
      <c r="B1143" s="70">
        <v>380</v>
      </c>
      <c r="C1143" s="6">
        <v>1140</v>
      </c>
    </row>
    <row r="1144" spans="1:3">
      <c r="A1144" s="70">
        <v>351</v>
      </c>
      <c r="B1144" s="70">
        <v>380</v>
      </c>
      <c r="C1144" s="6">
        <v>1141</v>
      </c>
    </row>
    <row r="1145" spans="1:3">
      <c r="A1145" s="70">
        <v>406</v>
      </c>
      <c r="B1145" s="70">
        <v>381</v>
      </c>
      <c r="C1145" s="6">
        <v>1142</v>
      </c>
    </row>
    <row r="1146" spans="1:3">
      <c r="A1146" s="70">
        <v>643</v>
      </c>
      <c r="B1146" s="70">
        <v>381</v>
      </c>
      <c r="C1146" s="6">
        <v>1143</v>
      </c>
    </row>
    <row r="1147" spans="1:3">
      <c r="A1147" s="70">
        <v>228</v>
      </c>
      <c r="B1147" s="70">
        <v>382</v>
      </c>
      <c r="C1147" s="6">
        <v>1144</v>
      </c>
    </row>
    <row r="1148" spans="1:3">
      <c r="A1148" s="70">
        <v>193</v>
      </c>
      <c r="B1148" s="70">
        <v>382</v>
      </c>
      <c r="C1148" s="6">
        <v>1145</v>
      </c>
    </row>
    <row r="1149" spans="1:3">
      <c r="A1149" s="70">
        <v>310</v>
      </c>
      <c r="B1149" s="70">
        <v>383</v>
      </c>
      <c r="C1149" s="6">
        <v>1146</v>
      </c>
    </row>
    <row r="1150" spans="1:3">
      <c r="A1150" s="70">
        <v>358</v>
      </c>
      <c r="B1150" s="70">
        <v>383</v>
      </c>
      <c r="C1150" s="6">
        <v>1147</v>
      </c>
    </row>
    <row r="1151" spans="1:3">
      <c r="A1151" s="70">
        <v>70</v>
      </c>
      <c r="B1151" s="70">
        <v>383</v>
      </c>
      <c r="C1151" s="6">
        <v>1148</v>
      </c>
    </row>
    <row r="1152" spans="1:3">
      <c r="A1152" s="70">
        <v>416</v>
      </c>
      <c r="B1152" s="70">
        <v>383</v>
      </c>
      <c r="C1152" s="6">
        <v>1149</v>
      </c>
    </row>
    <row r="1153" spans="1:3">
      <c r="A1153" s="70">
        <v>450</v>
      </c>
      <c r="B1153" s="70">
        <v>383</v>
      </c>
      <c r="C1153" s="6">
        <v>1150</v>
      </c>
    </row>
    <row r="1154" spans="1:3">
      <c r="A1154" s="70">
        <v>362</v>
      </c>
      <c r="B1154" s="70">
        <v>383</v>
      </c>
      <c r="C1154" s="6">
        <v>1151</v>
      </c>
    </row>
    <row r="1155" spans="1:3">
      <c r="A1155" s="70">
        <v>241</v>
      </c>
      <c r="B1155" s="70">
        <v>383</v>
      </c>
      <c r="C1155" s="6">
        <v>1152</v>
      </c>
    </row>
    <row r="1156" spans="1:3">
      <c r="A1156" s="70">
        <v>282</v>
      </c>
      <c r="B1156" s="70">
        <v>384</v>
      </c>
      <c r="C1156" s="6">
        <v>1153</v>
      </c>
    </row>
    <row r="1157" spans="1:3">
      <c r="A1157" s="70">
        <v>336</v>
      </c>
      <c r="B1157" s="70">
        <v>385</v>
      </c>
      <c r="C1157" s="6">
        <v>1154</v>
      </c>
    </row>
    <row r="1158" spans="1:3">
      <c r="A1158" s="70">
        <v>353</v>
      </c>
      <c r="B1158" s="70">
        <v>385</v>
      </c>
      <c r="C1158" s="6">
        <v>1155</v>
      </c>
    </row>
    <row r="1159" spans="1:3">
      <c r="A1159" s="70">
        <v>156</v>
      </c>
      <c r="B1159" s="70">
        <v>386</v>
      </c>
      <c r="C1159" s="6">
        <v>1156</v>
      </c>
    </row>
    <row r="1160" spans="1:3">
      <c r="A1160" s="70">
        <v>192</v>
      </c>
      <c r="B1160" s="70">
        <v>387</v>
      </c>
      <c r="C1160" s="6">
        <v>1157</v>
      </c>
    </row>
    <row r="1161" spans="1:3">
      <c r="A1161" s="70">
        <v>344</v>
      </c>
      <c r="B1161" s="70">
        <v>387</v>
      </c>
      <c r="C1161" s="6">
        <v>1158</v>
      </c>
    </row>
    <row r="1162" spans="1:3">
      <c r="A1162" s="70">
        <v>362</v>
      </c>
      <c r="B1162" s="70">
        <v>387</v>
      </c>
      <c r="C1162" s="6">
        <v>1159</v>
      </c>
    </row>
    <row r="1163" spans="1:3">
      <c r="A1163" s="70">
        <v>353</v>
      </c>
      <c r="B1163" s="70">
        <v>387</v>
      </c>
      <c r="C1163" s="6">
        <v>1160</v>
      </c>
    </row>
    <row r="1164" spans="1:3">
      <c r="A1164" s="70">
        <v>380</v>
      </c>
      <c r="B1164" s="70">
        <v>387</v>
      </c>
      <c r="C1164" s="6">
        <v>1161</v>
      </c>
    </row>
    <row r="1165" spans="1:3">
      <c r="A1165" s="70">
        <v>145</v>
      </c>
      <c r="B1165" s="70">
        <v>387</v>
      </c>
      <c r="C1165" s="6">
        <v>1162</v>
      </c>
    </row>
    <row r="1166" spans="1:3">
      <c r="A1166" s="70">
        <v>526</v>
      </c>
      <c r="B1166" s="70">
        <v>388</v>
      </c>
      <c r="C1166" s="6">
        <v>1163</v>
      </c>
    </row>
    <row r="1167" spans="1:3">
      <c r="A1167" s="70">
        <v>494</v>
      </c>
      <c r="B1167" s="70">
        <v>388</v>
      </c>
      <c r="C1167" s="6">
        <v>1164</v>
      </c>
    </row>
    <row r="1168" spans="1:3">
      <c r="A1168" s="70">
        <v>672</v>
      </c>
      <c r="B1168" s="70">
        <v>389</v>
      </c>
      <c r="C1168" s="6">
        <v>1165</v>
      </c>
    </row>
    <row r="1169" spans="1:3">
      <c r="A1169" s="70">
        <v>406</v>
      </c>
      <c r="B1169" s="70">
        <v>390</v>
      </c>
      <c r="C1169" s="6">
        <v>1166</v>
      </c>
    </row>
    <row r="1170" spans="1:3">
      <c r="A1170" s="70">
        <v>402</v>
      </c>
      <c r="B1170" s="70">
        <v>390</v>
      </c>
      <c r="C1170" s="6">
        <v>1167</v>
      </c>
    </row>
    <row r="1171" spans="1:3">
      <c r="A1171" s="70">
        <v>471</v>
      </c>
      <c r="B1171" s="70">
        <v>390</v>
      </c>
      <c r="C1171" s="6">
        <v>1168</v>
      </c>
    </row>
    <row r="1172" spans="1:3">
      <c r="A1172" s="70">
        <v>246</v>
      </c>
      <c r="B1172" s="70">
        <v>390</v>
      </c>
      <c r="C1172" s="6">
        <v>1169</v>
      </c>
    </row>
    <row r="1173" spans="1:3">
      <c r="A1173" s="70">
        <v>535</v>
      </c>
      <c r="B1173" s="70">
        <v>390</v>
      </c>
      <c r="C1173" s="6">
        <v>1170</v>
      </c>
    </row>
    <row r="1174" spans="1:3">
      <c r="A1174" s="70">
        <v>283</v>
      </c>
      <c r="B1174" s="70">
        <v>390</v>
      </c>
      <c r="C1174" s="6">
        <v>1171</v>
      </c>
    </row>
    <row r="1175" spans="1:3">
      <c r="A1175" s="70">
        <v>283</v>
      </c>
      <c r="B1175" s="70">
        <v>390</v>
      </c>
      <c r="C1175" s="6">
        <v>1172</v>
      </c>
    </row>
    <row r="1176" spans="1:3">
      <c r="A1176" s="70">
        <v>287</v>
      </c>
      <c r="B1176" s="70">
        <v>390</v>
      </c>
      <c r="C1176" s="6">
        <v>1173</v>
      </c>
    </row>
    <row r="1177" spans="1:3">
      <c r="A1177" s="70">
        <v>576</v>
      </c>
      <c r="B1177" s="70">
        <v>390</v>
      </c>
      <c r="C1177" s="6">
        <v>1174</v>
      </c>
    </row>
    <row r="1178" spans="1:3">
      <c r="A1178" s="70">
        <v>338</v>
      </c>
      <c r="B1178" s="70">
        <v>390</v>
      </c>
      <c r="C1178" s="6">
        <v>1175</v>
      </c>
    </row>
    <row r="1179" spans="1:3">
      <c r="A1179" s="70">
        <v>374</v>
      </c>
      <c r="B1179" s="70">
        <v>390</v>
      </c>
      <c r="C1179" s="6">
        <v>1176</v>
      </c>
    </row>
    <row r="1180" spans="1:3">
      <c r="A1180" s="70">
        <v>356</v>
      </c>
      <c r="B1180" s="70">
        <v>390</v>
      </c>
      <c r="C1180" s="6">
        <v>1177</v>
      </c>
    </row>
    <row r="1181" spans="1:3">
      <c r="A1181" s="70">
        <v>338</v>
      </c>
      <c r="B1181" s="70">
        <v>390</v>
      </c>
      <c r="C1181" s="6">
        <v>1178</v>
      </c>
    </row>
    <row r="1182" spans="1:3">
      <c r="A1182" s="70">
        <v>209</v>
      </c>
      <c r="B1182" s="70">
        <v>390</v>
      </c>
      <c r="C1182" s="6">
        <v>1179</v>
      </c>
    </row>
    <row r="1183" spans="1:3">
      <c r="A1183" s="70">
        <v>443</v>
      </c>
      <c r="B1183" s="70">
        <v>391</v>
      </c>
      <c r="C1183" s="6">
        <v>1180</v>
      </c>
    </row>
    <row r="1184" spans="1:3">
      <c r="A1184" s="70">
        <v>663</v>
      </c>
      <c r="B1184" s="70">
        <v>391</v>
      </c>
      <c r="C1184" s="6">
        <v>1181</v>
      </c>
    </row>
    <row r="1185" spans="1:3">
      <c r="A1185" s="70">
        <v>292</v>
      </c>
      <c r="B1185" s="70">
        <v>393</v>
      </c>
      <c r="C1185" s="6">
        <v>1182</v>
      </c>
    </row>
    <row r="1186" spans="1:3">
      <c r="A1186" s="70">
        <v>498</v>
      </c>
      <c r="B1186" s="70">
        <v>393</v>
      </c>
      <c r="C1186" s="6">
        <v>1183</v>
      </c>
    </row>
    <row r="1187" spans="1:3">
      <c r="A1187" s="70">
        <v>331</v>
      </c>
      <c r="B1187" s="70">
        <v>393</v>
      </c>
      <c r="C1187" s="6">
        <v>1184</v>
      </c>
    </row>
    <row r="1188" spans="1:3">
      <c r="A1188" s="70">
        <v>138</v>
      </c>
      <c r="B1188" s="70">
        <v>395</v>
      </c>
      <c r="C1188" s="6">
        <v>1185</v>
      </c>
    </row>
    <row r="1189" spans="1:3">
      <c r="A1189" s="70">
        <v>241</v>
      </c>
      <c r="B1189" s="70">
        <v>395</v>
      </c>
      <c r="C1189" s="6">
        <v>1186</v>
      </c>
    </row>
    <row r="1190" spans="1:3">
      <c r="A1190" s="70">
        <v>656</v>
      </c>
      <c r="B1190" s="70">
        <v>395</v>
      </c>
      <c r="C1190" s="6">
        <v>1187</v>
      </c>
    </row>
    <row r="1191" spans="1:3">
      <c r="A1191" s="70">
        <v>397</v>
      </c>
      <c r="B1191" s="70">
        <v>395</v>
      </c>
      <c r="C1191" s="6">
        <v>1188</v>
      </c>
    </row>
    <row r="1192" spans="1:3">
      <c r="A1192" s="70">
        <v>758</v>
      </c>
      <c r="B1192" s="70">
        <v>395</v>
      </c>
      <c r="C1192" s="6">
        <v>1189</v>
      </c>
    </row>
    <row r="1193" spans="1:3">
      <c r="A1193" s="70">
        <v>325</v>
      </c>
      <c r="B1193" s="70">
        <v>395</v>
      </c>
      <c r="C1193" s="6">
        <v>1190</v>
      </c>
    </row>
    <row r="1194" spans="1:3">
      <c r="A1194" s="70">
        <v>337</v>
      </c>
      <c r="B1194" s="70">
        <v>395</v>
      </c>
      <c r="C1194" s="6">
        <v>1191</v>
      </c>
    </row>
    <row r="1195" spans="1:3">
      <c r="A1195" s="70">
        <v>662</v>
      </c>
      <c r="B1195" s="70">
        <v>395</v>
      </c>
      <c r="C1195" s="6">
        <v>1192</v>
      </c>
    </row>
    <row r="1196" spans="1:3">
      <c r="A1196" s="70">
        <v>740</v>
      </c>
      <c r="B1196" s="70">
        <v>395</v>
      </c>
      <c r="C1196" s="6">
        <v>1193</v>
      </c>
    </row>
    <row r="1197" spans="1:3">
      <c r="A1197" s="70">
        <v>295</v>
      </c>
      <c r="B1197" s="70">
        <v>396</v>
      </c>
      <c r="C1197" s="6">
        <v>1194</v>
      </c>
    </row>
    <row r="1198" spans="1:3">
      <c r="A1198" s="70">
        <v>385</v>
      </c>
      <c r="B1198" s="70">
        <v>396</v>
      </c>
      <c r="C1198" s="6">
        <v>1195</v>
      </c>
    </row>
    <row r="1199" spans="1:3">
      <c r="A1199" s="70">
        <v>373</v>
      </c>
      <c r="B1199" s="70">
        <v>397</v>
      </c>
      <c r="C1199" s="6">
        <v>1196</v>
      </c>
    </row>
    <row r="1200" spans="1:3">
      <c r="A1200" s="70">
        <v>385</v>
      </c>
      <c r="B1200" s="70">
        <v>397</v>
      </c>
      <c r="C1200" s="6">
        <v>1197</v>
      </c>
    </row>
    <row r="1201" spans="1:3">
      <c r="A1201" s="70">
        <v>397</v>
      </c>
      <c r="B1201" s="70">
        <v>397</v>
      </c>
      <c r="C1201" s="6">
        <v>1198</v>
      </c>
    </row>
    <row r="1202" spans="1:3">
      <c r="A1202" s="70">
        <v>313</v>
      </c>
      <c r="B1202" s="70">
        <v>398</v>
      </c>
      <c r="C1202" s="6">
        <v>1199</v>
      </c>
    </row>
    <row r="1203" spans="1:3">
      <c r="A1203" s="70">
        <v>120</v>
      </c>
      <c r="B1203" s="70">
        <v>398</v>
      </c>
      <c r="C1203" s="6">
        <v>1200</v>
      </c>
    </row>
    <row r="1204" spans="1:3">
      <c r="A1204" s="70">
        <v>409</v>
      </c>
      <c r="B1204" s="70">
        <v>398</v>
      </c>
      <c r="C1204" s="6">
        <v>1201</v>
      </c>
    </row>
    <row r="1205" spans="1:3">
      <c r="A1205" s="70">
        <v>542</v>
      </c>
      <c r="B1205" s="70">
        <v>398</v>
      </c>
      <c r="C1205" s="6">
        <v>1202</v>
      </c>
    </row>
    <row r="1206" spans="1:3">
      <c r="A1206" s="70">
        <v>572</v>
      </c>
      <c r="B1206" s="70">
        <v>399</v>
      </c>
      <c r="C1206" s="6">
        <v>1203</v>
      </c>
    </row>
    <row r="1207" spans="1:3">
      <c r="A1207" s="70">
        <v>686</v>
      </c>
      <c r="B1207" s="70">
        <v>399</v>
      </c>
      <c r="C1207" s="6">
        <v>1204</v>
      </c>
    </row>
    <row r="1208" spans="1:3">
      <c r="A1208" s="70">
        <v>554</v>
      </c>
      <c r="B1208" s="70">
        <v>400</v>
      </c>
      <c r="C1208" s="6">
        <v>1205</v>
      </c>
    </row>
    <row r="1209" spans="1:3">
      <c r="A1209" s="70">
        <v>584</v>
      </c>
      <c r="B1209" s="70">
        <v>400</v>
      </c>
      <c r="C1209" s="6">
        <v>1206</v>
      </c>
    </row>
    <row r="1210" spans="1:3">
      <c r="A1210" s="70">
        <v>656</v>
      </c>
      <c r="B1210" s="70">
        <v>400</v>
      </c>
      <c r="C1210" s="6">
        <v>1207</v>
      </c>
    </row>
    <row r="1211" spans="1:3">
      <c r="A1211" s="70">
        <v>536</v>
      </c>
      <c r="B1211" s="70">
        <v>400</v>
      </c>
      <c r="C1211" s="6">
        <v>1208</v>
      </c>
    </row>
    <row r="1212" spans="1:3">
      <c r="A1212" s="70">
        <v>518</v>
      </c>
      <c r="B1212" s="70">
        <v>400</v>
      </c>
      <c r="C1212" s="6">
        <v>1209</v>
      </c>
    </row>
    <row r="1213" spans="1:3">
      <c r="A1213" s="70">
        <v>433</v>
      </c>
      <c r="B1213" s="70">
        <v>400</v>
      </c>
      <c r="C1213" s="6">
        <v>1210</v>
      </c>
    </row>
    <row r="1214" spans="1:3">
      <c r="A1214" s="70">
        <v>566</v>
      </c>
      <c r="B1214" s="70">
        <v>401</v>
      </c>
      <c r="C1214" s="6">
        <v>1211</v>
      </c>
    </row>
    <row r="1215" spans="1:3">
      <c r="A1215" s="70">
        <v>614</v>
      </c>
      <c r="B1215" s="70">
        <v>402</v>
      </c>
      <c r="C1215" s="6">
        <v>1212</v>
      </c>
    </row>
    <row r="1216" spans="1:3">
      <c r="A1216" s="70">
        <v>620</v>
      </c>
      <c r="B1216" s="70">
        <v>402</v>
      </c>
      <c r="C1216" s="6">
        <v>1213</v>
      </c>
    </row>
    <row r="1217" spans="1:3">
      <c r="A1217" s="70">
        <v>271</v>
      </c>
      <c r="B1217" s="70">
        <v>403</v>
      </c>
      <c r="C1217" s="6">
        <v>1214</v>
      </c>
    </row>
    <row r="1218" spans="1:3">
      <c r="A1218" s="70">
        <v>295</v>
      </c>
      <c r="B1218" s="70">
        <v>403</v>
      </c>
      <c r="C1218" s="6">
        <v>1215</v>
      </c>
    </row>
    <row r="1219" spans="1:3">
      <c r="A1219" s="70">
        <v>482</v>
      </c>
      <c r="B1219" s="70">
        <v>403</v>
      </c>
      <c r="C1219" s="6">
        <v>1216</v>
      </c>
    </row>
    <row r="1220" spans="1:3">
      <c r="A1220" s="70">
        <v>272</v>
      </c>
      <c r="B1220" s="70">
        <v>403</v>
      </c>
      <c r="C1220" s="6">
        <v>1217</v>
      </c>
    </row>
    <row r="1221" spans="1:3">
      <c r="A1221" s="70">
        <v>166</v>
      </c>
      <c r="B1221" s="70">
        <v>404</v>
      </c>
      <c r="C1221" s="6">
        <v>1218</v>
      </c>
    </row>
    <row r="1222" spans="1:3">
      <c r="A1222" s="70">
        <v>129</v>
      </c>
      <c r="B1222" s="70">
        <v>404</v>
      </c>
      <c r="C1222" s="6">
        <v>1219</v>
      </c>
    </row>
    <row r="1223" spans="1:3">
      <c r="A1223" s="70">
        <v>245</v>
      </c>
      <c r="B1223" s="70">
        <v>404</v>
      </c>
      <c r="C1223" s="6">
        <v>1220</v>
      </c>
    </row>
    <row r="1224" spans="1:3">
      <c r="A1224" s="70">
        <v>172</v>
      </c>
      <c r="B1224" s="70">
        <v>404</v>
      </c>
      <c r="C1224" s="6">
        <v>1221</v>
      </c>
    </row>
    <row r="1225" spans="1:3">
      <c r="A1225" s="70">
        <v>429</v>
      </c>
      <c r="B1225" s="70">
        <v>405</v>
      </c>
      <c r="C1225" s="6">
        <v>1222</v>
      </c>
    </row>
    <row r="1226" spans="1:3">
      <c r="A1226" s="70">
        <v>414</v>
      </c>
      <c r="B1226" s="70">
        <v>406</v>
      </c>
      <c r="C1226" s="6">
        <v>1223</v>
      </c>
    </row>
    <row r="1227" spans="1:3">
      <c r="A1227" s="70">
        <v>208</v>
      </c>
      <c r="B1227" s="70">
        <v>406</v>
      </c>
      <c r="C1227" s="6">
        <v>1224</v>
      </c>
    </row>
    <row r="1228" spans="1:3">
      <c r="A1228" s="70">
        <v>692</v>
      </c>
      <c r="B1228" s="70">
        <v>406</v>
      </c>
      <c r="C1228" s="6">
        <v>1225</v>
      </c>
    </row>
    <row r="1229" spans="1:3">
      <c r="A1229" s="70">
        <v>456</v>
      </c>
      <c r="B1229" s="70">
        <v>406</v>
      </c>
      <c r="C1229" s="6">
        <v>1226</v>
      </c>
    </row>
    <row r="1230" spans="1:3">
      <c r="A1230" s="70">
        <v>414</v>
      </c>
      <c r="B1230" s="70">
        <v>407</v>
      </c>
      <c r="C1230" s="6">
        <v>1227</v>
      </c>
    </row>
    <row r="1231" spans="1:3">
      <c r="A1231" s="70">
        <v>293</v>
      </c>
      <c r="B1231" s="70">
        <v>407</v>
      </c>
      <c r="C1231" s="6">
        <v>1228</v>
      </c>
    </row>
    <row r="1232" spans="1:3">
      <c r="A1232" s="70">
        <v>603</v>
      </c>
      <c r="B1232" s="70">
        <v>408</v>
      </c>
      <c r="C1232" s="6">
        <v>1229</v>
      </c>
    </row>
    <row r="1233" spans="1:3">
      <c r="A1233" s="70">
        <v>472</v>
      </c>
      <c r="B1233" s="70">
        <v>409</v>
      </c>
      <c r="C1233" s="6">
        <v>1230</v>
      </c>
    </row>
    <row r="1234" spans="1:3">
      <c r="A1234" s="70">
        <v>203</v>
      </c>
      <c r="B1234" s="70">
        <v>410</v>
      </c>
      <c r="C1234" s="6">
        <v>1231</v>
      </c>
    </row>
    <row r="1235" spans="1:3">
      <c r="A1235" s="70">
        <v>415</v>
      </c>
      <c r="B1235" s="70">
        <v>410</v>
      </c>
      <c r="C1235" s="6">
        <v>1232</v>
      </c>
    </row>
    <row r="1236" spans="1:3">
      <c r="A1236" s="70">
        <v>235</v>
      </c>
      <c r="B1236" s="70">
        <v>410</v>
      </c>
      <c r="C1236" s="6">
        <v>1233</v>
      </c>
    </row>
    <row r="1237" spans="1:3">
      <c r="A1237" s="70">
        <v>565</v>
      </c>
      <c r="B1237" s="70">
        <v>410</v>
      </c>
      <c r="C1237" s="6">
        <v>1234</v>
      </c>
    </row>
    <row r="1238" spans="1:3">
      <c r="A1238" s="70">
        <v>335</v>
      </c>
      <c r="B1238" s="70">
        <v>410</v>
      </c>
      <c r="C1238" s="6">
        <v>1235</v>
      </c>
    </row>
    <row r="1239" spans="1:3">
      <c r="A1239" s="70">
        <v>135</v>
      </c>
      <c r="B1239" s="70">
        <v>410</v>
      </c>
      <c r="C1239" s="6">
        <v>1236</v>
      </c>
    </row>
    <row r="1240" spans="1:3">
      <c r="A1240" s="70">
        <v>229</v>
      </c>
      <c r="B1240" s="70">
        <v>410</v>
      </c>
      <c r="C1240" s="6">
        <v>1237</v>
      </c>
    </row>
    <row r="1241" spans="1:3">
      <c r="A1241" s="70">
        <v>393</v>
      </c>
      <c r="B1241" s="70">
        <v>410</v>
      </c>
      <c r="C1241" s="6">
        <v>1238</v>
      </c>
    </row>
    <row r="1242" spans="1:3">
      <c r="A1242" s="70">
        <v>729</v>
      </c>
      <c r="B1242" s="70">
        <v>410</v>
      </c>
      <c r="C1242" s="6">
        <v>1239</v>
      </c>
    </row>
    <row r="1243" spans="1:3">
      <c r="A1243" s="70">
        <v>522</v>
      </c>
      <c r="B1243" s="70">
        <v>410</v>
      </c>
      <c r="C1243" s="6">
        <v>1240</v>
      </c>
    </row>
    <row r="1244" spans="1:3">
      <c r="A1244" s="70">
        <v>420</v>
      </c>
      <c r="B1244" s="70">
        <v>411</v>
      </c>
      <c r="C1244" s="6">
        <v>1241</v>
      </c>
    </row>
    <row r="1245" spans="1:3">
      <c r="A1245" s="70">
        <v>505</v>
      </c>
      <c r="B1245" s="70">
        <v>413</v>
      </c>
      <c r="C1245" s="6">
        <v>1242</v>
      </c>
    </row>
    <row r="1246" spans="1:3">
      <c r="A1246" s="70">
        <v>619</v>
      </c>
      <c r="B1246" s="70">
        <v>413</v>
      </c>
      <c r="C1246" s="6">
        <v>1243</v>
      </c>
    </row>
    <row r="1247" spans="1:3">
      <c r="A1247" s="70">
        <v>505</v>
      </c>
      <c r="B1247" s="70">
        <v>414</v>
      </c>
      <c r="C1247" s="6">
        <v>1244</v>
      </c>
    </row>
    <row r="1248" spans="1:3">
      <c r="A1248" s="70">
        <v>234</v>
      </c>
      <c r="B1248" s="70">
        <v>414</v>
      </c>
      <c r="C1248" s="6">
        <v>1245</v>
      </c>
    </row>
    <row r="1249" spans="1:3">
      <c r="A1249" s="70">
        <v>382</v>
      </c>
      <c r="B1249" s="70">
        <v>414</v>
      </c>
      <c r="C1249" s="6">
        <v>1246</v>
      </c>
    </row>
    <row r="1250" spans="1:3">
      <c r="A1250" s="70">
        <v>353</v>
      </c>
      <c r="B1250" s="70">
        <v>414</v>
      </c>
      <c r="C1250" s="6">
        <v>1247</v>
      </c>
    </row>
    <row r="1251" spans="1:3">
      <c r="A1251" s="70">
        <v>348</v>
      </c>
      <c r="B1251" s="70">
        <v>414</v>
      </c>
      <c r="C1251" s="6">
        <v>1248</v>
      </c>
    </row>
    <row r="1252" spans="1:3">
      <c r="A1252" s="70">
        <v>424</v>
      </c>
      <c r="B1252" s="70">
        <v>415</v>
      </c>
      <c r="C1252" s="6">
        <v>1249</v>
      </c>
    </row>
    <row r="1253" spans="1:3">
      <c r="A1253" s="70">
        <v>221</v>
      </c>
      <c r="B1253" s="70">
        <v>415</v>
      </c>
      <c r="C1253" s="6">
        <v>1250</v>
      </c>
    </row>
    <row r="1254" spans="1:3">
      <c r="A1254" s="70">
        <v>276</v>
      </c>
      <c r="B1254" s="70">
        <v>415</v>
      </c>
      <c r="C1254" s="6">
        <v>1251</v>
      </c>
    </row>
    <row r="1255" spans="1:3">
      <c r="A1255" s="70">
        <v>419</v>
      </c>
      <c r="B1255" s="70">
        <v>416</v>
      </c>
      <c r="C1255" s="6">
        <v>1252</v>
      </c>
    </row>
    <row r="1256" spans="1:3">
      <c r="A1256" s="70">
        <v>141</v>
      </c>
      <c r="B1256" s="70">
        <v>416</v>
      </c>
      <c r="C1256" s="6">
        <v>1253</v>
      </c>
    </row>
    <row r="1257" spans="1:3">
      <c r="A1257" s="70">
        <v>344</v>
      </c>
      <c r="B1257" s="70">
        <v>416</v>
      </c>
      <c r="C1257" s="6">
        <v>1254</v>
      </c>
    </row>
    <row r="1258" spans="1:3">
      <c r="A1258" s="70">
        <v>309</v>
      </c>
      <c r="B1258" s="70">
        <v>416</v>
      </c>
      <c r="C1258" s="6">
        <v>1255</v>
      </c>
    </row>
    <row r="1259" spans="1:3">
      <c r="A1259" s="70">
        <v>166</v>
      </c>
      <c r="B1259" s="70">
        <v>416</v>
      </c>
      <c r="C1259" s="6">
        <v>1256</v>
      </c>
    </row>
    <row r="1260" spans="1:3">
      <c r="A1260" s="70">
        <v>383</v>
      </c>
      <c r="B1260" s="70">
        <v>416</v>
      </c>
      <c r="C1260" s="6">
        <v>1257</v>
      </c>
    </row>
    <row r="1261" spans="1:3">
      <c r="A1261" s="70">
        <v>383</v>
      </c>
      <c r="B1261" s="70">
        <v>417</v>
      </c>
      <c r="C1261" s="6">
        <v>1258</v>
      </c>
    </row>
    <row r="1262" spans="1:3">
      <c r="A1262" s="70">
        <v>183</v>
      </c>
      <c r="B1262" s="70">
        <v>417</v>
      </c>
      <c r="C1262" s="6">
        <v>1259</v>
      </c>
    </row>
    <row r="1263" spans="1:3">
      <c r="A1263" s="70">
        <v>302</v>
      </c>
      <c r="B1263" s="70">
        <v>417</v>
      </c>
      <c r="C1263" s="6">
        <v>1260</v>
      </c>
    </row>
    <row r="1264" spans="1:3">
      <c r="A1264" s="70">
        <v>77</v>
      </c>
      <c r="B1264" s="70">
        <v>418</v>
      </c>
      <c r="C1264" s="6">
        <v>1261</v>
      </c>
    </row>
    <row r="1265" spans="1:3">
      <c r="A1265" s="70">
        <v>242</v>
      </c>
      <c r="B1265" s="70">
        <v>418</v>
      </c>
      <c r="C1265" s="6">
        <v>1262</v>
      </c>
    </row>
    <row r="1266" spans="1:3">
      <c r="A1266" s="70">
        <v>293</v>
      </c>
      <c r="B1266" s="70">
        <v>419</v>
      </c>
      <c r="C1266" s="6">
        <v>1263</v>
      </c>
    </row>
    <row r="1267" spans="1:3">
      <c r="A1267" s="70">
        <v>306</v>
      </c>
      <c r="B1267" s="70">
        <v>419</v>
      </c>
      <c r="C1267" s="6">
        <v>1264</v>
      </c>
    </row>
    <row r="1268" spans="1:3">
      <c r="A1268" s="70">
        <v>416</v>
      </c>
      <c r="B1268" s="70">
        <v>419</v>
      </c>
      <c r="C1268" s="6">
        <v>1265</v>
      </c>
    </row>
    <row r="1269" spans="1:3">
      <c r="A1269" s="70">
        <v>615</v>
      </c>
      <c r="B1269" s="70">
        <v>419</v>
      </c>
      <c r="C1269" s="6">
        <v>1266</v>
      </c>
    </row>
    <row r="1270" spans="1:3">
      <c r="A1270" s="70">
        <v>577</v>
      </c>
      <c r="B1270" s="70">
        <v>419</v>
      </c>
      <c r="C1270" s="6">
        <v>1267</v>
      </c>
    </row>
    <row r="1271" spans="1:3">
      <c r="A1271" s="70">
        <v>420</v>
      </c>
      <c r="B1271" s="70">
        <v>420</v>
      </c>
      <c r="C1271" s="6">
        <v>1268</v>
      </c>
    </row>
    <row r="1272" spans="1:3">
      <c r="A1272" s="70">
        <v>479</v>
      </c>
      <c r="B1272" s="70">
        <v>420</v>
      </c>
      <c r="C1272" s="6">
        <v>1269</v>
      </c>
    </row>
    <row r="1273" spans="1:3">
      <c r="A1273" s="70">
        <v>386</v>
      </c>
      <c r="B1273" s="70">
        <v>420</v>
      </c>
      <c r="C1273" s="6">
        <v>1270</v>
      </c>
    </row>
    <row r="1274" spans="1:3">
      <c r="A1274" s="70">
        <v>420</v>
      </c>
      <c r="B1274" s="70">
        <v>420</v>
      </c>
      <c r="C1274" s="6">
        <v>1271</v>
      </c>
    </row>
    <row r="1275" spans="1:3">
      <c r="A1275" s="70">
        <v>350</v>
      </c>
      <c r="B1275" s="70">
        <v>420</v>
      </c>
      <c r="C1275" s="6">
        <v>1272</v>
      </c>
    </row>
    <row r="1276" spans="1:3">
      <c r="A1276" s="70">
        <v>272</v>
      </c>
      <c r="B1276" s="70">
        <v>420</v>
      </c>
      <c r="C1276" s="6">
        <v>1273</v>
      </c>
    </row>
    <row r="1277" spans="1:3">
      <c r="A1277" s="70">
        <v>388</v>
      </c>
      <c r="B1277" s="70">
        <v>420</v>
      </c>
      <c r="C1277" s="6">
        <v>1274</v>
      </c>
    </row>
    <row r="1278" spans="1:3">
      <c r="A1278" s="70">
        <v>369</v>
      </c>
      <c r="B1278" s="70">
        <v>420</v>
      </c>
      <c r="C1278" s="6">
        <v>1275</v>
      </c>
    </row>
    <row r="1279" spans="1:3">
      <c r="A1279" s="70">
        <v>171</v>
      </c>
      <c r="B1279" s="70">
        <v>420</v>
      </c>
      <c r="C1279" s="6">
        <v>1276</v>
      </c>
    </row>
    <row r="1280" spans="1:3">
      <c r="A1280" s="70">
        <v>272</v>
      </c>
      <c r="B1280" s="70">
        <v>420</v>
      </c>
      <c r="C1280" s="6">
        <v>1277</v>
      </c>
    </row>
    <row r="1281" spans="1:3">
      <c r="A1281" s="70">
        <v>417</v>
      </c>
      <c r="B1281" s="70">
        <v>420</v>
      </c>
      <c r="C1281" s="6">
        <v>1278</v>
      </c>
    </row>
    <row r="1282" spans="1:3">
      <c r="A1282" s="70">
        <v>524</v>
      </c>
      <c r="B1282" s="70">
        <v>420</v>
      </c>
      <c r="C1282" s="6">
        <v>1279</v>
      </c>
    </row>
    <row r="1283" spans="1:3">
      <c r="A1283" s="70">
        <v>480</v>
      </c>
      <c r="B1283" s="70">
        <v>420</v>
      </c>
      <c r="C1283" s="6">
        <v>1280</v>
      </c>
    </row>
    <row r="1284" spans="1:3">
      <c r="A1284" s="70">
        <v>345</v>
      </c>
      <c r="B1284" s="70">
        <v>420</v>
      </c>
      <c r="C1284" s="6">
        <v>1281</v>
      </c>
    </row>
    <row r="1285" spans="1:3">
      <c r="A1285" s="70">
        <v>364</v>
      </c>
      <c r="B1285" s="70">
        <v>421</v>
      </c>
      <c r="C1285" s="6">
        <v>1282</v>
      </c>
    </row>
    <row r="1286" spans="1:3">
      <c r="A1286" s="70">
        <v>530</v>
      </c>
      <c r="B1286" s="70">
        <v>421</v>
      </c>
      <c r="C1286" s="6">
        <v>1283</v>
      </c>
    </row>
    <row r="1287" spans="1:3">
      <c r="A1287" s="70">
        <v>688</v>
      </c>
      <c r="B1287" s="70">
        <v>422</v>
      </c>
      <c r="C1287" s="6">
        <v>1284</v>
      </c>
    </row>
    <row r="1288" spans="1:3">
      <c r="A1288" s="70">
        <v>529</v>
      </c>
      <c r="B1288" s="70">
        <v>422</v>
      </c>
      <c r="C1288" s="6">
        <v>1285</v>
      </c>
    </row>
    <row r="1289" spans="1:3">
      <c r="A1289" s="70">
        <v>563</v>
      </c>
      <c r="B1289" s="70">
        <v>422</v>
      </c>
      <c r="C1289" s="6">
        <v>1286</v>
      </c>
    </row>
    <row r="1290" spans="1:3">
      <c r="A1290" s="70">
        <v>258</v>
      </c>
      <c r="B1290" s="70">
        <v>422</v>
      </c>
      <c r="C1290" s="6">
        <v>1287</v>
      </c>
    </row>
    <row r="1291" spans="1:3">
      <c r="A1291" s="70">
        <v>238</v>
      </c>
      <c r="B1291" s="70">
        <v>423</v>
      </c>
      <c r="C1291" s="6">
        <v>1288</v>
      </c>
    </row>
    <row r="1292" spans="1:3">
      <c r="A1292" s="70">
        <v>340</v>
      </c>
      <c r="B1292" s="70">
        <v>423</v>
      </c>
      <c r="C1292" s="6">
        <v>1289</v>
      </c>
    </row>
    <row r="1293" spans="1:3">
      <c r="A1293" s="70">
        <v>98</v>
      </c>
      <c r="B1293" s="70">
        <v>424</v>
      </c>
      <c r="C1293" s="6">
        <v>1290</v>
      </c>
    </row>
    <row r="1294" spans="1:3">
      <c r="A1294" s="70">
        <v>220</v>
      </c>
      <c r="B1294" s="70">
        <v>424</v>
      </c>
      <c r="C1294" s="6">
        <v>1291</v>
      </c>
    </row>
    <row r="1295" spans="1:3">
      <c r="A1295" s="70">
        <v>160</v>
      </c>
      <c r="B1295" s="70">
        <v>424</v>
      </c>
      <c r="C1295" s="6">
        <v>1292</v>
      </c>
    </row>
    <row r="1296" spans="1:3">
      <c r="A1296" s="70">
        <v>230</v>
      </c>
      <c r="B1296" s="70">
        <v>425</v>
      </c>
      <c r="C1296" s="6">
        <v>1293</v>
      </c>
    </row>
    <row r="1297" spans="1:3">
      <c r="A1297" s="70">
        <v>350</v>
      </c>
      <c r="B1297" s="70">
        <v>427</v>
      </c>
      <c r="C1297" s="6">
        <v>1294</v>
      </c>
    </row>
    <row r="1298" spans="1:3">
      <c r="A1298" s="70">
        <v>160</v>
      </c>
      <c r="B1298" s="70">
        <v>427</v>
      </c>
      <c r="C1298" s="6">
        <v>1295</v>
      </c>
    </row>
    <row r="1299" spans="1:3">
      <c r="A1299" s="70">
        <v>320</v>
      </c>
      <c r="B1299" s="70">
        <v>428</v>
      </c>
      <c r="C1299" s="6">
        <v>1296</v>
      </c>
    </row>
    <row r="1300" spans="1:3">
      <c r="A1300" s="70">
        <v>290</v>
      </c>
      <c r="B1300" s="70">
        <v>429</v>
      </c>
      <c r="C1300" s="6">
        <v>1297</v>
      </c>
    </row>
    <row r="1301" spans="1:3">
      <c r="A1301" s="70">
        <v>240</v>
      </c>
      <c r="B1301" s="70">
        <v>430</v>
      </c>
      <c r="C1301" s="6">
        <v>1298</v>
      </c>
    </row>
    <row r="1302" spans="1:3">
      <c r="A1302" s="70">
        <v>160</v>
      </c>
      <c r="B1302" s="70">
        <v>430</v>
      </c>
      <c r="C1302" s="6">
        <v>1299</v>
      </c>
    </row>
    <row r="1303" spans="1:3">
      <c r="A1303" s="70">
        <v>380</v>
      </c>
      <c r="B1303" s="70">
        <v>430</v>
      </c>
      <c r="C1303" s="6">
        <v>1300</v>
      </c>
    </row>
    <row r="1304" spans="1:3">
      <c r="A1304" s="70">
        <v>120</v>
      </c>
      <c r="B1304" s="70">
        <v>430</v>
      </c>
      <c r="C1304" s="6">
        <v>1301</v>
      </c>
    </row>
    <row r="1305" spans="1:3">
      <c r="A1305" s="70">
        <v>240</v>
      </c>
      <c r="B1305" s="70">
        <v>430</v>
      </c>
      <c r="C1305" s="6">
        <v>1302</v>
      </c>
    </row>
    <row r="1306" spans="1:3">
      <c r="A1306" s="70">
        <v>330</v>
      </c>
      <c r="B1306" s="70">
        <v>430</v>
      </c>
      <c r="C1306" s="6">
        <v>1303</v>
      </c>
    </row>
    <row r="1307" spans="1:3">
      <c r="A1307" s="70">
        <v>230</v>
      </c>
      <c r="B1307" s="70">
        <v>430</v>
      </c>
      <c r="C1307" s="6">
        <v>1304</v>
      </c>
    </row>
    <row r="1308" spans="1:3">
      <c r="A1308" s="70">
        <v>190</v>
      </c>
      <c r="B1308" s="70">
        <v>430</v>
      </c>
      <c r="C1308" s="6">
        <v>1305</v>
      </c>
    </row>
    <row r="1309" spans="1:3">
      <c r="A1309" s="70">
        <v>110</v>
      </c>
      <c r="B1309" s="70">
        <v>430</v>
      </c>
      <c r="C1309" s="6">
        <v>1306</v>
      </c>
    </row>
    <row r="1310" spans="1:3">
      <c r="A1310" s="70">
        <v>110</v>
      </c>
      <c r="B1310" s="70">
        <v>432</v>
      </c>
      <c r="C1310" s="6">
        <v>1307</v>
      </c>
    </row>
    <row r="1311" spans="1:3">
      <c r="A1311" s="70">
        <v>400</v>
      </c>
      <c r="B1311" s="70">
        <v>433</v>
      </c>
      <c r="C1311" s="6">
        <v>1308</v>
      </c>
    </row>
    <row r="1312" spans="1:3">
      <c r="A1312" s="70">
        <v>270</v>
      </c>
      <c r="B1312" s="70">
        <v>433</v>
      </c>
      <c r="C1312" s="6">
        <v>1309</v>
      </c>
    </row>
    <row r="1313" spans="1:3">
      <c r="A1313" s="70">
        <v>400</v>
      </c>
      <c r="B1313" s="70">
        <v>434</v>
      </c>
      <c r="C1313" s="6">
        <v>1310</v>
      </c>
    </row>
    <row r="1314" spans="1:3">
      <c r="A1314" s="70">
        <v>180</v>
      </c>
      <c r="B1314" s="70">
        <v>435</v>
      </c>
      <c r="C1314" s="6">
        <v>1311</v>
      </c>
    </row>
    <row r="1315" spans="1:3">
      <c r="A1315" s="70">
        <v>190</v>
      </c>
      <c r="B1315" s="70">
        <v>435</v>
      </c>
      <c r="C1315" s="6">
        <v>1312</v>
      </c>
    </row>
    <row r="1316" spans="1:3">
      <c r="A1316" s="70">
        <v>120</v>
      </c>
      <c r="B1316" s="70">
        <v>435</v>
      </c>
      <c r="C1316" s="6">
        <v>1313</v>
      </c>
    </row>
    <row r="1317" spans="1:3">
      <c r="A1317" s="70">
        <v>300</v>
      </c>
      <c r="B1317" s="70">
        <v>435</v>
      </c>
      <c r="C1317" s="6">
        <v>1314</v>
      </c>
    </row>
    <row r="1318" spans="1:3">
      <c r="A1318" s="70">
        <v>320</v>
      </c>
      <c r="B1318" s="70">
        <v>436</v>
      </c>
      <c r="C1318" s="6">
        <v>1315</v>
      </c>
    </row>
    <row r="1319" spans="1:3">
      <c r="A1319" s="70">
        <v>230</v>
      </c>
      <c r="B1319" s="70">
        <v>437</v>
      </c>
      <c r="C1319" s="6">
        <v>1316</v>
      </c>
    </row>
    <row r="1320" spans="1:3">
      <c r="A1320" s="70">
        <v>210</v>
      </c>
      <c r="B1320" s="70">
        <v>438</v>
      </c>
      <c r="C1320" s="6">
        <v>1317</v>
      </c>
    </row>
    <row r="1321" spans="1:3">
      <c r="A1321" s="70">
        <v>240</v>
      </c>
      <c r="B1321" s="70">
        <v>439</v>
      </c>
      <c r="C1321" s="6">
        <v>1318</v>
      </c>
    </row>
    <row r="1322" spans="1:3">
      <c r="A1322" s="70">
        <v>220</v>
      </c>
      <c r="B1322" s="70">
        <v>440</v>
      </c>
      <c r="C1322" s="6">
        <v>1319</v>
      </c>
    </row>
    <row r="1323" spans="1:3">
      <c r="A1323" s="70">
        <v>180</v>
      </c>
      <c r="B1323" s="70">
        <v>440</v>
      </c>
      <c r="C1323" s="6">
        <v>1320</v>
      </c>
    </row>
    <row r="1324" spans="1:3">
      <c r="A1324" s="70">
        <v>280</v>
      </c>
      <c r="B1324" s="70">
        <v>440</v>
      </c>
      <c r="C1324" s="6">
        <v>1321</v>
      </c>
    </row>
    <row r="1325" spans="1:3">
      <c r="A1325" s="70">
        <v>230</v>
      </c>
      <c r="B1325" s="70">
        <v>440</v>
      </c>
      <c r="C1325" s="6">
        <v>1322</v>
      </c>
    </row>
    <row r="1326" spans="1:3">
      <c r="A1326" s="70">
        <v>190</v>
      </c>
      <c r="B1326" s="70">
        <v>440</v>
      </c>
      <c r="C1326" s="6">
        <v>1323</v>
      </c>
    </row>
    <row r="1327" spans="1:3">
      <c r="A1327" s="70">
        <v>210</v>
      </c>
      <c r="B1327" s="70">
        <v>440</v>
      </c>
      <c r="C1327" s="6">
        <v>1324</v>
      </c>
    </row>
    <row r="1328" spans="1:3">
      <c r="A1328" s="70">
        <v>130</v>
      </c>
      <c r="B1328" s="70">
        <v>440</v>
      </c>
      <c r="C1328" s="6">
        <v>1325</v>
      </c>
    </row>
    <row r="1329" spans="1:3">
      <c r="A1329" s="70">
        <v>380</v>
      </c>
      <c r="B1329" s="70">
        <v>441</v>
      </c>
      <c r="C1329" s="6">
        <v>1326</v>
      </c>
    </row>
    <row r="1330" spans="1:3">
      <c r="A1330" s="70">
        <v>390</v>
      </c>
      <c r="B1330" s="70">
        <v>442</v>
      </c>
      <c r="C1330" s="6">
        <v>1327</v>
      </c>
    </row>
    <row r="1331" spans="1:3">
      <c r="A1331" s="70">
        <v>280</v>
      </c>
      <c r="B1331" s="70">
        <v>442</v>
      </c>
      <c r="C1331" s="6">
        <v>1328</v>
      </c>
    </row>
    <row r="1332" spans="1:3">
      <c r="A1332" s="70">
        <v>220</v>
      </c>
      <c r="B1332" s="70">
        <v>442</v>
      </c>
      <c r="C1332" s="6">
        <v>1329</v>
      </c>
    </row>
    <row r="1333" spans="1:3">
      <c r="A1333" s="70">
        <v>510</v>
      </c>
      <c r="B1333" s="70">
        <v>442</v>
      </c>
      <c r="C1333" s="6">
        <v>1330</v>
      </c>
    </row>
    <row r="1334" spans="1:3">
      <c r="A1334" s="70">
        <v>200</v>
      </c>
      <c r="B1334" s="70">
        <v>442</v>
      </c>
      <c r="C1334" s="6">
        <v>1331</v>
      </c>
    </row>
    <row r="1335" spans="1:3">
      <c r="A1335" s="70">
        <v>230</v>
      </c>
      <c r="B1335" s="70">
        <v>443</v>
      </c>
      <c r="C1335" s="6">
        <v>1332</v>
      </c>
    </row>
    <row r="1336" spans="1:3">
      <c r="A1336" s="70">
        <v>360</v>
      </c>
      <c r="B1336" s="70">
        <v>445</v>
      </c>
      <c r="C1336" s="6">
        <v>1333</v>
      </c>
    </row>
    <row r="1337" spans="1:3">
      <c r="A1337" s="70">
        <v>240</v>
      </c>
      <c r="B1337" s="70">
        <v>445</v>
      </c>
      <c r="C1337" s="6">
        <v>1334</v>
      </c>
    </row>
    <row r="1338" spans="1:3">
      <c r="A1338" s="70">
        <v>430</v>
      </c>
      <c r="B1338" s="70">
        <v>445</v>
      </c>
      <c r="C1338" s="6">
        <v>1335</v>
      </c>
    </row>
    <row r="1339" spans="1:3">
      <c r="A1339" s="70">
        <v>370</v>
      </c>
      <c r="B1339" s="70">
        <v>446</v>
      </c>
      <c r="C1339" s="6">
        <v>1336</v>
      </c>
    </row>
    <row r="1340" spans="1:3">
      <c r="A1340" s="70">
        <v>170</v>
      </c>
      <c r="B1340" s="70">
        <v>446</v>
      </c>
      <c r="C1340" s="6">
        <v>1337</v>
      </c>
    </row>
    <row r="1341" spans="1:3">
      <c r="A1341" s="70">
        <v>110</v>
      </c>
      <c r="B1341" s="70">
        <v>446</v>
      </c>
      <c r="C1341" s="6">
        <v>1338</v>
      </c>
    </row>
    <row r="1342" spans="1:3">
      <c r="A1342" s="70">
        <v>350</v>
      </c>
      <c r="B1342" s="70">
        <v>448</v>
      </c>
      <c r="C1342" s="6">
        <v>1339</v>
      </c>
    </row>
    <row r="1343" spans="1:3">
      <c r="A1343" s="70">
        <v>240</v>
      </c>
      <c r="B1343" s="70">
        <v>450</v>
      </c>
      <c r="C1343" s="6">
        <v>1340</v>
      </c>
    </row>
    <row r="1344" spans="1:3">
      <c r="A1344" s="70">
        <v>140</v>
      </c>
      <c r="B1344" s="70">
        <v>450</v>
      </c>
      <c r="C1344" s="6">
        <v>1341</v>
      </c>
    </row>
    <row r="1345" spans="1:3">
      <c r="A1345" s="70">
        <v>150</v>
      </c>
      <c r="B1345" s="70">
        <v>450</v>
      </c>
      <c r="C1345" s="6">
        <v>1342</v>
      </c>
    </row>
    <row r="1346" spans="1:3">
      <c r="A1346" s="70">
        <v>280</v>
      </c>
      <c r="B1346" s="70">
        <v>450</v>
      </c>
      <c r="C1346" s="6">
        <v>1343</v>
      </c>
    </row>
    <row r="1347" spans="1:3">
      <c r="A1347" s="70">
        <v>317</v>
      </c>
      <c r="B1347" s="70">
        <v>451</v>
      </c>
      <c r="C1347" s="6">
        <v>1344</v>
      </c>
    </row>
    <row r="1348" spans="1:3">
      <c r="A1348" s="70">
        <v>419</v>
      </c>
      <c r="B1348" s="70">
        <v>451</v>
      </c>
      <c r="C1348" s="6">
        <v>1345</v>
      </c>
    </row>
    <row r="1349" spans="1:3">
      <c r="A1349" s="70">
        <v>483</v>
      </c>
      <c r="B1349" s="70">
        <v>451</v>
      </c>
      <c r="C1349" s="6">
        <v>1346</v>
      </c>
    </row>
    <row r="1350" spans="1:3">
      <c r="A1350" s="70">
        <v>395</v>
      </c>
      <c r="B1350" s="70">
        <v>452</v>
      </c>
      <c r="C1350" s="6">
        <v>1347</v>
      </c>
    </row>
    <row r="1351" spans="1:3">
      <c r="A1351" s="70">
        <v>356</v>
      </c>
      <c r="B1351" s="70">
        <v>452</v>
      </c>
      <c r="C1351" s="6">
        <v>1348</v>
      </c>
    </row>
    <row r="1352" spans="1:3">
      <c r="A1352" s="70">
        <v>522</v>
      </c>
      <c r="B1352" s="70">
        <v>452</v>
      </c>
      <c r="C1352" s="6">
        <v>1349</v>
      </c>
    </row>
    <row r="1353" spans="1:3">
      <c r="A1353" s="70">
        <v>258</v>
      </c>
      <c r="B1353" s="70">
        <v>452</v>
      </c>
      <c r="C1353" s="6">
        <v>1350</v>
      </c>
    </row>
    <row r="1354" spans="1:3">
      <c r="A1354" s="70">
        <v>488</v>
      </c>
      <c r="B1354" s="70">
        <v>452</v>
      </c>
      <c r="C1354" s="6">
        <v>1351</v>
      </c>
    </row>
    <row r="1355" spans="1:3">
      <c r="A1355" s="70">
        <v>718</v>
      </c>
      <c r="B1355" s="70">
        <v>452</v>
      </c>
      <c r="C1355" s="6">
        <v>1352</v>
      </c>
    </row>
    <row r="1356" spans="1:3">
      <c r="A1356" s="70">
        <v>463</v>
      </c>
      <c r="B1356" s="70">
        <v>452</v>
      </c>
      <c r="C1356" s="6">
        <v>1353</v>
      </c>
    </row>
    <row r="1357" spans="1:3">
      <c r="A1357" s="70">
        <v>278</v>
      </c>
      <c r="B1357" s="70">
        <v>453</v>
      </c>
      <c r="C1357" s="6">
        <v>1354</v>
      </c>
    </row>
    <row r="1358" spans="1:3">
      <c r="A1358" s="70">
        <v>340</v>
      </c>
      <c r="B1358" s="70">
        <v>453</v>
      </c>
      <c r="C1358" s="6">
        <v>1355</v>
      </c>
    </row>
    <row r="1359" spans="1:3">
      <c r="A1359" s="70">
        <v>434</v>
      </c>
      <c r="B1359" s="70">
        <v>454</v>
      </c>
      <c r="C1359" s="6">
        <v>1356</v>
      </c>
    </row>
    <row r="1360" spans="1:3">
      <c r="A1360" s="70">
        <v>547</v>
      </c>
      <c r="B1360" s="70">
        <v>454</v>
      </c>
      <c r="C1360" s="6">
        <v>1357</v>
      </c>
    </row>
    <row r="1361" spans="1:3">
      <c r="A1361" s="70">
        <v>727</v>
      </c>
      <c r="B1361" s="70">
        <v>455</v>
      </c>
      <c r="C1361" s="6">
        <v>1358</v>
      </c>
    </row>
    <row r="1362" spans="1:3">
      <c r="A1362" s="70">
        <v>586</v>
      </c>
      <c r="B1362" s="70">
        <v>455</v>
      </c>
      <c r="C1362" s="6">
        <v>1359</v>
      </c>
    </row>
    <row r="1363" spans="1:3">
      <c r="A1363" s="70">
        <v>532</v>
      </c>
      <c r="B1363" s="70">
        <v>455</v>
      </c>
      <c r="C1363" s="6">
        <v>1360</v>
      </c>
    </row>
    <row r="1364" spans="1:3">
      <c r="A1364" s="70">
        <v>248</v>
      </c>
      <c r="B1364" s="70">
        <v>455</v>
      </c>
      <c r="C1364" s="6">
        <v>1361</v>
      </c>
    </row>
    <row r="1365" spans="1:3">
      <c r="A1365" s="70">
        <v>468</v>
      </c>
      <c r="B1365" s="70">
        <v>455</v>
      </c>
      <c r="C1365" s="6">
        <v>1362</v>
      </c>
    </row>
    <row r="1366" spans="1:3">
      <c r="A1366" s="70">
        <v>377</v>
      </c>
      <c r="B1366" s="70">
        <v>455</v>
      </c>
      <c r="C1366" s="6">
        <v>1363</v>
      </c>
    </row>
    <row r="1367" spans="1:3">
      <c r="A1367" s="70">
        <v>371</v>
      </c>
      <c r="B1367" s="70">
        <v>456</v>
      </c>
      <c r="C1367" s="6">
        <v>1364</v>
      </c>
    </row>
    <row r="1368" spans="1:3">
      <c r="A1368" s="70">
        <v>417</v>
      </c>
      <c r="B1368" s="70">
        <v>456</v>
      </c>
      <c r="C1368" s="6">
        <v>1365</v>
      </c>
    </row>
    <row r="1369" spans="1:3">
      <c r="A1369" s="70">
        <v>512</v>
      </c>
      <c r="B1369" s="70">
        <v>457</v>
      </c>
      <c r="C1369" s="6">
        <v>1366</v>
      </c>
    </row>
    <row r="1370" spans="1:3">
      <c r="A1370" s="70">
        <v>212</v>
      </c>
      <c r="B1370" s="70">
        <v>457</v>
      </c>
      <c r="C1370" s="6">
        <v>1367</v>
      </c>
    </row>
    <row r="1371" spans="1:3">
      <c r="A1371" s="70">
        <v>252</v>
      </c>
      <c r="B1371" s="70">
        <v>457</v>
      </c>
      <c r="C1371" s="6">
        <v>1368</v>
      </c>
    </row>
    <row r="1372" spans="1:3">
      <c r="A1372" s="70">
        <v>90</v>
      </c>
      <c r="B1372" s="70">
        <v>460</v>
      </c>
      <c r="C1372" s="6">
        <v>1369</v>
      </c>
    </row>
    <row r="1373" spans="1:3">
      <c r="A1373" s="70">
        <v>282</v>
      </c>
      <c r="B1373" s="70">
        <v>460</v>
      </c>
      <c r="C1373" s="6">
        <v>1370</v>
      </c>
    </row>
    <row r="1374" spans="1:3">
      <c r="A1374" s="70">
        <v>265</v>
      </c>
      <c r="B1374" s="70">
        <v>460</v>
      </c>
      <c r="C1374" s="6">
        <v>1371</v>
      </c>
    </row>
    <row r="1375" spans="1:3">
      <c r="A1375" s="70">
        <v>307</v>
      </c>
      <c r="B1375" s="70">
        <v>460</v>
      </c>
      <c r="C1375" s="6">
        <v>1372</v>
      </c>
    </row>
    <row r="1376" spans="1:3">
      <c r="A1376" s="70">
        <v>100</v>
      </c>
      <c r="B1376" s="70">
        <v>460</v>
      </c>
      <c r="C1376" s="6">
        <v>1373</v>
      </c>
    </row>
    <row r="1377" spans="1:3">
      <c r="A1377" s="70">
        <v>245</v>
      </c>
      <c r="B1377" s="70">
        <v>460</v>
      </c>
      <c r="C1377" s="6">
        <v>1374</v>
      </c>
    </row>
    <row r="1378" spans="1:3">
      <c r="A1378" s="70">
        <v>332</v>
      </c>
      <c r="B1378" s="70">
        <v>460</v>
      </c>
      <c r="C1378" s="6">
        <v>1375</v>
      </c>
    </row>
    <row r="1379" spans="1:3">
      <c r="A1379" s="70">
        <v>220</v>
      </c>
      <c r="B1379" s="70">
        <v>461</v>
      </c>
      <c r="C1379" s="6">
        <v>1376</v>
      </c>
    </row>
    <row r="1380" spans="1:3">
      <c r="A1380" s="70">
        <v>332</v>
      </c>
      <c r="B1380" s="70">
        <v>463</v>
      </c>
      <c r="C1380" s="6">
        <v>1377</v>
      </c>
    </row>
    <row r="1381" spans="1:3">
      <c r="A1381" s="70">
        <v>410</v>
      </c>
      <c r="B1381" s="70">
        <v>463</v>
      </c>
      <c r="C1381" s="6">
        <v>1378</v>
      </c>
    </row>
    <row r="1382" spans="1:3">
      <c r="A1382" s="70">
        <v>650</v>
      </c>
      <c r="B1382" s="70">
        <v>463</v>
      </c>
      <c r="C1382" s="6">
        <v>1379</v>
      </c>
    </row>
    <row r="1383" spans="1:3">
      <c r="A1383" s="70">
        <v>500</v>
      </c>
      <c r="B1383" s="70">
        <v>466</v>
      </c>
      <c r="C1383" s="6">
        <v>1380</v>
      </c>
    </row>
    <row r="1384" spans="1:3">
      <c r="A1384" s="70">
        <v>450</v>
      </c>
      <c r="B1384" s="70">
        <v>468</v>
      </c>
      <c r="C1384" s="6">
        <v>1381</v>
      </c>
    </row>
    <row r="1385" spans="1:3">
      <c r="A1385" s="70">
        <v>210</v>
      </c>
      <c r="B1385" s="70">
        <v>468</v>
      </c>
      <c r="C1385" s="6">
        <v>1382</v>
      </c>
    </row>
    <row r="1386" spans="1:3">
      <c r="A1386" s="70">
        <v>380</v>
      </c>
      <c r="B1386" s="70">
        <v>468</v>
      </c>
      <c r="C1386" s="6">
        <v>1383</v>
      </c>
    </row>
    <row r="1387" spans="1:3">
      <c r="A1387" s="70">
        <v>210</v>
      </c>
      <c r="B1387" s="70">
        <v>470</v>
      </c>
      <c r="C1387" s="6">
        <v>1384</v>
      </c>
    </row>
    <row r="1388" spans="1:3">
      <c r="A1388" s="70">
        <v>440</v>
      </c>
      <c r="B1388" s="70">
        <v>470</v>
      </c>
      <c r="C1388" s="6">
        <v>1385</v>
      </c>
    </row>
    <row r="1389" spans="1:3">
      <c r="A1389" s="70">
        <v>360</v>
      </c>
      <c r="B1389" s="70">
        <v>470</v>
      </c>
      <c r="C1389" s="6">
        <v>1386</v>
      </c>
    </row>
    <row r="1390" spans="1:3">
      <c r="A1390" s="70">
        <v>510</v>
      </c>
      <c r="B1390" s="70">
        <v>470</v>
      </c>
      <c r="C1390" s="6">
        <v>1387</v>
      </c>
    </row>
    <row r="1391" spans="1:3">
      <c r="A1391" s="70">
        <v>150</v>
      </c>
      <c r="B1391" s="70">
        <v>470</v>
      </c>
      <c r="C1391" s="6">
        <v>1388</v>
      </c>
    </row>
    <row r="1392" spans="1:3">
      <c r="A1392" s="70">
        <v>210</v>
      </c>
      <c r="B1392" s="70">
        <v>470</v>
      </c>
      <c r="C1392" s="6">
        <v>1389</v>
      </c>
    </row>
    <row r="1393" spans="1:3">
      <c r="A1393" s="70">
        <v>620</v>
      </c>
      <c r="B1393" s="70">
        <v>470</v>
      </c>
      <c r="C1393" s="6">
        <v>1390</v>
      </c>
    </row>
    <row r="1394" spans="1:3">
      <c r="A1394" s="70">
        <v>350</v>
      </c>
      <c r="B1394" s="70">
        <v>470</v>
      </c>
      <c r="C1394" s="6">
        <v>1391</v>
      </c>
    </row>
    <row r="1395" spans="1:3">
      <c r="A1395" s="70">
        <v>850</v>
      </c>
      <c r="B1395" s="70">
        <v>470</v>
      </c>
      <c r="C1395" s="6">
        <v>1392</v>
      </c>
    </row>
    <row r="1396" spans="1:3">
      <c r="A1396" s="70">
        <v>460</v>
      </c>
      <c r="B1396" s="70">
        <v>471</v>
      </c>
      <c r="C1396" s="6">
        <v>1393</v>
      </c>
    </row>
    <row r="1397" spans="1:3">
      <c r="A1397" s="70">
        <v>530</v>
      </c>
      <c r="B1397" s="70">
        <v>471</v>
      </c>
      <c r="C1397" s="6">
        <v>1394</v>
      </c>
    </row>
    <row r="1398" spans="1:3">
      <c r="A1398" s="70">
        <v>330</v>
      </c>
      <c r="B1398" s="70">
        <v>471</v>
      </c>
      <c r="C1398" s="6">
        <v>1395</v>
      </c>
    </row>
    <row r="1399" spans="1:3">
      <c r="A1399" s="70">
        <v>190</v>
      </c>
      <c r="B1399" s="70">
        <v>471</v>
      </c>
      <c r="C1399" s="6">
        <v>1396</v>
      </c>
    </row>
    <row r="1400" spans="1:3">
      <c r="A1400" s="70">
        <v>580</v>
      </c>
      <c r="B1400" s="70">
        <v>472</v>
      </c>
      <c r="C1400" s="6">
        <v>1397</v>
      </c>
    </row>
    <row r="1401" spans="1:3">
      <c r="A1401" s="70">
        <v>280</v>
      </c>
      <c r="B1401" s="70">
        <v>472</v>
      </c>
      <c r="C1401" s="6">
        <v>1398</v>
      </c>
    </row>
    <row r="1402" spans="1:3">
      <c r="A1402" s="70">
        <v>330</v>
      </c>
      <c r="B1402" s="70">
        <v>472</v>
      </c>
      <c r="C1402" s="6">
        <v>1399</v>
      </c>
    </row>
    <row r="1403" spans="1:3">
      <c r="A1403" s="70">
        <v>380</v>
      </c>
      <c r="B1403" s="70">
        <v>473</v>
      </c>
      <c r="C1403" s="6">
        <v>1400</v>
      </c>
    </row>
    <row r="1404" spans="1:3">
      <c r="A1404" s="70">
        <v>390</v>
      </c>
      <c r="B1404" s="70">
        <v>473</v>
      </c>
      <c r="C1404" s="6">
        <v>1401</v>
      </c>
    </row>
    <row r="1405" spans="1:3">
      <c r="A1405" s="70">
        <v>190</v>
      </c>
      <c r="B1405" s="70">
        <v>473</v>
      </c>
      <c r="C1405" s="6">
        <v>1402</v>
      </c>
    </row>
    <row r="1406" spans="1:3">
      <c r="A1406" s="70">
        <v>240</v>
      </c>
      <c r="B1406" s="70">
        <v>473</v>
      </c>
      <c r="C1406" s="6">
        <v>1403</v>
      </c>
    </row>
    <row r="1407" spans="1:3">
      <c r="A1407" s="70">
        <v>430</v>
      </c>
      <c r="B1407" s="70">
        <v>474</v>
      </c>
      <c r="C1407" s="6">
        <v>1404</v>
      </c>
    </row>
    <row r="1408" spans="1:3">
      <c r="A1408" s="70">
        <v>540</v>
      </c>
      <c r="B1408" s="70">
        <v>474</v>
      </c>
      <c r="C1408" s="6">
        <v>1405</v>
      </c>
    </row>
    <row r="1409" spans="1:3">
      <c r="A1409" s="70">
        <v>420</v>
      </c>
      <c r="B1409" s="70">
        <v>475</v>
      </c>
      <c r="C1409" s="6">
        <v>1406</v>
      </c>
    </row>
    <row r="1410" spans="1:3">
      <c r="A1410" s="70">
        <v>320</v>
      </c>
      <c r="B1410" s="70">
        <v>475</v>
      </c>
      <c r="C1410" s="6">
        <v>1407</v>
      </c>
    </row>
    <row r="1411" spans="1:3">
      <c r="A1411" s="70">
        <v>310</v>
      </c>
      <c r="B1411" s="70">
        <v>475</v>
      </c>
      <c r="C1411" s="6">
        <v>1408</v>
      </c>
    </row>
    <row r="1412" spans="1:3">
      <c r="A1412" s="70">
        <v>400</v>
      </c>
      <c r="B1412" s="70">
        <v>477</v>
      </c>
      <c r="C1412" s="6">
        <v>1409</v>
      </c>
    </row>
    <row r="1413" spans="1:3">
      <c r="A1413" s="70">
        <v>290</v>
      </c>
      <c r="B1413" s="70">
        <v>478</v>
      </c>
      <c r="C1413" s="6">
        <v>1410</v>
      </c>
    </row>
    <row r="1414" spans="1:3">
      <c r="A1414" s="70">
        <v>210</v>
      </c>
      <c r="B1414" s="70">
        <v>478</v>
      </c>
      <c r="C1414" s="6">
        <v>1411</v>
      </c>
    </row>
    <row r="1415" spans="1:3">
      <c r="A1415" s="70">
        <v>540</v>
      </c>
      <c r="B1415" s="70">
        <v>478</v>
      </c>
      <c r="C1415" s="6">
        <v>1412</v>
      </c>
    </row>
    <row r="1416" spans="1:3">
      <c r="A1416" s="70">
        <v>230</v>
      </c>
      <c r="B1416" s="70">
        <v>479</v>
      </c>
      <c r="C1416" s="6">
        <v>1413</v>
      </c>
    </row>
    <row r="1417" spans="1:3">
      <c r="A1417" s="70">
        <v>430</v>
      </c>
      <c r="B1417" s="70">
        <v>480</v>
      </c>
      <c r="C1417" s="6">
        <v>1414</v>
      </c>
    </row>
    <row r="1418" spans="1:3">
      <c r="A1418" s="70">
        <v>420</v>
      </c>
      <c r="B1418" s="70">
        <v>480</v>
      </c>
      <c r="C1418" s="6">
        <v>1415</v>
      </c>
    </row>
    <row r="1419" spans="1:3">
      <c r="A1419" s="70">
        <v>490</v>
      </c>
      <c r="B1419" s="70">
        <v>480</v>
      </c>
      <c r="C1419" s="6">
        <v>1416</v>
      </c>
    </row>
    <row r="1420" spans="1:3">
      <c r="A1420" s="70">
        <v>1000</v>
      </c>
      <c r="B1420" s="70">
        <v>480</v>
      </c>
      <c r="C1420" s="6">
        <v>1417</v>
      </c>
    </row>
    <row r="1421" spans="1:3">
      <c r="A1421" s="70">
        <v>160</v>
      </c>
      <c r="B1421" s="70">
        <v>480</v>
      </c>
      <c r="C1421" s="6">
        <v>1418</v>
      </c>
    </row>
    <row r="1422" spans="1:3">
      <c r="A1422" s="70">
        <v>500</v>
      </c>
      <c r="B1422" s="70">
        <v>482</v>
      </c>
      <c r="C1422" s="6">
        <v>1419</v>
      </c>
    </row>
    <row r="1423" spans="1:3">
      <c r="A1423" s="70">
        <v>400</v>
      </c>
      <c r="B1423" s="70">
        <v>482</v>
      </c>
      <c r="C1423" s="6">
        <v>1420</v>
      </c>
    </row>
    <row r="1424" spans="1:3">
      <c r="A1424" s="70">
        <v>220</v>
      </c>
      <c r="B1424" s="70">
        <v>482</v>
      </c>
      <c r="C1424" s="6">
        <v>1421</v>
      </c>
    </row>
    <row r="1425" spans="1:3">
      <c r="A1425" s="70">
        <v>660</v>
      </c>
      <c r="B1425" s="70">
        <v>483</v>
      </c>
      <c r="C1425" s="6">
        <v>1422</v>
      </c>
    </row>
    <row r="1426" spans="1:3">
      <c r="A1426" s="70">
        <v>420</v>
      </c>
      <c r="B1426" s="70">
        <v>483</v>
      </c>
      <c r="C1426" s="6">
        <v>1423</v>
      </c>
    </row>
    <row r="1427" spans="1:3">
      <c r="A1427" s="70">
        <v>130</v>
      </c>
      <c r="B1427" s="70">
        <v>485</v>
      </c>
      <c r="C1427" s="6">
        <v>1424</v>
      </c>
    </row>
    <row r="1428" spans="1:3">
      <c r="A1428" s="70">
        <v>220</v>
      </c>
      <c r="B1428" s="70">
        <v>486</v>
      </c>
      <c r="C1428" s="6">
        <v>1425</v>
      </c>
    </row>
    <row r="1429" spans="1:3">
      <c r="A1429" s="70">
        <v>250</v>
      </c>
      <c r="B1429" s="70">
        <v>487</v>
      </c>
      <c r="C1429" s="6">
        <v>1426</v>
      </c>
    </row>
    <row r="1430" spans="1:3">
      <c r="A1430" s="70">
        <v>300</v>
      </c>
      <c r="B1430" s="70">
        <v>487</v>
      </c>
      <c r="C1430" s="6">
        <v>1427</v>
      </c>
    </row>
    <row r="1431" spans="1:3">
      <c r="A1431" s="70">
        <v>80</v>
      </c>
      <c r="B1431" s="70">
        <v>488</v>
      </c>
      <c r="C1431" s="6">
        <v>1428</v>
      </c>
    </row>
    <row r="1432" spans="1:3">
      <c r="A1432" s="70">
        <v>220</v>
      </c>
      <c r="B1432" s="70">
        <v>488</v>
      </c>
      <c r="C1432" s="6">
        <v>1429</v>
      </c>
    </row>
    <row r="1433" spans="1:3">
      <c r="A1433" s="70">
        <v>190</v>
      </c>
      <c r="B1433" s="70">
        <v>488</v>
      </c>
      <c r="C1433" s="6">
        <v>1430</v>
      </c>
    </row>
    <row r="1434" spans="1:3">
      <c r="A1434" s="70">
        <v>150</v>
      </c>
      <c r="B1434" s="70">
        <v>489</v>
      </c>
      <c r="C1434" s="6">
        <v>1431</v>
      </c>
    </row>
    <row r="1435" spans="1:3">
      <c r="A1435" s="70">
        <v>120</v>
      </c>
      <c r="B1435" s="70">
        <v>490</v>
      </c>
      <c r="C1435" s="6">
        <v>1432</v>
      </c>
    </row>
    <row r="1436" spans="1:3">
      <c r="A1436" s="70">
        <v>60</v>
      </c>
      <c r="B1436" s="70">
        <v>490</v>
      </c>
      <c r="C1436" s="6">
        <v>1433</v>
      </c>
    </row>
    <row r="1437" spans="1:3">
      <c r="A1437" s="70">
        <v>280</v>
      </c>
      <c r="B1437" s="70">
        <v>490</v>
      </c>
      <c r="C1437" s="6">
        <v>1434</v>
      </c>
    </row>
    <row r="1438" spans="1:3">
      <c r="A1438" s="70">
        <v>290</v>
      </c>
      <c r="B1438" s="70">
        <v>490</v>
      </c>
      <c r="C1438" s="6">
        <v>1435</v>
      </c>
    </row>
    <row r="1439" spans="1:3">
      <c r="A1439" s="70">
        <v>110</v>
      </c>
      <c r="B1439" s="70">
        <v>490</v>
      </c>
      <c r="C1439" s="6">
        <v>1436</v>
      </c>
    </row>
    <row r="1440" spans="1:3">
      <c r="A1440" s="70">
        <v>270</v>
      </c>
      <c r="B1440" s="70">
        <v>490</v>
      </c>
      <c r="C1440" s="6">
        <v>1437</v>
      </c>
    </row>
    <row r="1441" spans="1:3">
      <c r="A1441" s="70">
        <v>250</v>
      </c>
      <c r="B1441" s="70">
        <v>492</v>
      </c>
      <c r="C1441" s="6">
        <v>1438</v>
      </c>
    </row>
    <row r="1442" spans="1:3">
      <c r="A1442" s="70">
        <v>110</v>
      </c>
      <c r="B1442" s="70">
        <v>492</v>
      </c>
      <c r="C1442" s="6">
        <v>1439</v>
      </c>
    </row>
    <row r="1443" spans="1:3">
      <c r="A1443" s="70">
        <v>120</v>
      </c>
      <c r="B1443" s="70">
        <v>493</v>
      </c>
      <c r="C1443" s="6">
        <v>1440</v>
      </c>
    </row>
    <row r="1444" spans="1:3">
      <c r="A1444" s="70">
        <v>290</v>
      </c>
      <c r="B1444" s="70">
        <v>494</v>
      </c>
      <c r="C1444" s="6">
        <v>1441</v>
      </c>
    </row>
    <row r="1445" spans="1:3">
      <c r="A1445" s="70">
        <v>200</v>
      </c>
      <c r="B1445" s="70">
        <v>494</v>
      </c>
      <c r="C1445" s="6">
        <v>1442</v>
      </c>
    </row>
    <row r="1446" spans="1:3">
      <c r="A1446" s="70">
        <v>340</v>
      </c>
      <c r="B1446" s="70">
        <v>494</v>
      </c>
      <c r="C1446" s="6">
        <v>1443</v>
      </c>
    </row>
    <row r="1447" spans="1:3">
      <c r="A1447" s="70">
        <v>520</v>
      </c>
      <c r="B1447" s="70">
        <v>496</v>
      </c>
      <c r="C1447" s="6">
        <v>1444</v>
      </c>
    </row>
    <row r="1448" spans="1:3">
      <c r="A1448" s="70">
        <v>350</v>
      </c>
      <c r="B1448" s="70">
        <v>498</v>
      </c>
      <c r="C1448" s="6">
        <v>1445</v>
      </c>
    </row>
    <row r="1449" spans="1:3">
      <c r="A1449" s="70">
        <v>220</v>
      </c>
      <c r="B1449" s="70">
        <v>498</v>
      </c>
      <c r="C1449" s="6">
        <v>1446</v>
      </c>
    </row>
    <row r="1450" spans="1:3">
      <c r="A1450" s="70">
        <v>530</v>
      </c>
      <c r="B1450" s="70">
        <v>498</v>
      </c>
      <c r="C1450" s="6">
        <v>1447</v>
      </c>
    </row>
    <row r="1451" spans="1:3">
      <c r="A1451" s="70">
        <v>360</v>
      </c>
      <c r="B1451" s="70">
        <v>499</v>
      </c>
      <c r="C1451" s="6">
        <v>1448</v>
      </c>
    </row>
    <row r="1452" spans="1:3">
      <c r="A1452" s="70">
        <v>340</v>
      </c>
      <c r="B1452" s="70">
        <v>500</v>
      </c>
      <c r="C1452" s="6">
        <v>1449</v>
      </c>
    </row>
    <row r="1453" spans="1:3">
      <c r="A1453" s="70">
        <v>480</v>
      </c>
      <c r="B1453" s="70">
        <v>500</v>
      </c>
      <c r="C1453" s="6">
        <v>1450</v>
      </c>
    </row>
    <row r="1454" spans="1:3">
      <c r="A1454" s="70">
        <v>540</v>
      </c>
      <c r="B1454" s="70">
        <v>500</v>
      </c>
      <c r="C1454" s="6">
        <v>1451</v>
      </c>
    </row>
    <row r="1455" spans="1:3">
      <c r="A1455" s="70">
        <v>560</v>
      </c>
      <c r="B1455" s="70">
        <v>500</v>
      </c>
      <c r="C1455" s="6">
        <v>1452</v>
      </c>
    </row>
    <row r="1456" spans="1:3">
      <c r="A1456" s="70">
        <v>630</v>
      </c>
      <c r="B1456" s="70">
        <v>500</v>
      </c>
      <c r="C1456" s="6">
        <v>1453</v>
      </c>
    </row>
    <row r="1457" spans="1:3">
      <c r="A1457" s="70">
        <v>420</v>
      </c>
      <c r="B1457" s="70">
        <v>500</v>
      </c>
      <c r="C1457" s="6">
        <v>1454</v>
      </c>
    </row>
    <row r="1458" spans="1:3">
      <c r="A1458" s="70">
        <v>470</v>
      </c>
      <c r="B1458" s="70">
        <v>500</v>
      </c>
      <c r="C1458" s="6">
        <v>1455</v>
      </c>
    </row>
    <row r="1459" spans="1:3">
      <c r="A1459" s="70">
        <v>280</v>
      </c>
      <c r="B1459" s="70">
        <v>500</v>
      </c>
      <c r="C1459" s="6">
        <v>1456</v>
      </c>
    </row>
    <row r="1460" spans="1:3">
      <c r="A1460" s="70">
        <v>460</v>
      </c>
      <c r="B1460" s="70">
        <v>500</v>
      </c>
      <c r="C1460" s="6">
        <v>1457</v>
      </c>
    </row>
    <row r="1461" spans="1:3">
      <c r="A1461" s="70">
        <v>360</v>
      </c>
      <c r="B1461" s="70">
        <v>500</v>
      </c>
      <c r="C1461" s="6">
        <v>1458</v>
      </c>
    </row>
    <row r="1462" spans="1:3">
      <c r="A1462" s="70">
        <v>320</v>
      </c>
      <c r="B1462" s="70">
        <v>501</v>
      </c>
      <c r="C1462" s="6">
        <v>1459</v>
      </c>
    </row>
    <row r="1463" spans="1:3">
      <c r="A1463" s="70">
        <v>180</v>
      </c>
      <c r="B1463" s="70">
        <v>501</v>
      </c>
      <c r="C1463" s="6">
        <v>1460</v>
      </c>
    </row>
    <row r="1464" spans="1:3">
      <c r="A1464" s="70">
        <v>300</v>
      </c>
      <c r="B1464" s="70">
        <v>502</v>
      </c>
      <c r="C1464" s="6">
        <v>1461</v>
      </c>
    </row>
    <row r="1465" spans="1:3">
      <c r="A1465" s="70">
        <v>350</v>
      </c>
      <c r="B1465" s="70">
        <v>502</v>
      </c>
      <c r="C1465" s="6">
        <v>1462</v>
      </c>
    </row>
    <row r="1466" spans="1:3">
      <c r="A1466" s="70">
        <v>350</v>
      </c>
      <c r="B1466" s="70">
        <v>503</v>
      </c>
      <c r="C1466" s="6">
        <v>1463</v>
      </c>
    </row>
    <row r="1467" spans="1:3">
      <c r="A1467" s="70">
        <v>340</v>
      </c>
      <c r="B1467" s="70">
        <v>503</v>
      </c>
      <c r="C1467" s="6">
        <v>1464</v>
      </c>
    </row>
    <row r="1468" spans="1:3">
      <c r="A1468" s="70">
        <v>360</v>
      </c>
      <c r="B1468" s="70">
        <v>503</v>
      </c>
      <c r="C1468" s="6">
        <v>1465</v>
      </c>
    </row>
    <row r="1469" spans="1:3">
      <c r="A1469" s="70">
        <v>60</v>
      </c>
      <c r="B1469" s="70">
        <v>503</v>
      </c>
      <c r="C1469" s="6">
        <v>1466</v>
      </c>
    </row>
    <row r="1470" spans="1:3">
      <c r="A1470" s="70">
        <v>735</v>
      </c>
      <c r="B1470" s="70">
        <v>505</v>
      </c>
      <c r="C1470" s="6">
        <v>1467</v>
      </c>
    </row>
    <row r="1471" spans="1:3">
      <c r="A1471" s="70">
        <v>360</v>
      </c>
      <c r="B1471" s="70">
        <v>505</v>
      </c>
      <c r="C1471" s="6">
        <v>1468</v>
      </c>
    </row>
    <row r="1472" spans="1:3">
      <c r="A1472" s="70">
        <v>290</v>
      </c>
      <c r="B1472" s="70">
        <v>505</v>
      </c>
      <c r="C1472" s="6">
        <v>1469</v>
      </c>
    </row>
    <row r="1473" spans="1:3">
      <c r="A1473" s="70">
        <v>150</v>
      </c>
      <c r="B1473" s="70">
        <v>505</v>
      </c>
      <c r="C1473" s="6">
        <v>1470</v>
      </c>
    </row>
    <row r="1474" spans="1:3">
      <c r="A1474" s="70">
        <v>460</v>
      </c>
      <c r="B1474" s="70">
        <v>507</v>
      </c>
      <c r="C1474" s="6">
        <v>1471</v>
      </c>
    </row>
    <row r="1475" spans="1:3">
      <c r="A1475" s="70">
        <v>500</v>
      </c>
      <c r="B1475" s="70">
        <v>508</v>
      </c>
      <c r="C1475" s="6">
        <v>1472</v>
      </c>
    </row>
    <row r="1476" spans="1:3">
      <c r="A1476" s="70">
        <v>470</v>
      </c>
      <c r="B1476" s="70">
        <v>508</v>
      </c>
      <c r="C1476" s="6">
        <v>1473</v>
      </c>
    </row>
    <row r="1477" spans="1:3">
      <c r="A1477" s="70">
        <v>250</v>
      </c>
      <c r="B1477" s="70">
        <v>508</v>
      </c>
      <c r="C1477" s="6">
        <v>1474</v>
      </c>
    </row>
    <row r="1478" spans="1:3">
      <c r="A1478" s="70">
        <v>200</v>
      </c>
      <c r="B1478" s="70">
        <v>509</v>
      </c>
      <c r="C1478" s="6">
        <v>1475</v>
      </c>
    </row>
    <row r="1479" spans="1:3">
      <c r="A1479" s="70">
        <v>300</v>
      </c>
      <c r="B1479" s="70">
        <v>509</v>
      </c>
      <c r="C1479" s="6">
        <v>1476</v>
      </c>
    </row>
    <row r="1480" spans="1:3">
      <c r="A1480" s="70">
        <v>810</v>
      </c>
      <c r="B1480" s="70">
        <v>510</v>
      </c>
      <c r="C1480" s="6">
        <v>1477</v>
      </c>
    </row>
    <row r="1481" spans="1:3">
      <c r="A1481" s="70">
        <v>280</v>
      </c>
      <c r="B1481" s="70">
        <v>510</v>
      </c>
      <c r="C1481" s="6">
        <v>1478</v>
      </c>
    </row>
    <row r="1482" spans="1:3">
      <c r="A1482" s="70">
        <v>400</v>
      </c>
      <c r="B1482" s="70">
        <v>510</v>
      </c>
      <c r="C1482" s="6">
        <v>1479</v>
      </c>
    </row>
    <row r="1483" spans="1:3">
      <c r="A1483" s="70">
        <v>480</v>
      </c>
      <c r="B1483" s="70">
        <v>510</v>
      </c>
      <c r="C1483" s="6">
        <v>1480</v>
      </c>
    </row>
    <row r="1484" spans="1:3">
      <c r="A1484" s="70">
        <v>170</v>
      </c>
      <c r="B1484" s="70">
        <v>510</v>
      </c>
      <c r="C1484" s="6">
        <v>1481</v>
      </c>
    </row>
    <row r="1485" spans="1:3">
      <c r="A1485" s="70">
        <v>690</v>
      </c>
      <c r="B1485" s="70">
        <v>510</v>
      </c>
      <c r="C1485" s="6">
        <v>1482</v>
      </c>
    </row>
    <row r="1486" spans="1:3">
      <c r="A1486" s="70">
        <v>380</v>
      </c>
      <c r="B1486" s="70">
        <v>510</v>
      </c>
      <c r="C1486" s="6">
        <v>1483</v>
      </c>
    </row>
    <row r="1487" spans="1:3">
      <c r="A1487" s="70">
        <v>220</v>
      </c>
      <c r="B1487" s="70">
        <v>510</v>
      </c>
      <c r="C1487" s="6">
        <v>1484</v>
      </c>
    </row>
    <row r="1488" spans="1:3">
      <c r="A1488" s="70">
        <v>300</v>
      </c>
      <c r="B1488" s="70">
        <v>510</v>
      </c>
      <c r="C1488" s="6">
        <v>1485</v>
      </c>
    </row>
    <row r="1489" spans="1:3">
      <c r="A1489" s="70">
        <v>220</v>
      </c>
      <c r="B1489" s="70">
        <v>511</v>
      </c>
      <c r="C1489" s="6">
        <v>1486</v>
      </c>
    </row>
    <row r="1490" spans="1:3">
      <c r="A1490" s="70">
        <v>350</v>
      </c>
      <c r="B1490" s="70">
        <v>511</v>
      </c>
      <c r="C1490" s="6">
        <v>1487</v>
      </c>
    </row>
    <row r="1491" spans="1:3">
      <c r="A1491" s="70">
        <v>410</v>
      </c>
      <c r="B1491" s="70">
        <v>512</v>
      </c>
      <c r="C1491" s="6">
        <v>1488</v>
      </c>
    </row>
    <row r="1492" spans="1:3">
      <c r="A1492" s="70">
        <v>290</v>
      </c>
      <c r="B1492" s="70">
        <v>512</v>
      </c>
      <c r="C1492" s="6">
        <v>1489</v>
      </c>
    </row>
    <row r="1493" spans="1:3">
      <c r="A1493" s="70">
        <v>390</v>
      </c>
      <c r="B1493" s="70">
        <v>512</v>
      </c>
      <c r="C1493" s="6">
        <v>1490</v>
      </c>
    </row>
    <row r="1494" spans="1:3">
      <c r="A1494" s="70">
        <v>470</v>
      </c>
      <c r="B1494" s="70">
        <v>513</v>
      </c>
      <c r="C1494" s="6">
        <v>1491</v>
      </c>
    </row>
    <row r="1495" spans="1:3">
      <c r="A1495" s="70">
        <v>100</v>
      </c>
      <c r="B1495" s="70">
        <v>513</v>
      </c>
      <c r="C1495" s="6">
        <v>1492</v>
      </c>
    </row>
    <row r="1496" spans="1:3">
      <c r="A1496" s="70">
        <v>180</v>
      </c>
      <c r="B1496" s="70">
        <v>513</v>
      </c>
      <c r="C1496" s="6">
        <v>1493</v>
      </c>
    </row>
    <row r="1497" spans="1:3">
      <c r="A1497" s="70">
        <v>550</v>
      </c>
      <c r="B1497" s="70">
        <v>514</v>
      </c>
      <c r="C1497" s="6">
        <v>1494</v>
      </c>
    </row>
    <row r="1498" spans="1:3">
      <c r="A1498" s="70">
        <v>210</v>
      </c>
      <c r="B1498" s="70">
        <v>514</v>
      </c>
      <c r="C1498" s="6">
        <v>1495</v>
      </c>
    </row>
    <row r="1499" spans="1:3">
      <c r="A1499" s="70">
        <v>390</v>
      </c>
      <c r="B1499" s="70">
        <v>515</v>
      </c>
      <c r="C1499" s="6">
        <v>1496</v>
      </c>
    </row>
    <row r="1500" spans="1:3">
      <c r="A1500" s="70">
        <v>500</v>
      </c>
      <c r="B1500" s="70">
        <v>515</v>
      </c>
      <c r="C1500" s="6">
        <v>1497</v>
      </c>
    </row>
    <row r="1501" spans="1:3">
      <c r="A1501" s="70">
        <v>390</v>
      </c>
      <c r="B1501" s="70">
        <v>515</v>
      </c>
      <c r="C1501" s="6">
        <v>1498</v>
      </c>
    </row>
    <row r="1502" spans="1:3">
      <c r="A1502" s="70">
        <v>430</v>
      </c>
      <c r="B1502" s="70">
        <v>516</v>
      </c>
      <c r="C1502" s="6">
        <v>1499</v>
      </c>
    </row>
    <row r="1503" spans="1:3">
      <c r="A1503" s="70">
        <v>510</v>
      </c>
      <c r="B1503" s="70">
        <v>517</v>
      </c>
      <c r="C1503" s="6">
        <v>1500</v>
      </c>
    </row>
    <row r="1504" spans="1:3">
      <c r="A1504" s="70">
        <v>180</v>
      </c>
      <c r="B1504" s="70">
        <v>517</v>
      </c>
      <c r="C1504" s="6">
        <v>1501</v>
      </c>
    </row>
    <row r="1505" spans="1:3">
      <c r="A1505" s="70">
        <v>190</v>
      </c>
      <c r="B1505" s="70">
        <v>518</v>
      </c>
      <c r="C1505" s="6">
        <v>1502</v>
      </c>
    </row>
    <row r="1506" spans="1:3">
      <c r="A1506" s="70">
        <v>200</v>
      </c>
      <c r="B1506" s="70">
        <v>518</v>
      </c>
      <c r="C1506" s="6">
        <v>1503</v>
      </c>
    </row>
    <row r="1507" spans="1:3">
      <c r="A1507" s="70">
        <v>500</v>
      </c>
      <c r="B1507" s="70">
        <v>519</v>
      </c>
      <c r="C1507" s="6">
        <v>1504</v>
      </c>
    </row>
    <row r="1508" spans="1:3">
      <c r="A1508" s="70">
        <v>310</v>
      </c>
      <c r="B1508" s="70">
        <v>520</v>
      </c>
      <c r="C1508" s="6">
        <v>1505</v>
      </c>
    </row>
    <row r="1509" spans="1:3">
      <c r="A1509" s="70">
        <v>220</v>
      </c>
      <c r="B1509" s="70">
        <v>520</v>
      </c>
      <c r="C1509" s="6">
        <v>1506</v>
      </c>
    </row>
    <row r="1510" spans="1:3">
      <c r="A1510" s="70">
        <v>310</v>
      </c>
      <c r="B1510" s="70">
        <v>520</v>
      </c>
      <c r="C1510" s="6">
        <v>1507</v>
      </c>
    </row>
    <row r="1511" spans="1:3">
      <c r="A1511" s="70">
        <v>250</v>
      </c>
      <c r="B1511" s="70">
        <v>520</v>
      </c>
      <c r="C1511" s="6">
        <v>1508</v>
      </c>
    </row>
    <row r="1512" spans="1:3">
      <c r="A1512" s="70">
        <v>640</v>
      </c>
      <c r="B1512" s="70">
        <v>520</v>
      </c>
      <c r="C1512" s="6">
        <v>1509</v>
      </c>
    </row>
    <row r="1513" spans="1:3">
      <c r="A1513" s="70">
        <v>170</v>
      </c>
      <c r="B1513" s="70">
        <v>521</v>
      </c>
      <c r="C1513" s="6">
        <v>1510</v>
      </c>
    </row>
    <row r="1514" spans="1:3">
      <c r="A1514" s="70">
        <v>340</v>
      </c>
      <c r="B1514" s="70">
        <v>521</v>
      </c>
      <c r="C1514" s="6">
        <v>1511</v>
      </c>
    </row>
    <row r="1515" spans="1:3">
      <c r="A1515" s="70">
        <v>340</v>
      </c>
      <c r="B1515" s="70">
        <v>521</v>
      </c>
      <c r="C1515" s="6">
        <v>1512</v>
      </c>
    </row>
    <row r="1516" spans="1:3">
      <c r="A1516" s="70">
        <v>220</v>
      </c>
      <c r="B1516" s="70">
        <v>522</v>
      </c>
      <c r="C1516" s="6">
        <v>1513</v>
      </c>
    </row>
    <row r="1517" spans="1:3">
      <c r="A1517" s="70">
        <v>490</v>
      </c>
      <c r="B1517" s="70">
        <v>522</v>
      </c>
      <c r="C1517" s="6">
        <v>1514</v>
      </c>
    </row>
    <row r="1518" spans="1:3">
      <c r="A1518" s="70">
        <v>130</v>
      </c>
      <c r="B1518" s="70">
        <v>522</v>
      </c>
      <c r="C1518" s="6">
        <v>1515</v>
      </c>
    </row>
    <row r="1519" spans="1:3">
      <c r="A1519" s="70">
        <v>170</v>
      </c>
      <c r="B1519" s="70">
        <v>522</v>
      </c>
      <c r="C1519" s="6">
        <v>1516</v>
      </c>
    </row>
    <row r="1520" spans="1:3">
      <c r="A1520" s="70">
        <v>220</v>
      </c>
      <c r="B1520" s="70">
        <v>522</v>
      </c>
      <c r="C1520" s="6">
        <v>1517</v>
      </c>
    </row>
    <row r="1521" spans="1:3">
      <c r="A1521" s="70">
        <v>80</v>
      </c>
      <c r="B1521" s="70">
        <v>522</v>
      </c>
      <c r="C1521" s="6">
        <v>1518</v>
      </c>
    </row>
    <row r="1522" spans="1:3">
      <c r="A1522" s="70">
        <v>120</v>
      </c>
      <c r="B1522" s="70">
        <v>524</v>
      </c>
      <c r="C1522" s="6">
        <v>1519</v>
      </c>
    </row>
    <row r="1523" spans="1:3">
      <c r="A1523" s="70">
        <v>140</v>
      </c>
      <c r="B1523" s="70">
        <v>525</v>
      </c>
      <c r="C1523" s="6">
        <v>1520</v>
      </c>
    </row>
    <row r="1524" spans="1:3">
      <c r="A1524" s="70">
        <v>140</v>
      </c>
      <c r="B1524" s="70">
        <v>525</v>
      </c>
      <c r="C1524" s="6">
        <v>1521</v>
      </c>
    </row>
    <row r="1525" spans="1:3">
      <c r="A1525" s="70">
        <v>150</v>
      </c>
      <c r="B1525" s="70">
        <v>525</v>
      </c>
      <c r="C1525" s="6">
        <v>1522</v>
      </c>
    </row>
    <row r="1526" spans="1:3">
      <c r="A1526" s="70">
        <v>390</v>
      </c>
      <c r="B1526" s="70">
        <v>525</v>
      </c>
      <c r="C1526" s="6">
        <v>1523</v>
      </c>
    </row>
    <row r="1527" spans="1:3">
      <c r="A1527" s="70">
        <v>120</v>
      </c>
      <c r="B1527" s="70">
        <v>526</v>
      </c>
      <c r="C1527" s="6">
        <v>1524</v>
      </c>
    </row>
    <row r="1528" spans="1:3">
      <c r="A1528" s="70">
        <v>370</v>
      </c>
      <c r="B1528" s="70">
        <v>527</v>
      </c>
      <c r="C1528" s="6">
        <v>1525</v>
      </c>
    </row>
    <row r="1529" spans="1:3">
      <c r="A1529" s="70">
        <v>220</v>
      </c>
      <c r="B1529" s="70">
        <v>527</v>
      </c>
      <c r="C1529" s="6">
        <v>1526</v>
      </c>
    </row>
    <row r="1530" spans="1:3">
      <c r="A1530" s="70">
        <v>70</v>
      </c>
      <c r="B1530" s="70">
        <v>527</v>
      </c>
      <c r="C1530" s="6">
        <v>1527</v>
      </c>
    </row>
    <row r="1531" spans="1:3">
      <c r="A1531" s="70">
        <v>380</v>
      </c>
      <c r="B1531" s="70">
        <v>527</v>
      </c>
      <c r="C1531" s="6">
        <v>1528</v>
      </c>
    </row>
    <row r="1532" spans="1:3">
      <c r="A1532" s="70">
        <v>80</v>
      </c>
      <c r="B1532" s="70">
        <v>527</v>
      </c>
      <c r="C1532" s="6">
        <v>1529</v>
      </c>
    </row>
    <row r="1533" spans="1:3">
      <c r="A1533" s="70">
        <v>150</v>
      </c>
      <c r="B1533" s="70">
        <v>529</v>
      </c>
      <c r="C1533" s="6">
        <v>1530</v>
      </c>
    </row>
    <row r="1534" spans="1:3">
      <c r="A1534" s="70">
        <v>100</v>
      </c>
      <c r="B1534" s="70">
        <v>529</v>
      </c>
      <c r="C1534" s="6">
        <v>1531</v>
      </c>
    </row>
    <row r="1535" spans="1:3">
      <c r="A1535" s="70">
        <v>170</v>
      </c>
      <c r="B1535" s="70">
        <v>530</v>
      </c>
      <c r="C1535" s="6">
        <v>1532</v>
      </c>
    </row>
    <row r="1536" spans="1:3">
      <c r="A1536" s="70">
        <v>50</v>
      </c>
      <c r="B1536" s="70">
        <v>530</v>
      </c>
      <c r="C1536" s="6">
        <v>1533</v>
      </c>
    </row>
    <row r="1537" spans="1:3">
      <c r="A1537" s="70">
        <v>190</v>
      </c>
      <c r="B1537" s="70">
        <v>530</v>
      </c>
      <c r="C1537" s="6">
        <v>1534</v>
      </c>
    </row>
    <row r="1538" spans="1:3">
      <c r="A1538" s="70">
        <v>90</v>
      </c>
      <c r="B1538" s="70">
        <v>530</v>
      </c>
      <c r="C1538" s="6">
        <v>1535</v>
      </c>
    </row>
    <row r="1539" spans="1:3">
      <c r="A1539" s="70">
        <v>80</v>
      </c>
      <c r="B1539" s="70">
        <v>530</v>
      </c>
      <c r="C1539" s="6">
        <v>1536</v>
      </c>
    </row>
    <row r="1540" spans="1:3">
      <c r="A1540" s="70">
        <v>170</v>
      </c>
      <c r="B1540" s="70">
        <v>530</v>
      </c>
      <c r="C1540" s="6">
        <v>1537</v>
      </c>
    </row>
    <row r="1541" spans="1:3">
      <c r="A1541" s="70">
        <v>540</v>
      </c>
      <c r="B1541" s="70">
        <v>530</v>
      </c>
      <c r="C1541" s="6">
        <v>1538</v>
      </c>
    </row>
    <row r="1542" spans="1:3">
      <c r="A1542" s="70">
        <v>250</v>
      </c>
      <c r="B1542" s="70">
        <v>530</v>
      </c>
      <c r="C1542" s="6">
        <v>1539</v>
      </c>
    </row>
    <row r="1543" spans="1:3">
      <c r="A1543" s="70">
        <v>220</v>
      </c>
      <c r="B1543" s="70">
        <v>530</v>
      </c>
      <c r="C1543" s="6">
        <v>1540</v>
      </c>
    </row>
    <row r="1544" spans="1:3">
      <c r="A1544" s="70">
        <v>240</v>
      </c>
      <c r="B1544" s="70">
        <v>531</v>
      </c>
      <c r="C1544" s="6">
        <v>1541</v>
      </c>
    </row>
    <row r="1545" spans="1:3">
      <c r="A1545" s="70">
        <v>330</v>
      </c>
      <c r="B1545" s="70">
        <v>531</v>
      </c>
      <c r="C1545" s="6">
        <v>1542</v>
      </c>
    </row>
    <row r="1546" spans="1:3">
      <c r="A1546" s="70">
        <v>260</v>
      </c>
      <c r="B1546" s="70">
        <v>532</v>
      </c>
      <c r="C1546" s="6">
        <v>1543</v>
      </c>
    </row>
    <row r="1547" spans="1:3">
      <c r="A1547" s="70">
        <v>270</v>
      </c>
      <c r="B1547" s="70">
        <v>533</v>
      </c>
      <c r="C1547" s="6">
        <v>1544</v>
      </c>
    </row>
    <row r="1548" spans="1:3">
      <c r="A1548" s="70">
        <v>360</v>
      </c>
      <c r="B1548" s="70">
        <v>534</v>
      </c>
      <c r="C1548" s="6">
        <v>1545</v>
      </c>
    </row>
    <row r="1549" spans="1:3">
      <c r="A1549" s="70">
        <v>440</v>
      </c>
      <c r="B1549" s="70">
        <v>535</v>
      </c>
      <c r="C1549" s="6">
        <v>1546</v>
      </c>
    </row>
    <row r="1550" spans="1:3">
      <c r="A1550" s="70">
        <v>490</v>
      </c>
      <c r="B1550" s="70">
        <v>536</v>
      </c>
      <c r="C1550" s="6">
        <v>1547</v>
      </c>
    </row>
    <row r="1551" spans="1:3">
      <c r="A1551" s="70">
        <v>740</v>
      </c>
      <c r="B1551" s="70">
        <v>536</v>
      </c>
      <c r="C1551" s="6">
        <v>1548</v>
      </c>
    </row>
    <row r="1552" spans="1:3">
      <c r="A1552" s="70">
        <v>540</v>
      </c>
      <c r="B1552" s="70">
        <v>538</v>
      </c>
      <c r="C1552" s="6">
        <v>1549</v>
      </c>
    </row>
    <row r="1553" spans="1:3">
      <c r="A1553" s="70">
        <v>530</v>
      </c>
      <c r="B1553" s="70">
        <v>539</v>
      </c>
      <c r="C1553" s="6">
        <v>1550</v>
      </c>
    </row>
    <row r="1554" spans="1:3">
      <c r="A1554" s="70">
        <v>550</v>
      </c>
      <c r="B1554" s="70">
        <v>539</v>
      </c>
      <c r="C1554" s="6">
        <v>1551</v>
      </c>
    </row>
    <row r="1555" spans="1:3">
      <c r="A1555" s="70">
        <v>280</v>
      </c>
      <c r="B1555" s="70">
        <v>540</v>
      </c>
      <c r="C1555" s="6">
        <v>1552</v>
      </c>
    </row>
    <row r="1556" spans="1:3">
      <c r="A1556" s="70">
        <v>250</v>
      </c>
      <c r="B1556" s="70">
        <v>540</v>
      </c>
      <c r="C1556" s="6">
        <v>1553</v>
      </c>
    </row>
    <row r="1557" spans="1:3">
      <c r="A1557" s="70">
        <v>120</v>
      </c>
      <c r="B1557" s="70">
        <v>540</v>
      </c>
      <c r="C1557" s="6">
        <v>1554</v>
      </c>
    </row>
    <row r="1558" spans="1:3">
      <c r="A1558" s="70">
        <v>310</v>
      </c>
      <c r="B1558" s="70">
        <v>540</v>
      </c>
      <c r="C1558" s="6">
        <v>1555</v>
      </c>
    </row>
    <row r="1559" spans="1:3">
      <c r="A1559" s="70">
        <v>690</v>
      </c>
      <c r="B1559" s="70">
        <v>540</v>
      </c>
      <c r="C1559" s="6">
        <v>1556</v>
      </c>
    </row>
    <row r="1560" spans="1:3">
      <c r="A1560" s="70">
        <v>890</v>
      </c>
      <c r="B1560" s="70">
        <v>541</v>
      </c>
      <c r="C1560" s="6">
        <v>1557</v>
      </c>
    </row>
    <row r="1561" spans="1:3">
      <c r="A1561" s="70">
        <v>340</v>
      </c>
      <c r="B1561" s="70">
        <v>541</v>
      </c>
      <c r="C1561" s="6">
        <v>1558</v>
      </c>
    </row>
    <row r="1562" spans="1:3">
      <c r="A1562" s="70">
        <v>240</v>
      </c>
      <c r="B1562" s="70">
        <v>542</v>
      </c>
      <c r="C1562" s="6">
        <v>1559</v>
      </c>
    </row>
    <row r="1563" spans="1:3">
      <c r="A1563" s="70">
        <v>220</v>
      </c>
      <c r="B1563" s="70">
        <v>542</v>
      </c>
      <c r="C1563" s="6">
        <v>1560</v>
      </c>
    </row>
    <row r="1564" spans="1:3">
      <c r="A1564" s="70">
        <v>320</v>
      </c>
      <c r="B1564" s="70">
        <v>542</v>
      </c>
      <c r="C1564" s="6">
        <v>1561</v>
      </c>
    </row>
    <row r="1565" spans="1:3">
      <c r="A1565" s="70">
        <v>150</v>
      </c>
      <c r="B1565" s="70">
        <v>543</v>
      </c>
      <c r="C1565" s="6">
        <v>1562</v>
      </c>
    </row>
    <row r="1566" spans="1:3">
      <c r="A1566" s="70">
        <v>200</v>
      </c>
      <c r="B1566" s="70">
        <v>544</v>
      </c>
      <c r="C1566" s="6">
        <v>1563</v>
      </c>
    </row>
    <row r="1567" spans="1:3">
      <c r="A1567" s="70">
        <v>230</v>
      </c>
      <c r="B1567" s="70">
        <v>547</v>
      </c>
      <c r="C1567" s="6">
        <v>1564</v>
      </c>
    </row>
    <row r="1568" spans="1:3">
      <c r="A1568" s="70">
        <v>200</v>
      </c>
      <c r="B1568" s="70">
        <v>550</v>
      </c>
      <c r="C1568" s="6">
        <v>1565</v>
      </c>
    </row>
    <row r="1569" spans="1:3">
      <c r="A1569" s="70">
        <v>320</v>
      </c>
      <c r="B1569" s="70">
        <v>550</v>
      </c>
      <c r="C1569" s="6">
        <v>1566</v>
      </c>
    </row>
    <row r="1570" spans="1:3">
      <c r="A1570" s="70">
        <v>520</v>
      </c>
      <c r="B1570" s="70">
        <v>550</v>
      </c>
      <c r="C1570" s="6">
        <v>1567</v>
      </c>
    </row>
    <row r="1571" spans="1:3">
      <c r="A1571" s="70">
        <v>290</v>
      </c>
      <c r="B1571" s="70">
        <v>550</v>
      </c>
      <c r="C1571" s="6">
        <v>1568</v>
      </c>
    </row>
    <row r="1572" spans="1:3">
      <c r="A1572" s="70">
        <v>210</v>
      </c>
      <c r="B1572" s="70">
        <v>552</v>
      </c>
      <c r="C1572" s="6">
        <v>1569</v>
      </c>
    </row>
    <row r="1573" spans="1:3">
      <c r="A1573" s="70">
        <v>840</v>
      </c>
      <c r="B1573" s="70">
        <v>552</v>
      </c>
      <c r="C1573" s="6">
        <v>1570</v>
      </c>
    </row>
    <row r="1574" spans="1:3">
      <c r="A1574" s="70">
        <v>470</v>
      </c>
      <c r="B1574" s="70">
        <v>552</v>
      </c>
      <c r="C1574" s="6">
        <v>1571</v>
      </c>
    </row>
    <row r="1575" spans="1:3">
      <c r="A1575" s="70">
        <v>200</v>
      </c>
      <c r="B1575" s="70">
        <v>554</v>
      </c>
      <c r="C1575" s="6">
        <v>1572</v>
      </c>
    </row>
    <row r="1576" spans="1:3">
      <c r="A1576" s="70">
        <v>390</v>
      </c>
      <c r="B1576" s="70">
        <v>554</v>
      </c>
      <c r="C1576" s="6">
        <v>1573</v>
      </c>
    </row>
    <row r="1577" spans="1:3">
      <c r="A1577" s="70">
        <v>230</v>
      </c>
      <c r="B1577" s="70">
        <v>556</v>
      </c>
      <c r="C1577" s="6">
        <v>1574</v>
      </c>
    </row>
    <row r="1578" spans="1:3">
      <c r="A1578" s="70">
        <v>420</v>
      </c>
      <c r="B1578" s="70">
        <v>557</v>
      </c>
      <c r="C1578" s="6">
        <v>1575</v>
      </c>
    </row>
    <row r="1579" spans="1:3">
      <c r="A1579" s="70">
        <v>200</v>
      </c>
      <c r="B1579" s="70">
        <v>557</v>
      </c>
      <c r="C1579" s="6">
        <v>1576</v>
      </c>
    </row>
    <row r="1580" spans="1:3">
      <c r="A1580" s="70">
        <v>320</v>
      </c>
      <c r="B1580" s="70">
        <v>560</v>
      </c>
      <c r="C1580" s="6">
        <v>1577</v>
      </c>
    </row>
    <row r="1581" spans="1:3">
      <c r="A1581" s="70">
        <v>290</v>
      </c>
      <c r="B1581" s="70">
        <v>560</v>
      </c>
      <c r="C1581" s="6">
        <v>1578</v>
      </c>
    </row>
    <row r="1582" spans="1:3">
      <c r="A1582" s="70">
        <v>280</v>
      </c>
      <c r="B1582" s="70">
        <v>560</v>
      </c>
      <c r="C1582" s="6">
        <v>1579</v>
      </c>
    </row>
    <row r="1583" spans="1:3">
      <c r="A1583" s="70">
        <v>290</v>
      </c>
      <c r="B1583" s="70">
        <v>560</v>
      </c>
      <c r="C1583" s="6">
        <v>1580</v>
      </c>
    </row>
    <row r="1584" spans="1:3">
      <c r="A1584" s="70">
        <v>410</v>
      </c>
      <c r="B1584" s="70">
        <v>563</v>
      </c>
      <c r="C1584" s="6">
        <v>1581</v>
      </c>
    </row>
    <row r="1585" spans="1:3">
      <c r="A1585" s="70">
        <v>380</v>
      </c>
      <c r="B1585" s="70">
        <v>565</v>
      </c>
      <c r="C1585" s="6">
        <v>1582</v>
      </c>
    </row>
    <row r="1586" spans="1:3">
      <c r="A1586" s="70">
        <v>300</v>
      </c>
      <c r="B1586" s="70">
        <v>566</v>
      </c>
      <c r="C1586" s="6">
        <v>1583</v>
      </c>
    </row>
    <row r="1587" spans="1:3">
      <c r="A1587" s="70">
        <v>270</v>
      </c>
      <c r="B1587" s="70">
        <v>570</v>
      </c>
      <c r="C1587" s="6">
        <v>1584</v>
      </c>
    </row>
    <row r="1588" spans="1:3">
      <c r="A1588" s="70">
        <v>415</v>
      </c>
      <c r="B1588" s="70">
        <v>570</v>
      </c>
      <c r="C1588" s="6">
        <v>1585</v>
      </c>
    </row>
    <row r="1589" spans="1:3">
      <c r="A1589" s="70">
        <v>190</v>
      </c>
      <c r="B1589" s="70">
        <v>570</v>
      </c>
      <c r="C1589" s="6">
        <v>1586</v>
      </c>
    </row>
    <row r="1590" spans="1:3">
      <c r="A1590" s="70">
        <v>410</v>
      </c>
      <c r="B1590" s="70">
        <v>571</v>
      </c>
      <c r="C1590" s="6">
        <v>1587</v>
      </c>
    </row>
    <row r="1591" spans="1:3">
      <c r="A1591" s="70">
        <v>300</v>
      </c>
      <c r="B1591" s="70">
        <v>572</v>
      </c>
      <c r="C1591" s="6">
        <v>1588</v>
      </c>
    </row>
    <row r="1592" spans="1:3">
      <c r="A1592" s="70">
        <v>410</v>
      </c>
      <c r="B1592" s="70">
        <v>573</v>
      </c>
      <c r="C1592" s="6">
        <v>1589</v>
      </c>
    </row>
    <row r="1593" spans="1:3">
      <c r="A1593" s="70">
        <v>200</v>
      </c>
      <c r="B1593" s="70">
        <v>573</v>
      </c>
      <c r="C1593" s="6">
        <v>1590</v>
      </c>
    </row>
    <row r="1594" spans="1:3">
      <c r="A1594" s="70">
        <v>110</v>
      </c>
      <c r="B1594" s="70">
        <v>575</v>
      </c>
      <c r="C1594" s="6">
        <v>1591</v>
      </c>
    </row>
    <row r="1595" spans="1:3">
      <c r="A1595" s="70">
        <v>410</v>
      </c>
      <c r="B1595" s="70">
        <v>575</v>
      </c>
      <c r="C1595" s="6">
        <v>1592</v>
      </c>
    </row>
    <row r="1596" spans="1:3">
      <c r="A1596" s="70">
        <v>500</v>
      </c>
      <c r="B1596" s="70">
        <v>575</v>
      </c>
      <c r="C1596" s="6">
        <v>1593</v>
      </c>
    </row>
    <row r="1597" spans="1:3">
      <c r="A1597" s="70">
        <v>480</v>
      </c>
      <c r="B1597" s="70">
        <v>576</v>
      </c>
      <c r="C1597" s="6">
        <v>1594</v>
      </c>
    </row>
    <row r="1598" spans="1:3">
      <c r="A1598" s="70">
        <v>300</v>
      </c>
      <c r="B1598" s="70">
        <v>576</v>
      </c>
      <c r="C1598" s="6">
        <v>1595</v>
      </c>
    </row>
    <row r="1599" spans="1:3">
      <c r="A1599" s="70">
        <v>120</v>
      </c>
      <c r="B1599" s="70">
        <v>576</v>
      </c>
      <c r="C1599" s="6">
        <v>1596</v>
      </c>
    </row>
    <row r="1600" spans="1:3">
      <c r="A1600" s="70">
        <v>170</v>
      </c>
      <c r="B1600" s="70">
        <v>577</v>
      </c>
      <c r="C1600" s="6">
        <v>1597</v>
      </c>
    </row>
    <row r="1601" spans="1:3">
      <c r="A1601" s="70">
        <v>310</v>
      </c>
      <c r="B1601" s="70">
        <v>580</v>
      </c>
      <c r="C1601" s="6">
        <v>1598</v>
      </c>
    </row>
    <row r="1602" spans="1:3">
      <c r="A1602" s="70">
        <v>160</v>
      </c>
      <c r="B1602" s="70">
        <v>580</v>
      </c>
      <c r="C1602" s="6">
        <v>1599</v>
      </c>
    </row>
    <row r="1603" spans="1:3">
      <c r="A1603" s="70">
        <v>310</v>
      </c>
      <c r="B1603" s="70">
        <v>580</v>
      </c>
      <c r="C1603" s="6">
        <v>1600</v>
      </c>
    </row>
    <row r="1604" spans="1:3">
      <c r="A1604" s="70">
        <v>340</v>
      </c>
      <c r="B1604" s="70">
        <v>581</v>
      </c>
      <c r="C1604" s="6">
        <v>1601</v>
      </c>
    </row>
    <row r="1605" spans="1:3">
      <c r="A1605" s="70">
        <v>390</v>
      </c>
      <c r="B1605" s="70">
        <v>582</v>
      </c>
      <c r="C1605" s="6">
        <v>1602</v>
      </c>
    </row>
    <row r="1606" spans="1:3">
      <c r="A1606" s="70">
        <v>260</v>
      </c>
      <c r="B1606" s="70">
        <v>583</v>
      </c>
      <c r="C1606" s="6">
        <v>1603</v>
      </c>
    </row>
    <row r="1607" spans="1:3">
      <c r="A1607" s="70">
        <v>140</v>
      </c>
      <c r="B1607" s="70">
        <v>583</v>
      </c>
      <c r="C1607" s="6">
        <v>1604</v>
      </c>
    </row>
    <row r="1608" spans="1:3">
      <c r="A1608" s="70">
        <v>260</v>
      </c>
      <c r="B1608" s="70">
        <v>583</v>
      </c>
      <c r="C1608" s="6">
        <v>1605</v>
      </c>
    </row>
    <row r="1609" spans="1:3">
      <c r="A1609" s="70">
        <v>120</v>
      </c>
      <c r="B1609" s="70">
        <v>583</v>
      </c>
      <c r="C1609" s="6">
        <v>1606</v>
      </c>
    </row>
    <row r="1610" spans="1:3">
      <c r="A1610" s="70">
        <v>80</v>
      </c>
      <c r="B1610" s="70">
        <v>584</v>
      </c>
      <c r="C1610" s="6">
        <v>1607</v>
      </c>
    </row>
    <row r="1611" spans="1:3">
      <c r="A1611" s="70">
        <v>130</v>
      </c>
      <c r="B1611" s="70">
        <v>586</v>
      </c>
      <c r="C1611" s="6">
        <v>1608</v>
      </c>
    </row>
    <row r="1612" spans="1:3">
      <c r="A1612" s="70">
        <v>150</v>
      </c>
      <c r="B1612" s="70">
        <v>586</v>
      </c>
      <c r="C1612" s="6">
        <v>1609</v>
      </c>
    </row>
    <row r="1613" spans="1:3">
      <c r="A1613" s="70">
        <v>90</v>
      </c>
      <c r="B1613" s="70">
        <v>586</v>
      </c>
      <c r="C1613" s="6">
        <v>1610</v>
      </c>
    </row>
    <row r="1614" spans="1:3">
      <c r="A1614" s="70">
        <v>200</v>
      </c>
      <c r="B1614" s="70">
        <v>586</v>
      </c>
      <c r="C1614" s="6">
        <v>1611</v>
      </c>
    </row>
    <row r="1615" spans="1:3">
      <c r="A1615" s="70">
        <v>240</v>
      </c>
      <c r="B1615" s="70">
        <v>587</v>
      </c>
      <c r="C1615" s="6">
        <v>1612</v>
      </c>
    </row>
    <row r="1616" spans="1:3">
      <c r="A1616" s="70">
        <v>140</v>
      </c>
      <c r="B1616" s="70">
        <v>587</v>
      </c>
      <c r="C1616" s="6">
        <v>1613</v>
      </c>
    </row>
    <row r="1617" spans="1:3">
      <c r="A1617" s="70">
        <v>120</v>
      </c>
      <c r="B1617" s="70">
        <v>587</v>
      </c>
      <c r="C1617" s="6">
        <v>1614</v>
      </c>
    </row>
    <row r="1618" spans="1:3">
      <c r="A1618" s="70">
        <v>110</v>
      </c>
      <c r="B1618" s="70">
        <v>587</v>
      </c>
      <c r="C1618" s="6">
        <v>1615</v>
      </c>
    </row>
    <row r="1619" spans="1:3">
      <c r="A1619" s="70">
        <v>170</v>
      </c>
      <c r="B1619" s="70">
        <v>589</v>
      </c>
      <c r="C1619" s="6">
        <v>1616</v>
      </c>
    </row>
    <row r="1620" spans="1:3">
      <c r="A1620" s="70">
        <v>170</v>
      </c>
      <c r="B1620" s="70">
        <v>590</v>
      </c>
      <c r="C1620" s="6">
        <v>1617</v>
      </c>
    </row>
    <row r="1621" spans="1:3">
      <c r="A1621" s="70">
        <v>190</v>
      </c>
      <c r="B1621" s="70">
        <v>592</v>
      </c>
      <c r="C1621" s="6">
        <v>1618</v>
      </c>
    </row>
    <row r="1622" spans="1:3">
      <c r="A1622" s="70">
        <v>230</v>
      </c>
      <c r="B1622" s="70">
        <v>592</v>
      </c>
      <c r="C1622" s="6">
        <v>1619</v>
      </c>
    </row>
    <row r="1623" spans="1:3">
      <c r="A1623" s="70">
        <v>160</v>
      </c>
      <c r="B1623" s="70">
        <v>592</v>
      </c>
      <c r="C1623" s="6">
        <v>1620</v>
      </c>
    </row>
    <row r="1624" spans="1:3">
      <c r="A1624" s="70">
        <v>110</v>
      </c>
      <c r="B1624" s="70">
        <v>593</v>
      </c>
      <c r="C1624" s="6">
        <v>1621</v>
      </c>
    </row>
    <row r="1625" spans="1:3">
      <c r="A1625" s="70">
        <v>150</v>
      </c>
      <c r="B1625" s="70">
        <v>594</v>
      </c>
      <c r="C1625" s="6">
        <v>1622</v>
      </c>
    </row>
    <row r="1626" spans="1:3">
      <c r="A1626" s="70">
        <v>220</v>
      </c>
      <c r="B1626" s="70">
        <v>595</v>
      </c>
      <c r="C1626" s="6">
        <v>1623</v>
      </c>
    </row>
    <row r="1627" spans="1:3">
      <c r="A1627" s="70">
        <v>190</v>
      </c>
      <c r="B1627" s="70">
        <v>595</v>
      </c>
      <c r="C1627" s="6">
        <v>1624</v>
      </c>
    </row>
    <row r="1628" spans="1:3">
      <c r="A1628" s="70">
        <v>350</v>
      </c>
      <c r="B1628" s="70">
        <v>595</v>
      </c>
      <c r="C1628" s="6">
        <v>1625</v>
      </c>
    </row>
    <row r="1629" spans="1:3">
      <c r="A1629" s="70">
        <v>240</v>
      </c>
      <c r="B1629" s="70">
        <v>597</v>
      </c>
      <c r="C1629" s="6">
        <v>1626</v>
      </c>
    </row>
    <row r="1630" spans="1:3">
      <c r="A1630" s="70">
        <v>70</v>
      </c>
      <c r="B1630" s="70">
        <v>600</v>
      </c>
      <c r="C1630" s="6">
        <v>1627</v>
      </c>
    </row>
    <row r="1631" spans="1:3">
      <c r="A1631" s="70">
        <v>230</v>
      </c>
      <c r="B1631" s="70">
        <v>601</v>
      </c>
      <c r="C1631" s="6">
        <v>1628</v>
      </c>
    </row>
    <row r="1632" spans="1:3">
      <c r="A1632" s="70">
        <v>140</v>
      </c>
      <c r="B1632" s="70">
        <v>603</v>
      </c>
      <c r="C1632" s="6">
        <v>1629</v>
      </c>
    </row>
    <row r="1633" spans="1:3">
      <c r="A1633" s="70">
        <v>160</v>
      </c>
      <c r="B1633" s="70">
        <v>606</v>
      </c>
      <c r="C1633" s="6">
        <v>1630</v>
      </c>
    </row>
    <row r="1634" spans="1:3">
      <c r="A1634" s="70">
        <v>110</v>
      </c>
      <c r="B1634" s="70">
        <v>607</v>
      </c>
      <c r="C1634" s="6">
        <v>1631</v>
      </c>
    </row>
    <row r="1635" spans="1:3">
      <c r="A1635" s="70">
        <v>340</v>
      </c>
      <c r="B1635" s="70">
        <v>610</v>
      </c>
      <c r="C1635" s="6">
        <v>1632</v>
      </c>
    </row>
    <row r="1636" spans="1:3">
      <c r="A1636" s="70">
        <v>170</v>
      </c>
      <c r="B1636" s="70">
        <v>610</v>
      </c>
      <c r="C1636" s="6">
        <v>1633</v>
      </c>
    </row>
    <row r="1637" spans="1:3">
      <c r="A1637" s="70">
        <v>110</v>
      </c>
      <c r="B1637" s="70">
        <v>610</v>
      </c>
      <c r="C1637" s="6">
        <v>1634</v>
      </c>
    </row>
    <row r="1638" spans="1:3">
      <c r="A1638" s="70">
        <v>90</v>
      </c>
      <c r="B1638" s="70">
        <v>613</v>
      </c>
      <c r="C1638" s="6">
        <v>1635</v>
      </c>
    </row>
    <row r="1639" spans="1:3">
      <c r="A1639" s="70">
        <v>180</v>
      </c>
      <c r="B1639" s="70">
        <v>613</v>
      </c>
      <c r="C1639" s="6">
        <v>1636</v>
      </c>
    </row>
    <row r="1640" spans="1:3">
      <c r="A1640" s="70">
        <v>340</v>
      </c>
      <c r="B1640" s="70">
        <v>614</v>
      </c>
      <c r="C1640" s="6">
        <v>1637</v>
      </c>
    </row>
    <row r="1641" spans="1:3">
      <c r="A1641" s="70">
        <v>530</v>
      </c>
      <c r="B1641" s="70">
        <v>614</v>
      </c>
      <c r="C1641" s="6">
        <v>1638</v>
      </c>
    </row>
    <row r="1642" spans="1:3">
      <c r="A1642" s="70">
        <v>470</v>
      </c>
      <c r="B1642" s="70">
        <v>615</v>
      </c>
      <c r="C1642" s="6">
        <v>1639</v>
      </c>
    </row>
    <row r="1643" spans="1:3">
      <c r="A1643" s="70">
        <v>300</v>
      </c>
      <c r="B1643" s="70">
        <v>615</v>
      </c>
      <c r="C1643" s="6">
        <v>1640</v>
      </c>
    </row>
    <row r="1644" spans="1:3">
      <c r="A1644" s="70">
        <v>490</v>
      </c>
      <c r="B1644" s="70">
        <v>615</v>
      </c>
      <c r="C1644" s="6">
        <v>1641</v>
      </c>
    </row>
    <row r="1645" spans="1:3">
      <c r="A1645" s="70">
        <v>300</v>
      </c>
      <c r="B1645" s="70">
        <v>617</v>
      </c>
      <c r="C1645" s="6">
        <v>1642</v>
      </c>
    </row>
    <row r="1646" spans="1:3">
      <c r="A1646" s="70">
        <v>490</v>
      </c>
      <c r="B1646" s="70">
        <v>618</v>
      </c>
      <c r="C1646" s="6">
        <v>1643</v>
      </c>
    </row>
    <row r="1647" spans="1:3">
      <c r="A1647" s="70">
        <v>360</v>
      </c>
      <c r="B1647" s="70">
        <v>618</v>
      </c>
      <c r="C1647" s="6">
        <v>1644</v>
      </c>
    </row>
    <row r="1648" spans="1:3">
      <c r="A1648" s="70">
        <v>380</v>
      </c>
      <c r="B1648" s="70">
        <v>619</v>
      </c>
      <c r="C1648" s="6">
        <v>1645</v>
      </c>
    </row>
    <row r="1649" spans="1:3">
      <c r="A1649" s="70">
        <v>240</v>
      </c>
      <c r="B1649" s="70">
        <v>620</v>
      </c>
      <c r="C1649" s="6">
        <v>1646</v>
      </c>
    </row>
    <row r="1650" spans="1:3">
      <c r="A1650" s="70">
        <v>500</v>
      </c>
      <c r="B1650" s="70">
        <v>620</v>
      </c>
      <c r="C1650" s="6">
        <v>1647</v>
      </c>
    </row>
    <row r="1651" spans="1:3">
      <c r="A1651" s="70">
        <v>290</v>
      </c>
      <c r="B1651" s="70">
        <v>620</v>
      </c>
      <c r="C1651" s="6">
        <v>1648</v>
      </c>
    </row>
    <row r="1652" spans="1:3">
      <c r="A1652" s="70">
        <v>500</v>
      </c>
      <c r="B1652" s="70">
        <v>620</v>
      </c>
      <c r="C1652" s="6">
        <v>1649</v>
      </c>
    </row>
    <row r="1653" spans="1:3">
      <c r="A1653" s="70">
        <v>710</v>
      </c>
      <c r="B1653" s="70">
        <v>621</v>
      </c>
      <c r="C1653" s="6">
        <v>1650</v>
      </c>
    </row>
    <row r="1654" spans="1:3">
      <c r="A1654" s="70">
        <v>160</v>
      </c>
      <c r="B1654" s="70">
        <v>622</v>
      </c>
      <c r="C1654" s="6">
        <v>1651</v>
      </c>
    </row>
    <row r="1655" spans="1:3">
      <c r="A1655" s="70">
        <v>170</v>
      </c>
      <c r="B1655" s="70">
        <v>623</v>
      </c>
      <c r="C1655" s="6">
        <v>1652</v>
      </c>
    </row>
    <row r="1656" spans="1:3">
      <c r="A1656" s="70">
        <v>250</v>
      </c>
      <c r="B1656" s="70">
        <v>625</v>
      </c>
      <c r="C1656" s="6">
        <v>1653</v>
      </c>
    </row>
    <row r="1657" spans="1:3">
      <c r="A1657" s="70">
        <v>110</v>
      </c>
      <c r="B1657" s="70">
        <v>626</v>
      </c>
      <c r="C1657" s="6">
        <v>1654</v>
      </c>
    </row>
    <row r="1658" spans="1:3">
      <c r="A1658" s="70">
        <v>680</v>
      </c>
      <c r="B1658" s="70">
        <v>630</v>
      </c>
      <c r="C1658" s="6">
        <v>1655</v>
      </c>
    </row>
    <row r="1659" spans="1:3">
      <c r="A1659" s="70">
        <v>430</v>
      </c>
      <c r="B1659" s="70">
        <v>631</v>
      </c>
      <c r="C1659" s="6">
        <v>1656</v>
      </c>
    </row>
    <row r="1660" spans="1:3">
      <c r="A1660" s="70">
        <v>330</v>
      </c>
      <c r="B1660" s="70">
        <v>633</v>
      </c>
      <c r="C1660" s="6">
        <v>1657</v>
      </c>
    </row>
    <row r="1661" spans="1:3">
      <c r="A1661" s="70">
        <v>610</v>
      </c>
      <c r="B1661" s="70">
        <v>636</v>
      </c>
      <c r="C1661" s="6">
        <v>1658</v>
      </c>
    </row>
    <row r="1662" spans="1:3">
      <c r="A1662" s="70">
        <v>330</v>
      </c>
      <c r="B1662" s="70">
        <v>638</v>
      </c>
      <c r="C1662" s="6">
        <v>1659</v>
      </c>
    </row>
    <row r="1663" spans="1:3">
      <c r="A1663" s="70">
        <v>310</v>
      </c>
      <c r="B1663" s="70">
        <v>639</v>
      </c>
      <c r="C1663" s="6">
        <v>1660</v>
      </c>
    </row>
    <row r="1664" spans="1:3">
      <c r="A1664" s="70">
        <v>360</v>
      </c>
      <c r="B1664" s="70">
        <v>640</v>
      </c>
      <c r="C1664" s="6">
        <v>1661</v>
      </c>
    </row>
    <row r="1665" spans="1:3">
      <c r="A1665" s="70">
        <v>270</v>
      </c>
      <c r="B1665" s="70">
        <v>640</v>
      </c>
      <c r="C1665" s="6">
        <v>1662</v>
      </c>
    </row>
    <row r="1666" spans="1:3">
      <c r="A1666" s="70">
        <v>420</v>
      </c>
      <c r="B1666" s="70">
        <v>642</v>
      </c>
      <c r="C1666" s="6">
        <v>1663</v>
      </c>
    </row>
    <row r="1667" spans="1:3">
      <c r="A1667" s="70">
        <v>780</v>
      </c>
      <c r="B1667" s="70">
        <v>643</v>
      </c>
      <c r="C1667" s="6">
        <v>1664</v>
      </c>
    </row>
    <row r="1668" spans="1:3">
      <c r="A1668" s="70">
        <v>680</v>
      </c>
      <c r="B1668" s="70">
        <v>645</v>
      </c>
      <c r="C1668" s="6">
        <v>1665</v>
      </c>
    </row>
    <row r="1669" spans="1:3">
      <c r="A1669" s="70">
        <v>550</v>
      </c>
      <c r="B1669" s="70">
        <v>645</v>
      </c>
      <c r="C1669" s="6">
        <v>1666</v>
      </c>
    </row>
    <row r="1670" spans="1:3">
      <c r="A1670" s="70">
        <v>490</v>
      </c>
      <c r="B1670" s="70">
        <v>650</v>
      </c>
      <c r="C1670" s="6">
        <v>1667</v>
      </c>
    </row>
    <row r="1671" spans="1:3">
      <c r="A1671" s="70">
        <v>310</v>
      </c>
      <c r="B1671" s="70">
        <v>655</v>
      </c>
      <c r="C1671" s="6">
        <v>1668</v>
      </c>
    </row>
    <row r="1672" spans="1:3">
      <c r="A1672" s="70">
        <v>680</v>
      </c>
      <c r="B1672" s="70">
        <v>655</v>
      </c>
      <c r="C1672" s="6">
        <v>1669</v>
      </c>
    </row>
    <row r="1673" spans="1:3">
      <c r="A1673" s="70">
        <v>410</v>
      </c>
      <c r="B1673" s="70">
        <v>656</v>
      </c>
      <c r="C1673" s="6">
        <v>1670</v>
      </c>
    </row>
    <row r="1674" spans="1:3">
      <c r="A1674" s="70">
        <v>470</v>
      </c>
      <c r="B1674" s="70">
        <v>656</v>
      </c>
      <c r="C1674" s="6">
        <v>1671</v>
      </c>
    </row>
    <row r="1675" spans="1:3">
      <c r="A1675" s="70">
        <v>530</v>
      </c>
      <c r="B1675" s="70">
        <v>656</v>
      </c>
      <c r="C1675" s="6">
        <v>1672</v>
      </c>
    </row>
    <row r="1676" spans="1:3">
      <c r="A1676" s="70">
        <v>280</v>
      </c>
      <c r="B1676" s="70">
        <v>656</v>
      </c>
      <c r="C1676" s="6">
        <v>1673</v>
      </c>
    </row>
    <row r="1677" spans="1:3">
      <c r="A1677" s="70">
        <v>560</v>
      </c>
      <c r="B1677" s="70">
        <v>657</v>
      </c>
      <c r="C1677" s="6">
        <v>1674</v>
      </c>
    </row>
    <row r="1678" spans="1:3">
      <c r="A1678" s="70">
        <v>620</v>
      </c>
      <c r="B1678" s="70">
        <v>657</v>
      </c>
      <c r="C1678" s="6">
        <v>1675</v>
      </c>
    </row>
    <row r="1679" spans="1:3">
      <c r="A1679" s="70">
        <v>350</v>
      </c>
      <c r="B1679" s="70">
        <v>660</v>
      </c>
      <c r="C1679" s="6">
        <v>1676</v>
      </c>
    </row>
    <row r="1680" spans="1:3">
      <c r="A1680" s="70">
        <v>680</v>
      </c>
      <c r="B1680" s="70">
        <v>660</v>
      </c>
      <c r="C1680" s="6">
        <v>1677</v>
      </c>
    </row>
    <row r="1681" spans="1:3">
      <c r="A1681" s="70">
        <v>660</v>
      </c>
      <c r="B1681" s="70">
        <v>661</v>
      </c>
      <c r="C1681" s="6">
        <v>1678</v>
      </c>
    </row>
    <row r="1682" spans="1:3">
      <c r="A1682" s="70">
        <v>800</v>
      </c>
      <c r="B1682" s="70">
        <v>662</v>
      </c>
      <c r="C1682" s="6">
        <v>1679</v>
      </c>
    </row>
    <row r="1683" spans="1:3">
      <c r="A1683" s="70">
        <v>300</v>
      </c>
      <c r="B1683" s="70">
        <v>662</v>
      </c>
      <c r="C1683" s="6">
        <v>1680</v>
      </c>
    </row>
    <row r="1684" spans="1:3">
      <c r="A1684" s="70">
        <v>410</v>
      </c>
      <c r="B1684" s="70">
        <v>663</v>
      </c>
      <c r="C1684" s="6">
        <v>1681</v>
      </c>
    </row>
    <row r="1685" spans="1:3">
      <c r="A1685" s="70">
        <v>700</v>
      </c>
      <c r="B1685" s="70">
        <v>669</v>
      </c>
      <c r="C1685" s="6">
        <v>1682</v>
      </c>
    </row>
    <row r="1686" spans="1:3">
      <c r="A1686" s="70">
        <v>250</v>
      </c>
      <c r="B1686" s="70">
        <v>672</v>
      </c>
      <c r="C1686" s="6">
        <v>1683</v>
      </c>
    </row>
    <row r="1687" spans="1:3">
      <c r="A1687" s="70">
        <v>480</v>
      </c>
      <c r="B1687" s="70">
        <v>673</v>
      </c>
      <c r="C1687" s="6">
        <v>1684</v>
      </c>
    </row>
    <row r="1688" spans="1:3">
      <c r="A1688" s="70">
        <v>460</v>
      </c>
      <c r="B1688" s="70">
        <v>675</v>
      </c>
      <c r="C1688" s="6">
        <v>1685</v>
      </c>
    </row>
    <row r="1689" spans="1:3">
      <c r="A1689" s="70">
        <v>640</v>
      </c>
      <c r="B1689" s="70">
        <v>678</v>
      </c>
      <c r="C1689" s="6">
        <v>1686</v>
      </c>
    </row>
    <row r="1690" spans="1:3">
      <c r="A1690" s="70">
        <v>280</v>
      </c>
      <c r="B1690" s="70">
        <v>679</v>
      </c>
      <c r="C1690" s="6">
        <v>1687</v>
      </c>
    </row>
    <row r="1691" spans="1:3">
      <c r="A1691" s="70">
        <v>520</v>
      </c>
      <c r="B1691" s="70">
        <v>680</v>
      </c>
      <c r="C1691" s="6">
        <v>1688</v>
      </c>
    </row>
    <row r="1692" spans="1:3">
      <c r="A1692" s="70">
        <v>370</v>
      </c>
      <c r="B1692" s="70">
        <v>680</v>
      </c>
      <c r="C1692" s="6">
        <v>1689</v>
      </c>
    </row>
    <row r="1693" spans="1:3">
      <c r="A1693" s="70">
        <v>440</v>
      </c>
      <c r="B1693" s="70">
        <v>680</v>
      </c>
      <c r="C1693" s="6">
        <v>1690</v>
      </c>
    </row>
    <row r="1694" spans="1:3">
      <c r="A1694" s="70">
        <v>280</v>
      </c>
      <c r="B1694" s="70">
        <v>680</v>
      </c>
      <c r="C1694" s="6">
        <v>1691</v>
      </c>
    </row>
    <row r="1695" spans="1:3">
      <c r="A1695" s="70">
        <v>170</v>
      </c>
      <c r="B1695" s="70">
        <v>680</v>
      </c>
      <c r="C1695" s="6">
        <v>1692</v>
      </c>
    </row>
    <row r="1696" spans="1:3">
      <c r="A1696" s="70">
        <v>270</v>
      </c>
      <c r="B1696" s="70">
        <v>682</v>
      </c>
      <c r="C1696" s="6">
        <v>1693</v>
      </c>
    </row>
    <row r="1697" spans="1:3">
      <c r="A1697" s="70">
        <v>240</v>
      </c>
      <c r="B1697" s="70">
        <v>682</v>
      </c>
      <c r="C1697" s="6">
        <v>1694</v>
      </c>
    </row>
    <row r="1698" spans="1:3">
      <c r="A1698" s="70">
        <v>180</v>
      </c>
      <c r="B1698" s="70">
        <v>683</v>
      </c>
      <c r="C1698" s="6">
        <v>1695</v>
      </c>
    </row>
    <row r="1699" spans="1:3">
      <c r="A1699" s="70">
        <v>250</v>
      </c>
      <c r="B1699" s="70">
        <v>685</v>
      </c>
      <c r="C1699" s="6">
        <v>1696</v>
      </c>
    </row>
    <row r="1700" spans="1:3">
      <c r="A1700" s="70">
        <v>100</v>
      </c>
      <c r="B1700" s="70">
        <v>686</v>
      </c>
      <c r="C1700" s="6">
        <v>1697</v>
      </c>
    </row>
    <row r="1701" spans="1:3">
      <c r="A1701" s="70">
        <v>140</v>
      </c>
      <c r="B1701" s="70">
        <v>687</v>
      </c>
      <c r="C1701" s="6">
        <v>1698</v>
      </c>
    </row>
    <row r="1702" spans="1:3">
      <c r="A1702" s="70">
        <v>268</v>
      </c>
      <c r="B1702" s="70">
        <v>688</v>
      </c>
      <c r="C1702" s="6">
        <v>1699</v>
      </c>
    </row>
    <row r="1703" spans="1:3">
      <c r="A1703" s="70">
        <v>202</v>
      </c>
      <c r="B1703" s="70">
        <v>688</v>
      </c>
      <c r="C1703" s="6">
        <v>1700</v>
      </c>
    </row>
    <row r="1704" spans="1:3">
      <c r="A1704" s="70">
        <v>374</v>
      </c>
      <c r="B1704" s="70">
        <v>688</v>
      </c>
      <c r="C1704" s="6">
        <v>1701</v>
      </c>
    </row>
    <row r="1705" spans="1:3">
      <c r="A1705" s="70">
        <v>329</v>
      </c>
      <c r="B1705" s="70">
        <v>689</v>
      </c>
      <c r="C1705" s="6">
        <v>1702</v>
      </c>
    </row>
    <row r="1706" spans="1:3">
      <c r="A1706" s="70">
        <v>169</v>
      </c>
      <c r="B1706" s="70">
        <v>690</v>
      </c>
      <c r="C1706" s="6">
        <v>1703</v>
      </c>
    </row>
    <row r="1707" spans="1:3">
      <c r="A1707" s="70">
        <v>383</v>
      </c>
      <c r="B1707" s="70">
        <v>690</v>
      </c>
      <c r="C1707" s="6">
        <v>1704</v>
      </c>
    </row>
    <row r="1708" spans="1:3">
      <c r="A1708" s="70">
        <v>387</v>
      </c>
      <c r="B1708" s="70">
        <v>690</v>
      </c>
      <c r="C1708" s="6">
        <v>1705</v>
      </c>
    </row>
    <row r="1709" spans="1:3">
      <c r="A1709" s="70">
        <v>366</v>
      </c>
      <c r="B1709" s="70">
        <v>692</v>
      </c>
      <c r="C1709" s="6">
        <v>1706</v>
      </c>
    </row>
    <row r="1710" spans="1:3">
      <c r="A1710" s="70">
        <v>263</v>
      </c>
      <c r="B1710" s="70">
        <v>695</v>
      </c>
      <c r="C1710" s="6">
        <v>1707</v>
      </c>
    </row>
    <row r="1711" spans="1:3">
      <c r="A1711" s="70">
        <v>288</v>
      </c>
      <c r="B1711" s="70">
        <v>698</v>
      </c>
      <c r="C1711" s="6">
        <v>1708</v>
      </c>
    </row>
    <row r="1712" spans="1:3">
      <c r="A1712" s="70">
        <v>128</v>
      </c>
      <c r="B1712" s="70">
        <v>700</v>
      </c>
      <c r="C1712" s="6">
        <v>1709</v>
      </c>
    </row>
    <row r="1713" spans="1:3">
      <c r="A1713" s="70">
        <v>185</v>
      </c>
      <c r="B1713" s="70">
        <v>700</v>
      </c>
      <c r="C1713" s="6">
        <v>1710</v>
      </c>
    </row>
    <row r="1714" spans="1:3">
      <c r="A1714" s="70">
        <v>362</v>
      </c>
      <c r="B1714" s="70">
        <v>702</v>
      </c>
      <c r="C1714" s="6">
        <v>1711</v>
      </c>
    </row>
    <row r="1715" spans="1:3">
      <c r="A1715" s="70">
        <v>226</v>
      </c>
      <c r="B1715" s="70">
        <v>703</v>
      </c>
      <c r="C1715" s="6">
        <v>1712</v>
      </c>
    </row>
    <row r="1716" spans="1:3">
      <c r="A1716" s="70">
        <v>317</v>
      </c>
      <c r="B1716" s="70">
        <v>704</v>
      </c>
      <c r="C1716" s="6">
        <v>1713</v>
      </c>
    </row>
    <row r="1717" spans="1:3">
      <c r="A1717" s="70">
        <v>514</v>
      </c>
      <c r="B1717" s="70">
        <v>706</v>
      </c>
      <c r="C1717" s="6">
        <v>1714</v>
      </c>
    </row>
    <row r="1718" spans="1:3">
      <c r="A1718" s="70">
        <v>284</v>
      </c>
      <c r="B1718" s="70">
        <v>708</v>
      </c>
      <c r="C1718" s="6">
        <v>1715</v>
      </c>
    </row>
    <row r="1719" spans="1:3">
      <c r="A1719" s="70">
        <v>214</v>
      </c>
      <c r="B1719" s="70">
        <v>710</v>
      </c>
      <c r="C1719" s="6">
        <v>1716</v>
      </c>
    </row>
    <row r="1720" spans="1:3">
      <c r="A1720" s="70">
        <v>250</v>
      </c>
      <c r="B1720" s="70">
        <v>710</v>
      </c>
      <c r="C1720" s="6">
        <v>1717</v>
      </c>
    </row>
    <row r="1721" spans="1:3">
      <c r="A1721" s="70">
        <v>320</v>
      </c>
      <c r="B1721" s="70">
        <v>713</v>
      </c>
      <c r="C1721" s="6">
        <v>1718</v>
      </c>
    </row>
    <row r="1722" spans="1:3">
      <c r="A1722" s="70">
        <v>700</v>
      </c>
      <c r="B1722" s="70">
        <v>713</v>
      </c>
      <c r="C1722" s="6">
        <v>1719</v>
      </c>
    </row>
    <row r="1723" spans="1:3">
      <c r="A1723" s="70">
        <v>410</v>
      </c>
      <c r="B1723" s="70">
        <v>718</v>
      </c>
      <c r="C1723" s="6">
        <v>1720</v>
      </c>
    </row>
    <row r="1724" spans="1:3">
      <c r="A1724" s="70">
        <v>570</v>
      </c>
      <c r="B1724" s="70">
        <v>722</v>
      </c>
      <c r="C1724" s="6">
        <v>1721</v>
      </c>
    </row>
    <row r="1725" spans="1:3">
      <c r="A1725" s="70">
        <v>90</v>
      </c>
      <c r="B1725" s="70">
        <v>725</v>
      </c>
      <c r="C1725" s="6">
        <v>1722</v>
      </c>
    </row>
    <row r="1726" spans="1:3">
      <c r="A1726" s="70">
        <v>310</v>
      </c>
      <c r="B1726" s="70">
        <v>727</v>
      </c>
      <c r="C1726" s="6">
        <v>1723</v>
      </c>
    </row>
    <row r="1727" spans="1:3">
      <c r="A1727" s="70">
        <v>410</v>
      </c>
      <c r="B1727" s="70">
        <v>728</v>
      </c>
      <c r="C1727" s="6">
        <v>1724</v>
      </c>
    </row>
    <row r="1728" spans="1:3">
      <c r="A1728" s="70">
        <v>380</v>
      </c>
      <c r="B1728" s="70">
        <v>729</v>
      </c>
      <c r="C1728" s="6">
        <v>1725</v>
      </c>
    </row>
    <row r="1729" spans="1:3">
      <c r="A1729" s="70">
        <v>380</v>
      </c>
      <c r="B1729" s="70">
        <v>735</v>
      </c>
      <c r="C1729" s="6">
        <v>1726</v>
      </c>
    </row>
    <row r="1730" spans="1:3">
      <c r="A1730" s="70">
        <v>390</v>
      </c>
      <c r="B1730" s="70">
        <v>737</v>
      </c>
      <c r="C1730" s="6">
        <v>1727</v>
      </c>
    </row>
    <row r="1731" spans="1:3">
      <c r="A1731" s="70">
        <v>340</v>
      </c>
      <c r="B1731" s="70">
        <v>740</v>
      </c>
      <c r="C1731" s="6">
        <v>1728</v>
      </c>
    </row>
    <row r="1732" spans="1:3">
      <c r="A1732" s="70">
        <v>430</v>
      </c>
      <c r="B1732" s="70">
        <v>740</v>
      </c>
      <c r="C1732" s="6">
        <v>1729</v>
      </c>
    </row>
    <row r="1733" spans="1:3">
      <c r="A1733" s="70">
        <v>300</v>
      </c>
      <c r="B1733" s="70">
        <v>740</v>
      </c>
      <c r="C1733" s="6">
        <v>1730</v>
      </c>
    </row>
    <row r="1734" spans="1:3">
      <c r="A1734" s="70">
        <v>470</v>
      </c>
      <c r="B1734" s="70">
        <v>742</v>
      </c>
      <c r="C1734" s="6">
        <v>1731</v>
      </c>
    </row>
    <row r="1735" spans="1:3">
      <c r="A1735" s="70">
        <v>680</v>
      </c>
      <c r="B1735" s="70">
        <v>743</v>
      </c>
      <c r="C1735" s="6">
        <v>1732</v>
      </c>
    </row>
    <row r="1736" spans="1:3">
      <c r="A1736" s="70">
        <v>310</v>
      </c>
      <c r="B1736" s="70">
        <v>747</v>
      </c>
      <c r="C1736" s="6">
        <v>1733</v>
      </c>
    </row>
    <row r="1737" spans="1:3">
      <c r="A1737" s="70">
        <v>210</v>
      </c>
      <c r="B1737" s="70">
        <v>750</v>
      </c>
      <c r="C1737" s="6">
        <v>1734</v>
      </c>
    </row>
    <row r="1738" spans="1:3">
      <c r="A1738" s="70">
        <v>260</v>
      </c>
      <c r="B1738" s="70">
        <v>758</v>
      </c>
      <c r="C1738" s="6">
        <v>1735</v>
      </c>
    </row>
    <row r="1739" spans="1:3">
      <c r="A1739" s="70">
        <v>290</v>
      </c>
      <c r="B1739" s="70">
        <v>762</v>
      </c>
      <c r="C1739" s="6">
        <v>1736</v>
      </c>
    </row>
    <row r="1740" spans="1:3">
      <c r="A1740" s="70">
        <v>470</v>
      </c>
      <c r="B1740" s="70">
        <v>762</v>
      </c>
      <c r="C1740" s="6">
        <v>1737</v>
      </c>
    </row>
    <row r="1741" spans="1:3">
      <c r="A1741" s="70">
        <v>460</v>
      </c>
      <c r="B1741" s="70">
        <v>766</v>
      </c>
      <c r="C1741" s="6">
        <v>1738</v>
      </c>
    </row>
    <row r="1742" spans="1:3">
      <c r="A1742" s="70">
        <v>1060</v>
      </c>
      <c r="B1742" s="70">
        <v>767</v>
      </c>
      <c r="C1742" s="6">
        <v>1739</v>
      </c>
    </row>
    <row r="1743" spans="1:3">
      <c r="A1743" s="70">
        <v>510</v>
      </c>
      <c r="B1743" s="70">
        <v>780</v>
      </c>
      <c r="C1743" s="6">
        <v>1740</v>
      </c>
    </row>
    <row r="1744" spans="1:3">
      <c r="A1744" s="70">
        <v>360</v>
      </c>
      <c r="B1744" s="70">
        <v>780</v>
      </c>
      <c r="C1744" s="6">
        <v>1741</v>
      </c>
    </row>
    <row r="1745" spans="1:3">
      <c r="A1745" s="70">
        <v>950</v>
      </c>
      <c r="B1745" s="70">
        <v>780</v>
      </c>
      <c r="C1745" s="6">
        <v>1742</v>
      </c>
    </row>
    <row r="1746" spans="1:3">
      <c r="A1746" s="70">
        <v>570</v>
      </c>
      <c r="B1746" s="70">
        <v>800</v>
      </c>
      <c r="C1746" s="6">
        <v>1743</v>
      </c>
    </row>
    <row r="1747" spans="1:3">
      <c r="A1747" s="70">
        <v>370</v>
      </c>
      <c r="B1747" s="70">
        <v>804</v>
      </c>
      <c r="C1747" s="6">
        <v>1744</v>
      </c>
    </row>
    <row r="1748" spans="1:3">
      <c r="A1748" s="70">
        <v>320</v>
      </c>
      <c r="B1748" s="70">
        <v>805</v>
      </c>
      <c r="C1748" s="6">
        <v>1745</v>
      </c>
    </row>
    <row r="1749" spans="1:3">
      <c r="A1749" s="70">
        <v>360</v>
      </c>
      <c r="B1749" s="70">
        <v>806</v>
      </c>
      <c r="C1749" s="6">
        <v>1746</v>
      </c>
    </row>
    <row r="1750" spans="1:3">
      <c r="A1750" s="70">
        <v>510</v>
      </c>
      <c r="B1750" s="70">
        <v>810</v>
      </c>
      <c r="C1750" s="6">
        <v>1747</v>
      </c>
    </row>
    <row r="1751" spans="1:3">
      <c r="A1751" s="70">
        <v>330</v>
      </c>
      <c r="B1751" s="70">
        <v>811</v>
      </c>
      <c r="C1751" s="6">
        <v>1748</v>
      </c>
    </row>
    <row r="1752" spans="1:3">
      <c r="A1752" s="70">
        <v>390</v>
      </c>
      <c r="B1752" s="70">
        <v>815</v>
      </c>
      <c r="C1752" s="6">
        <v>1749</v>
      </c>
    </row>
    <row r="1753" spans="1:3">
      <c r="A1753" s="70">
        <v>340</v>
      </c>
      <c r="B1753" s="70">
        <v>817</v>
      </c>
      <c r="C1753" s="6">
        <v>1750</v>
      </c>
    </row>
    <row r="1754" spans="1:3">
      <c r="A1754" s="70">
        <v>440</v>
      </c>
      <c r="B1754" s="70">
        <v>825</v>
      </c>
      <c r="C1754" s="6">
        <v>1751</v>
      </c>
    </row>
    <row r="1755" spans="1:3">
      <c r="A1755" s="70">
        <v>510</v>
      </c>
      <c r="B1755" s="70">
        <v>840</v>
      </c>
      <c r="C1755" s="6">
        <v>1752</v>
      </c>
    </row>
    <row r="1756" spans="1:3">
      <c r="A1756" s="70">
        <v>390</v>
      </c>
      <c r="B1756" s="70">
        <v>843</v>
      </c>
      <c r="C1756" s="6">
        <v>1753</v>
      </c>
    </row>
    <row r="1757" spans="1:3">
      <c r="A1757" s="70">
        <v>220</v>
      </c>
      <c r="B1757" s="70">
        <v>845</v>
      </c>
      <c r="C1757" s="6">
        <v>1754</v>
      </c>
    </row>
    <row r="1758" spans="1:3">
      <c r="A1758" s="70">
        <v>750</v>
      </c>
      <c r="B1758" s="70">
        <v>850</v>
      </c>
      <c r="C1758" s="6">
        <v>1755</v>
      </c>
    </row>
    <row r="1759" spans="1:3">
      <c r="A1759" s="70">
        <v>370</v>
      </c>
      <c r="B1759" s="70">
        <v>857</v>
      </c>
      <c r="C1759" s="6">
        <v>1756</v>
      </c>
    </row>
    <row r="1760" spans="1:3">
      <c r="A1760" s="70">
        <v>610</v>
      </c>
      <c r="B1760" s="70">
        <v>880</v>
      </c>
      <c r="C1760" s="6">
        <v>1757</v>
      </c>
    </row>
    <row r="1761" spans="1:3">
      <c r="A1761" s="70">
        <v>210</v>
      </c>
      <c r="B1761" s="70">
        <v>890</v>
      </c>
      <c r="C1761" s="6">
        <v>1758</v>
      </c>
    </row>
    <row r="1762" spans="1:3">
      <c r="A1762" s="70">
        <v>270</v>
      </c>
      <c r="B1762" s="70">
        <v>950</v>
      </c>
      <c r="C1762" s="6">
        <v>1759</v>
      </c>
    </row>
    <row r="1763" spans="1:3">
      <c r="A1763" s="70">
        <v>250</v>
      </c>
      <c r="B1763" s="70">
        <v>950</v>
      </c>
      <c r="C1763" s="6">
        <v>1760</v>
      </c>
    </row>
    <row r="1764" spans="1:3">
      <c r="A1764" s="70">
        <v>440</v>
      </c>
      <c r="B1764" s="70">
        <v>954</v>
      </c>
      <c r="C1764" s="6">
        <v>1761</v>
      </c>
    </row>
    <row r="1765" spans="1:3">
      <c r="A1765" s="70">
        <v>180</v>
      </c>
      <c r="B1765" s="70">
        <v>1000</v>
      </c>
      <c r="C1765" s="6">
        <v>1762</v>
      </c>
    </row>
    <row r="1766" spans="1:3">
      <c r="A1766" s="70">
        <v>350</v>
      </c>
      <c r="B1766" s="70">
        <v>1060</v>
      </c>
      <c r="C1766" s="6">
        <v>1763</v>
      </c>
    </row>
  </sheetData>
  <mergeCells count="7">
    <mergeCell ref="K30:L30"/>
    <mergeCell ref="K31:L31"/>
    <mergeCell ref="K32:L32"/>
    <mergeCell ref="A1:H1"/>
    <mergeCell ref="K26:L26"/>
    <mergeCell ref="K27:L27"/>
    <mergeCell ref="K29:L29"/>
  </mergeCells>
  <phoneticPr fontId="25" type="noConversion"/>
  <pageMargins left="0.75" right="0.75" top="1" bottom="1" header="0.5" footer="0.5"/>
  <headerFooter alignWithMargins="0"/>
  <drawing r:id="rId1"/>
  <legacyDrawing r:id="rId2"/>
  <oleObjects>
    <oleObject progId="Equation.3" shapeId="18474" r:id="rId3"/>
    <oleObject progId="Equation.3" shapeId="18475" r:id="rId4"/>
    <oleObject progId="Equation.3" shapeId="18476" r:id="rId5"/>
    <oleObject progId="Equation.3" shapeId="18477" r:id="rId6"/>
    <oleObject progId="Equation.3" shapeId="18478" r:id="rId7"/>
  </oleObjects>
</worksheet>
</file>

<file path=xl/worksheets/sheet60.xml><?xml version="1.0" encoding="utf-8"?>
<worksheet xmlns="http://schemas.openxmlformats.org/spreadsheetml/2006/main" xmlns:r="http://schemas.openxmlformats.org/officeDocument/2006/relationships">
  <sheetPr codeName="Sheet45"/>
  <dimension ref="A1:V681"/>
  <sheetViews>
    <sheetView topLeftCell="A4" workbookViewId="0">
      <selection activeCell="D33" sqref="D33"/>
    </sheetView>
  </sheetViews>
  <sheetFormatPr defaultColWidth="10.6640625" defaultRowHeight="12.75"/>
  <cols>
    <col min="1" max="16384" width="10.6640625" style="692"/>
  </cols>
  <sheetData>
    <row r="1" spans="1:9" ht="18">
      <c r="A1" s="703" t="s">
        <v>1138</v>
      </c>
      <c r="B1" s="703"/>
      <c r="C1" s="703"/>
      <c r="D1" s="703"/>
      <c r="E1" s="703"/>
      <c r="F1" s="703"/>
      <c r="G1" s="703"/>
      <c r="H1" s="703"/>
      <c r="I1" s="703"/>
    </row>
    <row r="3" spans="1:9" ht="24" customHeight="1">
      <c r="A3" s="1637" t="s">
        <v>1117</v>
      </c>
      <c r="B3" s="1637"/>
      <c r="C3" s="1637"/>
      <c r="D3" s="1637"/>
      <c r="E3" s="1637"/>
      <c r="F3" s="1637"/>
      <c r="G3" s="1637"/>
      <c r="H3" s="1637"/>
      <c r="I3" s="1637"/>
    </row>
    <row r="5" spans="1:9">
      <c r="A5" s="692" t="s">
        <v>1132</v>
      </c>
    </row>
    <row r="7" spans="1:9" ht="18.75">
      <c r="A7" s="692" t="s">
        <v>1133</v>
      </c>
      <c r="C7" s="704" t="s">
        <v>1156</v>
      </c>
    </row>
    <row r="8" spans="1:9">
      <c r="B8" s="692">
        <v>1</v>
      </c>
      <c r="C8" s="705">
        <v>24.8</v>
      </c>
    </row>
    <row r="9" spans="1:9">
      <c r="B9" s="692">
        <v>2</v>
      </c>
      <c r="C9" s="705">
        <v>24.9</v>
      </c>
    </row>
    <row r="10" spans="1:9">
      <c r="B10" s="692">
        <v>3</v>
      </c>
      <c r="C10" s="705">
        <v>25</v>
      </c>
    </row>
    <row r="11" spans="1:9">
      <c r="B11" s="692">
        <v>4</v>
      </c>
      <c r="C11" s="705">
        <v>24.8</v>
      </c>
    </row>
    <row r="12" spans="1:9">
      <c r="B12" s="692">
        <v>5</v>
      </c>
      <c r="C12" s="705">
        <v>24.7</v>
      </c>
    </row>
    <row r="13" spans="1:9">
      <c r="B13" s="692">
        <v>6</v>
      </c>
      <c r="C13" s="705">
        <v>25.1</v>
      </c>
    </row>
    <row r="14" spans="1:9">
      <c r="B14" s="692">
        <v>7</v>
      </c>
      <c r="C14" s="705">
        <v>25.1</v>
      </c>
    </row>
    <row r="15" spans="1:9">
      <c r="B15" s="692">
        <v>8</v>
      </c>
      <c r="C15" s="705">
        <v>24.9</v>
      </c>
    </row>
    <row r="16" spans="1:9">
      <c r="B16" s="692">
        <v>9</v>
      </c>
      <c r="C16" s="705">
        <v>24.9</v>
      </c>
    </row>
    <row r="17" spans="1:11">
      <c r="B17" s="692">
        <v>10</v>
      </c>
      <c r="C17" s="705">
        <v>25</v>
      </c>
    </row>
    <row r="19" spans="1:11" ht="13.5" thickBot="1">
      <c r="A19" s="692" t="s">
        <v>1118</v>
      </c>
      <c r="B19" s="692" t="s">
        <v>1109</v>
      </c>
      <c r="C19" s="706">
        <f>AVERAGE(C8:C17)</f>
        <v>24.92</v>
      </c>
    </row>
    <row r="20" spans="1:11" ht="36" customHeight="1" thickBot="1">
      <c r="A20" s="707" t="s">
        <v>701</v>
      </c>
      <c r="B20" s="708" t="s">
        <v>1115</v>
      </c>
      <c r="C20" s="709">
        <f>STDEV(C8:C17)</f>
        <v>0.13165611772087715</v>
      </c>
      <c r="D20" s="707"/>
      <c r="E20" s="1638" t="s">
        <v>1140</v>
      </c>
      <c r="F20" s="1639"/>
      <c r="G20" s="1639"/>
      <c r="H20" s="710" t="s">
        <v>1135</v>
      </c>
      <c r="I20" s="1639" t="s">
        <v>1134</v>
      </c>
      <c r="J20" s="1639"/>
      <c r="K20" s="1640"/>
    </row>
    <row r="21" spans="1:11">
      <c r="A21" s="692" t="s">
        <v>1019</v>
      </c>
      <c r="B21" s="711" t="s">
        <v>1116</v>
      </c>
      <c r="C21" s="712">
        <f>C20/C19</f>
        <v>5.2831507913674615E-3</v>
      </c>
    </row>
    <row r="681" spans="22:22">
      <c r="V681" s="692" t="s">
        <v>193</v>
      </c>
    </row>
  </sheetData>
  <mergeCells count="3">
    <mergeCell ref="A3:I3"/>
    <mergeCell ref="E20:G20"/>
    <mergeCell ref="I20:K20"/>
  </mergeCells>
  <phoneticPr fontId="94" type="noConversion"/>
  <pageMargins left="0.75" right="0.75" top="1" bottom="1" header="0.4921259845" footer="0.4921259845"/>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sheetPr codeName="Sheet47"/>
  <dimension ref="B1:W681"/>
  <sheetViews>
    <sheetView topLeftCell="A31" zoomScaleNormal="100" workbookViewId="0">
      <selection activeCell="H52" sqref="H52"/>
    </sheetView>
  </sheetViews>
  <sheetFormatPr defaultColWidth="10.6640625" defaultRowHeight="12.75"/>
  <cols>
    <col min="1" max="1" width="10.6640625" style="692"/>
    <col min="2" max="2" width="10.6640625" style="692" customWidth="1"/>
    <col min="3" max="3" width="18.33203125" style="692" customWidth="1"/>
    <col min="4" max="16384" width="10.6640625" style="692"/>
  </cols>
  <sheetData>
    <row r="1" spans="2:12" s="808" customFormat="1" ht="18">
      <c r="B1" s="703" t="s">
        <v>1223</v>
      </c>
      <c r="C1" s="703"/>
      <c r="D1" s="703"/>
      <c r="E1" s="703"/>
      <c r="F1" s="703" t="s">
        <v>123</v>
      </c>
      <c r="G1" s="703"/>
      <c r="H1" s="703"/>
      <c r="I1" s="703"/>
      <c r="J1" s="703"/>
      <c r="K1" s="807"/>
      <c r="L1" s="807"/>
    </row>
    <row r="2" spans="2:12">
      <c r="B2" s="692" t="s">
        <v>190</v>
      </c>
    </row>
    <row r="3" spans="2:12">
      <c r="B3" s="809" t="s">
        <v>1224</v>
      </c>
      <c r="C3" s="810"/>
      <c r="F3" s="811"/>
    </row>
    <row r="5" spans="2:12">
      <c r="B5" s="692" t="s">
        <v>1559</v>
      </c>
    </row>
    <row r="6" spans="2:12">
      <c r="B6" s="692" t="s">
        <v>1225</v>
      </c>
      <c r="D6" s="812">
        <v>1</v>
      </c>
      <c r="E6" s="812">
        <v>2</v>
      </c>
      <c r="F6" s="812">
        <v>3</v>
      </c>
      <c r="G6" s="812">
        <v>4</v>
      </c>
      <c r="H6" s="812">
        <v>5</v>
      </c>
      <c r="I6" s="812">
        <v>6</v>
      </c>
      <c r="J6" s="812">
        <v>7</v>
      </c>
      <c r="K6" s="812">
        <v>8</v>
      </c>
    </row>
    <row r="7" spans="2:12">
      <c r="B7" s="692" t="s">
        <v>1226</v>
      </c>
      <c r="D7" s="715"/>
      <c r="E7" s="715"/>
      <c r="F7" s="715"/>
      <c r="G7" s="715"/>
      <c r="H7" s="715"/>
      <c r="I7" s="715"/>
      <c r="J7" s="715"/>
      <c r="K7" s="715"/>
    </row>
    <row r="8" spans="2:12">
      <c r="B8" s="734" t="s">
        <v>361</v>
      </c>
      <c r="D8" s="1502" t="s">
        <v>1227</v>
      </c>
      <c r="E8" s="1503" t="s">
        <v>1227</v>
      </c>
      <c r="F8" s="1503" t="s">
        <v>1227</v>
      </c>
      <c r="G8" s="1503" t="s">
        <v>1227</v>
      </c>
      <c r="H8" s="1504" t="s">
        <v>1228</v>
      </c>
      <c r="I8" s="1504" t="s">
        <v>1228</v>
      </c>
      <c r="J8" s="1504" t="s">
        <v>1228</v>
      </c>
      <c r="K8" s="1505" t="s">
        <v>1228</v>
      </c>
    </row>
    <row r="9" spans="2:12">
      <c r="B9" s="734" t="s">
        <v>1014</v>
      </c>
      <c r="D9" s="1510" t="s">
        <v>1227</v>
      </c>
      <c r="E9" s="1511" t="s">
        <v>1227</v>
      </c>
      <c r="F9" s="1506" t="s">
        <v>1228</v>
      </c>
      <c r="G9" s="1506" t="s">
        <v>1228</v>
      </c>
      <c r="H9" s="1511" t="s">
        <v>1227</v>
      </c>
      <c r="I9" s="1511" t="s">
        <v>1227</v>
      </c>
      <c r="J9" s="1506" t="s">
        <v>1228</v>
      </c>
      <c r="K9" s="1507" t="s">
        <v>1228</v>
      </c>
    </row>
    <row r="10" spans="2:12">
      <c r="B10" s="734" t="s">
        <v>370</v>
      </c>
      <c r="D10" s="1510" t="s">
        <v>1227</v>
      </c>
      <c r="E10" s="1506" t="s">
        <v>1228</v>
      </c>
      <c r="F10" s="1511" t="s">
        <v>1227</v>
      </c>
      <c r="G10" s="1506" t="s">
        <v>1228</v>
      </c>
      <c r="H10" s="1511" t="s">
        <v>1227</v>
      </c>
      <c r="I10" s="1506" t="s">
        <v>1228</v>
      </c>
      <c r="J10" s="1511" t="s">
        <v>1227</v>
      </c>
      <c r="K10" s="1507" t="s">
        <v>1228</v>
      </c>
    </row>
    <row r="11" spans="2:12">
      <c r="B11" s="734" t="s">
        <v>1229</v>
      </c>
      <c r="D11" s="1510" t="s">
        <v>1227</v>
      </c>
      <c r="E11" s="1511" t="s">
        <v>1227</v>
      </c>
      <c r="F11" s="1506" t="s">
        <v>1228</v>
      </c>
      <c r="G11" s="1506" t="s">
        <v>1228</v>
      </c>
      <c r="H11" s="1506" t="s">
        <v>1228</v>
      </c>
      <c r="I11" s="1506" t="s">
        <v>1228</v>
      </c>
      <c r="J11" s="1511" t="s">
        <v>1227</v>
      </c>
      <c r="K11" s="1512" t="s">
        <v>1227</v>
      </c>
    </row>
    <row r="12" spans="2:12">
      <c r="B12" s="734" t="s">
        <v>1230</v>
      </c>
      <c r="D12" s="1510" t="s">
        <v>1227</v>
      </c>
      <c r="E12" s="1506" t="s">
        <v>1228</v>
      </c>
      <c r="F12" s="1511" t="s">
        <v>1227</v>
      </c>
      <c r="G12" s="1506" t="s">
        <v>1228</v>
      </c>
      <c r="H12" s="1506" t="s">
        <v>1228</v>
      </c>
      <c r="I12" s="1511" t="s">
        <v>1227</v>
      </c>
      <c r="J12" s="1506" t="s">
        <v>1228</v>
      </c>
      <c r="K12" s="1512" t="s">
        <v>1227</v>
      </c>
    </row>
    <row r="13" spans="2:12">
      <c r="B13" s="734" t="s">
        <v>384</v>
      </c>
      <c r="D13" s="1510" t="s">
        <v>1227</v>
      </c>
      <c r="E13" s="1506" t="s">
        <v>1228</v>
      </c>
      <c r="F13" s="1506" t="s">
        <v>1228</v>
      </c>
      <c r="G13" s="1511" t="s">
        <v>1227</v>
      </c>
      <c r="H13" s="1511" t="s">
        <v>1227</v>
      </c>
      <c r="I13" s="1506" t="s">
        <v>1228</v>
      </c>
      <c r="J13" s="1506" t="s">
        <v>1228</v>
      </c>
      <c r="K13" s="1512" t="s">
        <v>1227</v>
      </c>
    </row>
    <row r="14" spans="2:12">
      <c r="B14" s="734" t="s">
        <v>1231</v>
      </c>
      <c r="D14" s="1514" t="s">
        <v>1227</v>
      </c>
      <c r="E14" s="1508" t="s">
        <v>1228</v>
      </c>
      <c r="F14" s="1508" t="s">
        <v>1228</v>
      </c>
      <c r="G14" s="1513" t="s">
        <v>1227</v>
      </c>
      <c r="H14" s="1508" t="s">
        <v>1228</v>
      </c>
      <c r="I14" s="1513" t="s">
        <v>1227</v>
      </c>
      <c r="J14" s="1513" t="s">
        <v>1227</v>
      </c>
      <c r="K14" s="1509" t="s">
        <v>1228</v>
      </c>
    </row>
    <row r="15" spans="2:12">
      <c r="C15" s="692" t="s">
        <v>1232</v>
      </c>
      <c r="D15" s="813" t="s">
        <v>1233</v>
      </c>
      <c r="E15" s="813" t="s">
        <v>1234</v>
      </c>
      <c r="F15" s="813" t="s">
        <v>1235</v>
      </c>
      <c r="G15" s="813" t="s">
        <v>1236</v>
      </c>
      <c r="H15" s="813" t="s">
        <v>1111</v>
      </c>
      <c r="I15" s="813" t="s">
        <v>296</v>
      </c>
      <c r="J15" s="813" t="s">
        <v>707</v>
      </c>
      <c r="K15" s="813" t="s">
        <v>692</v>
      </c>
    </row>
    <row r="17" spans="2:11">
      <c r="B17" s="814" t="s">
        <v>1237</v>
      </c>
    </row>
    <row r="19" spans="2:11">
      <c r="C19" s="815" t="s">
        <v>1238</v>
      </c>
      <c r="D19" s="692" t="s">
        <v>1239</v>
      </c>
      <c r="F19" s="692" t="s">
        <v>1240</v>
      </c>
      <c r="H19" s="692" t="s">
        <v>1241</v>
      </c>
    </row>
    <row r="20" spans="2:11" ht="14.25">
      <c r="B20" s="715" t="s">
        <v>1242</v>
      </c>
      <c r="C20" s="816" t="s">
        <v>1243</v>
      </c>
      <c r="D20" s="817">
        <v>180</v>
      </c>
      <c r="F20" s="817">
        <v>200</v>
      </c>
      <c r="H20" s="818" t="s">
        <v>1270</v>
      </c>
    </row>
    <row r="21" spans="2:11">
      <c r="B21" s="715" t="s">
        <v>1244</v>
      </c>
      <c r="C21" s="816" t="s">
        <v>1245</v>
      </c>
      <c r="D21" s="817">
        <v>30</v>
      </c>
      <c r="F21" s="817">
        <v>60</v>
      </c>
      <c r="H21" s="692" t="s">
        <v>1246</v>
      </c>
    </row>
    <row r="22" spans="2:11" ht="14.25">
      <c r="B22" s="715" t="s">
        <v>1247</v>
      </c>
      <c r="C22" s="816" t="s">
        <v>1271</v>
      </c>
      <c r="D22" s="817">
        <v>5</v>
      </c>
      <c r="F22" s="817">
        <v>5.5</v>
      </c>
      <c r="H22" s="692" t="s">
        <v>1248</v>
      </c>
    </row>
    <row r="23" spans="2:11">
      <c r="B23" s="715" t="s">
        <v>1249</v>
      </c>
      <c r="C23" s="816" t="s">
        <v>1250</v>
      </c>
      <c r="D23" s="817">
        <v>5</v>
      </c>
      <c r="F23" s="817">
        <v>5.5</v>
      </c>
      <c r="H23" s="692" t="s">
        <v>1248</v>
      </c>
    </row>
    <row r="24" spans="2:11">
      <c r="B24" s="715" t="s">
        <v>1251</v>
      </c>
      <c r="C24" s="816" t="s">
        <v>1556</v>
      </c>
      <c r="D24" s="817" t="s">
        <v>1701</v>
      </c>
      <c r="F24" s="817" t="s">
        <v>1702</v>
      </c>
    </row>
    <row r="25" spans="2:11">
      <c r="B25" s="715" t="s">
        <v>1252</v>
      </c>
      <c r="C25" s="816" t="s">
        <v>1557</v>
      </c>
      <c r="D25" s="817" t="s">
        <v>1703</v>
      </c>
      <c r="F25" s="817" t="s">
        <v>1704</v>
      </c>
    </row>
    <row r="26" spans="2:11">
      <c r="B26" s="715" t="s">
        <v>1253</v>
      </c>
      <c r="C26" s="816" t="s">
        <v>1558</v>
      </c>
      <c r="D26" s="817" t="s">
        <v>1705</v>
      </c>
      <c r="F26" s="817" t="s">
        <v>1706</v>
      </c>
    </row>
    <row r="28" spans="2:11">
      <c r="B28" s="713" t="s">
        <v>1132</v>
      </c>
      <c r="C28" s="713"/>
      <c r="D28" s="692" t="s">
        <v>1254</v>
      </c>
    </row>
    <row r="31" spans="2:11">
      <c r="B31" s="692" t="s">
        <v>1225</v>
      </c>
      <c r="D31" s="812">
        <v>1</v>
      </c>
      <c r="E31" s="812">
        <v>2</v>
      </c>
      <c r="F31" s="812">
        <v>3</v>
      </c>
      <c r="G31" s="812">
        <v>4</v>
      </c>
      <c r="H31" s="812">
        <v>5</v>
      </c>
      <c r="I31" s="812">
        <v>6</v>
      </c>
      <c r="J31" s="812">
        <v>7</v>
      </c>
      <c r="K31" s="812">
        <v>8</v>
      </c>
    </row>
    <row r="32" spans="2:11">
      <c r="B32" s="692" t="s">
        <v>1226</v>
      </c>
      <c r="D32" s="715"/>
      <c r="E32" s="715"/>
      <c r="F32" s="715"/>
      <c r="G32" s="715"/>
      <c r="H32" s="715"/>
      <c r="I32" s="715"/>
      <c r="J32" s="715"/>
      <c r="K32" s="715"/>
    </row>
    <row r="33" spans="2:11">
      <c r="B33" s="734" t="s">
        <v>361</v>
      </c>
      <c r="C33" s="692" t="str">
        <f>$C$20</f>
        <v>TEMP</v>
      </c>
      <c r="D33" s="1502">
        <f t="shared" ref="D33:D39" si="0">D20</f>
        <v>180</v>
      </c>
      <c r="E33" s="1503">
        <f>D20</f>
        <v>180</v>
      </c>
      <c r="F33" s="1503">
        <f>D20</f>
        <v>180</v>
      </c>
      <c r="G33" s="1503">
        <f>D20</f>
        <v>180</v>
      </c>
      <c r="H33" s="1504">
        <f>F20</f>
        <v>200</v>
      </c>
      <c r="I33" s="1504">
        <f>F20</f>
        <v>200</v>
      </c>
      <c r="J33" s="1504">
        <f>F20</f>
        <v>200</v>
      </c>
      <c r="K33" s="1505">
        <f>F20</f>
        <v>200</v>
      </c>
    </row>
    <row r="34" spans="2:11">
      <c r="B34" s="734" t="s">
        <v>1014</v>
      </c>
      <c r="C34" s="692" t="str">
        <f>$C$21</f>
        <v>TIME</v>
      </c>
      <c r="D34" s="1510">
        <f t="shared" si="0"/>
        <v>30</v>
      </c>
      <c r="E34" s="1511">
        <f>D21</f>
        <v>30</v>
      </c>
      <c r="F34" s="1506">
        <f>F21</f>
        <v>60</v>
      </c>
      <c r="G34" s="1506">
        <f>F21</f>
        <v>60</v>
      </c>
      <c r="H34" s="1511">
        <f>D21</f>
        <v>30</v>
      </c>
      <c r="I34" s="1511">
        <f>D21</f>
        <v>30</v>
      </c>
      <c r="J34" s="1506">
        <f>F21</f>
        <v>60</v>
      </c>
      <c r="K34" s="1507">
        <f>F21</f>
        <v>60</v>
      </c>
    </row>
    <row r="35" spans="2:11">
      <c r="B35" s="734" t="s">
        <v>370</v>
      </c>
      <c r="C35" s="692" t="str">
        <f>$C$22</f>
        <v xml:space="preserve">vol of HNO3 </v>
      </c>
      <c r="D35" s="1510">
        <f t="shared" si="0"/>
        <v>5</v>
      </c>
      <c r="E35" s="1506">
        <f>F22</f>
        <v>5.5</v>
      </c>
      <c r="F35" s="1511">
        <f>D22</f>
        <v>5</v>
      </c>
      <c r="G35" s="1506">
        <f>F22</f>
        <v>5.5</v>
      </c>
      <c r="H35" s="1511">
        <f>D22</f>
        <v>5</v>
      </c>
      <c r="I35" s="1506">
        <f>F22</f>
        <v>5.5</v>
      </c>
      <c r="J35" s="1511">
        <f>D22</f>
        <v>5</v>
      </c>
      <c r="K35" s="1507">
        <f>F22</f>
        <v>5.5</v>
      </c>
    </row>
    <row r="36" spans="2:11">
      <c r="B36" s="734" t="s">
        <v>1229</v>
      </c>
      <c r="C36" s="692" t="str">
        <f>$C$23</f>
        <v>vol of HF</v>
      </c>
      <c r="D36" s="1510">
        <f t="shared" si="0"/>
        <v>5</v>
      </c>
      <c r="E36" s="1511">
        <f>D23</f>
        <v>5</v>
      </c>
      <c r="F36" s="1506">
        <f>F23</f>
        <v>5.5</v>
      </c>
      <c r="G36" s="1506">
        <f>F23</f>
        <v>5.5</v>
      </c>
      <c r="H36" s="1506">
        <f>F23</f>
        <v>5.5</v>
      </c>
      <c r="I36" s="1506">
        <f>F23</f>
        <v>5.5</v>
      </c>
      <c r="J36" s="1511">
        <f>D23</f>
        <v>5</v>
      </c>
      <c r="K36" s="1512">
        <f>D23</f>
        <v>5</v>
      </c>
    </row>
    <row r="37" spans="2:11">
      <c r="B37" s="734" t="s">
        <v>1230</v>
      </c>
      <c r="C37" s="692" t="str">
        <f>$C$24</f>
        <v>ДЕН ОТ СЕД.</v>
      </c>
      <c r="D37" s="1510" t="str">
        <f t="shared" si="0"/>
        <v>понед</v>
      </c>
      <c r="E37" s="1506" t="str">
        <f>F24</f>
        <v>петък</v>
      </c>
      <c r="F37" s="1511" t="str">
        <f>D24</f>
        <v>понед</v>
      </c>
      <c r="G37" s="1506" t="str">
        <f>F24</f>
        <v>петък</v>
      </c>
      <c r="H37" s="1506" t="str">
        <f>F24</f>
        <v>петък</v>
      </c>
      <c r="I37" s="1511" t="str">
        <f>D24</f>
        <v>понед</v>
      </c>
      <c r="J37" s="1506" t="str">
        <f>F24</f>
        <v>петък</v>
      </c>
      <c r="K37" s="1512" t="str">
        <f>D24</f>
        <v>понед</v>
      </c>
    </row>
    <row r="38" spans="2:11">
      <c r="B38" s="734" t="s">
        <v>384</v>
      </c>
      <c r="C38" s="692" t="str">
        <f>$C$25</f>
        <v>Ив или Мар.</v>
      </c>
      <c r="D38" s="1510" t="str">
        <f t="shared" si="0"/>
        <v>Ив</v>
      </c>
      <c r="E38" s="1506" t="str">
        <f>F25</f>
        <v>Марийка</v>
      </c>
      <c r="F38" s="1506" t="str">
        <f>F25</f>
        <v>Марийка</v>
      </c>
      <c r="G38" s="1511" t="str">
        <f>D25</f>
        <v>Ив</v>
      </c>
      <c r="H38" s="1511" t="str">
        <f>D25</f>
        <v>Ив</v>
      </c>
      <c r="I38" s="1506" t="str">
        <f>F25</f>
        <v>Марийка</v>
      </c>
      <c r="J38" s="1506" t="str">
        <f>F25</f>
        <v>Марийка</v>
      </c>
      <c r="K38" s="1512" t="str">
        <f>D25</f>
        <v>Ив</v>
      </c>
    </row>
    <row r="39" spans="2:11">
      <c r="B39" s="734" t="s">
        <v>1231</v>
      </c>
      <c r="C39" s="692" t="str">
        <f>$C$26</f>
        <v>Шефа да или не</v>
      </c>
      <c r="D39" s="1514" t="str">
        <f t="shared" si="0"/>
        <v>Шефа да</v>
      </c>
      <c r="E39" s="1508" t="str">
        <f>F26</f>
        <v xml:space="preserve">Шефа не </v>
      </c>
      <c r="F39" s="1508" t="str">
        <f>F26</f>
        <v xml:space="preserve">Шефа не </v>
      </c>
      <c r="G39" s="1513" t="str">
        <f>D26</f>
        <v>Шефа да</v>
      </c>
      <c r="H39" s="1508" t="str">
        <f>F26</f>
        <v xml:space="preserve">Шефа не </v>
      </c>
      <c r="I39" s="1513" t="str">
        <f>D26</f>
        <v>Шефа да</v>
      </c>
      <c r="J39" s="1513" t="str">
        <f>D26</f>
        <v>Шефа да</v>
      </c>
      <c r="K39" s="1509" t="str">
        <f>F26</f>
        <v xml:space="preserve">Шефа не </v>
      </c>
    </row>
    <row r="40" spans="2:11">
      <c r="C40" s="692" t="s">
        <v>1232</v>
      </c>
      <c r="D40" s="819" t="s">
        <v>1233</v>
      </c>
      <c r="E40" s="819" t="s">
        <v>1234</v>
      </c>
      <c r="F40" s="819" t="s">
        <v>1235</v>
      </c>
      <c r="G40" s="819" t="s">
        <v>1236</v>
      </c>
      <c r="H40" s="819" t="s">
        <v>1111</v>
      </c>
      <c r="I40" s="819" t="s">
        <v>296</v>
      </c>
      <c r="J40" s="819" t="s">
        <v>707</v>
      </c>
      <c r="K40" s="819" t="s">
        <v>692</v>
      </c>
    </row>
    <row r="41" spans="2:11">
      <c r="C41" s="729" t="s">
        <v>1255</v>
      </c>
      <c r="D41" s="820">
        <v>0.47499999999999998</v>
      </c>
      <c r="E41" s="820">
        <v>0.48</v>
      </c>
      <c r="F41" s="820">
        <v>0.48499999999999999</v>
      </c>
      <c r="G41" s="820">
        <v>0.48099999999999998</v>
      </c>
      <c r="H41" s="820">
        <v>0.47899999999999998</v>
      </c>
      <c r="I41" s="820">
        <v>0.47</v>
      </c>
      <c r="J41" s="820">
        <v>0.47699999999999998</v>
      </c>
      <c r="K41" s="735">
        <v>0.47799999999999998</v>
      </c>
    </row>
    <row r="42" spans="2:11">
      <c r="B42" s="821" t="s">
        <v>1256</v>
      </c>
      <c r="C42" s="821"/>
      <c r="D42" s="822"/>
      <c r="E42" s="822"/>
      <c r="F42" s="822"/>
      <c r="G42" s="822"/>
    </row>
    <row r="43" spans="2:11">
      <c r="G43" s="732"/>
      <c r="H43" s="732"/>
      <c r="I43" s="732"/>
      <c r="K43" s="692" t="s">
        <v>1257</v>
      </c>
    </row>
    <row r="44" spans="2:11">
      <c r="B44" s="713" t="s">
        <v>1258</v>
      </c>
      <c r="J44" s="732" t="s">
        <v>1259</v>
      </c>
      <c r="K44" s="732" t="s">
        <v>1272</v>
      </c>
    </row>
    <row r="45" spans="2:11" ht="14.25">
      <c r="B45" s="823" t="s">
        <v>1273</v>
      </c>
      <c r="C45" s="824"/>
      <c r="D45" s="825" t="s">
        <v>1260</v>
      </c>
      <c r="E45" s="823" t="s">
        <v>1261</v>
      </c>
      <c r="F45" s="824"/>
      <c r="H45" s="826" t="s">
        <v>1274</v>
      </c>
      <c r="I45" s="715">
        <f>(1/4)*(D41+E41+F41+G41)-(1/4)*(H41+I41+J41+K41)</f>
        <v>4.249999999999976E-3</v>
      </c>
      <c r="J45" s="713" t="str">
        <f>$C$20</f>
        <v>TEMP</v>
      </c>
      <c r="K45" s="827" t="str">
        <f t="shared" ref="K45:K51" si="1">IF(ABS(I45)&lt;=$I$55,"yes","no")</f>
        <v>yes</v>
      </c>
    </row>
    <row r="46" spans="2:11" ht="14.25">
      <c r="B46" s="823" t="s">
        <v>1275</v>
      </c>
      <c r="C46" s="824"/>
      <c r="D46" s="828" t="s">
        <v>1260</v>
      </c>
      <c r="E46" s="823" t="s">
        <v>1262</v>
      </c>
      <c r="F46" s="824"/>
      <c r="H46" s="826" t="s">
        <v>1276</v>
      </c>
      <c r="I46" s="715">
        <f>(1/4)*(D41+E41+H41+I41)-(1/4)*(F41+G41+J41+K41)</f>
        <v>-4.2500000000000315E-3</v>
      </c>
      <c r="J46" s="713" t="str">
        <f>$C$21</f>
        <v>TIME</v>
      </c>
      <c r="K46" s="827" t="str">
        <f t="shared" si="1"/>
        <v>yes</v>
      </c>
    </row>
    <row r="47" spans="2:11" ht="14.25">
      <c r="B47" s="823" t="s">
        <v>1277</v>
      </c>
      <c r="C47" s="824"/>
      <c r="D47" s="828" t="s">
        <v>1260</v>
      </c>
      <c r="E47" s="823" t="s">
        <v>1263</v>
      </c>
      <c r="F47" s="824"/>
      <c r="H47" s="826" t="s">
        <v>1278</v>
      </c>
      <c r="I47" s="715">
        <f>(1/4)*(D41+F41+H41+J41)-(1/4)*(E41+G41+I41+K41)</f>
        <v>1.7499999999999738E-3</v>
      </c>
      <c r="J47" s="713" t="str">
        <f>$C$22</f>
        <v xml:space="preserve">vol of HNO3 </v>
      </c>
      <c r="K47" s="827" t="str">
        <f t="shared" si="1"/>
        <v>yes</v>
      </c>
    </row>
    <row r="48" spans="2:11" ht="14.25">
      <c r="B48" s="823" t="s">
        <v>1279</v>
      </c>
      <c r="C48" s="824"/>
      <c r="D48" s="828" t="s">
        <v>1260</v>
      </c>
      <c r="E48" s="823" t="s">
        <v>1264</v>
      </c>
      <c r="F48" s="824"/>
      <c r="H48" s="826" t="s">
        <v>1280</v>
      </c>
      <c r="I48" s="715">
        <f>(1/4)*(D41+E41+J41+K41)-(1/4)*(F41+G41+H41+I41)</f>
        <v>-1.2499999999999734E-3</v>
      </c>
      <c r="J48" s="713" t="str">
        <f>$C$23</f>
        <v>vol of HF</v>
      </c>
      <c r="K48" s="827" t="str">
        <f t="shared" si="1"/>
        <v>yes</v>
      </c>
    </row>
    <row r="49" spans="2:11" ht="14.25">
      <c r="B49" s="823" t="s">
        <v>1281</v>
      </c>
      <c r="C49" s="824"/>
      <c r="D49" s="828" t="s">
        <v>1260</v>
      </c>
      <c r="E49" s="823" t="s">
        <v>1265</v>
      </c>
      <c r="F49" s="824"/>
      <c r="H49" s="826" t="s">
        <v>1282</v>
      </c>
      <c r="I49" s="715">
        <f>(1/4)*(D41+F41+I41+K41)-(1/4)*(E41+G41+H41+J41)</f>
        <v>-2.2499999999999742E-3</v>
      </c>
      <c r="J49" s="713" t="str">
        <f>$C$24</f>
        <v>ДЕН ОТ СЕД.</v>
      </c>
      <c r="K49" s="827" t="str">
        <f t="shared" si="1"/>
        <v>yes</v>
      </c>
    </row>
    <row r="50" spans="2:11" ht="14.25">
      <c r="B50" s="823" t="s">
        <v>1283</v>
      </c>
      <c r="C50" s="824"/>
      <c r="D50" s="828" t="s">
        <v>1260</v>
      </c>
      <c r="E50" s="823" t="s">
        <v>1266</v>
      </c>
      <c r="F50" s="824"/>
      <c r="H50" s="826" t="s">
        <v>1284</v>
      </c>
      <c r="I50" s="715">
        <f>(1/4)*(D41+G41+H41+K41)-(1/4)*(E41+F41+I41+J41)</f>
        <v>2.5000000000002798E-4</v>
      </c>
      <c r="J50" s="713" t="str">
        <f>$C$25</f>
        <v>Ив или Мар.</v>
      </c>
      <c r="K50" s="827" t="str">
        <f t="shared" si="1"/>
        <v>yes</v>
      </c>
    </row>
    <row r="51" spans="2:11" ht="14.25">
      <c r="B51" s="823" t="s">
        <v>1285</v>
      </c>
      <c r="C51" s="824"/>
      <c r="D51" s="828" t="s">
        <v>1260</v>
      </c>
      <c r="E51" s="823" t="s">
        <v>1286</v>
      </c>
      <c r="F51" s="824"/>
      <c r="H51" s="826" t="s">
        <v>1287</v>
      </c>
      <c r="I51" s="715">
        <f>(1/4)*(D41+G41+I41+J41)-(1/4)*(E41+F41+H41+K41)</f>
        <v>-4.7499999999999765E-3</v>
      </c>
      <c r="J51" s="713" t="str">
        <f>$C$26</f>
        <v>Шефа да или не</v>
      </c>
      <c r="K51" s="827" t="str">
        <f t="shared" si="1"/>
        <v>yes</v>
      </c>
    </row>
    <row r="53" spans="2:11">
      <c r="B53" s="829" t="s">
        <v>1267</v>
      </c>
      <c r="C53" s="817"/>
    </row>
    <row r="54" spans="2:11" ht="13.5" thickBot="1"/>
    <row r="55" spans="2:11" ht="13.5" thickBot="1">
      <c r="B55" s="830" t="s">
        <v>299</v>
      </c>
      <c r="C55" s="831">
        <f>STDEV(D41:K41)</f>
        <v>4.4219420426517874E-3</v>
      </c>
      <c r="D55" s="831"/>
      <c r="E55" s="832" t="s">
        <v>1268</v>
      </c>
      <c r="F55" s="833">
        <f>TINV(0.05,7)</f>
        <v>2.3646242509493192</v>
      </c>
      <c r="H55" s="834" t="s">
        <v>1269</v>
      </c>
      <c r="I55" s="835">
        <f>C55*F55/SQRT(2)</f>
        <v>7.3936721217698525E-3</v>
      </c>
    </row>
    <row r="681" spans="23:23">
      <c r="W681" s="692" t="s">
        <v>193</v>
      </c>
    </row>
  </sheetData>
  <phoneticPr fontId="94" type="noConversion"/>
  <conditionalFormatting sqref="K45:K51">
    <cfRule type="cellIs" dxfId="2" priority="1" stopIfTrue="1" operator="equal">
      <formula>"NO"</formula>
    </cfRule>
  </conditionalFormatting>
  <pageMargins left="0.75" right="0.75" top="1" bottom="1" header="0.4921259845" footer="0.4921259845"/>
  <pageSetup paperSize="9" orientation="landscape" r:id="rId1"/>
  <headerFooter alignWithMargins="0"/>
  <rowBreaks count="1" manualBreakCount="1">
    <brk id="26" max="16383" man="1"/>
  </rowBreaks>
  <drawing r:id="rId2"/>
  <legacyDrawing r:id="rId3"/>
  <oleObjects>
    <oleObject progId="Equation.3" shapeId="108548" r:id="rId4"/>
    <oleObject progId="Equation.3" shapeId="108549" r:id="rId5"/>
  </oleObjects>
</worksheet>
</file>

<file path=xl/worksheets/sheet62.xml><?xml version="1.0" encoding="utf-8"?>
<worksheet xmlns="http://schemas.openxmlformats.org/spreadsheetml/2006/main" xmlns:r="http://schemas.openxmlformats.org/officeDocument/2006/relationships">
  <sheetPr codeName="Sheet49"/>
  <dimension ref="A1:V681"/>
  <sheetViews>
    <sheetView workbookViewId="0">
      <selection activeCell="D33" sqref="D33"/>
    </sheetView>
  </sheetViews>
  <sheetFormatPr defaultRowHeight="12.75"/>
  <cols>
    <col min="3" max="3" width="12.1640625" bestFit="1" customWidth="1"/>
  </cols>
  <sheetData>
    <row r="1" spans="1:14">
      <c r="B1" t="s">
        <v>1187</v>
      </c>
    </row>
    <row r="2" spans="1:14" ht="18.75">
      <c r="N2" s="757"/>
    </row>
    <row r="3" spans="1:14">
      <c r="B3" s="758"/>
    </row>
    <row r="4" spans="1:14" ht="18.75">
      <c r="B4" s="759"/>
    </row>
    <row r="5" spans="1:14">
      <c r="A5">
        <v>4559</v>
      </c>
      <c r="B5" t="s">
        <v>1185</v>
      </c>
      <c r="C5">
        <f>100*A5</f>
        <v>455900</v>
      </c>
    </row>
    <row r="6" spans="1:14">
      <c r="B6" t="s">
        <v>1184</v>
      </c>
      <c r="C6">
        <f>C5/(1-(C5*C7))</f>
        <v>465665.66083973437</v>
      </c>
    </row>
    <row r="7" spans="1:14">
      <c r="A7">
        <v>46</v>
      </c>
      <c r="B7" t="s">
        <v>1186</v>
      </c>
      <c r="C7">
        <f>A7*0.000000001</f>
        <v>4.6000000000000002E-8</v>
      </c>
    </row>
    <row r="10" spans="1:14">
      <c r="B10" t="s">
        <v>1188</v>
      </c>
      <c r="C10">
        <f>(C6-C5)*100/C6</f>
        <v>2.0971399999999916</v>
      </c>
    </row>
    <row r="681" spans="22:22">
      <c r="V681" t="s">
        <v>193</v>
      </c>
    </row>
  </sheetData>
  <phoneticPr fontId="25" type="noConversion"/>
  <pageMargins left="0.75" right="0.75" top="1" bottom="1" header="0.5" footer="0.5"/>
  <pageSetup orientation="portrait" r:id="rId1"/>
  <headerFooter alignWithMargins="0"/>
  <drawing r:id="rId2"/>
  <legacyDrawing r:id="rId3"/>
  <oleObjects>
    <oleObject progId="Equation.3" shapeId="105473" r:id="rId4"/>
  </oleObjects>
  <controls>
    <control shapeId="105476" r:id="rId5" name="ScrollBar2"/>
    <control shapeId="105475" r:id="rId6" name="ScrollBar1"/>
  </controls>
</worksheet>
</file>

<file path=xl/worksheets/sheet63.xml><?xml version="1.0" encoding="utf-8"?>
<worksheet xmlns="http://schemas.openxmlformats.org/spreadsheetml/2006/main" xmlns:r="http://schemas.openxmlformats.org/officeDocument/2006/relationships">
  <sheetPr codeName="Sheet20"/>
  <dimension ref="A3:V681"/>
  <sheetViews>
    <sheetView workbookViewId="0">
      <selection activeCell="D33" sqref="D33"/>
    </sheetView>
  </sheetViews>
  <sheetFormatPr defaultRowHeight="12.75"/>
  <cols>
    <col min="1" max="1" width="18.83203125" customWidth="1"/>
    <col min="6" max="6" width="21.83203125" customWidth="1"/>
    <col min="14" max="14" width="12.5" bestFit="1" customWidth="1"/>
  </cols>
  <sheetData>
    <row r="3" spans="1:18">
      <c r="B3">
        <v>33.85</v>
      </c>
      <c r="C3">
        <v>34.75</v>
      </c>
    </row>
    <row r="4" spans="1:18">
      <c r="B4">
        <v>33.58</v>
      </c>
      <c r="C4">
        <v>33.85</v>
      </c>
    </row>
    <row r="5" spans="1:18">
      <c r="B5">
        <v>31.15</v>
      </c>
      <c r="C5">
        <v>33.28</v>
      </c>
      <c r="G5" t="s">
        <v>342</v>
      </c>
      <c r="H5">
        <v>1.5</v>
      </c>
      <c r="I5">
        <v>2</v>
      </c>
      <c r="J5">
        <v>2.4</v>
      </c>
      <c r="K5">
        <v>3</v>
      </c>
      <c r="L5">
        <v>3.6</v>
      </c>
      <c r="M5">
        <v>4.2</v>
      </c>
      <c r="N5">
        <v>4.8</v>
      </c>
      <c r="O5">
        <v>5.6</v>
      </c>
    </row>
    <row r="6" spans="1:18">
      <c r="B6">
        <v>34.58</v>
      </c>
      <c r="C6">
        <v>35</v>
      </c>
      <c r="G6" t="s">
        <v>404</v>
      </c>
      <c r="H6">
        <v>1.75</v>
      </c>
      <c r="I6">
        <v>0.5</v>
      </c>
      <c r="J6">
        <v>2</v>
      </c>
      <c r="K6">
        <v>1.6</v>
      </c>
      <c r="L6">
        <v>3.6</v>
      </c>
      <c r="M6">
        <v>2.85</v>
      </c>
      <c r="N6">
        <v>2.25</v>
      </c>
      <c r="O6">
        <v>3</v>
      </c>
    </row>
    <row r="7" spans="1:18">
      <c r="B7">
        <v>33.75</v>
      </c>
      <c r="C7">
        <v>33.58</v>
      </c>
    </row>
    <row r="8" spans="1:18">
      <c r="B8">
        <v>34.18</v>
      </c>
      <c r="C8">
        <v>34.58</v>
      </c>
      <c r="G8" t="s">
        <v>900</v>
      </c>
      <c r="H8">
        <f>CORREL(H5:Q5,H6:Q6)</f>
        <v>0.65513981500425578</v>
      </c>
    </row>
    <row r="9" spans="1:18">
      <c r="B9">
        <v>35.15</v>
      </c>
      <c r="C9">
        <v>34.18</v>
      </c>
    </row>
    <row r="10" spans="1:18">
      <c r="B10">
        <v>33.68</v>
      </c>
      <c r="C10">
        <v>33.28</v>
      </c>
    </row>
    <row r="11" spans="1:18">
      <c r="G11" t="s">
        <v>342</v>
      </c>
      <c r="H11">
        <v>1</v>
      </c>
      <c r="I11">
        <v>1.35</v>
      </c>
      <c r="J11">
        <v>1.75</v>
      </c>
      <c r="K11">
        <v>2</v>
      </c>
      <c r="L11">
        <v>2.5</v>
      </c>
      <c r="M11">
        <v>2.85</v>
      </c>
      <c r="N11">
        <v>3</v>
      </c>
      <c r="O11">
        <v>2.2000000000000002</v>
      </c>
      <c r="P11">
        <v>2.5</v>
      </c>
      <c r="Q11">
        <v>2.7</v>
      </c>
    </row>
    <row r="12" spans="1:18">
      <c r="G12" t="s">
        <v>404</v>
      </c>
      <c r="H12">
        <v>1</v>
      </c>
      <c r="I12">
        <v>1.25</v>
      </c>
      <c r="J12">
        <v>1.65</v>
      </c>
      <c r="K12">
        <v>1.4</v>
      </c>
      <c r="L12">
        <v>1.55</v>
      </c>
      <c r="M12">
        <v>1.65</v>
      </c>
      <c r="N12">
        <v>2</v>
      </c>
      <c r="O12">
        <v>1.1000000000000001</v>
      </c>
      <c r="P12">
        <v>2</v>
      </c>
      <c r="Q12">
        <v>1.35</v>
      </c>
    </row>
    <row r="13" spans="1:18" ht="13.5" thickBot="1">
      <c r="A13" t="s">
        <v>656</v>
      </c>
    </row>
    <row r="14" spans="1:18" ht="16.5" thickBot="1">
      <c r="K14" s="440"/>
      <c r="L14" s="441" t="s">
        <v>342</v>
      </c>
      <c r="M14" s="441" t="s">
        <v>404</v>
      </c>
      <c r="N14" s="442" t="s">
        <v>903</v>
      </c>
      <c r="O14" s="442" t="s">
        <v>905</v>
      </c>
      <c r="P14" s="442" t="s">
        <v>904</v>
      </c>
      <c r="Q14" s="442" t="s">
        <v>906</v>
      </c>
      <c r="R14" s="443" t="s">
        <v>908</v>
      </c>
    </row>
    <row r="15" spans="1:18">
      <c r="A15" s="69"/>
      <c r="B15" s="69" t="s">
        <v>657</v>
      </c>
      <c r="C15" s="69" t="s">
        <v>658</v>
      </c>
      <c r="K15" s="444">
        <v>1</v>
      </c>
      <c r="L15" s="439">
        <v>1</v>
      </c>
      <c r="M15" s="439">
        <v>1</v>
      </c>
      <c r="N15" s="445">
        <f>L15-$L$26</f>
        <v>-1.1849999999999996</v>
      </c>
      <c r="O15" s="445">
        <f>N15*N15</f>
        <v>1.4042249999999992</v>
      </c>
      <c r="P15" s="445">
        <f>M15-$M$26</f>
        <v>-0.49499999999999988</v>
      </c>
      <c r="Q15" s="445">
        <f>P15*P15</f>
        <v>0.24502499999999988</v>
      </c>
      <c r="R15" s="446">
        <f>N15*P15</f>
        <v>0.58657499999999962</v>
      </c>
    </row>
    <row r="16" spans="1:18">
      <c r="A16" s="67" t="s">
        <v>430</v>
      </c>
      <c r="B16" s="67">
        <v>33.74</v>
      </c>
      <c r="C16" s="67">
        <v>34.0625</v>
      </c>
      <c r="K16" s="444">
        <v>2</v>
      </c>
      <c r="L16" s="439">
        <v>1.35</v>
      </c>
      <c r="M16" s="439">
        <v>1.25</v>
      </c>
      <c r="N16" s="445">
        <f t="shared" ref="N16:N24" si="0">L16-$L$26</f>
        <v>-0.83499999999999952</v>
      </c>
      <c r="O16" s="445">
        <f t="shared" ref="O16:O24" si="1">N16*N16</f>
        <v>0.69722499999999921</v>
      </c>
      <c r="P16" s="445">
        <f t="shared" ref="P16:P24" si="2">M16-$M$26</f>
        <v>-0.24499999999999988</v>
      </c>
      <c r="Q16" s="445">
        <f t="shared" ref="Q16:Q24" si="3">P16*P16</f>
        <v>6.0024999999999946E-2</v>
      </c>
      <c r="R16" s="446">
        <f t="shared" ref="R16:R24" si="4">N16*P16</f>
        <v>0.20457499999999978</v>
      </c>
    </row>
    <row r="17" spans="1:21">
      <c r="A17" s="67" t="s">
        <v>378</v>
      </c>
      <c r="B17" s="67">
        <v>1.376685714285486</v>
      </c>
      <c r="C17" s="67">
        <v>0.44796428571420882</v>
      </c>
      <c r="K17" s="444">
        <v>3</v>
      </c>
      <c r="L17" s="439">
        <v>1.75</v>
      </c>
      <c r="M17" s="439">
        <v>1.65</v>
      </c>
      <c r="N17" s="445">
        <f t="shared" si="0"/>
        <v>-0.43499999999999961</v>
      </c>
      <c r="O17" s="445">
        <f t="shared" si="1"/>
        <v>0.18922499999999967</v>
      </c>
      <c r="P17" s="445">
        <f t="shared" si="2"/>
        <v>0.15500000000000003</v>
      </c>
      <c r="Q17" s="445">
        <f t="shared" si="3"/>
        <v>2.4025000000000008E-2</v>
      </c>
      <c r="R17" s="446">
        <f t="shared" si="4"/>
        <v>-6.7424999999999957E-2</v>
      </c>
    </row>
    <row r="18" spans="1:21">
      <c r="A18" s="67" t="s">
        <v>431</v>
      </c>
      <c r="B18" s="67">
        <v>8</v>
      </c>
      <c r="C18" s="67">
        <v>8</v>
      </c>
      <c r="K18" s="444">
        <v>4</v>
      </c>
      <c r="L18" s="439">
        <v>2</v>
      </c>
      <c r="M18" s="439">
        <v>1.4</v>
      </c>
      <c r="N18" s="445">
        <f t="shared" si="0"/>
        <v>-0.18499999999999961</v>
      </c>
      <c r="O18" s="445">
        <f t="shared" si="1"/>
        <v>3.4224999999999853E-2</v>
      </c>
      <c r="P18" s="445">
        <f t="shared" si="2"/>
        <v>-9.4999999999999973E-2</v>
      </c>
      <c r="Q18" s="445">
        <f t="shared" si="3"/>
        <v>9.0249999999999948E-3</v>
      </c>
      <c r="R18" s="446">
        <f t="shared" si="4"/>
        <v>1.7574999999999959E-2</v>
      </c>
    </row>
    <row r="19" spans="1:21">
      <c r="A19" s="67" t="s">
        <v>382</v>
      </c>
      <c r="B19" s="67">
        <v>7</v>
      </c>
      <c r="C19" s="67">
        <v>7</v>
      </c>
      <c r="K19" s="444">
        <v>5</v>
      </c>
      <c r="L19" s="439">
        <v>2.5</v>
      </c>
      <c r="M19" s="439">
        <v>1.55</v>
      </c>
      <c r="N19" s="445">
        <f t="shared" si="0"/>
        <v>0.31500000000000039</v>
      </c>
      <c r="O19" s="445">
        <f t="shared" si="1"/>
        <v>9.9225000000000244E-2</v>
      </c>
      <c r="P19" s="445">
        <f t="shared" si="2"/>
        <v>5.500000000000016E-2</v>
      </c>
      <c r="Q19" s="445">
        <f t="shared" si="3"/>
        <v>3.0250000000000177E-3</v>
      </c>
      <c r="R19" s="446">
        <f t="shared" si="4"/>
        <v>1.7325000000000073E-2</v>
      </c>
    </row>
    <row r="20" spans="1:21">
      <c r="A20" s="67" t="s">
        <v>384</v>
      </c>
      <c r="B20" s="67">
        <v>3.0732041776289742</v>
      </c>
      <c r="C20" s="67"/>
      <c r="K20" s="444">
        <v>6</v>
      </c>
      <c r="L20" s="439">
        <v>2.85</v>
      </c>
      <c r="M20" s="439">
        <v>1.65</v>
      </c>
      <c r="N20" s="445">
        <f t="shared" si="0"/>
        <v>0.66500000000000048</v>
      </c>
      <c r="O20" s="445">
        <f t="shared" si="1"/>
        <v>0.44222500000000065</v>
      </c>
      <c r="P20" s="445">
        <f t="shared" si="2"/>
        <v>0.15500000000000003</v>
      </c>
      <c r="Q20" s="445">
        <f t="shared" si="3"/>
        <v>2.4025000000000008E-2</v>
      </c>
      <c r="R20" s="446">
        <f t="shared" si="4"/>
        <v>0.1030750000000001</v>
      </c>
    </row>
    <row r="21" spans="1:21">
      <c r="A21" s="67" t="s">
        <v>659</v>
      </c>
      <c r="B21" s="67">
        <v>8.0843253898917097E-2</v>
      </c>
      <c r="C21" s="67"/>
      <c r="K21" s="444">
        <v>7</v>
      </c>
      <c r="L21" s="439">
        <v>3</v>
      </c>
      <c r="M21" s="439">
        <v>2</v>
      </c>
      <c r="N21" s="445">
        <f t="shared" si="0"/>
        <v>0.81500000000000039</v>
      </c>
      <c r="O21" s="445">
        <f t="shared" si="1"/>
        <v>0.66422500000000062</v>
      </c>
      <c r="P21" s="445">
        <f t="shared" si="2"/>
        <v>0.50500000000000012</v>
      </c>
      <c r="Q21" s="445">
        <f t="shared" si="3"/>
        <v>0.25502500000000011</v>
      </c>
      <c r="R21" s="446">
        <f t="shared" si="4"/>
        <v>0.4115750000000003</v>
      </c>
    </row>
    <row r="22" spans="1:21" ht="13.5" thickBot="1">
      <c r="A22" s="68" t="s">
        <v>660</v>
      </c>
      <c r="B22" s="68">
        <v>3.787050673054182</v>
      </c>
      <c r="C22" s="68"/>
      <c r="K22" s="444">
        <v>8</v>
      </c>
      <c r="L22" s="439">
        <v>2.2000000000000002</v>
      </c>
      <c r="M22" s="439">
        <v>1.1000000000000001</v>
      </c>
      <c r="N22" s="445">
        <f t="shared" si="0"/>
        <v>1.5000000000000568E-2</v>
      </c>
      <c r="O22" s="445">
        <f t="shared" si="1"/>
        <v>2.2500000000001704E-4</v>
      </c>
      <c r="P22" s="445">
        <f t="shared" si="2"/>
        <v>-0.3949999999999998</v>
      </c>
      <c r="Q22" s="445">
        <f t="shared" si="3"/>
        <v>0.15602499999999983</v>
      </c>
      <c r="R22" s="446">
        <f t="shared" si="4"/>
        <v>-5.9250000000002218E-3</v>
      </c>
    </row>
    <row r="23" spans="1:21">
      <c r="K23" s="444">
        <v>9</v>
      </c>
      <c r="L23" s="439">
        <v>2.5</v>
      </c>
      <c r="M23" s="439">
        <v>2</v>
      </c>
      <c r="N23" s="445">
        <f t="shared" si="0"/>
        <v>0.31500000000000039</v>
      </c>
      <c r="O23" s="445">
        <f t="shared" si="1"/>
        <v>9.9225000000000244E-2</v>
      </c>
      <c r="P23" s="445">
        <f t="shared" si="2"/>
        <v>0.50500000000000012</v>
      </c>
      <c r="Q23" s="445">
        <f t="shared" si="3"/>
        <v>0.25502500000000011</v>
      </c>
      <c r="R23" s="446">
        <f t="shared" si="4"/>
        <v>0.15907500000000024</v>
      </c>
    </row>
    <row r="24" spans="1:21">
      <c r="K24" s="444">
        <v>10</v>
      </c>
      <c r="L24" s="439">
        <v>2.7</v>
      </c>
      <c r="M24" s="439">
        <v>1.35</v>
      </c>
      <c r="N24" s="445">
        <f t="shared" si="0"/>
        <v>0.51500000000000057</v>
      </c>
      <c r="O24" s="445">
        <f t="shared" si="1"/>
        <v>0.2652250000000006</v>
      </c>
      <c r="P24" s="445">
        <f t="shared" si="2"/>
        <v>-0.1449999999999998</v>
      </c>
      <c r="Q24" s="445">
        <f t="shared" si="3"/>
        <v>2.102499999999994E-2</v>
      </c>
      <c r="R24" s="446">
        <f t="shared" si="4"/>
        <v>-7.4674999999999978E-2</v>
      </c>
    </row>
    <row r="25" spans="1:21" ht="15.75">
      <c r="K25" s="444"/>
      <c r="L25" s="445"/>
      <c r="M25" s="445"/>
      <c r="N25" s="445"/>
      <c r="O25" s="447" t="s">
        <v>911</v>
      </c>
      <c r="P25" s="447"/>
      <c r="Q25" s="447" t="s">
        <v>910</v>
      </c>
      <c r="R25" s="448" t="s">
        <v>909</v>
      </c>
    </row>
    <row r="26" spans="1:21" ht="16.5" thickBot="1">
      <c r="A26" t="s">
        <v>429</v>
      </c>
      <c r="F26" t="s">
        <v>429</v>
      </c>
      <c r="K26" s="449" t="s">
        <v>902</v>
      </c>
      <c r="L26" s="450">
        <f>AVERAGE(L15:L24)</f>
        <v>2.1849999999999996</v>
      </c>
      <c r="M26" s="450">
        <f>AVERAGE(M15:M24)</f>
        <v>1.4949999999999999</v>
      </c>
      <c r="N26" s="451" t="s">
        <v>907</v>
      </c>
      <c r="O26" s="452">
        <f>SUM(O15:O24)</f>
        <v>3.8952499999999994</v>
      </c>
      <c r="P26" s="452"/>
      <c r="Q26" s="452">
        <f>SUM(Q15:Q24)</f>
        <v>1.0522499999999997</v>
      </c>
      <c r="R26" s="453">
        <f>SUM(R15:R24)</f>
        <v>1.35175</v>
      </c>
    </row>
    <row r="27" spans="1:21" ht="13.5" thickBot="1">
      <c r="N27" s="93" t="s">
        <v>914</v>
      </c>
    </row>
    <row r="28" spans="1:21">
      <c r="A28" s="69"/>
      <c r="B28" s="69" t="s">
        <v>657</v>
      </c>
      <c r="C28" s="69" t="s">
        <v>658</v>
      </c>
      <c r="F28" s="69"/>
      <c r="G28" s="69" t="s">
        <v>657</v>
      </c>
      <c r="H28" s="69" t="s">
        <v>658</v>
      </c>
      <c r="L28" s="454" t="s">
        <v>912</v>
      </c>
      <c r="M28" s="455">
        <f>R26/SQRT(O26*Q26)</f>
        <v>0.66768134606222229</v>
      </c>
      <c r="N28" s="93">
        <f>CORREL(H11:Q11,H12:Q12)</f>
        <v>0.66768134606222196</v>
      </c>
    </row>
    <row r="29" spans="1:21">
      <c r="A29" s="67" t="s">
        <v>430</v>
      </c>
      <c r="B29" s="67">
        <v>33.74</v>
      </c>
      <c r="C29" s="67">
        <v>34.174285714285709</v>
      </c>
      <c r="F29" s="67" t="s">
        <v>430</v>
      </c>
      <c r="G29" s="67">
        <v>33.74</v>
      </c>
      <c r="H29" s="67">
        <v>34.0625</v>
      </c>
      <c r="L29" s="456" t="s">
        <v>403</v>
      </c>
      <c r="M29" s="457">
        <f>R26/O26</f>
        <v>0.34702522302804706</v>
      </c>
      <c r="N29" s="93">
        <f>SLOPE(M15:M24,L15:L24)</f>
        <v>0.34702522302804706</v>
      </c>
    </row>
    <row r="30" spans="1:21" ht="13.5" thickBot="1">
      <c r="A30" s="67" t="s">
        <v>378</v>
      </c>
      <c r="B30" s="67">
        <v>1.376685714285486</v>
      </c>
      <c r="C30" s="67">
        <v>0.40599523809548071</v>
      </c>
      <c r="F30" s="67" t="s">
        <v>378</v>
      </c>
      <c r="G30" s="67">
        <v>1.376685714285486</v>
      </c>
      <c r="H30" s="67">
        <v>0.44796428571420882</v>
      </c>
      <c r="L30" s="458" t="s">
        <v>405</v>
      </c>
      <c r="M30" s="459">
        <f>M26-M29*L26</f>
        <v>0.73674988768371719</v>
      </c>
      <c r="N30" s="93">
        <f>INTERCEPT(M15:M24,L15:L24)</f>
        <v>0.73674988768371719</v>
      </c>
      <c r="S30">
        <f t="array" ref="S30:T33">LINEST(M15:M24,L15:L24,1,1)</f>
        <v>0.347025223028047</v>
      </c>
      <c r="T30">
        <v>0.7367498876837173</v>
      </c>
    </row>
    <row r="31" spans="1:21" ht="17.25" thickBot="1">
      <c r="A31" s="67" t="s">
        <v>431</v>
      </c>
      <c r="B31" s="67">
        <v>8</v>
      </c>
      <c r="C31" s="67">
        <v>7</v>
      </c>
      <c r="F31" s="67" t="s">
        <v>431</v>
      </c>
      <c r="G31" s="67">
        <v>8</v>
      </c>
      <c r="H31" s="67">
        <v>8</v>
      </c>
      <c r="L31" s="458" t="s">
        <v>913</v>
      </c>
      <c r="M31" s="459">
        <f>(Q26-(M29*R26))/(K24-2)</f>
        <v>7.289483184647963E-2</v>
      </c>
      <c r="S31">
        <v>0.13679830021947681</v>
      </c>
      <c r="T31">
        <v>0.31085889944088246</v>
      </c>
    </row>
    <row r="32" spans="1:21">
      <c r="A32" s="67" t="s">
        <v>432</v>
      </c>
      <c r="B32" s="67">
        <v>0.92867472527471429</v>
      </c>
      <c r="C32" s="67"/>
      <c r="F32" s="67" t="s">
        <v>432</v>
      </c>
      <c r="G32" s="67">
        <v>0.9123249999998474</v>
      </c>
      <c r="H32" s="67"/>
      <c r="S32">
        <v>0.44579837987946053</v>
      </c>
      <c r="T32">
        <v>0.26999042917570187</v>
      </c>
      <c r="U32">
        <f>SQRT(M31)</f>
        <v>0.26999042917570176</v>
      </c>
    </row>
    <row r="33" spans="1:20">
      <c r="A33" s="67" t="s">
        <v>433</v>
      </c>
      <c r="B33" s="67">
        <v>0</v>
      </c>
      <c r="C33" s="67"/>
      <c r="F33" s="67" t="s">
        <v>433</v>
      </c>
      <c r="G33" s="67">
        <v>0</v>
      </c>
      <c r="H33" s="67"/>
      <c r="S33">
        <v>6.4351797424554462</v>
      </c>
      <c r="T33">
        <v>8</v>
      </c>
    </row>
    <row r="34" spans="1:20">
      <c r="A34" s="67" t="s">
        <v>382</v>
      </c>
      <c r="B34" s="67">
        <v>13</v>
      </c>
      <c r="C34" s="67"/>
      <c r="F34" s="67" t="s">
        <v>382</v>
      </c>
      <c r="G34" s="67">
        <v>14</v>
      </c>
      <c r="H34" s="67"/>
    </row>
    <row r="35" spans="1:20">
      <c r="A35" s="67" t="s">
        <v>434</v>
      </c>
      <c r="B35" s="67">
        <v>-0.87074725608289383</v>
      </c>
      <c r="C35" s="67"/>
      <c r="F35" s="67" t="s">
        <v>434</v>
      </c>
      <c r="G35" s="67">
        <v>-0.67528161627802097</v>
      </c>
      <c r="H35" s="67"/>
    </row>
    <row r="36" spans="1:20">
      <c r="A36" s="67" t="s">
        <v>435</v>
      </c>
      <c r="B36" s="67">
        <v>0.19984318173638599</v>
      </c>
      <c r="C36" s="67"/>
      <c r="F36" s="67" t="s">
        <v>435</v>
      </c>
      <c r="G36" s="67">
        <v>0.25524843484862725</v>
      </c>
      <c r="H36" s="67"/>
    </row>
    <row r="37" spans="1:20">
      <c r="A37" s="67" t="s">
        <v>436</v>
      </c>
      <c r="B37" s="67">
        <v>1.7709317035041749</v>
      </c>
      <c r="C37" s="67"/>
      <c r="F37" s="67" t="s">
        <v>436</v>
      </c>
      <c r="G37" s="67">
        <v>2.6244924811180681</v>
      </c>
      <c r="H37" s="67"/>
    </row>
    <row r="38" spans="1:20">
      <c r="A38" s="67" t="s">
        <v>437</v>
      </c>
      <c r="B38" s="67">
        <v>0.39968636347277198</v>
      </c>
      <c r="C38" s="67"/>
      <c r="F38" s="67" t="s">
        <v>437</v>
      </c>
      <c r="G38" s="67">
        <v>0.5104968696972545</v>
      </c>
      <c r="H38" s="67"/>
    </row>
    <row r="39" spans="1:20" ht="13.5" thickBot="1">
      <c r="A39" s="68" t="s">
        <v>438</v>
      </c>
      <c r="B39" s="68">
        <v>2.1603682398563251</v>
      </c>
      <c r="C39" s="68"/>
      <c r="F39" s="68" t="s">
        <v>438</v>
      </c>
      <c r="G39" s="68">
        <v>2.976848918478936</v>
      </c>
      <c r="H39" s="68"/>
    </row>
    <row r="681" spans="22:22">
      <c r="V681" t="s">
        <v>193</v>
      </c>
    </row>
  </sheetData>
  <phoneticPr fontId="25" type="noConversion"/>
  <pageMargins left="0.75" right="0.75" top="1" bottom="1" header="0.5" footer="0.5"/>
  <pageSetup orientation="portrait" r:id="rId1"/>
  <headerFooter alignWithMargins="0"/>
  <drawing r:id="rId2"/>
  <legacyDrawing r:id="rId3"/>
  <oleObjects>
    <oleObject progId="Equation.3" shapeId="63490" r:id="rId4"/>
    <oleObject progId="Equation.3" shapeId="63491" r:id="rId5"/>
    <oleObject progId="Equation.3" shapeId="63492" r:id="rId6"/>
    <oleObject progId="Equation.3" shapeId="63496" r:id="rId7"/>
  </oleObjects>
</worksheet>
</file>

<file path=xl/worksheets/sheet64.xml><?xml version="1.0" encoding="utf-8"?>
<worksheet xmlns="http://schemas.openxmlformats.org/spreadsheetml/2006/main" xmlns:r="http://schemas.openxmlformats.org/officeDocument/2006/relationships">
  <sheetPr codeName="Sheet28"/>
  <dimension ref="A2:V681"/>
  <sheetViews>
    <sheetView workbookViewId="0">
      <selection activeCell="P15" sqref="P15"/>
    </sheetView>
  </sheetViews>
  <sheetFormatPr defaultRowHeight="12.75"/>
  <cols>
    <col min="1" max="1" width="18.83203125" customWidth="1"/>
    <col min="6" max="6" width="10" customWidth="1"/>
  </cols>
  <sheetData>
    <row r="2" spans="1:8">
      <c r="A2" t="s">
        <v>847</v>
      </c>
    </row>
    <row r="3" spans="1:8">
      <c r="A3" s="391" t="s">
        <v>845</v>
      </c>
      <c r="B3" s="1641" t="s">
        <v>846</v>
      </c>
      <c r="C3" s="1641"/>
      <c r="D3" s="1641"/>
      <c r="E3" s="1641"/>
      <c r="F3" s="1641"/>
      <c r="G3" s="1641"/>
      <c r="H3" s="390"/>
    </row>
    <row r="4" spans="1:8">
      <c r="A4" s="391" t="s">
        <v>837</v>
      </c>
      <c r="B4" s="392">
        <v>3.2</v>
      </c>
      <c r="C4" s="392">
        <v>3</v>
      </c>
      <c r="D4" s="392">
        <v>3.1</v>
      </c>
      <c r="E4" s="392">
        <v>2.9</v>
      </c>
      <c r="F4" s="392">
        <v>3.3</v>
      </c>
      <c r="G4" s="392">
        <v>2.8</v>
      </c>
    </row>
    <row r="5" spans="1:8">
      <c r="A5" s="391" t="s">
        <v>838</v>
      </c>
      <c r="B5" s="392">
        <v>3.8</v>
      </c>
      <c r="C5" s="392">
        <v>3.6</v>
      </c>
      <c r="D5" s="392">
        <v>3.9</v>
      </c>
      <c r="E5" s="392">
        <v>3.7</v>
      </c>
      <c r="F5" s="392">
        <v>4</v>
      </c>
      <c r="G5" s="392">
        <v>4.0999999999999996</v>
      </c>
    </row>
    <row r="6" spans="1:8">
      <c r="A6" s="391" t="s">
        <v>839</v>
      </c>
      <c r="B6" s="392">
        <v>4</v>
      </c>
      <c r="C6" s="392">
        <v>3.9</v>
      </c>
      <c r="D6" s="392">
        <v>4.2</v>
      </c>
      <c r="E6" s="392">
        <v>4.0999999999999996</v>
      </c>
      <c r="F6" s="392">
        <v>4.3</v>
      </c>
      <c r="G6" s="392">
        <v>4.2</v>
      </c>
    </row>
    <row r="7" spans="1:8">
      <c r="A7" s="391" t="s">
        <v>840</v>
      </c>
      <c r="B7" s="392">
        <v>4.0999999999999996</v>
      </c>
      <c r="C7" s="392">
        <v>4</v>
      </c>
      <c r="D7" s="392">
        <v>3.9</v>
      </c>
      <c r="E7" s="392">
        <v>4.2</v>
      </c>
      <c r="F7" s="392">
        <v>4.25</v>
      </c>
      <c r="G7" s="392">
        <v>4.4000000000000004</v>
      </c>
    </row>
    <row r="10" spans="1:8">
      <c r="A10" t="s">
        <v>372</v>
      </c>
    </row>
    <row r="12" spans="1:8" ht="13.5" thickBot="1">
      <c r="A12" t="s">
        <v>373</v>
      </c>
    </row>
    <row r="13" spans="1:8">
      <c r="A13" s="69" t="s">
        <v>374</v>
      </c>
      <c r="B13" s="69" t="s">
        <v>375</v>
      </c>
      <c r="C13" s="69" t="s">
        <v>376</v>
      </c>
      <c r="D13" s="69" t="s">
        <v>377</v>
      </c>
      <c r="E13" s="69" t="s">
        <v>378</v>
      </c>
    </row>
    <row r="14" spans="1:8">
      <c r="A14" s="67" t="s">
        <v>841</v>
      </c>
      <c r="B14" s="67">
        <v>6</v>
      </c>
      <c r="C14" s="67">
        <v>18.3</v>
      </c>
      <c r="D14" s="67">
        <v>3.05</v>
      </c>
      <c r="E14" s="67">
        <v>3.4999999999999434E-2</v>
      </c>
    </row>
    <row r="15" spans="1:8">
      <c r="A15" s="67" t="s">
        <v>842</v>
      </c>
      <c r="B15" s="67">
        <v>6</v>
      </c>
      <c r="C15" s="67">
        <v>23.1</v>
      </c>
      <c r="D15" s="67">
        <v>3.85</v>
      </c>
      <c r="E15" s="67">
        <v>3.4999999999999434E-2</v>
      </c>
    </row>
    <row r="16" spans="1:8">
      <c r="A16" s="67" t="s">
        <v>843</v>
      </c>
      <c r="B16" s="67">
        <v>6</v>
      </c>
      <c r="C16" s="67">
        <v>24.7</v>
      </c>
      <c r="D16" s="67">
        <v>4.1166666666666671</v>
      </c>
      <c r="E16" s="67">
        <v>2.1666666666661172E-2</v>
      </c>
    </row>
    <row r="17" spans="1:9" ht="13.5" thickBot="1">
      <c r="A17" s="68" t="s">
        <v>844</v>
      </c>
      <c r="B17" s="68">
        <v>6</v>
      </c>
      <c r="C17" s="68">
        <v>24.85</v>
      </c>
      <c r="D17" s="68">
        <v>4.1416666666666666</v>
      </c>
      <c r="E17" s="68">
        <v>3.2416666666665608E-2</v>
      </c>
    </row>
    <row r="20" spans="1:9" ht="13.5" thickBot="1">
      <c r="A20" t="s">
        <v>379</v>
      </c>
    </row>
    <row r="21" spans="1:9">
      <c r="A21" s="69" t="s">
        <v>380</v>
      </c>
      <c r="B21" s="69" t="s">
        <v>381</v>
      </c>
      <c r="C21" s="69" t="s">
        <v>382</v>
      </c>
      <c r="D21" s="69" t="s">
        <v>383</v>
      </c>
      <c r="E21" s="69" t="s">
        <v>384</v>
      </c>
      <c r="F21" s="69" t="s">
        <v>385</v>
      </c>
      <c r="G21" s="69" t="s">
        <v>386</v>
      </c>
    </row>
    <row r="22" spans="1:9">
      <c r="A22" s="67" t="s">
        <v>387</v>
      </c>
      <c r="B22" s="67">
        <v>4.6894791666666684</v>
      </c>
      <c r="C22" s="67">
        <v>3</v>
      </c>
      <c r="D22" s="67">
        <v>1.5631597222222229</v>
      </c>
      <c r="E22" s="67">
        <v>50.390642489366471</v>
      </c>
      <c r="F22" s="67">
        <v>1.6588287265909115E-9</v>
      </c>
      <c r="G22" s="67">
        <v>3.0983926535554929</v>
      </c>
    </row>
    <row r="23" spans="1:9">
      <c r="A23" s="67" t="s">
        <v>388</v>
      </c>
      <c r="B23" s="67">
        <v>0.62041666666666684</v>
      </c>
      <c r="C23" s="67">
        <v>20</v>
      </c>
      <c r="D23" s="67">
        <v>3.1020833333333341E-2</v>
      </c>
      <c r="E23" s="67"/>
      <c r="F23" s="67"/>
      <c r="G23" s="67"/>
    </row>
    <row r="24" spans="1:9">
      <c r="A24" s="67"/>
      <c r="B24" s="67"/>
      <c r="C24" s="67"/>
      <c r="D24" s="67"/>
      <c r="E24" s="67"/>
      <c r="F24" s="67"/>
      <c r="G24" s="67"/>
      <c r="H24" s="67"/>
      <c r="I24" s="67"/>
    </row>
    <row r="25" spans="1:9" ht="13.5" thickBot="1">
      <c r="A25" s="68" t="s">
        <v>389</v>
      </c>
      <c r="B25" s="68">
        <v>5.3098958333333357</v>
      </c>
      <c r="C25" s="68">
        <v>23</v>
      </c>
      <c r="D25" s="68"/>
      <c r="E25" s="68"/>
      <c r="F25" s="68"/>
      <c r="G25" s="68"/>
      <c r="H25" s="67"/>
      <c r="I25" s="67"/>
    </row>
    <row r="26" spans="1:9">
      <c r="A26" s="67"/>
      <c r="B26" s="67"/>
      <c r="C26" s="67"/>
      <c r="D26" s="67"/>
      <c r="E26" s="67"/>
      <c r="F26" s="67"/>
      <c r="G26" s="67"/>
      <c r="H26" s="67"/>
      <c r="I26" s="67"/>
    </row>
    <row r="27" spans="1:9">
      <c r="A27" s="67"/>
      <c r="B27" s="67"/>
      <c r="C27" s="67"/>
      <c r="D27" s="67"/>
      <c r="E27" s="67"/>
      <c r="F27" s="67"/>
      <c r="G27" s="67"/>
      <c r="H27" s="67"/>
      <c r="I27" s="67"/>
    </row>
    <row r="28" spans="1:9">
      <c r="A28" s="67"/>
      <c r="B28" s="67"/>
      <c r="C28" s="67"/>
      <c r="D28" s="67"/>
      <c r="E28" s="67"/>
      <c r="F28" s="67"/>
      <c r="G28" s="67"/>
      <c r="H28" s="67"/>
      <c r="I28" s="67"/>
    </row>
    <row r="29" spans="1:9">
      <c r="A29" s="67"/>
      <c r="B29" s="67"/>
      <c r="C29" s="67"/>
      <c r="D29" s="67"/>
      <c r="E29" s="67"/>
      <c r="F29" s="67"/>
      <c r="G29" s="67"/>
      <c r="H29" s="67"/>
      <c r="I29" s="67"/>
    </row>
    <row r="30" spans="1:9">
      <c r="A30" s="67"/>
      <c r="B30" s="67"/>
      <c r="C30" s="67"/>
      <c r="D30" s="67"/>
      <c r="E30" s="67"/>
      <c r="F30" s="67"/>
      <c r="G30" s="67"/>
      <c r="H30" s="67"/>
      <c r="I30" s="67"/>
    </row>
    <row r="31" spans="1:9">
      <c r="A31" s="67"/>
      <c r="B31" s="67"/>
      <c r="C31" s="67"/>
      <c r="D31" s="67"/>
      <c r="E31" s="67"/>
      <c r="F31" s="67"/>
      <c r="G31" s="67"/>
      <c r="H31" s="67"/>
      <c r="I31" s="67"/>
    </row>
    <row r="32" spans="1:9">
      <c r="A32" s="67"/>
      <c r="B32" s="67"/>
      <c r="C32" s="67"/>
      <c r="D32" s="67"/>
      <c r="E32" s="67"/>
      <c r="F32" s="67"/>
      <c r="G32" s="67"/>
      <c r="H32" s="67"/>
      <c r="I32" s="67"/>
    </row>
    <row r="33" spans="1:9">
      <c r="A33" s="67"/>
      <c r="B33" s="67"/>
      <c r="C33" s="67"/>
      <c r="D33" s="67"/>
      <c r="E33" s="67"/>
      <c r="F33" s="67"/>
      <c r="G33" s="67"/>
      <c r="H33" s="67"/>
      <c r="I33" s="67"/>
    </row>
    <row r="34" spans="1:9">
      <c r="A34" s="67"/>
      <c r="B34" s="67"/>
      <c r="C34" s="67"/>
      <c r="D34" s="67"/>
      <c r="E34" s="67"/>
      <c r="F34" s="67"/>
      <c r="G34" s="67"/>
      <c r="H34" s="67"/>
      <c r="I34" s="67"/>
    </row>
    <row r="35" spans="1:9">
      <c r="A35" s="67"/>
      <c r="B35" s="67"/>
      <c r="C35" s="67"/>
      <c r="D35" s="67"/>
      <c r="E35" s="67"/>
      <c r="F35" s="67"/>
      <c r="G35" s="67"/>
      <c r="H35" s="67"/>
      <c r="I35" s="67"/>
    </row>
    <row r="681" spans="22:22">
      <c r="V681" t="s">
        <v>193</v>
      </c>
    </row>
  </sheetData>
  <mergeCells count="1">
    <mergeCell ref="B3:G3"/>
  </mergeCells>
  <phoneticPr fontId="25" type="noConversion"/>
  <pageMargins left="0.75" right="0.75" top="1" bottom="1" header="0.5" footer="0.5"/>
  <headerFooter alignWithMargins="0"/>
  <legacyDrawing r:id="rId1"/>
</worksheet>
</file>

<file path=xl/worksheets/sheet65.xml><?xml version="1.0" encoding="utf-8"?>
<worksheet xmlns="http://schemas.openxmlformats.org/spreadsheetml/2006/main" xmlns:r="http://schemas.openxmlformats.org/officeDocument/2006/relationships">
  <sheetPr codeName="Sheet53"/>
  <dimension ref="A1:V681"/>
  <sheetViews>
    <sheetView topLeftCell="C1" workbookViewId="0">
      <selection activeCell="C33" sqref="C33"/>
    </sheetView>
  </sheetViews>
  <sheetFormatPr defaultColWidth="10.6640625" defaultRowHeight="12.75"/>
  <cols>
    <col min="1" max="5" width="10.6640625" style="517" customWidth="1"/>
    <col min="6" max="6" width="13.5" style="517" bestFit="1" customWidth="1"/>
    <col min="7" max="7" width="10.6640625" style="517" customWidth="1"/>
    <col min="8" max="8" width="13.83203125" style="517" customWidth="1"/>
    <col min="9" max="10" width="12.33203125" style="517" bestFit="1" customWidth="1"/>
    <col min="11" max="15" width="10.6640625" style="517" customWidth="1"/>
    <col min="16" max="16" width="14.5" style="517" bestFit="1" customWidth="1"/>
    <col min="17" max="17" width="16.33203125" style="517" bestFit="1" customWidth="1"/>
    <col min="18" max="18" width="14.5" style="517" bestFit="1" customWidth="1"/>
    <col min="19" max="16384" width="10.6640625" style="517"/>
  </cols>
  <sheetData>
    <row r="1" spans="1:18" ht="18" customHeight="1">
      <c r="A1" s="482" t="s">
        <v>1181</v>
      </c>
      <c r="B1" s="482"/>
      <c r="C1" s="482"/>
      <c r="D1" s="482"/>
      <c r="E1" s="482"/>
      <c r="F1" s="482"/>
      <c r="G1" s="482"/>
      <c r="H1" s="482"/>
      <c r="I1" s="482"/>
      <c r="J1" s="482"/>
      <c r="K1" s="482"/>
    </row>
    <row r="2" spans="1:18" ht="18" customHeight="1">
      <c r="F2" s="559" t="s">
        <v>1055</v>
      </c>
    </row>
    <row r="3" spans="1:18">
      <c r="D3" s="525" t="s">
        <v>1016</v>
      </c>
      <c r="E3" s="526">
        <v>1E-4</v>
      </c>
      <c r="F3" s="517">
        <f>E3/SQRT(3)</f>
        <v>5.7735026918962585E-5</v>
      </c>
    </row>
    <row r="4" spans="1:18">
      <c r="D4" s="573" t="s">
        <v>1063</v>
      </c>
      <c r="E4" s="526">
        <v>0.2</v>
      </c>
      <c r="F4" s="517">
        <f>E4/SQRT(3)</f>
        <v>0.11547005383792516</v>
      </c>
      <c r="G4" s="517">
        <f>SQRT(2*F4^2)</f>
        <v>0.16329931618554522</v>
      </c>
    </row>
    <row r="5" spans="1:18">
      <c r="D5" s="540" t="s">
        <v>1059</v>
      </c>
    </row>
    <row r="6" spans="1:18" ht="13.5" thickBot="1">
      <c r="E6" s="560" t="s">
        <v>967</v>
      </c>
      <c r="F6" s="561" t="s">
        <v>1017</v>
      </c>
      <c r="G6" s="561" t="s">
        <v>1018</v>
      </c>
      <c r="H6" s="561" t="s">
        <v>1056</v>
      </c>
      <c r="I6" s="561" t="s">
        <v>1055</v>
      </c>
      <c r="J6" s="561" t="s">
        <v>1057</v>
      </c>
      <c r="M6" s="521" t="s">
        <v>1019</v>
      </c>
      <c r="N6" s="517" t="s">
        <v>688</v>
      </c>
      <c r="O6" s="517" t="s">
        <v>1020</v>
      </c>
      <c r="P6" s="517" t="s">
        <v>376</v>
      </c>
      <c r="Q6" s="517" t="s">
        <v>1021</v>
      </c>
      <c r="R6" s="517" t="s">
        <v>1022</v>
      </c>
    </row>
    <row r="7" spans="1:18" ht="13.5" thickBot="1">
      <c r="A7" s="517" t="s">
        <v>1014</v>
      </c>
      <c r="B7" s="517" t="s">
        <v>1058</v>
      </c>
      <c r="C7" s="517" t="s">
        <v>1059</v>
      </c>
      <c r="D7" s="540" t="s">
        <v>1056</v>
      </c>
      <c r="E7" s="562">
        <v>100</v>
      </c>
      <c r="F7" s="563">
        <v>0.16300000000000001</v>
      </c>
      <c r="G7" s="564">
        <f>F7/E7</f>
        <v>1.6300000000000002E-3</v>
      </c>
      <c r="H7" s="565">
        <f>E7+F7</f>
        <v>100.163</v>
      </c>
      <c r="I7" s="566">
        <f>$E7</f>
        <v>100</v>
      </c>
      <c r="J7" s="567">
        <f>$E7</f>
        <v>100</v>
      </c>
      <c r="L7" s="517" t="s">
        <v>1023</v>
      </c>
      <c r="M7" s="527">
        <f>G7</f>
        <v>1.6300000000000002E-3</v>
      </c>
      <c r="N7" s="517">
        <f>M7/100</f>
        <v>1.6300000000000003E-5</v>
      </c>
      <c r="O7" s="517">
        <f>N7*N7</f>
        <v>2.6569000000000009E-10</v>
      </c>
      <c r="P7" s="517">
        <f>SUM(O7:O9)</f>
        <v>3.1280900001000141E-10</v>
      </c>
      <c r="Q7" s="517">
        <f>SQRT(P7)</f>
        <v>1.7686407210340981E-5</v>
      </c>
      <c r="R7" s="517">
        <f>Q7*E11</f>
        <v>1.7684638569619947E-2</v>
      </c>
    </row>
    <row r="8" spans="1:18" ht="13.5" thickBot="1">
      <c r="A8" s="517" t="s">
        <v>1014</v>
      </c>
      <c r="B8" s="517" t="s">
        <v>1060</v>
      </c>
      <c r="C8" s="517" t="s">
        <v>1061</v>
      </c>
      <c r="D8" s="559" t="s">
        <v>1055</v>
      </c>
      <c r="E8" s="568">
        <v>0.99990000000000001</v>
      </c>
      <c r="F8" s="521">
        <f>F3</f>
        <v>5.7735026918962585E-5</v>
      </c>
      <c r="G8" s="569">
        <f>F8/E8</f>
        <v>5.7740800999062488E-5</v>
      </c>
      <c r="H8" s="566">
        <f>$E8</f>
        <v>0.99990000000000001</v>
      </c>
      <c r="I8" s="565">
        <f>E8+F8</f>
        <v>0.99995773502691898</v>
      </c>
      <c r="J8" s="567">
        <f>$E8</f>
        <v>0.99990000000000001</v>
      </c>
      <c r="M8" s="527">
        <f>G8</f>
        <v>5.7740800999062488E-5</v>
      </c>
      <c r="N8" s="517">
        <f>M8/100</f>
        <v>5.7740800999062484E-7</v>
      </c>
      <c r="O8" s="517">
        <f>N8*N8</f>
        <v>3.3340001000133352E-13</v>
      </c>
    </row>
    <row r="9" spans="1:18" ht="13.5" thickBot="1">
      <c r="A9" s="517" t="s">
        <v>1062</v>
      </c>
      <c r="B9" s="517" t="s">
        <v>1024</v>
      </c>
      <c r="C9" s="517" t="s">
        <v>969</v>
      </c>
      <c r="D9" s="574" t="s">
        <v>1057</v>
      </c>
      <c r="E9" s="570">
        <v>100</v>
      </c>
      <c r="F9" s="571">
        <v>6.8400000000000002E-2</v>
      </c>
      <c r="G9" s="572">
        <f>F9/E9</f>
        <v>6.8400000000000004E-4</v>
      </c>
      <c r="H9" s="566">
        <f>$E9</f>
        <v>100</v>
      </c>
      <c r="I9" s="566">
        <f>$E9</f>
        <v>100</v>
      </c>
      <c r="J9" s="565">
        <f>E9+F9</f>
        <v>100.0684</v>
      </c>
      <c r="M9" s="527">
        <f>G9</f>
        <v>6.8400000000000004E-4</v>
      </c>
      <c r="N9" s="517">
        <f>M9/100</f>
        <v>6.8400000000000006E-6</v>
      </c>
      <c r="O9" s="517">
        <f>N9*N9</f>
        <v>4.6785600000000007E-11</v>
      </c>
    </row>
    <row r="10" spans="1:18" ht="13.5" thickBot="1">
      <c r="F10" s="517" t="s">
        <v>1025</v>
      </c>
      <c r="M10" s="527"/>
    </row>
    <row r="11" spans="1:18" ht="13.5" thickBot="1">
      <c r="B11" s="517" t="s">
        <v>1026</v>
      </c>
      <c r="C11" s="517" t="s">
        <v>991</v>
      </c>
      <c r="D11" s="528" t="s">
        <v>1027</v>
      </c>
      <c r="E11" s="529">
        <f>(E7*E8*1000)/E9</f>
        <v>999.9</v>
      </c>
      <c r="F11" s="530">
        <f>SQRT(K13)</f>
        <v>1.7682831137320316</v>
      </c>
      <c r="G11" s="61">
        <f>F11/E11</f>
        <v>1.7684599597280045E-3</v>
      </c>
      <c r="H11" s="529">
        <f>(H7*H8*1000)/H9</f>
        <v>1001.5298369999999</v>
      </c>
      <c r="I11" s="529">
        <f>(I7*I8*1000)/I9</f>
        <v>999.95773502691907</v>
      </c>
      <c r="J11" s="529">
        <f>(J7*J8*1000)/J9</f>
        <v>999.21653588945162</v>
      </c>
      <c r="M11" s="527"/>
    </row>
    <row r="12" spans="1:18" ht="13.5" thickBot="1">
      <c r="G12" s="531" t="s">
        <v>1028</v>
      </c>
      <c r="H12" s="532">
        <f>$E$11-H11</f>
        <v>-1.6298369999999522</v>
      </c>
      <c r="I12" s="532">
        <f>$E$11-I11</f>
        <v>-5.773502691909016E-2</v>
      </c>
      <c r="J12" s="533">
        <f>$E$11-J11</f>
        <v>0.68346411054835698</v>
      </c>
      <c r="M12" s="527"/>
    </row>
    <row r="13" spans="1:18" ht="13.5" thickBot="1">
      <c r="G13" s="531" t="s">
        <v>1029</v>
      </c>
      <c r="H13" s="534">
        <f>H12^2</f>
        <v>2.6563686465688443</v>
      </c>
      <c r="I13" s="534">
        <f>I12^2</f>
        <v>3.3333333333480653E-3</v>
      </c>
      <c r="J13" s="535">
        <f>J12^2</f>
        <v>0.46712319040765676</v>
      </c>
      <c r="K13" s="536">
        <f>SUM(H13:J13)</f>
        <v>3.1268251703098491</v>
      </c>
    </row>
    <row r="14" spans="1:18" ht="13.5" thickBot="1">
      <c r="K14" s="537" t="s">
        <v>1030</v>
      </c>
    </row>
    <row r="15" spans="1:18" ht="13.5" thickBot="1">
      <c r="H15" s="561" t="s">
        <v>1056</v>
      </c>
      <c r="I15" s="561" t="s">
        <v>1055</v>
      </c>
      <c r="J15" s="561" t="s">
        <v>1057</v>
      </c>
    </row>
    <row r="16" spans="1:18" ht="13.5" thickBot="1">
      <c r="G16" s="531" t="s">
        <v>1031</v>
      </c>
      <c r="H16" s="538">
        <f>H13/$K$13</f>
        <v>0.84954178819841553</v>
      </c>
      <c r="I16" s="538">
        <f>I13/$K$13</f>
        <v>1.0660440388541943E-3</v>
      </c>
      <c r="J16" s="539">
        <f>J13/$K$13</f>
        <v>0.14939216776273032</v>
      </c>
    </row>
    <row r="681" spans="22:22">
      <c r="V681" s="517" t="s">
        <v>193</v>
      </c>
    </row>
  </sheetData>
  <phoneticPr fontId="28" type="noConversion"/>
  <pageMargins left="0.75" right="0.75" top="1" bottom="1" header="0.5" footer="0.5"/>
  <pageSetup orientation="portrait" r:id="rId1"/>
  <headerFooter alignWithMargins="0"/>
  <drawing r:id="rId2"/>
  <legacyDrawing r:id="rId3"/>
  <oleObjects>
    <oleObject progId="Equation.3" shapeId="102402" r:id="rId4"/>
    <oleObject progId="Equation.DSMT4" shapeId="102403" r:id="rId5"/>
    <oleObject progId="Equation.DSMT4" shapeId="102404" r:id="rId6"/>
  </oleObjects>
</worksheet>
</file>

<file path=xl/worksheets/sheet66.xml><?xml version="1.0" encoding="utf-8"?>
<worksheet xmlns="http://schemas.openxmlformats.org/spreadsheetml/2006/main" xmlns:r="http://schemas.openxmlformats.org/officeDocument/2006/relationships">
  <sheetPr codeName="Sheet17"/>
  <dimension ref="A1:V681"/>
  <sheetViews>
    <sheetView workbookViewId="0">
      <selection activeCell="B21" sqref="B21"/>
    </sheetView>
  </sheetViews>
  <sheetFormatPr defaultRowHeight="15"/>
  <cols>
    <col min="1" max="1" width="13.33203125" style="142" customWidth="1"/>
    <col min="2" max="2" width="128.6640625" style="138" customWidth="1"/>
    <col min="3" max="16384" width="9.33203125" style="138"/>
  </cols>
  <sheetData>
    <row r="1" spans="1:2" s="136" customFormat="1" ht="18">
      <c r="A1" s="1642" t="s">
        <v>509</v>
      </c>
      <c r="B1" s="1642"/>
    </row>
    <row r="2" spans="1:2" ht="18.75">
      <c r="A2" s="139" t="s">
        <v>519</v>
      </c>
      <c r="B2" s="137" t="s">
        <v>510</v>
      </c>
    </row>
    <row r="3" spans="1:2" ht="15.75">
      <c r="A3" s="139" t="s">
        <v>511</v>
      </c>
      <c r="B3" s="137" t="s">
        <v>556</v>
      </c>
    </row>
    <row r="4" spans="1:2" ht="18.75">
      <c r="A4" s="139" t="s">
        <v>1163</v>
      </c>
      <c r="B4" s="137" t="s">
        <v>557</v>
      </c>
    </row>
    <row r="5" spans="1:2" ht="15.75">
      <c r="A5" s="139" t="s">
        <v>513</v>
      </c>
      <c r="B5" s="137" t="s">
        <v>558</v>
      </c>
    </row>
    <row r="6" spans="1:2" ht="15.75">
      <c r="A6" s="139" t="s">
        <v>514</v>
      </c>
      <c r="B6" s="137" t="s">
        <v>515</v>
      </c>
    </row>
    <row r="7" spans="1:2" ht="15.75">
      <c r="A7" s="140" t="s">
        <v>516</v>
      </c>
      <c r="B7" s="137" t="s">
        <v>517</v>
      </c>
    </row>
    <row r="8" spans="1:2" ht="15.75">
      <c r="A8" s="139" t="s">
        <v>520</v>
      </c>
      <c r="B8" s="137" t="s">
        <v>518</v>
      </c>
    </row>
    <row r="9" spans="1:2" ht="15.75">
      <c r="A9" s="140" t="s">
        <v>564</v>
      </c>
      <c r="B9" s="137" t="s">
        <v>524</v>
      </c>
    </row>
    <row r="10" spans="1:2" ht="18.75">
      <c r="A10" s="139" t="s">
        <v>521</v>
      </c>
      <c r="B10" s="137" t="s">
        <v>559</v>
      </c>
    </row>
    <row r="11" spans="1:2" ht="15.75">
      <c r="A11" s="139" t="s">
        <v>522</v>
      </c>
      <c r="B11" s="137" t="s">
        <v>561</v>
      </c>
    </row>
    <row r="12" spans="1:2" ht="15.75">
      <c r="A12" s="139" t="s">
        <v>361</v>
      </c>
      <c r="B12" s="137" t="s">
        <v>523</v>
      </c>
    </row>
    <row r="13" spans="1:2" ht="15.75">
      <c r="A13" s="139" t="s">
        <v>347</v>
      </c>
      <c r="B13" s="137" t="s">
        <v>560</v>
      </c>
    </row>
    <row r="14" spans="1:2" ht="15.75">
      <c r="A14" s="139" t="s">
        <v>565</v>
      </c>
      <c r="B14" s="137" t="s">
        <v>566</v>
      </c>
    </row>
    <row r="15" spans="1:2" ht="15.75">
      <c r="A15" s="139" t="s">
        <v>567</v>
      </c>
      <c r="B15" s="137" t="s">
        <v>568</v>
      </c>
    </row>
    <row r="16" spans="1:2" ht="15.75">
      <c r="A16" s="139" t="s">
        <v>569</v>
      </c>
      <c r="B16" s="137" t="s">
        <v>570</v>
      </c>
    </row>
    <row r="17" spans="1:2" ht="15.75">
      <c r="A17" s="139" t="s">
        <v>571</v>
      </c>
      <c r="B17" s="137" t="s">
        <v>572</v>
      </c>
    </row>
    <row r="18" spans="1:2" ht="15.75">
      <c r="A18" s="139" t="s">
        <v>573</v>
      </c>
      <c r="B18" s="137" t="s">
        <v>574</v>
      </c>
    </row>
    <row r="19" spans="1:2" ht="15.75">
      <c r="A19" s="139" t="s">
        <v>382</v>
      </c>
      <c r="B19" s="137" t="s">
        <v>198</v>
      </c>
    </row>
    <row r="20" spans="1:2" ht="15.75">
      <c r="A20" s="139" t="s">
        <v>199</v>
      </c>
      <c r="B20" s="1185" t="s">
        <v>200</v>
      </c>
    </row>
    <row r="21" spans="1:2" ht="15.75">
      <c r="A21" s="139"/>
      <c r="B21" s="137" t="s">
        <v>1696</v>
      </c>
    </row>
    <row r="22" spans="1:2" ht="15.75">
      <c r="A22" s="139"/>
      <c r="B22" s="137"/>
    </row>
    <row r="23" spans="1:2" ht="15.75">
      <c r="A23" s="139"/>
      <c r="B23" s="137"/>
    </row>
    <row r="24" spans="1:2" ht="15.75">
      <c r="A24" s="139"/>
      <c r="B24" s="137"/>
    </row>
    <row r="25" spans="1:2" ht="15.75">
      <c r="A25" s="139"/>
      <c r="B25" s="137"/>
    </row>
    <row r="26" spans="1:2" ht="15.75">
      <c r="A26" s="139"/>
      <c r="B26" s="137"/>
    </row>
    <row r="27" spans="1:2" ht="15.75">
      <c r="A27" s="139"/>
      <c r="B27" s="137"/>
    </row>
    <row r="28" spans="1:2" ht="15.75">
      <c r="A28" s="139"/>
      <c r="B28" s="137"/>
    </row>
    <row r="29" spans="1:2">
      <c r="A29" s="141"/>
      <c r="B29" s="137"/>
    </row>
    <row r="30" spans="1:2">
      <c r="A30" s="141"/>
      <c r="B30" s="137"/>
    </row>
    <row r="31" spans="1:2">
      <c r="A31" s="141"/>
      <c r="B31" s="137"/>
    </row>
    <row r="32" spans="1:2">
      <c r="A32" s="141"/>
      <c r="B32" s="137"/>
    </row>
    <row r="33" spans="1:2">
      <c r="A33" s="141"/>
      <c r="B33" s="137"/>
    </row>
    <row r="34" spans="1:2">
      <c r="A34" s="141"/>
      <c r="B34" s="137"/>
    </row>
    <row r="35" spans="1:2">
      <c r="A35" s="141"/>
      <c r="B35" s="137"/>
    </row>
    <row r="36" spans="1:2">
      <c r="A36" s="141"/>
      <c r="B36" s="137"/>
    </row>
    <row r="37" spans="1:2">
      <c r="A37" s="141"/>
      <c r="B37" s="137"/>
    </row>
    <row r="38" spans="1:2">
      <c r="A38" s="141"/>
      <c r="B38" s="137"/>
    </row>
    <row r="681" spans="22:22">
      <c r="V681" s="138" t="s">
        <v>193</v>
      </c>
    </row>
  </sheetData>
  <mergeCells count="1">
    <mergeCell ref="A1:B1"/>
  </mergeCells>
  <phoneticPr fontId="25" type="noConversion"/>
  <pageMargins left="0.75" right="0.75" top="1" bottom="1" header="0.5" footer="0.5"/>
  <pageSetup orientation="portrait" r:id="rId1"/>
  <headerFooter alignWithMargins="0"/>
  <legacyDrawing r:id="rId2"/>
</worksheet>
</file>

<file path=xl/worksheets/sheet67.xml><?xml version="1.0" encoding="utf-8"?>
<worksheet xmlns="http://schemas.openxmlformats.org/spreadsheetml/2006/main" xmlns:r="http://schemas.openxmlformats.org/officeDocument/2006/relationships">
  <sheetPr codeName="Sheet27"/>
  <dimension ref="C3:F25"/>
  <sheetViews>
    <sheetView zoomScale="142" zoomScaleNormal="142" workbookViewId="0">
      <selection activeCell="D33" sqref="D33"/>
    </sheetView>
  </sheetViews>
  <sheetFormatPr defaultRowHeight="12.75"/>
  <cols>
    <col min="4" max="4" width="10.1640625" bestFit="1" customWidth="1"/>
  </cols>
  <sheetData>
    <row r="3" spans="3:5">
      <c r="D3" t="s">
        <v>1538</v>
      </c>
      <c r="E3" t="s">
        <v>1543</v>
      </c>
    </row>
    <row r="4" spans="3:5">
      <c r="C4" t="s">
        <v>1537</v>
      </c>
      <c r="D4">
        <v>0</v>
      </c>
      <c r="E4">
        <v>0</v>
      </c>
    </row>
    <row r="5" spans="3:5">
      <c r="C5" t="s">
        <v>364</v>
      </c>
      <c r="D5">
        <v>0.4</v>
      </c>
      <c r="E5">
        <v>2.1999999999999999E-2</v>
      </c>
    </row>
    <row r="6" spans="3:5">
      <c r="C6" t="s">
        <v>365</v>
      </c>
      <c r="D6">
        <v>1</v>
      </c>
      <c r="E6">
        <v>5.0999999999999997E-2</v>
      </c>
    </row>
    <row r="7" spans="3:5">
      <c r="C7" t="s">
        <v>366</v>
      </c>
      <c r="D7">
        <v>2</v>
      </c>
      <c r="E7">
        <v>9.5000000000000001E-2</v>
      </c>
    </row>
    <row r="9" spans="3:5">
      <c r="C9" t="s">
        <v>403</v>
      </c>
      <c r="E9">
        <f>SLOPE(E4:E7,$D$4:$D$7)</f>
        <v>4.7136563876651986E-2</v>
      </c>
    </row>
    <row r="10" spans="3:5">
      <c r="C10" t="s">
        <v>405</v>
      </c>
      <c r="E10">
        <f>INTERCEPT(E4:E7,$D$4:$D$7)</f>
        <v>1.9339207048458054E-3</v>
      </c>
    </row>
    <row r="11" spans="3:5">
      <c r="C11" t="s">
        <v>1521</v>
      </c>
      <c r="E11">
        <f>CORREL(E4:E7,D4:D7)</f>
        <v>0.99897180369761052</v>
      </c>
    </row>
    <row r="12" spans="3:5">
      <c r="E12">
        <f>E11*E11</f>
        <v>0.99794466458285724</v>
      </c>
    </row>
    <row r="14" spans="3:5">
      <c r="D14" t="s">
        <v>1538</v>
      </c>
      <c r="E14" t="s">
        <v>1539</v>
      </c>
    </row>
    <row r="15" spans="3:5">
      <c r="C15" t="s">
        <v>1540</v>
      </c>
      <c r="D15">
        <v>0</v>
      </c>
      <c r="E15">
        <v>5.2999999999999999E-2</v>
      </c>
    </row>
    <row r="16" spans="3:5">
      <c r="C16" t="s">
        <v>1534</v>
      </c>
      <c r="D16">
        <v>0.4</v>
      </c>
    </row>
    <row r="17" spans="3:6">
      <c r="C17" t="s">
        <v>1541</v>
      </c>
      <c r="D17">
        <v>1</v>
      </c>
      <c r="E17">
        <v>9.8000000000000004E-2</v>
      </c>
    </row>
    <row r="18" spans="3:6">
      <c r="C18" t="s">
        <v>1542</v>
      </c>
      <c r="D18">
        <v>2</v>
      </c>
      <c r="E18">
        <v>0.17</v>
      </c>
    </row>
    <row r="20" spans="3:6">
      <c r="C20" t="s">
        <v>403</v>
      </c>
      <c r="E20">
        <f>SLOPE(E15:E18,$D$4:$D$7)</f>
        <v>5.850000000000001E-2</v>
      </c>
    </row>
    <row r="21" spans="3:6">
      <c r="C21" t="s">
        <v>405</v>
      </c>
      <c r="E21">
        <f>INTERCEPT(E15:E18,$D$4:$D$7)</f>
        <v>4.8499999999999988E-2</v>
      </c>
    </row>
    <row r="22" spans="3:6">
      <c r="C22" t="s">
        <v>1521</v>
      </c>
      <c r="E22">
        <f>CORREL(E15:E18,D15:D18)</f>
        <v>0.99124070716193025</v>
      </c>
    </row>
    <row r="23" spans="3:6">
      <c r="E23">
        <f>E22*E22</f>
        <v>0.98255813953488358</v>
      </c>
    </row>
    <row r="25" spans="3:6">
      <c r="C25" t="s">
        <v>1052</v>
      </c>
      <c r="D25" s="153">
        <f>E21/E20</f>
        <v>0.82905982905982867</v>
      </c>
      <c r="E25" t="s">
        <v>608</v>
      </c>
      <c r="F25" t="s">
        <v>1544</v>
      </c>
    </row>
  </sheetData>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sheetPr codeName="Sheet271"/>
  <dimension ref="A1:V682"/>
  <sheetViews>
    <sheetView workbookViewId="0">
      <selection activeCell="B19" sqref="B19"/>
    </sheetView>
  </sheetViews>
  <sheetFormatPr defaultRowHeight="15"/>
  <cols>
    <col min="1" max="1" width="59.1640625" style="142" customWidth="1"/>
    <col min="2" max="2" width="84" style="138" customWidth="1"/>
    <col min="3" max="16384" width="9.33203125" style="138"/>
  </cols>
  <sheetData>
    <row r="1" spans="1:3" s="136" customFormat="1" ht="18">
      <c r="A1" s="1642" t="s">
        <v>831</v>
      </c>
      <c r="B1" s="1642"/>
    </row>
    <row r="2" spans="1:3" ht="51">
      <c r="A2" s="388" t="s">
        <v>832</v>
      </c>
      <c r="B2" s="387" t="s">
        <v>1665</v>
      </c>
      <c r="C2" s="83"/>
    </row>
    <row r="3" spans="1:3" ht="51">
      <c r="A3" s="388" t="s">
        <v>834</v>
      </c>
      <c r="B3" s="387" t="s">
        <v>835</v>
      </c>
    </row>
    <row r="4" spans="1:3" ht="12.75">
      <c r="A4" s="388" t="s">
        <v>378</v>
      </c>
      <c r="B4" s="387" t="s">
        <v>1437</v>
      </c>
    </row>
    <row r="5" spans="1:3" ht="12.75">
      <c r="A5" s="388" t="s">
        <v>448</v>
      </c>
      <c r="B5" s="387" t="s">
        <v>1658</v>
      </c>
    </row>
    <row r="6" spans="1:3" ht="12.75">
      <c r="A6" s="388" t="s">
        <v>660</v>
      </c>
      <c r="B6" s="387" t="s">
        <v>1444</v>
      </c>
    </row>
    <row r="7" spans="1:3" ht="12.75">
      <c r="A7" s="1457" t="s">
        <v>659</v>
      </c>
      <c r="B7" s="138" t="s">
        <v>196</v>
      </c>
    </row>
    <row r="8" spans="1:3" ht="38.25">
      <c r="A8" s="388"/>
      <c r="B8" s="387" t="s">
        <v>1659</v>
      </c>
    </row>
    <row r="9" spans="1:3" ht="25.5">
      <c r="A9" s="388" t="s">
        <v>142</v>
      </c>
      <c r="B9" s="387" t="s">
        <v>143</v>
      </c>
    </row>
    <row r="10" spans="1:3" ht="12.75">
      <c r="A10" s="388"/>
      <c r="B10" s="387"/>
    </row>
    <row r="11" spans="1:3" ht="12.75">
      <c r="A11" s="388"/>
      <c r="B11" s="387"/>
    </row>
    <row r="12" spans="1:3" ht="12.75">
      <c r="A12" s="388"/>
      <c r="B12" s="387"/>
    </row>
    <row r="13" spans="1:3" ht="12.75">
      <c r="A13" s="388"/>
      <c r="B13" s="387"/>
    </row>
    <row r="14" spans="1:3" ht="12.75">
      <c r="A14" s="388"/>
      <c r="B14" s="387"/>
    </row>
    <row r="15" spans="1:3" ht="12.75">
      <c r="A15" s="388"/>
      <c r="B15" s="387"/>
    </row>
    <row r="16" spans="1:3" ht="12.75">
      <c r="A16" s="388"/>
      <c r="B16" s="387"/>
    </row>
    <row r="17" spans="1:2" ht="12.75">
      <c r="A17" s="388"/>
      <c r="B17" s="387"/>
    </row>
    <row r="18" spans="1:2" ht="12.75">
      <c r="A18" s="388"/>
      <c r="B18" s="387"/>
    </row>
    <row r="19" spans="1:2" ht="12.75">
      <c r="A19" s="388"/>
      <c r="B19" s="387"/>
    </row>
    <row r="20" spans="1:2" ht="12.75">
      <c r="A20" s="388"/>
      <c r="B20" s="387"/>
    </row>
    <row r="21" spans="1:2" ht="12.75">
      <c r="A21" s="388"/>
      <c r="B21" s="387"/>
    </row>
    <row r="22" spans="1:2" ht="12.75">
      <c r="A22" s="388"/>
      <c r="B22" s="387"/>
    </row>
    <row r="23" spans="1:2" ht="12.75">
      <c r="A23" s="388"/>
      <c r="B23" s="387"/>
    </row>
    <row r="24" spans="1:2" ht="12.75">
      <c r="A24" s="388"/>
      <c r="B24" s="387"/>
    </row>
    <row r="25" spans="1:2" ht="12.75">
      <c r="A25" s="388"/>
      <c r="B25" s="387"/>
    </row>
    <row r="26" spans="1:2" ht="12.75">
      <c r="A26" s="388"/>
      <c r="B26" s="387"/>
    </row>
    <row r="27" spans="1:2" ht="12.75">
      <c r="A27" s="388"/>
      <c r="B27" s="387"/>
    </row>
    <row r="28" spans="1:2" ht="12.75">
      <c r="A28" s="388"/>
      <c r="B28" s="387"/>
    </row>
    <row r="29" spans="1:2" ht="12.75">
      <c r="A29" s="388"/>
      <c r="B29" s="387"/>
    </row>
    <row r="30" spans="1:2" ht="12.75">
      <c r="A30" s="388"/>
      <c r="B30" s="387"/>
    </row>
    <row r="31" spans="1:2" ht="12.75">
      <c r="A31" s="388"/>
      <c r="B31" s="387"/>
    </row>
    <row r="32" spans="1:2" ht="12.75">
      <c r="A32" s="388"/>
      <c r="B32" s="387"/>
    </row>
    <row r="33" spans="1:2" ht="12.75">
      <c r="A33" s="388"/>
      <c r="B33" s="387"/>
    </row>
    <row r="34" spans="1:2" ht="12.75">
      <c r="A34" s="388"/>
      <c r="B34" s="387"/>
    </row>
    <row r="35" spans="1:2" ht="12.75">
      <c r="A35" s="388"/>
      <c r="B35" s="387"/>
    </row>
    <row r="36" spans="1:2" ht="12.75">
      <c r="A36" s="388"/>
      <c r="B36" s="387"/>
    </row>
    <row r="37" spans="1:2" ht="12.75">
      <c r="A37" s="388"/>
      <c r="B37" s="387"/>
    </row>
    <row r="38" spans="1:2" ht="12.75">
      <c r="A38" s="388"/>
      <c r="B38" s="387"/>
    </row>
    <row r="39" spans="1:2" ht="12.75">
      <c r="A39" s="388"/>
      <c r="B39" s="387"/>
    </row>
    <row r="40" spans="1:2" ht="12.75">
      <c r="A40" s="388"/>
      <c r="B40" s="387"/>
    </row>
    <row r="41" spans="1:2" ht="12.75">
      <c r="A41" s="388"/>
      <c r="B41" s="387"/>
    </row>
    <row r="42" spans="1:2" ht="12.75">
      <c r="A42" s="388"/>
      <c r="B42" s="387"/>
    </row>
    <row r="43" spans="1:2" ht="12.75">
      <c r="A43" s="388"/>
      <c r="B43" s="387"/>
    </row>
    <row r="44" spans="1:2" ht="12.75">
      <c r="A44" s="388"/>
      <c r="B44" s="387"/>
    </row>
    <row r="45" spans="1:2" ht="12.75">
      <c r="A45" s="388"/>
      <c r="B45" s="387"/>
    </row>
    <row r="46" spans="1:2" ht="12.75">
      <c r="A46" s="388"/>
      <c r="B46" s="387"/>
    </row>
    <row r="47" spans="1:2" ht="12.75">
      <c r="A47" s="388"/>
      <c r="B47" s="387"/>
    </row>
    <row r="48" spans="1:2" ht="12.75">
      <c r="A48" s="388"/>
      <c r="B48" s="387"/>
    </row>
    <row r="49" spans="1:2" ht="12.75">
      <c r="A49" s="388"/>
      <c r="B49" s="387"/>
    </row>
    <row r="50" spans="1:2" ht="12.75">
      <c r="A50" s="388"/>
      <c r="B50" s="387"/>
    </row>
    <row r="51" spans="1:2" ht="12.75">
      <c r="A51" s="388"/>
      <c r="B51" s="387"/>
    </row>
    <row r="52" spans="1:2" ht="12.75">
      <c r="A52" s="388"/>
      <c r="B52" s="387"/>
    </row>
    <row r="53" spans="1:2" ht="12.75">
      <c r="A53" s="388"/>
      <c r="B53" s="387"/>
    </row>
    <row r="54" spans="1:2" ht="12.75">
      <c r="A54" s="388"/>
      <c r="B54" s="387"/>
    </row>
    <row r="55" spans="1:2" ht="12.75">
      <c r="A55" s="388"/>
      <c r="B55" s="387"/>
    </row>
    <row r="56" spans="1:2" ht="12.75">
      <c r="A56" s="388"/>
      <c r="B56" s="387"/>
    </row>
    <row r="57" spans="1:2" ht="12.75">
      <c r="A57" s="388"/>
      <c r="B57" s="387"/>
    </row>
    <row r="58" spans="1:2" ht="12.75">
      <c r="A58" s="388"/>
      <c r="B58" s="387"/>
    </row>
    <row r="59" spans="1:2" ht="12.75">
      <c r="A59" s="388"/>
      <c r="B59" s="387"/>
    </row>
    <row r="60" spans="1:2" ht="12.75">
      <c r="A60" s="388"/>
      <c r="B60" s="387"/>
    </row>
    <row r="61" spans="1:2" ht="12.75">
      <c r="A61" s="388"/>
      <c r="B61" s="387"/>
    </row>
    <row r="62" spans="1:2" ht="12.75">
      <c r="A62" s="388"/>
      <c r="B62" s="387"/>
    </row>
    <row r="63" spans="1:2" ht="12.75">
      <c r="A63" s="388"/>
      <c r="B63" s="387"/>
    </row>
    <row r="64" spans="1:2" ht="12.75">
      <c r="A64" s="388"/>
      <c r="B64" s="387"/>
    </row>
    <row r="65" spans="1:2" ht="12.75">
      <c r="A65" s="388"/>
      <c r="B65" s="387"/>
    </row>
    <row r="66" spans="1:2" ht="12.75">
      <c r="A66" s="388"/>
      <c r="B66" s="387"/>
    </row>
    <row r="67" spans="1:2" ht="12.75">
      <c r="A67" s="388"/>
      <c r="B67" s="387"/>
    </row>
    <row r="68" spans="1:2" ht="12.75">
      <c r="A68" s="388"/>
      <c r="B68" s="387"/>
    </row>
    <row r="69" spans="1:2" ht="12.75">
      <c r="A69" s="388"/>
      <c r="B69" s="387"/>
    </row>
    <row r="70" spans="1:2" ht="12.75">
      <c r="A70" s="388"/>
      <c r="B70" s="387"/>
    </row>
    <row r="71" spans="1:2" ht="12.75">
      <c r="A71" s="388"/>
      <c r="B71" s="387"/>
    </row>
    <row r="72" spans="1:2" ht="12.75">
      <c r="A72" s="388"/>
      <c r="B72" s="387"/>
    </row>
    <row r="73" spans="1:2" ht="12.75">
      <c r="A73" s="388"/>
      <c r="B73" s="387"/>
    </row>
    <row r="74" spans="1:2" ht="12.75">
      <c r="A74" s="388"/>
      <c r="B74" s="387"/>
    </row>
    <row r="75" spans="1:2" ht="12.75">
      <c r="A75" s="388"/>
      <c r="B75" s="387"/>
    </row>
    <row r="76" spans="1:2" ht="12.75">
      <c r="A76" s="388"/>
      <c r="B76" s="387"/>
    </row>
    <row r="77" spans="1:2" ht="12.75">
      <c r="A77" s="388"/>
    </row>
    <row r="78" spans="1:2" ht="12.75">
      <c r="A78" s="388"/>
    </row>
    <row r="79" spans="1:2" ht="12.75">
      <c r="A79" s="388"/>
    </row>
    <row r="80" spans="1:2" ht="12.75">
      <c r="A80" s="388"/>
    </row>
    <row r="81" spans="1:1" ht="12.75">
      <c r="A81" s="388"/>
    </row>
    <row r="82" spans="1:1" ht="12.75">
      <c r="A82" s="388"/>
    </row>
    <row r="83" spans="1:1" ht="12.75">
      <c r="A83" s="388"/>
    </row>
    <row r="84" spans="1:1" ht="12.75">
      <c r="A84" s="388"/>
    </row>
    <row r="85" spans="1:1" ht="12.75">
      <c r="A85" s="388"/>
    </row>
    <row r="86" spans="1:1" ht="12.75">
      <c r="A86" s="388"/>
    </row>
    <row r="87" spans="1:1" ht="12.75">
      <c r="A87" s="388"/>
    </row>
    <row r="88" spans="1:1" ht="12.75">
      <c r="A88" s="388"/>
    </row>
    <row r="89" spans="1:1" ht="12.75">
      <c r="A89" s="388"/>
    </row>
    <row r="90" spans="1:1" ht="12.75">
      <c r="A90" s="388"/>
    </row>
    <row r="91" spans="1:1" ht="12.75">
      <c r="A91" s="388"/>
    </row>
    <row r="92" spans="1:1" ht="12.75">
      <c r="A92" s="388"/>
    </row>
    <row r="93" spans="1:1" ht="12.75">
      <c r="A93" s="388"/>
    </row>
    <row r="94" spans="1:1" ht="12.75">
      <c r="A94" s="388"/>
    </row>
    <row r="95" spans="1:1" ht="12.75">
      <c r="A95" s="388"/>
    </row>
    <row r="96" spans="1:1" ht="12.75">
      <c r="A96" s="388"/>
    </row>
    <row r="97" spans="1:1" ht="12.75">
      <c r="A97" s="388"/>
    </row>
    <row r="98" spans="1:1" ht="12.75">
      <c r="A98" s="388"/>
    </row>
    <row r="99" spans="1:1" ht="12.75">
      <c r="A99" s="388"/>
    </row>
    <row r="100" spans="1:1" ht="12.75">
      <c r="A100" s="388"/>
    </row>
    <row r="101" spans="1:1" ht="12.75">
      <c r="A101" s="388"/>
    </row>
    <row r="102" spans="1:1" ht="12.75">
      <c r="A102" s="388"/>
    </row>
    <row r="103" spans="1:1" ht="12.75">
      <c r="A103" s="388"/>
    </row>
    <row r="104" spans="1:1" ht="12.75">
      <c r="A104" s="388"/>
    </row>
    <row r="105" spans="1:1" ht="12.75">
      <c r="A105" s="388"/>
    </row>
    <row r="106" spans="1:1" ht="12.75">
      <c r="A106" s="388"/>
    </row>
    <row r="107" spans="1:1" ht="12.75">
      <c r="A107" s="388"/>
    </row>
    <row r="108" spans="1:1" ht="12.75">
      <c r="A108" s="388"/>
    </row>
    <row r="109" spans="1:1" ht="12.75">
      <c r="A109" s="388"/>
    </row>
    <row r="110" spans="1:1" ht="12.75">
      <c r="A110" s="388"/>
    </row>
    <row r="111" spans="1:1" ht="12.75">
      <c r="A111" s="388"/>
    </row>
    <row r="112" spans="1:1" ht="12.75">
      <c r="A112" s="388"/>
    </row>
    <row r="113" spans="1:1" ht="12.75">
      <c r="A113" s="388"/>
    </row>
    <row r="114" spans="1:1" ht="12.75">
      <c r="A114" s="388"/>
    </row>
    <row r="115" spans="1:1" ht="12.75">
      <c r="A115" s="388"/>
    </row>
    <row r="116" spans="1:1" ht="12.75">
      <c r="A116" s="388"/>
    </row>
    <row r="117" spans="1:1" ht="12.75">
      <c r="A117" s="388"/>
    </row>
    <row r="118" spans="1:1" ht="12.75">
      <c r="A118" s="388"/>
    </row>
    <row r="119" spans="1:1" ht="12.75">
      <c r="A119" s="388"/>
    </row>
    <row r="120" spans="1:1" ht="12.75">
      <c r="A120" s="388"/>
    </row>
    <row r="121" spans="1:1" ht="12.75">
      <c r="A121" s="388"/>
    </row>
    <row r="122" spans="1:1" ht="12.75">
      <c r="A122" s="388"/>
    </row>
    <row r="123" spans="1:1" ht="12.75">
      <c r="A123" s="388"/>
    </row>
    <row r="124" spans="1:1" ht="12.75">
      <c r="A124" s="388"/>
    </row>
    <row r="125" spans="1:1" ht="12.75">
      <c r="A125" s="388"/>
    </row>
    <row r="126" spans="1:1" ht="12.75">
      <c r="A126" s="388"/>
    </row>
    <row r="127" spans="1:1" ht="12.75">
      <c r="A127" s="388"/>
    </row>
    <row r="128" spans="1:1" ht="12.75">
      <c r="A128" s="388"/>
    </row>
    <row r="129" spans="1:1" ht="12.75">
      <c r="A129" s="388"/>
    </row>
    <row r="130" spans="1:1" ht="12.75">
      <c r="A130" s="388"/>
    </row>
    <row r="131" spans="1:1" ht="12.75">
      <c r="A131" s="388"/>
    </row>
    <row r="132" spans="1:1" ht="12.75">
      <c r="A132" s="388"/>
    </row>
    <row r="133" spans="1:1" ht="12.75">
      <c r="A133" s="388"/>
    </row>
    <row r="134" spans="1:1" ht="12.75">
      <c r="A134" s="388"/>
    </row>
    <row r="135" spans="1:1" ht="12.75">
      <c r="A135" s="388"/>
    </row>
    <row r="136" spans="1:1" ht="12.75">
      <c r="A136" s="388"/>
    </row>
    <row r="137" spans="1:1" ht="12.75">
      <c r="A137" s="388"/>
    </row>
    <row r="138" spans="1:1" ht="12.75">
      <c r="A138" s="388"/>
    </row>
    <row r="139" spans="1:1" ht="12.75">
      <c r="A139" s="388"/>
    </row>
    <row r="140" spans="1:1" ht="12.75">
      <c r="A140" s="388"/>
    </row>
    <row r="141" spans="1:1" ht="12.75">
      <c r="A141" s="388"/>
    </row>
    <row r="142" spans="1:1" ht="12.75">
      <c r="A142" s="388"/>
    </row>
    <row r="143" spans="1:1" ht="12.75">
      <c r="A143" s="388"/>
    </row>
    <row r="144" spans="1:1" ht="12.75">
      <c r="A144" s="388"/>
    </row>
    <row r="145" spans="1:1" ht="12.75">
      <c r="A145" s="388"/>
    </row>
    <row r="146" spans="1:1" ht="12.75">
      <c r="A146" s="388"/>
    </row>
    <row r="147" spans="1:1" ht="12.75">
      <c r="A147" s="388"/>
    </row>
    <row r="148" spans="1:1" ht="12.75">
      <c r="A148" s="388"/>
    </row>
    <row r="149" spans="1:1" ht="12.75">
      <c r="A149" s="388"/>
    </row>
    <row r="150" spans="1:1" ht="12.75">
      <c r="A150" s="388"/>
    </row>
    <row r="151" spans="1:1" ht="12.75">
      <c r="A151" s="388"/>
    </row>
    <row r="152" spans="1:1" ht="12.75">
      <c r="A152" s="388"/>
    </row>
    <row r="153" spans="1:1" ht="12.75">
      <c r="A153" s="388"/>
    </row>
    <row r="154" spans="1:1" ht="12.75">
      <c r="A154" s="388"/>
    </row>
    <row r="155" spans="1:1" ht="12.75">
      <c r="A155" s="388"/>
    </row>
    <row r="156" spans="1:1" ht="12.75">
      <c r="A156" s="388"/>
    </row>
    <row r="157" spans="1:1" ht="12.75">
      <c r="A157" s="388"/>
    </row>
    <row r="158" spans="1:1" ht="12.75">
      <c r="A158" s="388"/>
    </row>
    <row r="159" spans="1:1" ht="12.75">
      <c r="A159" s="388"/>
    </row>
    <row r="160" spans="1:1" ht="12.75">
      <c r="A160" s="388"/>
    </row>
    <row r="161" spans="1:1" ht="12.75">
      <c r="A161" s="388"/>
    </row>
    <row r="162" spans="1:1" ht="12.75">
      <c r="A162" s="388"/>
    </row>
    <row r="163" spans="1:1" ht="12.75">
      <c r="A163" s="388"/>
    </row>
    <row r="164" spans="1:1" ht="12.75">
      <c r="A164" s="388"/>
    </row>
    <row r="165" spans="1:1" ht="12.75">
      <c r="A165" s="388"/>
    </row>
    <row r="166" spans="1:1" ht="12.75">
      <c r="A166" s="388"/>
    </row>
    <row r="167" spans="1:1" ht="12.75">
      <c r="A167" s="388"/>
    </row>
    <row r="168" spans="1:1" ht="12.75">
      <c r="A168" s="388"/>
    </row>
    <row r="169" spans="1:1" ht="12.75">
      <c r="A169" s="388"/>
    </row>
    <row r="170" spans="1:1" ht="12.75">
      <c r="A170" s="388"/>
    </row>
    <row r="171" spans="1:1" ht="12.75">
      <c r="A171" s="388"/>
    </row>
    <row r="172" spans="1:1" ht="12.75">
      <c r="A172" s="388"/>
    </row>
    <row r="173" spans="1:1" ht="12.75">
      <c r="A173" s="388"/>
    </row>
    <row r="174" spans="1:1" ht="12.75">
      <c r="A174" s="388"/>
    </row>
    <row r="175" spans="1:1" ht="12.75">
      <c r="A175" s="388"/>
    </row>
    <row r="176" spans="1:1" ht="12.75">
      <c r="A176" s="388"/>
    </row>
    <row r="177" spans="1:1" ht="12.75">
      <c r="A177" s="388"/>
    </row>
    <row r="178" spans="1:1" ht="12.75">
      <c r="A178" s="388"/>
    </row>
    <row r="179" spans="1:1" ht="12.75">
      <c r="A179" s="388"/>
    </row>
    <row r="180" spans="1:1" ht="12.75">
      <c r="A180" s="388"/>
    </row>
    <row r="181" spans="1:1" ht="12.75">
      <c r="A181" s="388"/>
    </row>
    <row r="182" spans="1:1" ht="12.75">
      <c r="A182" s="388"/>
    </row>
    <row r="183" spans="1:1" ht="12.75">
      <c r="A183" s="388"/>
    </row>
    <row r="184" spans="1:1" ht="12.75">
      <c r="A184" s="388"/>
    </row>
    <row r="185" spans="1:1" ht="12.75">
      <c r="A185" s="388"/>
    </row>
    <row r="186" spans="1:1" ht="12.75">
      <c r="A186" s="388"/>
    </row>
    <row r="187" spans="1:1" ht="12.75">
      <c r="A187" s="388"/>
    </row>
    <row r="188" spans="1:1" ht="12.75">
      <c r="A188" s="388"/>
    </row>
    <row r="189" spans="1:1" ht="12.75">
      <c r="A189" s="388"/>
    </row>
    <row r="190" spans="1:1" ht="12.75">
      <c r="A190" s="388"/>
    </row>
    <row r="191" spans="1:1" ht="12.75">
      <c r="A191" s="388"/>
    </row>
    <row r="192" spans="1:1" ht="12.75">
      <c r="A192" s="388"/>
    </row>
    <row r="193" spans="1:1" ht="12.75">
      <c r="A193" s="388"/>
    </row>
    <row r="194" spans="1:1" ht="12.75">
      <c r="A194" s="388"/>
    </row>
    <row r="195" spans="1:1" ht="12.75">
      <c r="A195" s="388"/>
    </row>
    <row r="196" spans="1:1" ht="12.75">
      <c r="A196" s="388"/>
    </row>
    <row r="197" spans="1:1" ht="12.75">
      <c r="A197" s="388"/>
    </row>
    <row r="198" spans="1:1" ht="12.75">
      <c r="A198" s="388"/>
    </row>
    <row r="199" spans="1:1" ht="12.75">
      <c r="A199" s="388"/>
    </row>
    <row r="200" spans="1:1" ht="12.75">
      <c r="A200" s="388"/>
    </row>
    <row r="201" spans="1:1" ht="12.75">
      <c r="A201" s="388"/>
    </row>
    <row r="202" spans="1:1" ht="12.75">
      <c r="A202" s="388"/>
    </row>
    <row r="203" spans="1:1" ht="12.75">
      <c r="A203" s="388"/>
    </row>
    <row r="204" spans="1:1" ht="12.75">
      <c r="A204" s="388"/>
    </row>
    <row r="205" spans="1:1" ht="12.75">
      <c r="A205" s="388"/>
    </row>
    <row r="206" spans="1:1" ht="12.75">
      <c r="A206" s="388"/>
    </row>
    <row r="207" spans="1:1" ht="12.75">
      <c r="A207" s="388"/>
    </row>
    <row r="208" spans="1:1" ht="12.75">
      <c r="A208" s="388"/>
    </row>
    <row r="209" spans="1:1" ht="12.75">
      <c r="A209" s="388"/>
    </row>
    <row r="210" spans="1:1" ht="12.75">
      <c r="A210" s="388"/>
    </row>
    <row r="211" spans="1:1" ht="12.75">
      <c r="A211" s="388"/>
    </row>
    <row r="212" spans="1:1" ht="12.75">
      <c r="A212" s="388"/>
    </row>
    <row r="213" spans="1:1" ht="12.75">
      <c r="A213" s="388"/>
    </row>
    <row r="214" spans="1:1" ht="12.75">
      <c r="A214" s="388"/>
    </row>
    <row r="215" spans="1:1" ht="12.75">
      <c r="A215" s="388"/>
    </row>
    <row r="216" spans="1:1" ht="12.75">
      <c r="A216" s="388"/>
    </row>
    <row r="217" spans="1:1" ht="12.75">
      <c r="A217" s="388"/>
    </row>
    <row r="218" spans="1:1" ht="12.75">
      <c r="A218" s="388"/>
    </row>
    <row r="219" spans="1:1" ht="12.75">
      <c r="A219" s="388"/>
    </row>
    <row r="220" spans="1:1" ht="12.75">
      <c r="A220" s="388"/>
    </row>
    <row r="221" spans="1:1" ht="12.75">
      <c r="A221" s="388"/>
    </row>
    <row r="222" spans="1:1" ht="12.75">
      <c r="A222" s="388"/>
    </row>
    <row r="223" spans="1:1" ht="12.75">
      <c r="A223" s="388"/>
    </row>
    <row r="224" spans="1:1" ht="12.75">
      <c r="A224" s="388"/>
    </row>
    <row r="225" spans="1:1" ht="12.75">
      <c r="A225" s="388"/>
    </row>
    <row r="226" spans="1:1" ht="12.75">
      <c r="A226" s="388"/>
    </row>
    <row r="227" spans="1:1" ht="12.75">
      <c r="A227" s="388"/>
    </row>
    <row r="228" spans="1:1" ht="12.75">
      <c r="A228" s="388"/>
    </row>
    <row r="229" spans="1:1" ht="12.75">
      <c r="A229" s="388"/>
    </row>
    <row r="230" spans="1:1" ht="12.75">
      <c r="A230" s="388"/>
    </row>
    <row r="231" spans="1:1" ht="12.75">
      <c r="A231" s="388"/>
    </row>
    <row r="232" spans="1:1" ht="12.75">
      <c r="A232" s="388"/>
    </row>
    <row r="233" spans="1:1" ht="12.75">
      <c r="A233" s="388"/>
    </row>
    <row r="234" spans="1:1" ht="12.75">
      <c r="A234" s="388"/>
    </row>
    <row r="235" spans="1:1" ht="12.75">
      <c r="A235" s="388"/>
    </row>
    <row r="236" spans="1:1" ht="12.75">
      <c r="A236" s="388"/>
    </row>
    <row r="237" spans="1:1" ht="12.75">
      <c r="A237" s="388"/>
    </row>
    <row r="238" spans="1:1" ht="12.75">
      <c r="A238" s="388"/>
    </row>
    <row r="239" spans="1:1" ht="12.75">
      <c r="A239" s="388"/>
    </row>
    <row r="240" spans="1:1" ht="12.75">
      <c r="A240" s="388"/>
    </row>
    <row r="241" spans="1:1" ht="12.75">
      <c r="A241" s="388"/>
    </row>
    <row r="242" spans="1:1" ht="12.75">
      <c r="A242" s="388"/>
    </row>
    <row r="243" spans="1:1" ht="12.75">
      <c r="A243" s="388"/>
    </row>
    <row r="244" spans="1:1" ht="12.75">
      <c r="A244" s="388"/>
    </row>
    <row r="245" spans="1:1" ht="12.75">
      <c r="A245" s="388"/>
    </row>
    <row r="246" spans="1:1" ht="12.75">
      <c r="A246" s="388"/>
    </row>
    <row r="247" spans="1:1" ht="12.75">
      <c r="A247" s="388"/>
    </row>
    <row r="248" spans="1:1" ht="12.75">
      <c r="A248" s="388"/>
    </row>
    <row r="249" spans="1:1" ht="12.75">
      <c r="A249" s="388"/>
    </row>
    <row r="250" spans="1:1" ht="12.75">
      <c r="A250" s="388"/>
    </row>
    <row r="251" spans="1:1" ht="12.75">
      <c r="A251" s="388"/>
    </row>
    <row r="252" spans="1:1" ht="12.75">
      <c r="A252" s="388"/>
    </row>
    <row r="253" spans="1:1" ht="12.75">
      <c r="A253" s="388"/>
    </row>
    <row r="254" spans="1:1" ht="12.75">
      <c r="A254" s="388"/>
    </row>
    <row r="255" spans="1:1" ht="12.75">
      <c r="A255" s="388"/>
    </row>
    <row r="256" spans="1:1" ht="12.75">
      <c r="A256" s="388"/>
    </row>
    <row r="257" spans="1:1" ht="12.75">
      <c r="A257" s="388"/>
    </row>
    <row r="258" spans="1:1" ht="12.75">
      <c r="A258" s="388"/>
    </row>
    <row r="259" spans="1:1" ht="12.75">
      <c r="A259" s="388"/>
    </row>
    <row r="260" spans="1:1" ht="12.75">
      <c r="A260" s="388"/>
    </row>
    <row r="261" spans="1:1" ht="12.75">
      <c r="A261" s="388"/>
    </row>
    <row r="262" spans="1:1" ht="12.75">
      <c r="A262" s="388"/>
    </row>
    <row r="263" spans="1:1" ht="12.75">
      <c r="A263" s="388"/>
    </row>
    <row r="264" spans="1:1" ht="12.75">
      <c r="A264" s="388"/>
    </row>
    <row r="265" spans="1:1" ht="12.75">
      <c r="A265" s="388"/>
    </row>
    <row r="266" spans="1:1" ht="12.75">
      <c r="A266" s="388"/>
    </row>
    <row r="267" spans="1:1" ht="12.75">
      <c r="A267" s="388"/>
    </row>
    <row r="268" spans="1:1" ht="12.75">
      <c r="A268" s="388"/>
    </row>
    <row r="269" spans="1:1" ht="12.75">
      <c r="A269" s="388"/>
    </row>
    <row r="270" spans="1:1" ht="12.75">
      <c r="A270" s="388"/>
    </row>
    <row r="271" spans="1:1" ht="12.75">
      <c r="A271" s="388"/>
    </row>
    <row r="272" spans="1:1" ht="12.75">
      <c r="A272" s="388"/>
    </row>
    <row r="273" spans="1:1" ht="12.75">
      <c r="A273" s="388"/>
    </row>
    <row r="274" spans="1:1" ht="12.75">
      <c r="A274" s="388"/>
    </row>
    <row r="275" spans="1:1" ht="12.75">
      <c r="A275" s="388"/>
    </row>
    <row r="276" spans="1:1" ht="12.75">
      <c r="A276" s="388"/>
    </row>
    <row r="277" spans="1:1" ht="12.75">
      <c r="A277" s="388"/>
    </row>
    <row r="278" spans="1:1" ht="12.75">
      <c r="A278" s="388"/>
    </row>
    <row r="279" spans="1:1" ht="12.75">
      <c r="A279" s="388"/>
    </row>
    <row r="280" spans="1:1" ht="12.75">
      <c r="A280" s="388"/>
    </row>
    <row r="281" spans="1:1" ht="12.75">
      <c r="A281" s="388"/>
    </row>
    <row r="282" spans="1:1" ht="12.75">
      <c r="A282" s="388"/>
    </row>
    <row r="283" spans="1:1" ht="12.75">
      <c r="A283" s="388"/>
    </row>
    <row r="284" spans="1:1" ht="12.75">
      <c r="A284" s="388"/>
    </row>
    <row r="285" spans="1:1" ht="12.75">
      <c r="A285" s="388"/>
    </row>
    <row r="286" spans="1:1" ht="12.75">
      <c r="A286" s="388"/>
    </row>
    <row r="287" spans="1:1" ht="12.75">
      <c r="A287" s="388"/>
    </row>
    <row r="288" spans="1:1" ht="12.75">
      <c r="A288" s="388"/>
    </row>
    <row r="289" spans="1:1" ht="12.75">
      <c r="A289" s="388"/>
    </row>
    <row r="290" spans="1:1" ht="12.75">
      <c r="A290" s="388"/>
    </row>
    <row r="291" spans="1:1" ht="12.75">
      <c r="A291" s="388"/>
    </row>
    <row r="292" spans="1:1" ht="12.75">
      <c r="A292" s="388"/>
    </row>
    <row r="293" spans="1:1" ht="12.75">
      <c r="A293" s="388"/>
    </row>
    <row r="294" spans="1:1" ht="12.75">
      <c r="A294" s="388"/>
    </row>
    <row r="295" spans="1:1" ht="12.75">
      <c r="A295" s="388"/>
    </row>
    <row r="296" spans="1:1" ht="12.75">
      <c r="A296" s="388"/>
    </row>
    <row r="297" spans="1:1" ht="12.75">
      <c r="A297" s="388"/>
    </row>
    <row r="298" spans="1:1" ht="12.75">
      <c r="A298" s="388"/>
    </row>
    <row r="299" spans="1:1" ht="12.75">
      <c r="A299" s="388"/>
    </row>
    <row r="300" spans="1:1" ht="12.75">
      <c r="A300" s="388"/>
    </row>
    <row r="301" spans="1:1" ht="12.75">
      <c r="A301" s="388"/>
    </row>
    <row r="302" spans="1:1" ht="12.75">
      <c r="A302" s="388"/>
    </row>
    <row r="303" spans="1:1" ht="12.75">
      <c r="A303" s="388"/>
    </row>
    <row r="304" spans="1:1" ht="12.75">
      <c r="A304" s="388"/>
    </row>
    <row r="305" spans="1:1" ht="12.75">
      <c r="A305" s="388"/>
    </row>
    <row r="306" spans="1:1" ht="12.75">
      <c r="A306" s="388"/>
    </row>
    <row r="307" spans="1:1" ht="12.75">
      <c r="A307" s="388"/>
    </row>
    <row r="308" spans="1:1" ht="12.75">
      <c r="A308" s="388"/>
    </row>
    <row r="309" spans="1:1" ht="12.75">
      <c r="A309" s="388"/>
    </row>
    <row r="310" spans="1:1" ht="12.75">
      <c r="A310" s="388"/>
    </row>
    <row r="311" spans="1:1" ht="12.75">
      <c r="A311" s="388"/>
    </row>
    <row r="312" spans="1:1" ht="12.75">
      <c r="A312" s="388"/>
    </row>
    <row r="313" spans="1:1" ht="12.75">
      <c r="A313" s="388"/>
    </row>
    <row r="314" spans="1:1" ht="12.75">
      <c r="A314" s="388"/>
    </row>
    <row r="315" spans="1:1" ht="12.75">
      <c r="A315" s="388"/>
    </row>
    <row r="316" spans="1:1" ht="12.75">
      <c r="A316" s="388"/>
    </row>
    <row r="317" spans="1:1" ht="12.75">
      <c r="A317" s="388"/>
    </row>
    <row r="318" spans="1:1" ht="12.75">
      <c r="A318" s="388"/>
    </row>
    <row r="319" spans="1:1" ht="12.75">
      <c r="A319" s="388"/>
    </row>
    <row r="320" spans="1:1" ht="12.75">
      <c r="A320" s="388"/>
    </row>
    <row r="321" spans="1:1" ht="12.75">
      <c r="A321" s="388"/>
    </row>
    <row r="322" spans="1:1" ht="12.75">
      <c r="A322" s="388"/>
    </row>
    <row r="323" spans="1:1" ht="12.75">
      <c r="A323" s="388"/>
    </row>
    <row r="324" spans="1:1" ht="12.75">
      <c r="A324" s="388"/>
    </row>
    <row r="325" spans="1:1" ht="12.75">
      <c r="A325" s="388"/>
    </row>
    <row r="326" spans="1:1" ht="12.75">
      <c r="A326" s="388"/>
    </row>
    <row r="327" spans="1:1" ht="12.75">
      <c r="A327" s="388"/>
    </row>
    <row r="328" spans="1:1" ht="12.75">
      <c r="A328" s="388"/>
    </row>
    <row r="329" spans="1:1" ht="12.75">
      <c r="A329" s="388"/>
    </row>
    <row r="330" spans="1:1" ht="12.75">
      <c r="A330" s="388"/>
    </row>
    <row r="331" spans="1:1" ht="12.75">
      <c r="A331" s="388"/>
    </row>
    <row r="332" spans="1:1" ht="12.75">
      <c r="A332" s="388"/>
    </row>
    <row r="333" spans="1:1" ht="12.75">
      <c r="A333" s="388"/>
    </row>
    <row r="334" spans="1:1" ht="12.75">
      <c r="A334" s="388"/>
    </row>
    <row r="335" spans="1:1" ht="12.75">
      <c r="A335" s="388"/>
    </row>
    <row r="336" spans="1:1" ht="12.75">
      <c r="A336" s="388"/>
    </row>
    <row r="337" spans="1:1" ht="12.75">
      <c r="A337" s="388"/>
    </row>
    <row r="338" spans="1:1" ht="12.75">
      <c r="A338" s="388"/>
    </row>
    <row r="339" spans="1:1" ht="12.75">
      <c r="A339" s="388"/>
    </row>
    <row r="340" spans="1:1" ht="12.75">
      <c r="A340" s="388"/>
    </row>
    <row r="341" spans="1:1" ht="12.75">
      <c r="A341" s="388"/>
    </row>
    <row r="342" spans="1:1" ht="12.75">
      <c r="A342" s="388"/>
    </row>
    <row r="343" spans="1:1" ht="12.75">
      <c r="A343" s="388"/>
    </row>
    <row r="344" spans="1:1" ht="12.75">
      <c r="A344" s="388"/>
    </row>
    <row r="345" spans="1:1" ht="12.75">
      <c r="A345" s="388"/>
    </row>
    <row r="346" spans="1:1" ht="12.75">
      <c r="A346" s="388"/>
    </row>
    <row r="347" spans="1:1" ht="12.75">
      <c r="A347" s="388"/>
    </row>
    <row r="348" spans="1:1" ht="12.75">
      <c r="A348" s="388"/>
    </row>
    <row r="349" spans="1:1" ht="12.75">
      <c r="A349" s="388"/>
    </row>
    <row r="350" spans="1:1" ht="12.75">
      <c r="A350" s="388"/>
    </row>
    <row r="351" spans="1:1" ht="12.75">
      <c r="A351" s="388"/>
    </row>
    <row r="352" spans="1:1" ht="12.75">
      <c r="A352" s="388"/>
    </row>
    <row r="353" spans="1:1" ht="12.75">
      <c r="A353" s="388"/>
    </row>
    <row r="354" spans="1:1" ht="12.75">
      <c r="A354" s="388"/>
    </row>
    <row r="355" spans="1:1" ht="12.75">
      <c r="A355" s="388"/>
    </row>
    <row r="356" spans="1:1" ht="12.75">
      <c r="A356" s="388"/>
    </row>
    <row r="357" spans="1:1" ht="12.75">
      <c r="A357" s="388"/>
    </row>
    <row r="358" spans="1:1" ht="12.75">
      <c r="A358" s="388"/>
    </row>
    <row r="359" spans="1:1" ht="12.75">
      <c r="A359" s="388"/>
    </row>
    <row r="360" spans="1:1" ht="12.75">
      <c r="A360" s="388"/>
    </row>
    <row r="361" spans="1:1" ht="12.75">
      <c r="A361" s="388"/>
    </row>
    <row r="362" spans="1:1" ht="12.75">
      <c r="A362" s="388"/>
    </row>
    <row r="363" spans="1:1" ht="12.75">
      <c r="A363" s="388"/>
    </row>
    <row r="364" spans="1:1" ht="12.75">
      <c r="A364" s="388"/>
    </row>
    <row r="365" spans="1:1" ht="12.75">
      <c r="A365" s="388"/>
    </row>
    <row r="366" spans="1:1" ht="12.75">
      <c r="A366" s="388"/>
    </row>
    <row r="367" spans="1:1" ht="12.75">
      <c r="A367" s="388"/>
    </row>
    <row r="368" spans="1:1" ht="12.75">
      <c r="A368" s="388"/>
    </row>
    <row r="369" spans="1:1" ht="12.75">
      <c r="A369" s="388"/>
    </row>
    <row r="370" spans="1:1" ht="12.75">
      <c r="A370" s="388"/>
    </row>
    <row r="371" spans="1:1" ht="12.75">
      <c r="A371" s="388"/>
    </row>
    <row r="372" spans="1:1" ht="12.75">
      <c r="A372" s="388"/>
    </row>
    <row r="373" spans="1:1" ht="12.75">
      <c r="A373" s="388"/>
    </row>
    <row r="374" spans="1:1" ht="12.75">
      <c r="A374" s="388"/>
    </row>
    <row r="375" spans="1:1" ht="12.75">
      <c r="A375" s="388"/>
    </row>
    <row r="376" spans="1:1" ht="12.75">
      <c r="A376" s="388"/>
    </row>
    <row r="377" spans="1:1" ht="12.75">
      <c r="A377" s="388"/>
    </row>
    <row r="378" spans="1:1" ht="12.75">
      <c r="A378" s="388"/>
    </row>
    <row r="379" spans="1:1" ht="12.75">
      <c r="A379" s="388"/>
    </row>
    <row r="380" spans="1:1" ht="12.75">
      <c r="A380" s="388"/>
    </row>
    <row r="381" spans="1:1" ht="12.75">
      <c r="A381" s="388"/>
    </row>
    <row r="382" spans="1:1" ht="12.75">
      <c r="A382" s="388"/>
    </row>
    <row r="383" spans="1:1" ht="12.75">
      <c r="A383" s="388"/>
    </row>
    <row r="384" spans="1:1" ht="12.75">
      <c r="A384" s="388"/>
    </row>
    <row r="385" spans="1:1" ht="12.75">
      <c r="A385" s="388"/>
    </row>
    <row r="386" spans="1:1" ht="12.75">
      <c r="A386" s="388"/>
    </row>
    <row r="387" spans="1:1" ht="12.75">
      <c r="A387" s="388"/>
    </row>
    <row r="388" spans="1:1" ht="12.75">
      <c r="A388" s="388"/>
    </row>
    <row r="389" spans="1:1" ht="12.75">
      <c r="A389" s="388"/>
    </row>
    <row r="390" spans="1:1" ht="12.75">
      <c r="A390" s="388"/>
    </row>
    <row r="391" spans="1:1" ht="12.75">
      <c r="A391" s="388"/>
    </row>
    <row r="392" spans="1:1" ht="12.75">
      <c r="A392" s="388"/>
    </row>
    <row r="393" spans="1:1" ht="12.75">
      <c r="A393" s="388"/>
    </row>
    <row r="394" spans="1:1" ht="12.75">
      <c r="A394" s="388"/>
    </row>
    <row r="395" spans="1:1" ht="12.75">
      <c r="A395" s="388"/>
    </row>
    <row r="396" spans="1:1" ht="12.75">
      <c r="A396" s="388"/>
    </row>
    <row r="397" spans="1:1" ht="12.75">
      <c r="A397" s="388"/>
    </row>
    <row r="398" spans="1:1" ht="12.75">
      <c r="A398" s="388"/>
    </row>
    <row r="399" spans="1:1" ht="12.75">
      <c r="A399" s="388"/>
    </row>
    <row r="400" spans="1:1" ht="12.75">
      <c r="A400" s="388"/>
    </row>
    <row r="401" spans="1:1" ht="12.75">
      <c r="A401" s="388"/>
    </row>
    <row r="402" spans="1:1" ht="12.75">
      <c r="A402" s="388"/>
    </row>
    <row r="403" spans="1:1" ht="12.75">
      <c r="A403" s="388"/>
    </row>
    <row r="404" spans="1:1" ht="12.75">
      <c r="A404" s="388"/>
    </row>
    <row r="405" spans="1:1" ht="12.75">
      <c r="A405" s="388"/>
    </row>
    <row r="406" spans="1:1" ht="12.75">
      <c r="A406" s="388"/>
    </row>
    <row r="407" spans="1:1" ht="12.75">
      <c r="A407" s="388"/>
    </row>
    <row r="408" spans="1:1" ht="12.75">
      <c r="A408" s="388"/>
    </row>
    <row r="409" spans="1:1" ht="12.75">
      <c r="A409" s="388"/>
    </row>
    <row r="410" spans="1:1" ht="12.75">
      <c r="A410" s="388"/>
    </row>
    <row r="411" spans="1:1" ht="12.75">
      <c r="A411" s="388"/>
    </row>
    <row r="412" spans="1:1" ht="12.75">
      <c r="A412" s="388"/>
    </row>
    <row r="413" spans="1:1" ht="12.75">
      <c r="A413" s="388"/>
    </row>
    <row r="414" spans="1:1" ht="12.75">
      <c r="A414" s="388"/>
    </row>
    <row r="415" spans="1:1" ht="12.75">
      <c r="A415" s="388"/>
    </row>
    <row r="416" spans="1:1" ht="12.75">
      <c r="A416" s="388"/>
    </row>
    <row r="417" spans="1:1" ht="12.75">
      <c r="A417" s="388"/>
    </row>
    <row r="418" spans="1:1" ht="12.75">
      <c r="A418" s="388"/>
    </row>
    <row r="419" spans="1:1" ht="12.75">
      <c r="A419" s="388"/>
    </row>
    <row r="420" spans="1:1" ht="12.75">
      <c r="A420" s="388"/>
    </row>
    <row r="421" spans="1:1" ht="12.75">
      <c r="A421" s="388"/>
    </row>
    <row r="422" spans="1:1" ht="12.75">
      <c r="A422" s="388"/>
    </row>
    <row r="423" spans="1:1" ht="12.75">
      <c r="A423" s="388"/>
    </row>
    <row r="424" spans="1:1" ht="12.75">
      <c r="A424" s="388"/>
    </row>
    <row r="425" spans="1:1" ht="12.75">
      <c r="A425" s="388"/>
    </row>
    <row r="426" spans="1:1" ht="12.75">
      <c r="A426" s="388"/>
    </row>
    <row r="427" spans="1:1" ht="12.75">
      <c r="A427" s="388"/>
    </row>
    <row r="428" spans="1:1" ht="12.75">
      <c r="A428" s="388"/>
    </row>
    <row r="429" spans="1:1" ht="12.75">
      <c r="A429" s="388"/>
    </row>
    <row r="430" spans="1:1" ht="12.75">
      <c r="A430" s="388"/>
    </row>
    <row r="431" spans="1:1" ht="12.75">
      <c r="A431" s="388"/>
    </row>
    <row r="432" spans="1:1" ht="12.75">
      <c r="A432" s="388"/>
    </row>
    <row r="433" spans="1:1" ht="12.75">
      <c r="A433" s="388"/>
    </row>
    <row r="434" spans="1:1" ht="12.75">
      <c r="A434" s="388"/>
    </row>
    <row r="435" spans="1:1" ht="12.75">
      <c r="A435" s="388"/>
    </row>
    <row r="436" spans="1:1" ht="12.75">
      <c r="A436" s="388"/>
    </row>
    <row r="437" spans="1:1" ht="12.75">
      <c r="A437" s="388"/>
    </row>
    <row r="438" spans="1:1" ht="12.75">
      <c r="A438" s="388"/>
    </row>
    <row r="439" spans="1:1" ht="12.75">
      <c r="A439" s="388"/>
    </row>
    <row r="440" spans="1:1" ht="12.75">
      <c r="A440" s="388"/>
    </row>
    <row r="441" spans="1:1" ht="12.75">
      <c r="A441" s="388"/>
    </row>
    <row r="442" spans="1:1" ht="12.75">
      <c r="A442" s="388"/>
    </row>
    <row r="443" spans="1:1" ht="12.75">
      <c r="A443" s="388"/>
    </row>
    <row r="444" spans="1:1" ht="12.75">
      <c r="A444" s="388"/>
    </row>
    <row r="445" spans="1:1" ht="12.75">
      <c r="A445" s="388"/>
    </row>
    <row r="446" spans="1:1" ht="12.75">
      <c r="A446" s="388"/>
    </row>
    <row r="447" spans="1:1" ht="12.75">
      <c r="A447" s="388"/>
    </row>
    <row r="448" spans="1:1" ht="12.75">
      <c r="A448" s="388"/>
    </row>
    <row r="449" spans="1:1" ht="12.75">
      <c r="A449" s="388"/>
    </row>
    <row r="450" spans="1:1" ht="12.75">
      <c r="A450" s="388"/>
    </row>
    <row r="451" spans="1:1" ht="12.75">
      <c r="A451" s="388"/>
    </row>
    <row r="452" spans="1:1" ht="12.75">
      <c r="A452" s="388"/>
    </row>
    <row r="453" spans="1:1" ht="12.75">
      <c r="A453" s="388"/>
    </row>
    <row r="454" spans="1:1" ht="12.75">
      <c r="A454" s="388"/>
    </row>
    <row r="455" spans="1:1" ht="12.75">
      <c r="A455" s="388"/>
    </row>
    <row r="456" spans="1:1" ht="12.75">
      <c r="A456" s="388"/>
    </row>
    <row r="457" spans="1:1" ht="12.75">
      <c r="A457" s="388"/>
    </row>
    <row r="458" spans="1:1" ht="12.75">
      <c r="A458" s="388"/>
    </row>
    <row r="459" spans="1:1" ht="12.75">
      <c r="A459" s="388"/>
    </row>
    <row r="460" spans="1:1" ht="12.75">
      <c r="A460" s="388"/>
    </row>
    <row r="461" spans="1:1" ht="12.75">
      <c r="A461" s="388"/>
    </row>
    <row r="462" spans="1:1" ht="12.75">
      <c r="A462" s="388"/>
    </row>
    <row r="463" spans="1:1" ht="12.75">
      <c r="A463" s="388"/>
    </row>
    <row r="464" spans="1:1" ht="12.75">
      <c r="A464" s="388"/>
    </row>
    <row r="465" spans="1:1" ht="12.75">
      <c r="A465" s="388"/>
    </row>
    <row r="466" spans="1:1" ht="12.75">
      <c r="A466" s="388"/>
    </row>
    <row r="467" spans="1:1" ht="12.75">
      <c r="A467" s="388"/>
    </row>
    <row r="468" spans="1:1" ht="12.75">
      <c r="A468" s="388"/>
    </row>
    <row r="469" spans="1:1" ht="12.75">
      <c r="A469" s="388"/>
    </row>
    <row r="470" spans="1:1" ht="12.75">
      <c r="A470" s="388"/>
    </row>
    <row r="471" spans="1:1" ht="12.75">
      <c r="A471" s="388"/>
    </row>
    <row r="472" spans="1:1" ht="12.75">
      <c r="A472" s="388"/>
    </row>
    <row r="473" spans="1:1" ht="12.75">
      <c r="A473" s="388"/>
    </row>
    <row r="474" spans="1:1" ht="12.75">
      <c r="A474" s="388"/>
    </row>
    <row r="475" spans="1:1" ht="12.75">
      <c r="A475" s="388"/>
    </row>
    <row r="476" spans="1:1" ht="12.75">
      <c r="A476" s="388"/>
    </row>
    <row r="477" spans="1:1" ht="12.75">
      <c r="A477" s="388"/>
    </row>
    <row r="478" spans="1:1" ht="12.75">
      <c r="A478" s="388"/>
    </row>
    <row r="479" spans="1:1" ht="12.75">
      <c r="A479" s="388"/>
    </row>
    <row r="480" spans="1:1" ht="12.75">
      <c r="A480" s="388"/>
    </row>
    <row r="481" spans="1:1" ht="12.75">
      <c r="A481" s="388"/>
    </row>
    <row r="482" spans="1:1" ht="12.75">
      <c r="A482" s="388"/>
    </row>
    <row r="483" spans="1:1" ht="12.75">
      <c r="A483" s="388"/>
    </row>
    <row r="484" spans="1:1" ht="12.75">
      <c r="A484" s="388"/>
    </row>
    <row r="485" spans="1:1" ht="12.75">
      <c r="A485" s="388"/>
    </row>
    <row r="486" spans="1:1" ht="12.75">
      <c r="A486" s="388"/>
    </row>
    <row r="487" spans="1:1" ht="12.75">
      <c r="A487" s="388"/>
    </row>
    <row r="488" spans="1:1" ht="12.75">
      <c r="A488" s="388"/>
    </row>
    <row r="489" spans="1:1" ht="12.75">
      <c r="A489" s="388"/>
    </row>
    <row r="490" spans="1:1" ht="12.75">
      <c r="A490" s="388"/>
    </row>
    <row r="491" spans="1:1" ht="12.75">
      <c r="A491" s="388"/>
    </row>
    <row r="492" spans="1:1" ht="12.75">
      <c r="A492" s="388"/>
    </row>
    <row r="493" spans="1:1" ht="12.75">
      <c r="A493" s="388"/>
    </row>
    <row r="494" spans="1:1" ht="12.75">
      <c r="A494" s="388"/>
    </row>
    <row r="495" spans="1:1" ht="12.75">
      <c r="A495" s="388"/>
    </row>
    <row r="496" spans="1:1" ht="12.75">
      <c r="A496" s="388"/>
    </row>
    <row r="497" spans="1:1" ht="12.75">
      <c r="A497" s="388"/>
    </row>
    <row r="498" spans="1:1" ht="12.75">
      <c r="A498" s="388"/>
    </row>
    <row r="499" spans="1:1" ht="12.75">
      <c r="A499" s="388"/>
    </row>
    <row r="500" spans="1:1" ht="12.75">
      <c r="A500" s="388"/>
    </row>
    <row r="501" spans="1:1" ht="12.75">
      <c r="A501" s="388"/>
    </row>
    <row r="502" spans="1:1" ht="12.75">
      <c r="A502" s="388"/>
    </row>
    <row r="503" spans="1:1" ht="12.75">
      <c r="A503" s="388"/>
    </row>
    <row r="504" spans="1:1" ht="12.75">
      <c r="A504" s="388"/>
    </row>
    <row r="505" spans="1:1" ht="12.75">
      <c r="A505" s="388"/>
    </row>
    <row r="506" spans="1:1" ht="12.75">
      <c r="A506" s="388"/>
    </row>
    <row r="507" spans="1:1" ht="12.75">
      <c r="A507" s="388"/>
    </row>
    <row r="508" spans="1:1" ht="12.75">
      <c r="A508" s="388"/>
    </row>
    <row r="509" spans="1:1" ht="12.75">
      <c r="A509" s="388"/>
    </row>
    <row r="510" spans="1:1" ht="12.75">
      <c r="A510" s="388"/>
    </row>
    <row r="511" spans="1:1" ht="12.75">
      <c r="A511" s="388"/>
    </row>
    <row r="512" spans="1:1" ht="12.75">
      <c r="A512" s="388"/>
    </row>
    <row r="513" spans="1:1" ht="12.75">
      <c r="A513" s="388"/>
    </row>
    <row r="514" spans="1:1" ht="12.75">
      <c r="A514" s="388"/>
    </row>
    <row r="515" spans="1:1" ht="12.75">
      <c r="A515" s="388"/>
    </row>
    <row r="516" spans="1:1" ht="12.75">
      <c r="A516" s="388"/>
    </row>
    <row r="517" spans="1:1" ht="12.75">
      <c r="A517" s="388"/>
    </row>
    <row r="518" spans="1:1" ht="12.75">
      <c r="A518" s="388"/>
    </row>
    <row r="519" spans="1:1" ht="12.75">
      <c r="A519" s="388"/>
    </row>
    <row r="520" spans="1:1" ht="12.75">
      <c r="A520" s="388"/>
    </row>
    <row r="521" spans="1:1" ht="12.75">
      <c r="A521" s="388"/>
    </row>
    <row r="522" spans="1:1" ht="12.75">
      <c r="A522" s="388"/>
    </row>
    <row r="523" spans="1:1" ht="12.75">
      <c r="A523" s="388"/>
    </row>
    <row r="524" spans="1:1" ht="12.75">
      <c r="A524" s="388"/>
    </row>
    <row r="525" spans="1:1" ht="12.75">
      <c r="A525" s="388"/>
    </row>
    <row r="526" spans="1:1" ht="12.75">
      <c r="A526" s="388"/>
    </row>
    <row r="527" spans="1:1" ht="12.75">
      <c r="A527" s="388"/>
    </row>
    <row r="528" spans="1:1" ht="12.75">
      <c r="A528" s="388"/>
    </row>
    <row r="529" spans="1:1" ht="12.75">
      <c r="A529" s="388"/>
    </row>
    <row r="530" spans="1:1" ht="12.75">
      <c r="A530" s="388"/>
    </row>
    <row r="531" spans="1:1" ht="12.75">
      <c r="A531" s="388"/>
    </row>
    <row r="532" spans="1:1" ht="12.75">
      <c r="A532" s="388"/>
    </row>
    <row r="533" spans="1:1" ht="12.75">
      <c r="A533" s="388"/>
    </row>
    <row r="534" spans="1:1" ht="12.75">
      <c r="A534" s="388"/>
    </row>
    <row r="535" spans="1:1" ht="12.75">
      <c r="A535" s="388"/>
    </row>
    <row r="536" spans="1:1" ht="12.75">
      <c r="A536" s="388"/>
    </row>
    <row r="537" spans="1:1" ht="12.75">
      <c r="A537" s="388"/>
    </row>
    <row r="538" spans="1:1" ht="12.75">
      <c r="A538" s="388"/>
    </row>
    <row r="539" spans="1:1" ht="12.75">
      <c r="A539" s="388"/>
    </row>
    <row r="540" spans="1:1" ht="12.75">
      <c r="A540" s="388"/>
    </row>
    <row r="541" spans="1:1" ht="12.75">
      <c r="A541" s="388"/>
    </row>
    <row r="542" spans="1:1" ht="12.75">
      <c r="A542" s="388"/>
    </row>
    <row r="543" spans="1:1" ht="12.75">
      <c r="A543" s="388"/>
    </row>
    <row r="544" spans="1:1" ht="12.75">
      <c r="A544" s="388"/>
    </row>
    <row r="545" spans="1:1" ht="12.75">
      <c r="A545" s="388"/>
    </row>
    <row r="546" spans="1:1" ht="12.75">
      <c r="A546" s="388"/>
    </row>
    <row r="547" spans="1:1" ht="12.75">
      <c r="A547" s="388"/>
    </row>
    <row r="548" spans="1:1" ht="12.75">
      <c r="A548" s="388"/>
    </row>
    <row r="549" spans="1:1" ht="12.75">
      <c r="A549" s="388"/>
    </row>
    <row r="550" spans="1:1" ht="12.75">
      <c r="A550" s="388"/>
    </row>
    <row r="551" spans="1:1" ht="12.75">
      <c r="A551" s="388"/>
    </row>
    <row r="552" spans="1:1" ht="12.75">
      <c r="A552" s="388"/>
    </row>
    <row r="553" spans="1:1" ht="12.75">
      <c r="A553" s="388"/>
    </row>
    <row r="554" spans="1:1" ht="12.75">
      <c r="A554" s="388"/>
    </row>
    <row r="555" spans="1:1" ht="12.75">
      <c r="A555" s="388"/>
    </row>
    <row r="556" spans="1:1" ht="12.75">
      <c r="A556" s="388"/>
    </row>
    <row r="557" spans="1:1" ht="12.75">
      <c r="A557" s="388"/>
    </row>
    <row r="558" spans="1:1" ht="12.75">
      <c r="A558" s="388"/>
    </row>
    <row r="559" spans="1:1" ht="12.75">
      <c r="A559" s="388"/>
    </row>
    <row r="560" spans="1:1" ht="12.75">
      <c r="A560" s="388"/>
    </row>
    <row r="561" spans="1:1" ht="12.75">
      <c r="A561" s="388"/>
    </row>
    <row r="562" spans="1:1" ht="12.75">
      <c r="A562" s="388"/>
    </row>
    <row r="563" spans="1:1" ht="12.75">
      <c r="A563" s="388"/>
    </row>
    <row r="564" spans="1:1" ht="12.75">
      <c r="A564" s="388"/>
    </row>
    <row r="565" spans="1:1" ht="12.75">
      <c r="A565" s="388"/>
    </row>
    <row r="566" spans="1:1" ht="12.75">
      <c r="A566" s="388"/>
    </row>
    <row r="567" spans="1:1" ht="12.75">
      <c r="A567" s="388"/>
    </row>
    <row r="568" spans="1:1" ht="12.75">
      <c r="A568" s="388"/>
    </row>
    <row r="569" spans="1:1" ht="12.75">
      <c r="A569" s="388"/>
    </row>
    <row r="570" spans="1:1" ht="12.75">
      <c r="A570" s="388"/>
    </row>
    <row r="571" spans="1:1" ht="12.75">
      <c r="A571" s="388"/>
    </row>
    <row r="572" spans="1:1" ht="12.75">
      <c r="A572" s="388"/>
    </row>
    <row r="573" spans="1:1" ht="12.75">
      <c r="A573" s="388"/>
    </row>
    <row r="574" spans="1:1" ht="12.75">
      <c r="A574" s="388"/>
    </row>
    <row r="575" spans="1:1" ht="12.75">
      <c r="A575" s="388"/>
    </row>
    <row r="576" spans="1:1" ht="12.75">
      <c r="A576" s="388"/>
    </row>
    <row r="577" spans="1:1" ht="12.75">
      <c r="A577" s="388"/>
    </row>
    <row r="578" spans="1:1" ht="12.75">
      <c r="A578" s="388"/>
    </row>
    <row r="579" spans="1:1" ht="12.75">
      <c r="A579" s="388"/>
    </row>
    <row r="580" spans="1:1" ht="12.75">
      <c r="A580" s="388"/>
    </row>
    <row r="581" spans="1:1" ht="12.75">
      <c r="A581" s="388"/>
    </row>
    <row r="582" spans="1:1" ht="12.75">
      <c r="A582" s="388"/>
    </row>
    <row r="583" spans="1:1" ht="12.75">
      <c r="A583" s="388"/>
    </row>
    <row r="584" spans="1:1" ht="12.75">
      <c r="A584" s="388"/>
    </row>
    <row r="585" spans="1:1" ht="12.75">
      <c r="A585" s="388"/>
    </row>
    <row r="586" spans="1:1" ht="12.75">
      <c r="A586" s="388"/>
    </row>
    <row r="587" spans="1:1" ht="12.75">
      <c r="A587" s="388"/>
    </row>
    <row r="588" spans="1:1" ht="12.75">
      <c r="A588" s="388"/>
    </row>
    <row r="589" spans="1:1" ht="12.75">
      <c r="A589" s="388"/>
    </row>
    <row r="590" spans="1:1" ht="12.75">
      <c r="A590" s="388"/>
    </row>
    <row r="591" spans="1:1" ht="12.75">
      <c r="A591" s="388"/>
    </row>
    <row r="592" spans="1:1" ht="12.75">
      <c r="A592" s="388"/>
    </row>
    <row r="593" spans="1:1" ht="12.75">
      <c r="A593" s="388"/>
    </row>
    <row r="594" spans="1:1" ht="12.75">
      <c r="A594" s="388"/>
    </row>
    <row r="595" spans="1:1" ht="12.75">
      <c r="A595" s="388"/>
    </row>
    <row r="596" spans="1:1" ht="12.75">
      <c r="A596" s="388"/>
    </row>
    <row r="597" spans="1:1" ht="12.75">
      <c r="A597" s="388"/>
    </row>
    <row r="598" spans="1:1" ht="12.75">
      <c r="A598" s="388"/>
    </row>
    <row r="599" spans="1:1" ht="12.75">
      <c r="A599" s="388"/>
    </row>
    <row r="600" spans="1:1" ht="12.75">
      <c r="A600" s="388"/>
    </row>
    <row r="601" spans="1:1" ht="12.75">
      <c r="A601" s="388"/>
    </row>
    <row r="602" spans="1:1" ht="12.75">
      <c r="A602" s="388"/>
    </row>
    <row r="603" spans="1:1" ht="12.75">
      <c r="A603" s="388"/>
    </row>
    <row r="604" spans="1:1" ht="12.75">
      <c r="A604" s="388"/>
    </row>
    <row r="605" spans="1:1" ht="12.75">
      <c r="A605" s="388"/>
    </row>
    <row r="606" spans="1:1" ht="12.75">
      <c r="A606" s="388"/>
    </row>
    <row r="607" spans="1:1" ht="12.75">
      <c r="A607" s="388"/>
    </row>
    <row r="608" spans="1:1" ht="12.75">
      <c r="A608" s="388"/>
    </row>
    <row r="609" spans="1:1" ht="12.75">
      <c r="A609" s="388"/>
    </row>
    <row r="610" spans="1:1" ht="12.75">
      <c r="A610" s="388"/>
    </row>
    <row r="611" spans="1:1" ht="12.75">
      <c r="A611" s="388"/>
    </row>
    <row r="612" spans="1:1" ht="12.75">
      <c r="A612" s="388"/>
    </row>
    <row r="613" spans="1:1" ht="12.75">
      <c r="A613" s="388"/>
    </row>
    <row r="614" spans="1:1" ht="12.75">
      <c r="A614" s="388"/>
    </row>
    <row r="615" spans="1:1" ht="12.75">
      <c r="A615" s="388"/>
    </row>
    <row r="616" spans="1:1" ht="12.75">
      <c r="A616" s="388"/>
    </row>
    <row r="617" spans="1:1" ht="12.75">
      <c r="A617" s="388"/>
    </row>
    <row r="618" spans="1:1" ht="12.75">
      <c r="A618" s="388"/>
    </row>
    <row r="619" spans="1:1" ht="12.75">
      <c r="A619" s="388"/>
    </row>
    <row r="620" spans="1:1" ht="12.75">
      <c r="A620" s="388"/>
    </row>
    <row r="621" spans="1:1" ht="12.75">
      <c r="A621" s="388"/>
    </row>
    <row r="622" spans="1:1" ht="12.75">
      <c r="A622" s="388"/>
    </row>
    <row r="623" spans="1:1" ht="12.75">
      <c r="A623" s="388"/>
    </row>
    <row r="624" spans="1:1" ht="12.75">
      <c r="A624" s="388"/>
    </row>
    <row r="625" spans="1:1" ht="12.75">
      <c r="A625" s="388"/>
    </row>
    <row r="626" spans="1:1" ht="12.75">
      <c r="A626" s="388"/>
    </row>
    <row r="627" spans="1:1" ht="12.75">
      <c r="A627" s="388"/>
    </row>
    <row r="628" spans="1:1" ht="12.75">
      <c r="A628" s="388"/>
    </row>
    <row r="629" spans="1:1" ht="12.75">
      <c r="A629" s="388"/>
    </row>
    <row r="630" spans="1:1" ht="12.75">
      <c r="A630" s="388"/>
    </row>
    <row r="631" spans="1:1" ht="12.75">
      <c r="A631" s="388"/>
    </row>
    <row r="632" spans="1:1" ht="12.75">
      <c r="A632" s="388"/>
    </row>
    <row r="633" spans="1:1" ht="12.75">
      <c r="A633" s="388"/>
    </row>
    <row r="634" spans="1:1" ht="12.75">
      <c r="A634" s="388"/>
    </row>
    <row r="635" spans="1:1" ht="12.75">
      <c r="A635" s="388"/>
    </row>
    <row r="636" spans="1:1" ht="12.75">
      <c r="A636" s="388"/>
    </row>
    <row r="637" spans="1:1" ht="12.75">
      <c r="A637" s="388"/>
    </row>
    <row r="638" spans="1:1" ht="12.75">
      <c r="A638" s="388"/>
    </row>
    <row r="639" spans="1:1" ht="12.75">
      <c r="A639" s="388"/>
    </row>
    <row r="640" spans="1:1" ht="12.75">
      <c r="A640" s="388"/>
    </row>
    <row r="641" spans="1:1" ht="12.75">
      <c r="A641" s="388"/>
    </row>
    <row r="642" spans="1:1" ht="12.75">
      <c r="A642" s="388"/>
    </row>
    <row r="643" spans="1:1" ht="12.75">
      <c r="A643" s="388"/>
    </row>
    <row r="644" spans="1:1" ht="12.75">
      <c r="A644" s="388"/>
    </row>
    <row r="645" spans="1:1" ht="12.75">
      <c r="A645" s="388"/>
    </row>
    <row r="646" spans="1:1" ht="12.75">
      <c r="A646" s="388"/>
    </row>
    <row r="647" spans="1:1" ht="12.75">
      <c r="A647" s="388"/>
    </row>
    <row r="648" spans="1:1" ht="12.75">
      <c r="A648" s="388"/>
    </row>
    <row r="649" spans="1:1" ht="12.75">
      <c r="A649" s="388"/>
    </row>
    <row r="650" spans="1:1" ht="12.75">
      <c r="A650" s="388"/>
    </row>
    <row r="651" spans="1:1" ht="12.75">
      <c r="A651" s="388"/>
    </row>
    <row r="652" spans="1:1" ht="12.75">
      <c r="A652" s="388"/>
    </row>
    <row r="682" spans="22:22">
      <c r="V682" s="138" t="s">
        <v>193</v>
      </c>
    </row>
  </sheetData>
  <mergeCells count="1">
    <mergeCell ref="A1:B1"/>
  </mergeCells>
  <phoneticPr fontId="25" type="noConversion"/>
  <pageMargins left="0.75" right="0.75" top="1" bottom="1" header="0.5" footer="0.5"/>
  <pageSetup orientation="portrait" r:id="rId1"/>
  <headerFooter alignWithMargins="0"/>
  <legacyDrawing r:id="rId2"/>
</worksheet>
</file>

<file path=xl/worksheets/sheet69.xml><?xml version="1.0" encoding="utf-8"?>
<worksheet xmlns="http://schemas.openxmlformats.org/spreadsheetml/2006/main" xmlns:r="http://schemas.openxmlformats.org/officeDocument/2006/relationships">
  <sheetPr codeName="Sheet41"/>
  <dimension ref="B2:F14"/>
  <sheetViews>
    <sheetView zoomScale="175" zoomScaleNormal="175" workbookViewId="0">
      <selection activeCell="D33" sqref="D33"/>
    </sheetView>
  </sheetViews>
  <sheetFormatPr defaultRowHeight="12.75"/>
  <cols>
    <col min="2" max="2" width="17.1640625" customWidth="1"/>
    <col min="3" max="3" width="9" customWidth="1"/>
  </cols>
  <sheetData>
    <row r="2" spans="2:6">
      <c r="D2" t="s">
        <v>1511</v>
      </c>
      <c r="E2" t="s">
        <v>1512</v>
      </c>
      <c r="F2" t="s">
        <v>1513</v>
      </c>
    </row>
    <row r="3" spans="2:6">
      <c r="C3" t="s">
        <v>1514</v>
      </c>
      <c r="D3" t="s">
        <v>1041</v>
      </c>
      <c r="E3" t="s">
        <v>1041</v>
      </c>
      <c r="F3" t="s">
        <v>1041</v>
      </c>
    </row>
    <row r="4" spans="2:6">
      <c r="C4" s="6">
        <v>0</v>
      </c>
      <c r="D4" s="6">
        <v>0</v>
      </c>
      <c r="E4" s="6">
        <v>0</v>
      </c>
      <c r="F4" s="6">
        <v>0</v>
      </c>
    </row>
    <row r="5" spans="2:6">
      <c r="C5" s="6">
        <v>1</v>
      </c>
      <c r="D5" s="6">
        <v>2.9000000000000001E-2</v>
      </c>
      <c r="E5" s="6">
        <v>2.5999999999999999E-2</v>
      </c>
      <c r="F5" s="6">
        <v>3.2000000000000001E-2</v>
      </c>
    </row>
    <row r="6" spans="2:6">
      <c r="C6" s="6">
        <v>2</v>
      </c>
      <c r="D6" s="6">
        <v>5.3999999999999999E-2</v>
      </c>
      <c r="E6" s="6">
        <v>5.1999999999999998E-2</v>
      </c>
      <c r="F6" s="6">
        <v>5.5E-2</v>
      </c>
    </row>
    <row r="7" spans="2:6">
      <c r="C7" s="6">
        <v>4</v>
      </c>
      <c r="D7" s="6">
        <v>0.12</v>
      </c>
      <c r="E7" s="6"/>
      <c r="F7" s="6"/>
    </row>
    <row r="8" spans="2:6">
      <c r="C8" s="6" t="s">
        <v>403</v>
      </c>
      <c r="D8" s="6">
        <f>SLOPE(D4:D7,$C$4:$C$7)</f>
        <v>2.9914285714285713E-2</v>
      </c>
      <c r="E8" s="6">
        <f>SLOPE(E4:E7,$C$4:$C$7)</f>
        <v>2.5999999999999999E-2</v>
      </c>
      <c r="F8" s="6">
        <f>SLOPE(F4:F7,$C$4:$C$7)</f>
        <v>2.75E-2</v>
      </c>
    </row>
    <row r="9" spans="2:6">
      <c r="C9" s="6" t="s">
        <v>405</v>
      </c>
      <c r="D9" s="6">
        <f>INTERCEPT(D4:D7,$C$4:$C$7)</f>
        <v>-1.5999999999999903E-3</v>
      </c>
      <c r="E9" s="6">
        <f>INTERCEPT(E4:E7,$C$4:$C$7)</f>
        <v>0</v>
      </c>
      <c r="F9" s="6">
        <f>INTERCEPT(F4:F7,$C$4:$C$7)</f>
        <v>1.4999999999999979E-3</v>
      </c>
    </row>
    <row r="10" spans="2:6">
      <c r="C10" t="s">
        <v>1521</v>
      </c>
      <c r="D10">
        <f>CORREL(D4:D7,$C$4:$C$7)</f>
        <v>0.99842737577665075</v>
      </c>
      <c r="E10">
        <f>CORREL(E4:E7,$C$4:$C$7)</f>
        <v>0.99999999999999978</v>
      </c>
      <c r="F10">
        <f>CORREL(F4:F7,$C$4:$C$7)</f>
        <v>0.99556684460199507</v>
      </c>
    </row>
    <row r="11" spans="2:6">
      <c r="C11" t="s">
        <v>1517</v>
      </c>
      <c r="D11" s="1312" t="s">
        <v>1518</v>
      </c>
      <c r="E11" s="1312" t="s">
        <v>1519</v>
      </c>
      <c r="F11" s="1312" t="s">
        <v>1520</v>
      </c>
    </row>
    <row r="12" spans="2:6">
      <c r="B12" t="s">
        <v>1515</v>
      </c>
      <c r="C12" s="6">
        <v>4.1000000000000002E-2</v>
      </c>
      <c r="D12" s="1313">
        <f>($C$12-D9)/D8</f>
        <v>1.4240687679083093</v>
      </c>
      <c r="E12" s="1313">
        <f>($C$12-E9)/E8</f>
        <v>1.5769230769230771</v>
      </c>
      <c r="F12" s="1313">
        <f>($C$12-F9)/F8</f>
        <v>1.4363636363636367</v>
      </c>
    </row>
    <row r="13" spans="2:6">
      <c r="B13" t="s">
        <v>1516</v>
      </c>
      <c r="C13" s="6">
        <v>1.7000000000000001E-2</v>
      </c>
      <c r="D13" s="1313">
        <f>($C$13-D9)/D8</f>
        <v>0.62177650429799403</v>
      </c>
      <c r="E13" s="1313">
        <f>($C$13-E9)/E8</f>
        <v>0.65384615384615397</v>
      </c>
      <c r="F13" s="1313">
        <f>($C$13-F9)/F8</f>
        <v>0.56363636363636371</v>
      </c>
    </row>
    <row r="14" spans="2:6">
      <c r="D14">
        <f>D10*D10</f>
        <v>0.9968572247002494</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codeName="Sheet43"/>
  <dimension ref="A1:V681"/>
  <sheetViews>
    <sheetView topLeftCell="A10" workbookViewId="0">
      <selection activeCell="L45" sqref="L45"/>
    </sheetView>
  </sheetViews>
  <sheetFormatPr defaultRowHeight="12.75"/>
  <cols>
    <col min="1" max="1" width="5" style="671" customWidth="1"/>
    <col min="2" max="2" width="14.6640625" style="691" customWidth="1"/>
    <col min="3" max="4" width="9.5" style="671" bestFit="1" customWidth="1"/>
    <col min="5" max="5" width="11.1640625" style="671" customWidth="1"/>
    <col min="6" max="6" width="12.1640625" style="671" customWidth="1"/>
    <col min="7" max="7" width="10.83203125" style="671" bestFit="1" customWidth="1"/>
    <col min="8" max="16384" width="9.33203125" style="671"/>
  </cols>
  <sheetData>
    <row r="1" spans="1:14" ht="17.25" customHeight="1">
      <c r="A1" s="1529" t="s">
        <v>1099</v>
      </c>
      <c r="B1" s="1529"/>
      <c r="C1" s="1529"/>
      <c r="D1" s="1529"/>
      <c r="E1" s="1529"/>
      <c r="F1" s="1529"/>
      <c r="G1" s="1529"/>
      <c r="H1" s="1529"/>
    </row>
    <row r="2" spans="1:14">
      <c r="A2" s="672" t="s">
        <v>1100</v>
      </c>
      <c r="B2" s="673" t="s">
        <v>1101</v>
      </c>
      <c r="C2" s="673"/>
      <c r="D2" s="673" t="s">
        <v>1102</v>
      </c>
    </row>
    <row r="3" spans="1:14">
      <c r="A3" s="674">
        <v>1</v>
      </c>
      <c r="B3" s="674">
        <v>9.2120000000000007E-2</v>
      </c>
      <c r="C3" s="675">
        <v>2.8597549481621116</v>
      </c>
      <c r="N3" s="671" t="s">
        <v>1103</v>
      </c>
    </row>
    <row r="4" spans="1:14">
      <c r="A4" s="674">
        <v>2</v>
      </c>
      <c r="B4" s="674">
        <v>8.0360000000000001E-2</v>
      </c>
      <c r="C4" s="675">
        <v>2.4718190386427903</v>
      </c>
    </row>
    <row r="5" spans="1:14">
      <c r="A5" s="674">
        <v>3</v>
      </c>
      <c r="B5" s="674">
        <v>8.5680000000000006E-2</v>
      </c>
      <c r="C5" s="675">
        <v>2.6473138548539117</v>
      </c>
      <c r="D5" s="676" t="s">
        <v>1104</v>
      </c>
    </row>
    <row r="6" spans="1:14">
      <c r="A6" s="674">
        <v>4</v>
      </c>
      <c r="B6" s="674">
        <v>8.0079999999999998E-2</v>
      </c>
      <c r="C6" s="675">
        <v>2.4625824693685203</v>
      </c>
      <c r="D6" s="677">
        <v>2</v>
      </c>
    </row>
    <row r="7" spans="1:14">
      <c r="A7" s="674">
        <v>5</v>
      </c>
      <c r="B7" s="674">
        <v>7.2800000000000004E-2</v>
      </c>
      <c r="C7" s="675">
        <v>2.2224316682375123</v>
      </c>
      <c r="D7" s="677">
        <v>2.2000000000000002</v>
      </c>
    </row>
    <row r="8" spans="1:14">
      <c r="A8" s="674">
        <v>6</v>
      </c>
      <c r="B8" s="674">
        <v>8.344E-2</v>
      </c>
      <c r="C8" s="675">
        <v>2.5734213006597551</v>
      </c>
      <c r="D8" s="677">
        <v>2.4</v>
      </c>
    </row>
    <row r="9" spans="1:14">
      <c r="A9" s="674">
        <v>7</v>
      </c>
      <c r="B9" s="674">
        <v>9.4640000000000002E-2</v>
      </c>
      <c r="C9" s="675">
        <v>2.9428840716305378</v>
      </c>
      <c r="D9" s="677">
        <v>2.6</v>
      </c>
    </row>
    <row r="10" spans="1:14">
      <c r="A10" s="674">
        <v>8</v>
      </c>
      <c r="B10" s="674">
        <v>0.10108</v>
      </c>
      <c r="C10" s="675">
        <v>3.1553251649387373</v>
      </c>
      <c r="D10" s="677">
        <v>2.8</v>
      </c>
    </row>
    <row r="11" spans="1:14">
      <c r="A11" s="674">
        <v>9</v>
      </c>
      <c r="B11" s="674">
        <v>7.5319999999999998E-2</v>
      </c>
      <c r="C11" s="675">
        <v>2.305560791705938</v>
      </c>
      <c r="D11" s="677">
        <v>3</v>
      </c>
    </row>
    <row r="12" spans="1:14">
      <c r="A12" s="674">
        <v>10</v>
      </c>
      <c r="B12" s="674">
        <v>8.9319999999999997E-2</v>
      </c>
      <c r="C12" s="675">
        <v>2.7673892554194159</v>
      </c>
      <c r="D12" s="677">
        <v>3.2</v>
      </c>
    </row>
    <row r="13" spans="1:14">
      <c r="A13" s="674">
        <v>11</v>
      </c>
      <c r="B13" s="674">
        <v>8.1759999999999999E-2</v>
      </c>
      <c r="C13" s="675">
        <v>2.5180018850141379</v>
      </c>
      <c r="D13" s="677"/>
    </row>
    <row r="14" spans="1:14">
      <c r="A14" s="674">
        <v>12</v>
      </c>
      <c r="B14" s="674">
        <v>8.7080000000000005E-2</v>
      </c>
      <c r="C14" s="675">
        <v>2.6934967012252597</v>
      </c>
    </row>
    <row r="15" spans="1:14">
      <c r="A15" s="674">
        <v>13</v>
      </c>
      <c r="B15" s="674">
        <v>8.4279999999999994E-2</v>
      </c>
      <c r="C15" s="675">
        <v>2.6011310084825636</v>
      </c>
    </row>
    <row r="16" spans="1:14">
      <c r="A16" s="674">
        <v>14</v>
      </c>
      <c r="B16" s="674">
        <v>9.0440000000000006E-2</v>
      </c>
      <c r="C16" s="675">
        <v>2.8043355325164945</v>
      </c>
      <c r="F16" s="678"/>
    </row>
    <row r="17" spans="1:7">
      <c r="A17" s="674">
        <v>15</v>
      </c>
      <c r="B17" s="674">
        <v>9.128E-2</v>
      </c>
      <c r="C17" s="675">
        <v>2.832045240339303</v>
      </c>
      <c r="F17" s="678"/>
    </row>
    <row r="18" spans="1:7">
      <c r="A18" s="674">
        <v>16</v>
      </c>
      <c r="B18" s="674">
        <v>7.672000000000001E-2</v>
      </c>
      <c r="C18" s="675">
        <v>2.351743638077286</v>
      </c>
      <c r="F18" s="678"/>
    </row>
    <row r="19" spans="1:7">
      <c r="A19" s="674">
        <v>17</v>
      </c>
      <c r="B19" s="674">
        <v>7.868E-2</v>
      </c>
      <c r="C19" s="675">
        <v>2.4163996229971727</v>
      </c>
      <c r="F19" s="678"/>
    </row>
    <row r="20" spans="1:7" ht="13.5" thickBot="1">
      <c r="A20" s="674">
        <v>18</v>
      </c>
      <c r="B20" s="674">
        <v>9.2679999999999998E-2</v>
      </c>
      <c r="C20" s="675">
        <v>2.8782280867106507</v>
      </c>
      <c r="F20" s="678"/>
    </row>
    <row r="21" spans="1:7">
      <c r="A21" s="674">
        <v>19</v>
      </c>
      <c r="B21" s="674">
        <v>9.604E-2</v>
      </c>
      <c r="C21" s="675">
        <v>2.9890669180018854</v>
      </c>
      <c r="E21" s="679" t="s">
        <v>410</v>
      </c>
      <c r="F21" s="679" t="s">
        <v>412</v>
      </c>
      <c r="G21" s="679" t="s">
        <v>1105</v>
      </c>
    </row>
    <row r="22" spans="1:7">
      <c r="A22" s="674">
        <v>20</v>
      </c>
      <c r="B22" s="674">
        <v>0.10024000000000001</v>
      </c>
      <c r="C22" s="675">
        <v>3.1276154571159291</v>
      </c>
      <c r="E22" s="680">
        <v>2</v>
      </c>
      <c r="F22" s="681">
        <v>0</v>
      </c>
      <c r="G22" s="682">
        <v>0</v>
      </c>
    </row>
    <row r="23" spans="1:7">
      <c r="A23" s="674">
        <v>21</v>
      </c>
      <c r="B23" s="674">
        <v>8.7920000000000012E-2</v>
      </c>
      <c r="C23" s="675">
        <v>2.7212064090480683</v>
      </c>
      <c r="E23" s="680">
        <v>2.2000000000000002</v>
      </c>
      <c r="F23" s="681">
        <v>1</v>
      </c>
      <c r="G23" s="682">
        <v>3.3333333333333333E-2</v>
      </c>
    </row>
    <row r="24" spans="1:7">
      <c r="A24" s="674">
        <v>22</v>
      </c>
      <c r="B24" s="674">
        <v>8.5120000000000001E-2</v>
      </c>
      <c r="C24" s="675">
        <v>2.6288407163053726</v>
      </c>
      <c r="E24" s="680">
        <v>2.4</v>
      </c>
      <c r="F24" s="681">
        <v>5</v>
      </c>
      <c r="G24" s="682">
        <v>0.2</v>
      </c>
    </row>
    <row r="25" spans="1:7">
      <c r="A25" s="674">
        <v>23</v>
      </c>
      <c r="B25" s="674">
        <v>8.0920000000000006E-2</v>
      </c>
      <c r="C25" s="675">
        <v>2.4902921771913293</v>
      </c>
      <c r="E25" s="680">
        <v>2.6</v>
      </c>
      <c r="F25" s="681">
        <v>9</v>
      </c>
      <c r="G25" s="682">
        <v>0.5</v>
      </c>
    </row>
    <row r="26" spans="1:7">
      <c r="A26" s="674">
        <v>24</v>
      </c>
      <c r="B26" s="674">
        <v>9.7720000000000001E-2</v>
      </c>
      <c r="C26" s="675">
        <v>3.0444863336475025</v>
      </c>
      <c r="E26" s="680">
        <v>2.8</v>
      </c>
      <c r="F26" s="681">
        <v>9</v>
      </c>
      <c r="G26" s="682">
        <v>0.8</v>
      </c>
    </row>
    <row r="27" spans="1:7">
      <c r="A27" s="674">
        <v>25</v>
      </c>
      <c r="B27" s="674">
        <v>8.8760000000000006E-2</v>
      </c>
      <c r="C27" s="675">
        <v>2.7489161168708769</v>
      </c>
      <c r="E27" s="680">
        <v>3</v>
      </c>
      <c r="F27" s="681">
        <v>4</v>
      </c>
      <c r="G27" s="682">
        <v>0.93333333333333335</v>
      </c>
    </row>
    <row r="28" spans="1:7">
      <c r="A28" s="674">
        <v>26</v>
      </c>
      <c r="B28" s="674">
        <v>8.7360000000000007E-2</v>
      </c>
      <c r="C28" s="675">
        <v>2.7027332704995293</v>
      </c>
      <c r="E28" s="680">
        <v>3.2</v>
      </c>
      <c r="F28" s="681">
        <v>2</v>
      </c>
      <c r="G28" s="682">
        <v>1</v>
      </c>
    </row>
    <row r="29" spans="1:7" ht="13.5" thickBot="1">
      <c r="A29" s="674">
        <v>27</v>
      </c>
      <c r="B29" s="674">
        <v>8.4559999999999996E-2</v>
      </c>
      <c r="C29" s="675">
        <v>2.6103675777568331</v>
      </c>
      <c r="E29" s="683" t="s">
        <v>411</v>
      </c>
      <c r="F29" s="683">
        <v>0</v>
      </c>
      <c r="G29" s="684">
        <v>1</v>
      </c>
    </row>
    <row r="30" spans="1:7" ht="13.5" thickBot="1">
      <c r="A30" s="674">
        <v>28</v>
      </c>
      <c r="B30" s="674">
        <v>7.8960000000000002E-2</v>
      </c>
      <c r="C30" s="675">
        <v>2.4256361922714422</v>
      </c>
      <c r="E30" s="685"/>
      <c r="F30" s="685"/>
      <c r="G30" s="686"/>
    </row>
    <row r="31" spans="1:7">
      <c r="A31" s="674">
        <v>29</v>
      </c>
      <c r="B31" s="674">
        <v>7.7839999999999993E-2</v>
      </c>
      <c r="C31" s="675">
        <v>2.3886899151743637</v>
      </c>
    </row>
    <row r="32" spans="1:7">
      <c r="A32" s="674">
        <v>30</v>
      </c>
      <c r="B32" s="674">
        <v>8.6800000000000002E-2</v>
      </c>
      <c r="C32" s="675">
        <v>2.6842601319509898</v>
      </c>
    </row>
    <row r="33" spans="1:6">
      <c r="A33" s="687" t="s">
        <v>342</v>
      </c>
      <c r="B33" s="688">
        <f>AVERAGE(B3:B32)</f>
        <v>8.6333333333333359E-2</v>
      </c>
      <c r="C33" s="689">
        <f>AVERAGE(C3:C32)</f>
        <v>2.6688658498272075</v>
      </c>
      <c r="F33" s="671" t="s">
        <v>1106</v>
      </c>
    </row>
    <row r="34" spans="1:6">
      <c r="A34" s="687" t="s">
        <v>354</v>
      </c>
      <c r="B34" s="688">
        <f>STDEV(B3:B32)</f>
        <v>7.3404036971260406E-3</v>
      </c>
      <c r="C34" s="690">
        <f>STDEV(C3:C32)</f>
        <v>0.24214338303431429</v>
      </c>
      <c r="E34" s="671">
        <v>0.26</v>
      </c>
      <c r="F34" s="671">
        <f>B34/4</f>
        <v>1.8351009242815102E-3</v>
      </c>
    </row>
    <row r="35" spans="1:6">
      <c r="A35" s="687" t="s">
        <v>688</v>
      </c>
      <c r="B35" s="689">
        <f>(B34/B33)*100</f>
        <v>8.5023981047791946</v>
      </c>
      <c r="C35" s="689">
        <f>(C34/C33)*100</f>
        <v>9.0728945049820151</v>
      </c>
    </row>
    <row r="681" spans="22:22">
      <c r="V681" s="671" t="s">
        <v>193</v>
      </c>
    </row>
  </sheetData>
  <mergeCells count="1">
    <mergeCell ref="A1:H1"/>
  </mergeCells>
  <phoneticPr fontId="25" type="noConversion"/>
  <pageMargins left="0.75" right="0.75" top="1" bottom="1" header="0.5" footer="0.5"/>
  <headerFooter alignWithMargins="0"/>
  <drawing r:id="rId1"/>
  <legacyDrawing r:id="rId2"/>
</worksheet>
</file>

<file path=xl/worksheets/sheet70.xml><?xml version="1.0" encoding="utf-8"?>
<worksheet xmlns="http://schemas.openxmlformats.org/spreadsheetml/2006/main" xmlns:r="http://schemas.openxmlformats.org/officeDocument/2006/relationships">
  <sheetPr codeName="Sheet60"/>
  <dimension ref="C3:F25"/>
  <sheetViews>
    <sheetView topLeftCell="B1" zoomScale="142" zoomScaleNormal="142" workbookViewId="0">
      <selection activeCell="D33" sqref="D33"/>
    </sheetView>
  </sheetViews>
  <sheetFormatPr defaultRowHeight="12.75"/>
  <cols>
    <col min="4" max="4" width="12.6640625" customWidth="1"/>
  </cols>
  <sheetData>
    <row r="3" spans="3:5">
      <c r="D3" t="s">
        <v>1538</v>
      </c>
      <c r="E3" t="s">
        <v>1539</v>
      </c>
    </row>
    <row r="4" spans="3:5">
      <c r="C4" t="s">
        <v>1537</v>
      </c>
      <c r="D4">
        <v>0</v>
      </c>
      <c r="E4">
        <v>0</v>
      </c>
    </row>
    <row r="5" spans="3:5">
      <c r="C5" t="s">
        <v>364</v>
      </c>
      <c r="D5">
        <v>0.4</v>
      </c>
      <c r="E5">
        <v>3.5999999999999997E-2</v>
      </c>
    </row>
    <row r="6" spans="3:5">
      <c r="C6" t="s">
        <v>365</v>
      </c>
      <c r="D6">
        <v>1</v>
      </c>
      <c r="E6">
        <v>7.9000000000000001E-2</v>
      </c>
    </row>
    <row r="7" spans="3:5">
      <c r="C7" t="s">
        <v>366</v>
      </c>
      <c r="D7">
        <v>2</v>
      </c>
      <c r="E7">
        <v>0.14699999999999999</v>
      </c>
    </row>
    <row r="9" spans="3:5">
      <c r="C9" t="s">
        <v>403</v>
      </c>
      <c r="E9">
        <f>SLOPE(E4:E7,$D$4:$D$7)</f>
        <v>7.2555066079295155E-2</v>
      </c>
    </row>
    <row r="10" spans="3:5">
      <c r="C10" t="s">
        <v>405</v>
      </c>
      <c r="E10">
        <f>INTERCEPT(E4:E7,$D$4:$D$7)</f>
        <v>3.8281938325991222E-3</v>
      </c>
    </row>
    <row r="11" spans="3:5">
      <c r="C11" t="s">
        <v>1521</v>
      </c>
      <c r="E11">
        <f>CORREL(E4:E7,D4:D7)</f>
        <v>0.99853122770607738</v>
      </c>
    </row>
    <row r="12" spans="3:5">
      <c r="E12">
        <f>E11*E11</f>
        <v>0.99706461270420621</v>
      </c>
    </row>
    <row r="14" spans="3:5">
      <c r="D14" t="s">
        <v>1538</v>
      </c>
      <c r="E14" t="s">
        <v>1539</v>
      </c>
    </row>
    <row r="15" spans="3:5">
      <c r="C15" t="s">
        <v>1540</v>
      </c>
      <c r="D15">
        <v>0</v>
      </c>
      <c r="E15">
        <v>3.7999999999999999E-2</v>
      </c>
    </row>
    <row r="16" spans="3:5">
      <c r="C16" t="s">
        <v>1534</v>
      </c>
      <c r="D16">
        <v>0.4</v>
      </c>
      <c r="E16">
        <v>0.06</v>
      </c>
    </row>
    <row r="17" spans="3:6">
      <c r="C17" t="s">
        <v>1541</v>
      </c>
      <c r="D17">
        <v>1</v>
      </c>
      <c r="E17">
        <v>9.8000000000000004E-2</v>
      </c>
    </row>
    <row r="18" spans="3:6">
      <c r="C18" t="s">
        <v>1542</v>
      </c>
    </row>
    <row r="20" spans="3:6">
      <c r="C20" t="s">
        <v>403</v>
      </c>
      <c r="E20">
        <f>SLOPE(E15:E18,$D$4:$D$7)</f>
        <v>6.0263157894736845E-2</v>
      </c>
    </row>
    <row r="21" spans="3:6">
      <c r="C21" t="s">
        <v>405</v>
      </c>
      <c r="E21">
        <f>INTERCEPT(E15:E18,$D$4:$D$7)</f>
        <v>3.7210526315789486E-2</v>
      </c>
    </row>
    <row r="22" spans="3:6">
      <c r="C22" t="s">
        <v>1521</v>
      </c>
      <c r="E22">
        <f>CORREL(E15:E18,D15:D18)</f>
        <v>0.99928567677763358</v>
      </c>
    </row>
    <row r="23" spans="3:6">
      <c r="E23">
        <f>E22*E22</f>
        <v>0.99857186381293317</v>
      </c>
    </row>
    <row r="25" spans="3:6">
      <c r="C25" t="s">
        <v>1052</v>
      </c>
      <c r="D25" s="153">
        <f>E21/E20</f>
        <v>0.61746724890829707</v>
      </c>
      <c r="E25" t="s">
        <v>608</v>
      </c>
      <c r="F25" t="s">
        <v>1544</v>
      </c>
    </row>
  </sheetData>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72.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50">
    <tabColor theme="6" tint="-0.499984740745262"/>
  </sheetPr>
  <dimension ref="A1:V681"/>
  <sheetViews>
    <sheetView workbookViewId="0">
      <selection activeCell="D33" sqref="D33"/>
    </sheetView>
  </sheetViews>
  <sheetFormatPr defaultRowHeight="12.75"/>
  <cols>
    <col min="7" max="7" width="11" customWidth="1"/>
    <col min="8" max="8" width="8.5" customWidth="1"/>
  </cols>
  <sheetData>
    <row r="1" spans="1:9" ht="18">
      <c r="A1" s="1529" t="s">
        <v>499</v>
      </c>
      <c r="B1" s="1529"/>
      <c r="C1" s="1529"/>
      <c r="D1" s="1529"/>
      <c r="E1" s="1529"/>
      <c r="F1" s="1529"/>
      <c r="G1" s="1529"/>
      <c r="H1" s="1529"/>
    </row>
    <row r="5" spans="1:9">
      <c r="G5" s="1004">
        <v>1</v>
      </c>
      <c r="H5" s="6">
        <v>0</v>
      </c>
      <c r="I5" s="1006">
        <v>1</v>
      </c>
    </row>
    <row r="6" spans="1:9">
      <c r="G6" s="1004">
        <v>2</v>
      </c>
      <c r="H6" s="6">
        <v>0</v>
      </c>
      <c r="I6" s="1006">
        <v>0</v>
      </c>
    </row>
    <row r="7" spans="1:9">
      <c r="G7" s="1004">
        <v>3</v>
      </c>
      <c r="H7" s="6">
        <v>0</v>
      </c>
      <c r="I7" s="1006">
        <v>0</v>
      </c>
    </row>
    <row r="8" spans="1:9">
      <c r="G8" s="1004">
        <v>4</v>
      </c>
      <c r="H8" s="6">
        <v>0</v>
      </c>
      <c r="I8" s="1006">
        <v>1</v>
      </c>
    </row>
    <row r="9" spans="1:9">
      <c r="G9" s="1004">
        <v>5</v>
      </c>
      <c r="H9" s="6">
        <v>0</v>
      </c>
      <c r="I9" s="1006">
        <v>0</v>
      </c>
    </row>
    <row r="10" spans="1:9">
      <c r="G10" s="1004">
        <v>6</v>
      </c>
      <c r="H10" s="6">
        <v>0</v>
      </c>
      <c r="I10" s="1006">
        <v>2</v>
      </c>
    </row>
    <row r="11" spans="1:9">
      <c r="G11" s="1004">
        <v>7</v>
      </c>
      <c r="H11" s="6">
        <v>0</v>
      </c>
      <c r="I11" s="1006">
        <v>1</v>
      </c>
    </row>
    <row r="12" spans="1:9">
      <c r="G12" s="1005">
        <v>8</v>
      </c>
      <c r="H12" s="6">
        <v>0</v>
      </c>
      <c r="I12" s="1006">
        <v>1</v>
      </c>
    </row>
    <row r="13" spans="1:9">
      <c r="G13" s="1004">
        <v>9</v>
      </c>
      <c r="H13" s="6">
        <v>0</v>
      </c>
      <c r="I13" s="1006">
        <v>0</v>
      </c>
    </row>
    <row r="14" spans="1:9">
      <c r="G14" s="1004">
        <v>10</v>
      </c>
      <c r="H14" s="6">
        <v>1</v>
      </c>
      <c r="I14" s="1006">
        <v>0</v>
      </c>
    </row>
    <row r="15" spans="1:9">
      <c r="G15" s="1004">
        <v>11</v>
      </c>
      <c r="H15" s="6">
        <v>1</v>
      </c>
      <c r="I15" s="1006">
        <v>0</v>
      </c>
    </row>
    <row r="16" spans="1:9">
      <c r="G16" s="1004">
        <v>12</v>
      </c>
      <c r="H16" s="6">
        <v>1</v>
      </c>
      <c r="I16" s="1006">
        <v>1</v>
      </c>
    </row>
    <row r="17" spans="7:9">
      <c r="G17" s="1004">
        <v>13</v>
      </c>
      <c r="H17" s="6">
        <v>1</v>
      </c>
      <c r="I17" s="1006">
        <v>0</v>
      </c>
    </row>
    <row r="18" spans="7:9">
      <c r="G18" s="1004">
        <v>14</v>
      </c>
      <c r="H18" s="6">
        <v>1</v>
      </c>
      <c r="I18" s="1006">
        <v>0</v>
      </c>
    </row>
    <row r="19" spans="7:9">
      <c r="G19" s="1004">
        <v>15</v>
      </c>
      <c r="H19" s="6">
        <v>1</v>
      </c>
      <c r="I19" s="1006">
        <v>1</v>
      </c>
    </row>
    <row r="20" spans="7:9">
      <c r="G20" s="1004">
        <v>16</v>
      </c>
      <c r="H20" s="6">
        <v>2</v>
      </c>
      <c r="I20" s="1006">
        <v>0</v>
      </c>
    </row>
    <row r="21" spans="7:9">
      <c r="G21" t="s">
        <v>1379</v>
      </c>
      <c r="H21" s="1003">
        <f>AVERAGE(H5:H20)</f>
        <v>0.5</v>
      </c>
    </row>
    <row r="22" spans="7:9">
      <c r="G22" s="761" t="s">
        <v>1377</v>
      </c>
      <c r="H22" s="471">
        <f>MEDIAN(H5:H20)</f>
        <v>0</v>
      </c>
    </row>
    <row r="23" spans="7:9">
      <c r="G23" t="s">
        <v>1378</v>
      </c>
      <c r="H23">
        <f>MODE(H5:H20)</f>
        <v>0</v>
      </c>
    </row>
    <row r="24" spans="7:9">
      <c r="G24" t="s">
        <v>1380</v>
      </c>
      <c r="H24">
        <f>STDEV(H5:H20)</f>
        <v>0.63245553203367588</v>
      </c>
      <c r="I24" s="1267">
        <f>H24*H24</f>
        <v>0.4</v>
      </c>
    </row>
    <row r="681" spans="22:22">
      <c r="V681" t="s">
        <v>193</v>
      </c>
    </row>
  </sheetData>
  <mergeCells count="1">
    <mergeCell ref="A1:H1"/>
  </mergeCells>
  <phoneticPr fontId="25" type="noConversion"/>
  <pageMargins left="0.75" right="0.75" top="1" bottom="1" header="0.5" footer="0.5"/>
  <pageSetup paperSize="9" orientation="portrait" horizontalDpi="4294967293" verticalDpi="12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sheetPr codeName="Sheet12">
    <tabColor theme="6" tint="-0.499984740745262"/>
  </sheetPr>
  <dimension ref="A1:X681"/>
  <sheetViews>
    <sheetView zoomScale="98" zoomScaleNormal="98" workbookViewId="0">
      <selection activeCell="C5" sqref="C5"/>
    </sheetView>
  </sheetViews>
  <sheetFormatPr defaultRowHeight="12.75"/>
  <cols>
    <col min="1" max="1" width="5.1640625" customWidth="1"/>
    <col min="2" max="2" width="9.33203125" style="1"/>
    <col min="13" max="13" width="4.6640625" customWidth="1"/>
  </cols>
  <sheetData>
    <row r="1" spans="1:24" ht="18">
      <c r="A1" s="1529" t="s">
        <v>406</v>
      </c>
      <c r="B1" s="1529"/>
      <c r="C1" s="1529"/>
      <c r="D1" s="1529"/>
      <c r="E1" s="1529"/>
      <c r="F1" s="1529"/>
      <c r="G1" s="1529"/>
      <c r="H1" s="1529"/>
    </row>
    <row r="2" spans="1:24">
      <c r="A2" s="1544" t="s">
        <v>408</v>
      </c>
      <c r="B2" s="1544"/>
      <c r="C2" s="1544"/>
      <c r="D2" s="1544"/>
      <c r="E2" s="1544"/>
    </row>
    <row r="3" spans="1:24">
      <c r="A3" s="1545" t="s">
        <v>1333</v>
      </c>
      <c r="B3" s="1545"/>
      <c r="C3" s="1545"/>
      <c r="D3" s="1545"/>
      <c r="E3" s="1545"/>
      <c r="F3" s="1545"/>
    </row>
    <row r="4" spans="1:24">
      <c r="B4" s="64" t="s">
        <v>407</v>
      </c>
      <c r="C4" s="5">
        <v>0</v>
      </c>
      <c r="D4" s="5">
        <v>0.01</v>
      </c>
      <c r="E4" s="5">
        <v>0.02</v>
      </c>
      <c r="F4" s="5">
        <v>0.03</v>
      </c>
      <c r="G4" s="5">
        <v>0.04</v>
      </c>
      <c r="H4" s="5">
        <v>0.05</v>
      </c>
      <c r="I4" s="5">
        <v>0.06</v>
      </c>
      <c r="J4" s="5">
        <v>7.0000000000000007E-2</v>
      </c>
      <c r="K4" s="5">
        <v>0.08</v>
      </c>
      <c r="L4" s="5">
        <v>0.09</v>
      </c>
      <c r="N4" s="64" t="s">
        <v>407</v>
      </c>
      <c r="O4" s="5">
        <v>0</v>
      </c>
      <c r="P4" s="5">
        <v>-0.01</v>
      </c>
      <c r="Q4" s="5">
        <v>-0.02</v>
      </c>
      <c r="R4" s="5">
        <v>-0.03</v>
      </c>
      <c r="S4" s="5">
        <v>-0.04</v>
      </c>
      <c r="T4" s="5">
        <v>-0.05</v>
      </c>
      <c r="U4" s="5">
        <v>-0.06</v>
      </c>
      <c r="V4" s="5">
        <v>-7.0000000000000007E-2</v>
      </c>
      <c r="W4" s="5">
        <v>-0.08</v>
      </c>
      <c r="X4" s="5">
        <v>-0.09</v>
      </c>
    </row>
    <row r="5" spans="1:24">
      <c r="B5" s="5">
        <v>0</v>
      </c>
      <c r="C5" s="34">
        <f>NORMDIST($B5+C$4,0,1,1)</f>
        <v>0.5</v>
      </c>
      <c r="D5" s="34">
        <f>NORMDIST($B5+D$4,0,1,1)</f>
        <v>0.5039893563146316</v>
      </c>
      <c r="E5" s="34">
        <f>NORMDIST($B5+E$4,0,1,1)</f>
        <v>0.50797831371690194</v>
      </c>
      <c r="F5" s="34">
        <f>NORMDIST($B5+F$4,0,1,1)</f>
        <v>0.51196647341411261</v>
      </c>
      <c r="G5" s="34">
        <f t="shared" ref="G5:L5" si="0">NORMDIST($B5+G$4,0,1,1)</f>
        <v>0.51595343685283079</v>
      </c>
      <c r="H5" s="34">
        <f t="shared" si="0"/>
        <v>0.51993880583837249</v>
      </c>
      <c r="I5" s="34">
        <f t="shared" si="0"/>
        <v>0.52392218265410684</v>
      </c>
      <c r="J5" s="34">
        <f t="shared" si="0"/>
        <v>0.52790317018052113</v>
      </c>
      <c r="K5" s="34">
        <f t="shared" si="0"/>
        <v>0.53188137201398733</v>
      </c>
      <c r="L5" s="34">
        <f t="shared" si="0"/>
        <v>0.53585639258517215</v>
      </c>
      <c r="N5" s="5">
        <v>0</v>
      </c>
      <c r="O5" s="34">
        <f>NORMDIST($N5+O$4,0,1,1)</f>
        <v>0.5</v>
      </c>
      <c r="P5" s="34">
        <f t="shared" ref="P5:W5" si="1">NORMDIST($N5+P$4,0,1,1)</f>
        <v>0.4960106436853684</v>
      </c>
      <c r="Q5" s="34">
        <f t="shared" si="1"/>
        <v>0.49202168628309806</v>
      </c>
      <c r="R5" s="34">
        <f t="shared" si="1"/>
        <v>0.48803352658588739</v>
      </c>
      <c r="S5" s="34">
        <f t="shared" si="1"/>
        <v>0.48404656314716921</v>
      </c>
      <c r="T5" s="34">
        <f t="shared" si="1"/>
        <v>0.48006119416162751</v>
      </c>
      <c r="U5" s="34">
        <f t="shared" si="1"/>
        <v>0.47607781734589316</v>
      </c>
      <c r="V5" s="34">
        <f t="shared" si="1"/>
        <v>0.47209682981947887</v>
      </c>
      <c r="W5" s="34">
        <f t="shared" si="1"/>
        <v>0.46811862798601267</v>
      </c>
      <c r="X5" s="34">
        <f>NORMDIST($N5+X$4,0,1,1)</f>
        <v>0.46414360741482785</v>
      </c>
    </row>
    <row r="6" spans="1:24">
      <c r="B6" s="5">
        <v>0.1</v>
      </c>
      <c r="C6" s="34">
        <f t="shared" ref="C6:L26" si="2">NORMDIST($B6+C$4,0,1,1)</f>
        <v>0.53982783727702899</v>
      </c>
      <c r="D6" s="34">
        <f t="shared" si="2"/>
        <v>0.54379531254231683</v>
      </c>
      <c r="E6" s="34">
        <f t="shared" si="2"/>
        <v>0.54775842602058389</v>
      </c>
      <c r="F6" s="34">
        <f t="shared" si="2"/>
        <v>0.55171678665456114</v>
      </c>
      <c r="G6" s="34">
        <f t="shared" si="2"/>
        <v>0.55567000480590645</v>
      </c>
      <c r="H6" s="34">
        <f t="shared" si="2"/>
        <v>0.5596176923702425</v>
      </c>
      <c r="I6" s="34">
        <f t="shared" si="2"/>
        <v>0.56355946289143288</v>
      </c>
      <c r="J6" s="34">
        <f t="shared" si="2"/>
        <v>0.56749493167503839</v>
      </c>
      <c r="K6" s="34">
        <f t="shared" si="2"/>
        <v>0.57142371590090069</v>
      </c>
      <c r="L6" s="34">
        <f t="shared" si="2"/>
        <v>0.57534543473479549</v>
      </c>
      <c r="N6" s="5">
        <v>-0.1</v>
      </c>
      <c r="O6" s="34">
        <f t="shared" ref="O6:W35" si="3">NORMDIST($N6+O$4,0,1,1)</f>
        <v>0.46017216272297101</v>
      </c>
      <c r="P6" s="34">
        <f t="shared" si="3"/>
        <v>0.45620468745768317</v>
      </c>
      <c r="Q6" s="34">
        <f t="shared" si="3"/>
        <v>0.45224157397941611</v>
      </c>
      <c r="R6" s="34">
        <f t="shared" si="3"/>
        <v>0.44828321334543886</v>
      </c>
      <c r="S6" s="34">
        <f t="shared" si="3"/>
        <v>0.44432999519409355</v>
      </c>
      <c r="T6" s="34">
        <f t="shared" si="3"/>
        <v>0.4403823076297575</v>
      </c>
      <c r="U6" s="34">
        <f t="shared" si="3"/>
        <v>0.43644053710856712</v>
      </c>
      <c r="V6" s="34">
        <f t="shared" si="3"/>
        <v>0.43250506832496161</v>
      </c>
      <c r="W6" s="34">
        <f t="shared" si="3"/>
        <v>0.42857628409909931</v>
      </c>
      <c r="X6" s="34">
        <f t="shared" ref="X6:X35" si="4">NORMDIST($N6+X$4,0,1,1)</f>
        <v>0.42465456526520451</v>
      </c>
    </row>
    <row r="7" spans="1:24">
      <c r="B7" s="5">
        <v>0.2</v>
      </c>
      <c r="C7" s="34">
        <f t="shared" si="2"/>
        <v>0.57925970943910299</v>
      </c>
      <c r="D7" s="34">
        <f t="shared" si="2"/>
        <v>0.58316616348244232</v>
      </c>
      <c r="E7" s="34">
        <f t="shared" si="2"/>
        <v>0.58706442264821468</v>
      </c>
      <c r="F7" s="34">
        <f t="shared" si="2"/>
        <v>0.59095411514200591</v>
      </c>
      <c r="G7" s="34">
        <f t="shared" si="2"/>
        <v>0.59483487169779581</v>
      </c>
      <c r="H7" s="34">
        <f t="shared" si="2"/>
        <v>0.5987063256829237</v>
      </c>
      <c r="I7" s="34">
        <f t="shared" si="2"/>
        <v>0.60256811320176051</v>
      </c>
      <c r="J7" s="34">
        <f t="shared" si="2"/>
        <v>0.60641987319803947</v>
      </c>
      <c r="K7" s="34">
        <f t="shared" si="2"/>
        <v>0.61026124755579725</v>
      </c>
      <c r="L7" s="34">
        <f t="shared" si="2"/>
        <v>0.61409188119887737</v>
      </c>
      <c r="N7" s="5">
        <v>-0.2</v>
      </c>
      <c r="O7" s="34">
        <f t="shared" si="3"/>
        <v>0.42074029056089701</v>
      </c>
      <c r="P7" s="34">
        <f t="shared" si="3"/>
        <v>0.41683383651755768</v>
      </c>
      <c r="Q7" s="34">
        <f t="shared" si="3"/>
        <v>0.41293557735178532</v>
      </c>
      <c r="R7" s="34">
        <f t="shared" si="3"/>
        <v>0.40904588485799409</v>
      </c>
      <c r="S7" s="34">
        <f t="shared" si="3"/>
        <v>0.40516512830220419</v>
      </c>
      <c r="T7" s="34">
        <f t="shared" si="3"/>
        <v>0.4012936743170763</v>
      </c>
      <c r="U7" s="34">
        <f t="shared" si="3"/>
        <v>0.39743188679823949</v>
      </c>
      <c r="V7" s="34">
        <f t="shared" si="3"/>
        <v>0.39358012680196053</v>
      </c>
      <c r="W7" s="34">
        <f t="shared" si="3"/>
        <v>0.38973875244420275</v>
      </c>
      <c r="X7" s="34">
        <f t="shared" si="4"/>
        <v>0.38590811880112263</v>
      </c>
    </row>
    <row r="8" spans="1:24">
      <c r="B8" s="5">
        <v>0.3</v>
      </c>
      <c r="C8" s="34">
        <f t="shared" si="2"/>
        <v>0.61791142218895256</v>
      </c>
      <c r="D8" s="34">
        <f t="shared" si="2"/>
        <v>0.62171952182201928</v>
      </c>
      <c r="E8" s="34">
        <f t="shared" si="2"/>
        <v>0.62551583472332006</v>
      </c>
      <c r="F8" s="34">
        <f t="shared" si="2"/>
        <v>0.62930001894065346</v>
      </c>
      <c r="G8" s="34">
        <f t="shared" si="2"/>
        <v>0.63307173603602807</v>
      </c>
      <c r="H8" s="34">
        <f t="shared" si="2"/>
        <v>0.63683065117561899</v>
      </c>
      <c r="I8" s="34">
        <f t="shared" si="2"/>
        <v>0.64057643321799118</v>
      </c>
      <c r="J8" s="34">
        <f t="shared" si="2"/>
        <v>0.64430875480054683</v>
      </c>
      <c r="K8" s="34">
        <f t="shared" si="2"/>
        <v>0.64802729242416279</v>
      </c>
      <c r="L8" s="34">
        <f t="shared" si="2"/>
        <v>0.65173172653598244</v>
      </c>
      <c r="N8" s="5">
        <v>-0.3</v>
      </c>
      <c r="O8" s="34">
        <f t="shared" si="3"/>
        <v>0.38208857781104744</v>
      </c>
      <c r="P8" s="34">
        <f t="shared" si="3"/>
        <v>0.37828047817798072</v>
      </c>
      <c r="Q8" s="34">
        <f t="shared" si="3"/>
        <v>0.37448416527667994</v>
      </c>
      <c r="R8" s="34">
        <f t="shared" si="3"/>
        <v>0.37069998105934654</v>
      </c>
      <c r="S8" s="34">
        <f t="shared" si="3"/>
        <v>0.36692826396397193</v>
      </c>
      <c r="T8" s="34">
        <f t="shared" si="3"/>
        <v>0.36316934882438101</v>
      </c>
      <c r="U8" s="34">
        <f t="shared" si="3"/>
        <v>0.35942356678200882</v>
      </c>
      <c r="V8" s="34">
        <f t="shared" si="3"/>
        <v>0.35569124519945317</v>
      </c>
      <c r="W8" s="34">
        <f t="shared" si="3"/>
        <v>0.35197270757583721</v>
      </c>
      <c r="X8" s="34">
        <f t="shared" si="4"/>
        <v>0.34826827346401756</v>
      </c>
    </row>
    <row r="9" spans="1:24">
      <c r="B9" s="5">
        <v>0.4</v>
      </c>
      <c r="C9" s="34">
        <f t="shared" si="2"/>
        <v>0.65542174161032418</v>
      </c>
      <c r="D9" s="34">
        <f t="shared" si="2"/>
        <v>0.65909702622767741</v>
      </c>
      <c r="E9" s="34">
        <f t="shared" si="2"/>
        <v>0.66275727315175048</v>
      </c>
      <c r="F9" s="34">
        <f t="shared" si="2"/>
        <v>0.66640217940454227</v>
      </c>
      <c r="G9" s="34">
        <f t="shared" si="2"/>
        <v>0.67003144633940637</v>
      </c>
      <c r="H9" s="34">
        <f t="shared" si="2"/>
        <v>0.67364477971207992</v>
      </c>
      <c r="I9" s="34">
        <f t="shared" si="2"/>
        <v>0.67724188974965216</v>
      </c>
      <c r="J9" s="34">
        <f t="shared" si="2"/>
        <v>0.6808224912174442</v>
      </c>
      <c r="K9" s="34">
        <f t="shared" si="2"/>
        <v>0.68438630348377738</v>
      </c>
      <c r="L9" s="34">
        <f t="shared" si="2"/>
        <v>0.68793305058260945</v>
      </c>
      <c r="N9" s="5">
        <v>-0.4</v>
      </c>
      <c r="O9" s="34">
        <f t="shared" si="3"/>
        <v>0.34457825838967582</v>
      </c>
      <c r="P9" s="34">
        <f t="shared" si="3"/>
        <v>0.34090297377232259</v>
      </c>
      <c r="Q9" s="34">
        <f t="shared" si="3"/>
        <v>0.33724272684824952</v>
      </c>
      <c r="R9" s="34">
        <f t="shared" si="3"/>
        <v>0.33359782059545773</v>
      </c>
      <c r="S9" s="34">
        <f t="shared" si="3"/>
        <v>0.32996855366059363</v>
      </c>
      <c r="T9" s="34">
        <f t="shared" si="3"/>
        <v>0.32635522028792008</v>
      </c>
      <c r="U9" s="34">
        <f t="shared" si="3"/>
        <v>0.32275811025034784</v>
      </c>
      <c r="V9" s="34">
        <f t="shared" si="3"/>
        <v>0.3191775087825558</v>
      </c>
      <c r="W9" s="34">
        <f t="shared" si="3"/>
        <v>0.31561369651622262</v>
      </c>
      <c r="X9" s="34">
        <f t="shared" si="4"/>
        <v>0.31206694941739055</v>
      </c>
    </row>
    <row r="10" spans="1:24">
      <c r="B10" s="5">
        <v>0.5</v>
      </c>
      <c r="C10" s="34">
        <f t="shared" si="2"/>
        <v>0.69146246127401312</v>
      </c>
      <c r="D10" s="34">
        <f t="shared" si="2"/>
        <v>0.6949742691024805</v>
      </c>
      <c r="E10" s="34">
        <f t="shared" si="2"/>
        <v>0.69846821245303381</v>
      </c>
      <c r="F10" s="34">
        <f t="shared" si="2"/>
        <v>0.70194403460512356</v>
      </c>
      <c r="G10" s="34">
        <f t="shared" si="2"/>
        <v>0.7054014837843019</v>
      </c>
      <c r="H10" s="34">
        <f t="shared" si="2"/>
        <v>0.70884031321165364</v>
      </c>
      <c r="I10" s="34">
        <f t="shared" si="2"/>
        <v>0.71226028115097295</v>
      </c>
      <c r="J10" s="34">
        <f t="shared" si="2"/>
        <v>0.71566115095367588</v>
      </c>
      <c r="K10" s="34">
        <f t="shared" si="2"/>
        <v>0.71904269110143559</v>
      </c>
      <c r="L10" s="34">
        <f t="shared" si="2"/>
        <v>0.72240467524653507</v>
      </c>
      <c r="N10" s="5">
        <v>-0.5</v>
      </c>
      <c r="O10" s="34">
        <f t="shared" si="3"/>
        <v>0.30853753872598688</v>
      </c>
      <c r="P10" s="34">
        <f t="shared" si="3"/>
        <v>0.3050257308975195</v>
      </c>
      <c r="Q10" s="34">
        <f t="shared" si="3"/>
        <v>0.30153178754696619</v>
      </c>
      <c r="R10" s="34">
        <f t="shared" si="3"/>
        <v>0.29805596539487644</v>
      </c>
      <c r="S10" s="34">
        <f t="shared" si="3"/>
        <v>0.2945985162156981</v>
      </c>
      <c r="T10" s="34">
        <f t="shared" si="3"/>
        <v>0.29115968678834636</v>
      </c>
      <c r="U10" s="34">
        <f t="shared" si="3"/>
        <v>0.28773971884902705</v>
      </c>
      <c r="V10" s="34">
        <f t="shared" si="3"/>
        <v>0.28433884904632412</v>
      </c>
      <c r="W10" s="34">
        <f t="shared" si="3"/>
        <v>0.28095730889856441</v>
      </c>
      <c r="X10" s="34">
        <f t="shared" si="4"/>
        <v>0.27759532475346493</v>
      </c>
    </row>
    <row r="11" spans="1:24">
      <c r="B11" s="5">
        <v>0.6</v>
      </c>
      <c r="C11" s="34">
        <f t="shared" si="2"/>
        <v>0.72574688224992634</v>
      </c>
      <c r="D11" s="34">
        <f t="shared" si="2"/>
        <v>0.72906909621699434</v>
      </c>
      <c r="E11" s="34">
        <f t="shared" si="2"/>
        <v>0.732371106531017</v>
      </c>
      <c r="F11" s="34">
        <f t="shared" si="2"/>
        <v>0.73565270788432247</v>
      </c>
      <c r="G11" s="34">
        <f t="shared" si="2"/>
        <v>0.73891370030713843</v>
      </c>
      <c r="H11" s="34">
        <f t="shared" si="2"/>
        <v>0.74215388919413527</v>
      </c>
      <c r="I11" s="34">
        <f t="shared" si="2"/>
        <v>0.74537308532866386</v>
      </c>
      <c r="J11" s="34">
        <f t="shared" si="2"/>
        <v>0.74857110490468992</v>
      </c>
      <c r="K11" s="34">
        <f t="shared" si="2"/>
        <v>0.75174776954642941</v>
      </c>
      <c r="L11" s="34">
        <f t="shared" si="2"/>
        <v>0.75490290632569057</v>
      </c>
      <c r="N11" s="5">
        <v>-0.6</v>
      </c>
      <c r="O11" s="34">
        <f t="shared" si="3"/>
        <v>0.27425311775007366</v>
      </c>
      <c r="P11" s="34">
        <f t="shared" si="3"/>
        <v>0.27093090378300566</v>
      </c>
      <c r="Q11" s="34">
        <f t="shared" si="3"/>
        <v>0.267628893468983</v>
      </c>
      <c r="R11" s="34">
        <f t="shared" si="3"/>
        <v>0.26434729211567753</v>
      </c>
      <c r="S11" s="34">
        <f t="shared" si="3"/>
        <v>0.26108629969286157</v>
      </c>
      <c r="T11" s="34">
        <f t="shared" si="3"/>
        <v>0.25784611080586473</v>
      </c>
      <c r="U11" s="34">
        <f t="shared" si="3"/>
        <v>0.25462691467133614</v>
      </c>
      <c r="V11" s="34">
        <f t="shared" si="3"/>
        <v>0.25142889509531008</v>
      </c>
      <c r="W11" s="34">
        <f t="shared" si="3"/>
        <v>0.24825223045357059</v>
      </c>
      <c r="X11" s="34">
        <f t="shared" si="4"/>
        <v>0.24509709367430943</v>
      </c>
    </row>
    <row r="12" spans="1:24">
      <c r="B12" s="5">
        <v>0.7</v>
      </c>
      <c r="C12" s="34">
        <f t="shared" si="2"/>
        <v>0.75803634777692697</v>
      </c>
      <c r="D12" s="34">
        <f t="shared" si="2"/>
        <v>0.76114793191001329</v>
      </c>
      <c r="E12" s="34">
        <f t="shared" si="2"/>
        <v>0.76423750222074882</v>
      </c>
      <c r="F12" s="34">
        <f t="shared" si="2"/>
        <v>0.76730490769910253</v>
      </c>
      <c r="G12" s="34">
        <f t="shared" si="2"/>
        <v>0.77035000283520938</v>
      </c>
      <c r="H12" s="34">
        <f t="shared" si="2"/>
        <v>0.77337264762313174</v>
      </c>
      <c r="I12" s="34">
        <f t="shared" si="2"/>
        <v>0.77637270756240051</v>
      </c>
      <c r="J12" s="34">
        <f t="shared" si="2"/>
        <v>0.77935005365735033</v>
      </c>
      <c r="K12" s="34">
        <f t="shared" si="2"/>
        <v>0.78230456241426682</v>
      </c>
      <c r="L12" s="34">
        <f t="shared" si="2"/>
        <v>0.78523611583636288</v>
      </c>
      <c r="N12" s="5">
        <v>-0.7</v>
      </c>
      <c r="O12" s="34">
        <f t="shared" si="3"/>
        <v>0.24196365222307303</v>
      </c>
      <c r="P12" s="34">
        <f t="shared" si="3"/>
        <v>0.23885206808998671</v>
      </c>
      <c r="Q12" s="34">
        <f t="shared" si="3"/>
        <v>0.23576249777925118</v>
      </c>
      <c r="R12" s="34">
        <f t="shared" si="3"/>
        <v>0.23269509230089747</v>
      </c>
      <c r="S12" s="34">
        <f t="shared" si="3"/>
        <v>0.22964999716479062</v>
      </c>
      <c r="T12" s="34">
        <f t="shared" si="3"/>
        <v>0.22662735237686826</v>
      </c>
      <c r="U12" s="34">
        <f t="shared" si="3"/>
        <v>0.22362729243759949</v>
      </c>
      <c r="V12" s="34">
        <f t="shared" si="3"/>
        <v>0.22064994634264967</v>
      </c>
      <c r="W12" s="34">
        <f t="shared" si="3"/>
        <v>0.21769543758573318</v>
      </c>
      <c r="X12" s="34">
        <f t="shared" si="4"/>
        <v>0.21476388416363712</v>
      </c>
    </row>
    <row r="13" spans="1:24">
      <c r="B13" s="5">
        <v>0.8</v>
      </c>
      <c r="C13" s="34">
        <f t="shared" si="2"/>
        <v>0.78814460141660325</v>
      </c>
      <c r="D13" s="34">
        <f t="shared" si="2"/>
        <v>0.79102991212839835</v>
      </c>
      <c r="E13" s="34">
        <f t="shared" si="2"/>
        <v>0.79389194641418692</v>
      </c>
      <c r="F13" s="34">
        <f t="shared" si="2"/>
        <v>0.79673060817193153</v>
      </c>
      <c r="G13" s="34">
        <f t="shared" si="2"/>
        <v>0.79954580673955034</v>
      </c>
      <c r="H13" s="34">
        <f t="shared" si="2"/>
        <v>0.80233745687730773</v>
      </c>
      <c r="I13" s="34">
        <f t="shared" si="2"/>
        <v>0.80510547874819161</v>
      </c>
      <c r="J13" s="34">
        <f t="shared" si="2"/>
        <v>0.80784979789630396</v>
      </c>
      <c r="K13" s="34">
        <f t="shared" si="2"/>
        <v>0.81057034522328786</v>
      </c>
      <c r="L13" s="34">
        <f t="shared" si="2"/>
        <v>0.81326705696282731</v>
      </c>
      <c r="N13" s="5">
        <v>-0.8</v>
      </c>
      <c r="O13" s="34">
        <f t="shared" si="3"/>
        <v>0.21185539858339675</v>
      </c>
      <c r="P13" s="34">
        <f t="shared" si="3"/>
        <v>0.20897008787160165</v>
      </c>
      <c r="Q13" s="34">
        <f t="shared" si="3"/>
        <v>0.20610805358581308</v>
      </c>
      <c r="R13" s="34">
        <f t="shared" si="3"/>
        <v>0.20326939182806847</v>
      </c>
      <c r="S13" s="34">
        <f t="shared" si="3"/>
        <v>0.20045419326044966</v>
      </c>
      <c r="T13" s="34">
        <f t="shared" si="3"/>
        <v>0.19766254312269227</v>
      </c>
      <c r="U13" s="34">
        <f t="shared" si="3"/>
        <v>0.19489452125180839</v>
      </c>
      <c r="V13" s="34">
        <f t="shared" si="3"/>
        <v>0.19215020210369604</v>
      </c>
      <c r="W13" s="34">
        <f t="shared" si="3"/>
        <v>0.18942965477671214</v>
      </c>
      <c r="X13" s="34">
        <f t="shared" si="4"/>
        <v>0.18673294303717269</v>
      </c>
    </row>
    <row r="14" spans="1:24">
      <c r="B14" s="5">
        <v>0.9</v>
      </c>
      <c r="C14" s="34">
        <f t="shared" si="2"/>
        <v>0.81593987465324047</v>
      </c>
      <c r="D14" s="34">
        <f t="shared" si="2"/>
        <v>0.81858874510820279</v>
      </c>
      <c r="E14" s="34">
        <f t="shared" si="2"/>
        <v>0.82121362038562817</v>
      </c>
      <c r="F14" s="34">
        <f t="shared" si="2"/>
        <v>0.82381445775474205</v>
      </c>
      <c r="G14" s="34">
        <f t="shared" si="2"/>
        <v>0.82639121966137541</v>
      </c>
      <c r="H14" s="34">
        <f t="shared" si="2"/>
        <v>0.82894387369151823</v>
      </c>
      <c r="I14" s="34">
        <f t="shared" si="2"/>
        <v>0.83147239253316219</v>
      </c>
      <c r="J14" s="34">
        <f t="shared" si="2"/>
        <v>0.83397675393647042</v>
      </c>
      <c r="K14" s="34">
        <f t="shared" si="2"/>
        <v>0.83645694067230747</v>
      </c>
      <c r="L14" s="34">
        <f t="shared" si="2"/>
        <v>0.83891294048916909</v>
      </c>
      <c r="N14" s="5">
        <v>-0.9</v>
      </c>
      <c r="O14" s="34">
        <f t="shared" si="3"/>
        <v>0.18406012534675953</v>
      </c>
      <c r="P14" s="34">
        <f t="shared" si="3"/>
        <v>0.18141125489179721</v>
      </c>
      <c r="Q14" s="34">
        <f t="shared" si="3"/>
        <v>0.17878637961437183</v>
      </c>
      <c r="R14" s="34">
        <f t="shared" si="3"/>
        <v>0.17618554224525795</v>
      </c>
      <c r="S14" s="34">
        <f t="shared" si="3"/>
        <v>0.17360878033862459</v>
      </c>
      <c r="T14" s="34">
        <f t="shared" si="3"/>
        <v>0.17105612630848177</v>
      </c>
      <c r="U14" s="34">
        <f t="shared" si="3"/>
        <v>0.16852760746683781</v>
      </c>
      <c r="V14" s="34">
        <f t="shared" si="3"/>
        <v>0.16602324606352958</v>
      </c>
      <c r="W14" s="34">
        <f t="shared" si="3"/>
        <v>0.16354305932769253</v>
      </c>
      <c r="X14" s="34">
        <f t="shared" si="4"/>
        <v>0.16108705951083091</v>
      </c>
    </row>
    <row r="15" spans="1:24">
      <c r="B15" s="5">
        <v>1</v>
      </c>
      <c r="C15" s="34">
        <f t="shared" si="2"/>
        <v>0.84134474606854293</v>
      </c>
      <c r="D15" s="34">
        <f t="shared" si="2"/>
        <v>0.84375235497874534</v>
      </c>
      <c r="E15" s="34">
        <f t="shared" si="2"/>
        <v>0.84613576962726511</v>
      </c>
      <c r="F15" s="34">
        <f t="shared" si="2"/>
        <v>0.84849499721165622</v>
      </c>
      <c r="G15" s="34">
        <f t="shared" si="2"/>
        <v>0.85083004966901865</v>
      </c>
      <c r="H15" s="34">
        <f t="shared" si="2"/>
        <v>0.8531409436241042</v>
      </c>
      <c r="I15" s="34">
        <f t="shared" si="2"/>
        <v>0.85542770033609039</v>
      </c>
      <c r="J15" s="34">
        <f t="shared" si="2"/>
        <v>0.85769034564406066</v>
      </c>
      <c r="K15" s="34">
        <f t="shared" si="2"/>
        <v>0.85992890991123083</v>
      </c>
      <c r="L15" s="34">
        <f t="shared" si="2"/>
        <v>0.8621434279679645</v>
      </c>
      <c r="N15" s="5">
        <v>-1</v>
      </c>
      <c r="O15" s="34">
        <f t="shared" si="3"/>
        <v>0.15865525393145707</v>
      </c>
      <c r="P15" s="34">
        <f t="shared" si="3"/>
        <v>0.15624764502125466</v>
      </c>
      <c r="Q15" s="34">
        <f t="shared" si="3"/>
        <v>0.15386423037273489</v>
      </c>
      <c r="R15" s="34">
        <f t="shared" si="3"/>
        <v>0.15150500278834378</v>
      </c>
      <c r="S15" s="34">
        <f t="shared" si="3"/>
        <v>0.14916995033098135</v>
      </c>
      <c r="T15" s="34">
        <f t="shared" si="3"/>
        <v>0.1468590563758958</v>
      </c>
      <c r="U15" s="34">
        <f t="shared" si="3"/>
        <v>0.14457229966390961</v>
      </c>
      <c r="V15" s="34">
        <f t="shared" si="3"/>
        <v>0.14230965435593934</v>
      </c>
      <c r="W15" s="34">
        <f t="shared" si="3"/>
        <v>0.14007109008876917</v>
      </c>
      <c r="X15" s="34">
        <f t="shared" si="4"/>
        <v>0.1378565720320355</v>
      </c>
    </row>
    <row r="16" spans="1:24">
      <c r="B16" s="5">
        <v>1.1000000000000001</v>
      </c>
      <c r="C16" s="34">
        <f t="shared" si="2"/>
        <v>0.86433393905361733</v>
      </c>
      <c r="D16" s="34">
        <f t="shared" si="2"/>
        <v>0.86650048675725277</v>
      </c>
      <c r="E16" s="34">
        <f t="shared" si="2"/>
        <v>0.86864311895726942</v>
      </c>
      <c r="F16" s="34">
        <f t="shared" si="2"/>
        <v>0.87076188775998231</v>
      </c>
      <c r="G16" s="34">
        <f t="shared" si="2"/>
        <v>0.87285684943720176</v>
      </c>
      <c r="H16" s="34">
        <f t="shared" si="2"/>
        <v>0.87492806436284976</v>
      </c>
      <c r="I16" s="34">
        <f t="shared" si="2"/>
        <v>0.87697559694865657</v>
      </c>
      <c r="J16" s="34">
        <f t="shared" si="2"/>
        <v>0.8789995155789817</v>
      </c>
      <c r="K16" s="34">
        <f t="shared" si="2"/>
        <v>0.88099989254479927</v>
      </c>
      <c r="L16" s="34">
        <f t="shared" si="2"/>
        <v>0.88297680397689127</v>
      </c>
      <c r="N16" s="5">
        <v>-1.1000000000000001</v>
      </c>
      <c r="O16" s="34">
        <f t="shared" si="3"/>
        <v>0.13566606094638267</v>
      </c>
      <c r="P16" s="34">
        <f t="shared" si="3"/>
        <v>0.13349951324274723</v>
      </c>
      <c r="Q16" s="34">
        <f t="shared" si="3"/>
        <v>0.13135688104273058</v>
      </c>
      <c r="R16" s="34">
        <f t="shared" si="3"/>
        <v>0.12923811224001769</v>
      </c>
      <c r="S16" s="34">
        <f t="shared" si="3"/>
        <v>0.12714315056279824</v>
      </c>
      <c r="T16" s="34">
        <f t="shared" si="3"/>
        <v>0.12507193563715024</v>
      </c>
      <c r="U16" s="34">
        <f t="shared" si="3"/>
        <v>0.12302440305134343</v>
      </c>
      <c r="V16" s="34">
        <f t="shared" si="3"/>
        <v>0.1210004844210183</v>
      </c>
      <c r="W16" s="34">
        <f t="shared" si="3"/>
        <v>0.11900010745520073</v>
      </c>
      <c r="X16" s="34">
        <f t="shared" si="4"/>
        <v>0.11702319602310873</v>
      </c>
    </row>
    <row r="17" spans="2:24">
      <c r="B17" s="5">
        <v>1.2</v>
      </c>
      <c r="C17" s="34">
        <f t="shared" si="2"/>
        <v>0.88493032977829178</v>
      </c>
      <c r="D17" s="34">
        <f t="shared" si="2"/>
        <v>0.88686055355602278</v>
      </c>
      <c r="E17" s="34">
        <f t="shared" si="2"/>
        <v>0.88876756255216516</v>
      </c>
      <c r="F17" s="34">
        <f t="shared" si="2"/>
        <v>0.89065144757430814</v>
      </c>
      <c r="G17" s="34">
        <f t="shared" si="2"/>
        <v>0.89251230292541317</v>
      </c>
      <c r="H17" s="34">
        <f t="shared" si="2"/>
        <v>0.89435022633314465</v>
      </c>
      <c r="I17" s="34">
        <f t="shared" si="2"/>
        <v>0.89616531887869955</v>
      </c>
      <c r="J17" s="34">
        <f t="shared" si="2"/>
        <v>0.89795768492518091</v>
      </c>
      <c r="K17" s="34">
        <f t="shared" si="2"/>
        <v>0.89972743204555794</v>
      </c>
      <c r="L17" s="34">
        <f t="shared" si="2"/>
        <v>0.90147467095025213</v>
      </c>
      <c r="N17" s="5">
        <v>-1.2</v>
      </c>
      <c r="O17" s="34">
        <f t="shared" si="3"/>
        <v>0.11506967022170822</v>
      </c>
      <c r="P17" s="34">
        <f t="shared" si="3"/>
        <v>0.11313944644397722</v>
      </c>
      <c r="Q17" s="34">
        <f t="shared" si="3"/>
        <v>0.11123243744783484</v>
      </c>
      <c r="R17" s="34">
        <f t="shared" si="3"/>
        <v>0.10934855242569186</v>
      </c>
      <c r="S17" s="34">
        <f t="shared" si="3"/>
        <v>0.10748769707458683</v>
      </c>
      <c r="T17" s="34">
        <f t="shared" si="3"/>
        <v>0.10564977366685535</v>
      </c>
      <c r="U17" s="34">
        <f t="shared" si="3"/>
        <v>0.10383468112130045</v>
      </c>
      <c r="V17" s="34">
        <f t="shared" si="3"/>
        <v>0.10204231507481909</v>
      </c>
      <c r="W17" s="34">
        <f t="shared" si="3"/>
        <v>0.10027256795444206</v>
      </c>
      <c r="X17" s="34">
        <f t="shared" si="4"/>
        <v>9.8525329049747867E-2</v>
      </c>
    </row>
    <row r="18" spans="2:24">
      <c r="B18" s="5">
        <v>1.3</v>
      </c>
      <c r="C18" s="34">
        <f t="shared" si="2"/>
        <v>0.9031995154143897</v>
      </c>
      <c r="D18" s="34">
        <f t="shared" si="2"/>
        <v>0.90490208220476098</v>
      </c>
      <c r="E18" s="34">
        <f t="shared" si="2"/>
        <v>0.9065824910065281</v>
      </c>
      <c r="F18" s="34">
        <f t="shared" si="2"/>
        <v>0.90824086434971918</v>
      </c>
      <c r="G18" s="34">
        <f t="shared" si="2"/>
        <v>0.90987732753554751</v>
      </c>
      <c r="H18" s="34">
        <f t="shared" si="2"/>
        <v>0.91149200856259804</v>
      </c>
      <c r="I18" s="34">
        <f t="shared" si="2"/>
        <v>0.91308503805291497</v>
      </c>
      <c r="J18" s="34">
        <f t="shared" si="2"/>
        <v>0.91465654917803296</v>
      </c>
      <c r="K18" s="34">
        <f t="shared" si="2"/>
        <v>0.91620667758498586</v>
      </c>
      <c r="L18" s="34">
        <f t="shared" si="2"/>
        <v>0.91773556132233103</v>
      </c>
      <c r="N18" s="5">
        <v>-1.3</v>
      </c>
      <c r="O18" s="34">
        <f t="shared" si="3"/>
        <v>9.6800484585610302E-2</v>
      </c>
      <c r="P18" s="34">
        <f t="shared" si="3"/>
        <v>9.5097917795239018E-2</v>
      </c>
      <c r="Q18" s="34">
        <f t="shared" si="3"/>
        <v>9.3417508993471898E-2</v>
      </c>
      <c r="R18" s="34">
        <f t="shared" si="3"/>
        <v>9.1759135650280821E-2</v>
      </c>
      <c r="S18" s="34">
        <f t="shared" si="3"/>
        <v>9.0122672464452491E-2</v>
      </c>
      <c r="T18" s="34">
        <f t="shared" si="3"/>
        <v>8.8507991437401956E-2</v>
      </c>
      <c r="U18" s="34">
        <f t="shared" si="3"/>
        <v>8.6914961947085034E-2</v>
      </c>
      <c r="V18" s="34">
        <f t="shared" si="3"/>
        <v>8.5343450821967037E-2</v>
      </c>
      <c r="W18" s="34">
        <f t="shared" si="3"/>
        <v>8.3793322415014138E-2</v>
      </c>
      <c r="X18" s="34">
        <f t="shared" si="4"/>
        <v>8.2264438677668972E-2</v>
      </c>
    </row>
    <row r="19" spans="2:24">
      <c r="B19" s="5">
        <v>1.4</v>
      </c>
      <c r="C19" s="34">
        <f t="shared" si="2"/>
        <v>0.91924334076622882</v>
      </c>
      <c r="D19" s="34">
        <f t="shared" si="2"/>
        <v>0.92073015854660767</v>
      </c>
      <c r="E19" s="34">
        <f t="shared" si="2"/>
        <v>0.92219615947345357</v>
      </c>
      <c r="F19" s="34">
        <f t="shared" si="2"/>
        <v>0.92364149046326105</v>
      </c>
      <c r="G19" s="34">
        <f t="shared" si="2"/>
        <v>0.92506630046567273</v>
      </c>
      <c r="H19" s="34">
        <f t="shared" si="2"/>
        <v>0.92647074039035149</v>
      </c>
      <c r="I19" s="34">
        <f t="shared" si="2"/>
        <v>0.92785496303410619</v>
      </c>
      <c r="J19" s="34">
        <f t="shared" si="2"/>
        <v>0.92921912300831444</v>
      </c>
      <c r="K19" s="34">
        <f t="shared" si="2"/>
        <v>0.93056337666666822</v>
      </c>
      <c r="L19" s="34">
        <f t="shared" si="2"/>
        <v>0.93188788203327455</v>
      </c>
      <c r="N19" s="5">
        <v>-1.4</v>
      </c>
      <c r="O19" s="34">
        <f t="shared" si="3"/>
        <v>8.0756659233771177E-2</v>
      </c>
      <c r="P19" s="34">
        <f t="shared" si="3"/>
        <v>7.9269841453392331E-2</v>
      </c>
      <c r="Q19" s="34">
        <f t="shared" si="3"/>
        <v>7.7803840526546431E-2</v>
      </c>
      <c r="R19" s="34">
        <f t="shared" si="3"/>
        <v>7.635850953673895E-2</v>
      </c>
      <c r="S19" s="34">
        <f t="shared" si="3"/>
        <v>7.4933699534327269E-2</v>
      </c>
      <c r="T19" s="34">
        <f t="shared" si="3"/>
        <v>7.3529259609648512E-2</v>
      </c>
      <c r="U19" s="34">
        <f t="shared" si="3"/>
        <v>7.2145036965893805E-2</v>
      </c>
      <c r="V19" s="34">
        <f t="shared" si="3"/>
        <v>7.078087699168556E-2</v>
      </c>
      <c r="W19" s="34">
        <f t="shared" si="3"/>
        <v>6.9436623333331782E-2</v>
      </c>
      <c r="X19" s="34">
        <f t="shared" si="4"/>
        <v>6.8112117966725449E-2</v>
      </c>
    </row>
    <row r="20" spans="2:24">
      <c r="B20" s="5">
        <v>1.5</v>
      </c>
      <c r="C20" s="34">
        <f t="shared" si="2"/>
        <v>0.93319279873114191</v>
      </c>
      <c r="D20" s="34">
        <f t="shared" si="2"/>
        <v>0.93447828791108356</v>
      </c>
      <c r="E20" s="34">
        <f t="shared" si="2"/>
        <v>0.93574451218106414</v>
      </c>
      <c r="F20" s="34">
        <f t="shared" si="2"/>
        <v>0.93699163553602149</v>
      </c>
      <c r="G20" s="34">
        <f t="shared" si="2"/>
        <v>0.93821982328818798</v>
      </c>
      <c r="H20" s="34">
        <f t="shared" si="2"/>
        <v>0.93942924199794109</v>
      </c>
      <c r="I20" s="34">
        <f t="shared" si="2"/>
        <v>0.94062005940520699</v>
      </c>
      <c r="J20" s="34">
        <f t="shared" si="2"/>
        <v>0.94179244436144693</v>
      </c>
      <c r="K20" s="34">
        <f t="shared" si="2"/>
        <v>0.94294656676224586</v>
      </c>
      <c r="L20" s="34">
        <f t="shared" si="2"/>
        <v>0.94408259748053047</v>
      </c>
      <c r="N20" s="5">
        <v>-1.5</v>
      </c>
      <c r="O20" s="34">
        <f t="shared" si="3"/>
        <v>6.6807201268858085E-2</v>
      </c>
      <c r="P20" s="34">
        <f t="shared" si="3"/>
        <v>6.5521712088916439E-2</v>
      </c>
      <c r="Q20" s="34">
        <f t="shared" si="3"/>
        <v>6.4255487818935864E-2</v>
      </c>
      <c r="R20" s="34">
        <f t="shared" si="3"/>
        <v>6.3008364463978506E-2</v>
      </c>
      <c r="S20" s="34">
        <f t="shared" si="3"/>
        <v>6.1780176711812018E-2</v>
      </c>
      <c r="T20" s="34">
        <f t="shared" si="3"/>
        <v>6.0570758002058911E-2</v>
      </c>
      <c r="U20" s="34">
        <f t="shared" si="3"/>
        <v>5.9379940594793013E-2</v>
      </c>
      <c r="V20" s="34">
        <f t="shared" si="3"/>
        <v>5.8207555638553066E-2</v>
      </c>
      <c r="W20" s="34">
        <f t="shared" si="3"/>
        <v>5.7053433237754136E-2</v>
      </c>
      <c r="X20" s="34">
        <f t="shared" si="4"/>
        <v>5.5917402519469528E-2</v>
      </c>
    </row>
    <row r="21" spans="2:24">
      <c r="B21" s="5">
        <v>1.6</v>
      </c>
      <c r="C21" s="34">
        <f t="shared" si="2"/>
        <v>0.94520070830044201</v>
      </c>
      <c r="D21" s="34">
        <f t="shared" si="2"/>
        <v>0.94630107185188028</v>
      </c>
      <c r="E21" s="34">
        <f t="shared" si="2"/>
        <v>0.94738386154574794</v>
      </c>
      <c r="F21" s="34">
        <f t="shared" si="2"/>
        <v>0.94844925150991055</v>
      </c>
      <c r="G21" s="34">
        <f t="shared" si="2"/>
        <v>0.94949741652589603</v>
      </c>
      <c r="H21" s="34">
        <f t="shared" si="2"/>
        <v>0.9505285319663519</v>
      </c>
      <c r="I21" s="34">
        <f t="shared" si="2"/>
        <v>0.95154277373327723</v>
      </c>
      <c r="J21" s="34">
        <f t="shared" si="2"/>
        <v>0.95254031819705265</v>
      </c>
      <c r="K21" s="34">
        <f t="shared" si="2"/>
        <v>0.95352134213628004</v>
      </c>
      <c r="L21" s="34">
        <f t="shared" si="2"/>
        <v>0.95448602267845017</v>
      </c>
      <c r="N21" s="5">
        <v>-1.6</v>
      </c>
      <c r="O21" s="34">
        <f t="shared" si="3"/>
        <v>5.4799291699557995E-2</v>
      </c>
      <c r="P21" s="34">
        <f t="shared" si="3"/>
        <v>5.3698928148119718E-2</v>
      </c>
      <c r="Q21" s="34">
        <f t="shared" si="3"/>
        <v>5.2616138454252059E-2</v>
      </c>
      <c r="R21" s="34">
        <f t="shared" si="3"/>
        <v>5.1550748490089449E-2</v>
      </c>
      <c r="S21" s="34">
        <f t="shared" si="3"/>
        <v>5.0502583474103968E-2</v>
      </c>
      <c r="T21" s="34">
        <f t="shared" si="3"/>
        <v>4.9471468033648103E-2</v>
      </c>
      <c r="U21" s="34">
        <f t="shared" si="3"/>
        <v>4.8457226266722775E-2</v>
      </c>
      <c r="V21" s="34">
        <f t="shared" si="3"/>
        <v>4.7459681802947351E-2</v>
      </c>
      <c r="W21" s="34">
        <f t="shared" si="3"/>
        <v>4.6478657863719963E-2</v>
      </c>
      <c r="X21" s="34">
        <f t="shared" si="4"/>
        <v>4.5513977321549826E-2</v>
      </c>
    </row>
    <row r="22" spans="2:24">
      <c r="B22" s="5">
        <v>1.7</v>
      </c>
      <c r="C22" s="34">
        <f t="shared" si="2"/>
        <v>0.95543453724145688</v>
      </c>
      <c r="D22" s="34">
        <f t="shared" si="2"/>
        <v>0.956367063475968</v>
      </c>
      <c r="E22" s="34">
        <f t="shared" si="2"/>
        <v>0.95728377920867103</v>
      </c>
      <c r="F22" s="34">
        <f t="shared" si="2"/>
        <v>0.9581848623864051</v>
      </c>
      <c r="G22" s="34">
        <f t="shared" si="2"/>
        <v>0.95907049102119268</v>
      </c>
      <c r="H22" s="34">
        <f t="shared" si="2"/>
        <v>0.95994084313618289</v>
      </c>
      <c r="I22" s="34">
        <f t="shared" si="2"/>
        <v>0.96079609671251731</v>
      </c>
      <c r="J22" s="34">
        <f t="shared" si="2"/>
        <v>0.96163642963712859</v>
      </c>
      <c r="K22" s="34">
        <f t="shared" si="2"/>
        <v>0.96246201965148315</v>
      </c>
      <c r="L22" s="34">
        <f t="shared" si="2"/>
        <v>0.96327304430127381</v>
      </c>
      <c r="N22" s="5">
        <v>-1.7</v>
      </c>
      <c r="O22" s="34">
        <f t="shared" si="3"/>
        <v>4.4565462758543117E-2</v>
      </c>
      <c r="P22" s="34">
        <f t="shared" si="3"/>
        <v>4.3632936524031996E-2</v>
      </c>
      <c r="Q22" s="34">
        <f t="shared" si="3"/>
        <v>4.2716220791328974E-2</v>
      </c>
      <c r="R22" s="34">
        <f t="shared" si="3"/>
        <v>4.1815137613594899E-2</v>
      </c>
      <c r="S22" s="34">
        <f t="shared" si="3"/>
        <v>4.0929508978807316E-2</v>
      </c>
      <c r="T22" s="34">
        <f t="shared" si="3"/>
        <v>4.0059156863817114E-2</v>
      </c>
      <c r="U22" s="34">
        <f t="shared" si="3"/>
        <v>3.9203903287482689E-2</v>
      </c>
      <c r="V22" s="34">
        <f t="shared" si="3"/>
        <v>3.8363570362871413E-2</v>
      </c>
      <c r="W22" s="34">
        <f t="shared" si="3"/>
        <v>3.7537980348516853E-2</v>
      </c>
      <c r="X22" s="34">
        <f t="shared" si="4"/>
        <v>3.6726955698726194E-2</v>
      </c>
    </row>
    <row r="23" spans="2:24">
      <c r="B23" s="5">
        <v>1.8</v>
      </c>
      <c r="C23" s="34">
        <f t="shared" si="2"/>
        <v>0.96406968088707412</v>
      </c>
      <c r="D23" s="34">
        <f t="shared" si="2"/>
        <v>0.96485210641596131</v>
      </c>
      <c r="E23" s="34">
        <f t="shared" si="2"/>
        <v>0.96562049755411006</v>
      </c>
      <c r="F23" s="34">
        <f t="shared" si="2"/>
        <v>0.96637503058037166</v>
      </c>
      <c r="G23" s="34">
        <f t="shared" si="2"/>
        <v>0.96711588134083626</v>
      </c>
      <c r="H23" s="34">
        <f t="shared" si="2"/>
        <v>0.96784322520438637</v>
      </c>
      <c r="I23" s="34">
        <f t="shared" si="2"/>
        <v>0.96855723701924734</v>
      </c>
      <c r="J23" s="34">
        <f t="shared" si="2"/>
        <v>0.96925809107053396</v>
      </c>
      <c r="K23" s="34">
        <f t="shared" si="2"/>
        <v>0.96994596103880037</v>
      </c>
      <c r="L23" s="34">
        <f t="shared" si="2"/>
        <v>0.9706210199595906</v>
      </c>
      <c r="N23" s="5">
        <v>-1.8</v>
      </c>
      <c r="O23" s="34">
        <f t="shared" si="3"/>
        <v>3.5930319112925879E-2</v>
      </c>
      <c r="P23" s="34">
        <f t="shared" si="3"/>
        <v>3.5147893584038692E-2</v>
      </c>
      <c r="Q23" s="34">
        <f t="shared" si="3"/>
        <v>3.4379502445889942E-2</v>
      </c>
      <c r="R23" s="34">
        <f t="shared" si="3"/>
        <v>3.3624969419628337E-2</v>
      </c>
      <c r="S23" s="34">
        <f t="shared" si="3"/>
        <v>3.2884118659163741E-2</v>
      </c>
      <c r="T23" s="34">
        <f t="shared" si="3"/>
        <v>3.215677479561363E-2</v>
      </c>
      <c r="U23" s="34">
        <f t="shared" si="3"/>
        <v>3.1442762980752659E-2</v>
      </c>
      <c r="V23" s="34">
        <f t="shared" si="3"/>
        <v>3.0741908929466044E-2</v>
      </c>
      <c r="W23" s="34">
        <f t="shared" si="3"/>
        <v>3.0054038961199625E-2</v>
      </c>
      <c r="X23" s="34">
        <f t="shared" si="4"/>
        <v>2.9378980040409397E-2</v>
      </c>
    </row>
    <row r="24" spans="2:24">
      <c r="B24" s="5">
        <v>1.9</v>
      </c>
      <c r="C24" s="34">
        <f t="shared" si="2"/>
        <v>0.97128344018399804</v>
      </c>
      <c r="D24" s="34">
        <f t="shared" si="2"/>
        <v>0.97193339334022744</v>
      </c>
      <c r="E24" s="34">
        <f t="shared" si="2"/>
        <v>0.97257105029616309</v>
      </c>
      <c r="F24" s="34">
        <f t="shared" si="2"/>
        <v>0.97319658112294505</v>
      </c>
      <c r="G24" s="34">
        <f t="shared" si="2"/>
        <v>0.97381015505954727</v>
      </c>
      <c r="H24" s="34">
        <f t="shared" si="2"/>
        <v>0.97441194047836133</v>
      </c>
      <c r="I24" s="34">
        <f t="shared" si="2"/>
        <v>0.97500210485177963</v>
      </c>
      <c r="J24" s="34">
        <f t="shared" si="2"/>
        <v>0.97558081471977753</v>
      </c>
      <c r="K24" s="34">
        <f t="shared" si="2"/>
        <v>0.9761482356584914</v>
      </c>
      <c r="L24" s="34">
        <f t="shared" si="2"/>
        <v>0.97670453224978815</v>
      </c>
      <c r="N24" s="5">
        <v>-1.9</v>
      </c>
      <c r="O24" s="34">
        <f t="shared" si="3"/>
        <v>2.8716559816001963E-2</v>
      </c>
      <c r="P24" s="34">
        <f t="shared" si="3"/>
        <v>2.8066606659772564E-2</v>
      </c>
      <c r="Q24" s="34">
        <f t="shared" si="3"/>
        <v>2.7428949703836913E-2</v>
      </c>
      <c r="R24" s="34">
        <f t="shared" si="3"/>
        <v>2.6803418877054952E-2</v>
      </c>
      <c r="S24" s="34">
        <f t="shared" si="3"/>
        <v>2.6189844940452733E-2</v>
      </c>
      <c r="T24" s="34">
        <f t="shared" si="3"/>
        <v>2.5588059521638673E-2</v>
      </c>
      <c r="U24" s="34">
        <f t="shared" si="3"/>
        <v>2.4997895148220373E-2</v>
      </c>
      <c r="V24" s="34">
        <f t="shared" si="3"/>
        <v>2.4419185280222466E-2</v>
      </c>
      <c r="W24" s="34">
        <f t="shared" si="3"/>
        <v>2.3851764341508597E-2</v>
      </c>
      <c r="X24" s="34">
        <f t="shared" si="4"/>
        <v>2.3295467750211851E-2</v>
      </c>
    </row>
    <row r="25" spans="2:24">
      <c r="B25" s="5">
        <v>2</v>
      </c>
      <c r="C25" s="34">
        <f t="shared" si="2"/>
        <v>0.97724986805182068</v>
      </c>
      <c r="D25" s="34">
        <f t="shared" si="2"/>
        <v>0.97778440557056834</v>
      </c>
      <c r="E25" s="34">
        <f t="shared" si="2"/>
        <v>0.97830830623235299</v>
      </c>
      <c r="F25" s="34">
        <f t="shared" si="2"/>
        <v>0.97882173035732767</v>
      </c>
      <c r="G25" s="34">
        <f t="shared" si="2"/>
        <v>0.97932483713392982</v>
      </c>
      <c r="H25" s="34">
        <f t="shared" si="2"/>
        <v>0.97981778459429547</v>
      </c>
      <c r="I25" s="34">
        <f t="shared" si="2"/>
        <v>0.9803007295906232</v>
      </c>
      <c r="J25" s="34">
        <f t="shared" si="2"/>
        <v>0.98077382777248279</v>
      </c>
      <c r="K25" s="34">
        <f t="shared" si="2"/>
        <v>0.98123723356506221</v>
      </c>
      <c r="L25" s="34">
        <f t="shared" si="2"/>
        <v>0.98169110014834104</v>
      </c>
      <c r="N25" s="5">
        <v>-2</v>
      </c>
      <c r="O25" s="34">
        <f t="shared" si="3"/>
        <v>2.275013194817932E-2</v>
      </c>
      <c r="P25" s="34">
        <f t="shared" si="3"/>
        <v>2.2215594429431662E-2</v>
      </c>
      <c r="Q25" s="34">
        <f t="shared" si="3"/>
        <v>2.1691693767647013E-2</v>
      </c>
      <c r="R25" s="34">
        <f t="shared" si="3"/>
        <v>2.1178269642672332E-2</v>
      </c>
      <c r="S25" s="34">
        <f t="shared" si="3"/>
        <v>2.0675162866070185E-2</v>
      </c>
      <c r="T25" s="34">
        <f t="shared" si="3"/>
        <v>2.0182215405704529E-2</v>
      </c>
      <c r="U25" s="34">
        <f t="shared" si="3"/>
        <v>1.9699270409376801E-2</v>
      </c>
      <c r="V25" s="34">
        <f t="shared" si="3"/>
        <v>1.9226172227517213E-2</v>
      </c>
      <c r="W25" s="34">
        <f t="shared" si="3"/>
        <v>1.8762766434937794E-2</v>
      </c>
      <c r="X25" s="34">
        <f t="shared" si="4"/>
        <v>1.8308899851658955E-2</v>
      </c>
    </row>
    <row r="26" spans="2:24">
      <c r="B26" s="5">
        <v>2.1</v>
      </c>
      <c r="C26" s="34">
        <f t="shared" si="2"/>
        <v>0.98213557943718355</v>
      </c>
      <c r="D26" s="34">
        <f t="shared" si="2"/>
        <v>0.98257082206234281</v>
      </c>
      <c r="E26" s="34">
        <f t="shared" si="2"/>
        <v>0.98299697735236702</v>
      </c>
      <c r="F26" s="34">
        <f t="shared" si="2"/>
        <v>0.9834141933163949</v>
      </c>
      <c r="G26" s="34">
        <f t="shared" si="2"/>
        <v>0.98382261662783388</v>
      </c>
      <c r="H26" s="34">
        <f t="shared" si="2"/>
        <v>0.98422239260890954</v>
      </c>
      <c r="I26" s="34">
        <f t="shared" si="2"/>
        <v>0.98461366521607452</v>
      </c>
      <c r="J26" s="34">
        <f t="shared" si="2"/>
        <v>0.98499657702626764</v>
      </c>
      <c r="K26" s="34">
        <f t="shared" si="2"/>
        <v>0.98537126922401086</v>
      </c>
      <c r="L26" s="34">
        <f t="shared" si="2"/>
        <v>0.98573788158933118</v>
      </c>
      <c r="N26" s="5">
        <v>-2.1</v>
      </c>
      <c r="O26" s="34">
        <f t="shared" si="3"/>
        <v>1.7864420562816452E-2</v>
      </c>
      <c r="P26" s="34">
        <f t="shared" si="3"/>
        <v>1.7429177937657192E-2</v>
      </c>
      <c r="Q26" s="34">
        <f t="shared" si="3"/>
        <v>1.7003022647632982E-2</v>
      </c>
      <c r="R26" s="34">
        <f t="shared" si="3"/>
        <v>1.6585806683605098E-2</v>
      </c>
      <c r="S26" s="34">
        <f t="shared" si="3"/>
        <v>1.6177383372166121E-2</v>
      </c>
      <c r="T26" s="34">
        <f t="shared" si="3"/>
        <v>1.5777607391090465E-2</v>
      </c>
      <c r="U26" s="34">
        <f t="shared" si="3"/>
        <v>1.5386334783925482E-2</v>
      </c>
      <c r="V26" s="34">
        <f t="shared" si="3"/>
        <v>1.5003422973732361E-2</v>
      </c>
      <c r="W26" s="34">
        <f t="shared" si="3"/>
        <v>1.4628730775989141E-2</v>
      </c>
      <c r="X26" s="34">
        <f t="shared" si="4"/>
        <v>1.4262118410668823E-2</v>
      </c>
    </row>
    <row r="27" spans="2:24">
      <c r="B27" s="5">
        <v>2.2000000000000002</v>
      </c>
      <c r="C27" s="34">
        <f t="shared" ref="C27:L35" si="5">NORMDIST($B27+C$4,0,1,1)</f>
        <v>0.98609655248650141</v>
      </c>
      <c r="D27" s="34">
        <f t="shared" si="5"/>
        <v>0.98644741885358012</v>
      </c>
      <c r="E27" s="34">
        <f t="shared" si="5"/>
        <v>0.98679061619274377</v>
      </c>
      <c r="F27" s="34">
        <f t="shared" si="5"/>
        <v>0.98712627856139801</v>
      </c>
      <c r="G27" s="34">
        <f t="shared" si="5"/>
        <v>0.98745453856405341</v>
      </c>
      <c r="H27" s="34">
        <f t="shared" si="5"/>
        <v>0.98777552734495533</v>
      </c>
      <c r="I27" s="34">
        <f t="shared" si="5"/>
        <v>0.98808937458145296</v>
      </c>
      <c r="J27" s="34">
        <f t="shared" si="5"/>
        <v>0.98839620847809651</v>
      </c>
      <c r="K27" s="34">
        <f t="shared" si="5"/>
        <v>0.98869615576144732</v>
      </c>
      <c r="L27" s="34">
        <f t="shared" si="5"/>
        <v>0.98898934167558838</v>
      </c>
      <c r="N27" s="5">
        <v>-2.2000000000000002</v>
      </c>
      <c r="O27" s="34">
        <f t="shared" si="3"/>
        <v>1.390344751349859E-2</v>
      </c>
      <c r="P27" s="34">
        <f t="shared" si="3"/>
        <v>1.3552581146419884E-2</v>
      </c>
      <c r="Q27" s="34">
        <f t="shared" si="3"/>
        <v>1.3209383807256225E-2</v>
      </c>
      <c r="R27" s="34">
        <f t="shared" si="3"/>
        <v>1.2873721438601993E-2</v>
      </c>
      <c r="S27" s="34">
        <f t="shared" si="3"/>
        <v>1.2545461435946592E-2</v>
      </c>
      <c r="T27" s="34">
        <f t="shared" si="3"/>
        <v>1.2224472655044671E-2</v>
      </c>
      <c r="U27" s="34">
        <f t="shared" si="3"/>
        <v>1.1910625418547038E-2</v>
      </c>
      <c r="V27" s="34">
        <f t="shared" si="3"/>
        <v>1.1603791521903495E-2</v>
      </c>
      <c r="W27" s="34">
        <f t="shared" si="3"/>
        <v>1.1303844238552685E-2</v>
      </c>
      <c r="X27" s="34">
        <f t="shared" si="4"/>
        <v>1.1010658324411615E-2</v>
      </c>
    </row>
    <row r="28" spans="2:24">
      <c r="B28" s="5">
        <v>2.2999999999999998</v>
      </c>
      <c r="C28" s="34">
        <f t="shared" si="5"/>
        <v>0.98927588997832405</v>
      </c>
      <c r="D28" s="34">
        <f t="shared" si="5"/>
        <v>0.98955592293804884</v>
      </c>
      <c r="E28" s="34">
        <f t="shared" si="5"/>
        <v>0.98982956133128019</v>
      </c>
      <c r="F28" s="34">
        <f t="shared" si="5"/>
        <v>0.99009692444083575</v>
      </c>
      <c r="G28" s="34">
        <f t="shared" si="5"/>
        <v>0.99035813005464146</v>
      </c>
      <c r="H28" s="34">
        <f t="shared" si="5"/>
        <v>0.99061329446516133</v>
      </c>
      <c r="I28" s="34">
        <f t="shared" si="5"/>
        <v>0.99086253246942713</v>
      </c>
      <c r="J28" s="34">
        <f t="shared" si="5"/>
        <v>0.99110595736966312</v>
      </c>
      <c r="K28" s="34">
        <f t="shared" si="5"/>
        <v>0.99134368097448333</v>
      </c>
      <c r="L28" s="34">
        <f t="shared" si="5"/>
        <v>0.9915758136006545</v>
      </c>
      <c r="N28" s="5">
        <v>-2.2999999999999998</v>
      </c>
      <c r="O28" s="34">
        <f t="shared" si="3"/>
        <v>1.0724110021675948E-2</v>
      </c>
      <c r="P28" s="34">
        <f t="shared" si="3"/>
        <v>1.0444077061951162E-2</v>
      </c>
      <c r="Q28" s="34">
        <f t="shared" si="3"/>
        <v>1.0170438668719806E-2</v>
      </c>
      <c r="R28" s="34">
        <f t="shared" si="3"/>
        <v>9.9030755591642539E-3</v>
      </c>
      <c r="S28" s="34">
        <f t="shared" si="3"/>
        <v>9.6418699453585388E-3</v>
      </c>
      <c r="T28" s="34">
        <f t="shared" si="3"/>
        <v>9.3867055348386685E-3</v>
      </c>
      <c r="U28" s="34">
        <f t="shared" si="3"/>
        <v>9.1374675305728736E-3</v>
      </c>
      <c r="V28" s="34">
        <f t="shared" si="3"/>
        <v>8.8940426303368847E-3</v>
      </c>
      <c r="W28" s="34">
        <f t="shared" si="3"/>
        <v>8.6563190255166678E-3</v>
      </c>
      <c r="X28" s="34">
        <f t="shared" si="4"/>
        <v>8.4241863993455013E-3</v>
      </c>
    </row>
    <row r="29" spans="2:24">
      <c r="B29" s="5">
        <v>2.4</v>
      </c>
      <c r="C29" s="34">
        <f t="shared" si="5"/>
        <v>0.99180246407540396</v>
      </c>
      <c r="D29" s="34">
        <f t="shared" si="5"/>
        <v>0.99202373973926639</v>
      </c>
      <c r="E29" s="34">
        <f t="shared" si="5"/>
        <v>0.99223974644944612</v>
      </c>
      <c r="F29" s="34">
        <f t="shared" si="5"/>
        <v>0.99245058858369084</v>
      </c>
      <c r="G29" s="34">
        <f t="shared" si="5"/>
        <v>0.9926563690446516</v>
      </c>
      <c r="H29" s="34">
        <f t="shared" si="5"/>
        <v>0.99285718926472855</v>
      </c>
      <c r="I29" s="34">
        <f t="shared" si="5"/>
        <v>0.99305314921137589</v>
      </c>
      <c r="J29" s="34">
        <f t="shared" si="5"/>
        <v>0.99324434739285938</v>
      </c>
      <c r="K29" s="34">
        <f t="shared" si="5"/>
        <v>0.99343088086445341</v>
      </c>
      <c r="L29" s="34">
        <f t="shared" si="5"/>
        <v>0.99361284523505655</v>
      </c>
      <c r="N29" s="5">
        <v>-2.4</v>
      </c>
      <c r="O29" s="34">
        <f t="shared" si="3"/>
        <v>8.1975359245960444E-3</v>
      </c>
      <c r="P29" s="34">
        <f t="shared" si="3"/>
        <v>7.9762602607336142E-3</v>
      </c>
      <c r="Q29" s="34">
        <f t="shared" si="3"/>
        <v>7.760253550553875E-3</v>
      </c>
      <c r="R29" s="34">
        <f t="shared" si="3"/>
        <v>7.5494114163091597E-3</v>
      </c>
      <c r="S29" s="34">
        <f t="shared" si="3"/>
        <v>7.3436309553484014E-3</v>
      </c>
      <c r="T29" s="34">
        <f t="shared" si="3"/>
        <v>7.1428107352714543E-3</v>
      </c>
      <c r="U29" s="34">
        <f t="shared" si="3"/>
        <v>6.9468507886241149E-3</v>
      </c>
      <c r="V29" s="34">
        <f t="shared" si="3"/>
        <v>6.7556526071406164E-3</v>
      </c>
      <c r="W29" s="34">
        <f t="shared" si="3"/>
        <v>6.5691191355465861E-3</v>
      </c>
      <c r="X29" s="34">
        <f t="shared" si="4"/>
        <v>6.3871547649434479E-3</v>
      </c>
    </row>
    <row r="30" spans="2:24">
      <c r="B30" s="5">
        <v>2.5</v>
      </c>
      <c r="C30" s="34">
        <f t="shared" si="5"/>
        <v>0.99379033467422406</v>
      </c>
      <c r="D30" s="34">
        <f t="shared" si="5"/>
        <v>0.99396344191958752</v>
      </c>
      <c r="E30" s="34">
        <f t="shared" si="5"/>
        <v>0.99413225828466745</v>
      </c>
      <c r="F30" s="34">
        <f t="shared" si="5"/>
        <v>0.99429687366704944</v>
      </c>
      <c r="G30" s="34">
        <f t="shared" si="5"/>
        <v>0.99445737655691757</v>
      </c>
      <c r="H30" s="34">
        <f t="shared" si="5"/>
        <v>0.99461385404593339</v>
      </c>
      <c r="I30" s="34">
        <f t="shared" si="5"/>
        <v>0.99476639183644422</v>
      </c>
      <c r="J30" s="34">
        <f t="shared" si="5"/>
        <v>0.99491507425100889</v>
      </c>
      <c r="K30" s="34">
        <f t="shared" si="5"/>
        <v>0.99505998424222941</v>
      </c>
      <c r="L30" s="34">
        <f t="shared" si="5"/>
        <v>0.99520120340287366</v>
      </c>
      <c r="N30" s="5">
        <v>-2.5</v>
      </c>
      <c r="O30" s="34">
        <f t="shared" si="3"/>
        <v>6.2096653257759371E-3</v>
      </c>
      <c r="P30" s="34">
        <f t="shared" si="3"/>
        <v>6.0365580804124797E-3</v>
      </c>
      <c r="Q30" s="34">
        <f t="shared" si="3"/>
        <v>5.8677417153325528E-3</v>
      </c>
      <c r="R30" s="34">
        <f t="shared" si="3"/>
        <v>5.7031263329505588E-3</v>
      </c>
      <c r="S30" s="34">
        <f t="shared" si="3"/>
        <v>5.5426234430824284E-3</v>
      </c>
      <c r="T30" s="34">
        <f t="shared" si="3"/>
        <v>5.3861459540666123E-3</v>
      </c>
      <c r="U30" s="34">
        <f t="shared" si="3"/>
        <v>5.2336081635557807E-3</v>
      </c>
      <c r="V30" s="34">
        <f t="shared" si="3"/>
        <v>5.0849257489911093E-3</v>
      </c>
      <c r="W30" s="34">
        <f t="shared" si="3"/>
        <v>4.9400157577705883E-3</v>
      </c>
      <c r="X30" s="34">
        <f t="shared" si="4"/>
        <v>4.7987965971263424E-3</v>
      </c>
    </row>
    <row r="31" spans="2:24">
      <c r="B31" s="5">
        <v>2.6</v>
      </c>
      <c r="C31" s="34">
        <f t="shared" si="5"/>
        <v>0.99533881197628127</v>
      </c>
      <c r="D31" s="34">
        <f t="shared" si="5"/>
        <v>0.99547288886703256</v>
      </c>
      <c r="E31" s="34">
        <f t="shared" si="5"/>
        <v>0.99560351165187855</v>
      </c>
      <c r="F31" s="34">
        <f t="shared" si="5"/>
        <v>0.99573075659091081</v>
      </c>
      <c r="G31" s="34">
        <f t="shared" si="5"/>
        <v>0.99585469863896381</v>
      </c>
      <c r="H31" s="34">
        <f t="shared" si="5"/>
        <v>0.99597541145724156</v>
      </c>
      <c r="I31" s="34">
        <f t="shared" si="5"/>
        <v>0.9960929674251473</v>
      </c>
      <c r="J31" s="34">
        <f t="shared" si="5"/>
        <v>0.99620743765231445</v>
      </c>
      <c r="K31" s="34">
        <f t="shared" si="5"/>
        <v>0.99631889199082491</v>
      </c>
      <c r="L31" s="34">
        <f t="shared" si="5"/>
        <v>0.99642739904760036</v>
      </c>
      <c r="N31" s="5">
        <v>-2.6</v>
      </c>
      <c r="O31" s="34">
        <f t="shared" si="3"/>
        <v>4.661188023718732E-3</v>
      </c>
      <c r="P31" s="34">
        <f t="shared" si="3"/>
        <v>4.5271111329674429E-3</v>
      </c>
      <c r="Q31" s="34">
        <f t="shared" si="3"/>
        <v>4.3964883481214523E-3</v>
      </c>
      <c r="R31" s="34">
        <f t="shared" si="3"/>
        <v>4.2692434090891851E-3</v>
      </c>
      <c r="S31" s="34">
        <f t="shared" si="3"/>
        <v>4.1453013610361911E-3</v>
      </c>
      <c r="T31" s="34">
        <f t="shared" si="3"/>
        <v>4.0245885427584449E-3</v>
      </c>
      <c r="U31" s="34">
        <f t="shared" si="3"/>
        <v>3.9070325748526979E-3</v>
      </c>
      <c r="V31" s="34">
        <f t="shared" si="3"/>
        <v>3.7925623476855463E-3</v>
      </c>
      <c r="W31" s="34">
        <f t="shared" si="3"/>
        <v>3.6811080091750936E-3</v>
      </c>
      <c r="X31" s="34">
        <f t="shared" si="4"/>
        <v>3.5726009523996405E-3</v>
      </c>
    </row>
    <row r="32" spans="2:24">
      <c r="B32" s="5">
        <v>2.7</v>
      </c>
      <c r="C32" s="34">
        <f t="shared" si="5"/>
        <v>0.99653302619695938</v>
      </c>
      <c r="D32" s="34">
        <f t="shared" si="5"/>
        <v>0.9966358395933308</v>
      </c>
      <c r="E32" s="34">
        <f t="shared" si="5"/>
        <v>0.99673590418410873</v>
      </c>
      <c r="F32" s="34">
        <f t="shared" si="5"/>
        <v>0.99683328372264224</v>
      </c>
      <c r="G32" s="34">
        <f t="shared" si="5"/>
        <v>0.99692804078134944</v>
      </c>
      <c r="H32" s="34">
        <f t="shared" si="5"/>
        <v>0.99702023676494544</v>
      </c>
      <c r="I32" s="34">
        <f t="shared" si="5"/>
        <v>0.99710993192377395</v>
      </c>
      <c r="J32" s="34">
        <f t="shared" si="5"/>
        <v>0.99719718536723501</v>
      </c>
      <c r="K32" s="34">
        <f t="shared" si="5"/>
        <v>0.9972820550772985</v>
      </c>
      <c r="L32" s="34">
        <f t="shared" si="5"/>
        <v>0.99736459792209509</v>
      </c>
      <c r="N32" s="5">
        <v>-2.7</v>
      </c>
      <c r="O32" s="34">
        <f t="shared" si="3"/>
        <v>3.4669738030406183E-3</v>
      </c>
      <c r="P32" s="34">
        <f t="shared" si="3"/>
        <v>3.3641604066692032E-3</v>
      </c>
      <c r="Q32" s="34">
        <f t="shared" si="3"/>
        <v>3.2640958158912659E-3</v>
      </c>
      <c r="R32" s="34">
        <f t="shared" si="3"/>
        <v>3.1667162773577617E-3</v>
      </c>
      <c r="S32" s="34">
        <f t="shared" si="3"/>
        <v>3.0719592186505551E-3</v>
      </c>
      <c r="T32" s="34">
        <f t="shared" si="3"/>
        <v>2.9797632350545555E-3</v>
      </c>
      <c r="U32" s="34">
        <f t="shared" si="3"/>
        <v>2.8900680762260489E-3</v>
      </c>
      <c r="V32" s="34">
        <f t="shared" si="3"/>
        <v>2.8028146327649939E-3</v>
      </c>
      <c r="W32" s="34">
        <f t="shared" si="3"/>
        <v>2.7179449227014985E-3</v>
      </c>
      <c r="X32" s="34">
        <f t="shared" si="4"/>
        <v>2.6354020779049137E-3</v>
      </c>
    </row>
    <row r="33" spans="2:24">
      <c r="B33" s="5">
        <v>2.8</v>
      </c>
      <c r="C33" s="34">
        <f t="shared" si="5"/>
        <v>0.99744486966957213</v>
      </c>
      <c r="D33" s="34">
        <f t="shared" si="5"/>
        <v>0.99752292500121409</v>
      </c>
      <c r="E33" s="34">
        <f t="shared" si="5"/>
        <v>0.99759881752581081</v>
      </c>
      <c r="F33" s="34">
        <f t="shared" si="5"/>
        <v>0.99767259979326872</v>
      </c>
      <c r="G33" s="34">
        <f t="shared" si="5"/>
        <v>0.99774432330845786</v>
      </c>
      <c r="H33" s="34">
        <f t="shared" si="5"/>
        <v>0.99781403854508666</v>
      </c>
      <c r="I33" s="34">
        <f t="shared" si="5"/>
        <v>0.99788179495959528</v>
      </c>
      <c r="J33" s="34">
        <f t="shared" si="5"/>
        <v>0.99794764100506017</v>
      </c>
      <c r="K33" s="34">
        <f t="shared" si="5"/>
        <v>0.9980116241451058</v>
      </c>
      <c r="L33" s="34">
        <f t="shared" si="5"/>
        <v>0.99807379086781234</v>
      </c>
      <c r="N33" s="5">
        <v>-2.8</v>
      </c>
      <c r="O33" s="34">
        <f t="shared" si="3"/>
        <v>2.5551303304278683E-3</v>
      </c>
      <c r="P33" s="34">
        <f t="shared" si="3"/>
        <v>2.4770749987859109E-3</v>
      </c>
      <c r="Q33" s="34">
        <f t="shared" si="3"/>
        <v>2.4011824741891896E-3</v>
      </c>
      <c r="R33" s="34">
        <f t="shared" si="3"/>
        <v>2.3274002067312782E-3</v>
      </c>
      <c r="S33" s="34">
        <f t="shared" si="3"/>
        <v>2.2556766915421411E-3</v>
      </c>
      <c r="T33" s="34">
        <f t="shared" si="3"/>
        <v>2.1859614549133433E-3</v>
      </c>
      <c r="U33" s="34">
        <f t="shared" si="3"/>
        <v>2.1182050404047192E-3</v>
      </c>
      <c r="V33" s="34">
        <f t="shared" si="3"/>
        <v>2.0523589949398291E-3</v>
      </c>
      <c r="W33" s="34">
        <f t="shared" si="3"/>
        <v>1.9883758548941977E-3</v>
      </c>
      <c r="X33" s="34">
        <f t="shared" si="4"/>
        <v>1.9262091321876618E-3</v>
      </c>
    </row>
    <row r="34" spans="2:24">
      <c r="B34" s="5">
        <v>2.9</v>
      </c>
      <c r="C34" s="34">
        <f t="shared" si="5"/>
        <v>0.99813418669961629</v>
      </c>
      <c r="D34" s="34">
        <f t="shared" si="5"/>
        <v>0.99819285621919329</v>
      </c>
      <c r="E34" s="34">
        <f t="shared" si="5"/>
        <v>0.99824984307132403</v>
      </c>
      <c r="F34" s="34">
        <f t="shared" si="5"/>
        <v>0.99830518998072271</v>
      </c>
      <c r="G34" s="34">
        <f t="shared" si="5"/>
        <v>0.99835893876584292</v>
      </c>
      <c r="H34" s="34">
        <f t="shared" si="5"/>
        <v>0.99841113035263507</v>
      </c>
      <c r="I34" s="34">
        <f t="shared" si="5"/>
        <v>0.99846180478826185</v>
      </c>
      <c r="J34" s="34">
        <f t="shared" si="5"/>
        <v>0.99851100125476266</v>
      </c>
      <c r="K34" s="34">
        <f t="shared" si="5"/>
        <v>0.99855875808266015</v>
      </c>
      <c r="L34" s="34">
        <f t="shared" si="5"/>
        <v>0.99860511276450747</v>
      </c>
      <c r="N34" s="5">
        <v>-2.9</v>
      </c>
      <c r="O34" s="34">
        <f t="shared" si="3"/>
        <v>1.8658133003837118E-3</v>
      </c>
      <c r="P34" s="34">
        <f t="shared" si="3"/>
        <v>1.8071437808067081E-3</v>
      </c>
      <c r="Q34" s="34">
        <f t="shared" ref="P34:W35" si="6">NORMDIST($N34+Q$4,0,1,1)</f>
        <v>1.7501569286759722E-3</v>
      </c>
      <c r="R34" s="34">
        <f t="shared" si="6"/>
        <v>1.694810019277293E-3</v>
      </c>
      <c r="S34" s="34">
        <f t="shared" si="6"/>
        <v>1.6410612341570818E-3</v>
      </c>
      <c r="T34" s="34">
        <f t="shared" si="6"/>
        <v>1.5888696473649322E-3</v>
      </c>
      <c r="U34" s="34">
        <f t="shared" si="6"/>
        <v>1.538195211738147E-3</v>
      </c>
      <c r="V34" s="34">
        <f t="shared" si="6"/>
        <v>1.4889987452373354E-3</v>
      </c>
      <c r="W34" s="34">
        <f t="shared" si="6"/>
        <v>1.4412419173398527E-3</v>
      </c>
      <c r="X34" s="34">
        <f t="shared" si="4"/>
        <v>1.3948872354925257E-3</v>
      </c>
    </row>
    <row r="35" spans="2:24">
      <c r="B35" s="5">
        <v>3</v>
      </c>
      <c r="C35" s="34">
        <f t="shared" si="5"/>
        <v>0.9986501019683699</v>
      </c>
      <c r="D35" s="34">
        <f t="shared" si="5"/>
        <v>0.99869376155123057</v>
      </c>
      <c r="E35" s="34">
        <f t="shared" si="5"/>
        <v>0.99873612657232791</v>
      </c>
      <c r="F35" s="34">
        <f t="shared" si="5"/>
        <v>0.99877723130640783</v>
      </c>
      <c r="G35" s="34">
        <f t="shared" si="5"/>
        <v>0.9988171092568956</v>
      </c>
      <c r="H35" s="34">
        <f t="shared" si="5"/>
        <v>0.99885579316897721</v>
      </c>
      <c r="I35" s="34">
        <f t="shared" si="5"/>
        <v>0.99889331504259105</v>
      </c>
      <c r="J35" s="34">
        <f t="shared" si="5"/>
        <v>0.99892970614532117</v>
      </c>
      <c r="K35" s="34">
        <f t="shared" si="5"/>
        <v>0.99896499702519703</v>
      </c>
      <c r="L35" s="34">
        <f t="shared" si="5"/>
        <v>0.99899921752338594</v>
      </c>
      <c r="N35" s="5">
        <v>-3</v>
      </c>
      <c r="O35" s="34">
        <f t="shared" si="3"/>
        <v>1.3498980316301035E-3</v>
      </c>
      <c r="P35" s="34">
        <f t="shared" si="6"/>
        <v>1.3062384487694256E-3</v>
      </c>
      <c r="Q35" s="34">
        <f t="shared" si="6"/>
        <v>1.2638734276720909E-3</v>
      </c>
      <c r="R35" s="34">
        <f t="shared" si="6"/>
        <v>1.2227686935921689E-3</v>
      </c>
      <c r="S35" s="34">
        <f t="shared" si="6"/>
        <v>1.1828907431044033E-3</v>
      </c>
      <c r="T35" s="34">
        <f t="shared" si="6"/>
        <v>1.1442068310227871E-3</v>
      </c>
      <c r="U35" s="34">
        <f t="shared" si="6"/>
        <v>1.1066849574089543E-3</v>
      </c>
      <c r="V35" s="34">
        <f t="shared" si="6"/>
        <v>1.0702938546788276E-3</v>
      </c>
      <c r="W35" s="34">
        <f t="shared" si="6"/>
        <v>1.0350029748029677E-3</v>
      </c>
      <c r="X35" s="34">
        <f t="shared" si="4"/>
        <v>1.0007824766140594E-3</v>
      </c>
    </row>
    <row r="681" spans="22:22">
      <c r="V681" t="s">
        <v>193</v>
      </c>
    </row>
  </sheetData>
  <mergeCells count="3">
    <mergeCell ref="A2:E2"/>
    <mergeCell ref="A1:H1"/>
    <mergeCell ref="A3:F3"/>
  </mergeCells>
  <phoneticPr fontId="25" type="noConversion"/>
  <pageMargins left="0.75" right="0.75" top="1" bottom="1" header="0.5" footer="0.5"/>
  <pageSetup paperSize="9"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72</vt:i4>
      </vt:variant>
      <vt:variant>
        <vt:lpstr>Named Ranges</vt:lpstr>
      </vt:variant>
      <vt:variant>
        <vt:i4>8</vt:i4>
      </vt:variant>
    </vt:vector>
  </HeadingPairs>
  <TitlesOfParts>
    <vt:vector size="80" baseType="lpstr">
      <vt:lpstr>Комбинаторика</vt:lpstr>
      <vt:lpstr>Вероятност за тестови изпит</vt:lpstr>
      <vt:lpstr>Класическа вероятност</vt:lpstr>
      <vt:lpstr>Хистограма Zn'вода</vt:lpstr>
      <vt:lpstr>sample10'from100</vt:lpstr>
      <vt:lpstr>Хистограма'KCM</vt:lpstr>
      <vt:lpstr>Хистограма'Cr</vt:lpstr>
      <vt:lpstr>MatExpec</vt:lpstr>
      <vt:lpstr>Laplas</vt:lpstr>
      <vt:lpstr>Mg-soil</vt:lpstr>
      <vt:lpstr>calculate'distr</vt:lpstr>
      <vt:lpstr>NORM'dISTR</vt:lpstr>
      <vt:lpstr>Упр.Комп.Квал. Zn'вода N=50</vt:lpstr>
      <vt:lpstr>Conf_Iterval</vt:lpstr>
      <vt:lpstr>CHI-dist</vt:lpstr>
      <vt:lpstr>F-distr</vt:lpstr>
      <vt:lpstr>MOSV-SD</vt:lpstr>
      <vt:lpstr>SD_aver</vt:lpstr>
      <vt:lpstr>t-distribution</vt:lpstr>
      <vt:lpstr>Хип. Z M=M0</vt:lpstr>
      <vt:lpstr>Хип. T-test (1)</vt:lpstr>
      <vt:lpstr>Хип. T-test(3)</vt:lpstr>
      <vt:lpstr>Хип. Chi2</vt:lpstr>
      <vt:lpstr>Хип рН = 8,8</vt:lpstr>
      <vt:lpstr>Хип. M1=M0</vt:lpstr>
      <vt:lpstr>Хип As - води ТЕ 43</vt:lpstr>
      <vt:lpstr>Хип ТЕ 44 </vt:lpstr>
      <vt:lpstr>Хип. ANOVA</vt:lpstr>
      <vt:lpstr>DL'2Nor'ST'distr</vt:lpstr>
      <vt:lpstr>Outliers</vt:lpstr>
      <vt:lpstr>Horwitz</vt:lpstr>
      <vt:lpstr>Signal'noise</vt:lpstr>
      <vt:lpstr>U_Kragten</vt:lpstr>
      <vt:lpstr>Smoothing </vt:lpstr>
      <vt:lpstr>test U</vt:lpstr>
      <vt:lpstr>U_NO3</vt:lpstr>
      <vt:lpstr>U (Au)</vt:lpstr>
      <vt:lpstr>u_c(Au)</vt:lpstr>
      <vt:lpstr>U-model'extraction</vt:lpstr>
      <vt:lpstr>Хип. Correl</vt:lpstr>
      <vt:lpstr>U_Titration</vt:lpstr>
      <vt:lpstr>GUM all in 1</vt:lpstr>
      <vt:lpstr>u_простоТП</vt:lpstr>
      <vt:lpstr>u_bracket </vt:lpstr>
      <vt:lpstr>MNM(VK)</vt:lpstr>
      <vt:lpstr>Пречене</vt:lpstr>
      <vt:lpstr>MSTAD</vt:lpstr>
      <vt:lpstr>IS - drift</vt:lpstr>
      <vt:lpstr>X-chart</vt:lpstr>
      <vt:lpstr>Valid_accuracy'Cr</vt:lpstr>
      <vt:lpstr>PT_QuaNAS</vt:lpstr>
      <vt:lpstr>ANOVA (VK) BG</vt:lpstr>
      <vt:lpstr>Resheni Na</vt:lpstr>
      <vt:lpstr>u_T_effect</vt:lpstr>
      <vt:lpstr>u_Standart Cd</vt:lpstr>
      <vt:lpstr>Valid_Calib'Pb</vt:lpstr>
      <vt:lpstr>Valid_LOD Pb</vt:lpstr>
      <vt:lpstr>Valid_linearity Pb</vt:lpstr>
      <vt:lpstr>Val_recovery'Pb</vt:lpstr>
      <vt:lpstr>Valid_repeatability</vt:lpstr>
      <vt:lpstr>Valid_robustness</vt:lpstr>
      <vt:lpstr>Dead'time</vt:lpstr>
      <vt:lpstr>Дончев</vt:lpstr>
      <vt:lpstr>ANOVA'Дончев 116</vt:lpstr>
      <vt:lpstr>u_Standart Au </vt:lpstr>
      <vt:lpstr>ОЗНАЧЕНИЯ</vt:lpstr>
      <vt:lpstr>Черешка Mg soil </vt:lpstr>
      <vt:lpstr>ЗАПОмни</vt:lpstr>
      <vt:lpstr>Fe_vino</vt:lpstr>
      <vt:lpstr>Делфин Mg soil</vt:lpstr>
      <vt:lpstr>Sheet1</vt:lpstr>
      <vt:lpstr>Sheet2</vt:lpstr>
      <vt:lpstr>'u_c(Au)'!OLE_LINK2</vt:lpstr>
      <vt:lpstr>'calculate''distr'!Print_Area</vt:lpstr>
      <vt:lpstr>SD_aver!Print_Area</vt:lpstr>
      <vt:lpstr>'t-distribution'!Print_Area</vt:lpstr>
      <vt:lpstr>Valid_robustness!Print_Area</vt:lpstr>
      <vt:lpstr>'Хип. T-test (1)'!Print_Area</vt:lpstr>
      <vt:lpstr>'Хип. T-test(3)'!Print_Area</vt:lpstr>
      <vt:lpstr>Э681</vt:lpstr>
    </vt:vector>
  </TitlesOfParts>
  <Company>University of Plovdiv</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Excel calculations - statistics and metrology in Chemistry</dc:title>
  <dc:subject>Tools for Students Education </dc:subject>
  <dc:creator>Veselin Kmetov</dc:creator>
  <dc:description>Please send your coments to kmetov@uni-plovdiv.bg</dc:description>
  <cp:lastModifiedBy>Veselin Kmetov</cp:lastModifiedBy>
  <cp:lastPrinted>2006-10-31T09:03:10Z</cp:lastPrinted>
  <dcterms:created xsi:type="dcterms:W3CDTF">2004-10-05T10:09:25Z</dcterms:created>
  <dcterms:modified xsi:type="dcterms:W3CDTF">2011-06-22T09:10:17Z</dcterms:modified>
  <cp:category>Fee to be used for educatiolal pourpouses </cp:category>
</cp:coreProperties>
</file>